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U:\EAIA\Unit\03 - Projects EAIA in lead (except CfAs)\Basel monitoring exercise\2024-Q4 Exercise\03. Templates\BM\v-5-3-2\EU template\"/>
    </mc:Choice>
  </mc:AlternateContent>
  <xr:revisionPtr revIDLastSave="0" documentId="13_ncr:1_{48BD556C-7A95-4F71-90BD-CD1C71995D04}" xr6:coauthVersionLast="47" xr6:coauthVersionMax="47" xr10:uidLastSave="{00000000-0000-0000-0000-000000000000}"/>
  <workbookProtection workbookAlgorithmName="SHA-512" workbookHashValue="E1PvORoqeItKZgwrWgIbRuGRWygv1pUmG/aQ9Hbyz2DD26KIC58PtyNR8SNX/MVd9ZoftiMb+HAVrhlVMyZpxg==" workbookSaltValue="dnjWtdhAx/jplu65q5BqQg==" workbookSpinCount="100000" lockStructure="1"/>
  <bookViews>
    <workbookView xWindow="28680" yWindow="-120" windowWidth="29040" windowHeight="15840" tabRatio="864" xr2:uid="{8B0A091D-4E12-4A1A-9200-7C8B9B8908B3}"/>
  </bookViews>
  <sheets>
    <sheet name="Contents" sheetId="171" r:id="rId1"/>
    <sheet name="Contents (EU)" sheetId="172" r:id="rId2"/>
    <sheet name="Supervisory information" sheetId="126" state="hidden" r:id="rId3"/>
    <sheet name="EU Supervisory information" sheetId="173" state="hidden" r:id="rId4"/>
    <sheet name="Checks" sheetId="121" r:id="rId5"/>
    <sheet name="General Info" sheetId="1" r:id="rId6"/>
    <sheet name="EU General Info" sheetId="174" r:id="rId7"/>
    <sheet name="Requirements" sheetId="125" r:id="rId8"/>
    <sheet name="TLAC holdings" sheetId="103" r:id="rId9"/>
    <sheet name="TLAC" sheetId="92" r:id="rId10"/>
    <sheet name="Leverage ratio" sheetId="141" r:id="rId11"/>
    <sheet name="Leverage ratio additional" sheetId="163" r:id="rId12"/>
    <sheet name="NSFR" sheetId="30" state="hidden" r:id="rId13"/>
    <sheet name="Credit risk (SA)" sheetId="123" r:id="rId14"/>
    <sheet name="Credit risk (IRB)" sheetId="124" r:id="rId15"/>
    <sheet name="Securitisation" sheetId="112" r:id="rId16"/>
    <sheet name="CCR and CVA" sheetId="122" r:id="rId17"/>
    <sheet name="TB" sheetId="107" r:id="rId18"/>
    <sheet name="TB risk class" sheetId="167" r:id="rId19"/>
    <sheet name="TB IMA Backtesting-P&amp;L" sheetId="115" r:id="rId20"/>
    <sheet name="OpRisk" sheetId="127" r:id="rId21"/>
    <sheet name="Crypto" sheetId="164" r:id="rId22"/>
    <sheet name="Sovereigns" sheetId="170" r:id="rId23"/>
    <sheet name="EU UFCP" sheetId="175" r:id="rId24"/>
    <sheet name="EU ST SFTs" sheetId="176" r:id="rId25"/>
    <sheet name="A. IRRBB results" sheetId="177" r:id="rId26"/>
    <sheet name="B. Stratification retail NMDs" sheetId="178" r:id="rId27"/>
    <sheet name="C. Basis risk" sheetId="179" r:id="rId28"/>
    <sheet name="D. CSRBB" sheetId="180" r:id="rId29"/>
    <sheet name="E. Repricing rates" sheetId="181" r:id="rId30"/>
    <sheet name="F. IR hedging practices" sheetId="182" r:id="rId31"/>
    <sheet name="G. Qualitative questions" sheetId="183" r:id="rId32"/>
    <sheet name="Parameters" sheetId="20" state="hidden" r:id="rId33"/>
    <sheet name="EU Parameters" sheetId="184" state="hidden" r:id="rId34"/>
    <sheet name="fx_triang" sheetId="168" r:id="rId35"/>
  </sheets>
  <definedNames>
    <definedName name="Accounting" localSheetId="29">Parameters!$D$431:$D$433</definedName>
    <definedName name="Accounting" localSheetId="6">Parameters!$D$431:$D$433</definedName>
    <definedName name="Accounting" localSheetId="33">Parameters!$D$431:$D$433</definedName>
    <definedName name="Accounting" localSheetId="24">Parameters!$D$431:$D$433</definedName>
    <definedName name="Accounting" localSheetId="3">Parameters!$D$431:$D$433</definedName>
    <definedName name="Accounting">Parameters!$D$431:$D$433</definedName>
    <definedName name="BankType" localSheetId="29">Parameters!$D$434:$D$436</definedName>
    <definedName name="BankType" localSheetId="6">Parameters!$D$434:$D$436</definedName>
    <definedName name="BankType" localSheetId="33">Parameters!$D$434:$D$436</definedName>
    <definedName name="BankType" localSheetId="24">Parameters!$D$434:$D$436</definedName>
    <definedName name="BankType" localSheetId="3">Parameters!$D$434:$D$436</definedName>
    <definedName name="BankType">Parameters!$D$434:$D$436</definedName>
    <definedName name="BankTypeNumeric" localSheetId="29">Parameters!$C$437:$C$444</definedName>
    <definedName name="BankTypeNumeric" localSheetId="6">Parameters!$C$437:$C$444</definedName>
    <definedName name="BankTypeNumeric" localSheetId="33">Parameters!$C$437:$C$444</definedName>
    <definedName name="BankTypeNumeric" localSheetId="24">Parameters!$C$437:$C$444</definedName>
    <definedName name="BankTypeNumeric" localSheetId="3">Parameters!$C$437:$C$444</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 localSheetId="29">Parameters!$D$602:$D$603</definedName>
    <definedName name="CRMCCF" localSheetId="6">Parameters!$D$602:$D$603</definedName>
    <definedName name="CRMCCF" localSheetId="33">Parameters!$D$602:$D$603</definedName>
    <definedName name="CRMCCF" localSheetId="24">Parameters!$D$602:$D$603</definedName>
    <definedName name="CRMCCF" localSheetId="3">Parameters!$D$602:$D$603</definedName>
    <definedName name="CRMCCF">Parameters!$D$602:$D$603</definedName>
    <definedName name="CryptoActivity" localSheetId="6">Parameters!$D$695:$D$719</definedName>
    <definedName name="CryptoActivity" localSheetId="33">Parameters!$D$695:$D$719</definedName>
    <definedName name="CryptoActivity" localSheetId="24">Parameters!$D$695:$D$719</definedName>
    <definedName name="CryptoActivity" localSheetId="3">Parameters!$D$695:$D$719</definedName>
    <definedName name="CryptoActivity1" localSheetId="29">Parameters!#REF!</definedName>
    <definedName name="CryptoActivity1" localSheetId="24">Parameters!#REF!</definedName>
    <definedName name="CryptoActivity1">Parameters!#REF!</definedName>
    <definedName name="CryptoActivityC" localSheetId="29">Parameters!$D$686:$D$692</definedName>
    <definedName name="CryptoActivityC" localSheetId="24">Parameters!$D$686:$D$692</definedName>
    <definedName name="CryptoActivityC">Parameters!$D$693:$D$699</definedName>
    <definedName name="CryptoAssetClasses" localSheetId="29">Parameters!$D$654:$D$671</definedName>
    <definedName name="CryptoAssetCLasses" localSheetId="6">Parameters!$D$654:$D$672</definedName>
    <definedName name="CryptoAssetCLasses" localSheetId="33">Parameters!$D$654:$D$672</definedName>
    <definedName name="CryptoAssetCLasses" localSheetId="24">Parameters!$D$654:$D$672</definedName>
    <definedName name="CryptoAssetCLasses" localSheetId="3">Parameters!$D$654:$D$672</definedName>
    <definedName name="CryptoAssetClasses">Parameters!$D$654:$D$671</definedName>
    <definedName name="CryptoFrequency" localSheetId="29">Parameters!$D$672:$D$676</definedName>
    <definedName name="CryptoFrequency" localSheetId="6">Parameters!$D$673:$D$677</definedName>
    <definedName name="CryptoFrequency" localSheetId="33">Parameters!$D$673:$D$677</definedName>
    <definedName name="CryptoFrequency" localSheetId="24">Parameters!$D$673:$D$677</definedName>
    <definedName name="CryptoFrequency" localSheetId="3">Parameters!$D$673:$D$677</definedName>
    <definedName name="CryptoFrequency">Parameters!$D$672:$D$676</definedName>
    <definedName name="CryptoGroup" localSheetId="29">Parameters!#REF!</definedName>
    <definedName name="CryptoGroup" localSheetId="6">Parameters!$D$678:$D$681</definedName>
    <definedName name="CryptoGroup" localSheetId="33">Parameters!$D$678:$D$681</definedName>
    <definedName name="CryptoGroup" localSheetId="24">Parameters!$D$678:$D$681</definedName>
    <definedName name="CryptoGroup" localSheetId="3">Parameters!$D$678:$D$681</definedName>
    <definedName name="CryptoGroup">Parameters!#REF!</definedName>
    <definedName name="CryptoHQLA" localSheetId="29">Parameters!$D$693:$D$696</definedName>
    <definedName name="CryptoHQLA" localSheetId="6">Parameters!$D$720:$D$723</definedName>
    <definedName name="CryptoHQLA" localSheetId="33">Parameters!$D$720:$D$723</definedName>
    <definedName name="CryptoHQLA" localSheetId="24">Parameters!$D$720:$D$723</definedName>
    <definedName name="CryptoHQLA" localSheetId="3">Parameters!$D$720:$D$723</definedName>
    <definedName name="CryptoHQLA">Parameters!$D$700:$D$703</definedName>
    <definedName name="CryptoInstrument" localSheetId="29">Parameters!$D$677:$D$682</definedName>
    <definedName name="CryptoInstrument" localSheetId="24">Parameters!$D$677:$D$682</definedName>
    <definedName name="CryptoInstrument">Parameters!$D$681:$D$686</definedName>
    <definedName name="CryptoMRTreatment" localSheetId="29">Parameters!$D$683:$D$685</definedName>
    <definedName name="CryptoMRTreatment" localSheetId="24">Parameters!$D$683:$D$685</definedName>
    <definedName name="CryptoMRTreatment">Parameters!$D$690:$D$692</definedName>
    <definedName name="CryptoTicker" localSheetId="6">Parameters!$F$724:$F$825</definedName>
    <definedName name="CryptoTicker" localSheetId="33">Parameters!$F$724:$F$825</definedName>
    <definedName name="CryptoTicker" localSheetId="24">Parameters!$F$724:$F$825</definedName>
    <definedName name="CryptoTicker" localSheetId="3">Parameters!$F$724:$F$825</definedName>
    <definedName name="CryptoUnderlying" localSheetId="29">Parameters!$D$697:$D$825</definedName>
    <definedName name="CryptoUnderlying" localSheetId="24">Parameters!$D$697:$D$825</definedName>
    <definedName name="CryptoUnderlying">Parameters!$D$704:$D$832</definedName>
    <definedName name="CurrencyMismatch">Parameters!$D$592:$D$593</definedName>
    <definedName name="Enforceability">Parameters!$D$596:$D$599</definedName>
    <definedName name="Group" localSheetId="29">Parameters!$D$403:$D$404</definedName>
    <definedName name="Group" localSheetId="6">Parameters!$D$403:$D$404</definedName>
    <definedName name="Group" localSheetId="33">Parameters!$D$403:$D$404</definedName>
    <definedName name="Group" localSheetId="24">Parameters!$D$403:$D$404</definedName>
    <definedName name="Group" localSheetId="3">Parameters!$D$403:$D$404</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 localSheetId="29">Parameters!$D$423:$D$425</definedName>
    <definedName name="OpRiskBoundary" localSheetId="6">Parameters!$D$423:$D$425</definedName>
    <definedName name="OpRiskBoundary" localSheetId="33">Parameters!$D$423:$D$425</definedName>
    <definedName name="OpRiskBoundary" localSheetId="24">Parameters!$D$423:$D$425</definedName>
    <definedName name="OpRiskBoundary" localSheetId="3">Parameters!$D$423:$D$425</definedName>
    <definedName name="OpRiskBoundary">Parameters!$D$423:$D$425</definedName>
    <definedName name="OpRiskData" localSheetId="29">Parameters!$D$650:$D$653</definedName>
    <definedName name="OpRiskData" localSheetId="6">Parameters!$D$650:$D$653</definedName>
    <definedName name="OpRiskData" localSheetId="33">Parameters!$D$650:$D$653</definedName>
    <definedName name="OpRiskData" localSheetId="24">Parameters!$D$650:$D$653</definedName>
    <definedName name="OpRiskData" localSheetId="3">Parameters!$D$650:$D$653</definedName>
    <definedName name="OpRiskData">Parameters!$D$650:$D$653</definedName>
    <definedName name="OpRiskLossThreshold" localSheetId="29">Parameters!$D$426:$D$428</definedName>
    <definedName name="OpRiskLossThreshold" localSheetId="6">Parameters!$D$426:$D$428</definedName>
    <definedName name="OpRiskLossThreshold" localSheetId="33">Parameters!$D$426:$D$428</definedName>
    <definedName name="OpRiskLossThreshold" localSheetId="24">Parameters!$D$426:$D$428</definedName>
    <definedName name="OpRiskLossThreshold" localSheetId="3">Parameters!$D$426:$D$428</definedName>
    <definedName name="OpRiskLossThreshold">Parameters!$D$426:$D$428</definedName>
    <definedName name="_xlnm.Print_Area" localSheetId="16">'CCR and CVA'!$A$1:$H$16,'CCR and CVA'!$A$17:$AA$56,'CCR and CVA'!$A$57:$Q$129</definedName>
    <definedName name="_xlnm.Print_Area" localSheetId="4">Checks!$A$1:$T$147,Checks!$A$148:$AM$222,Checks!$A$223:$V$290</definedName>
    <definedName name="_xlnm.Print_Area" localSheetId="14">'Credit risk (IRB)'!$A$1:$CT$94,'Credit risk (IRB)'!$A$95:$K$105</definedName>
    <definedName name="_xlnm.Print_Area" localSheetId="13">'Credit risk (SA)'!$A$1:$AI$164</definedName>
    <definedName name="_xlnm.Print_Area" localSheetId="21">Crypto!$A$1:$AS$1073</definedName>
    <definedName name="_xlnm.Print_Area" localSheetId="24">'EU ST SFTs'!$A$1:$AK$2</definedName>
    <definedName name="_xlnm.Print_Area" localSheetId="5">'General Info'!$A$1:$F$91</definedName>
    <definedName name="_xlnm.Print_Area" localSheetId="10">'Leverage ratio'!$1:$154</definedName>
    <definedName name="_xlnm.Print_Area" localSheetId="11">'Leverage ratio additional'!$1:$13</definedName>
    <definedName name="_xlnm.Print_Area" localSheetId="12">NSFR!$A$1:$R$316</definedName>
    <definedName name="_xlnm.Print_Area" localSheetId="20">OpRisk!$A$1:$O$108</definedName>
    <definedName name="_xlnm.Print_Area" localSheetId="32">Parameters!$A:$I</definedName>
    <definedName name="_xlnm.Print_Area" localSheetId="7">Requirements!$A$1:$AB$126,Requirements!$A$127:$K$155</definedName>
    <definedName name="_xlnm.Print_Area" localSheetId="15">Securitisation!$A$1:$W$41,Securitisation!$A$42:$L$47</definedName>
    <definedName name="_xlnm.Print_Area" localSheetId="2">'Supervisory information'!$A$1:$E$67</definedName>
    <definedName name="_xlnm.Print_Area" localSheetId="17">TB!$A$1:$L$56,TB!$A$57:$W$153,TB!$A$154:$O$370,TB!$A$371:$L$473</definedName>
    <definedName name="_xlnm.Print_Area" localSheetId="19">'TB IMA Backtesting-P&amp;L'!$A$1:$ER$1432</definedName>
    <definedName name="_xlnm.Print_Area" localSheetId="18">'TB risk class'!$A$1:$P$362,'TB risk class'!$A$363:$T$395</definedName>
    <definedName name="_xlnm.Print_Area" localSheetId="9">TLAC!$A$1:$D$32</definedName>
    <definedName name="_xlnm.Print_Area" localSheetId="8">'TLAC holdings'!$A$1:$E$8</definedName>
    <definedName name="_xlnm.Print_Titles" localSheetId="16">'CCR and CVA'!$A:$B</definedName>
    <definedName name="_xlnm.Print_Titles" localSheetId="4">Checks!$1:$1</definedName>
    <definedName name="_xlnm.Print_Titles" localSheetId="14">'Credit risk (IRB)'!$A:$B</definedName>
    <definedName name="_xlnm.Print_Titles" localSheetId="13">'Credit risk (SA)'!$A:$B</definedName>
    <definedName name="_xlnm.Print_Titles" localSheetId="21">Crypto!$A:$C,Crypto!$1:$72</definedName>
    <definedName name="_xlnm.Print_Titles" localSheetId="24">'EU ST SFTs'!$A:$C</definedName>
    <definedName name="_xlnm.Print_Titles" localSheetId="5">'General Info'!$A:$B</definedName>
    <definedName name="_xlnm.Print_Titles" localSheetId="10">'Leverage ratio'!$A:$C</definedName>
    <definedName name="_xlnm.Print_Titles" localSheetId="11">'Leverage ratio additional'!$A:$B</definedName>
    <definedName name="_xlnm.Print_Titles" localSheetId="20">OpRisk!$A:$B,OpRisk!$1:$1</definedName>
    <definedName name="_xlnm.Print_Titles" localSheetId="32">Parameters!$1:$1</definedName>
    <definedName name="_xlnm.Print_Titles" localSheetId="7">Requirements!$A:$B</definedName>
    <definedName name="_xlnm.Print_Titles" localSheetId="2">'Supervisory information'!$A:$B</definedName>
    <definedName name="_xlnm.Print_Titles" localSheetId="17">TB!$A:$E</definedName>
    <definedName name="_xlnm.Print_Titles" localSheetId="19">'TB IMA Backtesting-P&amp;L'!$B:$C</definedName>
    <definedName name="_xlnm.Print_Titles" localSheetId="18">'TB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 localSheetId="29">Parameters!$C$472:$C$572</definedName>
    <definedName name="QNumericZ100" localSheetId="6">Parameters!$C$472:$C$572</definedName>
    <definedName name="QNumericZ100" localSheetId="33">Parameters!$C$472:$C$572</definedName>
    <definedName name="QNumericZ100" localSheetId="24">Parameters!$C$472:$C$572</definedName>
    <definedName name="QNumericZ100" localSheetId="3">Parameters!$C$472:$C$572</definedName>
    <definedName name="QNumericZ100">Parameters!$C$472:$C$572</definedName>
    <definedName name="RegDesks" localSheetId="29">Parameters!$D$451:$D$471</definedName>
    <definedName name="RegDesks" localSheetId="6">Parameters!$D$451:$D$471</definedName>
    <definedName name="RegDesks" localSheetId="33">Parameters!$D$451:$D$471</definedName>
    <definedName name="RegDesks" localSheetId="24">Parameters!$D$451:$D$471</definedName>
    <definedName name="RegDesks" localSheetId="3">Parameters!$D$451:$D$471</definedName>
    <definedName name="RegDesks">Parameters!$D$451:$D$471</definedName>
    <definedName name="SACCRCEM">Parameters!$D$584:$D$585</definedName>
    <definedName name="SlottingUsage">Parameters!$D$588:$D$591</definedName>
    <definedName name="TBRCCurrency" localSheetId="29">Parameters!$D$607:$D$608</definedName>
    <definedName name="TBRCCurrency" localSheetId="6">Parameters!$D$607:$D$608</definedName>
    <definedName name="TBRCCurrency" localSheetId="33">Parameters!$D$607:$D$608</definedName>
    <definedName name="TBRCCurrency" localSheetId="24">Parameters!$D$607:$D$608</definedName>
    <definedName name="TBRCCurrency" localSheetId="3">Parameters!$D$607:$D$608</definedName>
    <definedName name="TBRCCurrency">Parameters!$D$607:$D$608</definedName>
    <definedName name="TBRCScalar" localSheetId="29">Parameters!$D$611:$D$613</definedName>
    <definedName name="TBRCScalar" localSheetId="6">Parameters!$D$611:$D$613</definedName>
    <definedName name="TBRCScalar" localSheetId="33">Parameters!$D$611:$D$613</definedName>
    <definedName name="TBRCScalar" localSheetId="24">Parameters!$D$611:$D$613</definedName>
    <definedName name="TBRCScalar" localSheetId="3">Parameters!$D$611:$D$613</definedName>
    <definedName name="TBRCScalar">Parameters!$D$611:$D$613</definedName>
    <definedName name="TBreliability" localSheetId="29">Parameters!$D$609:$D$610</definedName>
    <definedName name="TBreliability" localSheetId="6">Parameters!$D$609:$D$610</definedName>
    <definedName name="TBreliability" localSheetId="33">Parameters!$D$609:$D$610</definedName>
    <definedName name="TBreliability" localSheetId="24">Parameters!$D$609:$D$610</definedName>
    <definedName name="TBreliability" localSheetId="3">Parameters!$D$609:$D$610</definedName>
    <definedName name="TBreliability">Parameters!$D$609:$D$610</definedName>
    <definedName name="UnitT" localSheetId="29">Parameters!$E$405:$F$407</definedName>
    <definedName name="UnitT" localSheetId="6">Parameters!$E$405:$F$407</definedName>
    <definedName name="UnitT" localSheetId="33">Parameters!$E$405:$F$407</definedName>
    <definedName name="UnitT" localSheetId="24">Parameters!$E$405:$F$407</definedName>
    <definedName name="UnitT" localSheetId="3">Parameters!$E$405:$F$407</definedName>
    <definedName name="UnitT">Parameters!$E$405:$F$407</definedName>
    <definedName name="UnitW" localSheetId="29">Parameters!$D$405:$D$407</definedName>
    <definedName name="UnitW" localSheetId="6">Parameters!$D$405:$D$407</definedName>
    <definedName name="UnitW" localSheetId="33">Parameters!$D$405:$D$407</definedName>
    <definedName name="UnitW" localSheetId="24">Parameters!$D$405:$D$407</definedName>
    <definedName name="UnitW" localSheetId="3">Parameters!$D$405:$D$407</definedName>
    <definedName name="UnitW">Parameters!$D$405:$D$407</definedName>
    <definedName name="YesNo" localSheetId="29">Parameters!$D$400:$D$401</definedName>
    <definedName name="YesNo" localSheetId="6">Parameters!$D$400:$D$401</definedName>
    <definedName name="YesNo" localSheetId="33">Parameters!$D$400:$D$401</definedName>
    <definedName name="YesNo" localSheetId="24">Parameters!$D$400:$D$401</definedName>
    <definedName name="YesNo" localSheetId="3">Parameters!$D$400:$D$401</definedName>
    <definedName name="YesNo">Parameters!$D$400:$D$401</definedName>
    <definedName name="YesNoDontKnow" localSheetId="29">Parameters!$D$399:$D$401</definedName>
    <definedName name="YesNoDontKnow" localSheetId="6">Parameters!$D$399:$D$401</definedName>
    <definedName name="YesNoDontKnow" localSheetId="33">Parameters!$D$399:$D$401</definedName>
    <definedName name="YesNoDontKnow" localSheetId="24">Parameters!$D$399:$D$401</definedName>
    <definedName name="YesNoDontKnow" localSheetId="3">Parameters!$D$399:$D$401</definedName>
    <definedName name="YesNoDontKnow">Parameters!$D$399:$D$401</definedName>
    <definedName name="YesNoNA">Parameters!$D$400:$D$402</definedName>
    <definedName name="YesNoSimplified" localSheetId="29">Parameters!$D$604:$D$606</definedName>
    <definedName name="YesNoSimplified" localSheetId="6">Parameters!$D$604:$D$606</definedName>
    <definedName name="YesNoSimplified" localSheetId="33">Parameters!$D$604:$D$606</definedName>
    <definedName name="YesNoSimplified" localSheetId="24">Parameters!$D$604:$D$606</definedName>
    <definedName name="YesNoSimplified" localSheetId="3">Parameters!$D$604:$D$606</definedName>
    <definedName name="YesNoSimplified">Parameters!$D$604:$D$606</definedName>
    <definedName name="Z_3D2E4C4C_55B0_42AD_9B20_28C028F4BEE7_.wvu.Cols" localSheetId="19">'TB IMA Backtesting-P&amp;L'!$KC:$XFD</definedName>
    <definedName name="Z_3D2E4C4C_55B0_42AD_9B20_28C028F4BEE7_.wvu.PrintArea" localSheetId="19">'TB IMA Backtesting-P&amp;L'!$A$1:$ER$1432</definedName>
    <definedName name="Z_3D2E4C4C_55B0_42AD_9B20_28C028F4BEE7_.wvu.PrintTitles" localSheetId="19">'TB IMA Backtesting-P&amp;L'!$B:$C</definedName>
    <definedName name="Z_3D2E4C4C_55B0_42AD_9B20_28C028F4BEE7_.wvu.Rows" localSheetId="19">'TB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112" l="1"/>
  <c r="F1" i="183"/>
  <c r="F1" i="182"/>
  <c r="E1" i="181"/>
  <c r="G1" i="180"/>
  <c r="G1" i="179"/>
  <c r="E1" i="178"/>
  <c r="G1" i="177"/>
  <c r="G1" i="176"/>
  <c r="G1" i="175"/>
  <c r="H18" i="180"/>
  <c r="I18" i="180"/>
  <c r="J18" i="180"/>
  <c r="K18" i="180"/>
  <c r="L18" i="180"/>
  <c r="N18" i="180"/>
  <c r="O18" i="180"/>
  <c r="P18" i="180"/>
  <c r="Q18" i="180"/>
  <c r="H28" i="180"/>
  <c r="I28" i="180"/>
  <c r="J28" i="180"/>
  <c r="K28" i="180"/>
  <c r="L28" i="180"/>
  <c r="N28" i="180"/>
  <c r="O28" i="180"/>
  <c r="P28" i="180"/>
  <c r="Q28" i="180"/>
  <c r="I46" i="180"/>
  <c r="J46" i="180"/>
  <c r="K46" i="180"/>
  <c r="M46" i="180"/>
  <c r="N46" i="180"/>
  <c r="N57" i="180" s="1"/>
  <c r="O46" i="180"/>
  <c r="O57" i="180" s="1"/>
  <c r="I56" i="180"/>
  <c r="I57" i="180" s="1"/>
  <c r="J56" i="180"/>
  <c r="K56" i="180"/>
  <c r="M56" i="180"/>
  <c r="M57" i="180" s="1"/>
  <c r="N56" i="180"/>
  <c r="O56" i="180"/>
  <c r="J57" i="180"/>
  <c r="K57" i="180"/>
  <c r="K18" i="179"/>
  <c r="L18" i="179"/>
  <c r="N18" i="179"/>
  <c r="O18" i="179"/>
  <c r="F6" i="178"/>
  <c r="F5" i="178" s="1"/>
  <c r="D7" i="178"/>
  <c r="D6" i="178" s="1"/>
  <c r="E7" i="178"/>
  <c r="E6" i="178" s="1"/>
  <c r="F7" i="178"/>
  <c r="D13" i="178"/>
  <c r="D12" i="178" s="1"/>
  <c r="E13" i="178"/>
  <c r="E12" i="178" s="1"/>
  <c r="F13" i="178"/>
  <c r="F12" i="178" s="1"/>
  <c r="D18" i="178"/>
  <c r="E18" i="178"/>
  <c r="F18" i="178"/>
  <c r="D7" i="176"/>
  <c r="J7" i="176"/>
  <c r="P7" i="176"/>
  <c r="V7" i="176"/>
  <c r="AB7" i="176"/>
  <c r="AH7" i="176"/>
  <c r="D8" i="176"/>
  <c r="J8" i="176"/>
  <c r="P8" i="176"/>
  <c r="V8" i="176"/>
  <c r="AB8" i="176"/>
  <c r="AH8" i="176"/>
  <c r="D9" i="176"/>
  <c r="J9" i="176"/>
  <c r="P9" i="176"/>
  <c r="V9" i="176"/>
  <c r="AB9" i="176"/>
  <c r="AH9" i="176"/>
  <c r="D10" i="176"/>
  <c r="J10" i="176"/>
  <c r="P10" i="176"/>
  <c r="V10" i="176"/>
  <c r="AB10" i="176"/>
  <c r="AH10" i="176"/>
  <c r="D11" i="176"/>
  <c r="J11" i="176"/>
  <c r="P11" i="176"/>
  <c r="V11" i="176"/>
  <c r="AB11" i="176"/>
  <c r="AH11" i="176"/>
  <c r="D12" i="176"/>
  <c r="J12" i="176"/>
  <c r="P12" i="176"/>
  <c r="V12" i="176"/>
  <c r="AB12" i="176"/>
  <c r="AH12" i="176"/>
  <c r="D13" i="176"/>
  <c r="J13" i="176"/>
  <c r="P13" i="176"/>
  <c r="V13" i="176"/>
  <c r="AB13" i="176"/>
  <c r="AH13" i="176"/>
  <c r="D14" i="176"/>
  <c r="J14" i="176"/>
  <c r="P14" i="176"/>
  <c r="V14" i="176"/>
  <c r="AB14" i="176"/>
  <c r="AH14" i="176"/>
  <c r="D15" i="176"/>
  <c r="J15" i="176"/>
  <c r="P15" i="176"/>
  <c r="V15" i="176"/>
  <c r="AB15" i="176"/>
  <c r="AH15" i="176"/>
  <c r="D16" i="176"/>
  <c r="J16" i="176"/>
  <c r="P16" i="176"/>
  <c r="V16" i="176"/>
  <c r="AB16" i="176"/>
  <c r="AH16" i="176"/>
  <c r="D17" i="176"/>
  <c r="J17" i="176"/>
  <c r="P17" i="176"/>
  <c r="V17" i="176"/>
  <c r="AB17" i="176"/>
  <c r="AH17" i="176"/>
  <c r="D18" i="176"/>
  <c r="J18" i="176"/>
  <c r="P18" i="176"/>
  <c r="V18" i="176"/>
  <c r="AB18" i="176"/>
  <c r="AH18" i="176"/>
  <c r="E19" i="176"/>
  <c r="D19" i="176" s="1"/>
  <c r="F19" i="176"/>
  <c r="G19" i="176"/>
  <c r="H19" i="176"/>
  <c r="I19" i="176"/>
  <c r="K19" i="176"/>
  <c r="J19" i="176" s="1"/>
  <c r="L19" i="176"/>
  <c r="M19" i="176"/>
  <c r="N19" i="176"/>
  <c r="O19" i="176"/>
  <c r="Q19" i="176"/>
  <c r="R19" i="176"/>
  <c r="S19" i="176"/>
  <c r="P19" i="176" s="1"/>
  <c r="T19" i="176"/>
  <c r="U19" i="176"/>
  <c r="W19" i="176"/>
  <c r="V19" i="176" s="1"/>
  <c r="X19" i="176"/>
  <c r="Y19" i="176"/>
  <c r="Z19" i="176"/>
  <c r="AA19" i="176"/>
  <c r="AC19" i="176"/>
  <c r="AB19" i="176" s="1"/>
  <c r="AD19" i="176"/>
  <c r="AE19" i="176"/>
  <c r="AF19" i="176"/>
  <c r="AG19" i="176"/>
  <c r="AI19" i="176"/>
  <c r="AH19" i="176" s="1"/>
  <c r="AJ19" i="176"/>
  <c r="AK19" i="176"/>
  <c r="AL19" i="176"/>
  <c r="AM19" i="176"/>
  <c r="I20" i="176"/>
  <c r="K20" i="176"/>
  <c r="Q20" i="176"/>
  <c r="P20" i="176" s="1"/>
  <c r="R20" i="176"/>
  <c r="R29" i="176" s="1"/>
  <c r="S20" i="176"/>
  <c r="S29" i="176" s="1"/>
  <c r="Y20" i="176"/>
  <c r="Z20" i="176"/>
  <c r="Z29" i="176" s="1"/>
  <c r="AA20" i="176"/>
  <c r="AA29" i="176" s="1"/>
  <c r="AF20" i="176"/>
  <c r="AG20" i="176"/>
  <c r="AI20" i="176"/>
  <c r="E21" i="176"/>
  <c r="D21" i="176" s="1"/>
  <c r="F21" i="176"/>
  <c r="F20" i="176" s="1"/>
  <c r="G21" i="176"/>
  <c r="G20" i="176" s="1"/>
  <c r="H21" i="176"/>
  <c r="H20" i="176" s="1"/>
  <c r="I21" i="176"/>
  <c r="K21" i="176"/>
  <c r="J21" i="176" s="1"/>
  <c r="L21" i="176"/>
  <c r="L20" i="176" s="1"/>
  <c r="M21" i="176"/>
  <c r="M20" i="176" s="1"/>
  <c r="N21" i="176"/>
  <c r="N20" i="176" s="1"/>
  <c r="O21" i="176"/>
  <c r="O20" i="176" s="1"/>
  <c r="Q21" i="176"/>
  <c r="P21" i="176" s="1"/>
  <c r="R21" i="176"/>
  <c r="S21" i="176"/>
  <c r="T21" i="176"/>
  <c r="T20" i="176" s="1"/>
  <c r="U21" i="176"/>
  <c r="U20" i="176" s="1"/>
  <c r="W21" i="176"/>
  <c r="W20" i="176" s="1"/>
  <c r="X21" i="176"/>
  <c r="X20" i="176" s="1"/>
  <c r="Y21" i="176"/>
  <c r="Z21" i="176"/>
  <c r="AA21" i="176"/>
  <c r="AC21" i="176"/>
  <c r="AC20" i="176" s="1"/>
  <c r="AD21" i="176"/>
  <c r="AD20" i="176" s="1"/>
  <c r="AE21" i="176"/>
  <c r="AE20" i="176" s="1"/>
  <c r="AF21" i="176"/>
  <c r="AG21" i="176"/>
  <c r="AI21" i="176"/>
  <c r="AH21" i="176" s="1"/>
  <c r="AJ21" i="176"/>
  <c r="AJ20" i="176" s="1"/>
  <c r="AK21" i="176"/>
  <c r="AK20" i="176" s="1"/>
  <c r="AL21" i="176"/>
  <c r="AL20" i="176" s="1"/>
  <c r="AM21" i="176"/>
  <c r="AM20" i="176" s="1"/>
  <c r="D22" i="176"/>
  <c r="J22" i="176"/>
  <c r="P22" i="176"/>
  <c r="V22" i="176"/>
  <c r="AB22" i="176"/>
  <c r="AH22" i="176"/>
  <c r="D23" i="176"/>
  <c r="J23" i="176"/>
  <c r="P23" i="176"/>
  <c r="V23" i="176"/>
  <c r="AB23" i="176"/>
  <c r="AH23" i="176"/>
  <c r="D24" i="176"/>
  <c r="J24" i="176"/>
  <c r="P24" i="176"/>
  <c r="V24" i="176"/>
  <c r="AB24" i="176"/>
  <c r="AH24" i="176"/>
  <c r="D25" i="176"/>
  <c r="J25" i="176"/>
  <c r="P25" i="176"/>
  <c r="V25" i="176"/>
  <c r="AB25" i="176"/>
  <c r="AH25" i="176"/>
  <c r="D26" i="176"/>
  <c r="J26" i="176"/>
  <c r="P26" i="176"/>
  <c r="V26" i="176"/>
  <c r="AB26" i="176"/>
  <c r="AH26" i="176"/>
  <c r="D27" i="176"/>
  <c r="J27" i="176"/>
  <c r="P27" i="176"/>
  <c r="V27" i="176"/>
  <c r="AB27" i="176"/>
  <c r="AH27" i="176"/>
  <c r="D28" i="176"/>
  <c r="J28" i="176"/>
  <c r="P28" i="176"/>
  <c r="V28" i="176"/>
  <c r="AB28" i="176"/>
  <c r="AH28" i="176"/>
  <c r="I29" i="176"/>
  <c r="Q29" i="176"/>
  <c r="Y29" i="176"/>
  <c r="AF29" i="176"/>
  <c r="AG29" i="176"/>
  <c r="D30" i="176"/>
  <c r="J30" i="176"/>
  <c r="P30" i="176"/>
  <c r="V30" i="176"/>
  <c r="AB30" i="176"/>
  <c r="AH30" i="176"/>
  <c r="D31" i="176"/>
  <c r="J31" i="176"/>
  <c r="P31" i="176"/>
  <c r="V31" i="176"/>
  <c r="AB31" i="176"/>
  <c r="AH31" i="176"/>
  <c r="I32" i="176"/>
  <c r="Q32" i="176"/>
  <c r="Y32" i="176"/>
  <c r="AF32" i="176"/>
  <c r="AG32" i="176"/>
  <c r="D33" i="176"/>
  <c r="J33" i="176"/>
  <c r="P33" i="176"/>
  <c r="V33" i="176"/>
  <c r="AB33" i="176"/>
  <c r="AH33" i="176"/>
  <c r="E34" i="176"/>
  <c r="D34" i="176" s="1"/>
  <c r="F34" i="176"/>
  <c r="G34" i="176"/>
  <c r="H34" i="176"/>
  <c r="I34" i="176"/>
  <c r="K34" i="176"/>
  <c r="J34" i="176" s="1"/>
  <c r="L34" i="176"/>
  <c r="M34" i="176"/>
  <c r="N34" i="176"/>
  <c r="O34" i="176"/>
  <c r="Q34" i="176"/>
  <c r="P34" i="176" s="1"/>
  <c r="R34" i="176"/>
  <c r="S34" i="176"/>
  <c r="T34" i="176"/>
  <c r="U34" i="176"/>
  <c r="W34" i="176"/>
  <c r="V34" i="176" s="1"/>
  <c r="X34" i="176"/>
  <c r="Y34" i="176"/>
  <c r="Z34" i="176"/>
  <c r="AA34" i="176"/>
  <c r="AC34" i="176"/>
  <c r="AB34" i="176" s="1"/>
  <c r="AD34" i="176"/>
  <c r="AE34" i="176"/>
  <c r="AF34" i="176"/>
  <c r="AG34" i="176"/>
  <c r="AI34" i="176"/>
  <c r="AH34" i="176" s="1"/>
  <c r="AJ34" i="176"/>
  <c r="AK34" i="176"/>
  <c r="AL34" i="176"/>
  <c r="AM34" i="176"/>
  <c r="D35" i="176"/>
  <c r="J35" i="176"/>
  <c r="P35" i="176"/>
  <c r="V35" i="176"/>
  <c r="AB35" i="176"/>
  <c r="AH35" i="176"/>
  <c r="D36" i="176"/>
  <c r="J36" i="176"/>
  <c r="P36" i="176"/>
  <c r="V36" i="176"/>
  <c r="AB36" i="176"/>
  <c r="AH36" i="176"/>
  <c r="D37" i="176"/>
  <c r="J37" i="176"/>
  <c r="P37" i="176"/>
  <c r="V37" i="176"/>
  <c r="AB37" i="176"/>
  <c r="AH37" i="176"/>
  <c r="D38" i="176"/>
  <c r="J38" i="176"/>
  <c r="P38" i="176"/>
  <c r="V38" i="176"/>
  <c r="AB38" i="176"/>
  <c r="AH38" i="176"/>
  <c r="D39" i="176"/>
  <c r="J39" i="176"/>
  <c r="P39" i="176"/>
  <c r="V39" i="176"/>
  <c r="AB39" i="176"/>
  <c r="AH39" i="176"/>
  <c r="D40" i="176"/>
  <c r="J40" i="176"/>
  <c r="P40" i="176"/>
  <c r="V40" i="176"/>
  <c r="AB40" i="176"/>
  <c r="AH40" i="176"/>
  <c r="D41" i="176"/>
  <c r="J41" i="176"/>
  <c r="P41" i="176"/>
  <c r="V41" i="176"/>
  <c r="AB41" i="176"/>
  <c r="AH41" i="176"/>
  <c r="D42" i="176"/>
  <c r="J42" i="176"/>
  <c r="P42" i="176"/>
  <c r="V42" i="176"/>
  <c r="AB42" i="176"/>
  <c r="AH42" i="176"/>
  <c r="D43" i="176"/>
  <c r="J43" i="176"/>
  <c r="P43" i="176"/>
  <c r="V43" i="176"/>
  <c r="AB43" i="176"/>
  <c r="AH43" i="176"/>
  <c r="D44" i="176"/>
  <c r="J44" i="176"/>
  <c r="P44" i="176"/>
  <c r="V44" i="176"/>
  <c r="AB44" i="176"/>
  <c r="AH44" i="176"/>
  <c r="D45" i="176"/>
  <c r="J45" i="176"/>
  <c r="P45" i="176"/>
  <c r="V45" i="176"/>
  <c r="AB45" i="176"/>
  <c r="AH45" i="176"/>
  <c r="E52" i="176"/>
  <c r="D52" i="176" s="1"/>
  <c r="F52" i="176"/>
  <c r="G52" i="176"/>
  <c r="H52" i="176"/>
  <c r="I52" i="176"/>
  <c r="K52" i="176"/>
  <c r="J52" i="176" s="1"/>
  <c r="L52" i="176"/>
  <c r="M52" i="176"/>
  <c r="N52" i="176"/>
  <c r="O52" i="176"/>
  <c r="P52" i="176"/>
  <c r="V52" i="176"/>
  <c r="AB52" i="176"/>
  <c r="AH52" i="176"/>
  <c r="AO52" i="176"/>
  <c r="AN52" i="176" s="1"/>
  <c r="AP52" i="176"/>
  <c r="AQ52" i="176"/>
  <c r="AQ60" i="176" s="1"/>
  <c r="AR52" i="176"/>
  <c r="AR60" i="176" s="1"/>
  <c r="AS52" i="176"/>
  <c r="AS60" i="176" s="1"/>
  <c r="AU52" i="176"/>
  <c r="AT52" i="176" s="1"/>
  <c r="AV52" i="176"/>
  <c r="AW52" i="176"/>
  <c r="AX52" i="176"/>
  <c r="AX60" i="176" s="1"/>
  <c r="AY52" i="176"/>
  <c r="AZ52" i="176"/>
  <c r="BF52" i="176"/>
  <c r="BL52" i="176"/>
  <c r="BR52" i="176"/>
  <c r="BX52" i="176"/>
  <c r="CD52" i="176"/>
  <c r="CK52" i="176"/>
  <c r="CJ52" i="176" s="1"/>
  <c r="CL52" i="176"/>
  <c r="CL60" i="176" s="1"/>
  <c r="CM52" i="176"/>
  <c r="CM60" i="176" s="1"/>
  <c r="CN52" i="176"/>
  <c r="CO52" i="176"/>
  <c r="CQ52" i="176"/>
  <c r="CP52" i="176" s="1"/>
  <c r="CR52" i="176"/>
  <c r="CR60" i="176" s="1"/>
  <c r="CP60" i="176" s="1"/>
  <c r="CS52" i="176"/>
  <c r="CT52" i="176"/>
  <c r="CU52" i="176"/>
  <c r="CU60" i="176" s="1"/>
  <c r="CV52" i="176"/>
  <c r="DB52" i="176"/>
  <c r="DH52" i="176"/>
  <c r="DN52" i="176"/>
  <c r="DT52" i="176"/>
  <c r="DZ52" i="176"/>
  <c r="D53" i="176"/>
  <c r="E53" i="176"/>
  <c r="F53" i="176"/>
  <c r="G53" i="176"/>
  <c r="H53" i="176"/>
  <c r="I53" i="176"/>
  <c r="J53" i="176"/>
  <c r="K53" i="176"/>
  <c r="L53" i="176"/>
  <c r="M53" i="176"/>
  <c r="N53" i="176"/>
  <c r="O53" i="176"/>
  <c r="P53" i="176"/>
  <c r="V53" i="176"/>
  <c r="AB53" i="176"/>
  <c r="AH53" i="176"/>
  <c r="AN53" i="176"/>
  <c r="AO53" i="176"/>
  <c r="AP53" i="176"/>
  <c r="AQ53" i="176"/>
  <c r="AR53" i="176"/>
  <c r="AS53" i="176"/>
  <c r="AT53" i="176"/>
  <c r="AU53" i="176"/>
  <c r="AV53" i="176"/>
  <c r="AW53" i="176"/>
  <c r="AX53" i="176"/>
  <c r="AY53" i="176"/>
  <c r="AZ53" i="176"/>
  <c r="BF53" i="176"/>
  <c r="BL53" i="176"/>
  <c r="BR53" i="176"/>
  <c r="BX53" i="176"/>
  <c r="CD53" i="176"/>
  <c r="CK53" i="176"/>
  <c r="CJ53" i="176" s="1"/>
  <c r="CL53" i="176"/>
  <c r="CM53" i="176"/>
  <c r="CN53" i="176"/>
  <c r="CO53" i="176"/>
  <c r="CQ53" i="176"/>
  <c r="CP53" i="176" s="1"/>
  <c r="CR53" i="176"/>
  <c r="CS53" i="176"/>
  <c r="CT53" i="176"/>
  <c r="CU53" i="176"/>
  <c r="CV53" i="176"/>
  <c r="DB53" i="176"/>
  <c r="DH53" i="176"/>
  <c r="DN53" i="176"/>
  <c r="DT53" i="176"/>
  <c r="DZ53" i="176"/>
  <c r="E54" i="176"/>
  <c r="D54" i="176" s="1"/>
  <c r="F54" i="176"/>
  <c r="F60" i="176" s="1"/>
  <c r="G54" i="176"/>
  <c r="H54" i="176"/>
  <c r="I54" i="176"/>
  <c r="K54" i="176"/>
  <c r="K60" i="176" s="1"/>
  <c r="L54" i="176"/>
  <c r="M54" i="176"/>
  <c r="N54" i="176"/>
  <c r="O54" i="176"/>
  <c r="P54" i="176"/>
  <c r="V54" i="176"/>
  <c r="AB54" i="176"/>
  <c r="AH54" i="176"/>
  <c r="AO54" i="176"/>
  <c r="AN54" i="176" s="1"/>
  <c r="AP54" i="176"/>
  <c r="AP60" i="176" s="1"/>
  <c r="AQ54" i="176"/>
  <c r="AR54" i="176"/>
  <c r="AS54" i="176"/>
  <c r="AU54" i="176"/>
  <c r="AT54" i="176" s="1"/>
  <c r="AV54" i="176"/>
  <c r="AW54" i="176"/>
  <c r="AX54" i="176"/>
  <c r="AY54" i="176"/>
  <c r="AY60" i="176" s="1"/>
  <c r="AZ54" i="176"/>
  <c r="BF54" i="176"/>
  <c r="BL54" i="176"/>
  <c r="BR54" i="176"/>
  <c r="BX54" i="176"/>
  <c r="CD54" i="176"/>
  <c r="CJ54" i="176"/>
  <c r="CK54" i="176"/>
  <c r="CL54" i="176"/>
  <c r="CM54" i="176"/>
  <c r="CN54" i="176"/>
  <c r="CO54" i="176"/>
  <c r="CQ54" i="176"/>
  <c r="CP54" i="176" s="1"/>
  <c r="CR54" i="176"/>
  <c r="CS54" i="176"/>
  <c r="CT54" i="176"/>
  <c r="CT60" i="176" s="1"/>
  <c r="CU54" i="176"/>
  <c r="CV54" i="176"/>
  <c r="DB54" i="176"/>
  <c r="DH54" i="176"/>
  <c r="DN54" i="176"/>
  <c r="DT54" i="176"/>
  <c r="DZ54" i="176"/>
  <c r="E55" i="176"/>
  <c r="D55" i="176" s="1"/>
  <c r="F55" i="176"/>
  <c r="G55" i="176"/>
  <c r="H55" i="176"/>
  <c r="I55" i="176"/>
  <c r="K55" i="176"/>
  <c r="J55" i="176" s="1"/>
  <c r="L55" i="176"/>
  <c r="M55" i="176"/>
  <c r="N55" i="176"/>
  <c r="O55" i="176"/>
  <c r="P55" i="176"/>
  <c r="V55" i="176"/>
  <c r="AB55" i="176"/>
  <c r="AH55" i="176"/>
  <c r="AO55" i="176"/>
  <c r="AN55" i="176" s="1"/>
  <c r="AP55" i="176"/>
  <c r="AQ55" i="176"/>
  <c r="AR55" i="176"/>
  <c r="AS55" i="176"/>
  <c r="AU55" i="176"/>
  <c r="AT55" i="176" s="1"/>
  <c r="AV55" i="176"/>
  <c r="AW55" i="176"/>
  <c r="AX55" i="176"/>
  <c r="AY55" i="176"/>
  <c r="AZ55" i="176"/>
  <c r="BF55" i="176"/>
  <c r="BL55" i="176"/>
  <c r="BR55" i="176"/>
  <c r="BX55" i="176"/>
  <c r="CD55" i="176"/>
  <c r="CK55" i="176"/>
  <c r="CL55" i="176"/>
  <c r="CM55" i="176"/>
  <c r="CN55" i="176"/>
  <c r="CO55" i="176"/>
  <c r="CJ55" i="176" s="1"/>
  <c r="CP55" i="176"/>
  <c r="CQ55" i="176"/>
  <c r="CR55" i="176"/>
  <c r="CS55" i="176"/>
  <c r="CT55" i="176"/>
  <c r="CU55" i="176"/>
  <c r="CV55" i="176"/>
  <c r="DB55" i="176"/>
  <c r="DH55" i="176"/>
  <c r="DN55" i="176"/>
  <c r="DT55" i="176"/>
  <c r="DZ55" i="176"/>
  <c r="E56" i="176"/>
  <c r="D56" i="176" s="1"/>
  <c r="F56" i="176"/>
  <c r="G56" i="176"/>
  <c r="H56" i="176"/>
  <c r="I56" i="176"/>
  <c r="K56" i="176"/>
  <c r="J56" i="176" s="1"/>
  <c r="L56" i="176"/>
  <c r="M56" i="176"/>
  <c r="N56" i="176"/>
  <c r="O56" i="176"/>
  <c r="P56" i="176"/>
  <c r="V56" i="176"/>
  <c r="AB56" i="176"/>
  <c r="AH56" i="176"/>
  <c r="AO56" i="176"/>
  <c r="AN56" i="176" s="1"/>
  <c r="AP56" i="176"/>
  <c r="AQ56" i="176"/>
  <c r="AR56" i="176"/>
  <c r="AS56" i="176"/>
  <c r="AU56" i="176"/>
  <c r="AT56" i="176" s="1"/>
  <c r="AV56" i="176"/>
  <c r="AW56" i="176"/>
  <c r="AX56" i="176"/>
  <c r="AY56" i="176"/>
  <c r="AZ56" i="176"/>
  <c r="BF56" i="176"/>
  <c r="BL56" i="176"/>
  <c r="BR56" i="176"/>
  <c r="BX56" i="176"/>
  <c r="CD56" i="176"/>
  <c r="CK56" i="176"/>
  <c r="CJ56" i="176" s="1"/>
  <c r="CL56" i="176"/>
  <c r="CM56" i="176"/>
  <c r="CN56" i="176"/>
  <c r="CN60" i="176" s="1"/>
  <c r="CO56" i="176"/>
  <c r="CQ56" i="176"/>
  <c r="CP56" i="176" s="1"/>
  <c r="CR56" i="176"/>
  <c r="CS56" i="176"/>
  <c r="CT56" i="176"/>
  <c r="CU56" i="176"/>
  <c r="CV56" i="176"/>
  <c r="DB56" i="176"/>
  <c r="DH56" i="176"/>
  <c r="DN56" i="176"/>
  <c r="DT56" i="176"/>
  <c r="DZ56" i="176"/>
  <c r="D57" i="176"/>
  <c r="E57" i="176"/>
  <c r="F57" i="176"/>
  <c r="G57" i="176"/>
  <c r="H57" i="176"/>
  <c r="I57" i="176"/>
  <c r="J57" i="176"/>
  <c r="K57" i="176"/>
  <c r="L57" i="176"/>
  <c r="M57" i="176"/>
  <c r="N57" i="176"/>
  <c r="O57" i="176"/>
  <c r="P57" i="176"/>
  <c r="V57" i="176"/>
  <c r="AB57" i="176"/>
  <c r="AH57" i="176"/>
  <c r="AN57" i="176"/>
  <c r="AO57" i="176"/>
  <c r="AP57" i="176"/>
  <c r="AQ57" i="176"/>
  <c r="AR57" i="176"/>
  <c r="AS57" i="176"/>
  <c r="AT57" i="176"/>
  <c r="AU57" i="176"/>
  <c r="AV57" i="176"/>
  <c r="AW57" i="176"/>
  <c r="AX57" i="176"/>
  <c r="AY57" i="176"/>
  <c r="AZ57" i="176"/>
  <c r="BF57" i="176"/>
  <c r="BL57" i="176"/>
  <c r="BR57" i="176"/>
  <c r="BX57" i="176"/>
  <c r="CD57" i="176"/>
  <c r="CK57" i="176"/>
  <c r="CJ57" i="176" s="1"/>
  <c r="CL57" i="176"/>
  <c r="CM57" i="176"/>
  <c r="CN57" i="176"/>
  <c r="CO57" i="176"/>
  <c r="CQ57" i="176"/>
  <c r="CP57" i="176" s="1"/>
  <c r="CR57" i="176"/>
  <c r="CS57" i="176"/>
  <c r="CT57" i="176"/>
  <c r="CU57" i="176"/>
  <c r="CV57" i="176"/>
  <c r="DB57" i="176"/>
  <c r="DH57" i="176"/>
  <c r="DN57" i="176"/>
  <c r="DT57" i="176"/>
  <c r="DZ57" i="176"/>
  <c r="E58" i="176"/>
  <c r="E60" i="176" s="1"/>
  <c r="F58" i="176"/>
  <c r="G58" i="176"/>
  <c r="G60" i="176" s="1"/>
  <c r="H58" i="176"/>
  <c r="I58" i="176"/>
  <c r="K58" i="176"/>
  <c r="L58" i="176"/>
  <c r="L60" i="176" s="1"/>
  <c r="M58" i="176"/>
  <c r="N58" i="176"/>
  <c r="O58" i="176"/>
  <c r="J58" i="176" s="1"/>
  <c r="P58" i="176"/>
  <c r="V58" i="176"/>
  <c r="AB58" i="176"/>
  <c r="AH58" i="176"/>
  <c r="AO58" i="176"/>
  <c r="AN58" i="176" s="1"/>
  <c r="AP58" i="176"/>
  <c r="AQ58" i="176"/>
  <c r="AR58" i="176"/>
  <c r="AS58" i="176"/>
  <c r="AU58" i="176"/>
  <c r="AV58" i="176"/>
  <c r="AW58" i="176"/>
  <c r="AX58" i="176"/>
  <c r="AY58" i="176"/>
  <c r="AT58" i="176" s="1"/>
  <c r="AZ58" i="176"/>
  <c r="BF58" i="176"/>
  <c r="BL58" i="176"/>
  <c r="BR58" i="176"/>
  <c r="BX58" i="176"/>
  <c r="CD58" i="176"/>
  <c r="CJ58" i="176"/>
  <c r="CK58" i="176"/>
  <c r="CL58" i="176"/>
  <c r="CM58" i="176"/>
  <c r="CN58" i="176"/>
  <c r="CO58" i="176"/>
  <c r="CO60" i="176" s="1"/>
  <c r="CQ58" i="176"/>
  <c r="CR58" i="176"/>
  <c r="CP58" i="176" s="1"/>
  <c r="CS58" i="176"/>
  <c r="CT58" i="176"/>
  <c r="CU58" i="176"/>
  <c r="CV58" i="176"/>
  <c r="DB58" i="176"/>
  <c r="DH58" i="176"/>
  <c r="DN58" i="176"/>
  <c r="DT58" i="176"/>
  <c r="DZ58" i="176"/>
  <c r="E59" i="176"/>
  <c r="D59" i="176" s="1"/>
  <c r="F59" i="176"/>
  <c r="G59" i="176"/>
  <c r="H59" i="176"/>
  <c r="I59" i="176"/>
  <c r="K59" i="176"/>
  <c r="J59" i="176" s="1"/>
  <c r="L59" i="176"/>
  <c r="M59" i="176"/>
  <c r="N59" i="176"/>
  <c r="O59" i="176"/>
  <c r="P59" i="176"/>
  <c r="V59" i="176"/>
  <c r="AB59" i="176"/>
  <c r="AH59" i="176"/>
  <c r="AO59" i="176"/>
  <c r="AN59" i="176" s="1"/>
  <c r="AP59" i="176"/>
  <c r="AQ59" i="176"/>
  <c r="AR59" i="176"/>
  <c r="AS59" i="176"/>
  <c r="AU59" i="176"/>
  <c r="AT59" i="176" s="1"/>
  <c r="AV59" i="176"/>
  <c r="AW59" i="176"/>
  <c r="AX59" i="176"/>
  <c r="AY59" i="176"/>
  <c r="AZ59" i="176"/>
  <c r="BF59" i="176"/>
  <c r="BL59" i="176"/>
  <c r="BR59" i="176"/>
  <c r="BX59" i="176"/>
  <c r="CD59" i="176"/>
  <c r="CK59" i="176"/>
  <c r="CL59" i="176"/>
  <c r="CM59" i="176"/>
  <c r="CN59" i="176"/>
  <c r="CO59" i="176"/>
  <c r="CJ59" i="176" s="1"/>
  <c r="CP59" i="176"/>
  <c r="CQ59" i="176"/>
  <c r="CR59" i="176"/>
  <c r="CS59" i="176"/>
  <c r="CT59" i="176"/>
  <c r="CU59" i="176"/>
  <c r="CV59" i="176"/>
  <c r="DB59" i="176"/>
  <c r="DH59" i="176"/>
  <c r="DN59" i="176"/>
  <c r="DT59" i="176"/>
  <c r="DZ59" i="176"/>
  <c r="H60" i="176"/>
  <c r="I60" i="176"/>
  <c r="M60" i="176"/>
  <c r="N60" i="176"/>
  <c r="O60" i="176"/>
  <c r="Q60" i="176"/>
  <c r="P60" i="176" s="1"/>
  <c r="R60" i="176"/>
  <c r="S60" i="176"/>
  <c r="T60" i="176"/>
  <c r="U60" i="176"/>
  <c r="W60" i="176"/>
  <c r="V60" i="176" s="1"/>
  <c r="X60" i="176"/>
  <c r="Y60" i="176"/>
  <c r="Z60" i="176"/>
  <c r="AA60" i="176"/>
  <c r="AC60" i="176"/>
  <c r="AB60" i="176" s="1"/>
  <c r="AD60" i="176"/>
  <c r="AE60" i="176"/>
  <c r="AF60" i="176"/>
  <c r="AG60" i="176"/>
  <c r="AI60" i="176"/>
  <c r="AJ60" i="176"/>
  <c r="AK60" i="176"/>
  <c r="AL60" i="176"/>
  <c r="AM60" i="176"/>
  <c r="AH60" i="176" s="1"/>
  <c r="AO60" i="176"/>
  <c r="AU60" i="176"/>
  <c r="AV60" i="176"/>
  <c r="AW60" i="176"/>
  <c r="BA60" i="176"/>
  <c r="BB60" i="176"/>
  <c r="AZ60" i="176" s="1"/>
  <c r="BC60" i="176"/>
  <c r="BD60" i="176"/>
  <c r="BE60" i="176"/>
  <c r="BG60" i="176"/>
  <c r="BF60" i="176" s="1"/>
  <c r="BH60" i="176"/>
  <c r="BI60" i="176"/>
  <c r="BJ60" i="176"/>
  <c r="BK60" i="176"/>
  <c r="BM60" i="176"/>
  <c r="BL60" i="176" s="1"/>
  <c r="BN60" i="176"/>
  <c r="BO60" i="176"/>
  <c r="BP60" i="176"/>
  <c r="BQ60" i="176"/>
  <c r="BS60" i="176"/>
  <c r="BR60" i="176" s="1"/>
  <c r="BT60" i="176"/>
  <c r="BU60" i="176"/>
  <c r="BV60" i="176"/>
  <c r="BW60" i="176"/>
  <c r="BY60" i="176"/>
  <c r="BX60" i="176" s="1"/>
  <c r="BZ60" i="176"/>
  <c r="CA60" i="176"/>
  <c r="CB60" i="176"/>
  <c r="CC60" i="176"/>
  <c r="CE60" i="176"/>
  <c r="CF60" i="176"/>
  <c r="CG60" i="176"/>
  <c r="CH60" i="176"/>
  <c r="CI60" i="176"/>
  <c r="CD60" i="176" s="1"/>
  <c r="CK60" i="176"/>
  <c r="CQ60" i="176"/>
  <c r="CS60" i="176"/>
  <c r="CW60" i="176"/>
  <c r="CX60" i="176"/>
  <c r="CV60" i="176" s="1"/>
  <c r="CY60" i="176"/>
  <c r="CZ60" i="176"/>
  <c r="DA60" i="176"/>
  <c r="DC60" i="176"/>
  <c r="DB60" i="176" s="1"/>
  <c r="DD60" i="176"/>
  <c r="DE60" i="176"/>
  <c r="DF60" i="176"/>
  <c r="DG60" i="176"/>
  <c r="DI60" i="176"/>
  <c r="DH60" i="176" s="1"/>
  <c r="DJ60" i="176"/>
  <c r="DK60" i="176"/>
  <c r="DL60" i="176"/>
  <c r="DM60" i="176"/>
  <c r="DO60" i="176"/>
  <c r="DN60" i="176" s="1"/>
  <c r="DP60" i="176"/>
  <c r="DQ60" i="176"/>
  <c r="DR60" i="176"/>
  <c r="DS60" i="176"/>
  <c r="DU60" i="176"/>
  <c r="DT60" i="176" s="1"/>
  <c r="DV60" i="176"/>
  <c r="DW60" i="176"/>
  <c r="DX60" i="176"/>
  <c r="DY60" i="176"/>
  <c r="EA60" i="176"/>
  <c r="EB60" i="176"/>
  <c r="EC60" i="176"/>
  <c r="ED60" i="176"/>
  <c r="EE60" i="176"/>
  <c r="DZ60" i="176" s="1"/>
  <c r="D61" i="176"/>
  <c r="E61" i="176"/>
  <c r="F61" i="176"/>
  <c r="G61" i="176"/>
  <c r="H61" i="176"/>
  <c r="I61" i="176"/>
  <c r="J61" i="176"/>
  <c r="K61" i="176"/>
  <c r="L61" i="176"/>
  <c r="M61" i="176"/>
  <c r="N61" i="176"/>
  <c r="O61" i="176"/>
  <c r="P61" i="176"/>
  <c r="V61" i="176"/>
  <c r="AB61" i="176"/>
  <c r="AH61" i="176"/>
  <c r="AN61" i="176"/>
  <c r="AO61" i="176"/>
  <c r="AP61" i="176"/>
  <c r="AQ61" i="176"/>
  <c r="AR61" i="176"/>
  <c r="AS61" i="176"/>
  <c r="AT61" i="176"/>
  <c r="AU61" i="176"/>
  <c r="AV61" i="176"/>
  <c r="AW61" i="176"/>
  <c r="AX61" i="176"/>
  <c r="AY61" i="176"/>
  <c r="AZ61" i="176"/>
  <c r="BF61" i="176"/>
  <c r="BL61" i="176"/>
  <c r="BR61" i="176"/>
  <c r="BX61" i="176"/>
  <c r="CD61" i="176"/>
  <c r="CK61" i="176"/>
  <c r="CJ61" i="176" s="1"/>
  <c r="CL61" i="176"/>
  <c r="CM61" i="176"/>
  <c r="CN61" i="176"/>
  <c r="CO61" i="176"/>
  <c r="CQ61" i="176"/>
  <c r="CP61" i="176" s="1"/>
  <c r="CR61" i="176"/>
  <c r="CS61" i="176"/>
  <c r="CT61" i="176"/>
  <c r="CU61" i="176"/>
  <c r="CV61" i="176"/>
  <c r="DB61" i="176"/>
  <c r="DH61" i="176"/>
  <c r="DN61" i="176"/>
  <c r="DT61" i="176"/>
  <c r="DZ61" i="176"/>
  <c r="E62" i="176"/>
  <c r="D62" i="176" s="1"/>
  <c r="F62" i="176"/>
  <c r="G62" i="176"/>
  <c r="H62" i="176"/>
  <c r="I62" i="176"/>
  <c r="K62" i="176"/>
  <c r="L62" i="176"/>
  <c r="M62" i="176"/>
  <c r="N62" i="176"/>
  <c r="O62" i="176"/>
  <c r="J62" i="176" s="1"/>
  <c r="P62" i="176"/>
  <c r="V62" i="176"/>
  <c r="AB62" i="176"/>
  <c r="AH62" i="176"/>
  <c r="AO62" i="176"/>
  <c r="AN62" i="176" s="1"/>
  <c r="AP62" i="176"/>
  <c r="AQ62" i="176"/>
  <c r="AR62" i="176"/>
  <c r="AS62" i="176"/>
  <c r="AU62" i="176"/>
  <c r="AV62" i="176"/>
  <c r="AW62" i="176"/>
  <c r="AX62" i="176"/>
  <c r="AY62" i="176"/>
  <c r="AT62" i="176" s="1"/>
  <c r="AZ62" i="176"/>
  <c r="BF62" i="176"/>
  <c r="BL62" i="176"/>
  <c r="BR62" i="176"/>
  <c r="BX62" i="176"/>
  <c r="CD62" i="176"/>
  <c r="CJ62" i="176"/>
  <c r="CK62" i="176"/>
  <c r="CL62" i="176"/>
  <c r="CM62" i="176"/>
  <c r="CN62" i="176"/>
  <c r="CO62" i="176"/>
  <c r="CQ62" i="176"/>
  <c r="CR62" i="176"/>
  <c r="CP62" i="176" s="1"/>
  <c r="CS62" i="176"/>
  <c r="CT62" i="176"/>
  <c r="CU62" i="176"/>
  <c r="CV62" i="176"/>
  <c r="DB62" i="176"/>
  <c r="DH62" i="176"/>
  <c r="DN62" i="176"/>
  <c r="DT62" i="176"/>
  <c r="DZ62" i="176"/>
  <c r="E63" i="176"/>
  <c r="D63" i="176" s="1"/>
  <c r="F63" i="176"/>
  <c r="G63" i="176"/>
  <c r="H63" i="176"/>
  <c r="I63" i="176"/>
  <c r="K63" i="176"/>
  <c r="J63" i="176" s="1"/>
  <c r="L63" i="176"/>
  <c r="M63" i="176"/>
  <c r="N63" i="176"/>
  <c r="O63" i="176"/>
  <c r="P63" i="176"/>
  <c r="V63" i="176"/>
  <c r="AB63" i="176"/>
  <c r="AH63" i="176"/>
  <c r="AO63" i="176"/>
  <c r="AN63" i="176" s="1"/>
  <c r="AP63" i="176"/>
  <c r="AQ63" i="176"/>
  <c r="AR63" i="176"/>
  <c r="AS63" i="176"/>
  <c r="AU63" i="176"/>
  <c r="AT63" i="176" s="1"/>
  <c r="AV63" i="176"/>
  <c r="AW63" i="176"/>
  <c r="AX63" i="176"/>
  <c r="AY63" i="176"/>
  <c r="AZ63" i="176"/>
  <c r="BF63" i="176"/>
  <c r="BL63" i="176"/>
  <c r="BR63" i="176"/>
  <c r="BX63" i="176"/>
  <c r="CD63" i="176"/>
  <c r="CK63" i="176"/>
  <c r="CL63" i="176"/>
  <c r="CM63" i="176"/>
  <c r="CN63" i="176"/>
  <c r="CO63" i="176"/>
  <c r="CJ63" i="176" s="1"/>
  <c r="CP63" i="176"/>
  <c r="CQ63" i="176"/>
  <c r="CR63" i="176"/>
  <c r="CS63" i="176"/>
  <c r="CT63" i="176"/>
  <c r="CU63" i="176"/>
  <c r="CV63" i="176"/>
  <c r="DB63" i="176"/>
  <c r="DH63" i="176"/>
  <c r="DN63" i="176"/>
  <c r="DT63" i="176"/>
  <c r="DZ63" i="176"/>
  <c r="E64" i="176"/>
  <c r="F64" i="176"/>
  <c r="D64" i="176" s="1"/>
  <c r="G64" i="176"/>
  <c r="H64" i="176"/>
  <c r="I64" i="176"/>
  <c r="K64" i="176"/>
  <c r="J64" i="176" s="1"/>
  <c r="L64" i="176"/>
  <c r="M64" i="176"/>
  <c r="N64" i="176"/>
  <c r="O64" i="176"/>
  <c r="P64" i="176"/>
  <c r="V64" i="176"/>
  <c r="AB64" i="176"/>
  <c r="AH64" i="176"/>
  <c r="AO64" i="176"/>
  <c r="AP64" i="176"/>
  <c r="AN64" i="176" s="1"/>
  <c r="AQ64" i="176"/>
  <c r="AR64" i="176"/>
  <c r="AS64" i="176"/>
  <c r="AU64" i="176"/>
  <c r="AT64" i="176" s="1"/>
  <c r="AV64" i="176"/>
  <c r="AW64" i="176"/>
  <c r="AX64" i="176"/>
  <c r="AY64" i="176"/>
  <c r="AZ64" i="176"/>
  <c r="BF64" i="176"/>
  <c r="BL64" i="176"/>
  <c r="BR64" i="176"/>
  <c r="BX64" i="176"/>
  <c r="CD64" i="176"/>
  <c r="CK64" i="176"/>
  <c r="CJ64" i="176" s="1"/>
  <c r="CL64" i="176"/>
  <c r="CM64" i="176"/>
  <c r="CN64" i="176"/>
  <c r="CO64" i="176"/>
  <c r="CQ64" i="176"/>
  <c r="CP64" i="176" s="1"/>
  <c r="CR64" i="176"/>
  <c r="CS64" i="176"/>
  <c r="CT64" i="176"/>
  <c r="CU64" i="176"/>
  <c r="CV64" i="176"/>
  <c r="DB64" i="176"/>
  <c r="DH64" i="176"/>
  <c r="DN64" i="176"/>
  <c r="DT64" i="176"/>
  <c r="DZ64" i="176"/>
  <c r="D65" i="176"/>
  <c r="E65" i="176"/>
  <c r="F65" i="176"/>
  <c r="G65" i="176"/>
  <c r="H65" i="176"/>
  <c r="I65" i="176"/>
  <c r="J65" i="176"/>
  <c r="K65" i="176"/>
  <c r="L65" i="176"/>
  <c r="M65" i="176"/>
  <c r="N65" i="176"/>
  <c r="O65" i="176"/>
  <c r="P65" i="176"/>
  <c r="V65" i="176"/>
  <c r="AB65" i="176"/>
  <c r="AH65" i="176"/>
  <c r="AO65" i="176"/>
  <c r="AN65" i="176" s="1"/>
  <c r="AP65" i="176"/>
  <c r="AQ65" i="176"/>
  <c r="AR65" i="176"/>
  <c r="AS65" i="176"/>
  <c r="AT65" i="176"/>
  <c r="AU65" i="176"/>
  <c r="AV65" i="176"/>
  <c r="AW65" i="176"/>
  <c r="AX65" i="176"/>
  <c r="AY65" i="176"/>
  <c r="AZ65" i="176"/>
  <c r="BF65" i="176"/>
  <c r="BL65" i="176"/>
  <c r="BR65" i="176"/>
  <c r="BX65" i="176"/>
  <c r="CD65" i="176"/>
  <c r="CK65" i="176"/>
  <c r="CJ65" i="176" s="1"/>
  <c r="CL65" i="176"/>
  <c r="CM65" i="176"/>
  <c r="CN65" i="176"/>
  <c r="CO65" i="176"/>
  <c r="CQ65" i="176"/>
  <c r="CP65" i="176" s="1"/>
  <c r="CR65" i="176"/>
  <c r="CS65" i="176"/>
  <c r="CT65" i="176"/>
  <c r="CU65" i="176"/>
  <c r="CV65" i="176"/>
  <c r="DB65" i="176"/>
  <c r="DH65" i="176"/>
  <c r="DN65" i="176"/>
  <c r="DT65" i="176"/>
  <c r="DZ65" i="176"/>
  <c r="E66" i="176"/>
  <c r="D66" i="176" s="1"/>
  <c r="F66" i="176"/>
  <c r="G66" i="176"/>
  <c r="H66" i="176"/>
  <c r="I66" i="176"/>
  <c r="K66" i="176"/>
  <c r="L66" i="176"/>
  <c r="M66" i="176"/>
  <c r="N66" i="176"/>
  <c r="O66" i="176"/>
  <c r="J66" i="176" s="1"/>
  <c r="P66" i="176"/>
  <c r="V66" i="176"/>
  <c r="AB66" i="176"/>
  <c r="AH66" i="176"/>
  <c r="AO66" i="176"/>
  <c r="AN66" i="176" s="1"/>
  <c r="AP66" i="176"/>
  <c r="AQ66" i="176"/>
  <c r="AR66" i="176"/>
  <c r="AS66" i="176"/>
  <c r="AU66" i="176"/>
  <c r="AT66" i="176" s="1"/>
  <c r="AV66" i="176"/>
  <c r="AW66" i="176"/>
  <c r="AX66" i="176"/>
  <c r="AY66" i="176"/>
  <c r="AZ66" i="176"/>
  <c r="BF66" i="176"/>
  <c r="BL66" i="176"/>
  <c r="BR66" i="176"/>
  <c r="BX66" i="176"/>
  <c r="CD66" i="176"/>
  <c r="CJ66" i="176"/>
  <c r="CK66" i="176"/>
  <c r="CL66" i="176"/>
  <c r="CM66" i="176"/>
  <c r="CN66" i="176"/>
  <c r="CO66" i="176"/>
  <c r="CQ66" i="176"/>
  <c r="CR66" i="176"/>
  <c r="CS66" i="176"/>
  <c r="CT66" i="176"/>
  <c r="CU66" i="176"/>
  <c r="CV66" i="176"/>
  <c r="DB66" i="176"/>
  <c r="DH66" i="176"/>
  <c r="DN66" i="176"/>
  <c r="DT66" i="176"/>
  <c r="DZ66" i="176"/>
  <c r="E67" i="176"/>
  <c r="D67" i="176" s="1"/>
  <c r="F67" i="176"/>
  <c r="G67" i="176"/>
  <c r="H67" i="176"/>
  <c r="I67" i="176"/>
  <c r="K67" i="176"/>
  <c r="J67" i="176" s="1"/>
  <c r="L67" i="176"/>
  <c r="M67" i="176"/>
  <c r="N67" i="176"/>
  <c r="O67" i="176"/>
  <c r="P67" i="176"/>
  <c r="V67" i="176"/>
  <c r="AB67" i="176"/>
  <c r="AH67" i="176"/>
  <c r="AO67" i="176"/>
  <c r="AN67" i="176" s="1"/>
  <c r="AP67" i="176"/>
  <c r="AQ67" i="176"/>
  <c r="AR67" i="176"/>
  <c r="AS67" i="176"/>
  <c r="AU67" i="176"/>
  <c r="AV67" i="176"/>
  <c r="AW67" i="176"/>
  <c r="AX67" i="176"/>
  <c r="AY67" i="176"/>
  <c r="AZ67" i="176"/>
  <c r="BF67" i="176"/>
  <c r="BL67" i="176"/>
  <c r="BR67" i="176"/>
  <c r="BX67" i="176"/>
  <c r="CD67" i="176"/>
  <c r="CK67" i="176"/>
  <c r="CJ67" i="176" s="1"/>
  <c r="CL67" i="176"/>
  <c r="CM67" i="176"/>
  <c r="CN67" i="176"/>
  <c r="CO67" i="176"/>
  <c r="CQ67" i="176"/>
  <c r="CP67" i="176" s="1"/>
  <c r="CR67" i="176"/>
  <c r="CS67" i="176"/>
  <c r="CT67" i="176"/>
  <c r="CU67" i="176"/>
  <c r="CV67" i="176"/>
  <c r="DB67" i="176"/>
  <c r="DH67" i="176"/>
  <c r="DN67" i="176"/>
  <c r="DT67" i="176"/>
  <c r="DZ67" i="176"/>
  <c r="E68" i="176"/>
  <c r="F68" i="176"/>
  <c r="D68" i="176" s="1"/>
  <c r="G68" i="176"/>
  <c r="H68" i="176"/>
  <c r="I68" i="176"/>
  <c r="K68" i="176"/>
  <c r="J68" i="176" s="1"/>
  <c r="L68" i="176"/>
  <c r="M68" i="176"/>
  <c r="N68" i="176"/>
  <c r="O68" i="176"/>
  <c r="P68" i="176"/>
  <c r="V68" i="176"/>
  <c r="AB68" i="176"/>
  <c r="AH68" i="176"/>
  <c r="AO68" i="176"/>
  <c r="AP68" i="176"/>
  <c r="AN68" i="176" s="1"/>
  <c r="AQ68" i="176"/>
  <c r="AR68" i="176"/>
  <c r="AS68" i="176"/>
  <c r="AU68" i="176"/>
  <c r="AT68" i="176" s="1"/>
  <c r="AV68" i="176"/>
  <c r="AW68" i="176"/>
  <c r="AX68" i="176"/>
  <c r="AY68" i="176"/>
  <c r="AZ68" i="176"/>
  <c r="BF68" i="176"/>
  <c r="BL68" i="176"/>
  <c r="BR68" i="176"/>
  <c r="BX68" i="176"/>
  <c r="CD68" i="176"/>
  <c r="CK68" i="176"/>
  <c r="CL68" i="176"/>
  <c r="CM68" i="176"/>
  <c r="CN68" i="176"/>
  <c r="CO68" i="176"/>
  <c r="CQ68" i="176"/>
  <c r="CP68" i="176" s="1"/>
  <c r="CR68" i="176"/>
  <c r="CS68" i="176"/>
  <c r="CT68" i="176"/>
  <c r="CU68" i="176"/>
  <c r="CV68" i="176"/>
  <c r="DB68" i="176"/>
  <c r="DH68" i="176"/>
  <c r="DN68" i="176"/>
  <c r="DT68" i="176"/>
  <c r="DZ68" i="176"/>
  <c r="E69" i="176"/>
  <c r="D69" i="176" s="1"/>
  <c r="F69" i="176"/>
  <c r="G69" i="176"/>
  <c r="H69" i="176"/>
  <c r="I69" i="176"/>
  <c r="K69" i="176"/>
  <c r="J69" i="176" s="1"/>
  <c r="L69" i="176"/>
  <c r="M69" i="176"/>
  <c r="N69" i="176"/>
  <c r="O69" i="176"/>
  <c r="P69" i="176"/>
  <c r="V69" i="176"/>
  <c r="AB69" i="176"/>
  <c r="AH69" i="176"/>
  <c r="AO69" i="176"/>
  <c r="AN69" i="176" s="1"/>
  <c r="AP69" i="176"/>
  <c r="AQ69" i="176"/>
  <c r="AR69" i="176"/>
  <c r="AS69" i="176"/>
  <c r="AU69" i="176"/>
  <c r="AT69" i="176" s="1"/>
  <c r="AV69" i="176"/>
  <c r="AW69" i="176"/>
  <c r="AX69" i="176"/>
  <c r="AY69" i="176"/>
  <c r="AZ69" i="176"/>
  <c r="BF69" i="176"/>
  <c r="BL69" i="176"/>
  <c r="BR69" i="176"/>
  <c r="BX69" i="176"/>
  <c r="CD69" i="176"/>
  <c r="CK69" i="176"/>
  <c r="CJ69" i="176" s="1"/>
  <c r="CL69" i="176"/>
  <c r="CM69" i="176"/>
  <c r="CN69" i="176"/>
  <c r="CO69" i="176"/>
  <c r="CQ69" i="176"/>
  <c r="CP69" i="176" s="1"/>
  <c r="CR69" i="176"/>
  <c r="CS69" i="176"/>
  <c r="CT69" i="176"/>
  <c r="CU69" i="176"/>
  <c r="CV69" i="176"/>
  <c r="DB69" i="176"/>
  <c r="DH69" i="176"/>
  <c r="DN69" i="176"/>
  <c r="DT69" i="176"/>
  <c r="DZ69" i="176"/>
  <c r="E70" i="176"/>
  <c r="D70" i="176" s="1"/>
  <c r="F70" i="176"/>
  <c r="G70" i="176"/>
  <c r="H70" i="176"/>
  <c r="I70" i="176"/>
  <c r="K70" i="176"/>
  <c r="L70" i="176"/>
  <c r="M70" i="176"/>
  <c r="N70" i="176"/>
  <c r="O70" i="176"/>
  <c r="J70" i="176" s="1"/>
  <c r="P70" i="176"/>
  <c r="V70" i="176"/>
  <c r="AB70" i="176"/>
  <c r="AH70" i="176"/>
  <c r="AO70" i="176"/>
  <c r="AP70" i="176"/>
  <c r="AQ70" i="176"/>
  <c r="AR70" i="176"/>
  <c r="AS70" i="176"/>
  <c r="AU70" i="176"/>
  <c r="AT70" i="176" s="1"/>
  <c r="AV70" i="176"/>
  <c r="AW70" i="176"/>
  <c r="AX70" i="176"/>
  <c r="AY70" i="176"/>
  <c r="AZ70" i="176"/>
  <c r="BF70" i="176"/>
  <c r="BL70" i="176"/>
  <c r="BR70" i="176"/>
  <c r="BX70" i="176"/>
  <c r="CD70" i="176"/>
  <c r="CK70" i="176"/>
  <c r="CJ70" i="176" s="1"/>
  <c r="CL70" i="176"/>
  <c r="CM70" i="176"/>
  <c r="CN70" i="176"/>
  <c r="CO70" i="176"/>
  <c r="CQ70" i="176"/>
  <c r="CR70" i="176"/>
  <c r="CP70" i="176" s="1"/>
  <c r="CS70" i="176"/>
  <c r="CT70" i="176"/>
  <c r="CU70" i="176"/>
  <c r="CV70" i="176"/>
  <c r="DB70" i="176"/>
  <c r="DH70" i="176"/>
  <c r="DN70" i="176"/>
  <c r="DT70" i="176"/>
  <c r="DZ70" i="176"/>
  <c r="E71" i="176"/>
  <c r="D71" i="176" s="1"/>
  <c r="F71" i="176"/>
  <c r="G71" i="176"/>
  <c r="H71" i="176"/>
  <c r="I71" i="176"/>
  <c r="K71" i="176"/>
  <c r="L71" i="176"/>
  <c r="M71" i="176"/>
  <c r="N71" i="176"/>
  <c r="O71" i="176"/>
  <c r="P71" i="176"/>
  <c r="V71" i="176"/>
  <c r="AB71" i="176"/>
  <c r="AH71" i="176"/>
  <c r="AO71" i="176"/>
  <c r="AP71" i="176"/>
  <c r="AP84" i="176" s="1"/>
  <c r="AQ71" i="176"/>
  <c r="AR71" i="176"/>
  <c r="AS71" i="176"/>
  <c r="AU71" i="176"/>
  <c r="AT71" i="176" s="1"/>
  <c r="AV71" i="176"/>
  <c r="AW71" i="176"/>
  <c r="AX71" i="176"/>
  <c r="AY71" i="176"/>
  <c r="AZ71" i="176"/>
  <c r="BF71" i="176"/>
  <c r="BL71" i="176"/>
  <c r="BR71" i="176"/>
  <c r="BX71" i="176"/>
  <c r="CD71" i="176"/>
  <c r="CK71" i="176"/>
  <c r="CK73" i="176" s="1"/>
  <c r="CL71" i="176"/>
  <c r="CM71" i="176"/>
  <c r="CN71" i="176"/>
  <c r="CO71" i="176"/>
  <c r="CO84" i="176" s="1"/>
  <c r="CP71" i="176"/>
  <c r="CQ71" i="176"/>
  <c r="CR71" i="176"/>
  <c r="CS71" i="176"/>
  <c r="CS73" i="176" s="1"/>
  <c r="CT71" i="176"/>
  <c r="CU71" i="176"/>
  <c r="CV71" i="176"/>
  <c r="DB71" i="176"/>
  <c r="DH71" i="176"/>
  <c r="DN71" i="176"/>
  <c r="DT71" i="176"/>
  <c r="DZ71" i="176"/>
  <c r="E72" i="176"/>
  <c r="F72" i="176"/>
  <c r="G72" i="176"/>
  <c r="H72" i="176"/>
  <c r="I72" i="176"/>
  <c r="K72" i="176"/>
  <c r="J72" i="176" s="1"/>
  <c r="L72" i="176"/>
  <c r="M72" i="176"/>
  <c r="N72" i="176"/>
  <c r="O72" i="176"/>
  <c r="P72" i="176"/>
  <c r="V72" i="176"/>
  <c r="AB72" i="176"/>
  <c r="AH72" i="176"/>
  <c r="AO72" i="176"/>
  <c r="AP72" i="176"/>
  <c r="AQ72" i="176"/>
  <c r="AR72" i="176"/>
  <c r="AS72" i="176"/>
  <c r="AU72" i="176"/>
  <c r="AT72" i="176" s="1"/>
  <c r="AV72" i="176"/>
  <c r="AW72" i="176"/>
  <c r="AX72" i="176"/>
  <c r="AY72" i="176"/>
  <c r="AZ72" i="176"/>
  <c r="BF72" i="176"/>
  <c r="BL72" i="176"/>
  <c r="BR72" i="176"/>
  <c r="BX72" i="176"/>
  <c r="CD72" i="176"/>
  <c r="CK72" i="176"/>
  <c r="CJ72" i="176" s="1"/>
  <c r="CL72" i="176"/>
  <c r="CM72" i="176"/>
  <c r="CN72" i="176"/>
  <c r="CO72" i="176"/>
  <c r="CQ72" i="176"/>
  <c r="CP72" i="176" s="1"/>
  <c r="CR72" i="176"/>
  <c r="CS72" i="176"/>
  <c r="CT72" i="176"/>
  <c r="CU72" i="176"/>
  <c r="CV72" i="176"/>
  <c r="DB72" i="176"/>
  <c r="DH72" i="176"/>
  <c r="DN72" i="176"/>
  <c r="DT72" i="176"/>
  <c r="DZ72" i="176"/>
  <c r="K73" i="176"/>
  <c r="Q73" i="176"/>
  <c r="P73" i="176" s="1"/>
  <c r="R73" i="176"/>
  <c r="F73" i="176" s="1"/>
  <c r="S73" i="176"/>
  <c r="G73" i="176" s="1"/>
  <c r="T73" i="176"/>
  <c r="H73" i="176" s="1"/>
  <c r="U73" i="176"/>
  <c r="I73" i="176" s="1"/>
  <c r="W73" i="176"/>
  <c r="V73" i="176" s="1"/>
  <c r="X73" i="176"/>
  <c r="Y73" i="176"/>
  <c r="Z73" i="176"/>
  <c r="N73" i="176" s="1"/>
  <c r="AA73" i="176"/>
  <c r="O73" i="176" s="1"/>
  <c r="AC73" i="176"/>
  <c r="AB73" i="176" s="1"/>
  <c r="AD73" i="176"/>
  <c r="AE73" i="176"/>
  <c r="AF73" i="176"/>
  <c r="AG73" i="176"/>
  <c r="AI73" i="176"/>
  <c r="AJ73" i="176"/>
  <c r="L73" i="176" s="1"/>
  <c r="AK73" i="176"/>
  <c r="M73" i="176" s="1"/>
  <c r="AL73" i="176"/>
  <c r="AM73" i="176"/>
  <c r="AP73" i="176"/>
  <c r="AQ73" i="176"/>
  <c r="AR73" i="176"/>
  <c r="AS73" i="176"/>
  <c r="AX73" i="176"/>
  <c r="AY73" i="176"/>
  <c r="AZ73" i="176"/>
  <c r="BA73" i="176"/>
  <c r="BB73" i="176"/>
  <c r="BC73" i="176"/>
  <c r="BD73" i="176"/>
  <c r="BE73" i="176"/>
  <c r="BG73" i="176"/>
  <c r="BH73" i="176"/>
  <c r="BI73" i="176"/>
  <c r="BJ73" i="176"/>
  <c r="BK73" i="176"/>
  <c r="BM73" i="176"/>
  <c r="BL73" i="176" s="1"/>
  <c r="BN73" i="176"/>
  <c r="BO73" i="176"/>
  <c r="BP73" i="176"/>
  <c r="BQ73" i="176"/>
  <c r="BS73" i="176"/>
  <c r="BR73" i="176" s="1"/>
  <c r="BT73" i="176"/>
  <c r="BU73" i="176"/>
  <c r="BV73" i="176"/>
  <c r="BW73" i="176"/>
  <c r="BY73" i="176"/>
  <c r="BX73" i="176" s="1"/>
  <c r="BZ73" i="176"/>
  <c r="CA73" i="176"/>
  <c r="CB73" i="176"/>
  <c r="CC73" i="176"/>
  <c r="CE73" i="176"/>
  <c r="CF73" i="176"/>
  <c r="CG73" i="176"/>
  <c r="CH73" i="176"/>
  <c r="CI73" i="176"/>
  <c r="CL73" i="176"/>
  <c r="CM73" i="176"/>
  <c r="CN73" i="176"/>
  <c r="CO73" i="176"/>
  <c r="CR73" i="176"/>
  <c r="CT73" i="176"/>
  <c r="CU73" i="176"/>
  <c r="CW73" i="176"/>
  <c r="CV73" i="176" s="1"/>
  <c r="CX73" i="176"/>
  <c r="CY73" i="176"/>
  <c r="CZ73" i="176"/>
  <c r="DA73" i="176"/>
  <c r="DC73" i="176"/>
  <c r="DD73" i="176"/>
  <c r="DE73" i="176"/>
  <c r="DF73" i="176"/>
  <c r="DG73" i="176"/>
  <c r="DI73" i="176"/>
  <c r="DJ73" i="176"/>
  <c r="DK73" i="176"/>
  <c r="DL73" i="176"/>
  <c r="DM73" i="176"/>
  <c r="DO73" i="176"/>
  <c r="DN73" i="176" s="1"/>
  <c r="DP73" i="176"/>
  <c r="DQ73" i="176"/>
  <c r="DR73" i="176"/>
  <c r="DS73" i="176"/>
  <c r="DU73" i="176"/>
  <c r="DT73" i="176" s="1"/>
  <c r="DV73" i="176"/>
  <c r="DW73" i="176"/>
  <c r="DX73" i="176"/>
  <c r="DY73" i="176"/>
  <c r="EA73" i="176"/>
  <c r="DZ73" i="176" s="1"/>
  <c r="EB73" i="176"/>
  <c r="EC73" i="176"/>
  <c r="ED73" i="176"/>
  <c r="EE73" i="176"/>
  <c r="F74" i="176"/>
  <c r="G74" i="176"/>
  <c r="P74" i="176"/>
  <c r="Q74" i="176"/>
  <c r="E74" i="176" s="1"/>
  <c r="R74" i="176"/>
  <c r="S74" i="176"/>
  <c r="T74" i="176"/>
  <c r="U74" i="176"/>
  <c r="W74" i="176"/>
  <c r="X74" i="176"/>
  <c r="L74" i="176" s="1"/>
  <c r="Y74" i="176"/>
  <c r="M74" i="176" s="1"/>
  <c r="Z74" i="176"/>
  <c r="N74" i="176" s="1"/>
  <c r="AA74" i="176"/>
  <c r="AC74" i="176"/>
  <c r="AD74" i="176"/>
  <c r="AE74" i="176"/>
  <c r="AF74" i="176"/>
  <c r="H74" i="176" s="1"/>
  <c r="AG74" i="176"/>
  <c r="I74" i="176" s="1"/>
  <c r="AI74" i="176"/>
  <c r="AH74" i="176" s="1"/>
  <c r="AJ74" i="176"/>
  <c r="AK74" i="176"/>
  <c r="AL74" i="176"/>
  <c r="AM74" i="176"/>
  <c r="O74" i="176" s="1"/>
  <c r="AV74" i="176"/>
  <c r="BA74" i="176"/>
  <c r="AZ74" i="176" s="1"/>
  <c r="BB74" i="176"/>
  <c r="AP74" i="176" s="1"/>
  <c r="BC74" i="176"/>
  <c r="AQ74" i="176" s="1"/>
  <c r="BD74" i="176"/>
  <c r="AR74" i="176" s="1"/>
  <c r="BE74" i="176"/>
  <c r="AS74" i="176" s="1"/>
  <c r="BG74" i="176"/>
  <c r="BH74" i="176"/>
  <c r="BI74" i="176"/>
  <c r="BJ74" i="176"/>
  <c r="AX74" i="176" s="1"/>
  <c r="BK74" i="176"/>
  <c r="AY74" i="176" s="1"/>
  <c r="BM74" i="176"/>
  <c r="AO74" i="176" s="1"/>
  <c r="AN74" i="176" s="1"/>
  <c r="BN74" i="176"/>
  <c r="BO74" i="176"/>
  <c r="BP74" i="176"/>
  <c r="BQ74" i="176"/>
  <c r="BS74" i="176"/>
  <c r="BT74" i="176"/>
  <c r="BU74" i="176"/>
  <c r="AW74" i="176" s="1"/>
  <c r="BV74" i="176"/>
  <c r="BW74" i="176"/>
  <c r="BY74" i="176"/>
  <c r="BZ74" i="176"/>
  <c r="CA74" i="176"/>
  <c r="CB74" i="176"/>
  <c r="CC74" i="176"/>
  <c r="CE74" i="176"/>
  <c r="CD74" i="176" s="1"/>
  <c r="CF74" i="176"/>
  <c r="CG74" i="176"/>
  <c r="CH74" i="176"/>
  <c r="CI74" i="176"/>
  <c r="CK74" i="176"/>
  <c r="CR74" i="176"/>
  <c r="CW74" i="176"/>
  <c r="CX74" i="176"/>
  <c r="CL74" i="176" s="1"/>
  <c r="CY74" i="176"/>
  <c r="CM74" i="176" s="1"/>
  <c r="CZ74" i="176"/>
  <c r="CN74" i="176" s="1"/>
  <c r="DA74" i="176"/>
  <c r="CO74" i="176" s="1"/>
  <c r="DC74" i="176"/>
  <c r="DD74" i="176"/>
  <c r="DE74" i="176"/>
  <c r="DF74" i="176"/>
  <c r="CT74" i="176" s="1"/>
  <c r="DG74" i="176"/>
  <c r="CU74" i="176" s="1"/>
  <c r="DH74" i="176"/>
  <c r="DI74" i="176"/>
  <c r="DJ74" i="176"/>
  <c r="DK74" i="176"/>
  <c r="DL74" i="176"/>
  <c r="DM74" i="176"/>
  <c r="DO74" i="176"/>
  <c r="DP74" i="176"/>
  <c r="DQ74" i="176"/>
  <c r="CS74" i="176" s="1"/>
  <c r="DR74" i="176"/>
  <c r="DS74" i="176"/>
  <c r="DU74" i="176"/>
  <c r="DT74" i="176" s="1"/>
  <c r="DV74" i="176"/>
  <c r="DW74" i="176"/>
  <c r="DX74" i="176"/>
  <c r="DY74" i="176"/>
  <c r="EA74" i="176"/>
  <c r="EB74" i="176"/>
  <c r="EC74" i="176"/>
  <c r="ED74" i="176"/>
  <c r="EE74" i="176"/>
  <c r="E75" i="176"/>
  <c r="D75" i="176" s="1"/>
  <c r="F75" i="176"/>
  <c r="G75" i="176"/>
  <c r="H75" i="176"/>
  <c r="I75" i="176"/>
  <c r="K75" i="176"/>
  <c r="L75" i="176"/>
  <c r="M75" i="176"/>
  <c r="N75" i="176"/>
  <c r="O75" i="176"/>
  <c r="P75" i="176"/>
  <c r="V75" i="176"/>
  <c r="AB75" i="176"/>
  <c r="AH75" i="176"/>
  <c r="AO75" i="176"/>
  <c r="AN75" i="176" s="1"/>
  <c r="AP75" i="176"/>
  <c r="AQ75" i="176"/>
  <c r="AR75" i="176"/>
  <c r="AS75" i="176"/>
  <c r="AU75" i="176"/>
  <c r="AV75" i="176"/>
  <c r="AW75" i="176"/>
  <c r="AX75" i="176"/>
  <c r="AY75" i="176"/>
  <c r="AZ75" i="176"/>
  <c r="BF75" i="176"/>
  <c r="BL75" i="176"/>
  <c r="BR75" i="176"/>
  <c r="BX75" i="176"/>
  <c r="CD75" i="176"/>
  <c r="CK75" i="176"/>
  <c r="CL75" i="176"/>
  <c r="CM75" i="176"/>
  <c r="CN75" i="176"/>
  <c r="CO75" i="176"/>
  <c r="CJ75" i="176" s="1"/>
  <c r="CQ75" i="176"/>
  <c r="CP75" i="176" s="1"/>
  <c r="CR75" i="176"/>
  <c r="CS75" i="176"/>
  <c r="CT75" i="176"/>
  <c r="CU75" i="176"/>
  <c r="CV75" i="176"/>
  <c r="DB75" i="176"/>
  <c r="DH75" i="176"/>
  <c r="DN75" i="176"/>
  <c r="DT75" i="176"/>
  <c r="DZ75" i="176"/>
  <c r="E76" i="176"/>
  <c r="D76" i="176" s="1"/>
  <c r="F76" i="176"/>
  <c r="G76" i="176"/>
  <c r="H76" i="176"/>
  <c r="I76" i="176"/>
  <c r="K76" i="176"/>
  <c r="L76" i="176"/>
  <c r="M76" i="176"/>
  <c r="N76" i="176"/>
  <c r="O76" i="176"/>
  <c r="P76" i="176"/>
  <c r="V76" i="176"/>
  <c r="AB76" i="176"/>
  <c r="AH76" i="176"/>
  <c r="AO76" i="176"/>
  <c r="AN76" i="176" s="1"/>
  <c r="AP76" i="176"/>
  <c r="AQ76" i="176"/>
  <c r="AR76" i="176"/>
  <c r="AS76" i="176"/>
  <c r="AU76" i="176"/>
  <c r="AV76" i="176"/>
  <c r="AW76" i="176"/>
  <c r="AX76" i="176"/>
  <c r="AY76" i="176"/>
  <c r="AZ76" i="176"/>
  <c r="BF76" i="176"/>
  <c r="BL76" i="176"/>
  <c r="BR76" i="176"/>
  <c r="BX76" i="176"/>
  <c r="CD76" i="176"/>
  <c r="CK76" i="176"/>
  <c r="CL76" i="176"/>
  <c r="CM76" i="176"/>
  <c r="CN76" i="176"/>
  <c r="CO76" i="176"/>
  <c r="CQ76" i="176"/>
  <c r="CR76" i="176"/>
  <c r="CS76" i="176"/>
  <c r="CT76" i="176"/>
  <c r="CU76" i="176"/>
  <c r="CV76" i="176"/>
  <c r="DB76" i="176"/>
  <c r="DH76" i="176"/>
  <c r="DN76" i="176"/>
  <c r="DT76" i="176"/>
  <c r="DZ76" i="176"/>
  <c r="D77" i="176"/>
  <c r="E77" i="176"/>
  <c r="F77" i="176"/>
  <c r="G77" i="176"/>
  <c r="H77" i="176"/>
  <c r="I77" i="176"/>
  <c r="K77" i="176"/>
  <c r="L77" i="176"/>
  <c r="M77" i="176"/>
  <c r="N77" i="176"/>
  <c r="O77" i="176"/>
  <c r="P77" i="176"/>
  <c r="V77" i="176"/>
  <c r="AB77" i="176"/>
  <c r="AH77" i="176"/>
  <c r="AO77" i="176"/>
  <c r="AN77" i="176" s="1"/>
  <c r="AP77" i="176"/>
  <c r="AQ77" i="176"/>
  <c r="AR77" i="176"/>
  <c r="AS77" i="176"/>
  <c r="AU77" i="176"/>
  <c r="AV77" i="176"/>
  <c r="AW77" i="176"/>
  <c r="AX77" i="176"/>
  <c r="AY77" i="176"/>
  <c r="AZ77" i="176"/>
  <c r="BF77" i="176"/>
  <c r="BL77" i="176"/>
  <c r="BR77" i="176"/>
  <c r="BX77" i="176"/>
  <c r="CD77" i="176"/>
  <c r="CK77" i="176"/>
  <c r="CJ77" i="176" s="1"/>
  <c r="CL77" i="176"/>
  <c r="CM77" i="176"/>
  <c r="CN77" i="176"/>
  <c r="CO77" i="176"/>
  <c r="CQ77" i="176"/>
  <c r="CP77" i="176" s="1"/>
  <c r="CR77" i="176"/>
  <c r="CS77" i="176"/>
  <c r="CT77" i="176"/>
  <c r="CU77" i="176"/>
  <c r="CV77" i="176"/>
  <c r="DB77" i="176"/>
  <c r="DH77" i="176"/>
  <c r="DN77" i="176"/>
  <c r="DT77" i="176"/>
  <c r="DZ77" i="176"/>
  <c r="E78" i="176"/>
  <c r="F78" i="176"/>
  <c r="G78" i="176"/>
  <c r="H78" i="176"/>
  <c r="I78" i="176"/>
  <c r="K78" i="176"/>
  <c r="L78" i="176"/>
  <c r="M78" i="176"/>
  <c r="N78" i="176"/>
  <c r="O78" i="176"/>
  <c r="J78" i="176" s="1"/>
  <c r="P78" i="176"/>
  <c r="V78" i="176"/>
  <c r="AB78" i="176"/>
  <c r="AH78" i="176"/>
  <c r="AO78" i="176"/>
  <c r="AP78" i="176"/>
  <c r="AQ78" i="176"/>
  <c r="AR78" i="176"/>
  <c r="AS78" i="176"/>
  <c r="AU78" i="176"/>
  <c r="AV78" i="176"/>
  <c r="AW78" i="176"/>
  <c r="AX78" i="176"/>
  <c r="AY78" i="176"/>
  <c r="AT78" i="176" s="1"/>
  <c r="AZ78" i="176"/>
  <c r="BF78" i="176"/>
  <c r="BL78" i="176"/>
  <c r="BR78" i="176"/>
  <c r="BX78" i="176"/>
  <c r="CD78" i="176"/>
  <c r="CK78" i="176"/>
  <c r="CL78" i="176"/>
  <c r="CM78" i="176"/>
  <c r="CJ78" i="176" s="1"/>
  <c r="CN78" i="176"/>
  <c r="CO78" i="176"/>
  <c r="CQ78" i="176"/>
  <c r="CR78" i="176"/>
  <c r="CS78" i="176"/>
  <c r="CT78" i="176"/>
  <c r="CU78" i="176"/>
  <c r="CV78" i="176"/>
  <c r="DB78" i="176"/>
  <c r="DH78" i="176"/>
  <c r="DN78" i="176"/>
  <c r="DT78" i="176"/>
  <c r="DZ78" i="176"/>
  <c r="E79" i="176"/>
  <c r="D79" i="176" s="1"/>
  <c r="F79" i="176"/>
  <c r="G79" i="176"/>
  <c r="H79" i="176"/>
  <c r="I79" i="176"/>
  <c r="K79" i="176"/>
  <c r="L79" i="176"/>
  <c r="M79" i="176"/>
  <c r="N79" i="176"/>
  <c r="O79" i="176"/>
  <c r="P79" i="176"/>
  <c r="V79" i="176"/>
  <c r="AB79" i="176"/>
  <c r="AH79" i="176"/>
  <c r="AO79" i="176"/>
  <c r="AN79" i="176" s="1"/>
  <c r="AP79" i="176"/>
  <c r="AQ79" i="176"/>
  <c r="AR79" i="176"/>
  <c r="AS79" i="176"/>
  <c r="AU79" i="176"/>
  <c r="AT79" i="176" s="1"/>
  <c r="AV79" i="176"/>
  <c r="AW79" i="176"/>
  <c r="AX79" i="176"/>
  <c r="AY79" i="176"/>
  <c r="AZ79" i="176"/>
  <c r="BF79" i="176"/>
  <c r="BL79" i="176"/>
  <c r="BR79" i="176"/>
  <c r="BX79" i="176"/>
  <c r="CD79" i="176"/>
  <c r="CK79" i="176"/>
  <c r="CJ79" i="176" s="1"/>
  <c r="CL79" i="176"/>
  <c r="CM79" i="176"/>
  <c r="CN79" i="176"/>
  <c r="CO79" i="176"/>
  <c r="CP79" i="176"/>
  <c r="CQ79" i="176"/>
  <c r="CR79" i="176"/>
  <c r="CS79" i="176"/>
  <c r="CT79" i="176"/>
  <c r="CU79" i="176"/>
  <c r="CV79" i="176"/>
  <c r="DB79" i="176"/>
  <c r="DH79" i="176"/>
  <c r="DN79" i="176"/>
  <c r="DT79" i="176"/>
  <c r="DZ79" i="176"/>
  <c r="E80" i="176"/>
  <c r="F80" i="176"/>
  <c r="G80" i="176"/>
  <c r="H80" i="176"/>
  <c r="I80" i="176"/>
  <c r="K80" i="176"/>
  <c r="L80" i="176"/>
  <c r="M80" i="176"/>
  <c r="N80" i="176"/>
  <c r="O80" i="176"/>
  <c r="P80" i="176"/>
  <c r="V80" i="176"/>
  <c r="AB80" i="176"/>
  <c r="AH80" i="176"/>
  <c r="AO80" i="176"/>
  <c r="AP80" i="176"/>
  <c r="AQ80" i="176"/>
  <c r="AR80" i="176"/>
  <c r="AS80" i="176"/>
  <c r="AU80" i="176"/>
  <c r="AT80" i="176" s="1"/>
  <c r="AV80" i="176"/>
  <c r="AW80" i="176"/>
  <c r="AX80" i="176"/>
  <c r="AY80" i="176"/>
  <c r="AZ80" i="176"/>
  <c r="BF80" i="176"/>
  <c r="BL80" i="176"/>
  <c r="BR80" i="176"/>
  <c r="BX80" i="176"/>
  <c r="CD80" i="176"/>
  <c r="CK80" i="176"/>
  <c r="CL80" i="176"/>
  <c r="CM80" i="176"/>
  <c r="CN80" i="176"/>
  <c r="CO80" i="176"/>
  <c r="CQ80" i="176"/>
  <c r="CR80" i="176"/>
  <c r="CS80" i="176"/>
  <c r="CT80" i="176"/>
  <c r="CU80" i="176"/>
  <c r="CV80" i="176"/>
  <c r="DB80" i="176"/>
  <c r="DH80" i="176"/>
  <c r="DN80" i="176"/>
  <c r="DT80" i="176"/>
  <c r="DZ80" i="176"/>
  <c r="E81" i="176"/>
  <c r="D81" i="176" s="1"/>
  <c r="K81" i="176"/>
  <c r="Q81" i="176"/>
  <c r="P81" i="176" s="1"/>
  <c r="R81" i="176"/>
  <c r="F81" i="176" s="1"/>
  <c r="S81" i="176"/>
  <c r="G81" i="176" s="1"/>
  <c r="T81" i="176"/>
  <c r="H81" i="176" s="1"/>
  <c r="U81" i="176"/>
  <c r="I81" i="176" s="1"/>
  <c r="W81" i="176"/>
  <c r="X81" i="176"/>
  <c r="Y81" i="176"/>
  <c r="Z81" i="176"/>
  <c r="N81" i="176" s="1"/>
  <c r="AA81" i="176"/>
  <c r="O81" i="176" s="1"/>
  <c r="AC81" i="176"/>
  <c r="AB81" i="176" s="1"/>
  <c r="AD81" i="176"/>
  <c r="AE81" i="176"/>
  <c r="AF81" i="176"/>
  <c r="AG81" i="176"/>
  <c r="AI81" i="176"/>
  <c r="AJ81" i="176"/>
  <c r="L81" i="176" s="1"/>
  <c r="AK81" i="176"/>
  <c r="M81" i="176" s="1"/>
  <c r="AL81" i="176"/>
  <c r="AM81" i="176"/>
  <c r="AP81" i="176"/>
  <c r="AQ81" i="176"/>
  <c r="BA81" i="176"/>
  <c r="AO81" i="176" s="1"/>
  <c r="BB81" i="176"/>
  <c r="BC81" i="176"/>
  <c r="BD81" i="176"/>
  <c r="BE81" i="176"/>
  <c r="BG81" i="176"/>
  <c r="AU81" i="176" s="1"/>
  <c r="BH81" i="176"/>
  <c r="AV81" i="176" s="1"/>
  <c r="BI81" i="176"/>
  <c r="AW81" i="176" s="1"/>
  <c r="BJ81" i="176"/>
  <c r="AX81" i="176" s="1"/>
  <c r="BK81" i="176"/>
  <c r="BM81" i="176"/>
  <c r="BN81" i="176"/>
  <c r="BO81" i="176"/>
  <c r="BP81" i="176"/>
  <c r="AR81" i="176" s="1"/>
  <c r="BQ81" i="176"/>
  <c r="AS81" i="176" s="1"/>
  <c r="BS81" i="176"/>
  <c r="BR81" i="176" s="1"/>
  <c r="BT81" i="176"/>
  <c r="BU81" i="176"/>
  <c r="BV81" i="176"/>
  <c r="BW81" i="176"/>
  <c r="AY81" i="176" s="1"/>
  <c r="BY81" i="176"/>
  <c r="BX81" i="176" s="1"/>
  <c r="BZ81" i="176"/>
  <c r="CA81" i="176"/>
  <c r="CB81" i="176"/>
  <c r="CC81" i="176"/>
  <c r="CE81" i="176"/>
  <c r="CF81" i="176"/>
  <c r="CG81" i="176"/>
  <c r="CH81" i="176"/>
  <c r="CI81" i="176"/>
  <c r="CL81" i="176"/>
  <c r="CM81" i="176"/>
  <c r="CO81" i="176"/>
  <c r="CV81" i="176"/>
  <c r="CW81" i="176"/>
  <c r="CK81" i="176" s="1"/>
  <c r="CX81" i="176"/>
  <c r="CY81" i="176"/>
  <c r="CZ81" i="176"/>
  <c r="DA81" i="176"/>
  <c r="DC81" i="176"/>
  <c r="CQ81" i="176" s="1"/>
  <c r="CP81" i="176" s="1"/>
  <c r="DD81" i="176"/>
  <c r="CR81" i="176" s="1"/>
  <c r="DE81" i="176"/>
  <c r="CS81" i="176" s="1"/>
  <c r="DF81" i="176"/>
  <c r="CT81" i="176" s="1"/>
  <c r="DG81" i="176"/>
  <c r="DI81" i="176"/>
  <c r="DJ81" i="176"/>
  <c r="DK81" i="176"/>
  <c r="DL81" i="176"/>
  <c r="CN81" i="176" s="1"/>
  <c r="DM81" i="176"/>
  <c r="DO81" i="176"/>
  <c r="DP81" i="176"/>
  <c r="DQ81" i="176"/>
  <c r="DR81" i="176"/>
  <c r="DS81" i="176"/>
  <c r="CU81" i="176" s="1"/>
  <c r="DU81" i="176"/>
  <c r="DT81" i="176" s="1"/>
  <c r="DV81" i="176"/>
  <c r="DW81" i="176"/>
  <c r="DX81" i="176"/>
  <c r="DY81" i="176"/>
  <c r="EA81" i="176"/>
  <c r="EB81" i="176"/>
  <c r="EC81" i="176"/>
  <c r="ED81" i="176"/>
  <c r="EE81" i="176"/>
  <c r="E82" i="176"/>
  <c r="F82" i="176"/>
  <c r="G82" i="176"/>
  <c r="H82" i="176"/>
  <c r="I82" i="176"/>
  <c r="K82" i="176"/>
  <c r="L82" i="176"/>
  <c r="M82" i="176"/>
  <c r="N82" i="176"/>
  <c r="O82" i="176"/>
  <c r="J82" i="176" s="1"/>
  <c r="P82" i="176"/>
  <c r="V82" i="176"/>
  <c r="AB82" i="176"/>
  <c r="AH82" i="176"/>
  <c r="AO82" i="176"/>
  <c r="AN82" i="176" s="1"/>
  <c r="AP82" i="176"/>
  <c r="AQ82" i="176"/>
  <c r="AR82" i="176"/>
  <c r="AS82" i="176"/>
  <c r="AU82" i="176"/>
  <c r="AV82" i="176"/>
  <c r="AW82" i="176"/>
  <c r="AX82" i="176"/>
  <c r="AY82" i="176"/>
  <c r="AT82" i="176" s="1"/>
  <c r="AZ82" i="176"/>
  <c r="BF82" i="176"/>
  <c r="BL82" i="176"/>
  <c r="BR82" i="176"/>
  <c r="BX82" i="176"/>
  <c r="CD82" i="176"/>
  <c r="CJ82" i="176"/>
  <c r="CK82" i="176"/>
  <c r="CL82" i="176"/>
  <c r="CM82" i="176"/>
  <c r="CN82" i="176"/>
  <c r="CO82" i="176"/>
  <c r="CQ82" i="176"/>
  <c r="CR82" i="176"/>
  <c r="CS82" i="176"/>
  <c r="CT82" i="176"/>
  <c r="CU82" i="176"/>
  <c r="CV82" i="176"/>
  <c r="DB82" i="176"/>
  <c r="DH82" i="176"/>
  <c r="DN82" i="176"/>
  <c r="DT82" i="176"/>
  <c r="DZ82" i="176"/>
  <c r="E83" i="176"/>
  <c r="D83" i="176" s="1"/>
  <c r="F83" i="176"/>
  <c r="G83" i="176"/>
  <c r="H83" i="176"/>
  <c r="I83" i="176"/>
  <c r="K83" i="176"/>
  <c r="L83" i="176"/>
  <c r="M83" i="176"/>
  <c r="N83" i="176"/>
  <c r="O83" i="176"/>
  <c r="P83" i="176"/>
  <c r="V83" i="176"/>
  <c r="AB83" i="176"/>
  <c r="AH83" i="176"/>
  <c r="AO83" i="176"/>
  <c r="AN83" i="176" s="1"/>
  <c r="AP83" i="176"/>
  <c r="AQ83" i="176"/>
  <c r="AR83" i="176"/>
  <c r="AS83" i="176"/>
  <c r="AU83" i="176"/>
  <c r="AT83" i="176" s="1"/>
  <c r="AV83" i="176"/>
  <c r="AW83" i="176"/>
  <c r="AX83" i="176"/>
  <c r="AY83" i="176"/>
  <c r="AZ83" i="176"/>
  <c r="BF83" i="176"/>
  <c r="BL83" i="176"/>
  <c r="BR83" i="176"/>
  <c r="BX83" i="176"/>
  <c r="CD83" i="176"/>
  <c r="CK83" i="176"/>
  <c r="CL83" i="176"/>
  <c r="CM83" i="176"/>
  <c r="CN83" i="176"/>
  <c r="CO83" i="176"/>
  <c r="CJ83" i="176" s="1"/>
  <c r="CP83" i="176"/>
  <c r="CQ83" i="176"/>
  <c r="CR83" i="176"/>
  <c r="CS83" i="176"/>
  <c r="CT83" i="176"/>
  <c r="CU83" i="176"/>
  <c r="CV83" i="176"/>
  <c r="DB83" i="176"/>
  <c r="DH83" i="176"/>
  <c r="DN83" i="176"/>
  <c r="DT83" i="176"/>
  <c r="DZ83" i="176"/>
  <c r="H84" i="176"/>
  <c r="I84" i="176"/>
  <c r="N84" i="176"/>
  <c r="O84" i="176"/>
  <c r="Q84" i="176"/>
  <c r="R84" i="176"/>
  <c r="S84" i="176"/>
  <c r="T84" i="176"/>
  <c r="U84" i="176"/>
  <c r="W84" i="176"/>
  <c r="V84" i="176" s="1"/>
  <c r="X84" i="176"/>
  <c r="L84" i="176" s="1"/>
  <c r="Y84" i="176"/>
  <c r="M84" i="176" s="1"/>
  <c r="Z84" i="176"/>
  <c r="AA84" i="176"/>
  <c r="AC84" i="176"/>
  <c r="AD84" i="176"/>
  <c r="AE84" i="176"/>
  <c r="G84" i="176" s="1"/>
  <c r="AF84" i="176"/>
  <c r="AG84" i="176"/>
  <c r="AI84" i="176"/>
  <c r="AJ84" i="176"/>
  <c r="AK84" i="176"/>
  <c r="AL84" i="176"/>
  <c r="AM84" i="176"/>
  <c r="AH84" i="176" s="1"/>
  <c r="AO84" i="176"/>
  <c r="AN84" i="176" s="1"/>
  <c r="AQ84" i="176"/>
  <c r="AR84" i="176"/>
  <c r="AS84" i="176"/>
  <c r="AU84" i="176"/>
  <c r="AW84" i="176"/>
  <c r="AX84" i="176"/>
  <c r="AY84" i="176"/>
  <c r="BA84" i="176"/>
  <c r="AZ84" i="176" s="1"/>
  <c r="BB84" i="176"/>
  <c r="BC84" i="176"/>
  <c r="BD84" i="176"/>
  <c r="BE84" i="176"/>
  <c r="BG84" i="176"/>
  <c r="BF84" i="176" s="1"/>
  <c r="BH84" i="176"/>
  <c r="BI84" i="176"/>
  <c r="BJ84" i="176"/>
  <c r="BK84" i="176"/>
  <c r="BM84" i="176"/>
  <c r="BL84" i="176" s="1"/>
  <c r="BN84" i="176"/>
  <c r="BO84" i="176"/>
  <c r="BP84" i="176"/>
  <c r="BQ84" i="176"/>
  <c r="BS84" i="176"/>
  <c r="BR84" i="176" s="1"/>
  <c r="BT84" i="176"/>
  <c r="BU84" i="176"/>
  <c r="BV84" i="176"/>
  <c r="BW84" i="176"/>
  <c r="BY84" i="176"/>
  <c r="BZ84" i="176"/>
  <c r="CA84" i="176"/>
  <c r="CB84" i="176"/>
  <c r="CC84" i="176"/>
  <c r="CE84" i="176"/>
  <c r="CF84" i="176"/>
  <c r="CG84" i="176"/>
  <c r="CH84" i="176"/>
  <c r="CI84" i="176"/>
  <c r="CD84" i="176" s="1"/>
  <c r="CJ84" i="176"/>
  <c r="CK84" i="176"/>
  <c r="CL84" i="176"/>
  <c r="CM84" i="176"/>
  <c r="CN84" i="176"/>
  <c r="CQ84" i="176"/>
  <c r="CR84" i="176"/>
  <c r="CS84" i="176"/>
  <c r="CP84" i="176" s="1"/>
  <c r="CT84" i="176"/>
  <c r="CU84" i="176"/>
  <c r="CW84" i="176"/>
  <c r="CX84" i="176"/>
  <c r="CY84" i="176"/>
  <c r="CZ84" i="176"/>
  <c r="DA84" i="176"/>
  <c r="DC84" i="176"/>
  <c r="DB84" i="176" s="1"/>
  <c r="DD84" i="176"/>
  <c r="DE84" i="176"/>
  <c r="DF84" i="176"/>
  <c r="DG84" i="176"/>
  <c r="DI84" i="176"/>
  <c r="DH84" i="176" s="1"/>
  <c r="DJ84" i="176"/>
  <c r="DK84" i="176"/>
  <c r="DL84" i="176"/>
  <c r="DM84" i="176"/>
  <c r="DO84" i="176"/>
  <c r="DP84" i="176"/>
  <c r="DQ84" i="176"/>
  <c r="DR84" i="176"/>
  <c r="DS84" i="176"/>
  <c r="DU84" i="176"/>
  <c r="DV84" i="176"/>
  <c r="DW84" i="176"/>
  <c r="DX84" i="176"/>
  <c r="DY84" i="176"/>
  <c r="EA84" i="176"/>
  <c r="EB84" i="176"/>
  <c r="EC84" i="176"/>
  <c r="ED84" i="176"/>
  <c r="EE84" i="176"/>
  <c r="DZ84" i="176" s="1"/>
  <c r="D85" i="176"/>
  <c r="E85" i="176"/>
  <c r="F85" i="176"/>
  <c r="G85" i="176"/>
  <c r="H85" i="176"/>
  <c r="I85" i="176"/>
  <c r="K85" i="176"/>
  <c r="J85" i="176" s="1"/>
  <c r="L85" i="176"/>
  <c r="M85" i="176"/>
  <c r="N85" i="176"/>
  <c r="O85" i="176"/>
  <c r="P85" i="176"/>
  <c r="V85" i="176"/>
  <c r="AB85" i="176"/>
  <c r="AH85" i="176"/>
  <c r="AN85" i="176"/>
  <c r="AO85" i="176"/>
  <c r="AP85" i="176"/>
  <c r="AQ85" i="176"/>
  <c r="AR85" i="176"/>
  <c r="AS85" i="176"/>
  <c r="AU85" i="176"/>
  <c r="AT85" i="176" s="1"/>
  <c r="AV85" i="176"/>
  <c r="AW85" i="176"/>
  <c r="AX85" i="176"/>
  <c r="AY85" i="176"/>
  <c r="AZ85" i="176"/>
  <c r="BF85" i="176"/>
  <c r="BL85" i="176"/>
  <c r="BR85" i="176"/>
  <c r="BX85" i="176"/>
  <c r="CD85" i="176"/>
  <c r="CK85" i="176"/>
  <c r="CL85" i="176"/>
  <c r="CM85" i="176"/>
  <c r="CN85" i="176"/>
  <c r="CO85" i="176"/>
  <c r="CQ85" i="176"/>
  <c r="CP85" i="176" s="1"/>
  <c r="CR85" i="176"/>
  <c r="CS85" i="176"/>
  <c r="CT85" i="176"/>
  <c r="CU85" i="176"/>
  <c r="CV85" i="176"/>
  <c r="DB85" i="176"/>
  <c r="DH85" i="176"/>
  <c r="DN85" i="176"/>
  <c r="DT85" i="176"/>
  <c r="DZ85" i="176"/>
  <c r="E86" i="176"/>
  <c r="F86" i="176"/>
  <c r="G86" i="176"/>
  <c r="H86" i="176"/>
  <c r="I86" i="176"/>
  <c r="K86" i="176"/>
  <c r="J86" i="176" s="1"/>
  <c r="L86" i="176"/>
  <c r="M86" i="176"/>
  <c r="N86" i="176"/>
  <c r="O86" i="176"/>
  <c r="P86" i="176"/>
  <c r="V86" i="176"/>
  <c r="AB86" i="176"/>
  <c r="AH86" i="176"/>
  <c r="AO86" i="176"/>
  <c r="AN86" i="176" s="1"/>
  <c r="AP86" i="176"/>
  <c r="AQ86" i="176"/>
  <c r="AR86" i="176"/>
  <c r="AS86" i="176"/>
  <c r="AU86" i="176"/>
  <c r="AT86" i="176" s="1"/>
  <c r="AV86" i="176"/>
  <c r="AW86" i="176"/>
  <c r="AX86" i="176"/>
  <c r="AY86" i="176"/>
  <c r="AZ86" i="176"/>
  <c r="BF86" i="176"/>
  <c r="BL86" i="176"/>
  <c r="BR86" i="176"/>
  <c r="BX86" i="176"/>
  <c r="CD86" i="176"/>
  <c r="CJ86" i="176"/>
  <c r="CK86" i="176"/>
  <c r="CL86" i="176"/>
  <c r="CM86" i="176"/>
  <c r="CN86" i="176"/>
  <c r="CO86" i="176"/>
  <c r="CQ86" i="176"/>
  <c r="CR86" i="176"/>
  <c r="CS86" i="176"/>
  <c r="CT86" i="176"/>
  <c r="CU86" i="176"/>
  <c r="CV86" i="176"/>
  <c r="DB86" i="176"/>
  <c r="DH86" i="176"/>
  <c r="DN86" i="176"/>
  <c r="DT86" i="176"/>
  <c r="DZ86" i="176"/>
  <c r="L87" i="176"/>
  <c r="Q87" i="176"/>
  <c r="R87" i="176"/>
  <c r="F87" i="176" s="1"/>
  <c r="S87" i="176"/>
  <c r="G87" i="176" s="1"/>
  <c r="T87" i="176"/>
  <c r="H87" i="176" s="1"/>
  <c r="U87" i="176"/>
  <c r="I87" i="176" s="1"/>
  <c r="W87" i="176"/>
  <c r="V87" i="176" s="1"/>
  <c r="X87" i="176"/>
  <c r="Y87" i="176"/>
  <c r="Z87" i="176"/>
  <c r="N87" i="176" s="1"/>
  <c r="AA87" i="176"/>
  <c r="O87" i="176" s="1"/>
  <c r="AC87" i="176"/>
  <c r="AB87" i="176" s="1"/>
  <c r="AD87" i="176"/>
  <c r="AE87" i="176"/>
  <c r="AF87" i="176"/>
  <c r="AG87" i="176"/>
  <c r="AI87" i="176"/>
  <c r="K87" i="176" s="1"/>
  <c r="AJ87" i="176"/>
  <c r="AK87" i="176"/>
  <c r="M87" i="176" s="1"/>
  <c r="AL87" i="176"/>
  <c r="AM87" i="176"/>
  <c r="AP87" i="176"/>
  <c r="AQ87" i="176"/>
  <c r="AR87" i="176"/>
  <c r="AS87" i="176"/>
  <c r="AX87" i="176"/>
  <c r="AY87" i="176"/>
  <c r="BA87" i="176"/>
  <c r="AZ87" i="176" s="1"/>
  <c r="BB87" i="176"/>
  <c r="BC87" i="176"/>
  <c r="BD87" i="176"/>
  <c r="BE87" i="176"/>
  <c r="BG87" i="176"/>
  <c r="BH87" i="176"/>
  <c r="BI87" i="176"/>
  <c r="BJ87" i="176"/>
  <c r="BK87" i="176"/>
  <c r="BM87" i="176"/>
  <c r="BL87" i="176" s="1"/>
  <c r="BN87" i="176"/>
  <c r="BO87" i="176"/>
  <c r="BP87" i="176"/>
  <c r="BQ87" i="176"/>
  <c r="BS87" i="176"/>
  <c r="BR87" i="176" s="1"/>
  <c r="BT87" i="176"/>
  <c r="BU87" i="176"/>
  <c r="BV87" i="176"/>
  <c r="BW87" i="176"/>
  <c r="BY87" i="176"/>
  <c r="BX87" i="176" s="1"/>
  <c r="BZ87" i="176"/>
  <c r="CA87" i="176"/>
  <c r="CB87" i="176"/>
  <c r="CC87" i="176"/>
  <c r="CD87" i="176"/>
  <c r="CE87" i="176"/>
  <c r="CF87" i="176"/>
  <c r="CG87" i="176"/>
  <c r="CH87" i="176"/>
  <c r="CI87" i="176"/>
  <c r="CK87" i="176"/>
  <c r="CJ87" i="176" s="1"/>
  <c r="CL87" i="176"/>
  <c r="CM87" i="176"/>
  <c r="CN87" i="176"/>
  <c r="CO87" i="176"/>
  <c r="CR87" i="176"/>
  <c r="CS87" i="176"/>
  <c r="CT87" i="176"/>
  <c r="CU87" i="176"/>
  <c r="CW87" i="176"/>
  <c r="CV87" i="176" s="1"/>
  <c r="CX87" i="176"/>
  <c r="CY87" i="176"/>
  <c r="CZ87" i="176"/>
  <c r="DA87" i="176"/>
  <c r="DC87" i="176"/>
  <c r="DD87" i="176"/>
  <c r="DE87" i="176"/>
  <c r="DF87" i="176"/>
  <c r="DG87" i="176"/>
  <c r="DI87" i="176"/>
  <c r="DJ87" i="176"/>
  <c r="DK87" i="176"/>
  <c r="DL87" i="176"/>
  <c r="DM87" i="176"/>
  <c r="DO87" i="176"/>
  <c r="DN87" i="176" s="1"/>
  <c r="DP87" i="176"/>
  <c r="DQ87" i="176"/>
  <c r="DR87" i="176"/>
  <c r="DS87" i="176"/>
  <c r="DU87" i="176"/>
  <c r="DT87" i="176" s="1"/>
  <c r="DV87" i="176"/>
  <c r="DW87" i="176"/>
  <c r="DX87" i="176"/>
  <c r="DY87" i="176"/>
  <c r="EA87" i="176"/>
  <c r="EB87" i="176"/>
  <c r="EC87" i="176"/>
  <c r="DZ87" i="176" s="1"/>
  <c r="ED87" i="176"/>
  <c r="EE87" i="176"/>
  <c r="E88" i="176"/>
  <c r="D88" i="176" s="1"/>
  <c r="F88" i="176"/>
  <c r="G88" i="176"/>
  <c r="H88" i="176"/>
  <c r="I88" i="176"/>
  <c r="K88" i="176"/>
  <c r="J88" i="176" s="1"/>
  <c r="L88" i="176"/>
  <c r="M88" i="176"/>
  <c r="N88" i="176"/>
  <c r="O88" i="176"/>
  <c r="P88" i="176"/>
  <c r="V88" i="176"/>
  <c r="AB88" i="176"/>
  <c r="AH88" i="176"/>
  <c r="AO88" i="176"/>
  <c r="AN88" i="176" s="1"/>
  <c r="AP88" i="176"/>
  <c r="AQ88" i="176"/>
  <c r="AR88" i="176"/>
  <c r="AS88" i="176"/>
  <c r="AU88" i="176"/>
  <c r="AV88" i="176"/>
  <c r="AW88" i="176"/>
  <c r="AX88" i="176"/>
  <c r="AY88" i="176"/>
  <c r="AZ88" i="176"/>
  <c r="BF88" i="176"/>
  <c r="BL88" i="176"/>
  <c r="BR88" i="176"/>
  <c r="BX88" i="176"/>
  <c r="CD88" i="176"/>
  <c r="CK88" i="176"/>
  <c r="CL88" i="176"/>
  <c r="CM88" i="176"/>
  <c r="CN88" i="176"/>
  <c r="CO88" i="176"/>
  <c r="CQ88" i="176"/>
  <c r="CR88" i="176"/>
  <c r="CS88" i="176"/>
  <c r="CT88" i="176"/>
  <c r="CU88" i="176"/>
  <c r="CV88" i="176"/>
  <c r="DB88" i="176"/>
  <c r="DH88" i="176"/>
  <c r="DN88" i="176"/>
  <c r="DT88" i="176"/>
  <c r="DZ88" i="176"/>
  <c r="K89" i="176"/>
  <c r="Q89" i="176"/>
  <c r="R89" i="176"/>
  <c r="F89" i="176" s="1"/>
  <c r="S89" i="176"/>
  <c r="G89" i="176" s="1"/>
  <c r="T89" i="176"/>
  <c r="H89" i="176" s="1"/>
  <c r="U89" i="176"/>
  <c r="I89" i="176" s="1"/>
  <c r="W89" i="176"/>
  <c r="X89" i="176"/>
  <c r="Y89" i="176"/>
  <c r="Z89" i="176"/>
  <c r="N89" i="176" s="1"/>
  <c r="AA89" i="176"/>
  <c r="O89" i="176" s="1"/>
  <c r="AB89" i="176"/>
  <c r="AC89" i="176"/>
  <c r="E89" i="176" s="1"/>
  <c r="D89" i="176" s="1"/>
  <c r="AD89" i="176"/>
  <c r="AE89" i="176"/>
  <c r="AF89" i="176"/>
  <c r="AG89" i="176"/>
  <c r="AI89" i="176"/>
  <c r="AJ89" i="176"/>
  <c r="L89" i="176" s="1"/>
  <c r="AK89" i="176"/>
  <c r="M89" i="176" s="1"/>
  <c r="AL89" i="176"/>
  <c r="AM89" i="176"/>
  <c r="AP89" i="176"/>
  <c r="AQ89" i="176"/>
  <c r="AS89" i="176"/>
  <c r="BA89" i="176"/>
  <c r="AO89" i="176" s="1"/>
  <c r="BB89" i="176"/>
  <c r="BC89" i="176"/>
  <c r="BD89" i="176"/>
  <c r="BE89" i="176"/>
  <c r="BG89" i="176"/>
  <c r="AU89" i="176" s="1"/>
  <c r="BH89" i="176"/>
  <c r="AV89" i="176" s="1"/>
  <c r="BI89" i="176"/>
  <c r="AW89" i="176" s="1"/>
  <c r="BJ89" i="176"/>
  <c r="AX89" i="176" s="1"/>
  <c r="BK89" i="176"/>
  <c r="BM89" i="176"/>
  <c r="BN89" i="176"/>
  <c r="BO89" i="176"/>
  <c r="BP89" i="176"/>
  <c r="AR89" i="176" s="1"/>
  <c r="BQ89" i="176"/>
  <c r="BS89" i="176"/>
  <c r="BR89" i="176" s="1"/>
  <c r="BT89" i="176"/>
  <c r="BU89" i="176"/>
  <c r="BV89" i="176"/>
  <c r="BW89" i="176"/>
  <c r="AY89" i="176" s="1"/>
  <c r="BX89" i="176"/>
  <c r="BY89" i="176"/>
  <c r="BZ89" i="176"/>
  <c r="CA89" i="176"/>
  <c r="CB89" i="176"/>
  <c r="CC89" i="176"/>
  <c r="CE89" i="176"/>
  <c r="CF89" i="176"/>
  <c r="CG89" i="176"/>
  <c r="CH89" i="176"/>
  <c r="CI89" i="176"/>
  <c r="CL89" i="176"/>
  <c r="CM89" i="176"/>
  <c r="CN89" i="176"/>
  <c r="CO89" i="176"/>
  <c r="CV89" i="176"/>
  <c r="CW89" i="176"/>
  <c r="CK89" i="176" s="1"/>
  <c r="CX89" i="176"/>
  <c r="CY89" i="176"/>
  <c r="CZ89" i="176"/>
  <c r="DA89" i="176"/>
  <c r="DC89" i="176"/>
  <c r="CQ89" i="176" s="1"/>
  <c r="DD89" i="176"/>
  <c r="CR89" i="176" s="1"/>
  <c r="DE89" i="176"/>
  <c r="CS89" i="176" s="1"/>
  <c r="DF89" i="176"/>
  <c r="CT89" i="176" s="1"/>
  <c r="DG89" i="176"/>
  <c r="DI89" i="176"/>
  <c r="DH89" i="176" s="1"/>
  <c r="DJ89" i="176"/>
  <c r="DK89" i="176"/>
  <c r="DL89" i="176"/>
  <c r="DM89" i="176"/>
  <c r="DO89" i="176"/>
  <c r="DP89" i="176"/>
  <c r="DQ89" i="176"/>
  <c r="DR89" i="176"/>
  <c r="DS89" i="176"/>
  <c r="CU89" i="176" s="1"/>
  <c r="DT89" i="176"/>
  <c r="DU89" i="176"/>
  <c r="DV89" i="176"/>
  <c r="DW89" i="176"/>
  <c r="DX89" i="176"/>
  <c r="DY89" i="176"/>
  <c r="EA89" i="176"/>
  <c r="EB89" i="176"/>
  <c r="EC89" i="176"/>
  <c r="ED89" i="176"/>
  <c r="EE89" i="176"/>
  <c r="E90" i="176"/>
  <c r="F90" i="176"/>
  <c r="G90" i="176"/>
  <c r="H90" i="176"/>
  <c r="I90" i="176"/>
  <c r="K90" i="176"/>
  <c r="J90" i="176" s="1"/>
  <c r="L90" i="176"/>
  <c r="M90" i="176"/>
  <c r="N90" i="176"/>
  <c r="O90" i="176"/>
  <c r="P90" i="176"/>
  <c r="V90" i="176"/>
  <c r="AB90" i="176"/>
  <c r="AH90" i="176"/>
  <c r="AO90" i="176"/>
  <c r="AN90" i="176" s="1"/>
  <c r="AP90" i="176"/>
  <c r="AQ90" i="176"/>
  <c r="AR90" i="176"/>
  <c r="AS90" i="176"/>
  <c r="AU90" i="176"/>
  <c r="AT90" i="176" s="1"/>
  <c r="AV90" i="176"/>
  <c r="AW90" i="176"/>
  <c r="AX90" i="176"/>
  <c r="AY90" i="176"/>
  <c r="AZ90" i="176"/>
  <c r="BF90" i="176"/>
  <c r="BL90" i="176"/>
  <c r="BR90" i="176"/>
  <c r="BX90" i="176"/>
  <c r="CD90" i="176"/>
  <c r="CJ90" i="176"/>
  <c r="CK90" i="176"/>
  <c r="CL90" i="176"/>
  <c r="CM90" i="176"/>
  <c r="CN90" i="176"/>
  <c r="CO90" i="176"/>
  <c r="CQ90" i="176"/>
  <c r="CP90" i="176" s="1"/>
  <c r="CR90" i="176"/>
  <c r="CS90" i="176"/>
  <c r="CT90" i="176"/>
  <c r="CU90" i="176"/>
  <c r="CV90" i="176"/>
  <c r="DB90" i="176"/>
  <c r="DH90" i="176"/>
  <c r="DN90" i="176"/>
  <c r="DT90" i="176"/>
  <c r="DZ90" i="176"/>
  <c r="D91" i="176"/>
  <c r="E91" i="176"/>
  <c r="F91" i="176"/>
  <c r="G91" i="176"/>
  <c r="H91" i="176"/>
  <c r="I91" i="176"/>
  <c r="K91" i="176"/>
  <c r="L91" i="176"/>
  <c r="M91" i="176"/>
  <c r="N91" i="176"/>
  <c r="O91" i="176"/>
  <c r="P91" i="176"/>
  <c r="V91" i="176"/>
  <c r="AB91" i="176"/>
  <c r="AH91" i="176"/>
  <c r="AN91" i="176"/>
  <c r="AO91" i="176"/>
  <c r="AP91" i="176"/>
  <c r="AQ91" i="176"/>
  <c r="AR91" i="176"/>
  <c r="AS91" i="176"/>
  <c r="AU91" i="176"/>
  <c r="AT91" i="176" s="1"/>
  <c r="AV91" i="176"/>
  <c r="AW91" i="176"/>
  <c r="AX91" i="176"/>
  <c r="AY91" i="176"/>
  <c r="AZ91" i="176"/>
  <c r="BF91" i="176"/>
  <c r="BL91" i="176"/>
  <c r="BR91" i="176"/>
  <c r="BX91" i="176"/>
  <c r="CD91" i="176"/>
  <c r="CK91" i="176"/>
  <c r="CJ91" i="176" s="1"/>
  <c r="CL91" i="176"/>
  <c r="CM91" i="176"/>
  <c r="CN91" i="176"/>
  <c r="CO91" i="176"/>
  <c r="CP91" i="176"/>
  <c r="CQ91" i="176"/>
  <c r="CR91" i="176"/>
  <c r="CS91" i="176"/>
  <c r="CT91" i="176"/>
  <c r="CU91" i="176"/>
  <c r="CV91" i="176"/>
  <c r="DB91" i="176"/>
  <c r="DH91" i="176"/>
  <c r="DN91" i="176"/>
  <c r="DT91" i="176"/>
  <c r="DZ91" i="176"/>
  <c r="E92" i="176"/>
  <c r="F92" i="176"/>
  <c r="G92" i="176"/>
  <c r="H92" i="176"/>
  <c r="I92" i="176"/>
  <c r="K92" i="176"/>
  <c r="L92" i="176"/>
  <c r="M92" i="176"/>
  <c r="N92" i="176"/>
  <c r="O92" i="176"/>
  <c r="P92" i="176"/>
  <c r="V92" i="176"/>
  <c r="AB92" i="176"/>
  <c r="AH92" i="176"/>
  <c r="AO92" i="176"/>
  <c r="AN92" i="176" s="1"/>
  <c r="AP92" i="176"/>
  <c r="AQ92" i="176"/>
  <c r="AR92" i="176"/>
  <c r="AS92" i="176"/>
  <c r="AU92" i="176"/>
  <c r="AT92" i="176" s="1"/>
  <c r="AV92" i="176"/>
  <c r="AW92" i="176"/>
  <c r="AX92" i="176"/>
  <c r="AY92" i="176"/>
  <c r="AZ92" i="176"/>
  <c r="BF92" i="176"/>
  <c r="BL92" i="176"/>
  <c r="BR92" i="176"/>
  <c r="BX92" i="176"/>
  <c r="CD92" i="176"/>
  <c r="CK92" i="176"/>
  <c r="CJ92" i="176" s="1"/>
  <c r="CL92" i="176"/>
  <c r="CM92" i="176"/>
  <c r="CN92" i="176"/>
  <c r="CO92" i="176"/>
  <c r="CQ92" i="176"/>
  <c r="CR92" i="176"/>
  <c r="CS92" i="176"/>
  <c r="CT92" i="176"/>
  <c r="CU92" i="176"/>
  <c r="CV92" i="176"/>
  <c r="DB92" i="176"/>
  <c r="DH92" i="176"/>
  <c r="DN92" i="176"/>
  <c r="DT92" i="176"/>
  <c r="DZ92" i="176"/>
  <c r="D93" i="176"/>
  <c r="E93" i="176"/>
  <c r="F93" i="176"/>
  <c r="G93" i="176"/>
  <c r="H93" i="176"/>
  <c r="I93" i="176"/>
  <c r="J93" i="176"/>
  <c r="K93" i="176"/>
  <c r="L93" i="176"/>
  <c r="M93" i="176"/>
  <c r="N93" i="176"/>
  <c r="O93" i="176"/>
  <c r="P93" i="176"/>
  <c r="V93" i="176"/>
  <c r="AB93" i="176"/>
  <c r="AH93" i="176"/>
  <c r="AN93" i="176"/>
  <c r="AO93" i="176"/>
  <c r="AP93" i="176"/>
  <c r="AQ93" i="176"/>
  <c r="AR93" i="176"/>
  <c r="AS93" i="176"/>
  <c r="AT93" i="176"/>
  <c r="AU93" i="176"/>
  <c r="AV93" i="176"/>
  <c r="AW93" i="176"/>
  <c r="AX93" i="176"/>
  <c r="AY93" i="176"/>
  <c r="AZ93" i="176"/>
  <c r="BF93" i="176"/>
  <c r="BL93" i="176"/>
  <c r="BR93" i="176"/>
  <c r="BX93" i="176"/>
  <c r="CD93" i="176"/>
  <c r="CK93" i="176"/>
  <c r="CL93" i="176"/>
  <c r="CM93" i="176"/>
  <c r="CN93" i="176"/>
  <c r="CO93" i="176"/>
  <c r="CP93" i="176"/>
  <c r="CQ93" i="176"/>
  <c r="CR93" i="176"/>
  <c r="CS93" i="176"/>
  <c r="CT93" i="176"/>
  <c r="CU93" i="176"/>
  <c r="CV93" i="176"/>
  <c r="DB93" i="176"/>
  <c r="DH93" i="176"/>
  <c r="DN93" i="176"/>
  <c r="DT93" i="176"/>
  <c r="DZ93" i="176"/>
  <c r="E94" i="176"/>
  <c r="F94" i="176"/>
  <c r="G94" i="176"/>
  <c r="H94" i="176"/>
  <c r="I94" i="176"/>
  <c r="K94" i="176"/>
  <c r="J94" i="176" s="1"/>
  <c r="L94" i="176"/>
  <c r="M94" i="176"/>
  <c r="N94" i="176"/>
  <c r="O94" i="176"/>
  <c r="P94" i="176"/>
  <c r="V94" i="176"/>
  <c r="AB94" i="176"/>
  <c r="AH94" i="176"/>
  <c r="AO94" i="176"/>
  <c r="AN94" i="176" s="1"/>
  <c r="AP94" i="176"/>
  <c r="AQ94" i="176"/>
  <c r="AR94" i="176"/>
  <c r="AS94" i="176"/>
  <c r="AU94" i="176"/>
  <c r="AT94" i="176" s="1"/>
  <c r="AV94" i="176"/>
  <c r="AW94" i="176"/>
  <c r="AX94" i="176"/>
  <c r="AY94" i="176"/>
  <c r="AZ94" i="176"/>
  <c r="BF94" i="176"/>
  <c r="BL94" i="176"/>
  <c r="BR94" i="176"/>
  <c r="BX94" i="176"/>
  <c r="CD94" i="176"/>
  <c r="CJ94" i="176"/>
  <c r="CK94" i="176"/>
  <c r="CL94" i="176"/>
  <c r="CM94" i="176"/>
  <c r="CN94" i="176"/>
  <c r="CO94" i="176"/>
  <c r="CQ94" i="176"/>
  <c r="CR94" i="176"/>
  <c r="CS94" i="176"/>
  <c r="CT94" i="176"/>
  <c r="CU94" i="176"/>
  <c r="CV94" i="176"/>
  <c r="DB94" i="176"/>
  <c r="DH94" i="176"/>
  <c r="DN94" i="176"/>
  <c r="DT94" i="176"/>
  <c r="DZ94" i="176"/>
  <c r="D95" i="176"/>
  <c r="E95" i="176"/>
  <c r="F95" i="176"/>
  <c r="G95" i="176"/>
  <c r="H95" i="176"/>
  <c r="I95" i="176"/>
  <c r="K95" i="176"/>
  <c r="L95" i="176"/>
  <c r="M95" i="176"/>
  <c r="N95" i="176"/>
  <c r="O95" i="176"/>
  <c r="P95" i="176"/>
  <c r="V95" i="176"/>
  <c r="AB95" i="176"/>
  <c r="AH95" i="176"/>
  <c r="AN95" i="176"/>
  <c r="AO95" i="176"/>
  <c r="AP95" i="176"/>
  <c r="AQ95" i="176"/>
  <c r="AR95" i="176"/>
  <c r="AS95" i="176"/>
  <c r="AU95" i="176"/>
  <c r="AV95" i="176"/>
  <c r="AW95" i="176"/>
  <c r="AX95" i="176"/>
  <c r="AY95" i="176"/>
  <c r="AZ95" i="176"/>
  <c r="BF95" i="176"/>
  <c r="BL95" i="176"/>
  <c r="BR95" i="176"/>
  <c r="BX95" i="176"/>
  <c r="CD95" i="176"/>
  <c r="CK95" i="176"/>
  <c r="CJ95" i="176" s="1"/>
  <c r="CL95" i="176"/>
  <c r="CM95" i="176"/>
  <c r="CN95" i="176"/>
  <c r="CO95" i="176"/>
  <c r="CQ95" i="176"/>
  <c r="CP95" i="176" s="1"/>
  <c r="CR95" i="176"/>
  <c r="CS95" i="176"/>
  <c r="CT95" i="176"/>
  <c r="CU95" i="176"/>
  <c r="CV95" i="176"/>
  <c r="DB95" i="176"/>
  <c r="DH95" i="176"/>
  <c r="DN95" i="176"/>
  <c r="DT95" i="176"/>
  <c r="DZ95" i="176"/>
  <c r="E96" i="176"/>
  <c r="F96" i="176"/>
  <c r="G96" i="176"/>
  <c r="H96" i="176"/>
  <c r="I96" i="176"/>
  <c r="K96" i="176"/>
  <c r="L96" i="176"/>
  <c r="M96" i="176"/>
  <c r="N96" i="176"/>
  <c r="O96" i="176"/>
  <c r="P96" i="176"/>
  <c r="V96" i="176"/>
  <c r="AB96" i="176"/>
  <c r="AH96" i="176"/>
  <c r="AO96" i="176"/>
  <c r="AN96" i="176" s="1"/>
  <c r="AP96" i="176"/>
  <c r="AQ96" i="176"/>
  <c r="AR96" i="176"/>
  <c r="AS96" i="176"/>
  <c r="AU96" i="176"/>
  <c r="AT96" i="176" s="1"/>
  <c r="AV96" i="176"/>
  <c r="AW96" i="176"/>
  <c r="AX96" i="176"/>
  <c r="AY96" i="176"/>
  <c r="AZ96" i="176"/>
  <c r="BF96" i="176"/>
  <c r="BL96" i="176"/>
  <c r="BR96" i="176"/>
  <c r="BX96" i="176"/>
  <c r="CD96" i="176"/>
  <c r="CK96" i="176"/>
  <c r="CJ96" i="176" s="1"/>
  <c r="CL96" i="176"/>
  <c r="CM96" i="176"/>
  <c r="CN96" i="176"/>
  <c r="CO96" i="176"/>
  <c r="CQ96" i="176"/>
  <c r="CP96" i="176" s="1"/>
  <c r="CR96" i="176"/>
  <c r="CS96" i="176"/>
  <c r="CT96" i="176"/>
  <c r="CU96" i="176"/>
  <c r="CV96" i="176"/>
  <c r="DB96" i="176"/>
  <c r="DH96" i="176"/>
  <c r="DN96" i="176"/>
  <c r="DT96" i="176"/>
  <c r="DZ96" i="176"/>
  <c r="D97" i="176"/>
  <c r="E97" i="176"/>
  <c r="F97" i="176"/>
  <c r="G97" i="176"/>
  <c r="H97" i="176"/>
  <c r="I97" i="176"/>
  <c r="K97" i="176"/>
  <c r="J97" i="176" s="1"/>
  <c r="L97" i="176"/>
  <c r="M97" i="176"/>
  <c r="N97" i="176"/>
  <c r="O97" i="176"/>
  <c r="P97" i="176"/>
  <c r="V97" i="176"/>
  <c r="AB97" i="176"/>
  <c r="AH97" i="176"/>
  <c r="AN97" i="176"/>
  <c r="AO97" i="176"/>
  <c r="AP97" i="176"/>
  <c r="AQ97" i="176"/>
  <c r="AR97" i="176"/>
  <c r="AS97" i="176"/>
  <c r="AU97" i="176"/>
  <c r="AT97" i="176" s="1"/>
  <c r="AV97" i="176"/>
  <c r="AW97" i="176"/>
  <c r="AX97" i="176"/>
  <c r="AY97" i="176"/>
  <c r="AZ97" i="176"/>
  <c r="BF97" i="176"/>
  <c r="BL97" i="176"/>
  <c r="BR97" i="176"/>
  <c r="BX97" i="176"/>
  <c r="CD97" i="176"/>
  <c r="CK97" i="176"/>
  <c r="CL97" i="176"/>
  <c r="CM97" i="176"/>
  <c r="CN97" i="176"/>
  <c r="CO97" i="176"/>
  <c r="CQ97" i="176"/>
  <c r="CP97" i="176" s="1"/>
  <c r="CR97" i="176"/>
  <c r="CS97" i="176"/>
  <c r="CT97" i="176"/>
  <c r="CU97" i="176"/>
  <c r="CV97" i="176"/>
  <c r="DB97" i="176"/>
  <c r="DH97" i="176"/>
  <c r="DN97" i="176"/>
  <c r="DT97" i="176"/>
  <c r="DZ97" i="176"/>
  <c r="E98" i="176"/>
  <c r="F98" i="176"/>
  <c r="G98" i="176"/>
  <c r="H98" i="176"/>
  <c r="I98" i="176"/>
  <c r="K98" i="176"/>
  <c r="J98" i="176" s="1"/>
  <c r="L98" i="176"/>
  <c r="M98" i="176"/>
  <c r="N98" i="176"/>
  <c r="O98" i="176"/>
  <c r="P98" i="176"/>
  <c r="V98" i="176"/>
  <c r="AB98" i="176"/>
  <c r="AH98" i="176"/>
  <c r="AO98" i="176"/>
  <c r="AP98" i="176"/>
  <c r="AQ98" i="176"/>
  <c r="AR98" i="176"/>
  <c r="AS98" i="176"/>
  <c r="AU98" i="176"/>
  <c r="AT98" i="176" s="1"/>
  <c r="AV98" i="176"/>
  <c r="AW98" i="176"/>
  <c r="AX98" i="176"/>
  <c r="AY98" i="176"/>
  <c r="AZ98" i="176"/>
  <c r="BF98" i="176"/>
  <c r="BL98" i="176"/>
  <c r="BR98" i="176"/>
  <c r="BX98" i="176"/>
  <c r="CD98" i="176"/>
  <c r="CJ98" i="176"/>
  <c r="CK98" i="176"/>
  <c r="CL98" i="176"/>
  <c r="CM98" i="176"/>
  <c r="CN98" i="176"/>
  <c r="CO98" i="176"/>
  <c r="CQ98" i="176"/>
  <c r="CR98" i="176"/>
  <c r="CS98" i="176"/>
  <c r="CT98" i="176"/>
  <c r="CU98" i="176"/>
  <c r="CV98" i="176"/>
  <c r="DB98" i="176"/>
  <c r="DH98" i="176"/>
  <c r="DN98" i="176"/>
  <c r="DT98" i="176"/>
  <c r="DZ98" i="176"/>
  <c r="E99" i="176"/>
  <c r="D99" i="176" s="1"/>
  <c r="F99" i="176"/>
  <c r="G99" i="176"/>
  <c r="H99" i="176"/>
  <c r="I99" i="176"/>
  <c r="K99" i="176"/>
  <c r="L99" i="176"/>
  <c r="M99" i="176"/>
  <c r="N99" i="176"/>
  <c r="O99" i="176"/>
  <c r="P99" i="176"/>
  <c r="V99" i="176"/>
  <c r="AB99" i="176"/>
  <c r="AH99" i="176"/>
  <c r="AN99" i="176"/>
  <c r="AO99" i="176"/>
  <c r="AP99" i="176"/>
  <c r="AQ99" i="176"/>
  <c r="AR99" i="176"/>
  <c r="AS99" i="176"/>
  <c r="AU99" i="176"/>
  <c r="AV99" i="176"/>
  <c r="AW99" i="176"/>
  <c r="AX99" i="176"/>
  <c r="AY99" i="176"/>
  <c r="AZ99" i="176"/>
  <c r="BF99" i="176"/>
  <c r="BL99" i="176"/>
  <c r="BR99" i="176"/>
  <c r="BX99" i="176"/>
  <c r="CD99" i="176"/>
  <c r="CK99" i="176"/>
  <c r="CJ99" i="176" s="1"/>
  <c r="CL99" i="176"/>
  <c r="CM99" i="176"/>
  <c r="CN99" i="176"/>
  <c r="CO99" i="176"/>
  <c r="CQ99" i="176"/>
  <c r="CP99" i="176" s="1"/>
  <c r="CR99" i="176"/>
  <c r="CS99" i="176"/>
  <c r="CT99" i="176"/>
  <c r="CU99" i="176"/>
  <c r="CV99" i="176"/>
  <c r="DB99" i="176"/>
  <c r="DH99" i="176"/>
  <c r="DN99" i="176"/>
  <c r="DT99" i="176"/>
  <c r="DZ99" i="176"/>
  <c r="E100" i="176"/>
  <c r="D100" i="176" s="1"/>
  <c r="F100" i="176"/>
  <c r="G100" i="176"/>
  <c r="H100" i="176"/>
  <c r="I100" i="176"/>
  <c r="K100" i="176"/>
  <c r="L100" i="176"/>
  <c r="M100" i="176"/>
  <c r="N100" i="176"/>
  <c r="O100" i="176"/>
  <c r="P100" i="176"/>
  <c r="V100" i="176"/>
  <c r="AB100" i="176"/>
  <c r="AH100" i="176"/>
  <c r="AO100" i="176"/>
  <c r="AP100" i="176"/>
  <c r="AQ100" i="176"/>
  <c r="AR100" i="176"/>
  <c r="AS100" i="176"/>
  <c r="AU100" i="176"/>
  <c r="AV100" i="176"/>
  <c r="AW100" i="176"/>
  <c r="AX100" i="176"/>
  <c r="AY100" i="176"/>
  <c r="AZ100" i="176"/>
  <c r="BF100" i="176"/>
  <c r="BL100" i="176"/>
  <c r="BR100" i="176"/>
  <c r="BX100" i="176"/>
  <c r="CD100" i="176"/>
  <c r="CK100" i="176"/>
  <c r="CJ100" i="176" s="1"/>
  <c r="CL100" i="176"/>
  <c r="CM100" i="176"/>
  <c r="CN100" i="176"/>
  <c r="CO100" i="176"/>
  <c r="CQ100" i="176"/>
  <c r="CR100" i="176"/>
  <c r="CS100" i="176"/>
  <c r="CT100" i="176"/>
  <c r="CU100" i="176"/>
  <c r="CV100" i="176"/>
  <c r="DB100" i="176"/>
  <c r="DH100" i="176"/>
  <c r="DN100" i="176"/>
  <c r="DT100" i="176"/>
  <c r="DZ100" i="176"/>
  <c r="E8" i="175"/>
  <c r="F8" i="175"/>
  <c r="H8" i="175"/>
  <c r="I8" i="175"/>
  <c r="E39" i="175"/>
  <c r="F39" i="175"/>
  <c r="C1" i="173"/>
  <c r="D1" i="172"/>
  <c r="J89" i="176" l="1"/>
  <c r="J81" i="176"/>
  <c r="E84" i="176"/>
  <c r="P84" i="176"/>
  <c r="N29" i="176"/>
  <c r="N32" i="176"/>
  <c r="DN81" i="176"/>
  <c r="CJ81" i="176"/>
  <c r="CJ80" i="176"/>
  <c r="AN80" i="176"/>
  <c r="BL74" i="176"/>
  <c r="CD73" i="176"/>
  <c r="AW73" i="176"/>
  <c r="AW87" i="176"/>
  <c r="J71" i="176"/>
  <c r="M29" i="176"/>
  <c r="M32" i="176"/>
  <c r="D82" i="176"/>
  <c r="D74" i="176"/>
  <c r="CQ87" i="176"/>
  <c r="CP87" i="176" s="1"/>
  <c r="CQ73" i="176"/>
  <c r="CP73" i="176" s="1"/>
  <c r="AV73" i="176"/>
  <c r="AV87" i="176"/>
  <c r="AV84" i="176"/>
  <c r="AT84" i="176" s="1"/>
  <c r="CJ68" i="176"/>
  <c r="AE29" i="176"/>
  <c r="AE32" i="176"/>
  <c r="L29" i="176"/>
  <c r="L32" i="176"/>
  <c r="J20" i="176"/>
  <c r="AD29" i="176"/>
  <c r="AD32" i="176"/>
  <c r="E5" i="178"/>
  <c r="AB20" i="176"/>
  <c r="AC29" i="176"/>
  <c r="AC32" i="176"/>
  <c r="D5" i="178"/>
  <c r="AN89" i="176"/>
  <c r="CJ88" i="176"/>
  <c r="AZ89" i="176"/>
  <c r="CP86" i="176"/>
  <c r="DT84" i="176"/>
  <c r="AZ81" i="176"/>
  <c r="J75" i="176"/>
  <c r="BF73" i="176"/>
  <c r="AN60" i="176"/>
  <c r="CJ60" i="176"/>
  <c r="H29" i="176"/>
  <c r="H32" i="176"/>
  <c r="AB84" i="176"/>
  <c r="DH81" i="176"/>
  <c r="J76" i="176"/>
  <c r="BX74" i="176"/>
  <c r="AH73" i="176"/>
  <c r="AN70" i="176"/>
  <c r="D60" i="176"/>
  <c r="G29" i="176"/>
  <c r="G32" i="176"/>
  <c r="BF87" i="176"/>
  <c r="J87" i="176"/>
  <c r="AH87" i="176"/>
  <c r="P87" i="176"/>
  <c r="DZ81" i="176"/>
  <c r="V81" i="176"/>
  <c r="J77" i="176"/>
  <c r="AT75" i="176"/>
  <c r="J73" i="176"/>
  <c r="D72" i="176"/>
  <c r="F29" i="176"/>
  <c r="F32" i="176"/>
  <c r="DH87" i="176"/>
  <c r="AT77" i="176"/>
  <c r="CP76" i="176"/>
  <c r="AT76" i="176"/>
  <c r="AB74" i="176"/>
  <c r="E73" i="176"/>
  <c r="D73" i="176" s="1"/>
  <c r="CJ73" i="176"/>
  <c r="AO87" i="176"/>
  <c r="AN87" i="176" s="1"/>
  <c r="AO73" i="176"/>
  <c r="AN73" i="176" s="1"/>
  <c r="AN71" i="176"/>
  <c r="CP66" i="176"/>
  <c r="X29" i="176"/>
  <c r="X32" i="176"/>
  <c r="J99" i="176"/>
  <c r="AT99" i="176"/>
  <c r="CP98" i="176"/>
  <c r="J96" i="176"/>
  <c r="J95" i="176"/>
  <c r="CP89" i="176"/>
  <c r="CD89" i="176"/>
  <c r="BL89" i="176"/>
  <c r="V89" i="176"/>
  <c r="D86" i="176"/>
  <c r="CJ85" i="176"/>
  <c r="CV84" i="176"/>
  <c r="BL81" i="176"/>
  <c r="J79" i="176"/>
  <c r="CP78" i="176"/>
  <c r="CQ74" i="176"/>
  <c r="CP74" i="176" s="1"/>
  <c r="DN74" i="176"/>
  <c r="CV74" i="176"/>
  <c r="AN72" i="176"/>
  <c r="V20" i="176"/>
  <c r="W29" i="176"/>
  <c r="V29" i="176" s="1"/>
  <c r="W32" i="176"/>
  <c r="V32" i="176" s="1"/>
  <c r="AH20" i="176"/>
  <c r="AN81" i="176"/>
  <c r="J100" i="176"/>
  <c r="CP100" i="176"/>
  <c r="AT100" i="176"/>
  <c r="AT95" i="176"/>
  <c r="CP94" i="176"/>
  <c r="J92" i="176"/>
  <c r="J91" i="176"/>
  <c r="DB89" i="176"/>
  <c r="E87" i="176"/>
  <c r="D87" i="176" s="1"/>
  <c r="DN84" i="176"/>
  <c r="CD81" i="176"/>
  <c r="J80" i="176"/>
  <c r="DH73" i="176"/>
  <c r="U29" i="176"/>
  <c r="P29" i="176" s="1"/>
  <c r="U32" i="176"/>
  <c r="AU74" i="176"/>
  <c r="AT74" i="176" s="1"/>
  <c r="BR74" i="176"/>
  <c r="AT67" i="176"/>
  <c r="AM29" i="176"/>
  <c r="AM32" i="176"/>
  <c r="T29" i="176"/>
  <c r="T32" i="176"/>
  <c r="DZ89" i="176"/>
  <c r="DB81" i="176"/>
  <c r="CP80" i="176"/>
  <c r="CJ74" i="176"/>
  <c r="AL29" i="176"/>
  <c r="AL32" i="176"/>
  <c r="CP92" i="176"/>
  <c r="D98" i="176"/>
  <c r="DB87" i="176"/>
  <c r="AH81" i="176"/>
  <c r="D78" i="176"/>
  <c r="CJ76" i="176"/>
  <c r="V74" i="176"/>
  <c r="K74" i="176"/>
  <c r="J74" i="176" s="1"/>
  <c r="AK29" i="176"/>
  <c r="AK32" i="176"/>
  <c r="CJ97" i="176"/>
  <c r="D96" i="176"/>
  <c r="D94" i="176"/>
  <c r="AT89" i="176"/>
  <c r="AH89" i="176"/>
  <c r="P89" i="176"/>
  <c r="BX84" i="176"/>
  <c r="J83" i="176"/>
  <c r="CP82" i="176"/>
  <c r="AT81" i="176"/>
  <c r="AT60" i="176"/>
  <c r="AJ29" i="176"/>
  <c r="AJ32" i="176"/>
  <c r="AN100" i="176"/>
  <c r="AN98" i="176"/>
  <c r="CJ93" i="176"/>
  <c r="D92" i="176"/>
  <c r="D90" i="176"/>
  <c r="DN89" i="176"/>
  <c r="CJ89" i="176"/>
  <c r="BF89" i="176"/>
  <c r="CP88" i="176"/>
  <c r="AT88" i="176"/>
  <c r="F84" i="176"/>
  <c r="BF81" i="176"/>
  <c r="D80" i="176"/>
  <c r="AN78" i="176"/>
  <c r="DZ74" i="176"/>
  <c r="DB73" i="176"/>
  <c r="J60" i="176"/>
  <c r="O29" i="176"/>
  <c r="O32" i="176"/>
  <c r="AU73" i="176"/>
  <c r="AI32" i="176"/>
  <c r="S32" i="176"/>
  <c r="AI29" i="176"/>
  <c r="E20" i="176"/>
  <c r="DB74" i="176"/>
  <c r="BF74" i="176"/>
  <c r="CJ71" i="176"/>
  <c r="J54" i="176"/>
  <c r="R32" i="176"/>
  <c r="P32" i="176" s="1"/>
  <c r="AB21" i="176"/>
  <c r="D58" i="176"/>
  <c r="AU87" i="176"/>
  <c r="K84" i="176"/>
  <c r="J84" i="176" s="1"/>
  <c r="AA32" i="176"/>
  <c r="K32" i="176"/>
  <c r="K29" i="176"/>
  <c r="J29" i="176" s="1"/>
  <c r="Z32" i="176"/>
  <c r="V21" i="176"/>
  <c r="AH29" i="176" l="1"/>
  <c r="AT73" i="176"/>
  <c r="AB32" i="176"/>
  <c r="E29" i="176"/>
  <c r="D29" i="176" s="1"/>
  <c r="E32" i="176"/>
  <c r="D32" i="176" s="1"/>
  <c r="D20" i="176"/>
  <c r="J32" i="176"/>
  <c r="AB29" i="176"/>
  <c r="D84" i="176"/>
  <c r="AH32" i="176"/>
  <c r="AT87" i="176"/>
  <c r="G103" i="125" l="1"/>
  <c r="F103" i="125"/>
  <c r="E103" i="125"/>
  <c r="D103" i="125"/>
  <c r="C103" i="125"/>
  <c r="E46" i="125"/>
  <c r="G67" i="125"/>
  <c r="F67" i="125"/>
  <c r="E67" i="125"/>
  <c r="D67" i="125"/>
  <c r="C67" i="125"/>
  <c r="G66" i="125"/>
  <c r="F66" i="125"/>
  <c r="D66" i="125"/>
  <c r="C66" i="125"/>
  <c r="G65" i="125"/>
  <c r="F65" i="125"/>
  <c r="D65" i="125"/>
  <c r="C65" i="125"/>
  <c r="G64" i="125"/>
  <c r="F64" i="125"/>
  <c r="E64" i="125"/>
  <c r="D64" i="125"/>
  <c r="C64" i="125"/>
  <c r="G63" i="125"/>
  <c r="F63" i="125"/>
  <c r="E63" i="125"/>
  <c r="D63" i="125"/>
  <c r="C63" i="125"/>
  <c r="G62" i="125"/>
  <c r="F62" i="125"/>
  <c r="E62" i="125"/>
  <c r="D62" i="125"/>
  <c r="C62" i="125"/>
  <c r="G58" i="125"/>
  <c r="F58" i="125"/>
  <c r="E58" i="125"/>
  <c r="D58" i="125"/>
  <c r="C58" i="125"/>
  <c r="G57" i="125"/>
  <c r="F57" i="125"/>
  <c r="E57" i="125"/>
  <c r="D57" i="125"/>
  <c r="C57" i="125"/>
  <c r="G56" i="125"/>
  <c r="F56" i="125"/>
  <c r="E56" i="125"/>
  <c r="D56" i="125"/>
  <c r="C56" i="125"/>
  <c r="G55" i="125"/>
  <c r="F55" i="125"/>
  <c r="E55" i="125"/>
  <c r="D55" i="125"/>
  <c r="C55" i="125"/>
  <c r="G54" i="125"/>
  <c r="F54" i="125"/>
  <c r="E54" i="125"/>
  <c r="D54" i="125"/>
  <c r="C54" i="125"/>
  <c r="G52" i="125"/>
  <c r="F52" i="125"/>
  <c r="E52" i="125"/>
  <c r="D52" i="125"/>
  <c r="C52" i="125"/>
  <c r="G46" i="125"/>
  <c r="F46" i="125"/>
  <c r="D46" i="125"/>
  <c r="C46" i="125"/>
  <c r="H89" i="125"/>
  <c r="G89" i="125"/>
  <c r="F89" i="125"/>
  <c r="H88" i="125"/>
  <c r="G88" i="125"/>
  <c r="F88" i="125"/>
  <c r="H87" i="125"/>
  <c r="G87" i="125"/>
  <c r="F87" i="125"/>
  <c r="H86" i="125"/>
  <c r="G86" i="125"/>
  <c r="F86" i="125"/>
  <c r="H85" i="125"/>
  <c r="G85" i="125"/>
  <c r="F85" i="125"/>
  <c r="H84" i="125"/>
  <c r="G84" i="125"/>
  <c r="F84" i="125"/>
  <c r="H83" i="125"/>
  <c r="G83" i="125"/>
  <c r="F83" i="125"/>
  <c r="H81" i="125"/>
  <c r="G81" i="125"/>
  <c r="F81" i="125"/>
  <c r="H80" i="125"/>
  <c r="G80" i="125"/>
  <c r="F80" i="125"/>
  <c r="H79" i="125"/>
  <c r="G79" i="125"/>
  <c r="F79" i="125"/>
  <c r="H78" i="125"/>
  <c r="G78" i="125"/>
  <c r="F78" i="125"/>
  <c r="H77" i="125"/>
  <c r="G77" i="125"/>
  <c r="F77" i="125"/>
  <c r="H74" i="125"/>
  <c r="G74" i="125"/>
  <c r="F74" i="125"/>
  <c r="H73" i="125"/>
  <c r="G73" i="125"/>
  <c r="F73" i="125"/>
  <c r="D122" i="125"/>
  <c r="J121" i="125"/>
  <c r="D121" i="125"/>
  <c r="D120" i="125"/>
  <c r="O36" i="112"/>
  <c r="N36" i="112"/>
  <c r="M36" i="112"/>
  <c r="H36" i="112"/>
  <c r="G36" i="112"/>
  <c r="F36" i="112"/>
  <c r="E36" i="112"/>
  <c r="D36" i="112"/>
  <c r="O34" i="112"/>
  <c r="E34" i="112"/>
  <c r="D1" i="164" l="1"/>
  <c r="P21" i="112"/>
  <c r="N21" i="112"/>
  <c r="M21" i="112"/>
  <c r="L21" i="112"/>
  <c r="K21" i="112"/>
  <c r="J21" i="112"/>
  <c r="I21" i="112"/>
  <c r="H21" i="112"/>
  <c r="G21" i="112"/>
  <c r="F21" i="112"/>
  <c r="D21" i="112"/>
  <c r="C21" i="112"/>
  <c r="E27" i="112"/>
  <c r="O27" i="112"/>
  <c r="AA74" i="164" l="1"/>
  <c r="W74" i="164"/>
  <c r="W10" i="122"/>
  <c r="Z5" i="122" l="1"/>
  <c r="W9" i="122"/>
  <c r="U10" i="122"/>
  <c r="U9" i="122"/>
  <c r="C5" i="122"/>
  <c r="O5" i="122" s="1"/>
  <c r="D5" i="122"/>
  <c r="E5" i="122"/>
  <c r="Q5" i="122" s="1"/>
  <c r="D6" i="122"/>
  <c r="F6" i="122"/>
  <c r="C7" i="122"/>
  <c r="O7" i="122" s="1"/>
  <c r="D7" i="122"/>
  <c r="D9" i="122"/>
  <c r="P9" i="122" s="1"/>
  <c r="G9" i="122"/>
  <c r="R9" i="122" s="1"/>
  <c r="D10" i="122"/>
  <c r="P10" i="122" s="1"/>
  <c r="G10" i="122"/>
  <c r="R10" i="122" s="1"/>
  <c r="G11" i="122"/>
  <c r="R11" i="122" s="1"/>
  <c r="G12" i="122"/>
  <c r="R12" i="122" s="1"/>
  <c r="G13" i="122"/>
  <c r="R13" i="122" s="1"/>
  <c r="P5" i="122" l="1"/>
  <c r="C21" i="122"/>
  <c r="P7" i="122"/>
  <c r="P6" i="122"/>
  <c r="C297" i="121"/>
  <c r="C296" i="121"/>
  <c r="C295" i="121"/>
  <c r="C294" i="121"/>
  <c r="C293" i="121"/>
  <c r="W75" i="164"/>
  <c r="AA75" i="164"/>
  <c r="W76" i="164"/>
  <c r="AA76" i="164"/>
  <c r="W77" i="164"/>
  <c r="AA77" i="164"/>
  <c r="W78" i="164"/>
  <c r="AA78" i="164"/>
  <c r="W79" i="164"/>
  <c r="AA79" i="164"/>
  <c r="W80" i="164"/>
  <c r="AA80" i="164"/>
  <c r="W81" i="164"/>
  <c r="AA81" i="164"/>
  <c r="W82" i="164"/>
  <c r="AA82" i="164"/>
  <c r="W83" i="164"/>
  <c r="AA83" i="164"/>
  <c r="W84" i="164"/>
  <c r="AA84" i="164"/>
  <c r="W85" i="164"/>
  <c r="AA85" i="164"/>
  <c r="W86" i="164"/>
  <c r="AA86" i="164"/>
  <c r="W87" i="164"/>
  <c r="AA87" i="164"/>
  <c r="W88" i="164"/>
  <c r="AA88" i="164"/>
  <c r="W89" i="164"/>
  <c r="AA89" i="164"/>
  <c r="W90" i="164"/>
  <c r="AA90" i="164"/>
  <c r="W91" i="164"/>
  <c r="AA91" i="164"/>
  <c r="W92" i="164"/>
  <c r="AA92" i="164"/>
  <c r="W93" i="164"/>
  <c r="AA93" i="164"/>
  <c r="W94" i="164"/>
  <c r="AA94" i="164"/>
  <c r="W95" i="164"/>
  <c r="AA95" i="164"/>
  <c r="W96" i="164"/>
  <c r="AA96" i="164"/>
  <c r="W97" i="164"/>
  <c r="AA97" i="164"/>
  <c r="W98" i="164"/>
  <c r="AA98" i="164"/>
  <c r="W99" i="164"/>
  <c r="AA99" i="164"/>
  <c r="W100" i="164"/>
  <c r="AA100" i="164"/>
  <c r="W101" i="164"/>
  <c r="AA101" i="164"/>
  <c r="W102" i="164"/>
  <c r="AA102" i="164"/>
  <c r="W103" i="164"/>
  <c r="AA103" i="164"/>
  <c r="W104" i="164"/>
  <c r="AA104" i="164"/>
  <c r="W105" i="164"/>
  <c r="AA105" i="164"/>
  <c r="W106" i="164"/>
  <c r="AA106" i="164"/>
  <c r="W107" i="164"/>
  <c r="AA107" i="164"/>
  <c r="W108" i="164"/>
  <c r="AA108" i="164"/>
  <c r="W109" i="164"/>
  <c r="AA109" i="164"/>
  <c r="W110" i="164"/>
  <c r="AA110" i="164"/>
  <c r="W111" i="164"/>
  <c r="AA111" i="164"/>
  <c r="W112" i="164"/>
  <c r="AA112" i="164"/>
  <c r="W113" i="164"/>
  <c r="AA113" i="164"/>
  <c r="W114" i="164"/>
  <c r="AA114" i="164"/>
  <c r="W115" i="164"/>
  <c r="AA115" i="164"/>
  <c r="W116" i="164"/>
  <c r="AA116" i="164"/>
  <c r="W117" i="164"/>
  <c r="AA117" i="164"/>
  <c r="W118" i="164"/>
  <c r="AA118" i="164"/>
  <c r="W119" i="164"/>
  <c r="AA119" i="164"/>
  <c r="W120" i="164"/>
  <c r="AA120" i="164"/>
  <c r="W121" i="164"/>
  <c r="AA121" i="164"/>
  <c r="W122" i="164"/>
  <c r="AA122" i="164"/>
  <c r="W123" i="164"/>
  <c r="AA123" i="164"/>
  <c r="W124" i="164"/>
  <c r="AA124" i="164"/>
  <c r="W125" i="164"/>
  <c r="AA125" i="164"/>
  <c r="W126" i="164"/>
  <c r="AA126" i="164"/>
  <c r="W127" i="164"/>
  <c r="AA127" i="164"/>
  <c r="W128" i="164"/>
  <c r="AA128" i="164"/>
  <c r="W129" i="164"/>
  <c r="AA129" i="164"/>
  <c r="W130" i="164"/>
  <c r="AA130" i="164"/>
  <c r="W131" i="164"/>
  <c r="AA131" i="164"/>
  <c r="W132" i="164"/>
  <c r="AA132" i="164"/>
  <c r="W133" i="164"/>
  <c r="AA133" i="164"/>
  <c r="W134" i="164"/>
  <c r="AA134" i="164"/>
  <c r="W135" i="164"/>
  <c r="AA135" i="164"/>
  <c r="W136" i="164"/>
  <c r="AA136" i="164"/>
  <c r="W137" i="164"/>
  <c r="AA137" i="164"/>
  <c r="W138" i="164"/>
  <c r="AA138" i="164"/>
  <c r="W139" i="164"/>
  <c r="AA139" i="164"/>
  <c r="W140" i="164"/>
  <c r="AA140" i="164"/>
  <c r="W141" i="164"/>
  <c r="AA141" i="164"/>
  <c r="W142" i="164"/>
  <c r="AA142" i="164"/>
  <c r="W143" i="164"/>
  <c r="AA143" i="164"/>
  <c r="W144" i="164"/>
  <c r="AA144" i="164"/>
  <c r="W145" i="164"/>
  <c r="AA145" i="164"/>
  <c r="W146" i="164"/>
  <c r="AA146" i="164"/>
  <c r="W147" i="164"/>
  <c r="AA147" i="164"/>
  <c r="W148" i="164"/>
  <c r="AA148" i="164"/>
  <c r="W149" i="164"/>
  <c r="AA149" i="164"/>
  <c r="W150" i="164"/>
  <c r="AA150" i="164"/>
  <c r="W151" i="164"/>
  <c r="AA151" i="164"/>
  <c r="W152" i="164"/>
  <c r="AA152" i="164"/>
  <c r="W153" i="164"/>
  <c r="AA153" i="164"/>
  <c r="W154" i="164"/>
  <c r="AA154" i="164"/>
  <c r="W155" i="164"/>
  <c r="AA155" i="164"/>
  <c r="W156" i="164"/>
  <c r="AA156" i="164"/>
  <c r="W157" i="164"/>
  <c r="AA157" i="164"/>
  <c r="W158" i="164"/>
  <c r="AA158" i="164"/>
  <c r="W159" i="164"/>
  <c r="AA159" i="164"/>
  <c r="W160" i="164"/>
  <c r="AA160" i="164"/>
  <c r="W161" i="164"/>
  <c r="AA161" i="164"/>
  <c r="W162" i="164"/>
  <c r="AA162" i="164"/>
  <c r="W163" i="164"/>
  <c r="AA163" i="164"/>
  <c r="W164" i="164"/>
  <c r="AA164" i="164"/>
  <c r="W165" i="164"/>
  <c r="AA165" i="164"/>
  <c r="W166" i="164"/>
  <c r="AA166" i="164"/>
  <c r="W167" i="164"/>
  <c r="AA167" i="164"/>
  <c r="W168" i="164"/>
  <c r="AA168" i="164"/>
  <c r="W169" i="164"/>
  <c r="AA169" i="164"/>
  <c r="W170" i="164"/>
  <c r="AA170" i="164"/>
  <c r="W171" i="164"/>
  <c r="AA171" i="164"/>
  <c r="W172" i="164"/>
  <c r="AA172" i="164"/>
  <c r="W173" i="164"/>
  <c r="AA173" i="164"/>
  <c r="W174" i="164"/>
  <c r="AA174" i="164"/>
  <c r="W175" i="164"/>
  <c r="AA175" i="164"/>
  <c r="W176" i="164"/>
  <c r="AA176" i="164"/>
  <c r="W177" i="164"/>
  <c r="AA177" i="164"/>
  <c r="W178" i="164"/>
  <c r="AA178" i="164"/>
  <c r="W179" i="164"/>
  <c r="AA179" i="164"/>
  <c r="W180" i="164"/>
  <c r="AA180" i="164"/>
  <c r="W181" i="164"/>
  <c r="AA181" i="164"/>
  <c r="W182" i="164"/>
  <c r="AA182" i="164"/>
  <c r="W183" i="164"/>
  <c r="AA183" i="164"/>
  <c r="W184" i="164"/>
  <c r="AA184" i="164"/>
  <c r="W185" i="164"/>
  <c r="AA185" i="164"/>
  <c r="W186" i="164"/>
  <c r="AA186" i="164"/>
  <c r="W187" i="164"/>
  <c r="AA187" i="164"/>
  <c r="W188" i="164"/>
  <c r="AA188" i="164"/>
  <c r="W189" i="164"/>
  <c r="AA189" i="164"/>
  <c r="W190" i="164"/>
  <c r="AA190" i="164"/>
  <c r="W191" i="164"/>
  <c r="AA191" i="164"/>
  <c r="W192" i="164"/>
  <c r="AA192" i="164"/>
  <c r="W193" i="164"/>
  <c r="AA193" i="164"/>
  <c r="W194" i="164"/>
  <c r="AA194" i="164"/>
  <c r="W195" i="164"/>
  <c r="AA195" i="164"/>
  <c r="W196" i="164"/>
  <c r="AA196" i="164"/>
  <c r="W197" i="164"/>
  <c r="AA197" i="164"/>
  <c r="W198" i="164"/>
  <c r="AA198" i="164"/>
  <c r="W199" i="164"/>
  <c r="AA199" i="164"/>
  <c r="W200" i="164"/>
  <c r="AA200" i="164"/>
  <c r="W201" i="164"/>
  <c r="AA201" i="164"/>
  <c r="W202" i="164"/>
  <c r="AA202" i="164"/>
  <c r="W203" i="164"/>
  <c r="AA203" i="164"/>
  <c r="W204" i="164"/>
  <c r="AA204" i="164"/>
  <c r="W205" i="164"/>
  <c r="AA205" i="164"/>
  <c r="W206" i="164"/>
  <c r="AA206" i="164"/>
  <c r="W207" i="164"/>
  <c r="AA207" i="164"/>
  <c r="W208" i="164"/>
  <c r="AA208" i="164"/>
  <c r="W209" i="164"/>
  <c r="AA209" i="164"/>
  <c r="W210" i="164"/>
  <c r="AA210" i="164"/>
  <c r="W211" i="164"/>
  <c r="AA211" i="164"/>
  <c r="W212" i="164"/>
  <c r="AA212" i="164"/>
  <c r="W213" i="164"/>
  <c r="AA213" i="164"/>
  <c r="W214" i="164"/>
  <c r="AA214" i="164"/>
  <c r="W215" i="164"/>
  <c r="AA215" i="164"/>
  <c r="W216" i="164"/>
  <c r="AA216" i="164"/>
  <c r="W217" i="164"/>
  <c r="AA217" i="164"/>
  <c r="W218" i="164"/>
  <c r="AA218" i="164"/>
  <c r="W219" i="164"/>
  <c r="AA219" i="164"/>
  <c r="W220" i="164"/>
  <c r="AA220" i="164"/>
  <c r="W221" i="164"/>
  <c r="AA221" i="164"/>
  <c r="W222" i="164"/>
  <c r="AA222" i="164"/>
  <c r="W223" i="164"/>
  <c r="AA223" i="164"/>
  <c r="W224" i="164"/>
  <c r="AA224" i="164"/>
  <c r="W225" i="164"/>
  <c r="AA225" i="164"/>
  <c r="W226" i="164"/>
  <c r="AA226" i="164"/>
  <c r="W227" i="164"/>
  <c r="AA227" i="164"/>
  <c r="W228" i="164"/>
  <c r="AA228" i="164"/>
  <c r="W229" i="164"/>
  <c r="AA229" i="164"/>
  <c r="W230" i="164"/>
  <c r="AA230" i="164"/>
  <c r="W231" i="164"/>
  <c r="AA231" i="164"/>
  <c r="W232" i="164"/>
  <c r="AA232" i="164"/>
  <c r="W233" i="164"/>
  <c r="AA233" i="164"/>
  <c r="W234" i="164"/>
  <c r="AA234" i="164"/>
  <c r="W235" i="164"/>
  <c r="AA235" i="164"/>
  <c r="W236" i="164"/>
  <c r="AA236" i="164"/>
  <c r="W237" i="164"/>
  <c r="AA237" i="164"/>
  <c r="W238" i="164"/>
  <c r="AA238" i="164"/>
  <c r="W239" i="164"/>
  <c r="AA239" i="164"/>
  <c r="W240" i="164"/>
  <c r="AA240" i="164"/>
  <c r="W241" i="164"/>
  <c r="AA241" i="164"/>
  <c r="W242" i="164"/>
  <c r="AA242" i="164"/>
  <c r="W243" i="164"/>
  <c r="AA243" i="164"/>
  <c r="W244" i="164"/>
  <c r="AA244" i="164"/>
  <c r="W245" i="164"/>
  <c r="AA245" i="164"/>
  <c r="W246" i="164"/>
  <c r="AA246" i="164"/>
  <c r="W247" i="164"/>
  <c r="AA247" i="164"/>
  <c r="W248" i="164"/>
  <c r="AA248" i="164"/>
  <c r="W249" i="164"/>
  <c r="AA249" i="164"/>
  <c r="W250" i="164"/>
  <c r="AA250" i="164"/>
  <c r="W251" i="164"/>
  <c r="AA251" i="164"/>
  <c r="W252" i="164"/>
  <c r="AA252" i="164"/>
  <c r="W253" i="164"/>
  <c r="AA253" i="164"/>
  <c r="W254" i="164"/>
  <c r="AA254" i="164"/>
  <c r="W255" i="164"/>
  <c r="AA255" i="164"/>
  <c r="W256" i="164"/>
  <c r="AA256" i="164"/>
  <c r="W257" i="164"/>
  <c r="AA257" i="164"/>
  <c r="W258" i="164"/>
  <c r="AA258" i="164"/>
  <c r="W259" i="164"/>
  <c r="AA259" i="164"/>
  <c r="W260" i="164"/>
  <c r="AA260" i="164"/>
  <c r="W261" i="164"/>
  <c r="AA261" i="164"/>
  <c r="W262" i="164"/>
  <c r="AA262" i="164"/>
  <c r="W263" i="164"/>
  <c r="AA263" i="164"/>
  <c r="W264" i="164"/>
  <c r="AA264" i="164"/>
  <c r="W265" i="164"/>
  <c r="AA265" i="164"/>
  <c r="W266" i="164"/>
  <c r="AA266" i="164"/>
  <c r="W267" i="164"/>
  <c r="AA267" i="164"/>
  <c r="W268" i="164"/>
  <c r="AA268" i="164"/>
  <c r="W269" i="164"/>
  <c r="AA269" i="164"/>
  <c r="W270" i="164"/>
  <c r="AA270" i="164"/>
  <c r="W271" i="164"/>
  <c r="AA271" i="164"/>
  <c r="W272" i="164"/>
  <c r="AA272" i="164"/>
  <c r="W273" i="164"/>
  <c r="AA273" i="164"/>
  <c r="W274" i="164"/>
  <c r="AA274" i="164"/>
  <c r="W275" i="164"/>
  <c r="AA275" i="164"/>
  <c r="W276" i="164"/>
  <c r="AA276" i="164"/>
  <c r="W277" i="164"/>
  <c r="AA277" i="164"/>
  <c r="W278" i="164"/>
  <c r="AA278" i="164"/>
  <c r="W279" i="164"/>
  <c r="AA279" i="164"/>
  <c r="W280" i="164"/>
  <c r="AA280" i="164"/>
  <c r="W281" i="164"/>
  <c r="AA281" i="164"/>
  <c r="W282" i="164"/>
  <c r="AA282" i="164"/>
  <c r="W283" i="164"/>
  <c r="AA283" i="164"/>
  <c r="W284" i="164"/>
  <c r="AA284" i="164"/>
  <c r="W285" i="164"/>
  <c r="AA285" i="164"/>
  <c r="W286" i="164"/>
  <c r="AA286" i="164"/>
  <c r="W287" i="164"/>
  <c r="AA287" i="164"/>
  <c r="W288" i="164"/>
  <c r="AA288" i="164"/>
  <c r="W289" i="164"/>
  <c r="AA289" i="164"/>
  <c r="W290" i="164"/>
  <c r="AA290" i="164"/>
  <c r="W291" i="164"/>
  <c r="AA291" i="164"/>
  <c r="W292" i="164"/>
  <c r="AA292" i="164"/>
  <c r="W293" i="164"/>
  <c r="AA293" i="164"/>
  <c r="W294" i="164"/>
  <c r="AA294" i="164"/>
  <c r="W295" i="164"/>
  <c r="AA295" i="164"/>
  <c r="W296" i="164"/>
  <c r="AA296" i="164"/>
  <c r="W297" i="164"/>
  <c r="AA297" i="164"/>
  <c r="W298" i="164"/>
  <c r="AA298" i="164"/>
  <c r="W299" i="164"/>
  <c r="AA299" i="164"/>
  <c r="W300" i="164"/>
  <c r="AA300" i="164"/>
  <c r="W301" i="164"/>
  <c r="AA301" i="164"/>
  <c r="W302" i="164"/>
  <c r="AA302" i="164"/>
  <c r="W303" i="164"/>
  <c r="AA303" i="164"/>
  <c r="W304" i="164"/>
  <c r="AA304" i="164"/>
  <c r="W305" i="164"/>
  <c r="AA305" i="164"/>
  <c r="W306" i="164"/>
  <c r="AA306" i="164"/>
  <c r="W307" i="164"/>
  <c r="AA307" i="164"/>
  <c r="W308" i="164"/>
  <c r="AA308" i="164"/>
  <c r="W309" i="164"/>
  <c r="AA309" i="164"/>
  <c r="W310" i="164"/>
  <c r="AA310" i="164"/>
  <c r="W311" i="164"/>
  <c r="AA311" i="164"/>
  <c r="W312" i="164"/>
  <c r="AA312" i="164"/>
  <c r="W313" i="164"/>
  <c r="AA313" i="164"/>
  <c r="W314" i="164"/>
  <c r="AA314" i="164"/>
  <c r="W315" i="164"/>
  <c r="AA315" i="164"/>
  <c r="W316" i="164"/>
  <c r="AA316" i="164"/>
  <c r="W317" i="164"/>
  <c r="AA317" i="164"/>
  <c r="W318" i="164"/>
  <c r="AA318" i="164"/>
  <c r="W319" i="164"/>
  <c r="AA319" i="164"/>
  <c r="W320" i="164"/>
  <c r="AA320" i="164"/>
  <c r="W321" i="164"/>
  <c r="AA321" i="164"/>
  <c r="W322" i="164"/>
  <c r="AA322" i="164"/>
  <c r="W323" i="164"/>
  <c r="AA323" i="164"/>
  <c r="W324" i="164"/>
  <c r="AA324" i="164"/>
  <c r="W325" i="164"/>
  <c r="AA325" i="164"/>
  <c r="W326" i="164"/>
  <c r="AA326" i="164"/>
  <c r="W327" i="164"/>
  <c r="AA327" i="164"/>
  <c r="W328" i="164"/>
  <c r="AA328" i="164"/>
  <c r="W329" i="164"/>
  <c r="AA329" i="164"/>
  <c r="W330" i="164"/>
  <c r="AA330" i="164"/>
  <c r="W331" i="164"/>
  <c r="AA331" i="164"/>
  <c r="W332" i="164"/>
  <c r="AA332" i="164"/>
  <c r="W333" i="164"/>
  <c r="AA333" i="164"/>
  <c r="W334" i="164"/>
  <c r="AA334" i="164"/>
  <c r="W335" i="164"/>
  <c r="AA335" i="164"/>
  <c r="W336" i="164"/>
  <c r="AA336" i="164"/>
  <c r="W337" i="164"/>
  <c r="AA337" i="164"/>
  <c r="W338" i="164"/>
  <c r="AA338" i="164"/>
  <c r="W339" i="164"/>
  <c r="AA339" i="164"/>
  <c r="W340" i="164"/>
  <c r="AA340" i="164"/>
  <c r="W341" i="164"/>
  <c r="AA341" i="164"/>
  <c r="W342" i="164"/>
  <c r="AA342" i="164"/>
  <c r="W343" i="164"/>
  <c r="AA343" i="164"/>
  <c r="W344" i="164"/>
  <c r="AA344" i="164"/>
  <c r="W345" i="164"/>
  <c r="AA345" i="164"/>
  <c r="W346" i="164"/>
  <c r="AA346" i="164"/>
  <c r="W347" i="164"/>
  <c r="AA347" i="164"/>
  <c r="W348" i="164"/>
  <c r="AA348" i="164"/>
  <c r="W349" i="164"/>
  <c r="AA349" i="164"/>
  <c r="W350" i="164"/>
  <c r="AA350" i="164"/>
  <c r="W351" i="164"/>
  <c r="AA351" i="164"/>
  <c r="W352" i="164"/>
  <c r="AA352" i="164"/>
  <c r="W353" i="164"/>
  <c r="AA353" i="164"/>
  <c r="W354" i="164"/>
  <c r="AA354" i="164"/>
  <c r="W355" i="164"/>
  <c r="AA355" i="164"/>
  <c r="W356" i="164"/>
  <c r="AA356" i="164"/>
  <c r="W357" i="164"/>
  <c r="AA357" i="164"/>
  <c r="W358" i="164"/>
  <c r="AA358" i="164"/>
  <c r="W359" i="164"/>
  <c r="AA359" i="164"/>
  <c r="W360" i="164"/>
  <c r="AA360" i="164"/>
  <c r="W361" i="164"/>
  <c r="AA361" i="164"/>
  <c r="W362" i="164"/>
  <c r="AA362" i="164"/>
  <c r="W363" i="164"/>
  <c r="AA363" i="164"/>
  <c r="W364" i="164"/>
  <c r="AA364" i="164"/>
  <c r="W365" i="164"/>
  <c r="AA365" i="164"/>
  <c r="W366" i="164"/>
  <c r="AA366" i="164"/>
  <c r="W367" i="164"/>
  <c r="AA367" i="164"/>
  <c r="W368" i="164"/>
  <c r="AA368" i="164"/>
  <c r="W369" i="164"/>
  <c r="AA369" i="164"/>
  <c r="W370" i="164"/>
  <c r="AA370" i="164"/>
  <c r="W371" i="164"/>
  <c r="AA371" i="164"/>
  <c r="W372" i="164"/>
  <c r="AA372" i="164"/>
  <c r="W373" i="164"/>
  <c r="AA373" i="164"/>
  <c r="W374" i="164"/>
  <c r="AA374" i="164"/>
  <c r="W375" i="164"/>
  <c r="AA375" i="164"/>
  <c r="W376" i="164"/>
  <c r="AA376" i="164"/>
  <c r="W377" i="164"/>
  <c r="AA377" i="164"/>
  <c r="W378" i="164"/>
  <c r="AA378" i="164"/>
  <c r="W379" i="164"/>
  <c r="AA379" i="164"/>
  <c r="W380" i="164"/>
  <c r="AA380" i="164"/>
  <c r="W381" i="164"/>
  <c r="AA381" i="164"/>
  <c r="W382" i="164"/>
  <c r="AA382" i="164"/>
  <c r="W383" i="164"/>
  <c r="AA383" i="164"/>
  <c r="W384" i="164"/>
  <c r="AA384" i="164"/>
  <c r="W385" i="164"/>
  <c r="AA385" i="164"/>
  <c r="W386" i="164"/>
  <c r="AA386" i="164"/>
  <c r="W387" i="164"/>
  <c r="AA387" i="164"/>
  <c r="W388" i="164"/>
  <c r="AA388" i="164"/>
  <c r="W389" i="164"/>
  <c r="AA389" i="164"/>
  <c r="W390" i="164"/>
  <c r="AA390" i="164"/>
  <c r="W391" i="164"/>
  <c r="AA391" i="164"/>
  <c r="W392" i="164"/>
  <c r="AA392" i="164"/>
  <c r="W393" i="164"/>
  <c r="AA393" i="164"/>
  <c r="W394" i="164"/>
  <c r="AA394" i="164"/>
  <c r="W395" i="164"/>
  <c r="AA395" i="164"/>
  <c r="W396" i="164"/>
  <c r="AA396" i="164"/>
  <c r="W397" i="164"/>
  <c r="AA397" i="164"/>
  <c r="W398" i="164"/>
  <c r="AA398" i="164"/>
  <c r="W399" i="164"/>
  <c r="AA399" i="164"/>
  <c r="W400" i="164"/>
  <c r="AA400" i="164"/>
  <c r="W401" i="164"/>
  <c r="AA401" i="164"/>
  <c r="W402" i="164"/>
  <c r="AA402" i="164"/>
  <c r="W403" i="164"/>
  <c r="AA403" i="164"/>
  <c r="W404" i="164"/>
  <c r="AA404" i="164"/>
  <c r="W405" i="164"/>
  <c r="AA405" i="164"/>
  <c r="W406" i="164"/>
  <c r="AA406" i="164"/>
  <c r="W407" i="164"/>
  <c r="AA407" i="164"/>
  <c r="W408" i="164"/>
  <c r="AA408" i="164"/>
  <c r="W409" i="164"/>
  <c r="AA409" i="164"/>
  <c r="W410" i="164"/>
  <c r="AA410" i="164"/>
  <c r="W411" i="164"/>
  <c r="AA411" i="164"/>
  <c r="W412" i="164"/>
  <c r="AA412" i="164"/>
  <c r="W413" i="164"/>
  <c r="AA413" i="164"/>
  <c r="W414" i="164"/>
  <c r="AA414" i="164"/>
  <c r="W415" i="164"/>
  <c r="AA415" i="164"/>
  <c r="W416" i="164"/>
  <c r="AA416" i="164"/>
  <c r="W417" i="164"/>
  <c r="AA417" i="164"/>
  <c r="W418" i="164"/>
  <c r="AA418" i="164"/>
  <c r="W419" i="164"/>
  <c r="AA419" i="164"/>
  <c r="W420" i="164"/>
  <c r="AA420" i="164"/>
  <c r="W421" i="164"/>
  <c r="AA421" i="164"/>
  <c r="W422" i="164"/>
  <c r="AA422" i="164"/>
  <c r="W423" i="164"/>
  <c r="AA423" i="164"/>
  <c r="W424" i="164"/>
  <c r="AA424" i="164"/>
  <c r="W425" i="164"/>
  <c r="AA425" i="164"/>
  <c r="W426" i="164"/>
  <c r="AA426" i="164"/>
  <c r="W427" i="164"/>
  <c r="AA427" i="164"/>
  <c r="W428" i="164"/>
  <c r="AA428" i="164"/>
  <c r="W429" i="164"/>
  <c r="AA429" i="164"/>
  <c r="W430" i="164"/>
  <c r="AA430" i="164"/>
  <c r="W431" i="164"/>
  <c r="AA431" i="164"/>
  <c r="W432" i="164"/>
  <c r="AA432" i="164"/>
  <c r="W433" i="164"/>
  <c r="AA433" i="164"/>
  <c r="W434" i="164"/>
  <c r="AA434" i="164"/>
  <c r="W435" i="164"/>
  <c r="AA435" i="164"/>
  <c r="W436" i="164"/>
  <c r="AA436" i="164"/>
  <c r="W437" i="164"/>
  <c r="AA437" i="164"/>
  <c r="W438" i="164"/>
  <c r="AA438" i="164"/>
  <c r="W439" i="164"/>
  <c r="AA439" i="164"/>
  <c r="W440" i="164"/>
  <c r="AA440" i="164"/>
  <c r="W441" i="164"/>
  <c r="AA441" i="164"/>
  <c r="W442" i="164"/>
  <c r="AA442" i="164"/>
  <c r="W443" i="164"/>
  <c r="AA443" i="164"/>
  <c r="W444" i="164"/>
  <c r="AA444" i="164"/>
  <c r="W445" i="164"/>
  <c r="AA445" i="164"/>
  <c r="W446" i="164"/>
  <c r="AA446" i="164"/>
  <c r="W447" i="164"/>
  <c r="AA447" i="164"/>
  <c r="W448" i="164"/>
  <c r="AA448" i="164"/>
  <c r="W449" i="164"/>
  <c r="AA449" i="164"/>
  <c r="W450" i="164"/>
  <c r="AA450" i="164"/>
  <c r="W451" i="164"/>
  <c r="AA451" i="164"/>
  <c r="W452" i="164"/>
  <c r="AA452" i="164"/>
  <c r="W453" i="164"/>
  <c r="AA453" i="164"/>
  <c r="W454" i="164"/>
  <c r="AA454" i="164"/>
  <c r="W455" i="164"/>
  <c r="AA455" i="164"/>
  <c r="W456" i="164"/>
  <c r="AA456" i="164"/>
  <c r="W457" i="164"/>
  <c r="AA457" i="164"/>
  <c r="W458" i="164"/>
  <c r="AA458" i="164"/>
  <c r="W459" i="164"/>
  <c r="AA459" i="164"/>
  <c r="W460" i="164"/>
  <c r="AA460" i="164"/>
  <c r="W461" i="164"/>
  <c r="AA461" i="164"/>
  <c r="W462" i="164"/>
  <c r="AA462" i="164"/>
  <c r="W463" i="164"/>
  <c r="AA463" i="164"/>
  <c r="W464" i="164"/>
  <c r="AA464" i="164"/>
  <c r="W465" i="164"/>
  <c r="AA465" i="164"/>
  <c r="W466" i="164"/>
  <c r="AA466" i="164"/>
  <c r="W467" i="164"/>
  <c r="AA467" i="164"/>
  <c r="W468" i="164"/>
  <c r="AA468" i="164"/>
  <c r="W469" i="164"/>
  <c r="AA469" i="164"/>
  <c r="W470" i="164"/>
  <c r="AA470" i="164"/>
  <c r="W471" i="164"/>
  <c r="AA471" i="164"/>
  <c r="W472" i="164"/>
  <c r="AA472" i="164"/>
  <c r="W473" i="164"/>
  <c r="AA473" i="164"/>
  <c r="W474" i="164"/>
  <c r="AA474" i="164"/>
  <c r="W475" i="164"/>
  <c r="AA475" i="164"/>
  <c r="W476" i="164"/>
  <c r="AA476" i="164"/>
  <c r="W477" i="164"/>
  <c r="AA477" i="164"/>
  <c r="W478" i="164"/>
  <c r="AA478" i="164"/>
  <c r="W479" i="164"/>
  <c r="AA479" i="164"/>
  <c r="W480" i="164"/>
  <c r="AA480" i="164"/>
  <c r="W481" i="164"/>
  <c r="AA481" i="164"/>
  <c r="W482" i="164"/>
  <c r="AA482" i="164"/>
  <c r="W483" i="164"/>
  <c r="AA483" i="164"/>
  <c r="W484" i="164"/>
  <c r="AA484" i="164"/>
  <c r="W485" i="164"/>
  <c r="AA485" i="164"/>
  <c r="W486" i="164"/>
  <c r="AA486" i="164"/>
  <c r="W487" i="164"/>
  <c r="AA487" i="164"/>
  <c r="W488" i="164"/>
  <c r="AA488" i="164"/>
  <c r="W489" i="164"/>
  <c r="AA489" i="164"/>
  <c r="W490" i="164"/>
  <c r="AA490" i="164"/>
  <c r="W491" i="164"/>
  <c r="AA491" i="164"/>
  <c r="W492" i="164"/>
  <c r="AA492" i="164"/>
  <c r="W493" i="164"/>
  <c r="AA493" i="164"/>
  <c r="W494" i="164"/>
  <c r="AA494" i="164"/>
  <c r="W495" i="164"/>
  <c r="AA495" i="164"/>
  <c r="W496" i="164"/>
  <c r="AA496" i="164"/>
  <c r="W497" i="164"/>
  <c r="AA497" i="164"/>
  <c r="W498" i="164"/>
  <c r="AA498" i="164"/>
  <c r="W499" i="164"/>
  <c r="AA499" i="164"/>
  <c r="W500" i="164"/>
  <c r="AA500" i="164"/>
  <c r="W501" i="164"/>
  <c r="AA501" i="164"/>
  <c r="W502" i="164"/>
  <c r="AA502" i="164"/>
  <c r="W503" i="164"/>
  <c r="AA503" i="164"/>
  <c r="W504" i="164"/>
  <c r="AA504" i="164"/>
  <c r="W505" i="164"/>
  <c r="AA505" i="164"/>
  <c r="W506" i="164"/>
  <c r="AA506" i="164"/>
  <c r="W507" i="164"/>
  <c r="AA507" i="164"/>
  <c r="W508" i="164"/>
  <c r="AA508" i="164"/>
  <c r="W509" i="164"/>
  <c r="AA509" i="164"/>
  <c r="W510" i="164"/>
  <c r="AA510" i="164"/>
  <c r="W511" i="164"/>
  <c r="AA511" i="164"/>
  <c r="W512" i="164"/>
  <c r="AA512" i="164"/>
  <c r="W513" i="164"/>
  <c r="AA513" i="164"/>
  <c r="W514" i="164"/>
  <c r="AA514" i="164"/>
  <c r="W515" i="164"/>
  <c r="AA515" i="164"/>
  <c r="W516" i="164"/>
  <c r="AA516" i="164"/>
  <c r="W517" i="164"/>
  <c r="AA517" i="164"/>
  <c r="W518" i="164"/>
  <c r="AA518" i="164"/>
  <c r="W519" i="164"/>
  <c r="AA519" i="164"/>
  <c r="W520" i="164"/>
  <c r="AA520" i="164"/>
  <c r="W521" i="164"/>
  <c r="AA521" i="164"/>
  <c r="W522" i="164"/>
  <c r="AA522" i="164"/>
  <c r="W523" i="164"/>
  <c r="AA523" i="164"/>
  <c r="W524" i="164"/>
  <c r="AA524" i="164"/>
  <c r="W525" i="164"/>
  <c r="AA525" i="164"/>
  <c r="W526" i="164"/>
  <c r="AA526" i="164"/>
  <c r="W527" i="164"/>
  <c r="AA527" i="164"/>
  <c r="W528" i="164"/>
  <c r="AA528" i="164"/>
  <c r="W529" i="164"/>
  <c r="AA529" i="164"/>
  <c r="W530" i="164"/>
  <c r="AA530" i="164"/>
  <c r="W531" i="164"/>
  <c r="AA531" i="164"/>
  <c r="W532" i="164"/>
  <c r="AA532" i="164"/>
  <c r="W533" i="164"/>
  <c r="AA533" i="164"/>
  <c r="W534" i="164"/>
  <c r="AA534" i="164"/>
  <c r="W535" i="164"/>
  <c r="AA535" i="164"/>
  <c r="W536" i="164"/>
  <c r="AA536" i="164"/>
  <c r="W537" i="164"/>
  <c r="AA537" i="164"/>
  <c r="W538" i="164"/>
  <c r="AA538" i="164"/>
  <c r="W539" i="164"/>
  <c r="AA539" i="164"/>
  <c r="W540" i="164"/>
  <c r="AA540" i="164"/>
  <c r="W541" i="164"/>
  <c r="AA541" i="164"/>
  <c r="W542" i="164"/>
  <c r="AA542" i="164"/>
  <c r="W543" i="164"/>
  <c r="AA543" i="164"/>
  <c r="W544" i="164"/>
  <c r="AA544" i="164"/>
  <c r="W545" i="164"/>
  <c r="AA545" i="164"/>
  <c r="W546" i="164"/>
  <c r="AA546" i="164"/>
  <c r="W547" i="164"/>
  <c r="AA547" i="164"/>
  <c r="W548" i="164"/>
  <c r="AA548" i="164"/>
  <c r="W549" i="164"/>
  <c r="AA549" i="164"/>
  <c r="W550" i="164"/>
  <c r="AA550" i="164"/>
  <c r="W551" i="164"/>
  <c r="AA551" i="164"/>
  <c r="W552" i="164"/>
  <c r="AA552" i="164"/>
  <c r="W553" i="164"/>
  <c r="AA553" i="164"/>
  <c r="W554" i="164"/>
  <c r="AA554" i="164"/>
  <c r="W555" i="164"/>
  <c r="AA555" i="164"/>
  <c r="W556" i="164"/>
  <c r="AA556" i="164"/>
  <c r="W557" i="164"/>
  <c r="AA557" i="164"/>
  <c r="W558" i="164"/>
  <c r="AA558" i="164"/>
  <c r="W559" i="164"/>
  <c r="AA559" i="164"/>
  <c r="W560" i="164"/>
  <c r="AA560" i="164"/>
  <c r="W561" i="164"/>
  <c r="AA561" i="164"/>
  <c r="W562" i="164"/>
  <c r="AA562" i="164"/>
  <c r="W563" i="164"/>
  <c r="AA563" i="164"/>
  <c r="W564" i="164"/>
  <c r="AA564" i="164"/>
  <c r="W565" i="164"/>
  <c r="AA565" i="164"/>
  <c r="W566" i="164"/>
  <c r="AA566" i="164"/>
  <c r="W567" i="164"/>
  <c r="AA567" i="164"/>
  <c r="W568" i="164"/>
  <c r="AA568" i="164"/>
  <c r="W569" i="164"/>
  <c r="AA569" i="164"/>
  <c r="W570" i="164"/>
  <c r="AA570" i="164"/>
  <c r="W571" i="164"/>
  <c r="AA571" i="164"/>
  <c r="W572" i="164"/>
  <c r="AA572" i="164"/>
  <c r="W573" i="164"/>
  <c r="AA573" i="164"/>
  <c r="W574" i="164"/>
  <c r="AA574" i="164"/>
  <c r="W575" i="164"/>
  <c r="AA575" i="164"/>
  <c r="W576" i="164"/>
  <c r="AA576" i="164"/>
  <c r="W577" i="164"/>
  <c r="AA577" i="164"/>
  <c r="W578" i="164"/>
  <c r="AA578" i="164"/>
  <c r="W579" i="164"/>
  <c r="AA579" i="164"/>
  <c r="W580" i="164"/>
  <c r="AA580" i="164"/>
  <c r="W581" i="164"/>
  <c r="AA581" i="164"/>
  <c r="W582" i="164"/>
  <c r="AA582" i="164"/>
  <c r="W583" i="164"/>
  <c r="AA583" i="164"/>
  <c r="W584" i="164"/>
  <c r="AA584" i="164"/>
  <c r="W585" i="164"/>
  <c r="AA585" i="164"/>
  <c r="W586" i="164"/>
  <c r="AA586" i="164"/>
  <c r="W587" i="164"/>
  <c r="AA587" i="164"/>
  <c r="W588" i="164"/>
  <c r="AA588" i="164"/>
  <c r="W589" i="164"/>
  <c r="AA589" i="164"/>
  <c r="W590" i="164"/>
  <c r="AA590" i="164"/>
  <c r="W591" i="164"/>
  <c r="AA591" i="164"/>
  <c r="W592" i="164"/>
  <c r="AA592" i="164"/>
  <c r="W593" i="164"/>
  <c r="AA593" i="164"/>
  <c r="W594" i="164"/>
  <c r="AA594" i="164"/>
  <c r="W595" i="164"/>
  <c r="AA595" i="164"/>
  <c r="W596" i="164"/>
  <c r="AA596" i="164"/>
  <c r="W597" i="164"/>
  <c r="AA597" i="164"/>
  <c r="W598" i="164"/>
  <c r="AA598" i="164"/>
  <c r="W599" i="164"/>
  <c r="AA599" i="164"/>
  <c r="W600" i="164"/>
  <c r="AA600" i="164"/>
  <c r="W601" i="164"/>
  <c r="AA601" i="164"/>
  <c r="W602" i="164"/>
  <c r="AA602" i="164"/>
  <c r="W603" i="164"/>
  <c r="AA603" i="164"/>
  <c r="W604" i="164"/>
  <c r="AA604" i="164"/>
  <c r="W605" i="164"/>
  <c r="AA605" i="164"/>
  <c r="W606" i="164"/>
  <c r="AA606" i="164"/>
  <c r="W607" i="164"/>
  <c r="AA607" i="164"/>
  <c r="W608" i="164"/>
  <c r="AA608" i="164"/>
  <c r="W609" i="164"/>
  <c r="AA609" i="164"/>
  <c r="W610" i="164"/>
  <c r="AA610" i="164"/>
  <c r="W611" i="164"/>
  <c r="AA611" i="164"/>
  <c r="W612" i="164"/>
  <c r="AA612" i="164"/>
  <c r="W613" i="164"/>
  <c r="AA613" i="164"/>
  <c r="W614" i="164"/>
  <c r="AA614" i="164"/>
  <c r="W615" i="164"/>
  <c r="AA615" i="164"/>
  <c r="W616" i="164"/>
  <c r="AA616" i="164"/>
  <c r="W617" i="164"/>
  <c r="AA617" i="164"/>
  <c r="W618" i="164"/>
  <c r="AA618" i="164"/>
  <c r="W619" i="164"/>
  <c r="AA619" i="164"/>
  <c r="W620" i="164"/>
  <c r="AA620" i="164"/>
  <c r="W621" i="164"/>
  <c r="AA621" i="164"/>
  <c r="W622" i="164"/>
  <c r="AA622" i="164"/>
  <c r="W623" i="164"/>
  <c r="AA623" i="164"/>
  <c r="W624" i="164"/>
  <c r="AA624" i="164"/>
  <c r="W625" i="164"/>
  <c r="AA625" i="164"/>
  <c r="W626" i="164"/>
  <c r="AA626" i="164"/>
  <c r="W627" i="164"/>
  <c r="AA627" i="164"/>
  <c r="W628" i="164"/>
  <c r="AA628" i="164"/>
  <c r="W629" i="164"/>
  <c r="AA629" i="164"/>
  <c r="W630" i="164"/>
  <c r="AA630" i="164"/>
  <c r="W631" i="164"/>
  <c r="AA631" i="164"/>
  <c r="W632" i="164"/>
  <c r="AA632" i="164"/>
  <c r="W633" i="164"/>
  <c r="AA633" i="164"/>
  <c r="W634" i="164"/>
  <c r="AA634" i="164"/>
  <c r="W635" i="164"/>
  <c r="AA635" i="164"/>
  <c r="W636" i="164"/>
  <c r="AA636" i="164"/>
  <c r="W637" i="164"/>
  <c r="AA637" i="164"/>
  <c r="W638" i="164"/>
  <c r="AA638" i="164"/>
  <c r="W639" i="164"/>
  <c r="AA639" i="164"/>
  <c r="W640" i="164"/>
  <c r="AA640" i="164"/>
  <c r="W641" i="164"/>
  <c r="AA641" i="164"/>
  <c r="W642" i="164"/>
  <c r="AA642" i="164"/>
  <c r="W643" i="164"/>
  <c r="AA643" i="164"/>
  <c r="W644" i="164"/>
  <c r="AA644" i="164"/>
  <c r="W645" i="164"/>
  <c r="AA645" i="164"/>
  <c r="W646" i="164"/>
  <c r="AA646" i="164"/>
  <c r="W647" i="164"/>
  <c r="AA647" i="164"/>
  <c r="W648" i="164"/>
  <c r="AA648" i="164"/>
  <c r="W649" i="164"/>
  <c r="AA649" i="164"/>
  <c r="W650" i="164"/>
  <c r="AA650" i="164"/>
  <c r="W651" i="164"/>
  <c r="AA651" i="164"/>
  <c r="W652" i="164"/>
  <c r="AA652" i="164"/>
  <c r="W653" i="164"/>
  <c r="AA653" i="164"/>
  <c r="W654" i="164"/>
  <c r="AA654" i="164"/>
  <c r="W655" i="164"/>
  <c r="AA655" i="164"/>
  <c r="W656" i="164"/>
  <c r="AA656" i="164"/>
  <c r="W657" i="164"/>
  <c r="AA657" i="164"/>
  <c r="W658" i="164"/>
  <c r="AA658" i="164"/>
  <c r="W659" i="164"/>
  <c r="AA659" i="164"/>
  <c r="W660" i="164"/>
  <c r="AA660" i="164"/>
  <c r="W661" i="164"/>
  <c r="AA661" i="164"/>
  <c r="W662" i="164"/>
  <c r="AA662" i="164"/>
  <c r="W663" i="164"/>
  <c r="AA663" i="164"/>
  <c r="W664" i="164"/>
  <c r="AA664" i="164"/>
  <c r="W665" i="164"/>
  <c r="AA665" i="164"/>
  <c r="W666" i="164"/>
  <c r="AA666" i="164"/>
  <c r="W667" i="164"/>
  <c r="AA667" i="164"/>
  <c r="W668" i="164"/>
  <c r="AA668" i="164"/>
  <c r="W669" i="164"/>
  <c r="AA669" i="164"/>
  <c r="W670" i="164"/>
  <c r="AA670" i="164"/>
  <c r="W671" i="164"/>
  <c r="AA671" i="164"/>
  <c r="W672" i="164"/>
  <c r="AA672" i="164"/>
  <c r="W673" i="164"/>
  <c r="AA673" i="164"/>
  <c r="W674" i="164"/>
  <c r="AA674" i="164"/>
  <c r="W675" i="164"/>
  <c r="AA675" i="164"/>
  <c r="W676" i="164"/>
  <c r="AA676" i="164"/>
  <c r="W677" i="164"/>
  <c r="AA677" i="164"/>
  <c r="W678" i="164"/>
  <c r="AA678" i="164"/>
  <c r="W679" i="164"/>
  <c r="AA679" i="164"/>
  <c r="W680" i="164"/>
  <c r="AA680" i="164"/>
  <c r="W681" i="164"/>
  <c r="AA681" i="164"/>
  <c r="W682" i="164"/>
  <c r="AA682" i="164"/>
  <c r="W683" i="164"/>
  <c r="AA683" i="164"/>
  <c r="W684" i="164"/>
  <c r="AA684" i="164"/>
  <c r="W685" i="164"/>
  <c r="AA685" i="164"/>
  <c r="W686" i="164"/>
  <c r="AA686" i="164"/>
  <c r="W687" i="164"/>
  <c r="AA687" i="164"/>
  <c r="W688" i="164"/>
  <c r="AA688" i="164"/>
  <c r="W689" i="164"/>
  <c r="AA689" i="164"/>
  <c r="W690" i="164"/>
  <c r="AA690" i="164"/>
  <c r="W691" i="164"/>
  <c r="AA691" i="164"/>
  <c r="W692" i="164"/>
  <c r="AA692" i="164"/>
  <c r="W693" i="164"/>
  <c r="AA693" i="164"/>
  <c r="W694" i="164"/>
  <c r="AA694" i="164"/>
  <c r="W695" i="164"/>
  <c r="AA695" i="164"/>
  <c r="W696" i="164"/>
  <c r="AA696" i="164"/>
  <c r="W697" i="164"/>
  <c r="AA697" i="164"/>
  <c r="W698" i="164"/>
  <c r="AA698" i="164"/>
  <c r="W699" i="164"/>
  <c r="AA699" i="164"/>
  <c r="W700" i="164"/>
  <c r="AA700" i="164"/>
  <c r="W701" i="164"/>
  <c r="AA701" i="164"/>
  <c r="W702" i="164"/>
  <c r="AA702" i="164"/>
  <c r="W703" i="164"/>
  <c r="AA703" i="164"/>
  <c r="W704" i="164"/>
  <c r="AA704" i="164"/>
  <c r="W705" i="164"/>
  <c r="AA705" i="164"/>
  <c r="W706" i="164"/>
  <c r="AA706" i="164"/>
  <c r="W707" i="164"/>
  <c r="AA707" i="164"/>
  <c r="W708" i="164"/>
  <c r="AA708" i="164"/>
  <c r="W709" i="164"/>
  <c r="AA709" i="164"/>
  <c r="W710" i="164"/>
  <c r="AA710" i="164"/>
  <c r="W711" i="164"/>
  <c r="AA711" i="164"/>
  <c r="W712" i="164"/>
  <c r="AA712" i="164"/>
  <c r="W713" i="164"/>
  <c r="AA713" i="164"/>
  <c r="W714" i="164"/>
  <c r="AA714" i="164"/>
  <c r="W715" i="164"/>
  <c r="AA715" i="164"/>
  <c r="W716" i="164"/>
  <c r="AA716" i="164"/>
  <c r="W717" i="164"/>
  <c r="AA717" i="164"/>
  <c r="W718" i="164"/>
  <c r="AA718" i="164"/>
  <c r="W719" i="164"/>
  <c r="AA719" i="164"/>
  <c r="W720" i="164"/>
  <c r="AA720" i="164"/>
  <c r="W721" i="164"/>
  <c r="AA721" i="164"/>
  <c r="W722" i="164"/>
  <c r="AA722" i="164"/>
  <c r="W723" i="164"/>
  <c r="AA723" i="164"/>
  <c r="W724" i="164"/>
  <c r="AA724" i="164"/>
  <c r="W725" i="164"/>
  <c r="AA725" i="164"/>
  <c r="W726" i="164"/>
  <c r="AA726" i="164"/>
  <c r="W727" i="164"/>
  <c r="AA727" i="164"/>
  <c r="W728" i="164"/>
  <c r="AA728" i="164"/>
  <c r="W729" i="164"/>
  <c r="AA729" i="164"/>
  <c r="W730" i="164"/>
  <c r="AA730" i="164"/>
  <c r="W731" i="164"/>
  <c r="AA731" i="164"/>
  <c r="W732" i="164"/>
  <c r="AA732" i="164"/>
  <c r="W733" i="164"/>
  <c r="AA733" i="164"/>
  <c r="W734" i="164"/>
  <c r="AA734" i="164"/>
  <c r="W735" i="164"/>
  <c r="AA735" i="164"/>
  <c r="W736" i="164"/>
  <c r="AA736" i="164"/>
  <c r="W737" i="164"/>
  <c r="AA737" i="164"/>
  <c r="W738" i="164"/>
  <c r="AA738" i="164"/>
  <c r="W739" i="164"/>
  <c r="AA739" i="164"/>
  <c r="W740" i="164"/>
  <c r="AA740" i="164"/>
  <c r="W741" i="164"/>
  <c r="AA741" i="164"/>
  <c r="W742" i="164"/>
  <c r="AA742" i="164"/>
  <c r="W743" i="164"/>
  <c r="AA743" i="164"/>
  <c r="W744" i="164"/>
  <c r="AA744" i="164"/>
  <c r="W745" i="164"/>
  <c r="AA745" i="164"/>
  <c r="W746" i="164"/>
  <c r="AA746" i="164"/>
  <c r="W747" i="164"/>
  <c r="AA747" i="164"/>
  <c r="W748" i="164"/>
  <c r="AA748" i="164"/>
  <c r="W749" i="164"/>
  <c r="AA749" i="164"/>
  <c r="W750" i="164"/>
  <c r="AA750" i="164"/>
  <c r="W751" i="164"/>
  <c r="AA751" i="164"/>
  <c r="W752" i="164"/>
  <c r="AA752" i="164"/>
  <c r="W753" i="164"/>
  <c r="AA753" i="164"/>
  <c r="W754" i="164"/>
  <c r="AA754" i="164"/>
  <c r="W755" i="164"/>
  <c r="AA755" i="164"/>
  <c r="W756" i="164"/>
  <c r="AA756" i="164"/>
  <c r="W757" i="164"/>
  <c r="AA757" i="164"/>
  <c r="W758" i="164"/>
  <c r="AA758" i="164"/>
  <c r="W759" i="164"/>
  <c r="AA759" i="164"/>
  <c r="W760" i="164"/>
  <c r="AA760" i="164"/>
  <c r="W761" i="164"/>
  <c r="AA761" i="164"/>
  <c r="W762" i="164"/>
  <c r="AA762" i="164"/>
  <c r="W763" i="164"/>
  <c r="AA763" i="164"/>
  <c r="W764" i="164"/>
  <c r="AA764" i="164"/>
  <c r="W765" i="164"/>
  <c r="AA765" i="164"/>
  <c r="W766" i="164"/>
  <c r="AA766" i="164"/>
  <c r="W767" i="164"/>
  <c r="AA767" i="164"/>
  <c r="W768" i="164"/>
  <c r="AA768" i="164"/>
  <c r="W769" i="164"/>
  <c r="AA769" i="164"/>
  <c r="W770" i="164"/>
  <c r="AA770" i="164"/>
  <c r="W771" i="164"/>
  <c r="AA771" i="164"/>
  <c r="W772" i="164"/>
  <c r="AA772" i="164"/>
  <c r="W773" i="164"/>
  <c r="AA773" i="164"/>
  <c r="W774" i="164"/>
  <c r="AA774" i="164"/>
  <c r="W775" i="164"/>
  <c r="AA775" i="164"/>
  <c r="W776" i="164"/>
  <c r="AA776" i="164"/>
  <c r="W777" i="164"/>
  <c r="AA777" i="164"/>
  <c r="W778" i="164"/>
  <c r="AA778" i="164"/>
  <c r="W779" i="164"/>
  <c r="AA779" i="164"/>
  <c r="W780" i="164"/>
  <c r="AA780" i="164"/>
  <c r="W781" i="164"/>
  <c r="AA781" i="164"/>
  <c r="W782" i="164"/>
  <c r="AA782" i="164"/>
  <c r="W783" i="164"/>
  <c r="AA783" i="164"/>
  <c r="W784" i="164"/>
  <c r="AA784" i="164"/>
  <c r="W785" i="164"/>
  <c r="AA785" i="164"/>
  <c r="W786" i="164"/>
  <c r="AA786" i="164"/>
  <c r="W787" i="164"/>
  <c r="AA787" i="164"/>
  <c r="W788" i="164"/>
  <c r="AA788" i="164"/>
  <c r="W789" i="164"/>
  <c r="AA789" i="164"/>
  <c r="W790" i="164"/>
  <c r="AA790" i="164"/>
  <c r="W791" i="164"/>
  <c r="AA791" i="164"/>
  <c r="W792" i="164"/>
  <c r="AA792" i="164"/>
  <c r="W793" i="164"/>
  <c r="AA793" i="164"/>
  <c r="W794" i="164"/>
  <c r="AA794" i="164"/>
  <c r="W795" i="164"/>
  <c r="AA795" i="164"/>
  <c r="W796" i="164"/>
  <c r="AA796" i="164"/>
  <c r="W797" i="164"/>
  <c r="AA797" i="164"/>
  <c r="W798" i="164"/>
  <c r="AA798" i="164"/>
  <c r="W799" i="164"/>
  <c r="AA799" i="164"/>
  <c r="W800" i="164"/>
  <c r="AA800" i="164"/>
  <c r="W801" i="164"/>
  <c r="AA801" i="164"/>
  <c r="W802" i="164"/>
  <c r="AA802" i="164"/>
  <c r="W803" i="164"/>
  <c r="AA803" i="164"/>
  <c r="W804" i="164"/>
  <c r="AA804" i="164"/>
  <c r="W805" i="164"/>
  <c r="AA805" i="164"/>
  <c r="W806" i="164"/>
  <c r="AA806" i="164"/>
  <c r="W807" i="164"/>
  <c r="AA807" i="164"/>
  <c r="W808" i="164"/>
  <c r="AA808" i="164"/>
  <c r="W809" i="164"/>
  <c r="AA809" i="164"/>
  <c r="W810" i="164"/>
  <c r="AA810" i="164"/>
  <c r="W811" i="164"/>
  <c r="AA811" i="164"/>
  <c r="W812" i="164"/>
  <c r="AA812" i="164"/>
  <c r="W813" i="164"/>
  <c r="AA813" i="164"/>
  <c r="W814" i="164"/>
  <c r="AA814" i="164"/>
  <c r="W815" i="164"/>
  <c r="AA815" i="164"/>
  <c r="W816" i="164"/>
  <c r="AA816" i="164"/>
  <c r="W817" i="164"/>
  <c r="AA817" i="164"/>
  <c r="W818" i="164"/>
  <c r="AA818" i="164"/>
  <c r="W819" i="164"/>
  <c r="AA819" i="164"/>
  <c r="W820" i="164"/>
  <c r="AA820" i="164"/>
  <c r="W821" i="164"/>
  <c r="AA821" i="164"/>
  <c r="W822" i="164"/>
  <c r="AA822" i="164"/>
  <c r="W823" i="164"/>
  <c r="AA823" i="164"/>
  <c r="W824" i="164"/>
  <c r="AA824" i="164"/>
  <c r="W825" i="164"/>
  <c r="AA825" i="164"/>
  <c r="W826" i="164"/>
  <c r="AA826" i="164"/>
  <c r="W827" i="164"/>
  <c r="AA827" i="164"/>
  <c r="W828" i="164"/>
  <c r="AA828" i="164"/>
  <c r="W829" i="164"/>
  <c r="AA829" i="164"/>
  <c r="W830" i="164"/>
  <c r="AA830" i="164"/>
  <c r="W831" i="164"/>
  <c r="AA831" i="164"/>
  <c r="W832" i="164"/>
  <c r="AA832" i="164"/>
  <c r="W833" i="164"/>
  <c r="AA833" i="164"/>
  <c r="W834" i="164"/>
  <c r="AA834" i="164"/>
  <c r="W835" i="164"/>
  <c r="AA835" i="164"/>
  <c r="W836" i="164"/>
  <c r="AA836" i="164"/>
  <c r="W837" i="164"/>
  <c r="AA837" i="164"/>
  <c r="W838" i="164"/>
  <c r="AA838" i="164"/>
  <c r="W839" i="164"/>
  <c r="AA839" i="164"/>
  <c r="W840" i="164"/>
  <c r="AA840" i="164"/>
  <c r="W841" i="164"/>
  <c r="AA841" i="164"/>
  <c r="W842" i="164"/>
  <c r="AA842" i="164"/>
  <c r="W843" i="164"/>
  <c r="AA843" i="164"/>
  <c r="W844" i="164"/>
  <c r="AA844" i="164"/>
  <c r="W845" i="164"/>
  <c r="AA845" i="164"/>
  <c r="W846" i="164"/>
  <c r="AA846" i="164"/>
  <c r="W847" i="164"/>
  <c r="AA847" i="164"/>
  <c r="W848" i="164"/>
  <c r="AA848" i="164"/>
  <c r="W849" i="164"/>
  <c r="AA849" i="164"/>
  <c r="W850" i="164"/>
  <c r="AA850" i="164"/>
  <c r="W851" i="164"/>
  <c r="AA851" i="164"/>
  <c r="W852" i="164"/>
  <c r="AA852" i="164"/>
  <c r="W853" i="164"/>
  <c r="AA853" i="164"/>
  <c r="W854" i="164"/>
  <c r="AA854" i="164"/>
  <c r="W855" i="164"/>
  <c r="AA855" i="164"/>
  <c r="W856" i="164"/>
  <c r="AA856" i="164"/>
  <c r="W857" i="164"/>
  <c r="AA857" i="164"/>
  <c r="W858" i="164"/>
  <c r="AA858" i="164"/>
  <c r="W859" i="164"/>
  <c r="AA859" i="164"/>
  <c r="W860" i="164"/>
  <c r="AA860" i="164"/>
  <c r="W861" i="164"/>
  <c r="AA861" i="164"/>
  <c r="W862" i="164"/>
  <c r="AA862" i="164"/>
  <c r="W863" i="164"/>
  <c r="AA863" i="164"/>
  <c r="W864" i="164"/>
  <c r="AA864" i="164"/>
  <c r="W865" i="164"/>
  <c r="AA865" i="164"/>
  <c r="W866" i="164"/>
  <c r="AA866" i="164"/>
  <c r="W867" i="164"/>
  <c r="AA867" i="164"/>
  <c r="W868" i="164"/>
  <c r="AA868" i="164"/>
  <c r="W869" i="164"/>
  <c r="AA869" i="164"/>
  <c r="W870" i="164"/>
  <c r="AA870" i="164"/>
  <c r="W871" i="164"/>
  <c r="AA871" i="164"/>
  <c r="W872" i="164"/>
  <c r="AA872" i="164"/>
  <c r="W873" i="164"/>
  <c r="AA873" i="164"/>
  <c r="W874" i="164"/>
  <c r="AA874" i="164"/>
  <c r="W875" i="164"/>
  <c r="AA875" i="164"/>
  <c r="W876" i="164"/>
  <c r="AA876" i="164"/>
  <c r="W877" i="164"/>
  <c r="AA877" i="164"/>
  <c r="W878" i="164"/>
  <c r="AA878" i="164"/>
  <c r="W879" i="164"/>
  <c r="AA879" i="164"/>
  <c r="W880" i="164"/>
  <c r="AA880" i="164"/>
  <c r="W881" i="164"/>
  <c r="AA881" i="164"/>
  <c r="W882" i="164"/>
  <c r="AA882" i="164"/>
  <c r="W883" i="164"/>
  <c r="AA883" i="164"/>
  <c r="W884" i="164"/>
  <c r="AA884" i="164"/>
  <c r="W885" i="164"/>
  <c r="AA885" i="164"/>
  <c r="W886" i="164"/>
  <c r="AA886" i="164"/>
  <c r="W887" i="164"/>
  <c r="AA887" i="164"/>
  <c r="W888" i="164"/>
  <c r="AA888" i="164"/>
  <c r="W889" i="164"/>
  <c r="AA889" i="164"/>
  <c r="W890" i="164"/>
  <c r="AA890" i="164"/>
  <c r="W891" i="164"/>
  <c r="AA891" i="164"/>
  <c r="W892" i="164"/>
  <c r="AA892" i="164"/>
  <c r="W893" i="164"/>
  <c r="AA893" i="164"/>
  <c r="W894" i="164"/>
  <c r="AA894" i="164"/>
  <c r="W895" i="164"/>
  <c r="AA895" i="164"/>
  <c r="W896" i="164"/>
  <c r="AA896" i="164"/>
  <c r="W897" i="164"/>
  <c r="AA897" i="164"/>
  <c r="W898" i="164"/>
  <c r="AA898" i="164"/>
  <c r="W899" i="164"/>
  <c r="AA899" i="164"/>
  <c r="W900" i="164"/>
  <c r="AA900" i="164"/>
  <c r="W901" i="164"/>
  <c r="AA901" i="164"/>
  <c r="W902" i="164"/>
  <c r="AA902" i="164"/>
  <c r="W903" i="164"/>
  <c r="AA903" i="164"/>
  <c r="W904" i="164"/>
  <c r="AA904" i="164"/>
  <c r="W905" i="164"/>
  <c r="AA905" i="164"/>
  <c r="W906" i="164"/>
  <c r="AA906" i="164"/>
  <c r="W907" i="164"/>
  <c r="AA907" i="164"/>
  <c r="W908" i="164"/>
  <c r="AA908" i="164"/>
  <c r="W909" i="164"/>
  <c r="AA909" i="164"/>
  <c r="W910" i="164"/>
  <c r="AA910" i="164"/>
  <c r="W911" i="164"/>
  <c r="AA911" i="164"/>
  <c r="W912" i="164"/>
  <c r="AA912" i="164"/>
  <c r="W913" i="164"/>
  <c r="AA913" i="164"/>
  <c r="W914" i="164"/>
  <c r="AA914" i="164"/>
  <c r="W915" i="164"/>
  <c r="AA915" i="164"/>
  <c r="W916" i="164"/>
  <c r="AA916" i="164"/>
  <c r="W917" i="164"/>
  <c r="AA917" i="164"/>
  <c r="W918" i="164"/>
  <c r="AA918" i="164"/>
  <c r="W919" i="164"/>
  <c r="AA919" i="164"/>
  <c r="W920" i="164"/>
  <c r="AA920" i="164"/>
  <c r="W921" i="164"/>
  <c r="AA921" i="164"/>
  <c r="W922" i="164"/>
  <c r="AA922" i="164"/>
  <c r="W923" i="164"/>
  <c r="AA923" i="164"/>
  <c r="W924" i="164"/>
  <c r="AA924" i="164"/>
  <c r="W925" i="164"/>
  <c r="AA925" i="164"/>
  <c r="W926" i="164"/>
  <c r="AA926" i="164"/>
  <c r="W927" i="164"/>
  <c r="AA927" i="164"/>
  <c r="W928" i="164"/>
  <c r="AA928" i="164"/>
  <c r="W929" i="164"/>
  <c r="AA929" i="164"/>
  <c r="W930" i="164"/>
  <c r="AA930" i="164"/>
  <c r="W931" i="164"/>
  <c r="AA931" i="164"/>
  <c r="W932" i="164"/>
  <c r="AA932" i="164"/>
  <c r="W933" i="164"/>
  <c r="AA933" i="164"/>
  <c r="W934" i="164"/>
  <c r="AA934" i="164"/>
  <c r="W935" i="164"/>
  <c r="AA935" i="164"/>
  <c r="W936" i="164"/>
  <c r="AA936" i="164"/>
  <c r="W937" i="164"/>
  <c r="AA937" i="164"/>
  <c r="W938" i="164"/>
  <c r="AA938" i="164"/>
  <c r="W939" i="164"/>
  <c r="AA939" i="164"/>
  <c r="W940" i="164"/>
  <c r="AA940" i="164"/>
  <c r="W941" i="164"/>
  <c r="AA941" i="164"/>
  <c r="W942" i="164"/>
  <c r="AA942" i="164"/>
  <c r="W943" i="164"/>
  <c r="AA943" i="164"/>
  <c r="W944" i="164"/>
  <c r="AA944" i="164"/>
  <c r="W945" i="164"/>
  <c r="AA945" i="164"/>
  <c r="W946" i="164"/>
  <c r="AA946" i="164"/>
  <c r="W947" i="164"/>
  <c r="AA947" i="164"/>
  <c r="W948" i="164"/>
  <c r="AA948" i="164"/>
  <c r="W949" i="164"/>
  <c r="AA949" i="164"/>
  <c r="W950" i="164"/>
  <c r="AA950" i="164"/>
  <c r="W951" i="164"/>
  <c r="AA951" i="164"/>
  <c r="W952" i="164"/>
  <c r="AA952" i="164"/>
  <c r="W953" i="164"/>
  <c r="AA953" i="164"/>
  <c r="W954" i="164"/>
  <c r="AA954" i="164"/>
  <c r="W955" i="164"/>
  <c r="AA955" i="164"/>
  <c r="W956" i="164"/>
  <c r="AA956" i="164"/>
  <c r="W957" i="164"/>
  <c r="AA957" i="164"/>
  <c r="W958" i="164"/>
  <c r="AA958" i="164"/>
  <c r="W959" i="164"/>
  <c r="AA959" i="164"/>
  <c r="W960" i="164"/>
  <c r="AA960" i="164"/>
  <c r="W961" i="164"/>
  <c r="AA961" i="164"/>
  <c r="W962" i="164"/>
  <c r="AA962" i="164"/>
  <c r="W963" i="164"/>
  <c r="AA963" i="164"/>
  <c r="W964" i="164"/>
  <c r="AA964" i="164"/>
  <c r="W965" i="164"/>
  <c r="AA965" i="164"/>
  <c r="W966" i="164"/>
  <c r="AA966" i="164"/>
  <c r="W967" i="164"/>
  <c r="AA967" i="164"/>
  <c r="W968" i="164"/>
  <c r="AA968" i="164"/>
  <c r="W969" i="164"/>
  <c r="AA969" i="164"/>
  <c r="W970" i="164"/>
  <c r="AA970" i="164"/>
  <c r="W971" i="164"/>
  <c r="AA971" i="164"/>
  <c r="W972" i="164"/>
  <c r="AA972" i="164"/>
  <c r="W973" i="164"/>
  <c r="AA973" i="164"/>
  <c r="W974" i="164"/>
  <c r="AA974" i="164"/>
  <c r="W975" i="164"/>
  <c r="AA975" i="164"/>
  <c r="W976" i="164"/>
  <c r="AA976" i="164"/>
  <c r="W977" i="164"/>
  <c r="AA977" i="164"/>
  <c r="W978" i="164"/>
  <c r="AA978" i="164"/>
  <c r="W979" i="164"/>
  <c r="AA979" i="164"/>
  <c r="W980" i="164"/>
  <c r="AA980" i="164"/>
  <c r="W981" i="164"/>
  <c r="AA981" i="164"/>
  <c r="W982" i="164"/>
  <c r="AA982" i="164"/>
  <c r="W983" i="164"/>
  <c r="AA983" i="164"/>
  <c r="W984" i="164"/>
  <c r="AA984" i="164"/>
  <c r="W985" i="164"/>
  <c r="AA985" i="164"/>
  <c r="W986" i="164"/>
  <c r="AA986" i="164"/>
  <c r="W987" i="164"/>
  <c r="AA987" i="164"/>
  <c r="W988" i="164"/>
  <c r="AA988" i="164"/>
  <c r="W989" i="164"/>
  <c r="AA989" i="164"/>
  <c r="W990" i="164"/>
  <c r="AA990" i="164"/>
  <c r="W991" i="164"/>
  <c r="AA991" i="164"/>
  <c r="W992" i="164"/>
  <c r="AA992" i="164"/>
  <c r="W993" i="164"/>
  <c r="AA993" i="164"/>
  <c r="W994" i="164"/>
  <c r="AA994" i="164"/>
  <c r="W995" i="164"/>
  <c r="AA995" i="164"/>
  <c r="W996" i="164"/>
  <c r="AA996" i="164"/>
  <c r="W997" i="164"/>
  <c r="AA997" i="164"/>
  <c r="W998" i="164"/>
  <c r="AA998" i="164"/>
  <c r="W999" i="164"/>
  <c r="AA999" i="164"/>
  <c r="W1000" i="164"/>
  <c r="AA1000" i="164"/>
  <c r="W1001" i="164"/>
  <c r="AA1001" i="164"/>
  <c r="W1002" i="164"/>
  <c r="AA1002" i="164"/>
  <c r="W1003" i="164"/>
  <c r="AA1003" i="164"/>
  <c r="W1004" i="164"/>
  <c r="AA1004" i="164"/>
  <c r="W1005" i="164"/>
  <c r="AA1005" i="164"/>
  <c r="W1006" i="164"/>
  <c r="AA1006" i="164"/>
  <c r="W1007" i="164"/>
  <c r="AA1007" i="164"/>
  <c r="W1008" i="164"/>
  <c r="AA1008" i="164"/>
  <c r="W1009" i="164"/>
  <c r="AA1009" i="164"/>
  <c r="W1010" i="164"/>
  <c r="AA1010" i="164"/>
  <c r="W1011" i="164"/>
  <c r="AA1011" i="164"/>
  <c r="W1012" i="164"/>
  <c r="AA1012" i="164"/>
  <c r="W1013" i="164"/>
  <c r="AA1013" i="164"/>
  <c r="W1014" i="164"/>
  <c r="AA1014" i="164"/>
  <c r="W1015" i="164"/>
  <c r="AA1015" i="164"/>
  <c r="W1016" i="164"/>
  <c r="AA1016" i="164"/>
  <c r="W1017" i="164"/>
  <c r="AA1017" i="164"/>
  <c r="W1018" i="164"/>
  <c r="AA1018" i="164"/>
  <c r="W1019" i="164"/>
  <c r="AA1019" i="164"/>
  <c r="W1020" i="164"/>
  <c r="AA1020" i="164"/>
  <c r="W1021" i="164"/>
  <c r="AA1021" i="164"/>
  <c r="W1022" i="164"/>
  <c r="AA1022" i="164"/>
  <c r="W1023" i="164"/>
  <c r="AA1023" i="164"/>
  <c r="W1024" i="164"/>
  <c r="AA1024" i="164"/>
  <c r="W1025" i="164"/>
  <c r="AA1025" i="164"/>
  <c r="W1026" i="164"/>
  <c r="AA1026" i="164"/>
  <c r="W1027" i="164"/>
  <c r="AA1027" i="164"/>
  <c r="W1028" i="164"/>
  <c r="AA1028" i="164"/>
  <c r="W1029" i="164"/>
  <c r="AA1029" i="164"/>
  <c r="W1030" i="164"/>
  <c r="AA1030" i="164"/>
  <c r="W1031" i="164"/>
  <c r="AA1031" i="164"/>
  <c r="W1032" i="164"/>
  <c r="AA1032" i="164"/>
  <c r="W1033" i="164"/>
  <c r="AA1033" i="164"/>
  <c r="W1034" i="164"/>
  <c r="AA1034" i="164"/>
  <c r="W1035" i="164"/>
  <c r="AA1035" i="164"/>
  <c r="W1036" i="164"/>
  <c r="AA1036" i="164"/>
  <c r="W1037" i="164"/>
  <c r="AA1037" i="164"/>
  <c r="W1038" i="164"/>
  <c r="AA1038" i="164"/>
  <c r="W1039" i="164"/>
  <c r="AA1039" i="164"/>
  <c r="W1040" i="164"/>
  <c r="AA1040" i="164"/>
  <c r="W1041" i="164"/>
  <c r="AA1041" i="164"/>
  <c r="W1042" i="164"/>
  <c r="AA1042" i="164"/>
  <c r="W1043" i="164"/>
  <c r="AA1043" i="164"/>
  <c r="W1044" i="164"/>
  <c r="AA1044" i="164"/>
  <c r="W1045" i="164"/>
  <c r="AA1045" i="164"/>
  <c r="W1046" i="164"/>
  <c r="AA1046" i="164"/>
  <c r="W1047" i="164"/>
  <c r="AA1047" i="164"/>
  <c r="W1048" i="164"/>
  <c r="AA1048" i="164"/>
  <c r="W1049" i="164"/>
  <c r="AA1049" i="164"/>
  <c r="W1050" i="164"/>
  <c r="AA1050" i="164"/>
  <c r="W1051" i="164"/>
  <c r="AA1051" i="164"/>
  <c r="W1052" i="164"/>
  <c r="AA1052" i="164"/>
  <c r="W1053" i="164"/>
  <c r="AA1053" i="164"/>
  <c r="W1054" i="164"/>
  <c r="AA1054" i="164"/>
  <c r="W1055" i="164"/>
  <c r="AA1055" i="164"/>
  <c r="W1056" i="164"/>
  <c r="AA1056" i="164"/>
  <c r="W1057" i="164"/>
  <c r="AA1057" i="164"/>
  <c r="W1058" i="164"/>
  <c r="AA1058" i="164"/>
  <c r="W1059" i="164"/>
  <c r="AA1059" i="164"/>
  <c r="W1060" i="164"/>
  <c r="AA1060" i="164"/>
  <c r="W1061" i="164"/>
  <c r="AA1061" i="164"/>
  <c r="W1062" i="164"/>
  <c r="AA1062" i="164"/>
  <c r="W1063" i="164"/>
  <c r="AA1063" i="164"/>
  <c r="W1064" i="164"/>
  <c r="AA1064" i="164"/>
  <c r="W1065" i="164"/>
  <c r="AA1065" i="164"/>
  <c r="W1066" i="164"/>
  <c r="AA1066" i="164"/>
  <c r="W1067" i="164"/>
  <c r="AA1067" i="164"/>
  <c r="W1068" i="164"/>
  <c r="AA1068" i="164"/>
  <c r="W1069" i="164"/>
  <c r="AA1069" i="164"/>
  <c r="W1070" i="164"/>
  <c r="AA1070" i="164"/>
  <c r="W1071" i="164"/>
  <c r="AA1071" i="164"/>
  <c r="W1072" i="164"/>
  <c r="AA1072" i="164"/>
  <c r="AK73" i="164"/>
  <c r="J57" i="164" l="1"/>
  <c r="I57" i="164"/>
  <c r="H57" i="164"/>
  <c r="G57" i="164"/>
  <c r="D30" i="164"/>
  <c r="J297" i="121" s="1"/>
  <c r="D29" i="164"/>
  <c r="J296" i="121" s="1"/>
  <c r="D25" i="164"/>
  <c r="J295" i="121" s="1"/>
  <c r="D20" i="164"/>
  <c r="J294" i="121" s="1"/>
  <c r="D14" i="164"/>
  <c r="J293" i="121" s="1"/>
  <c r="J283" i="121" l="1"/>
  <c r="J273" i="121"/>
  <c r="K273" i="121"/>
  <c r="L273" i="121"/>
  <c r="M273" i="121"/>
  <c r="N273" i="121"/>
  <c r="O273" i="121"/>
  <c r="P273" i="121"/>
  <c r="Q273" i="121"/>
  <c r="R273" i="121"/>
  <c r="S273" i="121"/>
  <c r="S274" i="121"/>
  <c r="S275" i="121"/>
  <c r="S276" i="121"/>
  <c r="S281" i="121"/>
  <c r="S282" i="121"/>
  <c r="S287" i="121"/>
  <c r="S288" i="121"/>
  <c r="S289" i="121"/>
  <c r="C274" i="121"/>
  <c r="D61" i="126" l="1"/>
  <c r="AI73" i="164"/>
  <c r="AR73" i="164"/>
  <c r="AQ73" i="164"/>
  <c r="AJ73" i="164"/>
  <c r="AG73" i="164"/>
  <c r="AD73" i="164"/>
  <c r="AE73" i="164"/>
  <c r="AC73" i="164"/>
  <c r="AA73" i="164"/>
  <c r="S73" i="164"/>
  <c r="T73" i="164"/>
  <c r="U73" i="164"/>
  <c r="V73" i="164"/>
  <c r="X73" i="164"/>
  <c r="Y73" i="164"/>
  <c r="Z73" i="164"/>
  <c r="R73" i="164"/>
  <c r="C5" i="112" l="1"/>
  <c r="K224" i="121" l="1"/>
  <c r="J224" i="121"/>
  <c r="I224" i="121"/>
  <c r="H224" i="121"/>
  <c r="G224" i="121"/>
  <c r="F224" i="121"/>
  <c r="E224" i="121"/>
  <c r="Q33" i="112"/>
  <c r="O33" i="112"/>
  <c r="E33" i="112"/>
  <c r="Q32" i="112"/>
  <c r="O32" i="112"/>
  <c r="E32" i="112"/>
  <c r="O31" i="112"/>
  <c r="E31" i="112"/>
  <c r="Q30" i="112"/>
  <c r="O30" i="112"/>
  <c r="E30" i="112"/>
  <c r="O29" i="112"/>
  <c r="O28" i="112" s="1"/>
  <c r="E29" i="112"/>
  <c r="E28" i="112" s="1"/>
  <c r="P28" i="112"/>
  <c r="N28" i="112"/>
  <c r="M28" i="112"/>
  <c r="L28" i="112"/>
  <c r="K28" i="112"/>
  <c r="J28" i="112"/>
  <c r="I28" i="112"/>
  <c r="H28" i="112"/>
  <c r="G28" i="112"/>
  <c r="F28" i="112"/>
  <c r="D28" i="112"/>
  <c r="C28" i="112"/>
  <c r="Q26" i="112"/>
  <c r="O26" i="112"/>
  <c r="E26" i="112"/>
  <c r="Q25" i="112"/>
  <c r="O25" i="112"/>
  <c r="E25" i="112"/>
  <c r="O24" i="112"/>
  <c r="E24" i="112"/>
  <c r="Q23" i="112"/>
  <c r="Q21" i="112" s="1"/>
  <c r="O23" i="112"/>
  <c r="E23" i="112"/>
  <c r="O22" i="112"/>
  <c r="O21" i="112" s="1"/>
  <c r="E22" i="112"/>
  <c r="E21" i="112" s="1"/>
  <c r="L36" i="112"/>
  <c r="K36" i="112"/>
  <c r="J36" i="112"/>
  <c r="L40" i="112"/>
  <c r="K239" i="121" s="1"/>
  <c r="K40" i="112"/>
  <c r="J239" i="121" s="1"/>
  <c r="J40" i="112"/>
  <c r="I239" i="121" s="1"/>
  <c r="I40" i="112"/>
  <c r="H239" i="121" s="1"/>
  <c r="H40" i="112"/>
  <c r="G239" i="121" s="1"/>
  <c r="G40" i="112"/>
  <c r="F239" i="121" s="1"/>
  <c r="F40" i="112"/>
  <c r="E239" i="121" s="1"/>
  <c r="Q28" i="112" l="1"/>
  <c r="C37" i="125"/>
  <c r="I36" i="112"/>
  <c r="D37" i="125" s="1"/>
  <c r="Q36" i="112"/>
  <c r="J37" i="125" s="1"/>
  <c r="P36" i="112"/>
  <c r="G37" i="125" s="1"/>
  <c r="F39" i="112"/>
  <c r="E238" i="121" s="1"/>
  <c r="L39" i="112"/>
  <c r="K238" i="121" s="1"/>
  <c r="G39" i="112"/>
  <c r="F238" i="121" s="1"/>
  <c r="H39" i="112"/>
  <c r="G238" i="121" s="1"/>
  <c r="J39" i="112"/>
  <c r="I238" i="121" s="1"/>
  <c r="K39" i="112"/>
  <c r="J238" i="12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I37" i="125" l="1"/>
  <c r="F37" i="125"/>
  <c r="BM21" i="124"/>
  <c r="BM20" i="124" l="1"/>
  <c r="H8" i="30"/>
  <c r="B8" i="30"/>
  <c r="CH48" i="124" l="1"/>
  <c r="CG48" i="124"/>
  <c r="CF48" i="124"/>
  <c r="CD48" i="124"/>
  <c r="CB48" i="124"/>
  <c r="CA48" i="124"/>
  <c r="BZ48" i="124"/>
  <c r="M48" i="124"/>
  <c r="K48" i="124"/>
  <c r="J48" i="124"/>
  <c r="I48" i="124"/>
  <c r="G48" i="124"/>
  <c r="F48" i="124"/>
  <c r="E48" i="124"/>
  <c r="D48" i="124"/>
  <c r="C48" i="124"/>
  <c r="N46" i="30" l="1"/>
  <c r="N19" i="30"/>
  <c r="H46" i="30"/>
  <c r="H42" i="30"/>
  <c r="N39" i="30"/>
  <c r="M39" i="30"/>
  <c r="L39" i="30"/>
  <c r="K39" i="30"/>
  <c r="H39" i="30"/>
  <c r="G39" i="30"/>
  <c r="F39" i="30"/>
  <c r="E39" i="30"/>
  <c r="N37" i="3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E209" i="121"/>
  <c r="AA30" i="124"/>
  <c r="AE29" i="124"/>
  <c r="D29" i="124"/>
  <c r="B18" i="107"/>
  <c r="B10" i="167"/>
  <c r="B9" i="167"/>
  <c r="B8" i="167"/>
  <c r="KA213" i="115"/>
  <c r="AA20" i="124" l="1"/>
  <c r="AA19" i="124" s="1"/>
  <c r="BA20" i="124"/>
  <c r="BA19" i="124" s="1"/>
  <c r="B58" i="1" l="1"/>
  <c r="B21" i="125"/>
  <c r="B105" i="125"/>
  <c r="B82" i="125"/>
  <c r="B98" i="125"/>
  <c r="B97" i="125"/>
  <c r="B89" i="125"/>
  <c r="B88" i="125"/>
  <c r="B87" i="125"/>
  <c r="B86" i="125"/>
  <c r="B84" i="125"/>
  <c r="B83" i="125"/>
  <c r="B81" i="125"/>
  <c r="B79" i="125"/>
  <c r="B80" i="125"/>
  <c r="B78" i="125"/>
  <c r="B77" i="125"/>
  <c r="B76" i="125"/>
  <c r="B75" i="125"/>
  <c r="B74" i="125"/>
  <c r="B73"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W73"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M103" i="127"/>
  <c r="R289" i="121" s="1"/>
  <c r="L103" i="127"/>
  <c r="Q289" i="121" s="1"/>
  <c r="N95" i="127"/>
  <c r="M95" i="127"/>
  <c r="R288" i="121" s="1"/>
  <c r="L95" i="127"/>
  <c r="Q288"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S218" i="30" s="1"/>
  <c r="N251" i="30"/>
  <c r="S251" i="30" s="1"/>
  <c r="N252" i="30"/>
  <c r="S252" i="30" s="1"/>
  <c r="N269" i="30"/>
  <c r="N277" i="30"/>
  <c r="S277" i="30" s="1"/>
  <c r="N271" i="30"/>
  <c r="S271" i="30" s="1"/>
  <c r="N215" i="30"/>
  <c r="S215" i="30" s="1"/>
  <c r="N270" i="30"/>
  <c r="S270" i="30" s="1"/>
  <c r="N283" i="30"/>
  <c r="S283" i="30" s="1"/>
  <c r="N189" i="30"/>
  <c r="S189" i="30" s="1"/>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164" i="30"/>
  <c r="N70" i="30"/>
  <c r="N73" i="30"/>
  <c r="S73" i="30" s="1"/>
  <c r="S162"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O5" i="163"/>
  <c r="M42" i="121" s="1"/>
  <c r="O6" i="163"/>
  <c r="M43" i="121" s="1"/>
  <c r="O7" i="163"/>
  <c r="M44" i="121" s="1"/>
  <c r="N288" i="30" l="1"/>
  <c r="N308" i="30" s="1"/>
  <c r="N311" i="30" s="1"/>
  <c r="N315" i="30" s="1"/>
  <c r="V157" i="121"/>
  <c r="U157" i="121"/>
  <c r="T157" i="121"/>
  <c r="S157" i="121"/>
  <c r="R157" i="121"/>
  <c r="Q157" i="121"/>
  <c r="P157" i="121"/>
  <c r="O157" i="121"/>
  <c r="N157" i="121"/>
  <c r="M157" i="121"/>
  <c r="L157" i="121"/>
  <c r="K157" i="121"/>
  <c r="J157" i="121"/>
  <c r="I157" i="121"/>
  <c r="H157" i="121"/>
  <c r="G157" i="121"/>
  <c r="F157" i="121"/>
  <c r="E157" i="121"/>
  <c r="D157" i="121"/>
  <c r="Q19" i="123"/>
  <c r="F4" i="164" l="1"/>
  <c r="D14" i="107" l="1"/>
  <c r="I105" i="141"/>
  <c r="N88" i="127" l="1"/>
  <c r="M88" i="127" l="1"/>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U21" i="122"/>
  <c r="O21" i="122"/>
  <c r="V21" i="122"/>
  <c r="P21" i="122"/>
  <c r="D21" i="122"/>
  <c r="U41" i="122"/>
  <c r="O41" i="122"/>
  <c r="C41" i="122"/>
  <c r="V41" i="122"/>
  <c r="P41" i="122"/>
  <c r="D41" i="122"/>
  <c r="W31" i="122"/>
  <c r="Q31" i="122"/>
  <c r="V6" i="122" s="1"/>
  <c r="E31" i="122"/>
  <c r="U6" i="122" s="1"/>
  <c r="X31" i="122"/>
  <c r="R31" i="122"/>
  <c r="F31" i="122"/>
  <c r="Y21" i="122"/>
  <c r="S21" i="122"/>
  <c r="G21" i="122"/>
  <c r="Z21" i="122"/>
  <c r="T21" i="122"/>
  <c r="H21" i="122"/>
  <c r="Q40" i="112"/>
  <c r="N239" i="121" s="1"/>
  <c r="P40" i="112"/>
  <c r="M239" i="121" s="1"/>
  <c r="O40" i="112"/>
  <c r="L239" i="121" s="1"/>
  <c r="E40" i="112"/>
  <c r="D239" i="121" s="1"/>
  <c r="B39" i="112"/>
  <c r="B40" i="112"/>
  <c r="C239" i="121" s="1"/>
  <c r="U5" i="122" l="1"/>
  <c r="W6" i="122"/>
  <c r="V7" i="122"/>
  <c r="U7" i="122"/>
  <c r="V5" i="122"/>
  <c r="C51" i="122"/>
  <c r="E82" i="1"/>
  <c r="L8" i="121" s="1"/>
  <c r="C15" i="121"/>
  <c r="C14" i="121"/>
  <c r="C13" i="121"/>
  <c r="C12" i="121"/>
  <c r="C11" i="121"/>
  <c r="C10" i="121"/>
  <c r="C9" i="121"/>
  <c r="C8" i="121"/>
  <c r="C7" i="121"/>
  <c r="C6" i="121"/>
  <c r="L3" i="121"/>
  <c r="K3" i="121"/>
  <c r="N224" i="121"/>
  <c r="S225" i="121"/>
  <c r="R225" i="121"/>
  <c r="Q225" i="121"/>
  <c r="S224" i="121"/>
  <c r="R224" i="121"/>
  <c r="Q224" i="121"/>
  <c r="C238" i="121"/>
  <c r="W5" i="122" l="1"/>
  <c r="W7" i="122"/>
  <c r="D269" i="167"/>
  <c r="Y5" i="122" l="1"/>
  <c r="X5" i="122"/>
  <c r="E90" i="1"/>
  <c r="L15" i="121" s="1"/>
  <c r="E89" i="1"/>
  <c r="L14" i="121" s="1"/>
  <c r="E88" i="1"/>
  <c r="L13" i="121" s="1"/>
  <c r="E86" i="1"/>
  <c r="L12" i="121" s="1"/>
  <c r="E85" i="1"/>
  <c r="L11" i="121" s="1"/>
  <c r="E84" i="1"/>
  <c r="L10" i="121" s="1"/>
  <c r="E83" i="1"/>
  <c r="L9" i="121" s="1"/>
  <c r="E81" i="1"/>
  <c r="L7" i="121" s="1"/>
  <c r="E80" i="1"/>
  <c r="L6" i="121" s="1"/>
  <c r="D12" i="1" l="1"/>
  <c r="G6" i="122" s="1"/>
  <c r="C22" i="122" s="1"/>
  <c r="X48" i="122" l="1"/>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L89" i="124" s="1"/>
  <c r="BX19" i="124"/>
  <c r="BX59" i="124"/>
  <c r="N105" i="127"/>
  <c r="M105" i="127" s="1"/>
  <c r="L105" i="127" s="1"/>
  <c r="BX89" i="124" l="1"/>
  <c r="F19" i="107"/>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E106" i="122" l="1"/>
  <c r="K264" i="121" s="1"/>
  <c r="E105" i="122"/>
  <c r="K263" i="121" s="1"/>
  <c r="E86" i="122"/>
  <c r="E87" i="122"/>
  <c r="K253" i="121" s="1"/>
  <c r="E83" i="122"/>
  <c r="E102"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I48" i="124" l="1"/>
  <c r="CQ50" i="124"/>
  <c r="CO50" i="124"/>
  <c r="CQ49" i="124"/>
  <c r="CQ51" i="124"/>
  <c r="H50" i="124" l="1"/>
  <c r="L49" i="124"/>
  <c r="L51" i="124"/>
  <c r="L50" i="124"/>
  <c r="L57" i="124"/>
  <c r="H57" i="124"/>
  <c r="H49" i="124"/>
  <c r="H51" i="124"/>
  <c r="H48" i="124" l="1"/>
  <c r="L48" i="124"/>
  <c r="K246" i="12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AP77" i="124"/>
  <c r="BW75" i="124"/>
  <c r="BU75" i="124"/>
  <c r="BT75" i="124"/>
  <c r="BS75" i="124"/>
  <c r="BQ75" i="124"/>
  <c r="BO75" i="124"/>
  <c r="BN75" i="124"/>
  <c r="BM75" i="124"/>
  <c r="BV77" i="124"/>
  <c r="BR77" i="124"/>
  <c r="BV76" i="124"/>
  <c r="BR76" i="124"/>
  <c r="BR75" i="124" l="1"/>
  <c r="BV75" i="124"/>
  <c r="AU77" i="124"/>
  <c r="E94" i="122"/>
  <c r="G94" i="122" s="1"/>
  <c r="M256" i="121" s="1"/>
  <c r="E93" i="122"/>
  <c r="G93" i="122" s="1"/>
  <c r="M255" i="121" s="1"/>
  <c r="K261" i="121" l="1"/>
  <c r="D115" i="122" l="1"/>
  <c r="N28" i="127" l="1"/>
  <c r="E27" i="127"/>
  <c r="K60" i="124" l="1"/>
  <c r="C62" i="127" l="1"/>
  <c r="D62" i="127"/>
  <c r="D53" i="127"/>
  <c r="C53" i="127"/>
  <c r="D51" i="127"/>
  <c r="D58" i="127" s="1"/>
  <c r="C51" i="127"/>
  <c r="C58" i="127" s="1"/>
  <c r="C35" i="127"/>
  <c r="D35" i="127"/>
  <c r="C37" i="127"/>
  <c r="D37" i="127"/>
  <c r="K16" i="127"/>
  <c r="J16" i="127"/>
  <c r="K8" i="127"/>
  <c r="J8" i="127"/>
  <c r="D42" i="127" l="1"/>
  <c r="C42" i="127"/>
  <c r="M3" i="127"/>
  <c r="I65" i="127" l="1"/>
  <c r="L3" i="127"/>
  <c r="K3" i="127" s="1"/>
  <c r="J3" i="127" s="1"/>
  <c r="I3" i="127" s="1"/>
  <c r="H3" i="127" s="1"/>
  <c r="G3" i="127" s="1"/>
  <c r="F3" i="127" s="1"/>
  <c r="E3" i="127" s="1"/>
  <c r="D3" i="127" s="1"/>
  <c r="C3" i="127" s="1"/>
  <c r="M65" i="127"/>
  <c r="M28" i="127"/>
  <c r="AZ66" i="124"/>
  <c r="AX66" i="124"/>
  <c r="AW66" i="124"/>
  <c r="AV66" i="124"/>
  <c r="AT66" i="124"/>
  <c r="AR66" i="124"/>
  <c r="AQ66" i="124"/>
  <c r="AP66" i="124"/>
  <c r="AZ65" i="124"/>
  <c r="AX65" i="124"/>
  <c r="AW65" i="124"/>
  <c r="AV65" i="124"/>
  <c r="AT65" i="124"/>
  <c r="AR65" i="124"/>
  <c r="AQ65" i="124"/>
  <c r="AP65" i="124"/>
  <c r="AZ63" i="124"/>
  <c r="AX63" i="124"/>
  <c r="AW63" i="124"/>
  <c r="AV63" i="124"/>
  <c r="AT63" i="124"/>
  <c r="AR63" i="124"/>
  <c r="AQ63" i="124"/>
  <c r="AP63" i="124"/>
  <c r="AZ62" i="124"/>
  <c r="AX62" i="124"/>
  <c r="AW62" i="124"/>
  <c r="AV62" i="124"/>
  <c r="AT62" i="124"/>
  <c r="AR62" i="124"/>
  <c r="AQ62" i="124"/>
  <c r="AP62" i="124"/>
  <c r="AZ70" i="124"/>
  <c r="AX70" i="124"/>
  <c r="AW70" i="124"/>
  <c r="AV70" i="124"/>
  <c r="AT70" i="124"/>
  <c r="AR70" i="124"/>
  <c r="AQ70" i="124"/>
  <c r="AP70" i="124"/>
  <c r="AZ69" i="124"/>
  <c r="AX69" i="124"/>
  <c r="AW69" i="124"/>
  <c r="AV69" i="124"/>
  <c r="AT69" i="124"/>
  <c r="AR69" i="124"/>
  <c r="AQ69" i="124"/>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H65" i="127" l="1"/>
  <c r="BS59" i="124"/>
  <c r="BN59" i="124"/>
  <c r="BO59" i="124"/>
  <c r="BT59" i="124"/>
  <c r="BM59" i="124"/>
  <c r="BQ59" i="124"/>
  <c r="BW59" i="124"/>
  <c r="BU59" i="124"/>
  <c r="L65" i="127"/>
  <c r="BR68" i="124"/>
  <c r="BV61" i="124"/>
  <c r="AU70" i="124"/>
  <c r="BR61" i="124"/>
  <c r="BR59" i="124" s="1"/>
  <c r="AU62" i="124"/>
  <c r="AU69" i="124"/>
  <c r="AU65" i="124"/>
  <c r="AU60" i="124"/>
  <c r="AU63" i="124"/>
  <c r="BV68" i="124"/>
  <c r="AU66" i="124"/>
  <c r="L28" i="127"/>
  <c r="C235" i="121"/>
  <c r="BV59" i="124" l="1"/>
  <c r="K28" i="127"/>
  <c r="B103" i="125"/>
  <c r="J28" i="127" l="1"/>
  <c r="C115" i="122"/>
  <c r="I28" i="127" l="1"/>
  <c r="B8" i="123"/>
  <c r="D8" i="123"/>
  <c r="B9" i="123"/>
  <c r="D9" i="123"/>
  <c r="H28" i="127" l="1"/>
  <c r="G28" i="127" l="1"/>
  <c r="F28" i="127" l="1"/>
  <c r="E28" i="127" l="1"/>
  <c r="I111" i="141"/>
  <c r="I107" i="141"/>
  <c r="I104" i="141"/>
  <c r="D28" i="127" l="1"/>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E48" i="124" s="1"/>
  <c r="C7" i="124"/>
  <c r="CK14" i="124"/>
  <c r="CE18" i="124" l="1"/>
  <c r="CE17" i="124"/>
  <c r="CE28" i="124"/>
  <c r="CE24" i="124"/>
  <c r="CE23" i="124"/>
  <c r="CA27" i="124"/>
  <c r="CE26" i="124"/>
  <c r="CE22" i="124"/>
  <c r="CA21" i="124"/>
  <c r="CA20" i="124" s="1"/>
  <c r="D5" i="125"/>
  <c r="CO49" i="124"/>
  <c r="CO51" i="124"/>
  <c r="CP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R69" i="124"/>
  <c r="CR60" i="124"/>
  <c r="CR63" i="124"/>
  <c r="CR77" i="124"/>
  <c r="CR70" i="124"/>
  <c r="CR66" i="124"/>
  <c r="F111" i="125"/>
  <c r="F96" i="125"/>
  <c r="F100" i="125"/>
  <c r="F101" i="125"/>
  <c r="F95" i="125"/>
  <c r="CJ37" i="124"/>
  <c r="F112" i="125"/>
  <c r="F106" i="125"/>
  <c r="CO48" i="124"/>
  <c r="BY89" i="124"/>
  <c r="CJ66" i="124"/>
  <c r="CJ57" i="124"/>
  <c r="CJ28" i="124"/>
  <c r="G100" i="125"/>
  <c r="G96" i="125"/>
  <c r="G112" i="125"/>
  <c r="F108" i="125"/>
  <c r="G95" i="125"/>
  <c r="G101" i="125"/>
  <c r="G106" i="125"/>
  <c r="G111" i="125"/>
  <c r="G108" i="125"/>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I100" i="125" l="1"/>
  <c r="C100" i="125"/>
  <c r="E100" i="125"/>
  <c r="J100" i="125"/>
  <c r="D100" i="125"/>
  <c r="I96" i="125"/>
  <c r="C96" i="125"/>
  <c r="E96" i="125"/>
  <c r="D96" i="125"/>
  <c r="J96" i="125"/>
  <c r="E111" i="125"/>
  <c r="J111" i="125"/>
  <c r="I111" i="125"/>
  <c r="D111" i="125"/>
  <c r="C111" i="125"/>
  <c r="I106" i="125"/>
  <c r="E106" i="125"/>
  <c r="D106" i="125"/>
  <c r="C106" i="125"/>
  <c r="J106" i="125"/>
  <c r="I112" i="125"/>
  <c r="E112" i="125"/>
  <c r="D112" i="125"/>
  <c r="J112" i="125"/>
  <c r="C112" i="125"/>
  <c r="C101" i="125"/>
  <c r="J101" i="125"/>
  <c r="I101" i="125"/>
  <c r="E101" i="125"/>
  <c r="D101" i="125"/>
  <c r="J108" i="125"/>
  <c r="P108" i="125" s="1"/>
  <c r="E108" i="125"/>
  <c r="I108" i="125"/>
  <c r="D108" i="125"/>
  <c r="C108" i="125"/>
  <c r="C73" i="125"/>
  <c r="C95" i="125"/>
  <c r="D95" i="125"/>
  <c r="E95" i="125"/>
  <c r="J95" i="125"/>
  <c r="I95" i="125"/>
  <c r="D79" i="125"/>
  <c r="E79" i="125"/>
  <c r="C79" i="125"/>
  <c r="J79" i="125"/>
  <c r="I79" i="125"/>
  <c r="D74" i="125"/>
  <c r="E74" i="125"/>
  <c r="C74" i="125"/>
  <c r="I74" i="125"/>
  <c r="J74" i="125"/>
  <c r="D88" i="125"/>
  <c r="C88" i="125"/>
  <c r="E88" i="125"/>
  <c r="J88" i="125"/>
  <c r="I88" i="125"/>
  <c r="I83" i="125"/>
  <c r="J83" i="125"/>
  <c r="C83" i="125"/>
  <c r="D83" i="125"/>
  <c r="E83" i="125"/>
  <c r="E89" i="125"/>
  <c r="I89" i="125"/>
  <c r="C89" i="125"/>
  <c r="J89" i="125"/>
  <c r="D89" i="125"/>
  <c r="E78" i="125"/>
  <c r="C78" i="125"/>
  <c r="C20" i="125" s="1"/>
  <c r="J78" i="125"/>
  <c r="I78" i="125"/>
  <c r="D78" i="125"/>
  <c r="E85" i="125"/>
  <c r="D85" i="125"/>
  <c r="C85" i="125"/>
  <c r="I85" i="125"/>
  <c r="J85" i="125"/>
  <c r="E73" i="125"/>
  <c r="J73" i="125"/>
  <c r="I73" i="125"/>
  <c r="D73" i="125"/>
  <c r="CF89" i="124"/>
  <c r="CA89" i="124"/>
  <c r="CG89" i="124"/>
  <c r="CB89" i="124"/>
  <c r="I5" i="112"/>
  <c r="I6" i="112"/>
  <c r="R95" i="125"/>
  <c r="L103" i="125"/>
  <c r="R106" i="125"/>
  <c r="R101" i="125"/>
  <c r="R112" i="125"/>
  <c r="R100" i="125"/>
  <c r="R96" i="125"/>
  <c r="R108" i="125"/>
  <c r="R111" i="125"/>
  <c r="F102" i="125"/>
  <c r="G99" i="125"/>
  <c r="G98" i="125" s="1"/>
  <c r="I103" i="125"/>
  <c r="G102" i="125"/>
  <c r="CJ27" i="124"/>
  <c r="C80" i="125" l="1"/>
  <c r="J80" i="125"/>
  <c r="I80" i="125"/>
  <c r="E80" i="125"/>
  <c r="D80" i="125"/>
  <c r="P106" i="125"/>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F104" i="125"/>
  <c r="F107" i="125"/>
  <c r="F110" i="125"/>
  <c r="F109" i="125"/>
  <c r="G107" i="125"/>
  <c r="G104" i="125"/>
  <c r="F99" i="125"/>
  <c r="G110" i="125"/>
  <c r="G109" i="125"/>
  <c r="CJ75" i="124"/>
  <c r="CJ56" i="124"/>
  <c r="CJ61" i="124"/>
  <c r="CJ68" i="124"/>
  <c r="CJ21" i="124"/>
  <c r="CJ20" i="124" s="1"/>
  <c r="CJ19" i="124" s="1"/>
  <c r="D5" i="123"/>
  <c r="C99" i="125" l="1"/>
  <c r="D99" i="125"/>
  <c r="I99" i="125"/>
  <c r="J99" i="125"/>
  <c r="E99" i="125"/>
  <c r="C109" i="125"/>
  <c r="J109" i="125"/>
  <c r="D109" i="125"/>
  <c r="E109" i="125"/>
  <c r="I109" i="125"/>
  <c r="J107" i="125"/>
  <c r="C107" i="125"/>
  <c r="I107" i="125"/>
  <c r="D107" i="125"/>
  <c r="E107" i="125"/>
  <c r="J110" i="125"/>
  <c r="I110" i="125"/>
  <c r="E110" i="125"/>
  <c r="C110" i="125"/>
  <c r="D110" i="125"/>
  <c r="J104" i="125"/>
  <c r="C104" i="125"/>
  <c r="D104" i="125"/>
  <c r="I104" i="125"/>
  <c r="E104" i="125"/>
  <c r="F98" i="125"/>
  <c r="E77" i="125"/>
  <c r="I77" i="125"/>
  <c r="C77" i="125"/>
  <c r="J77" i="125"/>
  <c r="D77" i="125"/>
  <c r="C86" i="125"/>
  <c r="J86" i="125"/>
  <c r="I86" i="125"/>
  <c r="D86" i="125"/>
  <c r="E86" i="125"/>
  <c r="C87" i="125"/>
  <c r="J87" i="125"/>
  <c r="I87" i="125"/>
  <c r="E87" i="125"/>
  <c r="D87" i="125"/>
  <c r="C84" i="125"/>
  <c r="J84" i="125"/>
  <c r="D84" i="125"/>
  <c r="E84" i="125"/>
  <c r="I84" i="125"/>
  <c r="D81" i="125"/>
  <c r="C81" i="125"/>
  <c r="E81" i="125"/>
  <c r="I81" i="125"/>
  <c r="J81" i="125"/>
  <c r="E7" i="123"/>
  <c r="E6" i="123"/>
  <c r="CJ59" i="124"/>
  <c r="F105" i="125"/>
  <c r="G105" i="125"/>
  <c r="F97" i="125"/>
  <c r="R98" i="125"/>
  <c r="R107" i="125"/>
  <c r="R99" i="125"/>
  <c r="R109" i="125"/>
  <c r="R110" i="125"/>
  <c r="R104" i="125"/>
  <c r="E5" i="123"/>
  <c r="T31" i="112"/>
  <c r="Q235" i="121" s="1"/>
  <c r="R31" i="112"/>
  <c r="O235" i="121" s="1"/>
  <c r="F113" i="125" l="1"/>
  <c r="R105" i="125"/>
  <c r="R97" i="125"/>
  <c r="S31"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H103" i="124" l="1"/>
  <c r="H102" i="124"/>
  <c r="AZ26" i="124" l="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E95" i="122"/>
  <c r="G95" i="122" s="1"/>
  <c r="M257" i="121" s="1"/>
  <c r="E98" i="122"/>
  <c r="G98" i="122" s="1"/>
  <c r="M260" i="121" s="1"/>
  <c r="E97" i="122"/>
  <c r="G97" i="122" s="1"/>
  <c r="M259" i="121" s="1"/>
  <c r="E96" i="122"/>
  <c r="G96" i="122" s="1"/>
  <c r="M258" i="121" s="1"/>
  <c r="W20" i="123"/>
  <c r="AC16" i="123"/>
  <c r="C59" i="121" s="1"/>
  <c r="C32" i="121"/>
  <c r="I27" i="141"/>
  <c r="L32" i="121" s="1"/>
  <c r="N37" i="127"/>
  <c r="M37" i="127"/>
  <c r="R276" i="121" s="1"/>
  <c r="L37" i="127"/>
  <c r="Q276" i="121" s="1"/>
  <c r="K37" i="127"/>
  <c r="P276" i="121" s="1"/>
  <c r="J37" i="127"/>
  <c r="O276" i="121" s="1"/>
  <c r="I37" i="127"/>
  <c r="N276" i="121" s="1"/>
  <c r="H37" i="127"/>
  <c r="M276" i="121" s="1"/>
  <c r="G37" i="127"/>
  <c r="L276" i="121" s="1"/>
  <c r="F37" i="127"/>
  <c r="K276" i="121" s="1"/>
  <c r="E37" i="127"/>
  <c r="J276" i="121" s="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8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8" i="123" s="1"/>
  <c r="AA97" i="123"/>
  <c r="AA96" i="123"/>
  <c r="AA94" i="123"/>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89" i="123" s="1"/>
  <c r="Z95" i="123"/>
  <c r="Z98" i="123"/>
  <c r="Z125" i="123"/>
  <c r="Z133" i="123"/>
  <c r="Z138" i="123"/>
  <c r="Z143" i="123"/>
  <c r="T158" i="121" s="1"/>
  <c r="Y19" i="123"/>
  <c r="Y58" i="123"/>
  <c r="Y83" i="123"/>
  <c r="Y90" i="123"/>
  <c r="Y89" i="123" s="1"/>
  <c r="Y95" i="123"/>
  <c r="Y98" i="123"/>
  <c r="Y125" i="123"/>
  <c r="Y133" i="123"/>
  <c r="Y138" i="123"/>
  <c r="Y143" i="123"/>
  <c r="S158" i="121" s="1"/>
  <c r="X19" i="123"/>
  <c r="X58" i="123"/>
  <c r="X83" i="123"/>
  <c r="X90" i="123"/>
  <c r="X89" i="123" s="1"/>
  <c r="X95" i="123"/>
  <c r="X98" i="123"/>
  <c r="X125" i="123"/>
  <c r="X133" i="123"/>
  <c r="X138" i="123"/>
  <c r="X143" i="123"/>
  <c r="R158" i="121" s="1"/>
  <c r="L143" i="123"/>
  <c r="K158" i="121" s="1"/>
  <c r="K143" i="123"/>
  <c r="J158" i="121" s="1"/>
  <c r="J143" i="123"/>
  <c r="I158" i="121" s="1"/>
  <c r="M145" i="123"/>
  <c r="M144" i="123"/>
  <c r="M142" i="123"/>
  <c r="M141" i="123"/>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89" i="123" s="1"/>
  <c r="L95" i="123"/>
  <c r="L125" i="123"/>
  <c r="L133" i="123"/>
  <c r="L138" i="123"/>
  <c r="M20" i="123"/>
  <c r="J19" i="123"/>
  <c r="J58" i="123"/>
  <c r="J83" i="123"/>
  <c r="J90" i="123"/>
  <c r="J89" i="123" s="1"/>
  <c r="J95" i="123"/>
  <c r="J125" i="123"/>
  <c r="J133" i="123"/>
  <c r="J138" i="123"/>
  <c r="K19" i="123"/>
  <c r="K58" i="123"/>
  <c r="K83" i="123"/>
  <c r="K90" i="123"/>
  <c r="K89" i="123" s="1"/>
  <c r="K95" i="123"/>
  <c r="K125" i="123"/>
  <c r="K133" i="123"/>
  <c r="K138" i="123"/>
  <c r="AE19" i="123"/>
  <c r="CQ21" i="124"/>
  <c r="CQ20" i="124" s="1"/>
  <c r="AH83" i="123"/>
  <c r="CQ27" i="124"/>
  <c r="AH19" i="123"/>
  <c r="AH58" i="123"/>
  <c r="AH98" i="123"/>
  <c r="CQ61" i="124"/>
  <c r="CQ68" i="124"/>
  <c r="AH90" i="123"/>
  <c r="AH89" i="123" s="1"/>
  <c r="J54" i="125" s="1"/>
  <c r="AH95" i="123"/>
  <c r="CQ56" i="124"/>
  <c r="AH125" i="123"/>
  <c r="AH133" i="123"/>
  <c r="AH138" i="123"/>
  <c r="CQ75" i="124"/>
  <c r="R30" i="112"/>
  <c r="O234" i="121" s="1"/>
  <c r="R32" i="112"/>
  <c r="O236" i="121" s="1"/>
  <c r="I13" i="112"/>
  <c r="CK50" i="124"/>
  <c r="CK51" i="124"/>
  <c r="AP22" i="124"/>
  <c r="AQ22" i="124"/>
  <c r="AT22" i="124"/>
  <c r="AQ23" i="124"/>
  <c r="AT23" i="124"/>
  <c r="AQ28" i="124"/>
  <c r="AT28" i="124"/>
  <c r="AP31" i="124"/>
  <c r="AQ31" i="124"/>
  <c r="AT31" i="124"/>
  <c r="AP34" i="124"/>
  <c r="AQ34" i="124"/>
  <c r="AT34" i="124"/>
  <c r="AP37" i="124"/>
  <c r="AQ37" i="124"/>
  <c r="AT37" i="124"/>
  <c r="AP43" i="124"/>
  <c r="AQ43" i="124"/>
  <c r="AT43" i="124"/>
  <c r="AQ26" i="124"/>
  <c r="AT26" i="124"/>
  <c r="AQ17" i="124"/>
  <c r="AT17" i="124"/>
  <c r="AP18" i="124"/>
  <c r="AQ18" i="124"/>
  <c r="AT18" i="124"/>
  <c r="AU57" i="124"/>
  <c r="AU58" i="124"/>
  <c r="AP76" i="124"/>
  <c r="AQ76" i="124"/>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20" i="125" s="1"/>
  <c r="AZ17" i="124"/>
  <c r="AZ18" i="124"/>
  <c r="AZ56" i="124"/>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AB21" i="123" s="1"/>
  <c r="W22" i="123"/>
  <c r="AB22" i="123" s="1"/>
  <c r="W23" i="123"/>
  <c r="W25" i="123"/>
  <c r="AB25" i="123" s="1"/>
  <c r="W28" i="123"/>
  <c r="AB28" i="123" s="1"/>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W96" i="123"/>
  <c r="W97" i="123"/>
  <c r="W99" i="123"/>
  <c r="W100" i="123"/>
  <c r="AB100" i="123" s="1"/>
  <c r="W101" i="123"/>
  <c r="AB101" i="123" s="1"/>
  <c r="W105" i="123"/>
  <c r="AB105" i="123" s="1"/>
  <c r="W106" i="123"/>
  <c r="AB106" i="123" s="1"/>
  <c r="W107" i="123"/>
  <c r="AB107" i="123" s="1"/>
  <c r="W108" i="123"/>
  <c r="AB108" i="123" s="1"/>
  <c r="W109" i="123"/>
  <c r="W110" i="123"/>
  <c r="W111" i="123"/>
  <c r="AB111" i="123" s="1"/>
  <c r="W113" i="123"/>
  <c r="AB113" i="123" s="1"/>
  <c r="W114" i="123"/>
  <c r="AB114" i="123" s="1"/>
  <c r="W115" i="123"/>
  <c r="AB115" i="123" s="1"/>
  <c r="W118" i="123"/>
  <c r="AB118" i="123" s="1"/>
  <c r="W119" i="123"/>
  <c r="AB119" i="123" s="1"/>
  <c r="W120" i="123"/>
  <c r="W122" i="123"/>
  <c r="W123" i="123"/>
  <c r="AB123" i="123" s="1"/>
  <c r="W124" i="123"/>
  <c r="AB124" i="123" s="1"/>
  <c r="W126" i="123"/>
  <c r="AB126" i="123" s="1"/>
  <c r="W127" i="123"/>
  <c r="AB127" i="123" s="1"/>
  <c r="W128" i="123"/>
  <c r="AB128" i="123" s="1"/>
  <c r="W129" i="123"/>
  <c r="AB129" i="123" s="1"/>
  <c r="W130" i="123"/>
  <c r="W131" i="123"/>
  <c r="W132" i="123"/>
  <c r="AB132" i="123" s="1"/>
  <c r="W134" i="123"/>
  <c r="AB134" i="123" s="1"/>
  <c r="W135" i="123"/>
  <c r="AB135" i="123" s="1"/>
  <c r="W136" i="123"/>
  <c r="AB136" i="123" s="1"/>
  <c r="W137" i="123"/>
  <c r="AB137" i="123" s="1"/>
  <c r="W139" i="123"/>
  <c r="AB139" i="123" s="1"/>
  <c r="W140" i="123"/>
  <c r="W141" i="123"/>
  <c r="W144" i="123"/>
  <c r="AB144" i="123" s="1"/>
  <c r="W145" i="123"/>
  <c r="AF19" i="123"/>
  <c r="AF58" i="123"/>
  <c r="AF83" i="123"/>
  <c r="AF90" i="123"/>
  <c r="AF89" i="123" s="1"/>
  <c r="I54" i="125" s="1"/>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I144" i="123"/>
  <c r="I145" i="123"/>
  <c r="E60" i="127"/>
  <c r="J285" i="121" s="1"/>
  <c r="N53" i="127"/>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M8" i="127"/>
  <c r="R274" i="121" s="1"/>
  <c r="L8" i="127"/>
  <c r="Q274" i="121" s="1"/>
  <c r="P274" i="121"/>
  <c r="O274" i="121"/>
  <c r="AH143" i="123"/>
  <c r="Y158" i="121" s="1"/>
  <c r="AG143" i="123"/>
  <c r="X158" i="121" s="1"/>
  <c r="AF143" i="123"/>
  <c r="W158" i="121" s="1"/>
  <c r="AE143" i="123"/>
  <c r="V158" i="121" s="1"/>
  <c r="AD143" i="123"/>
  <c r="U158" i="121" s="1"/>
  <c r="W142" i="123"/>
  <c r="AB142" i="123" s="1"/>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9" i="112"/>
  <c r="H238" i="121" s="1"/>
  <c r="U24" i="112"/>
  <c r="R229" i="121" s="1"/>
  <c r="S25" i="112"/>
  <c r="P230" i="121" s="1"/>
  <c r="T32" i="112"/>
  <c r="Q236" i="121" s="1"/>
  <c r="S33" i="112"/>
  <c r="P237" i="121" s="1"/>
  <c r="R25" i="112"/>
  <c r="O230" i="121" s="1"/>
  <c r="Z75" i="124"/>
  <c r="AA75" i="124"/>
  <c r="AA89" i="124" s="1"/>
  <c r="AD75" i="124"/>
  <c r="R67" i="124"/>
  <c r="P67" i="124"/>
  <c r="O67" i="124"/>
  <c r="N67" i="124"/>
  <c r="AO67" i="124"/>
  <c r="AN67" i="124"/>
  <c r="AM67" i="124"/>
  <c r="AL67" i="124"/>
  <c r="Y67" i="124"/>
  <c r="X67" i="124"/>
  <c r="AG133" i="123"/>
  <c r="AE133" i="123"/>
  <c r="AD133" i="123"/>
  <c r="V133" i="123"/>
  <c r="U133" i="123"/>
  <c r="T133" i="123"/>
  <c r="S133" i="123"/>
  <c r="R133" i="123"/>
  <c r="Q133" i="123"/>
  <c r="N19" i="123"/>
  <c r="N58" i="123"/>
  <c r="N83" i="123"/>
  <c r="N90" i="123"/>
  <c r="N95" i="123"/>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H89" i="123" s="1"/>
  <c r="G90" i="123"/>
  <c r="G89" i="123" s="1"/>
  <c r="E155" i="123"/>
  <c r="F90" i="123"/>
  <c r="F89" i="123" s="1"/>
  <c r="D155" i="123"/>
  <c r="D90" i="123"/>
  <c r="D89" i="123" s="1"/>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F62" i="127"/>
  <c r="K287" i="121" s="1"/>
  <c r="F34" i="127"/>
  <c r="K275" i="121" s="1"/>
  <c r="E34" i="127"/>
  <c r="J275" i="121" s="1"/>
  <c r="E56" i="127"/>
  <c r="J284" i="121" s="1"/>
  <c r="E55" i="127"/>
  <c r="E61" i="127"/>
  <c r="J286" i="121" s="1"/>
  <c r="E45" i="127"/>
  <c r="J280" i="121" s="1"/>
  <c r="N62" i="127"/>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N34" i="127"/>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AP56" i="124"/>
  <c r="F66" i="124"/>
  <c r="S63" i="124"/>
  <c r="F63" i="124"/>
  <c r="E63" i="124"/>
  <c r="S62" i="124"/>
  <c r="CP61" i="124"/>
  <c r="CN61" i="124"/>
  <c r="CM61" i="124"/>
  <c r="BK61" i="124"/>
  <c r="BE61" i="124"/>
  <c r="BC61" i="124"/>
  <c r="BB61" i="124"/>
  <c r="X61" i="124"/>
  <c r="R61" i="124"/>
  <c r="P61" i="124"/>
  <c r="O61" i="124"/>
  <c r="N61" i="124"/>
  <c r="S70" i="124"/>
  <c r="S69" i="124"/>
  <c r="CN68" i="124"/>
  <c r="CM68" i="124"/>
  <c r="BK68" i="124"/>
  <c r="AZ68" i="124" s="1"/>
  <c r="BE68" i="124"/>
  <c r="AT68" i="124" s="1"/>
  <c r="BC68" i="124"/>
  <c r="AR68" i="124" s="1"/>
  <c r="BB68" i="124"/>
  <c r="AQ68" i="124" s="1"/>
  <c r="BA68" i="124"/>
  <c r="AP68" i="124" s="1"/>
  <c r="X68" i="124"/>
  <c r="R68" i="124"/>
  <c r="P68" i="124"/>
  <c r="O68" i="124"/>
  <c r="N68" i="124"/>
  <c r="S60" i="124"/>
  <c r="S18" i="124"/>
  <c r="S17" i="124"/>
  <c r="AT24" i="124"/>
  <c r="AR24" i="124"/>
  <c r="AQ24" i="124"/>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N21" i="124"/>
  <c r="CN20" i="124" s="1"/>
  <c r="CM21" i="124"/>
  <c r="CM20" i="124" s="1"/>
  <c r="CM19" i="124" s="1"/>
  <c r="CL21" i="124"/>
  <c r="CL20" i="124" s="1"/>
  <c r="CL19" i="124" s="1"/>
  <c r="BW21" i="124"/>
  <c r="BW20" i="124" s="1"/>
  <c r="BQ21" i="124"/>
  <c r="BQ20" i="124" s="1"/>
  <c r="BO21" i="124"/>
  <c r="BO20" i="124" s="1"/>
  <c r="BO19" i="124" s="1"/>
  <c r="BO89" i="124" s="1"/>
  <c r="BM19" i="124"/>
  <c r="BM89" i="124" s="1"/>
  <c r="AK21" i="124"/>
  <c r="AK20" i="124" s="1"/>
  <c r="AJ21" i="124"/>
  <c r="AJ20" i="124" s="1"/>
  <c r="AD21" i="124"/>
  <c r="AD20" i="124" s="1"/>
  <c r="AD19" i="124" s="1"/>
  <c r="AD89" i="124" s="1"/>
  <c r="AB21" i="124"/>
  <c r="AB20" i="124" s="1"/>
  <c r="Z21" i="124"/>
  <c r="Z20" i="124" s="1"/>
  <c r="X21" i="124"/>
  <c r="X20" i="124" s="1"/>
  <c r="X19" i="124" s="1"/>
  <c r="R21" i="124"/>
  <c r="R20" i="124" s="1"/>
  <c r="P21" i="124"/>
  <c r="P20" i="124" s="1"/>
  <c r="O21" i="124"/>
  <c r="O20" i="124" s="1"/>
  <c r="N21" i="124"/>
  <c r="N20"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G89" i="123" s="1"/>
  <c r="AE90" i="123"/>
  <c r="AE89" i="123" s="1"/>
  <c r="AD90" i="123"/>
  <c r="AD89" i="123" s="1"/>
  <c r="V90" i="123"/>
  <c r="V89" i="123" s="1"/>
  <c r="U90" i="123"/>
  <c r="U89" i="123" s="1"/>
  <c r="T90" i="123"/>
  <c r="T89" i="123" s="1"/>
  <c r="S90" i="123"/>
  <c r="S89" i="123" s="1"/>
  <c r="R90" i="123"/>
  <c r="R89" i="123" s="1"/>
  <c r="Q90" i="123"/>
  <c r="Q89" i="123" s="1"/>
  <c r="E90" i="123"/>
  <c r="E89" i="123" s="1"/>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O19" i="124" l="1"/>
  <c r="CP19" i="124"/>
  <c r="R19" i="124"/>
  <c r="BQ19" i="124"/>
  <c r="BQ89" i="124" s="1"/>
  <c r="BW19" i="124"/>
  <c r="BW89" i="124" s="1"/>
  <c r="AH89" i="124"/>
  <c r="AG89" i="124"/>
  <c r="AF89" i="124"/>
  <c r="V89" i="124"/>
  <c r="N19" i="124"/>
  <c r="CN19" i="124"/>
  <c r="CP59" i="124"/>
  <c r="AA27" i="123"/>
  <c r="S54" i="125"/>
  <c r="AB20" i="123"/>
  <c r="R67" i="125"/>
  <c r="AB145" i="123"/>
  <c r="AA19" i="123"/>
  <c r="AB141" i="123"/>
  <c r="AB131" i="123"/>
  <c r="AB122" i="123"/>
  <c r="AB110" i="123"/>
  <c r="AA133" i="123"/>
  <c r="AB140" i="123"/>
  <c r="AB130" i="123"/>
  <c r="AB120" i="123"/>
  <c r="AB109" i="123"/>
  <c r="AB29" i="123"/>
  <c r="AA125" i="123"/>
  <c r="N89" i="123"/>
  <c r="AB23" i="123"/>
  <c r="AA138" i="123"/>
  <c r="C278" i="121"/>
  <c r="R23" i="112"/>
  <c r="O228" i="121" s="1"/>
  <c r="S30" i="112"/>
  <c r="P234" i="121" s="1"/>
  <c r="D150" i="125"/>
  <c r="C60" i="1"/>
  <c r="D143" i="125" s="1"/>
  <c r="D141" i="125"/>
  <c r="V59" i="124"/>
  <c r="T19" i="124"/>
  <c r="T89" i="124" s="1"/>
  <c r="P19" i="124"/>
  <c r="Z19" i="124"/>
  <c r="Z89" i="124" s="1"/>
  <c r="AJ19" i="124"/>
  <c r="AJ89" i="124" s="1"/>
  <c r="CN59" i="124"/>
  <c r="F68" i="124"/>
  <c r="CO19" i="124"/>
  <c r="CQ19" i="124"/>
  <c r="BS19" i="124"/>
  <c r="BS89" i="124" s="1"/>
  <c r="AB19" i="124"/>
  <c r="AB89" i="124" s="1"/>
  <c r="AK19" i="124"/>
  <c r="AK89" i="124" s="1"/>
  <c r="CM59" i="124"/>
  <c r="CM89" i="124" s="1"/>
  <c r="BC19" i="124"/>
  <c r="BC89" i="124" s="1"/>
  <c r="BH19" i="124"/>
  <c r="BH89" i="124" s="1"/>
  <c r="AA117" i="123"/>
  <c r="AA104" i="123"/>
  <c r="AA121" i="123"/>
  <c r="AA112" i="123"/>
  <c r="N59" i="124"/>
  <c r="R59" i="124"/>
  <c r="CO59" i="124"/>
  <c r="CQ59" i="124"/>
  <c r="BU19" i="124"/>
  <c r="BU89" i="124" s="1"/>
  <c r="U59" i="124"/>
  <c r="BI19" i="124"/>
  <c r="AR61" i="124"/>
  <c r="AR59" i="124" s="1"/>
  <c r="BC59" i="124"/>
  <c r="AX61" i="124"/>
  <c r="AX59" i="124" s="1"/>
  <c r="BI59" i="124"/>
  <c r="AV61" i="124"/>
  <c r="AV59" i="124" s="1"/>
  <c r="BG59" i="124"/>
  <c r="O59" i="124"/>
  <c r="X59" i="124"/>
  <c r="X89" i="124" s="1"/>
  <c r="AT61" i="124"/>
  <c r="AT59" i="124" s="1"/>
  <c r="BE59" i="124"/>
  <c r="AW61" i="124"/>
  <c r="AW59" i="124" s="1"/>
  <c r="BH59" i="124"/>
  <c r="AY60" i="124"/>
  <c r="L60" i="124"/>
  <c r="BE19" i="124"/>
  <c r="BK19" i="124"/>
  <c r="AP61" i="124"/>
  <c r="AP59" i="124" s="1"/>
  <c r="BA59" i="124"/>
  <c r="BA89" i="124" s="1"/>
  <c r="BN19" i="124"/>
  <c r="BN89" i="124" s="1"/>
  <c r="P59" i="124"/>
  <c r="AQ61" i="124"/>
  <c r="AU61" i="124" s="1"/>
  <c r="BB59" i="124"/>
  <c r="AZ61" i="124"/>
  <c r="BK59" i="124"/>
  <c r="CL59" i="124"/>
  <c r="CL89" i="124" s="1"/>
  <c r="U19" i="124"/>
  <c r="U89" i="124" s="1"/>
  <c r="BB19" i="124"/>
  <c r="BB89" i="124" s="1"/>
  <c r="BG19" i="124"/>
  <c r="BG89" i="124" s="1"/>
  <c r="Y59" i="124"/>
  <c r="Y89" i="124" s="1"/>
  <c r="M66" i="125"/>
  <c r="V66" i="125" s="1"/>
  <c r="M67" i="125"/>
  <c r="V67" i="125" s="1"/>
  <c r="N85" i="125"/>
  <c r="CR79" i="124"/>
  <c r="D205" i="121" s="1"/>
  <c r="CR80" i="124"/>
  <c r="CR58" i="124"/>
  <c r="D201" i="121" s="1"/>
  <c r="CR57" i="124"/>
  <c r="D200" i="121" s="1"/>
  <c r="CR24" i="124"/>
  <c r="D184" i="121" s="1"/>
  <c r="CR81" i="124"/>
  <c r="D207" i="121" s="1"/>
  <c r="K30" i="30"/>
  <c r="M30" i="30"/>
  <c r="L30" i="30"/>
  <c r="L20" i="30"/>
  <c r="K20" i="30"/>
  <c r="M20" i="30"/>
  <c r="S278" i="30"/>
  <c r="Q103" i="125"/>
  <c r="Q67" i="125"/>
  <c r="Q66" i="125"/>
  <c r="D23" i="125"/>
  <c r="M56" i="125"/>
  <c r="C33" i="125"/>
  <c r="Q65" i="125"/>
  <c r="C23" i="125"/>
  <c r="Q56" i="125"/>
  <c r="L56" i="125"/>
  <c r="U56" i="125" s="1"/>
  <c r="J66" i="125"/>
  <c r="P66" i="125" s="1"/>
  <c r="Z66" i="125" s="1"/>
  <c r="R56" i="125"/>
  <c r="D33" i="125"/>
  <c r="M65" i="125"/>
  <c r="V65" i="125" s="1"/>
  <c r="L112" i="141"/>
  <c r="J112" i="141"/>
  <c r="M51" i="121"/>
  <c r="C25" i="92"/>
  <c r="P39" i="112"/>
  <c r="M238" i="121" s="1"/>
  <c r="E158" i="123"/>
  <c r="E160" i="121" s="1"/>
  <c r="G23" i="125"/>
  <c r="J56" i="125"/>
  <c r="J23" i="125" s="1"/>
  <c r="J67" i="125"/>
  <c r="P67" i="125" s="1"/>
  <c r="F23" i="125"/>
  <c r="I56" i="125"/>
  <c r="G33" i="125"/>
  <c r="J65" i="125"/>
  <c r="J33" i="125" s="1"/>
  <c r="M244" i="121"/>
  <c r="S26" i="112"/>
  <c r="P231" i="121" s="1"/>
  <c r="S32" i="112"/>
  <c r="P236" i="121" s="1"/>
  <c r="CS60" i="124"/>
  <c r="F187" i="121" s="1"/>
  <c r="CS79" i="124"/>
  <c r="F205" i="121" s="1"/>
  <c r="V22" i="112"/>
  <c r="S227" i="121" s="1"/>
  <c r="CS80" i="124"/>
  <c r="F206" i="121" s="1"/>
  <c r="CQ48" i="124"/>
  <c r="N33" i="30"/>
  <c r="L66" i="127"/>
  <c r="L70" i="127" s="1"/>
  <c r="L84" i="127" s="1"/>
  <c r="M66" i="127"/>
  <c r="M69" i="127" s="1"/>
  <c r="M70" i="127" s="1"/>
  <c r="M84" i="127" s="1"/>
  <c r="V29" i="112"/>
  <c r="S233" i="121" s="1"/>
  <c r="U29" i="112"/>
  <c r="R233" i="121" s="1"/>
  <c r="T24" i="112"/>
  <c r="Q229" i="121" s="1"/>
  <c r="S24" i="112"/>
  <c r="P229" i="121" s="1"/>
  <c r="T30" i="112"/>
  <c r="Q234" i="121" s="1"/>
  <c r="G126" i="107"/>
  <c r="G127" i="107" s="1"/>
  <c r="G7" i="107" s="1"/>
  <c r="G121" i="125" s="1"/>
  <c r="R33" i="112"/>
  <c r="O237" i="121" s="1"/>
  <c r="R24" i="112"/>
  <c r="O229" i="121" s="1"/>
  <c r="T33" i="112"/>
  <c r="Q237" i="121" s="1"/>
  <c r="S22" i="112"/>
  <c r="P227" i="121" s="1"/>
  <c r="T22" i="112"/>
  <c r="Q227" i="121" s="1"/>
  <c r="Q39" i="112"/>
  <c r="N238" i="121" s="1"/>
  <c r="K126" i="141"/>
  <c r="K122" i="141" s="1"/>
  <c r="K117" i="141" s="1"/>
  <c r="N16" i="30"/>
  <c r="N21" i="30"/>
  <c r="N41" i="30"/>
  <c r="U22" i="112"/>
  <c r="R227" i="121" s="1"/>
  <c r="J243" i="121"/>
  <c r="V24" i="112"/>
  <c r="S229" i="121" s="1"/>
  <c r="R29" i="112"/>
  <c r="O233" i="121" s="1"/>
  <c r="R28" i="112"/>
  <c r="O232" i="121" s="1"/>
  <c r="K251" i="121"/>
  <c r="E99" i="122"/>
  <c r="W11" i="122" s="1"/>
  <c r="X9" i="122" s="1"/>
  <c r="G113" i="125"/>
  <c r="CJ48" i="124"/>
  <c r="AY77" i="124"/>
  <c r="CS77" i="124" s="1"/>
  <c r="F204" i="121" s="1"/>
  <c r="AU68" i="124"/>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15" i="125"/>
  <c r="M27" i="124"/>
  <c r="AQ75" i="124"/>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K75" i="124"/>
  <c r="K68" i="124"/>
  <c r="J61" i="124"/>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AT21" i="124"/>
  <c r="AT20" i="124" s="1"/>
  <c r="I61" i="124"/>
  <c r="I27" i="124"/>
  <c r="L56" i="124"/>
  <c r="BJ61" i="124"/>
  <c r="AY61" i="124" s="1"/>
  <c r="BJ68" i="124"/>
  <c r="AY68" i="124" s="1"/>
  <c r="C68" i="124"/>
  <c r="G61" i="124"/>
  <c r="W21" i="124"/>
  <c r="W20" i="124" s="1"/>
  <c r="AB79" i="123"/>
  <c r="F39" i="123"/>
  <c r="R39" i="123"/>
  <c r="AD39" i="123"/>
  <c r="E21" i="124"/>
  <c r="E20" i="124" s="1"/>
  <c r="F75" i="124"/>
  <c r="L23" i="124"/>
  <c r="L37" i="124"/>
  <c r="K27" i="124"/>
  <c r="AY23" i="124"/>
  <c r="CS23" i="124" s="1"/>
  <c r="BJ75" i="124"/>
  <c r="M61" i="124"/>
  <c r="M59" i="124" s="1"/>
  <c r="M21" i="124"/>
  <c r="M20" i="124" s="1"/>
  <c r="M19" i="124" s="1"/>
  <c r="M8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H70" i="124"/>
  <c r="S21" i="124"/>
  <c r="S20" i="124" s="1"/>
  <c r="S19" i="124" s="1"/>
  <c r="S89" i="124" s="1"/>
  <c r="E75" i="124"/>
  <c r="AU22" i="124"/>
  <c r="E58" i="127"/>
  <c r="AE27" i="124"/>
  <c r="H32" i="124"/>
  <c r="L210" i="121"/>
  <c r="D212" i="121"/>
  <c r="E213" i="121"/>
  <c r="O217" i="121"/>
  <c r="AR75" i="124"/>
  <c r="F27" i="124"/>
  <c r="F19" i="124" s="1"/>
  <c r="H63" i="124"/>
  <c r="H43" i="124"/>
  <c r="CK49" i="124"/>
  <c r="S211" i="121"/>
  <c r="R211" i="121"/>
  <c r="Q211" i="121"/>
  <c r="AY35" i="124"/>
  <c r="CS35" i="124" s="1"/>
  <c r="AX21" i="124"/>
  <c r="AX20"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9" i="112"/>
  <c r="P233" i="121" s="1"/>
  <c r="T25" i="112"/>
  <c r="Q230" i="121" s="1"/>
  <c r="T23" i="112"/>
  <c r="Q228" i="121" s="1"/>
  <c r="T29"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M89" i="123" s="1"/>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E81" i="123"/>
  <c r="M52" i="123"/>
  <c r="G52" i="123"/>
  <c r="G51" i="123" s="1"/>
  <c r="L70" i="123"/>
  <c r="J27" i="123"/>
  <c r="X70" i="123"/>
  <c r="J69" i="123"/>
  <c r="Y70" i="123"/>
  <c r="AH81" i="123"/>
  <c r="G70" i="123"/>
  <c r="I33" i="123"/>
  <c r="T81" i="123"/>
  <c r="I52" i="123"/>
  <c r="C52" i="123"/>
  <c r="C51" i="123" s="1"/>
  <c r="C112" i="123"/>
  <c r="T70" i="123"/>
  <c r="T69" i="123" s="1"/>
  <c r="H27" i="123"/>
  <c r="N27" i="123"/>
  <c r="Q70" i="123"/>
  <c r="Q69" i="123" s="1"/>
  <c r="F81" i="123"/>
  <c r="N39" i="123"/>
  <c r="AH77" i="123"/>
  <c r="E52" i="123"/>
  <c r="E51" i="123" s="1"/>
  <c r="AH52" i="123"/>
  <c r="AH51" i="123" s="1"/>
  <c r="AG70" i="123"/>
  <c r="R27" i="123"/>
  <c r="T27" i="123"/>
  <c r="U70" i="123"/>
  <c r="U69" i="123" s="1"/>
  <c r="F70" i="123"/>
  <c r="M95" i="123"/>
  <c r="W90" i="123"/>
  <c r="W89" i="123" s="1"/>
  <c r="D39" i="123"/>
  <c r="AB42" i="123"/>
  <c r="W77" i="123"/>
  <c r="K39" i="123"/>
  <c r="I138" i="123"/>
  <c r="AB87" i="123"/>
  <c r="AB63" i="123"/>
  <c r="AB54" i="123"/>
  <c r="AB41" i="123"/>
  <c r="Q39" i="123"/>
  <c r="Z39" i="123"/>
  <c r="AB86" i="123"/>
  <c r="U81" i="123"/>
  <c r="I90" i="123"/>
  <c r="I89" i="123" s="1"/>
  <c r="AF81" i="123"/>
  <c r="AB48" i="123"/>
  <c r="S39" i="123"/>
  <c r="AB75" i="123"/>
  <c r="Z81" i="123"/>
  <c r="AB37" i="123"/>
  <c r="AB61" i="123"/>
  <c r="AA95" i="123"/>
  <c r="I83" i="123"/>
  <c r="I81" i="123" s="1"/>
  <c r="C53" i="125" s="1"/>
  <c r="AB62" i="123"/>
  <c r="AB53" i="123"/>
  <c r="AF52" i="123"/>
  <c r="AF51" i="123" s="1"/>
  <c r="Y52" i="123"/>
  <c r="Y51" i="123" s="1"/>
  <c r="T52" i="123"/>
  <c r="T51" i="123" s="1"/>
  <c r="K81" i="123"/>
  <c r="W70" i="123"/>
  <c r="E77" i="123"/>
  <c r="AH70" i="123"/>
  <c r="M33" i="123"/>
  <c r="V70" i="123"/>
  <c r="V69" i="123" s="1"/>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138" i="123" s="1"/>
  <c r="AB38" i="123"/>
  <c r="AA52" i="123"/>
  <c r="V52" i="123"/>
  <c r="V51" i="123" s="1"/>
  <c r="K52" i="123"/>
  <c r="K51" i="123" s="1"/>
  <c r="F52" i="123"/>
  <c r="F51" i="123" s="1"/>
  <c r="U27" i="123"/>
  <c r="Q27" i="123"/>
  <c r="L77" i="123"/>
  <c r="R33" i="123"/>
  <c r="D27" i="123"/>
  <c r="S70" i="123"/>
  <c r="AF77" i="123"/>
  <c r="G77" i="123"/>
  <c r="F158" i="123"/>
  <c r="F160" i="121" s="1"/>
  <c r="I77" i="123"/>
  <c r="G39" i="123"/>
  <c r="AE39" i="123"/>
  <c r="S81" i="123"/>
  <c r="AB76" i="123"/>
  <c r="N81" i="123"/>
  <c r="E53" i="125" s="1"/>
  <c r="AB49" i="123"/>
  <c r="E121" i="123"/>
  <c r="AB73" i="123"/>
  <c r="W125" i="123"/>
  <c r="AB125" i="123" s="1"/>
  <c r="Z121" i="123"/>
  <c r="AB74" i="123"/>
  <c r="AB55" i="123"/>
  <c r="C39" i="123"/>
  <c r="V112" i="123"/>
  <c r="F112" i="123"/>
  <c r="AB78" i="123"/>
  <c r="H155" i="123"/>
  <c r="AB50" i="123"/>
  <c r="W83" i="123"/>
  <c r="W81" i="123" s="1"/>
  <c r="F53" i="125" s="1"/>
  <c r="W19" i="123"/>
  <c r="AB19" i="123" s="1"/>
  <c r="R112" i="123"/>
  <c r="W46" i="123"/>
  <c r="AB57" i="123"/>
  <c r="AB71" i="123"/>
  <c r="J121" i="123"/>
  <c r="H121" i="123"/>
  <c r="I19" i="123"/>
  <c r="AC100" i="123"/>
  <c r="AB88" i="123"/>
  <c r="M98" i="123"/>
  <c r="M138" i="123"/>
  <c r="AB47" i="123"/>
  <c r="AB59" i="123"/>
  <c r="AB93" i="123"/>
  <c r="L66" i="125"/>
  <c r="C104" i="123"/>
  <c r="AB44" i="123"/>
  <c r="Q112" i="123"/>
  <c r="AB82" i="123"/>
  <c r="AD117" i="123"/>
  <c r="K121" i="123"/>
  <c r="AH112" i="123"/>
  <c r="I133" i="123"/>
  <c r="E104" i="123"/>
  <c r="S117" i="123"/>
  <c r="T121" i="123"/>
  <c r="L65" i="125"/>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AA89" i="123" s="1"/>
  <c r="P54" i="125" s="1"/>
  <c r="W98" i="123"/>
  <c r="AB96" i="123"/>
  <c r="I125" i="123"/>
  <c r="I121" i="123"/>
  <c r="W112" i="123"/>
  <c r="AB99" i="123"/>
  <c r="AC99" i="123" s="1"/>
  <c r="J158" i="123"/>
  <c r="I160" i="121" s="1"/>
  <c r="AB94" i="123"/>
  <c r="AB30" i="123"/>
  <c r="V39" i="123"/>
  <c r="AH39" i="123"/>
  <c r="AB72" i="123"/>
  <c r="W133" i="123"/>
  <c r="AB84" i="123"/>
  <c r="M83" i="123"/>
  <c r="M81" i="123" s="1"/>
  <c r="D53" i="125" s="1"/>
  <c r="X39" i="123"/>
  <c r="H39" i="123"/>
  <c r="AA46" i="123"/>
  <c r="M125" i="123"/>
  <c r="AA83" i="123"/>
  <c r="AA81" i="123" s="1"/>
  <c r="G53" i="125" s="1"/>
  <c r="C158" i="123"/>
  <c r="I95" i="123"/>
  <c r="I40" i="123"/>
  <c r="M112" i="123"/>
  <c r="AB80" i="123"/>
  <c r="AC80" i="123" s="1"/>
  <c r="AB85" i="123"/>
  <c r="W95" i="123"/>
  <c r="AB97" i="123"/>
  <c r="W58" i="123"/>
  <c r="I67" i="125"/>
  <c r="W121" i="123"/>
  <c r="AG52" i="123"/>
  <c r="AG51" i="123" s="1"/>
  <c r="D81" i="123"/>
  <c r="Y81" i="123"/>
  <c r="AE70" i="123"/>
  <c r="AE69" i="123" s="1"/>
  <c r="Z69" i="123"/>
  <c r="Y33" i="123"/>
  <c r="W27" i="123"/>
  <c r="Z77" i="123"/>
  <c r="M70" i="123"/>
  <c r="X77" i="123"/>
  <c r="S69" i="123"/>
  <c r="F33" i="123"/>
  <c r="G81" i="123"/>
  <c r="T33" i="123"/>
  <c r="U77" i="123"/>
  <c r="W33" i="123"/>
  <c r="AD77" i="123"/>
  <c r="W69" i="123"/>
  <c r="C33" i="123"/>
  <c r="C81" i="123"/>
  <c r="D70" i="123"/>
  <c r="D69" i="123" s="1"/>
  <c r="Q81" i="123"/>
  <c r="V77" i="123"/>
  <c r="AG77" i="123"/>
  <c r="U33" i="123"/>
  <c r="S27" i="123"/>
  <c r="R77" i="123"/>
  <c r="E70" i="123"/>
  <c r="E69" i="123" s="1"/>
  <c r="H77" i="123"/>
  <c r="L69" i="123"/>
  <c r="AF27" i="123"/>
  <c r="AE77" i="123"/>
  <c r="J33" i="123"/>
  <c r="AH69" i="123"/>
  <c r="L33" i="123"/>
  <c r="T77" i="123"/>
  <c r="AD27" i="123"/>
  <c r="Y77" i="123"/>
  <c r="N52" i="123"/>
  <c r="N51" i="123" s="1"/>
  <c r="E48" i="125" s="1"/>
  <c r="Q52" i="123"/>
  <c r="Q51" i="123" s="1"/>
  <c r="J77" i="123"/>
  <c r="J68" i="123" s="1"/>
  <c r="J67" i="123" s="1"/>
  <c r="AA77" i="123"/>
  <c r="Z70" i="123"/>
  <c r="R69" i="123"/>
  <c r="Q33" i="123"/>
  <c r="K27" i="123"/>
  <c r="N77" i="123"/>
  <c r="Y69" i="123"/>
  <c r="AF70" i="123"/>
  <c r="AF69" i="123" s="1"/>
  <c r="G69" i="123"/>
  <c r="Y27" i="123"/>
  <c r="M77" i="123"/>
  <c r="D33" i="123"/>
  <c r="X69" i="123"/>
  <c r="Z27" i="123"/>
  <c r="V27" i="123"/>
  <c r="Q77" i="123"/>
  <c r="M69" i="123"/>
  <c r="AD81" i="123"/>
  <c r="I70" i="123"/>
  <c r="I69" i="123" s="1"/>
  <c r="K77" i="123"/>
  <c r="N70" i="123"/>
  <c r="N69" i="123" s="1"/>
  <c r="F69" i="123"/>
  <c r="E33" i="123"/>
  <c r="X81" i="123"/>
  <c r="R81" i="123"/>
  <c r="K70" i="123"/>
  <c r="K69" i="123" s="1"/>
  <c r="AA33" i="123"/>
  <c r="I27" i="123"/>
  <c r="H70" i="123"/>
  <c r="H69" i="123" s="1"/>
  <c r="C70" i="123"/>
  <c r="C69" i="123" s="1"/>
  <c r="AE27" i="123"/>
  <c r="V81" i="123"/>
  <c r="AG69" i="123"/>
  <c r="S33" i="123"/>
  <c r="F27" i="123"/>
  <c r="AD69" i="123"/>
  <c r="G33" i="123"/>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AA26" i="123" l="1"/>
  <c r="AB27" i="123"/>
  <c r="K68" i="123"/>
  <c r="K67" i="123" s="1"/>
  <c r="L68" i="123"/>
  <c r="L67" i="123" s="1"/>
  <c r="L66" i="123" s="1"/>
  <c r="L67" i="125"/>
  <c r="U67" i="125" s="1"/>
  <c r="AX19" i="124"/>
  <c r="AX89" i="124" s="1"/>
  <c r="CO89" i="124"/>
  <c r="N89" i="124"/>
  <c r="J59" i="124"/>
  <c r="F89" i="124"/>
  <c r="P89" i="124"/>
  <c r="CP89" i="124"/>
  <c r="M83" i="125"/>
  <c r="BK89" i="124"/>
  <c r="BI89" i="124"/>
  <c r="R89" i="124"/>
  <c r="O89" i="124"/>
  <c r="W59" i="124"/>
  <c r="BE89" i="124"/>
  <c r="CQ89" i="124"/>
  <c r="CN89" i="124"/>
  <c r="Q54" i="125"/>
  <c r="K66" i="123"/>
  <c r="AB133" i="123"/>
  <c r="M54" i="125"/>
  <c r="AB89" i="123"/>
  <c r="L54" i="125"/>
  <c r="D122" i="122"/>
  <c r="J120" i="125" s="1"/>
  <c r="J66" i="123"/>
  <c r="J113" i="141"/>
  <c r="L113" i="141"/>
  <c r="D151" i="125"/>
  <c r="D142" i="125"/>
  <c r="D152" i="125"/>
  <c r="G59" i="124"/>
  <c r="K59" i="124"/>
  <c r="I59" i="124"/>
  <c r="AZ19" i="124"/>
  <c r="AZ89" i="124" s="1"/>
  <c r="E59" i="124"/>
  <c r="AQ20" i="124"/>
  <c r="AQ19" i="124" s="1"/>
  <c r="AQ89" i="124" s="1"/>
  <c r="BF59" i="124"/>
  <c r="C59" i="124"/>
  <c r="D59" i="124"/>
  <c r="W19" i="124"/>
  <c r="AB112" i="123"/>
  <c r="AB121" i="123"/>
  <c r="AB104" i="123"/>
  <c r="AA103" i="123"/>
  <c r="G60" i="125" s="1"/>
  <c r="AB117" i="123"/>
  <c r="AA116" i="123"/>
  <c r="G61" i="125" s="1"/>
  <c r="G19" i="124"/>
  <c r="G89" i="124" s="1"/>
  <c r="J19" i="124"/>
  <c r="AV19" i="124"/>
  <c r="AV89" i="124" s="1"/>
  <c r="AI19" i="124"/>
  <c r="AI89" i="124" s="1"/>
  <c r="BJ19" i="124"/>
  <c r="BJ89" i="124" s="1"/>
  <c r="AU59" i="124"/>
  <c r="AY59" i="124"/>
  <c r="C20" i="124"/>
  <c r="C19" i="124" s="1"/>
  <c r="C89" i="124" s="1"/>
  <c r="BR19" i="124"/>
  <c r="BR89" i="124" s="1"/>
  <c r="E19" i="124"/>
  <c r="AR19" i="124"/>
  <c r="AR89" i="124" s="1"/>
  <c r="I19" i="124"/>
  <c r="I89" i="124" s="1"/>
  <c r="AE19" i="124"/>
  <c r="AE89" i="124" s="1"/>
  <c r="AW19" i="124"/>
  <c r="AW89" i="124" s="1"/>
  <c r="H82" i="125"/>
  <c r="AZ59" i="124"/>
  <c r="AT19" i="124"/>
  <c r="AT89" i="124" s="1"/>
  <c r="BF19" i="124"/>
  <c r="D19" i="124"/>
  <c r="D89" i="124" s="1"/>
  <c r="BV19" i="124"/>
  <c r="BV89" i="124" s="1"/>
  <c r="K19" i="124"/>
  <c r="K89" i="124" s="1"/>
  <c r="AP19" i="124"/>
  <c r="AP89" i="124" s="1"/>
  <c r="AQ59" i="124"/>
  <c r="BJ59" i="124"/>
  <c r="M106" i="125"/>
  <c r="N83" i="125"/>
  <c r="L85" i="125"/>
  <c r="M111" i="125"/>
  <c r="V111" i="125" s="1"/>
  <c r="O111" i="125"/>
  <c r="CR37" i="124"/>
  <c r="D177" i="121" s="1"/>
  <c r="CR31" i="124"/>
  <c r="D171" i="121" s="1"/>
  <c r="CR23" i="124"/>
  <c r="D166" i="121" s="1"/>
  <c r="CR18" i="124"/>
  <c r="D186" i="121" s="1"/>
  <c r="CR26" i="124"/>
  <c r="D183" i="121" s="1"/>
  <c r="CR17" i="124"/>
  <c r="D185" i="121" s="1"/>
  <c r="CR28" i="124"/>
  <c r="D168" i="121" s="1"/>
  <c r="L111" i="125"/>
  <c r="CR43" i="124"/>
  <c r="D180" i="121" s="1"/>
  <c r="P111" i="125"/>
  <c r="Z111" i="125" s="1"/>
  <c r="CR34" i="124"/>
  <c r="D174" i="121" s="1"/>
  <c r="CR61" i="124"/>
  <c r="S88" i="125"/>
  <c r="CR68" i="124"/>
  <c r="CR22" i="124"/>
  <c r="D165" i="121" s="1"/>
  <c r="CR56" i="124"/>
  <c r="D199" i="121" s="1"/>
  <c r="CR76" i="124"/>
  <c r="D203" i="121" s="1"/>
  <c r="N30" i="30"/>
  <c r="N29" i="30" s="1"/>
  <c r="N25" i="30"/>
  <c r="N10" i="30"/>
  <c r="N20" i="30"/>
  <c r="P89" i="125"/>
  <c r="Z89" i="125" s="1"/>
  <c r="M37" i="125"/>
  <c r="C122" i="122"/>
  <c r="G120" i="125" s="1"/>
  <c r="G34" i="125"/>
  <c r="P88" i="125"/>
  <c r="P83" i="125"/>
  <c r="R83" i="125"/>
  <c r="R103" i="125"/>
  <c r="X103" i="125" s="1"/>
  <c r="N78" i="125"/>
  <c r="W78" i="125" s="1"/>
  <c r="P85" i="125"/>
  <c r="R85" i="125"/>
  <c r="R89" i="125"/>
  <c r="O89" i="125"/>
  <c r="Y89" i="125" s="1"/>
  <c r="M89" i="125"/>
  <c r="V89" i="125" s="1"/>
  <c r="N89" i="125"/>
  <c r="R88" i="125"/>
  <c r="N88" i="125"/>
  <c r="M88" i="125"/>
  <c r="M112" i="125"/>
  <c r="V112" i="125" s="1"/>
  <c r="P112" i="125"/>
  <c r="Z112" i="125" s="1"/>
  <c r="G35" i="125"/>
  <c r="M103" i="125"/>
  <c r="V103" i="125" s="1"/>
  <c r="S67" i="125"/>
  <c r="AA67" i="125" s="1"/>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O78" i="125"/>
  <c r="F20" i="125"/>
  <c r="P100" i="125"/>
  <c r="F22" i="125"/>
  <c r="F21" i="125" s="1"/>
  <c r="G22" i="125"/>
  <c r="G21" i="125" s="1"/>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AC56" i="123"/>
  <c r="D89" i="121" s="1"/>
  <c r="AC85" i="123"/>
  <c r="D116" i="121" s="1"/>
  <c r="AC65" i="123"/>
  <c r="D98" i="121" s="1"/>
  <c r="AC136" i="123"/>
  <c r="D151" i="121" s="1"/>
  <c r="AC75" i="123"/>
  <c r="D106" i="121" s="1"/>
  <c r="AC91" i="123"/>
  <c r="D121" i="121" s="1"/>
  <c r="AC28" i="123"/>
  <c r="D63" i="121" s="1"/>
  <c r="T21" i="112"/>
  <c r="Q226" i="121" s="1"/>
  <c r="O39" i="112"/>
  <c r="L238" i="121" s="1"/>
  <c r="R21" i="112"/>
  <c r="O226" i="121" s="1"/>
  <c r="E39" i="112"/>
  <c r="D238" i="121" s="1"/>
  <c r="I52" i="125"/>
  <c r="F33" i="125"/>
  <c r="L33" i="125" s="1"/>
  <c r="I65" i="125"/>
  <c r="O65" i="125" s="1"/>
  <c r="CS68" i="124"/>
  <c r="CS17" i="124"/>
  <c r="F185" i="121" s="1"/>
  <c r="CS61" i="124"/>
  <c r="CS26" i="124"/>
  <c r="F183" i="121" s="1"/>
  <c r="CS56" i="124"/>
  <c r="F199" i="121" s="1"/>
  <c r="CS18" i="124"/>
  <c r="F186" i="121" s="1"/>
  <c r="CS34" i="124"/>
  <c r="F174" i="121" s="1"/>
  <c r="R78" i="125"/>
  <c r="CS24" i="124"/>
  <c r="F184" i="121" s="1"/>
  <c r="M100" i="125"/>
  <c r="S21" i="112"/>
  <c r="P226" i="121" s="1"/>
  <c r="N73" i="127"/>
  <c r="P37" i="125"/>
  <c r="J103" i="125"/>
  <c r="S103" i="125" s="1"/>
  <c r="M108" i="125"/>
  <c r="H19" i="125"/>
  <c r="H76" i="125"/>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AE68" i="123"/>
  <c r="AE67" i="123" s="1"/>
  <c r="AE66" i="123" s="1"/>
  <c r="G68" i="123"/>
  <c r="G67" i="123" s="1"/>
  <c r="G66" i="123" s="1"/>
  <c r="H68" i="123"/>
  <c r="H67" i="123" s="1"/>
  <c r="H66" i="123" s="1"/>
  <c r="L103" i="123"/>
  <c r="D125" i="121"/>
  <c r="W68" i="123"/>
  <c r="F51" i="125" s="1"/>
  <c r="M116" i="123"/>
  <c r="D61" i="125" s="1"/>
  <c r="H75" i="124"/>
  <c r="L61" i="124"/>
  <c r="C90" i="124"/>
  <c r="G90" i="124"/>
  <c r="F177" i="121"/>
  <c r="F175" i="121"/>
  <c r="D178" i="121"/>
  <c r="H21" i="124"/>
  <c r="H20" i="124" s="1"/>
  <c r="L75" i="124"/>
  <c r="L27" i="124"/>
  <c r="AY27" i="124"/>
  <c r="D90" i="124"/>
  <c r="H68" i="124"/>
  <c r="AU27" i="124"/>
  <c r="H27" i="124"/>
  <c r="F90" i="124"/>
  <c r="H61" i="124"/>
  <c r="T28" i="112"/>
  <c r="Q232" i="121" s="1"/>
  <c r="S28"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G26" i="123"/>
  <c r="AE103" i="123"/>
  <c r="D127" i="121"/>
  <c r="AE26" i="123"/>
  <c r="AB77" i="123"/>
  <c r="AF68" i="123"/>
  <c r="AF67" i="123" s="1"/>
  <c r="S68" i="123"/>
  <c r="S67" i="123" s="1"/>
  <c r="S66" i="123" s="1"/>
  <c r="R26" i="123"/>
  <c r="G26" i="123"/>
  <c r="AH68" i="123"/>
  <c r="AH67" i="123" s="1"/>
  <c r="AF116" i="123"/>
  <c r="Z26" i="123"/>
  <c r="K26" i="123"/>
  <c r="K24" i="123" s="1"/>
  <c r="R103" i="123"/>
  <c r="V26" i="123"/>
  <c r="W116" i="123"/>
  <c r="F61" i="125" s="1"/>
  <c r="I51" i="123"/>
  <c r="C48" i="125" s="1"/>
  <c r="I26" i="123"/>
  <c r="L26" i="123"/>
  <c r="L24" i="123" s="1"/>
  <c r="T26" i="123"/>
  <c r="U116" i="123"/>
  <c r="M39" i="123"/>
  <c r="V103" i="123"/>
  <c r="Y103" i="123"/>
  <c r="H158" i="123"/>
  <c r="G160" i="121" s="1"/>
  <c r="M26" i="123"/>
  <c r="D68" i="123"/>
  <c r="D67" i="123" s="1"/>
  <c r="D66" i="123" s="1"/>
  <c r="M51" i="123"/>
  <c r="D48" i="125" s="1"/>
  <c r="D26" i="123"/>
  <c r="S103" i="123"/>
  <c r="T68" i="123"/>
  <c r="T67" i="123" s="1"/>
  <c r="T66" i="123" s="1"/>
  <c r="AB58" i="123"/>
  <c r="C103" i="123"/>
  <c r="Z116" i="123"/>
  <c r="W26" i="123"/>
  <c r="AB26" i="123" s="1"/>
  <c r="N116" i="123"/>
  <c r="E61" i="125" s="1"/>
  <c r="E68" i="123"/>
  <c r="E67" i="123" s="1"/>
  <c r="E66" i="123" s="1"/>
  <c r="Q26" i="123"/>
  <c r="AD116" i="123"/>
  <c r="E103" i="123"/>
  <c r="AH103" i="123"/>
  <c r="AD68" i="123"/>
  <c r="AD67" i="123" s="1"/>
  <c r="AD66" i="123" s="1"/>
  <c r="AB69" i="123"/>
  <c r="AA51" i="123"/>
  <c r="G48" i="125" s="1"/>
  <c r="F103" i="123"/>
  <c r="AB83" i="123"/>
  <c r="H116" i="123"/>
  <c r="AB46" i="123"/>
  <c r="T116" i="123"/>
  <c r="U68" i="123"/>
  <c r="U67" i="123" s="1"/>
  <c r="U66" i="123" s="1"/>
  <c r="C116" i="123"/>
  <c r="E26" i="123"/>
  <c r="C68" i="123"/>
  <c r="J116" i="123"/>
  <c r="AB52" i="123"/>
  <c r="I116" i="123"/>
  <c r="C61" i="125" s="1"/>
  <c r="N103" i="123"/>
  <c r="E60" i="125" s="1"/>
  <c r="D126" i="121"/>
  <c r="AG116" i="123"/>
  <c r="I68" i="123"/>
  <c r="V116" i="123"/>
  <c r="G103" i="123"/>
  <c r="W103" i="123"/>
  <c r="F60" i="125" s="1"/>
  <c r="M103" i="123"/>
  <c r="D60" i="125" s="1"/>
  <c r="X116" i="123"/>
  <c r="S116" i="123"/>
  <c r="D103" i="123"/>
  <c r="X103" i="123"/>
  <c r="AB81" i="123"/>
  <c r="AG103" i="123"/>
  <c r="D116" i="123"/>
  <c r="F116" i="123"/>
  <c r="J48" i="125"/>
  <c r="J103" i="123"/>
  <c r="Z103" i="123"/>
  <c r="Q116" i="123"/>
  <c r="N68" i="123"/>
  <c r="Q103" i="123"/>
  <c r="T103" i="123"/>
  <c r="AF103" i="123"/>
  <c r="W39" i="123"/>
  <c r="I66" i="125"/>
  <c r="L116" i="123"/>
  <c r="AB90" i="123"/>
  <c r="M68" i="123"/>
  <c r="Y26" i="123"/>
  <c r="D111" i="121"/>
  <c r="I103" i="123"/>
  <c r="C60" i="125" s="1"/>
  <c r="AB98" i="123"/>
  <c r="U103" i="123"/>
  <c r="AA39" i="123"/>
  <c r="AA24" i="123" s="1"/>
  <c r="G47" i="125" s="1"/>
  <c r="AH116" i="123"/>
  <c r="H103" i="123"/>
  <c r="S26" i="123"/>
  <c r="AD103" i="123"/>
  <c r="U65" i="125"/>
  <c r="AE116" i="123"/>
  <c r="U66" i="125"/>
  <c r="Y116" i="123"/>
  <c r="R116" i="123"/>
  <c r="K103" i="123"/>
  <c r="G116" i="123"/>
  <c r="F26" i="123"/>
  <c r="AG68" i="123"/>
  <c r="AG67" i="123" s="1"/>
  <c r="AG66" i="123" s="1"/>
  <c r="Y68" i="123"/>
  <c r="Y67" i="123" s="1"/>
  <c r="Y66" i="123" s="1"/>
  <c r="AB95" i="123"/>
  <c r="W51" i="123"/>
  <c r="F48" i="125" s="1"/>
  <c r="V68" i="123"/>
  <c r="V67" i="123" s="1"/>
  <c r="V66" i="123" s="1"/>
  <c r="AB40" i="123"/>
  <c r="X68" i="123"/>
  <c r="X67" i="123" s="1"/>
  <c r="X66" i="123" s="1"/>
  <c r="AB33" i="123"/>
  <c r="Z68" i="123"/>
  <c r="Z67" i="123" s="1"/>
  <c r="Z66" i="123" s="1"/>
  <c r="Q68" i="123"/>
  <c r="Q67" i="123" s="1"/>
  <c r="Q66" i="123" s="1"/>
  <c r="R68" i="123"/>
  <c r="R67" i="123" s="1"/>
  <c r="R66" i="123" s="1"/>
  <c r="J53" i="125"/>
  <c r="N67" i="123" l="1"/>
  <c r="E50" i="125" s="1"/>
  <c r="E51" i="125"/>
  <c r="I67" i="123"/>
  <c r="C50" i="125" s="1"/>
  <c r="C51" i="125"/>
  <c r="AA67" i="123"/>
  <c r="G50" i="125" s="1"/>
  <c r="G51" i="125"/>
  <c r="M67" i="123"/>
  <c r="D50" i="125" s="1"/>
  <c r="D51" i="125"/>
  <c r="G82" i="125"/>
  <c r="BF89" i="124"/>
  <c r="E89" i="124"/>
  <c r="E90" i="124" s="1"/>
  <c r="J89" i="124"/>
  <c r="J90" i="124" s="1"/>
  <c r="W89" i="124"/>
  <c r="R54" i="125"/>
  <c r="O54" i="125"/>
  <c r="AB116" i="123"/>
  <c r="AY19" i="124"/>
  <c r="AY89" i="124" s="1"/>
  <c r="L19" i="124"/>
  <c r="H59" i="124"/>
  <c r="L59" i="124"/>
  <c r="AB103" i="123"/>
  <c r="AA102" i="123"/>
  <c r="G59" i="125" s="1"/>
  <c r="H27" i="125"/>
  <c r="AU19" i="124"/>
  <c r="AU89" i="124" s="1"/>
  <c r="H19" i="124"/>
  <c r="Q85" i="125"/>
  <c r="H75" i="125"/>
  <c r="H90" i="125" s="1"/>
  <c r="F82" i="125"/>
  <c r="Q106" i="125"/>
  <c r="L106" i="125"/>
  <c r="M66" i="123"/>
  <c r="D49" i="125" s="1"/>
  <c r="I66" i="123"/>
  <c r="C49" i="125" s="1"/>
  <c r="N66" i="123"/>
  <c r="E49" i="125" s="1"/>
  <c r="J50" i="125"/>
  <c r="AH66" i="123"/>
  <c r="J49" i="125" s="1"/>
  <c r="I50" i="125"/>
  <c r="AF66" i="123"/>
  <c r="I49" i="125" s="1"/>
  <c r="W67" i="123"/>
  <c r="S111" i="125"/>
  <c r="Q111" i="125"/>
  <c r="X111" i="125" s="1"/>
  <c r="O88" i="125"/>
  <c r="Y88" i="125" s="1"/>
  <c r="S89" i="125"/>
  <c r="AA89" i="125" s="1"/>
  <c r="CR21" i="124"/>
  <c r="D164" i="121" s="1"/>
  <c r="P103" i="125"/>
  <c r="Z103" i="125" s="1"/>
  <c r="CR27" i="124"/>
  <c r="D167" i="121" s="1"/>
  <c r="CR75" i="124"/>
  <c r="D202" i="121" s="1"/>
  <c r="M85" i="125"/>
  <c r="V85" i="125" s="1"/>
  <c r="D35" i="125"/>
  <c r="M35" i="125" s="1"/>
  <c r="L83" i="125"/>
  <c r="Q83" i="125"/>
  <c r="I20" i="125"/>
  <c r="O20" i="125" s="1"/>
  <c r="R86" i="125"/>
  <c r="M86" i="125"/>
  <c r="N86" i="125"/>
  <c r="R74" i="125"/>
  <c r="M74" i="125"/>
  <c r="N74" i="125"/>
  <c r="L78" i="125"/>
  <c r="U78" i="125" s="1"/>
  <c r="Q78" i="125"/>
  <c r="M78" i="125"/>
  <c r="V78" i="125" s="1"/>
  <c r="R84" i="125"/>
  <c r="L108" i="125"/>
  <c r="Q108" i="125"/>
  <c r="G18" i="125"/>
  <c r="M95" i="125"/>
  <c r="V95" i="125" s="1"/>
  <c r="R73" i="125"/>
  <c r="N73" i="125"/>
  <c r="M73" i="125"/>
  <c r="S100" i="125"/>
  <c r="AA100" i="125" s="1"/>
  <c r="O100" i="125"/>
  <c r="Y100" i="125" s="1"/>
  <c r="R79" i="125"/>
  <c r="M79" i="125"/>
  <c r="V79" i="125" s="1"/>
  <c r="N79" i="125"/>
  <c r="Q112" i="125"/>
  <c r="X112" i="125" s="1"/>
  <c r="L112" i="125"/>
  <c r="U112" i="125" s="1"/>
  <c r="S112" i="125"/>
  <c r="AA112" i="125" s="1"/>
  <c r="O112" i="125"/>
  <c r="Y112" i="125" s="1"/>
  <c r="R81" i="125"/>
  <c r="N81" i="125"/>
  <c r="M81" i="125"/>
  <c r="V81" i="125" s="1"/>
  <c r="L20" i="125"/>
  <c r="L100" i="125"/>
  <c r="U100" i="125" s="1"/>
  <c r="Q100" i="125"/>
  <c r="X100" i="125" s="1"/>
  <c r="L88" i="125"/>
  <c r="U88" i="125" s="1"/>
  <c r="Q88" i="125"/>
  <c r="X88" i="125" s="1"/>
  <c r="R113" i="125"/>
  <c r="G20" i="125"/>
  <c r="P78" i="125"/>
  <c r="Z78" i="125" s="1"/>
  <c r="S78" i="125"/>
  <c r="Q89" i="125"/>
  <c r="X89" i="125" s="1"/>
  <c r="L89" i="125"/>
  <c r="U89" i="125"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M48" i="125"/>
  <c r="P48" i="125"/>
  <c r="Z48" i="125" s="1"/>
  <c r="L53" i="125"/>
  <c r="U53" i="125" s="1"/>
  <c r="Q53" i="125"/>
  <c r="I53" i="125"/>
  <c r="S53" i="125" s="1"/>
  <c r="R53" i="125"/>
  <c r="Q48" i="125"/>
  <c r="P53" i="125"/>
  <c r="Z53" i="125" s="1"/>
  <c r="P74" i="125"/>
  <c r="O79" i="125"/>
  <c r="M96" i="125"/>
  <c r="V96" i="125" s="1"/>
  <c r="P86" i="125"/>
  <c r="P73" i="125"/>
  <c r="Z73" i="125" s="1"/>
  <c r="E20" i="125"/>
  <c r="N20" i="125" s="1"/>
  <c r="P109" i="125"/>
  <c r="F76" i="125"/>
  <c r="X52" i="125"/>
  <c r="I62" i="125"/>
  <c r="J46" i="125"/>
  <c r="P46" i="125" s="1"/>
  <c r="F30" i="125"/>
  <c r="I58" i="125"/>
  <c r="O58" i="125" s="1"/>
  <c r="I33" i="125"/>
  <c r="O33" i="125" s="1"/>
  <c r="CS75" i="124"/>
  <c r="F202" i="121" s="1"/>
  <c r="G76" i="125"/>
  <c r="CS21" i="124"/>
  <c r="F164" i="121" s="1"/>
  <c r="AA103" i="125"/>
  <c r="CS27" i="124"/>
  <c r="F167" i="121" s="1"/>
  <c r="M109" i="125"/>
  <c r="P81" i="125"/>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E34" i="125"/>
  <c r="N34" i="125" s="1"/>
  <c r="W88" i="125"/>
  <c r="Y83" i="125"/>
  <c r="Z85" i="125"/>
  <c r="Q24" i="123"/>
  <c r="D24" i="123"/>
  <c r="J51" i="125"/>
  <c r="H24" i="123"/>
  <c r="L102" i="123"/>
  <c r="L146" i="123" s="1"/>
  <c r="R24" i="123"/>
  <c r="AG24" i="123"/>
  <c r="I60" i="125"/>
  <c r="M102" i="123"/>
  <c r="D59" i="125" s="1"/>
  <c r="T24" i="123"/>
  <c r="C24" i="123"/>
  <c r="U85" i="125"/>
  <c r="H29" i="125"/>
  <c r="AH24" i="123"/>
  <c r="Y102" i="123"/>
  <c r="N24" i="123"/>
  <c r="E47" i="125" s="1"/>
  <c r="X24" i="123"/>
  <c r="AD24" i="123"/>
  <c r="AF24" i="123"/>
  <c r="AE24" i="123"/>
  <c r="AB68" i="123"/>
  <c r="U24" i="123"/>
  <c r="I51" i="125"/>
  <c r="I24" i="123"/>
  <c r="C47" i="125" s="1"/>
  <c r="AE102" i="123"/>
  <c r="V102" i="123"/>
  <c r="J102" i="123"/>
  <c r="J146" i="123" s="1"/>
  <c r="Z24" i="123"/>
  <c r="V24" i="123"/>
  <c r="G24" i="123"/>
  <c r="E24" i="123"/>
  <c r="M24" i="123"/>
  <c r="D47" i="125" s="1"/>
  <c r="E102" i="123"/>
  <c r="N102" i="123"/>
  <c r="E59" i="125" s="1"/>
  <c r="U102" i="123"/>
  <c r="G102" i="123"/>
  <c r="C102" i="123"/>
  <c r="H102" i="123"/>
  <c r="S102" i="123"/>
  <c r="Y24" i="123"/>
  <c r="F102" i="123"/>
  <c r="I102" i="123"/>
  <c r="C59" i="125" s="1"/>
  <c r="W102" i="123"/>
  <c r="F59" i="125" s="1"/>
  <c r="X102" i="123"/>
  <c r="T102" i="123"/>
  <c r="K102" i="123"/>
  <c r="K146" i="123" s="1"/>
  <c r="AG102" i="123"/>
  <c r="Z102" i="123"/>
  <c r="Q102" i="123"/>
  <c r="W24" i="123"/>
  <c r="AB39" i="123"/>
  <c r="AF102" i="123"/>
  <c r="D102" i="123"/>
  <c r="AH102" i="123"/>
  <c r="R102" i="123"/>
  <c r="S24" i="123"/>
  <c r="F24" i="123"/>
  <c r="AD102" i="123"/>
  <c r="J62" i="125"/>
  <c r="P62" i="125" s="1"/>
  <c r="L48" i="125"/>
  <c r="AB51" i="123"/>
  <c r="AA66" i="123" l="1"/>
  <c r="G49" i="125" s="1"/>
  <c r="J122" i="125"/>
  <c r="G122" i="125"/>
  <c r="M122" i="125" s="1"/>
  <c r="AB67" i="123"/>
  <c r="F50" i="125"/>
  <c r="AB24" i="123"/>
  <c r="F47" i="125"/>
  <c r="H89" i="124"/>
  <c r="H90" i="124" s="1"/>
  <c r="L89" i="124"/>
  <c r="L90" i="124" s="1"/>
  <c r="AB102" i="123"/>
  <c r="AA146" i="123"/>
  <c r="G68" i="125"/>
  <c r="L22" i="125"/>
  <c r="U22" i="125" s="1"/>
  <c r="C21" i="125"/>
  <c r="L21" i="125" s="1"/>
  <c r="M22" i="125"/>
  <c r="V22" i="125" s="1"/>
  <c r="D21" i="125"/>
  <c r="M21" i="125" s="1"/>
  <c r="C82" i="125"/>
  <c r="L82" i="125" s="1"/>
  <c r="O22" i="125"/>
  <c r="I21" i="125"/>
  <c r="O21" i="125" s="1"/>
  <c r="I105" i="125"/>
  <c r="O105" i="125" s="1"/>
  <c r="S49" i="125"/>
  <c r="C105" i="125"/>
  <c r="L105" i="125" s="1"/>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L50" i="125"/>
  <c r="W66" i="123"/>
  <c r="F49" i="125" s="1"/>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P110" i="125"/>
  <c r="Z110" i="125" s="1"/>
  <c r="R87" i="125"/>
  <c r="M87" i="125"/>
  <c r="N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8" i="125"/>
  <c r="R77" i="125"/>
  <c r="C76" i="125"/>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C102" i="125"/>
  <c r="R80" i="125"/>
  <c r="M80" i="125"/>
  <c r="V80" i="125" s="1"/>
  <c r="N80" i="125"/>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I102" i="125"/>
  <c r="P80" i="125"/>
  <c r="D102" i="125"/>
  <c r="M102" i="125" s="1"/>
  <c r="C98" i="125"/>
  <c r="M110" i="125"/>
  <c r="P87" i="125"/>
  <c r="Z87" i="125" s="1"/>
  <c r="J102" i="125"/>
  <c r="P102" i="125" s="1"/>
  <c r="E102" i="125"/>
  <c r="I98" i="125"/>
  <c r="O87" i="125"/>
  <c r="I76" i="125"/>
  <c r="O76" i="125" s="1"/>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H25" i="125"/>
  <c r="H36" i="125" s="1"/>
  <c r="X146" i="123"/>
  <c r="J47" i="125"/>
  <c r="J15" i="125" s="1"/>
  <c r="AD146" i="123"/>
  <c r="U146" i="123"/>
  <c r="AE146" i="123"/>
  <c r="E146" i="123"/>
  <c r="H146" i="123"/>
  <c r="I146" i="123"/>
  <c r="V146" i="123"/>
  <c r="G146" i="123"/>
  <c r="C146" i="123"/>
  <c r="AG146" i="123"/>
  <c r="N146" i="123"/>
  <c r="N147" i="123" s="1"/>
  <c r="L159" i="121" s="1"/>
  <c r="Q146" i="123"/>
  <c r="M146" i="123"/>
  <c r="Z146" i="123"/>
  <c r="Y146" i="123"/>
  <c r="W146" i="123"/>
  <c r="I59" i="125"/>
  <c r="AF146" i="123"/>
  <c r="T146" i="123"/>
  <c r="AH146" i="123"/>
  <c r="J59" i="125"/>
  <c r="J31" i="125" s="1"/>
  <c r="D146" i="123"/>
  <c r="R146" i="123"/>
  <c r="S146" i="123"/>
  <c r="F146" i="123"/>
  <c r="I48" i="125"/>
  <c r="O48" i="125" s="1"/>
  <c r="U48" i="125"/>
  <c r="Z62" i="125"/>
  <c r="AB146" i="123" l="1"/>
  <c r="AB66"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F119" i="125" s="1"/>
  <c r="G36" i="125"/>
  <c r="G41" i="125" s="1"/>
  <c r="G119" i="125" s="1"/>
  <c r="E25" i="125"/>
  <c r="N25" i="125" s="1"/>
  <c r="I25" i="125"/>
  <c r="O25" i="125" s="1"/>
  <c r="D25" i="125"/>
  <c r="M25" i="125" s="1"/>
  <c r="J25" i="125"/>
  <c r="P25" i="125" s="1"/>
  <c r="C25" i="125"/>
  <c r="L25" i="125" s="1"/>
  <c r="C90" i="125"/>
  <c r="L90" i="125" s="1"/>
  <c r="U90" i="125" s="1"/>
  <c r="C16" i="125"/>
  <c r="L16" i="125" s="1"/>
  <c r="P17" i="125"/>
  <c r="J16" i="125"/>
  <c r="P16" i="125" s="1"/>
  <c r="N17" i="125"/>
  <c r="E16" i="125"/>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7" i="125"/>
  <c r="P68" i="125"/>
  <c r="Z68" i="125" s="1"/>
  <c r="L68" i="125"/>
  <c r="U68" i="125" s="1"/>
  <c r="Q68" i="125"/>
  <c r="O47" i="125"/>
  <c r="Y47" i="125" s="1"/>
  <c r="M15" i="125"/>
  <c r="M68" i="125"/>
  <c r="V68" i="125" s="1"/>
  <c r="O31" i="125"/>
  <c r="L31" i="125"/>
  <c r="X59" i="125"/>
  <c r="I15" i="125"/>
  <c r="O15" i="125" s="1"/>
  <c r="AA59" i="125"/>
  <c r="V47" i="125"/>
  <c r="V55" i="125"/>
  <c r="X47" i="125"/>
  <c r="I68" i="125"/>
  <c r="E36" i="125" l="1"/>
  <c r="E41" i="125" s="1"/>
  <c r="E119" i="125" s="1"/>
  <c r="P97" i="125"/>
  <c r="J113" i="125"/>
  <c r="M97" i="125"/>
  <c r="D113" i="125"/>
  <c r="C36" i="125"/>
  <c r="C41" i="125" s="1"/>
  <c r="C119" i="125" s="1"/>
  <c r="J36" i="125"/>
  <c r="D36" i="125"/>
  <c r="D41" i="125" s="1"/>
  <c r="D119" i="125" s="1"/>
  <c r="I36" i="125"/>
  <c r="I41" i="125" s="1"/>
  <c r="I119" i="125" s="1"/>
  <c r="N16" i="125"/>
  <c r="Q75" i="125"/>
  <c r="D90" i="125"/>
  <c r="S97" i="125"/>
  <c r="M75" i="125"/>
  <c r="P75" i="125"/>
  <c r="N75" i="125"/>
  <c r="N90" i="125"/>
  <c r="W90" i="125" s="1"/>
  <c r="Q97" i="125"/>
  <c r="S75" i="125"/>
  <c r="G125" i="125"/>
  <c r="G133" i="125" s="1"/>
  <c r="S68" i="125"/>
  <c r="AA68" i="125" s="1"/>
  <c r="O68" i="125"/>
  <c r="Y68" i="125" s="1"/>
  <c r="X68" i="125"/>
  <c r="N36" i="125"/>
  <c r="J41" i="125" l="1"/>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N119" i="125"/>
  <c r="P41" i="125" l="1"/>
  <c r="J125" i="125"/>
  <c r="J133" i="125" s="1"/>
  <c r="P119" i="125"/>
  <c r="M41" i="125"/>
  <c r="L119" i="125"/>
  <c r="L41" i="125"/>
  <c r="M119" i="125" l="1"/>
  <c r="D123" i="125"/>
  <c r="D125" i="125" s="1"/>
  <c r="P125" i="125"/>
  <c r="C133" i="125" l="1"/>
  <c r="D133" i="125"/>
  <c r="M125"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<sst xmlns="http://schemas.openxmlformats.org/spreadsheetml/2006/main" count="7703" uniqueCount="2695">
  <si>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</si>
  <si>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</si>
  <si>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</si>
  <si>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</si>
  <si>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</si>
  <si>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</si>
  <si>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</si>
  <si>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</si>
  <si>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</si>
  <si>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</si>
  <si>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</si>
  <si>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</si>
  <si>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</si>
  <si>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</si>
  <si>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</si>
  <si>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</si>
  <si>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</si>
  <si>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</si>
  <si>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</si>
  <si>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</si>
  <si>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</si>
  <si>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</si>
  <si>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</si>
  <si>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</si>
  <si>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</si>
  <si>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</si>
  <si>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</si>
  <si>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</si>
  <si>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</si>
  <si>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</si>
  <si>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</si>
  <si>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</si>
  <si>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</si>
  <si>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</si>
  <si>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</si>
  <si>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</si>
  <si>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</si>
  <si>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</si>
  <si>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</si>
  <si>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</si>
  <si>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</si>
  <si>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</si>
  <si>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</si>
  <si>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</si>
  <si>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</si>
  <si>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</si>
  <si>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</si>
  <si>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</si>
  <si>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</si>
  <si>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</si>
  <si>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</si>
  <si>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</si>
  <si>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</si>
  <si>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</si>
  <si>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</si>
  <si>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</si>
  <si>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</si>
  <si>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</si>
  <si>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</si>
  <si>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</si>
  <si>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</si>
  <si>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</si>
  <si>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</si>
  <si>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</si>
  <si>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</si>
  <si>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</si>
  <si>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</si>
  <si>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</si>
  <si>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</si>
  <si>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</si>
  <si>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</si>
  <si>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</si>
  <si>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</si>
  <si>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</si>
  <si>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</si>
  <si>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</si>
  <si>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</si>
  <si>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</si>
  <si>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</si>
  <si>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</si>
  <si>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</si>
  <si>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</si>
  <si>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</si>
  <si>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</si>
  <si>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</si>
  <si>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</si>
  <si>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</si>
  <si>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</si>
  <si>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</si>
  <si>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</si>
  <si>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</si>
  <si>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</si>
  <si>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</si>
  <si>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</si>
  <si>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</si>
  <si>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</si>
  <si>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</si>
  <si>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</si>
  <si>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</si>
  <si>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</si>
  <si>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</si>
  <si>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</si>
  <si>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</si>
  <si>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</si>
  <si>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</si>
  <si>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</si>
  <si>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</si>
  <si>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</si>
  <si>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</si>
  <si>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</si>
  <si>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</si>
  <si>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</si>
  <si>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</si>
  <si>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</si>
  <si>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</si>
  <si>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</si>
  <si>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</si>
  <si>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</si>
  <si>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</si>
  <si>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</si>
  <si>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</si>
  <si>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</si>
  <si>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</si>
  <si>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</si>
  <si>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</si>
  <si>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</si>
  <si>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</si>
  <si>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</si>
  <si>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</si>
  <si>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</si>
  <si>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</si>
  <si>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</si>
  <si>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</si>
  <si>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</si>
  <si>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</si>
  <si>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</si>
  <si>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</si>
  <si>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</si>
  <si>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</si>
  <si>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</si>
  <si>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</si>
  <si>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</si>
  <si>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</si>
  <si>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</si>
  <si>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</si>
  <si>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</si>
  <si>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</si>
  <si>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</si>
  <si>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</si>
  <si>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</si>
  <si>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</si>
  <si>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</si>
  <si>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</si>
  <si>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</si>
  <si>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</si>
  <si>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</si>
  <si>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</si>
  <si>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</si>
  <si>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</si>
  <si>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</si>
  <si>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</si>
  <si>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</si>
  <si>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</si>
  <si>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</si>
  <si>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</si>
  <si>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</si>
  <si>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</si>
  <si>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</si>
  <si>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</si>
  <si>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</si>
  <si>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</si>
  <si>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</si>
  <si>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</si>
  <si>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</si>
  <si>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</si>
  <si>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</si>
  <si>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</si>
  <si>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</si>
  <si>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</si>
  <si>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</si>
  <si>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</si>
  <si>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</si>
  <si>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</si>
  <si>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</si>
  <si>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</si>
  <si>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</si>
  <si>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</si>
  <si>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</si>
  <si>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</si>
  <si>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</si>
  <si>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</si>
  <si>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</si>
  <si>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</si>
  <si>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</si>
  <si>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</si>
  <si>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</si>
  <si>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</si>
  <si>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</si>
  <si>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</si>
  <si>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</si>
  <si>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</si>
  <si>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</si>
  <si>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</si>
  <si>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</si>
  <si>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</si>
  <si>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</si>
  <si>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</si>
  <si>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</si>
  <si>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</si>
  <si>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</si>
  <si>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</si>
  <si>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</si>
  <si>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</si>
  <si>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</si>
  <si>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</si>
  <si>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</si>
  <si>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</si>
  <si>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</si>
  <si>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</si>
  <si>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</si>
  <si>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</si>
  <si>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</si>
  <si>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</si>
  <si>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</si>
  <si>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</si>
  <si>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</si>
  <si>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</si>
  <si>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</si>
  <si>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</si>
  <si>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</si>
  <si>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</si>
  <si>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</si>
  <si>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</si>
  <si>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</si>
  <si>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</si>
  <si>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</si>
  <si>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</si>
  <si>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</si>
  <si>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</si>
  <si>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</si>
  <si>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</si>
  <si>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</si>
  <si>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</si>
  <si>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</si>
  <si>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</si>
  <si>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</si>
  <si>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</si>
  <si>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</si>
  <si>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</si>
  <si>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</si>
  <si>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</si>
  <si>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</si>
  <si>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</si>
  <si>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</si>
  <si>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</si>
  <si>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</si>
  <si>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</si>
  <si>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</si>
  <si>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</si>
  <si>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</si>
  <si>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</si>
  <si>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</si>
  <si>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</si>
  <si>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</si>
  <si>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</si>
  <si>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</si>
  <si>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</si>
  <si>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</si>
  <si>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</si>
  <si>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</si>
  <si>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</si>
  <si>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</si>
  <si>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</si>
  <si>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</si>
  <si>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</si>
  <si>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</si>
  <si>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</si>
  <si>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</si>
  <si>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</si>
  <si>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</si>
  <si>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</si>
  <si>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</si>
  <si>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</si>
  <si>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</si>
  <si>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</si>
  <si>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</si>
  <si>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</si>
  <si>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</si>
  <si>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</si>
  <si>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</si>
  <si>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</si>
  <si>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</si>
  <si>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</si>
  <si>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</si>
  <si>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</si>
  <si>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</si>
  <si>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</si>
  <si>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</si>
  <si>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</si>
  <si>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</si>
  <si>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</si>
  <si>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</si>
  <si>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</si>
  <si>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</si>
  <si>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</si>
  <si>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</si>
  <si>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</si>
  <si>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</si>
  <si>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</si>
  <si>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</si>
  <si>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</si>
  <si>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</si>
  <si>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</si>
  <si>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</si>
  <si>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</si>
  <si>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</si>
  <si>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</si>
  <si>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</si>
  <si>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</si>
  <si>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</si>
  <si>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</si>
  <si>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</si>
  <si>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</si>
  <si>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</si>
  <si>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</si>
  <si>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</si>
  <si>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</si>
  <si>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</si>
  <si>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</si>
  <si>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</si>
  <si>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</si>
  <si>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</si>
  <si>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</si>
  <si>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</si>
  <si>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</si>
  <si>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</si>
  <si>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</si>
  <si>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</si>
  <si>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</si>
  <si>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</si>
  <si>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</si>
  <si>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</si>
  <si>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</si>
  <si>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</si>
  <si>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</si>
  <si>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</si>
  <si>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</si>
  <si>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</si>
  <si>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</si>
  <si>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</si>
  <si>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</si>
  <si>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</si>
  <si>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</si>
  <si>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</si>
  <si>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</si>
  <si>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</si>
  <si>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</si>
  <si>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</si>
  <si>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</si>
  <si>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</si>
  <si>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</si>
  <si>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</si>
  <si>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</si>
  <si>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</si>
  <si>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</si>
  <si>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</si>
  <si>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</si>
  <si>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</si>
  <si>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</si>
  <si>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</si>
  <si>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</si>
  <si>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</si>
  <si>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</si>
  <si>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</si>
  <si>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</si>
  <si>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</si>
  <si>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</si>
  <si>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</si>
  <si>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</si>
  <si>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</si>
  <si>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</si>
  <si>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</si>
  <si>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</si>
  <si>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</si>
  <si>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</si>
  <si>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</si>
  <si>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</si>
  <si>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</si>
  <si>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</si>
  <si>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</si>
  <si>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</si>
  <si>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</si>
  <si>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</si>
  <si>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</si>
  <si>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</si>
  <si>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</si>
  <si>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</si>
  <si>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</si>
  <si>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</si>
  <si>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</si>
  <si>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</si>
  <si>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</si>
  <si>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</si>
  <si>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</si>
  <si>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</si>
  <si>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</si>
  <si>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</si>
  <si>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</si>
  <si>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</si>
  <si>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</si>
  <si>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</si>
  <si>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</si>
  <si>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</si>
  <si>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</si>
  <si>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</si>
  <si>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</si>
  <si>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</si>
  <si>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</si>
  <si>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</si>
  <si>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</si>
  <si>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</si>
  <si>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</si>
  <si>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</si>
  <si>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</si>
  <si>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</si>
  <si>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</si>
  <si>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</si>
  <si>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</si>
  <si>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</si>
  <si>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</si>
  <si>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</si>
  <si>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</si>
  <si>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</si>
  <si>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</si>
  <si>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</si>
  <si>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</si>
  <si>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</si>
  <si>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</si>
  <si>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</si>
  <si>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</si>
  <si>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</si>
  <si>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</si>
  <si>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</si>
  <si>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</si>
  <si>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</si>
  <si>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</si>
  <si>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</si>
  <si>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</si>
  <si>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</si>
  <si>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</si>
  <si>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</si>
  <si>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</si>
  <si>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</si>
  <si>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</si>
  <si>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</si>
  <si>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</si>
  <si>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</si>
  <si>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</si>
  <si>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</si>
  <si>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</si>
  <si>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</si>
  <si>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</si>
  <si>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</si>
  <si>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</si>
  <si>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</si>
  <si>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</si>
  <si>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</si>
  <si>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</si>
  <si>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</si>
  <si>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</si>
  <si>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</si>
  <si>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</si>
  <si>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</si>
  <si>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</si>
  <si>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</si>
  <si>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</si>
  <si>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</si>
  <si>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</si>
  <si>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</si>
  <si>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</si>
  <si>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</si>
  <si>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</si>
  <si>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</si>
  <si>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</si>
  <si>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</si>
  <si>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</si>
  <si>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</si>
  <si>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</si>
  <si>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</si>
  <si>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</si>
  <si>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</si>
  <si>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</si>
  <si>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</si>
  <si>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</si>
  <si>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</si>
  <si>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</si>
  <si>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</si>
  <si>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</si>
  <si>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</si>
  <si>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</si>
  <si>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</si>
  <si>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</si>
  <si>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</si>
  <si>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</si>
  <si>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</si>
  <si>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</si>
  <si>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</si>
  <si>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</si>
  <si>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</si>
  <si>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</si>
  <si>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</si>
  <si>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</si>
  <si>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</si>
  <si>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</si>
  <si>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</si>
  <si>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</si>
  <si>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</si>
  <si>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</si>
  <si>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</si>
  <si>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</si>
  <si>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</si>
  <si>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</si>
  <si>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</si>
  <si>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</si>
  <si>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</si>
  <si>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</si>
  <si>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</si>
  <si>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</si>
  <si>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</si>
  <si>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</si>
  <si>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</si>
  <si>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</si>
  <si>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</si>
  <si>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</si>
  <si>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</si>
  <si>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</si>
  <si>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</si>
  <si>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</si>
  <si>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</si>
  <si>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</si>
  <si>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</si>
  <si>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</si>
  <si>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</si>
  <si>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</si>
  <si>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</si>
  <si>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</si>
  <si>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</si>
  <si>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</si>
  <si>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</si>
  <si>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</si>
  <si>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</si>
  <si>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</si>
  <si>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</si>
  <si>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</si>
  <si>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</si>
  <si>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</si>
  <si>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</si>
  <si>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</si>
  <si>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</si>
  <si>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</si>
  <si>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</si>
  <si>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</si>
  <si>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</si>
  <si>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</si>
  <si>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</si>
  <si>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</si>
  <si>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</si>
  <si>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</si>
  <si>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</si>
  <si>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</si>
  <si>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</si>
  <si>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</si>
  <si>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</si>
  <si>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</si>
  <si>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</si>
  <si>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</si>
  <si>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</si>
  <si>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</si>
  <si>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</si>
  <si>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</si>
  <si>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</si>
  <si>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</si>
  <si>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</si>
  <si>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</si>
  <si>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</si>
  <si>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</si>
  <si>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</si>
  <si>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</si>
  <si>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</si>
  <si>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</si>
  <si>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</si>
  <si>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</si>
  <si>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</si>
  <si>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</si>
  <si>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</si>
  <si>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</si>
  <si>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</si>
  <si>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</si>
  <si>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</si>
  <si>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</si>
  <si>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</si>
  <si>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</si>
  <si>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</si>
  <si>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</si>
  <si>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</si>
  <si>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</si>
  <si>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</si>
  <si>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</si>
  <si>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</si>
  <si>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</si>
  <si>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</si>
  <si>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</si>
  <si>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</si>
  <si>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</si>
  <si>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</si>
  <si>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</si>
  <si>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</si>
  <si>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</si>
  <si>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</si>
  <si>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</si>
  <si>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</si>
  <si>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</si>
  <si>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</si>
  <si>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</si>
  <si>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</si>
  <si>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</si>
  <si>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</si>
  <si>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</si>
  <si>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</si>
  <si>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</si>
  <si>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</si>
  <si>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</si>
  <si>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</si>
  <si>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</si>
  <si>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</si>
  <si>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</si>
  <si>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</si>
  <si>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</si>
  <si>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</si>
  <si>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</si>
  <si>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</si>
  <si>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</si>
  <si>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</si>
  <si>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</si>
  <si>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</si>
  <si>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</si>
  <si>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</si>
  <si>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</si>
  <si>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</si>
  <si>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</si>
  <si>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</si>
  <si>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</si>
  <si>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</si>
  <si>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</si>
  <si>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</si>
  <si>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</si>
  <si>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</si>
  <si>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</si>
  <si>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</si>
  <si>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</si>
  <si>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</si>
  <si>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</si>
  <si>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</si>
  <si>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</si>
  <si>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</si>
  <si>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</si>
  <si>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</si>
  <si>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</si>
  <si>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</si>
  <si>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</si>
  <si>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</si>
  <si>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</si>
  <si>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</si>
  <si>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</si>
  <si>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</si>
  <si>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</si>
  <si>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</si>
  <si>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</si>
  <si>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</si>
  <si>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</si>
  <si>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</si>
  <si>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</si>
  <si>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</si>
  <si>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</si>
  <si>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</si>
  <si>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</si>
  <si>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</si>
  <si>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</si>
  <si>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</si>
  <si>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</si>
  <si>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</si>
  <si>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</si>
  <si>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</si>
  <si>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</si>
  <si>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</si>
  <si>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</si>
  <si>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</si>
  <si>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</si>
  <si>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</si>
  <si>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</si>
  <si>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</si>
  <si>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</si>
  <si>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</si>
  <si>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</si>
  <si>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</si>
  <si>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</si>
  <si>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</si>
  <si>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</si>
  <si>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</si>
  <si>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</si>
  <si>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</si>
  <si>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</si>
  <si>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</si>
  <si>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</si>
  <si>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</si>
  <si>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</si>
  <si>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</si>
  <si>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</si>
  <si>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</si>
  <si>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</si>
  <si>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</si>
  <si>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</si>
  <si>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</si>
  <si>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</si>
  <si>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</si>
  <si>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</si>
  <si>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</si>
  <si>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</si>
  <si>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</si>
  <si>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</si>
  <si>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</si>
  <si>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</si>
  <si>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</si>
  <si>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</si>
  <si>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</si>
  <si>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</si>
  <si>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</si>
  <si>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</si>
  <si>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</si>
  <si>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</si>
  <si>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</si>
  <si>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</si>
  <si>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</si>
  <si>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</si>
  <si>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</si>
  <si>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</si>
  <si>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</si>
  <si>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</si>
  <si>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</si>
  <si>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</si>
  <si>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</si>
  <si>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</si>
  <si>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</si>
  <si>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</si>
  <si>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</si>
  <si>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</si>
  <si>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</si>
  <si>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</si>
  <si>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</si>
  <si>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</si>
  <si>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</si>
  <si>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</si>
  <si>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</si>
  <si>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</si>
  <si>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</si>
  <si>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</si>
  <si>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</si>
  <si>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</si>
  <si>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</si>
  <si>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</si>
  <si>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</si>
  <si>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</si>
  <si>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</si>
  <si>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</si>
  <si>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</si>
  <si>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</si>
  <si>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</si>
  <si>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</si>
  <si>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</si>
  <si>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</si>
  <si>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</si>
  <si>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</si>
  <si>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</si>
  <si>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</si>
  <si>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</si>
  <si>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</si>
  <si>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</si>
  <si>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</si>
  <si>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</si>
  <si>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</si>
  <si>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</si>
  <si>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</si>
  <si>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</si>
  <si>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</si>
  <si>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</si>
  <si>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</si>
  <si>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</si>
  <si>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</si>
  <si>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</si>
  <si>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</si>
  <si>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</si>
  <si>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</si>
  <si>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</si>
  <si>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</si>
  <si>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</si>
  <si>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</si>
  <si>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</si>
  <si>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</si>
  <si>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</si>
  <si>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</si>
  <si>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</si>
  <si>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</si>
  <si>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</si>
  <si>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</si>
  <si>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</si>
  <si>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</si>
  <si>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</si>
  <si>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</si>
  <si>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</si>
  <si>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</si>
  <si>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</si>
  <si>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</si>
  <si>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</si>
  <si>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</si>
  <si>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</si>
  <si>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</si>
  <si>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</si>
  <si>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</si>
  <si>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</si>
  <si>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</si>
  <si>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</si>
  <si>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</si>
  <si>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</si>
  <si>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</si>
  <si>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</si>
  <si>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</si>
  <si>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</si>
  <si>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</si>
  <si>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</si>
  <si>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</si>
  <si>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</si>
  <si>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</si>
  <si>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</si>
  <si>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</si>
  <si>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</si>
  <si>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</si>
  <si>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</si>
  <si>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</si>
  <si>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</si>
  <si>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</si>
  <si>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</si>
  <si>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</si>
  <si>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</si>
  <si>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</si>
  <si>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</si>
  <si>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</si>
  <si>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</si>
  <si>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</si>
  <si>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</si>
  <si>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</si>
  <si>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</si>
  <si>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</si>
  <si>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</si>
  <si>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</si>
  <si>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</si>
  <si>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</si>
  <si>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</si>
  <si>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</si>
  <si>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</si>
  <si>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</si>
  <si>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</si>
  <si>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</si>
  <si>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</si>
  <si>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</si>
  <si>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</si>
  <si>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Empty cells in panel B</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</si>
  <si>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</si>
  <si>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</si>
  <si>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</si>
  <si>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</si>
  <si>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</si>
  <si>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</si>
  <si>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</si>
  <si>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</si>
  <si>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</si>
  <si>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</si>
  <si>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</si>
  <si>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</si>
  <si>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</si>
  <si>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</si>
  <si>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</si>
  <si>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</si>
  <si>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</si>
  <si>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</si>
  <si>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</si>
  <si>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</si>
  <si>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</si>
  <si>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</si>
  <si>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</si>
  <si>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</si>
  <si>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</si>
  <si>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</si>
  <si>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</si>
  <si>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</si>
  <si>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</si>
  <si>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</si>
  <si>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</si>
  <si>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</si>
  <si>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</si>
  <si>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</si>
  <si>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</si>
  <si>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</si>
  <si>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</si>
  <si>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</si>
  <si>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</si>
  <si>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</si>
  <si>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</si>
  <si>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</si>
  <si>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</si>
  <si>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</si>
  <si>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</si>
  <si>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</si>
  <si>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</si>
  <si>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</si>
  <si>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</si>
  <si>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</si>
  <si>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</si>
  <si>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</si>
  <si>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</si>
  <si>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</si>
  <si>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</si>
  <si>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</si>
  <si>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</si>
  <si>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</si>
  <si>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</si>
  <si>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</si>
  <si>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</si>
  <si>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</si>
  <si>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</si>
  <si>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</si>
  <si>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</si>
  <si>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</si>
  <si>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</si>
  <si>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</si>
  <si>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</si>
  <si>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</si>
  <si>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1"/>
  </si>
  <si>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</si>
  <si>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</si>
  <si>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</si>
  <si>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</si>
  <si>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</si>
  <si>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</si>
  <si>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</si>
  <si>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</si>
  <si>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</si>
  <si>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</si>
  <si>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</si>
  <si>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</si>
  <si>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</si>
  <si>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</si>
  <si>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</si>
  <si>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1"/>
  </si>
  <si>
    <t>Max</t>
    <phoneticPr fontId="31"/>
  </si>
  <si>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</si>
  <si>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</si>
  <si>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</si>
  <si>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</si>
  <si>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</si>
  <si>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</si>
  <si>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</si>
  <si>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</si>
  <si>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</si>
  <si>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</si>
  <si>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</si>
  <si>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</si>
  <si>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</si>
  <si>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</si>
  <si>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</si>
  <si>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</si>
  <si>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</si>
  <si>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</si>
  <si>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</si>
  <si>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</si>
  <si>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</si>
  <si>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</si>
  <si>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</si>
  <si>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</si>
  <si>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</si>
  <si>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</si>
  <si>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</si>
  <si>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</si>
  <si>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</si>
  <si>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</si>
  <si>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</si>
  <si>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</si>
  <si>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</si>
  <si>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</si>
  <si>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</si>
  <si>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</si>
  <si>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</si>
  <si>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</si>
  <si>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</si>
  <si>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</si>
  <si>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</si>
  <si>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</si>
  <si>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</si>
  <si>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</si>
  <si>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</si>
  <si>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</si>
  <si>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</si>
  <si>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</si>
  <si>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</si>
  <si>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</si>
  <si>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</si>
  <si>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</si>
  <si>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</si>
  <si>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</si>
  <si>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</si>
  <si>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</si>
  <si>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</si>
  <si>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</si>
  <si>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</si>
  <si>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</si>
  <si>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</si>
  <si>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</si>
  <si>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</si>
  <si>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</si>
  <si>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</si>
  <si>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</si>
  <si>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</si>
  <si>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</si>
  <si>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</si>
  <si>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</si>
  <si>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</si>
  <si>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</si>
  <si>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</si>
  <si>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</si>
  <si>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</si>
  <si>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</si>
  <si>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</si>
  <si>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</si>
  <si>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</si>
  <si>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</si>
  <si>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</si>
  <si>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</si>
  <si>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</si>
  <si>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</si>
  <si>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</si>
  <si>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</si>
  <si>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</si>
  <si>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</si>
  <si>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</si>
  <si>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</si>
  <si>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</si>
  <si>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</si>
  <si>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</si>
  <si>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</si>
  <si>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</si>
  <si>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</si>
  <si>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</si>
  <si>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</si>
  <si>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</si>
  <si>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</si>
  <si>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</si>
  <si>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</si>
  <si>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</si>
  <si>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</si>
  <si>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</si>
  <si>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</si>
  <si>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</si>
  <si>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</si>
  <si>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</si>
  <si>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</si>
  <si>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</si>
  <si>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</si>
  <si>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</si>
  <si>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</si>
  <si>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</si>
  <si>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</si>
  <si>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</si>
  <si>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</si>
  <si>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</si>
  <si>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</si>
  <si>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</si>
  <si>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</si>
  <si>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</si>
  <si>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</si>
  <si>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</si>
  <si>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</si>
  <si>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</si>
  <si>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</si>
  <si>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</si>
  <si>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</si>
  <si>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</si>
  <si>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</si>
  <si>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</si>
  <si>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</si>
  <si>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</si>
  <si>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</si>
  <si>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</si>
  <si>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</si>
  <si>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</si>
  <si>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</si>
  <si>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</si>
  <si>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</si>
  <si>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</si>
  <si>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</si>
  <si>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</si>
  <si>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</si>
  <si>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</si>
  <si>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</si>
  <si>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</si>
  <si>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</si>
  <si>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</si>
  <si>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</si>
  <si>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</si>
  <si>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</si>
  <si>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</si>
  <si>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</si>
  <si>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</si>
  <si>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</si>
  <si>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</si>
  <si>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</si>
  <si>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</si>
  <si>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</si>
  <si>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</si>
  <si>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</si>
  <si>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</si>
  <si>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</si>
  <si>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</si>
  <si>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</si>
  <si>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</si>
  <si>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</si>
  <si>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</si>
  <si>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</si>
  <si>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</si>
  <si>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</si>
  <si>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</si>
  <si>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</si>
  <si>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</si>
  <si>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</si>
  <si>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</si>
  <si>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</si>
  <si>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</si>
  <si>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</si>
  <si>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</si>
  <si>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</si>
  <si>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</si>
  <si>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</si>
  <si>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</si>
  <si>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</si>
  <si>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</si>
  <si>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</si>
  <si>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</si>
  <si>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</si>
  <si>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</si>
  <si>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</si>
  <si>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</si>
  <si>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</si>
  <si>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</si>
  <si>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</si>
  <si>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</si>
  <si>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</si>
  <si>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</si>
  <si>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</si>
  <si>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</si>
  <si>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</si>
  <si>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5"/>
  </si>
  <si>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</si>
  <si>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</si>
  <si>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</si>
  <si>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</si>
  <si>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</si>
  <si>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</si>
  <si>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</si>
  <si>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</si>
  <si>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</si>
  <si>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</si>
  <si>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</si>
  <si>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</si>
  <si>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</si>
  <si>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</si>
  <si>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</si>
  <si>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</si>
  <si>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</si>
  <si>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</si>
  <si>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</si>
  <si>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</si>
  <si>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</si>
  <si>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</si>
  <si>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</si>
  <si>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</si>
  <si>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</si>
  <si>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</si>
  <si>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</si>
  <si>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</si>
  <si>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</si>
  <si>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</si>
  <si>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</si>
  <si>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</si>
  <si>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</si>
  <si>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</si>
  <si>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</si>
  <si>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</si>
  <si>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</si>
  <si>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</si>
  <si>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</si>
  <si>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</si>
  <si>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</si>
  <si>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</si>
  <si>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</si>
  <si>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</si>
  <si>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</si>
  <si>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</si>
  <si>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</si>
  <si>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</si>
  <si>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</si>
  <si>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</si>
  <si>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</si>
  <si>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</si>
  <si>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</si>
  <si>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</si>
  <si>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</si>
  <si>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</si>
  <si>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</si>
  <si>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</si>
  <si>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</si>
  <si>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</si>
  <si>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</si>
  <si>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</si>
  <si>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</si>
  <si>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</si>
  <si>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</si>
  <si>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</si>
  <si>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</si>
  <si>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</si>
  <si>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</si>
  <si>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</si>
  <si>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</si>
  <si>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</si>
  <si>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</si>
  <si>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</si>
  <si>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</si>
  <si>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</si>
  <si>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</si>
  <si>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</si>
  <si>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</si>
  <si>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</si>
  <si>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</si>
  <si>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</si>
  <si>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</si>
  <si>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</si>
  <si>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</si>
  <si>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</si>
  <si>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</si>
  <si>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</si>
  <si>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</si>
  <si>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</si>
  <si>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</si>
  <si>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</si>
  <si>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</si>
  <si>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</si>
  <si>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</si>
  <si>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</si>
  <si>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</si>
  <si>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</si>
  <si>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</si>
  <si>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</si>
  <si>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</si>
  <si>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</si>
  <si>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</si>
  <si>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</si>
  <si>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</si>
  <si>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</si>
  <si>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</si>
  <si>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</si>
  <si>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</si>
  <si>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</si>
  <si>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</si>
  <si>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</si>
  <si>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</si>
  <si>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</si>
  <si>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</si>
  <si>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</si>
  <si>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</si>
  <si>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</si>
  <si>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</si>
  <si>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</si>
  <si>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</si>
  <si>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</si>
  <si>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</si>
  <si>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</si>
  <si>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</si>
  <si>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</si>
  <si>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</si>
  <si>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</si>
  <si>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</si>
  <si>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</si>
  <si>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</si>
  <si>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</si>
  <si>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</si>
  <si>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</si>
  <si>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</si>
  <si>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</si>
  <si>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</si>
  <si>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</si>
  <si>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</si>
  <si>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</si>
  <si>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</si>
  <si>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</si>
  <si>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</si>
  <si>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</si>
  <si>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</si>
  <si>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</si>
  <si>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</si>
  <si>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</si>
  <si>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</si>
  <si>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</si>
  <si>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</si>
  <si>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</si>
  <si>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</si>
  <si>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</si>
  <si>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</si>
  <si>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</si>
  <si>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</si>
  <si>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</si>
  <si>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</si>
  <si>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</si>
  <si>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</si>
  <si>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</si>
  <si>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</si>
  <si>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</si>
  <si>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</si>
  <si>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</si>
  <si>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</si>
  <si>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</si>
  <si>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</si>
  <si>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</si>
  <si>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</si>
  <si>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</si>
  <si>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</si>
  <si>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</si>
  <si>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</si>
  <si>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</si>
  <si>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</si>
  <si>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</si>
  <si>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</si>
  <si>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</si>
  <si>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</si>
  <si>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</si>
  <si>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</si>
  <si>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</si>
  <si>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</si>
  <si>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</si>
  <si>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</si>
  <si>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</si>
  <si>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</si>
  <si>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</si>
  <si>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</si>
  <si>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</si>
  <si>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</si>
  <si>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</si>
  <si>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</si>
  <si>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</si>
  <si>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</si>
  <si>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</si>
  <si>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</si>
  <si>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</si>
  <si>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</si>
  <si>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</si>
  <si>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</si>
  <si>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</si>
  <si>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</si>
  <si>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</si>
  <si>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</si>
  <si>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</si>
  <si>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</si>
  <si>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</si>
  <si>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</si>
  <si>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</si>
  <si>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</si>
  <si>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</si>
  <si>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</si>
  <si>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</si>
  <si>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</si>
  <si>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</si>
  <si>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</si>
  <si>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</si>
  <si>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</si>
  <si>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</si>
  <si>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</si>
  <si>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</si>
  <si>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</si>
  <si>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</si>
  <si>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</si>
  <si>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</si>
  <si>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</si>
  <si>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</si>
  <si>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</si>
  <si>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</si>
  <si>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</si>
  <si>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</si>
  <si>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</si>
  <si>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</si>
  <si>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</si>
  <si>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</si>
  <si>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</si>
  <si>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</si>
  <si>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</si>
  <si>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</si>
  <si>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</si>
  <si>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</si>
  <si>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</si>
  <si>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</si>
  <si>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</si>
  <si>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</si>
  <si>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</si>
  <si>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</si>
  <si>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</si>
  <si>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</si>
  <si>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</si>
  <si>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</si>
  <si>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</si>
  <si>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</si>
  <si>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</si>
  <si>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</si>
  <si>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</si>
  <si>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</si>
  <si>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</si>
  <si>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</si>
  <si>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</si>
  <si>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</si>
  <si>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</si>
  <si>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</si>
  <si>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</si>
  <si>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</si>
  <si>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</si>
  <si>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</si>
  <si>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</si>
  <si>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</si>
  <si>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</si>
  <si>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</si>
  <si>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</si>
  <si>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</si>
  <si>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</si>
  <si>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</si>
  <si>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</si>
  <si>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</si>
  <si>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</si>
  <si>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</si>
  <si>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</si>
  <si>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</si>
  <si>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</si>
  <si>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</si>
  <si>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</si>
  <si>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</si>
  <si>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</si>
  <si>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</si>
  <si>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</si>
  <si>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</si>
  <si>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</si>
  <si>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</si>
  <si>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</si>
  <si>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</si>
  <si>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</si>
  <si>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</si>
  <si>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</si>
  <si>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</si>
  <si>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</si>
  <si>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</si>
  <si>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</si>
  <si>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</si>
  <si>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</si>
  <si>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</si>
  <si>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</si>
  <si>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</si>
  <si>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</si>
  <si>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</si>
  <si>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</si>
  <si>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</si>
  <si>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</si>
  <si>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</si>
  <si>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</si>
  <si>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</si>
  <si>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</si>
  <si>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</si>
  <si>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</si>
  <si>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</si>
  <si>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</si>
  <si>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</si>
  <si>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</si>
  <si>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</si>
  <si>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</si>
  <si>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</si>
  <si>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</si>
  <si>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</si>
  <si>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</si>
  <si>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</si>
  <si>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</si>
  <si>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</si>
  <si>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</si>
  <si>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</si>
  <si>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</si>
  <si>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</si>
  <si>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</si>
  <si>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</si>
  <si>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</si>
  <si>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</si>
  <si>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</si>
  <si>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</si>
  <si>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</si>
  <si>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</si>
  <si>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</si>
  <si>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</si>
  <si>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</si>
  <si>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</si>
  <si>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</si>
  <si>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</si>
  <si>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</si>
  <si>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</si>
  <si>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</si>
  <si>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</si>
  <si>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</si>
  <si>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</si>
  <si>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</si>
  <si>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</si>
  <si>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</si>
  <si>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</si>
  <si>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</si>
  <si>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</si>
  <si>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</si>
  <si>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</si>
  <si>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</si>
  <si>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</si>
  <si>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Activity</t>
  </si>
  <si>
    <t>Additional information
(if needed)</t>
  </si>
  <si>
    <t>Value on balance sheet</t>
  </si>
  <si>
    <t>Market value</t>
  </si>
  <si>
    <t>Current asset class classification</t>
  </si>
  <si>
    <t>Cryptoasset liabilities</t>
  </si>
  <si>
    <t>Liquidity risk</t>
  </si>
  <si>
    <t>HQLA treatment</t>
  </si>
  <si>
    <t>LCR cash inflows rate applied</t>
  </si>
  <si>
    <t>NSFR RSF factor applied</t>
  </si>
  <si>
    <t>LCR runoff rate applied</t>
  </si>
  <si>
    <t>NSFR ASF factor applied</t>
  </si>
  <si>
    <t>Crypto liabilities</t>
  </si>
  <si>
    <t>Cryptoassets</t>
  </si>
  <si>
    <t>Aave</t>
  </si>
  <si>
    <t>Cardano</t>
  </si>
  <si>
    <t>Algorand</t>
  </si>
  <si>
    <t>Cosmos</t>
  </si>
  <si>
    <t>Avalanche</t>
  </si>
  <si>
    <t>Axie Infinity</t>
  </si>
  <si>
    <t>Bitcoin Cash</t>
  </si>
  <si>
    <t>Binance Coin</t>
  </si>
  <si>
    <t>Bitcoin SV</t>
  </si>
  <si>
    <t>Binance USD</t>
  </si>
  <si>
    <t>Chiliz</t>
  </si>
  <si>
    <t>Compound</t>
  </si>
  <si>
    <t>Curve DAO Token</t>
  </si>
  <si>
    <t>Dogecoin</t>
  </si>
  <si>
    <t>EOS</t>
  </si>
  <si>
    <t>Ethereum Classic</t>
  </si>
  <si>
    <t>Internet Computer</t>
  </si>
  <si>
    <t>Klaytn</t>
  </si>
  <si>
    <t>NEAR</t>
  </si>
  <si>
    <t>SushiSwap</t>
  </si>
  <si>
    <t>Uniswap</t>
  </si>
  <si>
    <t>Stellar</t>
  </si>
  <si>
    <t>Zcash</t>
  </si>
  <si>
    <t>Daily</t>
  </si>
  <si>
    <t>Monthly</t>
  </si>
  <si>
    <t>Quarterly</t>
  </si>
  <si>
    <t>Half-yearly</t>
  </si>
  <si>
    <t>Annually</t>
  </si>
  <si>
    <t>Crypto asset frequency</t>
  </si>
  <si>
    <t>Classification conditions</t>
  </si>
  <si>
    <t>Check: Reconciliation with Leverage ratio worksheet</t>
  </si>
  <si>
    <t>Revised vs current
(current SA exposures)</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</si>
  <si>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</si>
  <si>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</si>
  <si>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</si>
  <si>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</si>
  <si>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</si>
  <si>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</si>
  <si>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</si>
  <si>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</si>
  <si>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</si>
  <si>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</si>
  <si>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</si>
  <si>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</si>
  <si>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</si>
  <si>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</si>
  <si>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</si>
  <si>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</si>
  <si>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</si>
  <si>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</si>
  <si>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</si>
  <si>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</si>
  <si>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</si>
  <si>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</si>
  <si>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</si>
  <si>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</si>
  <si>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</si>
  <si>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</si>
  <si>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</si>
  <si>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</si>
  <si>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</si>
  <si>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</si>
  <si>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</si>
  <si>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</si>
  <si>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</si>
  <si>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</si>
  <si>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</si>
  <si>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</si>
  <si>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</si>
  <si>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</si>
  <si>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</si>
  <si>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</si>
  <si>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</si>
  <si>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</si>
  <si>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</si>
  <si>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</si>
  <si>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</si>
  <si>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</si>
  <si>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</si>
  <si>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</si>
  <si>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</si>
  <si>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</si>
  <si>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</si>
  <si>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</si>
  <si>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</si>
  <si>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</si>
  <si>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</si>
  <si>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</si>
  <si>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</si>
  <si>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</si>
  <si>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</si>
  <si>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</si>
  <si>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</si>
  <si>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</si>
  <si>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</si>
  <si>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</si>
  <si>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</si>
  <si>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</si>
  <si>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</si>
  <si>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Credit risk exposures (including derivatives)</t>
  </si>
  <si>
    <t>Amount used for calculating RWA</t>
  </si>
  <si>
    <t>Market risk exposures (including derivatives)</t>
  </si>
  <si>
    <t>Market risk approach</t>
  </si>
  <si>
    <t>CVA</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</si>
  <si>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</si>
  <si>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</si>
  <si>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</si>
  <si>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</si>
  <si>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</si>
  <si>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</si>
  <si>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</si>
  <si>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</si>
  <si>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</si>
  <si>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</si>
  <si>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</si>
  <si>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</si>
  <si>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</si>
  <si>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</si>
  <si>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</si>
  <si>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</si>
  <si>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</si>
  <si>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</si>
  <si>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</si>
  <si>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</si>
  <si>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</si>
  <si>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</si>
  <si>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</si>
  <si>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</si>
  <si>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</si>
  <si>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</si>
  <si>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</si>
  <si>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</si>
  <si>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</si>
  <si>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</si>
  <si>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</si>
  <si>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</si>
  <si>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</si>
  <si>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</si>
  <si>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</si>
  <si>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</si>
  <si>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</si>
  <si>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</si>
  <si>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</si>
  <si>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</si>
  <si>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</si>
  <si>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</si>
  <si>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</si>
  <si>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</si>
  <si>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</si>
  <si>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</si>
  <si>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</si>
  <si>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</si>
  <si>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</si>
  <si>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</si>
  <si>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</si>
  <si>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</si>
  <si>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</si>
  <si>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</si>
  <si>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</si>
  <si>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</si>
  <si>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</si>
  <si>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</si>
  <si>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</si>
  <si>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</si>
  <si>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</si>
  <si>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</si>
  <si>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</si>
  <si>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</si>
  <si>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</si>
  <si>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</si>
  <si>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</si>
  <si>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</si>
  <si>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</si>
  <si>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</si>
  <si>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</si>
  <si>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</si>
  <si>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</si>
  <si>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</si>
  <si>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</si>
  <si>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</si>
  <si>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</si>
  <si>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</si>
  <si>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</si>
  <si>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</si>
  <si>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</si>
  <si>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</si>
  <si>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</si>
  <si>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</si>
  <si>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</si>
  <si>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</si>
  <si>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</si>
  <si>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</si>
  <si>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</si>
  <si>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</si>
  <si>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</si>
  <si>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</si>
  <si>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</si>
  <si>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</si>
  <si>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</si>
  <si>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</si>
  <si>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</si>
  <si>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</si>
  <si>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</si>
  <si>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</si>
  <si>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</si>
  <si>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</si>
  <si>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</si>
  <si>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</si>
  <si>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</si>
  <si>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</si>
  <si>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</si>
  <si>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</si>
  <si>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</si>
  <si>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</si>
  <si>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</si>
  <si>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</si>
  <si>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</si>
  <si>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</si>
  <si>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</si>
  <si>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</si>
  <si>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</si>
  <si>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</si>
  <si>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</si>
  <si>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</si>
  <si>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</si>
  <si>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</si>
  <si>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</si>
  <si>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</si>
  <si>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</si>
  <si>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</si>
  <si>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</si>
  <si>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</si>
  <si>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</si>
  <si>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</si>
  <si>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</si>
  <si>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</si>
  <si>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</si>
  <si>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</si>
  <si>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</si>
  <si>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</si>
  <si>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</si>
  <si>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</si>
  <si>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</si>
  <si>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</si>
  <si>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</si>
  <si>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</si>
  <si>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</si>
  <si>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</si>
  <si>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</si>
  <si>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</si>
  <si>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</si>
  <si>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</si>
  <si>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</si>
  <si>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</si>
  <si>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</si>
  <si>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</si>
  <si>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</si>
  <si>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</si>
  <si>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</si>
  <si>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</si>
  <si>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</si>
  <si>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</si>
  <si>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</si>
  <si>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</si>
  <si>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</si>
  <si>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</si>
  <si>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</si>
  <si>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Type of instrument</t>
  </si>
  <si>
    <t>Cryptoasset instrument type</t>
  </si>
  <si>
    <t>Spot</t>
  </si>
  <si>
    <t>Derivative</t>
  </si>
  <si>
    <t>ETP</t>
  </si>
  <si>
    <t>Tokenised asset</t>
  </si>
  <si>
    <t>Stablecoin</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</si>
  <si>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</si>
  <si>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</si>
  <si>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</si>
  <si>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</si>
  <si>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Frequency of available information on value of reserve assets</t>
  </si>
  <si>
    <t>Infrastructure risk RWA add-on</t>
  </si>
  <si>
    <t>Additional RWA amount</t>
  </si>
  <si>
    <t>Add-on percentage of exposures</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</si>
  <si>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</si>
  <si>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</si>
  <si>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</si>
  <si>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</si>
  <si>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</si>
  <si>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</si>
  <si>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</si>
  <si>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</si>
  <si>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</si>
  <si>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</si>
  <si>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</si>
  <si>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</si>
  <si>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</si>
  <si>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</si>
  <si>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TB IMA Backtesting-P&amp;L</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</si>
  <si>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</si>
  <si>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</si>
  <si>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</si>
  <si>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</si>
  <si>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</si>
  <si>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</si>
  <si>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</si>
  <si>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</si>
  <si>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</si>
  <si>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</si>
  <si>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</si>
  <si>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</si>
  <si>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</si>
  <si>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</si>
  <si>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</si>
  <si>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</si>
  <si>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</si>
  <si>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</si>
  <si>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</si>
  <si>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</si>
  <si>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</si>
  <si>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</si>
  <si>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</si>
  <si>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</si>
  <si>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</si>
  <si>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</si>
  <si>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</si>
  <si>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</si>
  <si>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</si>
  <si>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</si>
  <si>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</si>
  <si>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</si>
  <si>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</si>
  <si>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</si>
  <si>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</si>
  <si>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</si>
  <si>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</si>
  <si>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</si>
  <si>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</si>
  <si>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</si>
  <si>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</si>
  <si>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</si>
  <si>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</si>
  <si>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</si>
  <si>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</si>
  <si>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</si>
  <si>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</si>
  <si>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</si>
  <si>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</si>
  <si>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</si>
  <si>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</si>
  <si>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</si>
  <si>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</si>
  <si>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</si>
  <si>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</si>
  <si>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</si>
  <si>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</si>
  <si>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</si>
  <si>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</si>
  <si>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</si>
  <si>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</si>
  <si>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</si>
  <si>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</si>
  <si>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</si>
  <si>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</si>
  <si>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</si>
  <si>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</si>
  <si>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</si>
  <si>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</si>
  <si>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</si>
  <si>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</si>
  <si>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</si>
  <si>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</si>
  <si>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</si>
  <si>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</si>
  <si>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</si>
  <si>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</si>
  <si>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</si>
  <si>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</si>
  <si>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</si>
  <si>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</si>
  <si>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</si>
  <si>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</si>
  <si>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</si>
  <si>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</si>
  <si>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</si>
  <si>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</si>
  <si>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</si>
  <si>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</si>
  <si>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</si>
  <si>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</si>
  <si>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</si>
  <si>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</si>
  <si>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</si>
  <si>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</si>
  <si>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</si>
  <si>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</si>
  <si>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</si>
  <si>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</si>
  <si>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</si>
  <si>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</si>
  <si>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</si>
  <si>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</si>
  <si>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</si>
  <si>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</si>
  <si>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</si>
  <si>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</si>
  <si>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</si>
  <si>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</si>
  <si>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</si>
  <si>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</si>
  <si>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</si>
  <si>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</si>
  <si>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</si>
  <si>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</si>
  <si>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</si>
  <si>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</si>
  <si>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</si>
  <si>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</si>
  <si>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</si>
  <si>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</si>
  <si>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</si>
  <si>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</si>
  <si>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</si>
  <si>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</si>
  <si>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</si>
  <si>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</si>
  <si>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</si>
  <si>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</si>
  <si>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</si>
  <si>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</si>
  <si>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</si>
  <si>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</si>
  <si>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</si>
  <si>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</si>
  <si>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</si>
  <si>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</si>
  <si>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</si>
  <si>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</si>
  <si>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</si>
  <si>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</si>
  <si>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</si>
  <si>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</si>
  <si>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</si>
  <si>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</si>
  <si>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</si>
  <si>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</si>
  <si>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</si>
  <si>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</si>
  <si>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</si>
  <si>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</si>
  <si>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B. Securitisation exposures</t>
    </r>
    <r>
      <rPr>
        <b/>
        <sz val="13"/>
        <color rgb="FFAA322F"/>
        <rFont val="Segoe UI"/>
        <family val="2"/>
      </rPr>
      <t xml:space="preserve"> (only exposures are subject to the final standards) </t>
    </r>
  </si>
  <si>
    <r>
      <t xml:space="preserve">Exposures </t>
    </r>
    <r>
      <rPr>
        <b/>
        <sz val="10"/>
        <color rgb="FFAA322F"/>
        <rFont val="Segoe UI"/>
        <family val="2"/>
      </rPr>
      <t>not yet subject to the final standards</t>
    </r>
  </si>
  <si>
    <r>
      <t xml:space="preserve">Memo item: securitisation exposures reported in the banking book in regulatory reporting </t>
    </r>
    <r>
      <rPr>
        <b/>
        <sz val="10"/>
        <color rgb="FFAA322F"/>
        <rFont val="Segoe UI"/>
        <family val="2"/>
      </rPr>
      <t>that will no longer be included after</t>
    </r>
    <r>
      <rPr>
        <sz val="10"/>
        <color theme="1"/>
        <rFont val="Segoe UI"/>
        <family val="2"/>
      </rPr>
      <t xml:space="preserve"> the application of the revised market risk framework definition of TB-BB boundary</t>
    </r>
  </si>
  <si>
    <r>
      <t xml:space="preserve">Memo item: securitisation exposures reported in the trading book in regulatory reporting </t>
    </r>
    <r>
      <rPr>
        <b/>
        <sz val="10"/>
        <color rgb="FFAA322F"/>
        <rFont val="Segoe UI"/>
        <family val="2"/>
      </rPr>
      <t xml:space="preserve">that will no longer be included after </t>
    </r>
    <r>
      <rPr>
        <sz val="10"/>
        <color theme="1"/>
        <rFont val="Segoe UI"/>
        <family val="2"/>
      </rPr>
      <t>the application of the revised market risk framework definition of TB-BB boundary</t>
    </r>
  </si>
  <si>
    <t>Min</t>
  </si>
  <si>
    <t>C. RWA effects from phase-in arrangements</t>
  </si>
  <si>
    <t>A.6 Operational risk</t>
  </si>
  <si>
    <t>A.7 Accounting information</t>
  </si>
  <si>
    <t>All Securitisation reporting required</t>
  </si>
  <si>
    <t>Securitisation reporting required columns I, P and Q only</t>
  </si>
  <si>
    <t>based on average total losses ≥ EUR 100,000</t>
  </si>
  <si>
    <t>OpRisk boundary</t>
  </si>
  <si>
    <t>Old regulatory</t>
  </si>
  <si>
    <t>Revised regulatory</t>
  </si>
  <si>
    <t>Which definition of the TB-BB boundary is used for the net profit split?</t>
  </si>
  <si>
    <t/>
  </si>
  <si>
    <t>Adjustment to total securitisation RWA (please report as negative number)</t>
  </si>
  <si>
    <t>Underlying cryptoasset or traditional asset</t>
  </si>
  <si>
    <t>Underlying cryptoasset</t>
  </si>
  <si>
    <t>If "other" is selected in column B, include the underlying cryptoasset here</t>
  </si>
  <si>
    <t>If "other" is selected in column D, include type of instrument here</t>
  </si>
  <si>
    <t>1inch</t>
  </si>
  <si>
    <t>ApeCoin</t>
  </si>
  <si>
    <t>Aptos</t>
  </si>
  <si>
    <t>Aragon</t>
  </si>
  <si>
    <t xml:space="preserve">Audius  </t>
  </si>
  <si>
    <t>Augur</t>
  </si>
  <si>
    <t>Bancor Network Token</t>
  </si>
  <si>
    <t>Cartesi</t>
  </si>
  <si>
    <t>Convex Finance</t>
  </si>
  <si>
    <t>Crowdlitoken</t>
  </si>
  <si>
    <t>Dapp Token</t>
  </si>
  <si>
    <t>dYdX</t>
  </si>
  <si>
    <t xml:space="preserve">Enjin Coin  </t>
  </si>
  <si>
    <t>Ether</t>
  </si>
  <si>
    <t>Frax Stablecoin</t>
  </si>
  <si>
    <t>GALA</t>
  </si>
  <si>
    <t>Hedera</t>
  </si>
  <si>
    <t>Kusama (KSM)</t>
  </si>
  <si>
    <t>Liquity (LQTY)</t>
  </si>
  <si>
    <t>PINE</t>
  </si>
  <si>
    <t>Songbird</t>
  </si>
  <si>
    <t>Swissqoin</t>
  </si>
  <si>
    <t>Synapse (SYN)</t>
  </si>
  <si>
    <t xml:space="preserve">Synthetix  </t>
  </si>
  <si>
    <t>UMA</t>
  </si>
  <si>
    <t>WECAN</t>
  </si>
  <si>
    <t>Zen</t>
  </si>
  <si>
    <t>Underlying cryptoassets</t>
  </si>
  <si>
    <t>Cryptoasset activity</t>
  </si>
  <si>
    <t>Taking deposits from cryptoasset service providers</t>
  </si>
  <si>
    <t>Issuing cryptoassets</t>
  </si>
  <si>
    <t>Issuing securities with underlying cryptoassets</t>
  </si>
  <si>
    <t>Holding</t>
  </si>
  <si>
    <t>Clearing</t>
  </si>
  <si>
    <t>Trading</t>
  </si>
  <si>
    <t>Issuance</t>
  </si>
  <si>
    <t>Lending and SFTs</t>
  </si>
  <si>
    <t>Underwriting</t>
  </si>
  <si>
    <t>A. Cryptoassets under custody, under management and facilitating client trading</t>
  </si>
  <si>
    <t>Market value of activities</t>
  </si>
  <si>
    <t>Any other activities not giving rise to prudential exposures</t>
  </si>
  <si>
    <t>Assets under custody; of which:</t>
  </si>
  <si>
    <t>Tokenised assets</t>
  </si>
  <si>
    <t>Assets under management on behalf of clients; of which:</t>
  </si>
  <si>
    <t>Turnover during the period for trading-related activities on behalf of clients; of which:</t>
  </si>
  <si>
    <t>Facilitating client trading of exposures or activity with underlying cryptoassets; of which:</t>
  </si>
  <si>
    <t>Spot/ETP</t>
  </si>
  <si>
    <t>Trading (on clients' accounts) of cryptoassets/derivatives on cryptoassets; of which:</t>
  </si>
  <si>
    <t>Check: of which items &lt; total</t>
  </si>
  <si>
    <t>A.1 Overview</t>
  </si>
  <si>
    <t>A.2 Assets under custody</t>
  </si>
  <si>
    <t>Top 5 underlying cryptoassets</t>
  </si>
  <si>
    <t>Additional information (if needed)</t>
  </si>
  <si>
    <t>Total market value of cryptoassets</t>
  </si>
  <si>
    <t>A.3 Assets under management</t>
  </si>
  <si>
    <t>A.4 Client-related trading</t>
  </si>
  <si>
    <t>B. Crypto-related liabilities</t>
  </si>
  <si>
    <t>Crypto-related deposit-taking activities</t>
  </si>
  <si>
    <t>Are the deposits bankruptcy remote from the bank</t>
  </si>
  <si>
    <t>Balance as at reporting date</t>
  </si>
  <si>
    <t>Average balance during the reporting period</t>
  </si>
  <si>
    <t>LCR run-off rate applied</t>
  </si>
  <si>
    <t>C. Cryptoassets exposures and activities</t>
  </si>
  <si>
    <t>Total exposure (post-CCF, post-CRM)</t>
  </si>
  <si>
    <t>Total amount underwritten for initial coin offerings</t>
  </si>
  <si>
    <t>Any other cryptoasset exposure amounts not reported in columns R to AP</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</si>
  <si>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</si>
  <si>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</si>
  <si>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</si>
  <si>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</si>
  <si>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</si>
  <si>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</si>
  <si>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Subordinated debt and capital instruments other than equity (SA)</t>
  </si>
  <si>
    <t>Crypto asset classes BB</t>
  </si>
  <si>
    <t>Crypto asset market risk treatment</t>
  </si>
  <si>
    <t>SSA</t>
  </si>
  <si>
    <t>Crypto HQLA treatment</t>
  </si>
  <si>
    <t>Level 1 HQLA</t>
  </si>
  <si>
    <t>Level 2A HQLA</t>
  </si>
  <si>
    <t>Level 2B HQLA</t>
  </si>
  <si>
    <t>none</t>
  </si>
  <si>
    <t>Other exposures</t>
  </si>
  <si>
    <t>Do you apply hedging to your cryptoasset exposures?</t>
  </si>
  <si>
    <t>Remarks (please provide a brief description of your hedging strategy)</t>
  </si>
  <si>
    <t>Memo item – use of hedging</t>
  </si>
  <si>
    <t>Explain why the cryptoasset has failed the classification conditions, and why it is allocated to 2a or 2b</t>
  </si>
  <si>
    <t>I. Crypto worksheet</t>
  </si>
  <si>
    <t>Col D</t>
  </si>
  <si>
    <t>Indicate whether the activity is connected to an exposure under panel C</t>
  </si>
  <si>
    <t>Provide row reference where yes in column E</t>
  </si>
  <si>
    <t>IMM consistent</t>
  </si>
  <si>
    <t>OIM consistent</t>
  </si>
  <si>
    <t>SA consistent</t>
  </si>
  <si>
    <t>CCR overall consistent</t>
  </si>
  <si>
    <t>Standardised consistent</t>
  </si>
  <si>
    <t>M reporting consistent</t>
  </si>
  <si>
    <t>BA-CVA full</t>
  </si>
  <si>
    <t>CVA overall consistent</t>
  </si>
  <si>
    <t>BA-CVA reduced</t>
  </si>
  <si>
    <t>Taking deposits from cryptoasset issuers</t>
  </si>
  <si>
    <t>Amp</t>
  </si>
  <si>
    <t>Arbitrum (ARB)</t>
  </si>
  <si>
    <t>Basic Attention Token (BAT)</t>
  </si>
  <si>
    <t xml:space="preserve">Bitcoin </t>
  </si>
  <si>
    <t>Bitcoin Additional</t>
  </si>
  <si>
    <t>Chainlink (LINK)</t>
  </si>
  <si>
    <t>Dai</t>
  </si>
  <si>
    <t>Decentraland (MANA)</t>
  </si>
  <si>
    <t>Polkadot (DOT)</t>
  </si>
  <si>
    <t>Enzyme</t>
  </si>
  <si>
    <t>Filecoin (FIL)</t>
  </si>
  <si>
    <t>Fantom (FTM)</t>
  </si>
  <si>
    <t>Galxe (GAL)</t>
  </si>
  <si>
    <t xml:space="preserve">HIVE </t>
  </si>
  <si>
    <t>Lido DAO (LDO)</t>
  </si>
  <si>
    <t>Maker (MKR)</t>
  </si>
  <si>
    <t>Magic Internet Money (MIM)</t>
  </si>
  <si>
    <t>Livepeer (LPT)</t>
  </si>
  <si>
    <t>Litecoin (LTC)</t>
  </si>
  <si>
    <t>Metronome (MET)</t>
  </si>
  <si>
    <t>Multi-cryptoasset</t>
  </si>
  <si>
    <t>Optimism (OP)</t>
  </si>
  <si>
    <t>Polygon (MATIC)</t>
  </si>
  <si>
    <t>Quant (QNT)</t>
  </si>
  <si>
    <t>Sandbox (SAND)</t>
  </si>
  <si>
    <t>Solana (SOL)</t>
  </si>
  <si>
    <t>Tether (USDT)</t>
  </si>
  <si>
    <t>Tez (XTZ)</t>
  </si>
  <si>
    <t>Tron (TRX)</t>
  </si>
  <si>
    <t>USD Coin (USDC)</t>
  </si>
  <si>
    <t>Ripple (XRP)</t>
  </si>
  <si>
    <t>Wrapped Beacon ETH (WBETH)</t>
  </si>
  <si>
    <t>Wrapped Bitcoin (WBTC)</t>
  </si>
  <si>
    <t>Wrapped ETH (WETH)</t>
  </si>
  <si>
    <t>Wrapped Matic (WMATIC)</t>
  </si>
  <si>
    <t>Yearn Finance (YFI)</t>
  </si>
  <si>
    <t>Ox Protocol (ZRX)</t>
  </si>
  <si>
    <t>Analysis flags</t>
  </si>
  <si>
    <t>Revised approaches</t>
  </si>
  <si>
    <r>
      <t>NPL securitisations subject to CRE45.5</t>
    </r>
    <r>
      <rPr>
        <b/>
        <sz val="10"/>
        <color theme="1"/>
        <rFont val="Segoe UI"/>
        <family val="2"/>
      </rPr>
      <t xml:space="preserve"> (banks under final Basel III only)</t>
    </r>
  </si>
  <si>
    <r>
      <t xml:space="preserve">Unassigned </t>
    </r>
    <r>
      <rPr>
        <b/>
        <sz val="10"/>
        <color theme="1"/>
        <rFont val="Segoe UI"/>
        <family val="2"/>
      </rPr>
      <t>(banks under final Basel III only)</t>
    </r>
  </si>
  <si>
    <t>Does your bank have cryptoassets or cryptoliabilities, provide cryptoasset custodial services, or take cryptoasset-related deposits?</t>
  </si>
  <si>
    <t>Crypto asset network</t>
  </si>
  <si>
    <t>Permissionless</t>
  </si>
  <si>
    <t>Permissioned</t>
  </si>
  <si>
    <t>Crypto asset group</t>
  </si>
  <si>
    <t>Group 1a</t>
  </si>
  <si>
    <t>Group 1b</t>
  </si>
  <si>
    <t>Group 2a</t>
  </si>
  <si>
    <t>Group 2b</t>
  </si>
  <si>
    <t>C. Basis risk</t>
  </si>
  <si>
    <t>G. Qualitative questions</t>
  </si>
  <si>
    <t>B. Stratification retail NMDs</t>
  </si>
  <si>
    <t>F. IR hedging practices</t>
  </si>
  <si>
    <t>A. IRRBB results</t>
  </si>
  <si>
    <t>E. Repricing rates</t>
  </si>
  <si>
    <t>EU ST SFTs</t>
  </si>
  <si>
    <t>D. CSRBB</t>
  </si>
  <si>
    <t>EU UFCP</t>
  </si>
  <si>
    <t>EU Templates</t>
  </si>
  <si>
    <t>EU Supervisory information</t>
  </si>
  <si>
    <t>EU General Info</t>
  </si>
  <si>
    <t>Contents Basel III monitoring reporting template (EU)</t>
  </si>
  <si>
    <t>Use EU IRRBB data</t>
  </si>
  <si>
    <t>Use EU ST SFTs data</t>
  </si>
  <si>
    <t>Use EU UFCP data</t>
  </si>
  <si>
    <t>A. EU Data usage flags</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</si>
  <si>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</si>
  <si>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r>
      <t xml:space="preserve">LEI code of the Bank </t>
    </r>
    <r>
      <rPr>
        <b/>
        <sz val="10"/>
        <color rgb="FFFF0000"/>
        <rFont val="Segoe UI"/>
        <family val="2"/>
      </rPr>
      <t>(*)</t>
    </r>
  </si>
  <si>
    <t>1) Identification data</t>
  </si>
  <si>
    <t>A) General bank data</t>
  </si>
  <si>
    <t>EU General information (to be completed by all banks)</t>
  </si>
  <si>
    <t>0350</t>
  </si>
  <si>
    <t>0340</t>
  </si>
  <si>
    <t>0330</t>
  </si>
  <si>
    <t>0320</t>
  </si>
  <si>
    <t>0310</t>
  </si>
  <si>
    <t>0170</t>
  </si>
  <si>
    <t>0160</t>
  </si>
  <si>
    <t>0150</t>
  </si>
  <si>
    <t>0140</t>
  </si>
  <si>
    <t>0130</t>
  </si>
  <si>
    <t>0120</t>
  </si>
  <si>
    <t>0110</t>
  </si>
  <si>
    <t>0100</t>
  </si>
  <si>
    <t>0090</t>
  </si>
  <si>
    <t>0080</t>
  </si>
  <si>
    <t>0070</t>
  </si>
  <si>
    <t>0060</t>
  </si>
  <si>
    <t>0050</t>
  </si>
  <si>
    <t>0040</t>
  </si>
  <si>
    <t>0030</t>
  </si>
  <si>
    <t>0020</t>
  </si>
  <si>
    <t>0010</t>
  </si>
  <si>
    <t>Other comments</t>
  </si>
  <si>
    <t>If treated as securitisation, description of how SECR requirements are applied distinguishing the case of single loans and portfolio guarantees, if possible</t>
  </si>
  <si>
    <t xml:space="preserve">Are the relevant eligibility criteria for the portfolio guarantee or the single guarantee with caps or floors under Part Three, Title II, Chapter 3 and 4 of the CRR sufficiently clear? </t>
  </si>
  <si>
    <t>If treated as credit risk, description of the approach followed</t>
  </si>
  <si>
    <t>Not considered as risk reducing for prudential purpose (neither credit risk mitigation, nor securitisation)?</t>
  </si>
  <si>
    <t>Treated as securitisation? If so, explanations on what are the features of the caps and/or floors of the portfolio that give rise to tranching</t>
  </si>
  <si>
    <t>Treated as credit risk? If so, explanations on why the presence of caps and/or floors is not leading to tranching</t>
  </si>
  <si>
    <t>Characteristics guarantors</t>
  </si>
  <si>
    <t>Characteristics obligors or credit facilities covered by the guarantee</t>
  </si>
  <si>
    <t>RW of the guarantor</t>
  </si>
  <si>
    <t>Work-out of the exposures?</t>
  </si>
  <si>
    <t>Time of execution of the guarantee</t>
  </si>
  <si>
    <t>Type of credit event for guarantee triggering</t>
  </si>
  <si>
    <t>Level of exposure protection</t>
  </si>
  <si>
    <t>Type of cap/floor</t>
  </si>
  <si>
    <t xml:space="preserve">Type of guarantee </t>
  </si>
  <si>
    <t>Portfolio guarantee ID</t>
  </si>
  <si>
    <t>B. Qualitative panel</t>
  </si>
  <si>
    <t>0300</t>
  </si>
  <si>
    <t>Total single guarantees not considered as risk reducing for prudential purpose</t>
  </si>
  <si>
    <t>Not considered as risk reducing for prudential purpose (neither credit risk mitigation, nor securitisation)</t>
  </si>
  <si>
    <t>0290</t>
  </si>
  <si>
    <t>Total single guarantees synthetic securitisation exposures originated</t>
  </si>
  <si>
    <t>Total single guarantees treated as synthetic securitisations</t>
  </si>
  <si>
    <t>Treated as securitisation (chapter 5)</t>
  </si>
  <si>
    <t>of which: retail</t>
  </si>
  <si>
    <t>0280</t>
  </si>
  <si>
    <t>of which: SME treated as corporates</t>
  </si>
  <si>
    <t>0270</t>
  </si>
  <si>
    <t>of which: large and mid-market general corporates</t>
  </si>
  <si>
    <t>0260</t>
  </si>
  <si>
    <t>A-IRB</t>
  </si>
  <si>
    <t>0250</t>
  </si>
  <si>
    <t>0240</t>
  </si>
  <si>
    <t>0230</t>
  </si>
  <si>
    <t>0220</t>
  </si>
  <si>
    <t>F-IRB</t>
  </si>
  <si>
    <t>0210</t>
  </si>
  <si>
    <t>of which: exposures in default</t>
  </si>
  <si>
    <t>0200</t>
  </si>
  <si>
    <t>0190</t>
  </si>
  <si>
    <t>of which: corporates</t>
  </si>
  <si>
    <t>0180</t>
  </si>
  <si>
    <t>Total UFCP in the form of single guarantees with caps or floors</t>
  </si>
  <si>
    <t>Treated as credit risk (chapter 3-4)</t>
  </si>
  <si>
    <t>A.2. Single guarantees with caps or floors</t>
  </si>
  <si>
    <t>Total portfolio guarantees not considered as risk reducing for prudential purpose</t>
  </si>
  <si>
    <t>Total synthetic securitisation exposures originated</t>
  </si>
  <si>
    <t>Total portfolio guarantees synthetic securitisation exposures originated</t>
  </si>
  <si>
    <t>Total of synthetic securitisation exposure</t>
  </si>
  <si>
    <t>Total portfolio guarantees treated as synthetic securitisations</t>
  </si>
  <si>
    <t>Total UFCP</t>
  </si>
  <si>
    <t>Total UFCP in the form of portfolio guarantees</t>
  </si>
  <si>
    <t>A.1. Portfolio guarantees with caps or floors</t>
  </si>
  <si>
    <t>A. Quantitative panel</t>
  </si>
  <si>
    <t>EU Recognition of capped or floored unfunded credit protection (UFCP) - Mandatory template</t>
  </si>
  <si>
    <t>Memo item: Unregulated Other financial Corporations (shadow banking)</t>
  </si>
  <si>
    <t>0880</t>
  </si>
  <si>
    <t>Captive financial institutions and money lenders</t>
  </si>
  <si>
    <t>0870</t>
  </si>
  <si>
    <t>Financial auxiliaries</t>
  </si>
  <si>
    <t>0860</t>
  </si>
  <si>
    <t>Remaining financial intermediaries</t>
  </si>
  <si>
    <t>0850</t>
  </si>
  <si>
    <t>Clearing houses</t>
  </si>
  <si>
    <t>0840</t>
  </si>
  <si>
    <t>Collective investment undertakings</t>
  </si>
  <si>
    <t>0830</t>
  </si>
  <si>
    <t>Pension funds</t>
  </si>
  <si>
    <t>0820</t>
  </si>
  <si>
    <t>Insurance companies</t>
  </si>
  <si>
    <t>0810</t>
  </si>
  <si>
    <t>Money Market Funds</t>
  </si>
  <si>
    <t>0800</t>
  </si>
  <si>
    <t>Investment funds (excluding collective investment undertakings), of which:</t>
  </si>
  <si>
    <t>0790</t>
  </si>
  <si>
    <t>Investment firms</t>
  </si>
  <si>
    <t>0780</t>
  </si>
  <si>
    <t>Other Financial Corporations, of which:</t>
  </si>
  <si>
    <t>0770</t>
  </si>
  <si>
    <t>Non-financial corporations</t>
  </si>
  <si>
    <t>0760</t>
  </si>
  <si>
    <t>Memo item: Corporates - Other, of which: exposures not in default, non-centrally cleared through QCCP</t>
  </si>
  <si>
    <t>0750</t>
  </si>
  <si>
    <t>of which: collateralised by EEA debt securities issued by central governments or central banks</t>
  </si>
  <si>
    <t>0740</t>
  </si>
  <si>
    <t>of which: collateralised by debt securities issued by central governments or central banks</t>
  </si>
  <si>
    <t>0730</t>
  </si>
  <si>
    <t>0720</t>
  </si>
  <si>
    <t>PD estimate &gt; 0.5%</t>
  </si>
  <si>
    <t>0710</t>
  </si>
  <si>
    <t>PD estimate &lt;= 0.5%</t>
  </si>
  <si>
    <t>0700</t>
  </si>
  <si>
    <t>of which: unrated</t>
  </si>
  <si>
    <t>0690</t>
  </si>
  <si>
    <t>of which: credit quality step 6</t>
  </si>
  <si>
    <t>0680</t>
  </si>
  <si>
    <t>of which: credit quality step 5</t>
  </si>
  <si>
    <t>0670</t>
  </si>
  <si>
    <t>of which: credit quality step 4</t>
  </si>
  <si>
    <t>0660</t>
  </si>
  <si>
    <t>of which: credit quality step 3</t>
  </si>
  <si>
    <t>0650</t>
  </si>
  <si>
    <t>of which: credit quality step 2</t>
  </si>
  <si>
    <t>0640</t>
  </si>
  <si>
    <t>of which: credit quality step 1</t>
  </si>
  <si>
    <t>0630</t>
  </si>
  <si>
    <t>of which: rated</t>
  </si>
  <si>
    <t>0620</t>
  </si>
  <si>
    <t>0610</t>
  </si>
  <si>
    <t>of which: Falling under the exposure class Claims on institutions and corporates with a short-term credit assessment for the purposes of the output floor</t>
  </si>
  <si>
    <t>0600</t>
  </si>
  <si>
    <t xml:space="preserve">Memo item: Corporates - Other, of which: exposures not in default, non-centrally cleared through QCCP </t>
  </si>
  <si>
    <t>0590</t>
  </si>
  <si>
    <t>0580</t>
  </si>
  <si>
    <t>Memo item: Institutions, of which: exposures not in default, non-centrally cleared through QCCP</t>
  </si>
  <si>
    <t>0570</t>
  </si>
  <si>
    <t>of which: centrally cleared through QCCP</t>
  </si>
  <si>
    <t>0560</t>
  </si>
  <si>
    <t>Memo item: Other exposures classes, of which: exposures in default</t>
  </si>
  <si>
    <t>0550</t>
  </si>
  <si>
    <t>0540</t>
  </si>
  <si>
    <t>Memo item: Corporates - Other, of which: exposures in default</t>
  </si>
  <si>
    <t>0530</t>
  </si>
  <si>
    <t>0520</t>
  </si>
  <si>
    <t>Memo item: Institutions, of which: exposures in default</t>
  </si>
  <si>
    <t>0510</t>
  </si>
  <si>
    <t>0500</t>
  </si>
  <si>
    <t>Memo item: Central governments and central banks, of which: exposures in default</t>
  </si>
  <si>
    <t>0490</t>
  </si>
  <si>
    <t>Total SFTs under the IRB approach</t>
  </si>
  <si>
    <t>0480</t>
  </si>
  <si>
    <t>0470</t>
  </si>
  <si>
    <t xml:space="preserve">Other exposures classes </t>
  </si>
  <si>
    <t>0460</t>
  </si>
  <si>
    <t>0450</t>
  </si>
  <si>
    <t xml:space="preserve">Corporates - Other </t>
  </si>
  <si>
    <t>0440</t>
  </si>
  <si>
    <t>0430</t>
  </si>
  <si>
    <t xml:space="preserve">Institutions </t>
  </si>
  <si>
    <t>0420</t>
  </si>
  <si>
    <t>0410</t>
  </si>
  <si>
    <t xml:space="preserve">Central governments and central banks </t>
  </si>
  <si>
    <t>0400</t>
  </si>
  <si>
    <t>1320</t>
  </si>
  <si>
    <t>1310</t>
  </si>
  <si>
    <t>1300</t>
  </si>
  <si>
    <t>1290</t>
  </si>
  <si>
    <t>1280</t>
  </si>
  <si>
    <t>1270</t>
  </si>
  <si>
    <t>1260</t>
  </si>
  <si>
    <t>1250</t>
  </si>
  <si>
    <t>1240</t>
  </si>
  <si>
    <t>1230</t>
  </si>
  <si>
    <t>1220</t>
  </si>
  <si>
    <t>1210</t>
  </si>
  <si>
    <t>1200</t>
  </si>
  <si>
    <t>1190</t>
  </si>
  <si>
    <t>1180</t>
  </si>
  <si>
    <t>1170</t>
  </si>
  <si>
    <t>1160</t>
  </si>
  <si>
    <t>1150</t>
  </si>
  <si>
    <t>1140</t>
  </si>
  <si>
    <t>1130</t>
  </si>
  <si>
    <t>1120</t>
  </si>
  <si>
    <t>1110</t>
  </si>
  <si>
    <t>1100</t>
  </si>
  <si>
    <t>1090</t>
  </si>
  <si>
    <t>1080</t>
  </si>
  <si>
    <t>1070</t>
  </si>
  <si>
    <t>1060</t>
  </si>
  <si>
    <t>1050</t>
  </si>
  <si>
    <t>1040</t>
  </si>
  <si>
    <t>1030</t>
  </si>
  <si>
    <t>1020</t>
  </si>
  <si>
    <t>1010</t>
  </si>
  <si>
    <t>1000</t>
  </si>
  <si>
    <t>0990</t>
  </si>
  <si>
    <t>0980</t>
  </si>
  <si>
    <t>0970</t>
  </si>
  <si>
    <t>0960</t>
  </si>
  <si>
    <t>0950</t>
  </si>
  <si>
    <t>0940</t>
  </si>
  <si>
    <t>0930</t>
  </si>
  <si>
    <t>0920</t>
  </si>
  <si>
    <t>0910</t>
  </si>
  <si>
    <t>0900</t>
  </si>
  <si>
    <t>0890</t>
  </si>
  <si>
    <t>0390</t>
  </si>
  <si>
    <t>0380</t>
  </si>
  <si>
    <t>0370</t>
  </si>
  <si>
    <t>0360</t>
  </si>
  <si>
    <t>of which: original maturity greater than 1 year or open</t>
  </si>
  <si>
    <t>of which: original maturity greater than 6 months up to 1 year</t>
  </si>
  <si>
    <t>of which: original maturity greater than 3 months up to 6 months</t>
  </si>
  <si>
    <t>of which: original maturity greater than 1 week up to 3 months</t>
  </si>
  <si>
    <t>of which: original maturity O/N up to 1 week</t>
  </si>
  <si>
    <t>Total SFTs</t>
  </si>
  <si>
    <t>S-TREA</t>
  </si>
  <si>
    <t>Exposure Value for calculating S-TREA</t>
  </si>
  <si>
    <t>Risk weighted exposure amounts</t>
  </si>
  <si>
    <t>Amounts moving to the standardised approach due to substitution</t>
  </si>
  <si>
    <t>F-IRB exposures</t>
  </si>
  <si>
    <t>A-IRB exposures</t>
  </si>
  <si>
    <t>CRR3/CRD6 - Output floor</t>
  </si>
  <si>
    <t>CRR3/CRD6</t>
  </si>
  <si>
    <t>CRR2/CRD5</t>
  </si>
  <si>
    <t>B. SFTs exposures currently subject to the IRB approach for credit risk (excluding equity exposures and securitisation positions)</t>
  </si>
  <si>
    <t>Memo item: Corporates - Other, of which: non-centrally cleared through QCCP</t>
  </si>
  <si>
    <t>Total SFTs under standardised approach</t>
  </si>
  <si>
    <t>Other exposure classes</t>
  </si>
  <si>
    <t>Exposures in default</t>
  </si>
  <si>
    <t xml:space="preserve">Claims on institutions and corporates with a short-term credit assessment </t>
  </si>
  <si>
    <t>Corporates - Other</t>
  </si>
  <si>
    <t>Institutions</t>
  </si>
  <si>
    <t>Central governments and central banks</t>
  </si>
  <si>
    <t>A. SFTs netting sets currently subject to the standardised approach for credit risk (excluding securitisation positions)</t>
  </si>
  <si>
    <t>Short-term SFTs</t>
  </si>
  <si>
    <t>RON</t>
  </si>
  <si>
    <t>Parallel</t>
  </si>
  <si>
    <t>Parallel down</t>
    <phoneticPr fontId="0"/>
  </si>
  <si>
    <t>Parallel up</t>
    <phoneticPr fontId="0"/>
  </si>
  <si>
    <t>Short rate down</t>
    <phoneticPr fontId="0"/>
  </si>
  <si>
    <t>Short rate up</t>
    <phoneticPr fontId="0"/>
  </si>
  <si>
    <t>Flattener</t>
    <phoneticPr fontId="0"/>
  </si>
  <si>
    <t>Steepener</t>
    <phoneticPr fontId="0"/>
  </si>
  <si>
    <t>Proposed interest rate shocks</t>
  </si>
  <si>
    <t>Current interest rate shocks</t>
  </si>
  <si>
    <t>Interest rate shock parameters (bps)</t>
  </si>
  <si>
    <t>ΔNII</t>
    <phoneticPr fontId="0"/>
  </si>
  <si>
    <t>ΔEVE</t>
  </si>
  <si>
    <t>Currency</t>
    <phoneticPr fontId="0"/>
  </si>
  <si>
    <t>A. Interest rate risk in the banking book</t>
  </si>
  <si>
    <t>Individual depositor amount ≥ EUR 300,000.00</t>
  </si>
  <si>
    <t>EUR 200,000.00 ≤ Individual depositor amount &lt; EUR 300,000.00</t>
  </si>
  <si>
    <t>EUR 100,000.00 ≤ Individual depositor amount &lt; EUR 200,000.00</t>
  </si>
  <si>
    <t>Individual depositor amount &lt; EUR 100,000.00</t>
  </si>
  <si>
    <t>NMDs: Retail Non-Transactional</t>
  </si>
  <si>
    <t>NMDs: Retail Transactional</t>
  </si>
  <si>
    <t>2. SME's</t>
  </si>
  <si>
    <t>Individual depositor amount ≥ EUR 100,000.00</t>
  </si>
  <si>
    <t>EUR 50,000.00 ≤ Individual depositor amount &lt; EUR 100,000.00</t>
  </si>
  <si>
    <t>EUR 30,000.00 ≤ Individual depositor amount &lt; EUR 50,000.00</t>
  </si>
  <si>
    <t>Individual depositor amount &lt; EUR 30,000.00</t>
  </si>
  <si>
    <t>NMDs (Retail Transactional and Non-Transactional)</t>
  </si>
  <si>
    <t>1. Natural persons</t>
  </si>
  <si>
    <t>Total retail NMDs</t>
  </si>
  <si>
    <t>Number of depositors</t>
  </si>
  <si>
    <t>Modelled in IMS/SA as Core</t>
  </si>
  <si>
    <t>December 2024. Reporting currrency</t>
  </si>
  <si>
    <t>B. Stratification of Retail NMD accounts</t>
  </si>
  <si>
    <t>Net asset/liabilitiies</t>
  </si>
  <si>
    <t>Policy rate</t>
  </si>
  <si>
    <t>12M</t>
  </si>
  <si>
    <t>6M</t>
  </si>
  <si>
    <t>3M</t>
  </si>
  <si>
    <t>1M</t>
  </si>
  <si>
    <t>Interbank rate</t>
  </si>
  <si>
    <t>Liabilities</t>
  </si>
  <si>
    <t>Assets</t>
  </si>
  <si>
    <t>Other: fixed</t>
  </si>
  <si>
    <t>Floating</t>
  </si>
  <si>
    <t>Other (fixed short term maturiting IR instruments)</t>
  </si>
  <si>
    <t>Reference rate</t>
  </si>
  <si>
    <t>A/L</t>
  </si>
  <si>
    <t>Delta NII</t>
  </si>
  <si>
    <t>Basis (bps)</t>
  </si>
  <si>
    <t>Notional</t>
  </si>
  <si>
    <t>Basis tightening scenario</t>
  </si>
  <si>
    <t>Basis widening scenario</t>
  </si>
  <si>
    <t>Basis Baseline (December 2024)</t>
  </si>
  <si>
    <t>C. Basis Risk</t>
  </si>
  <si>
    <t>Net asset/Liabilities</t>
  </si>
  <si>
    <t>Total Liabilities</t>
  </si>
  <si>
    <t>Off-balance sheet liabilities: Contingent liabilities</t>
  </si>
  <si>
    <t>Of which: underlying subject to CSRBB</t>
  </si>
  <si>
    <t>Derivatives hedging liabilities</t>
  </si>
  <si>
    <t>Debt  securities issued</t>
  </si>
  <si>
    <t>Term Deposits</t>
  </si>
  <si>
    <t>NMDs</t>
  </si>
  <si>
    <t>Interbank</t>
  </si>
  <si>
    <t>Central bank</t>
  </si>
  <si>
    <t>Total Assets</t>
  </si>
  <si>
    <t>Off-balance sheet assets: contingent assets</t>
  </si>
  <si>
    <t>Derivatives hedging assets</t>
  </si>
  <si>
    <t>Of which: corporates</t>
  </si>
  <si>
    <t>Of which: financials</t>
  </si>
  <si>
    <t>Of which: sovereigns (general governments)</t>
  </si>
  <si>
    <t>Debt securities</t>
  </si>
  <si>
    <t>Loans and advances</t>
  </si>
  <si>
    <t>Delta MV</t>
  </si>
  <si>
    <t>Delta EVE</t>
  </si>
  <si>
    <t>Average Spread (bps)</t>
  </si>
  <si>
    <t xml:space="preserve">Delta MV </t>
  </si>
  <si>
    <t>Tightening Spread Scenario</t>
  </si>
  <si>
    <t>Widening Spread Scenario</t>
  </si>
  <si>
    <t>Baseline (Dec. 2024)</t>
  </si>
  <si>
    <t>Sector/Instrument</t>
  </si>
  <si>
    <t>Institution IMS</t>
  </si>
  <si>
    <t>Panel D2</t>
  </si>
  <si>
    <t>Of which: 
subject to CSRBB in IMS (EVE)</t>
  </si>
  <si>
    <t>Of which: 
subject to CSRBB in IMS (NII)</t>
  </si>
  <si>
    <t xml:space="preserve">Of which: 
pricing is based on “direct / indirect market observation” </t>
  </si>
  <si>
    <t>Notional Amount</t>
  </si>
  <si>
    <t>Have you assesed the CSRBB for IMS purposes?</t>
  </si>
  <si>
    <t>Of which: 
subject to CSRBB in IMS (MVC)</t>
  </si>
  <si>
    <t>Amortized Cost</t>
  </si>
  <si>
    <t>Fair Value</t>
  </si>
  <si>
    <t>Panel D1</t>
  </si>
  <si>
    <t xml:space="preserve"> (**) For Term Deposits, unstable NMDs and floating loans it must be reported the spread (in basis points) between the reprincing rates applied for new businnes  versus the 1 Year tenor as reference rate for each of the IR scenarios (e.g. if the deposit is remunerated at 1% in the Baseline IR scenario after its repricement and the 1 Year Baseline market rate is 4%, the spread would be -300 bps). For Fixed Loans the spreads must be reported according to the interbank rates considering the underlying term of new fixed loans.   For Fixed Loans the beta  must be reported according to the interbank rates considering the underlying term of new fixed loans.   </t>
  </si>
  <si>
    <t>Wholesale financial</t>
  </si>
  <si>
    <t>Wholesale non-financial</t>
  </si>
  <si>
    <t xml:space="preserve">Retail </t>
  </si>
  <si>
    <t>Floating Loans</t>
  </si>
  <si>
    <t>Fixed Loans</t>
  </si>
  <si>
    <t>Retail non-transactional</t>
  </si>
  <si>
    <t>Retail transactional</t>
  </si>
  <si>
    <t>Parallel shock down scenario</t>
  </si>
  <si>
    <t>Parallel shock up scenario</t>
  </si>
  <si>
    <t>Baseline scenario</t>
  </si>
  <si>
    <t>Spread applied in the repricing of the New Business (Term Deposits, Unstable NMDs, fixed Loans and floating Loans) for the NII SOT projections (bps)  (*)</t>
  </si>
  <si>
    <t xml:space="preserve">E. Repricing rates for new business </t>
  </si>
  <si>
    <t>of which: related to debt securities issued</t>
  </si>
  <si>
    <t>of which: related to deposits</t>
  </si>
  <si>
    <t>of which: related to loans and advances</t>
  </si>
  <si>
    <t>of which: related to debt securities</t>
  </si>
  <si>
    <t>Derivative - hedging instruments</t>
  </si>
  <si>
    <t>Comments</t>
  </si>
  <si>
    <t>Other types of tools (indicate which ones)</t>
  </si>
  <si>
    <t>IR swaptions</t>
  </si>
  <si>
    <t>Forward rate agreements</t>
  </si>
  <si>
    <t>IR swaps</t>
  </si>
  <si>
    <r>
      <rPr>
        <b/>
        <sz val="11"/>
        <rFont val="Segoe UI"/>
        <family val="2"/>
      </rPr>
      <t xml:space="preserve">Derivative hedging instruments </t>
    </r>
    <r>
      <rPr>
        <sz val="11"/>
        <rFont val="Segoe UI"/>
        <family val="2"/>
      </rPr>
      <t>-</t>
    </r>
    <r>
      <rPr>
        <i/>
        <sz val="11"/>
        <rFont val="Segoe UI"/>
        <family val="2"/>
      </rPr>
      <t xml:space="preserve"> Notional amount</t>
    </r>
  </si>
  <si>
    <t>Panel F2</t>
  </si>
  <si>
    <t>of which: Term deposits</t>
  </si>
  <si>
    <t>of which: NMDs</t>
  </si>
  <si>
    <t xml:space="preserve">Deposits </t>
  </si>
  <si>
    <t>of which: floating rate</t>
  </si>
  <si>
    <t>of which: fixed rate</t>
  </si>
  <si>
    <t>Debt securities issued</t>
  </si>
  <si>
    <t>Financial liabilities (at AC or FVOCI) and Equity</t>
  </si>
  <si>
    <t xml:space="preserve">Debt securities </t>
  </si>
  <si>
    <t>Financial Assets (at AC or FVOCI)</t>
  </si>
  <si>
    <t>Economic hedges (only derivatives)</t>
  </si>
  <si>
    <t>Accounting Macro CF hedges on IR risk</t>
  </si>
  <si>
    <t>Accounting Macro Ptf FV hedges on IR risk</t>
  </si>
  <si>
    <t>Accounting Micro CF hedges</t>
  </si>
  <si>
    <t>Accounting Micro FV hedges</t>
  </si>
  <si>
    <r>
      <rPr>
        <b/>
        <sz val="11"/>
        <rFont val="Segoe UI"/>
        <family val="2"/>
      </rPr>
      <t>Hedged items on Interest rate risk</t>
    </r>
    <r>
      <rPr>
        <sz val="11"/>
        <rFont val="Segoe UI"/>
        <family val="2"/>
      </rPr>
      <t xml:space="preserve"> - </t>
    </r>
    <r>
      <rPr>
        <i/>
        <sz val="11"/>
        <rFont val="Segoe UI"/>
        <family val="2"/>
      </rPr>
      <t>in % of carrying amount</t>
    </r>
  </si>
  <si>
    <t>Panel F1</t>
  </si>
  <si>
    <t>F. Interest rates hedging practices</t>
  </si>
  <si>
    <t>Are the hedging strategies on NMDs reflected in accounting as a macro portfolio fair value hedge on interest rate (i.e. associated with liabilities) or using other methods (e.g. cash flow hedge on floating rate assets) ?</t>
  </si>
  <si>
    <t>Please clarify hedge accounting requirements used (IFRS 9, IAS 39, IAS 39 as adopted by EU).</t>
  </si>
  <si>
    <t>Hedging on IRRBB</t>
  </si>
  <si>
    <t>If the NMDs are considered for the assessment of the potential embedded losses/gains, which NMD valuation method is applied: the same method as applied for IRRBB assessment / other. Please, provide a brief explanation.</t>
  </si>
  <si>
    <t>Which perimeter is considered for the computation of the embedded losses/gains due to the IRRBB? Only Amortized cost debt portfolio / all IR assets registered at Amortized cost / all IRRBB perimeter (both IR assets and liabilities considered) / Not applicable. Please, briefly explain.</t>
  </si>
  <si>
    <t>Does the Bank consider the potential embedded losses/gains due to IRRBB on its internal capital allocation on IRRBB?</t>
  </si>
  <si>
    <t>Capital allocation on IRRBB: Embedded Losses</t>
  </si>
  <si>
    <t>Which IRRBB metrics are considered for internal capital allocation on IRRBB? Both EVE and NII + MV changes (without doble counting) / Only the EVE metric / Only (NII + MV changes)/ Only NII metric. Please, briefly explain but be specific on the way on which the two metrics (EVE and NII+MV changes) are combined and on the Bank method to allocate capital on IRRBB.</t>
  </si>
  <si>
    <t>Capital allocation on IRRBB: IRRBB metrics considered</t>
  </si>
  <si>
    <t>According to the institutions’ interpretation of the constant balance sheet assumption (Article 4(4) of Commission Delegated Regulation (EU) 2024/856), is the institution considering a constant spread (over the risk free rate) independent of the interest rate scenario, in the repricing of NMDs in the NII SOT? If yes, is this interpretation preventing the institution from representing the behavioral optionality risk in the NII SOT (Article 3(2) of Commission Delegated Regulation (EU) 2024/856) as estimated by the institution in its internal risk management framework?</t>
  </si>
  <si>
    <t>According to the institutions’ interpretation of the constant balance sheet assumption (Article 4(4) of  Commission Delegated Regulation (EU) 2024/856), is such an assumption preventing the institution from representing the behavioral optionality risk in the NII SOT (Article 3(2) of Commission Delegated Regulation (EU) 2024/856) as estimated by the institution in its internal risk management framework? If so, please describe concrete cases where this is happening/may happen.</t>
  </si>
  <si>
    <t>Does the Bank address the model risk of key NMD assumptions by mean of considering its effect on the Bank internal IRRBB capital assessment? (Yes / No). If so, please briefly explain.</t>
  </si>
  <si>
    <t>Does the Bank consider the model risk of key NMD assumptions by mean of considering its effect on internal IRRBB limits? (Yes / No). If so, please briefly explain.</t>
  </si>
  <si>
    <t>Does the Bank address the model risk of key NMD assumptions on the IRRBB metrics? (Yes / No). If so, provide (in column I) an explanation of the kind of analyses conducted changing the key NMD assumptions.</t>
  </si>
  <si>
    <t>In the calculation of delta EVE and delta NII in Panel A: IRRBB results, is the floor provided in Article 3 (7) of  Commission Delegated Regulation (EU) 2024/856 triggered in any scenario? If so, is the triggering in both the current and revised frameworks? Please specify</t>
  </si>
  <si>
    <t>Model Risk</t>
  </si>
  <si>
    <t>In case, the Bank considers other internal NII metrics, please indicate in column H,  how the NII projection level is made for the baseline IR scenario. Also, provide a brief explanation in column I.</t>
  </si>
  <si>
    <t>In case, the Bank considers other internal NII metrics, please indicate in column H the type of additional NII indicators considered. Provide also in column I a brief explanation on the type of internal NII limits considered.</t>
  </si>
  <si>
    <t>In case, the Bank would be an outlier in the NII metric, are managerial actions on the balance sheet structure taken to avoid a breach on the NII SOT metric? (Yes, managerial actions are taken to avoid exceeding the NII SOT threshold / No, managerial actions are taken only when other internal NII metrics indicate that the Bank is having an undue risk on the NII  metric.</t>
  </si>
  <si>
    <r>
      <t xml:space="preserve">Considering only the supervisory parallel down scenario, would the Bank be an outlier in the NII metric (according to Article 5 of the Commission Delegated Regulation (EU) 2024/856) as of December </t>
    </r>
    <r>
      <rPr>
        <b/>
        <sz val="11"/>
        <rFont val="Segoe UI"/>
        <family val="2"/>
      </rPr>
      <t>2024</t>
    </r>
    <r>
      <rPr>
        <sz val="11"/>
        <rFont val="Segoe UI"/>
        <family val="2"/>
      </rPr>
      <t xml:space="preserve">? If yes, please explain (in column I) the rationale and main drivers behind this outcome. Please, confirm if a relevant driver is the difference in magnitude between the decrease in the cost of deposits (smaller decrease) compared to the decrease in the remuneration of floating rate assets (larger decrease) (Y/N).    </t>
    </r>
  </si>
  <si>
    <t>Internal metric on the NII metric</t>
  </si>
  <si>
    <t>Does the bank envisage excluding some IR sensitive instruments (in the scope of IRRBB) from the relevant perimeter of CSRBB? If yes, please which kind of instruments are excluded and the reason behind this decision.</t>
  </si>
  <si>
    <t>Does the bank envisage applying the exemption of Para 156 of EBA GLs to include the idiosyncratic credit spread components due to practical implementation and proportionality reason? If yes, please explain the reason behind this decision.</t>
  </si>
  <si>
    <t>Which approach do you expect to follow (or you already apply)  to assess the impact on EVE  of your CSRBB exposures? Please, briefly explain.</t>
  </si>
  <si>
    <t>Which approach do you expect to follow (or you already apply)  to assess the impact on NII  of your CSRBB exposures? Please, briefly explain.</t>
  </si>
  <si>
    <t xml:space="preserve">Does the bank envisage a different perimeter of instruments subject to the CSRBB for the NII and EVE metric? If yes, please briefly explain the rationale behind this practise and what are the differences. </t>
  </si>
  <si>
    <r>
      <t xml:space="preserve">CSRBB </t>
    </r>
    <r>
      <rPr>
        <sz val="11"/>
        <rFont val="Segoe UI"/>
        <family val="2"/>
      </rPr>
      <t xml:space="preserve">(Please address the following questions under the approach envisaged in the EBA GLs on IRRBB and CSRBB)  </t>
    </r>
  </si>
  <si>
    <t>Are you facing difficulties in applying the methodology of the Commission Delegated Regulation (EU) 2024/857 regarding the assumptions on basis risk (Art. 23 of the Commission Delegated Regulation (EU) 2024/857)? (Yes/No)</t>
  </si>
  <si>
    <t>Are you facing difficulties in applying the methodology of the Commission Delegated Regulation (EU) 2024/857 regarding the assumptions on automatic optionality (Art. 13 of the Commission Delegated Regulation (EU) 2024/857)? (Yes/No)</t>
  </si>
  <si>
    <t>Are you facing difficulties in applying  the methodology of the Commission Delegated Regulation (EU) 2024/857 regarding the assumptions on term deposits subject to early repayment (Art. 10 of the Commission Delegated Regulation (EU) 2024/857)? (Yes/No)</t>
  </si>
  <si>
    <t>Are you facing difficulties in applying the methodology of the Commission Delegated Regulation (EU) 2024/857 on SA/S-SA regarding the assumptions on loans subject to prepayment (Art. 9 of the Commission Delegated Regulation (EU) 2024/857)? (Yes/No)</t>
  </si>
  <si>
    <t>Do you identify unexpected or undesirable consequences of applying scalars (Art. 8 on SA (4) and (5) or Art 23(3) for S-SA)? (Yes/No) If yes, please briefly explain.</t>
  </si>
  <si>
    <r>
      <rPr>
        <strike/>
        <sz val="11"/>
        <rFont val="Segoe UI"/>
        <family val="2"/>
      </rPr>
      <t>A</t>
    </r>
    <r>
      <rPr>
        <sz val="11"/>
        <rFont val="Segoe UI"/>
        <family val="2"/>
      </rPr>
      <t>re you facing difficulties in applying the methodology of the Commission Delegated Regulation (EU) 2024/857 regarding the assumptions on NMDs (Art. 8 of Commission Delegated Regulation (EU) 2024/857)? For  example are there any unexpected or undesirable consequences of applying scalars (Art. 8 on SA (4) and (5) or Art 23(3) for S-SA)? (Yes/No). If yes, please briefly explain.</t>
    </r>
  </si>
  <si>
    <r>
      <t xml:space="preserve">Only for institutions using </t>
    </r>
    <r>
      <rPr>
        <b/>
        <u/>
        <sz val="11"/>
        <rFont val="Segoe UI"/>
        <family val="2"/>
      </rPr>
      <t>SA/sSA</t>
    </r>
  </si>
  <si>
    <t>For interest rate-sensitive products that are linked to inflation, Do the different IR scenarios incorporate an inflation component considered interest scenario-dependent for internal purposes? [Yes, inflation is considered dependent on the IR scenario; No ]. If yes, please briefly explain.</t>
  </si>
  <si>
    <t>Treatment of Inflation in IRRBB metrics (for the internal risk management and for the SOT)</t>
  </si>
  <si>
    <t>Article 23(1) of Commission Delegated Regulation (EU) 2024/857: Net Interest Income add-on for Basis Risk.</t>
  </si>
  <si>
    <t>Article 12(2) of Commission Delegated Regulation (EU) 2024/857: Fixed rate loan commitments to retail counterparties.</t>
  </si>
  <si>
    <t>Article 10(4) of Commission Delegated Regulation (EU) 2024/857: Term deposits to retail counterparties subject to the risk of early redemption.</t>
  </si>
  <si>
    <t>Article 9(2) of Commission Delegated Regulation (EU) 2024/857: Fixed rate loans to retail counterparties subject to the risk of early repayment.</t>
  </si>
  <si>
    <t>Article 8(10) of Commission Delegated Regulation (EU) 2024/857: NMDs.</t>
  </si>
  <si>
    <t>For institutions where the relevant materiality thresholds  (from Articles 8(10), 9(2), 10(4), 12(2) and 23(1) of Commission Delegated Regulation (EU) 2024/857, and referenced in paragraph 103 of the GL and Article 3(2) of Commission Delegated Regulation (EU) 2024/856) apply (relevant materiality thresholds are not surpassed), do you plan modelling these positions even if the relevant thresholds are not surpassed)  ? [Yes -modelled even if not surpassing the prescribed materiality threshold] , No] . If the answer is no, do you consider that they are proportionate enough to your IRRBB exposures? [no -the threshold is too low-, yes -the threshold is adequate].Please provide a separate response per relevant materiality threshold:</t>
  </si>
  <si>
    <t>Proportionality thresholds</t>
  </si>
  <si>
    <r>
      <rPr>
        <b/>
        <sz val="11"/>
        <rFont val="Segoe UI"/>
        <family val="2"/>
      </rPr>
      <t>Consideration in IMS of interbank fixed rate position (i.e interbank deposits) as positions subject to basis risk.</t>
    </r>
    <r>
      <rPr>
        <sz val="11"/>
        <rFont val="Segoe UI"/>
        <family val="2"/>
      </rPr>
      <t xml:space="preserve"> Do you take into account interbank fixed rate instruments (Y/N)? Please briefly elaborate.</t>
    </r>
  </si>
  <si>
    <r>
      <rPr>
        <b/>
        <sz val="11"/>
        <rFont val="Segoe UI"/>
        <family val="2"/>
      </rPr>
      <t xml:space="preserve">IRRBB metric for the basis risk assessment: </t>
    </r>
    <r>
      <rPr>
        <sz val="11"/>
        <rFont val="Segoe UI"/>
        <family val="2"/>
      </rPr>
      <t xml:space="preserve">If material, under your IMS Approach do you additionally calculate basis risk for the purposes of IRRBB metrics other than the NII metric?. If yes, please indicate regarding which IRRBB metric (EVE and/or Price Impact on IR fair value instruments in the BB) the basis risk is assessed apart from the NII?  </t>
    </r>
  </si>
  <si>
    <r>
      <rPr>
        <b/>
        <sz val="11"/>
        <rFont val="Segoe UI"/>
        <family val="2"/>
      </rPr>
      <t xml:space="preserve">Main drivers.  </t>
    </r>
    <r>
      <rPr>
        <sz val="11"/>
        <rFont val="Segoe UI"/>
        <family val="2"/>
      </rPr>
      <t xml:space="preserve">If material: What products are the drivers for your basis risk? </t>
    </r>
  </si>
  <si>
    <r>
      <t xml:space="preserve">Criteria for materiality: </t>
    </r>
    <r>
      <rPr>
        <sz val="11"/>
        <rFont val="Segoe UI"/>
        <family val="2"/>
      </rPr>
      <t>Do you consider basis risk to be material? (Yes, Basis risk is material / No). Please, briefly describe (under column I) your IMS approach to assess the materiality of the basis risk.</t>
    </r>
  </si>
  <si>
    <r>
      <rPr>
        <b/>
        <sz val="11"/>
        <rFont val="Segoe UI"/>
        <family val="2"/>
      </rPr>
      <t xml:space="preserve">Risk Inventory: </t>
    </r>
    <r>
      <rPr>
        <sz val="11"/>
        <rFont val="Segoe UI"/>
        <family val="2"/>
      </rPr>
      <t>Do you include basis risk in your risk inventory?</t>
    </r>
  </si>
  <si>
    <t>Basis risk treatmet under the IMS Approach</t>
  </si>
  <si>
    <r>
      <rPr>
        <b/>
        <sz val="11"/>
        <rFont val="Segoe UI"/>
        <family val="2"/>
      </rPr>
      <t xml:space="preserve">Treatment of 0% specific instrument floors for the EVE metric: </t>
    </r>
    <r>
      <rPr>
        <sz val="11"/>
        <rFont val="Segoe UI"/>
        <family val="2"/>
      </rPr>
      <t>Does your IMS approach take into account for the EVE metric the constraints to reprice at negative rates of certain instruments (e.g.  term deposits and  unestable NMD balances) after their  maturity regardless the  EVE run off assumption? Yes, if the departing repricing rate applied in the baseline IR scenario for customer deposits is much lower than the market rate, it is considered also for the EVE metric the lower room for a reduction of their projected cost in the downward IR scenarios compared to the standardised IR, to avoid their repricing at negative rates / No. If yes, briefly explain.</t>
    </r>
  </si>
  <si>
    <r>
      <rPr>
        <b/>
        <sz val="11"/>
        <rFont val="Segoe UI"/>
        <family val="2"/>
      </rPr>
      <t>Other items than those mentioned before, subject to behavioural risk.</t>
    </r>
    <r>
      <rPr>
        <sz val="11"/>
        <rFont val="Segoe UI"/>
        <family val="2"/>
      </rPr>
      <t xml:space="preserve"> Please briefly name the products (e.g credit cards, loan commitments, other etc.).</t>
    </r>
  </si>
  <si>
    <r>
      <rPr>
        <b/>
        <sz val="11"/>
        <rFont val="Segoe UI"/>
        <family val="2"/>
      </rPr>
      <t>Treatment of prepayments on retail fixed rate loans</t>
    </r>
    <r>
      <rPr>
        <sz val="11"/>
        <rFont val="Segoe UI"/>
        <family val="2"/>
      </rPr>
      <t xml:space="preserve">:  How is your IMS Approach for considering the prepayment risk on fixed rate loans: only estimate the historical empirical prepayment rates or a model itself to estimate the </t>
    </r>
    <r>
      <rPr>
        <b/>
        <sz val="11"/>
        <rFont val="Segoe UI"/>
        <family val="2"/>
      </rPr>
      <t xml:space="preserve">projected behavioral </t>
    </r>
    <r>
      <rPr>
        <sz val="11"/>
        <rFont val="Segoe UI"/>
        <family val="2"/>
      </rPr>
      <t>prepayment on the basis of financial/customer behavioral factors?</t>
    </r>
  </si>
  <si>
    <r>
      <rPr>
        <b/>
        <sz val="11"/>
        <rFont val="Segoe UI"/>
        <family val="2"/>
      </rPr>
      <t>Treatment of prepayments on wholesale non-financial fixed rate loans</t>
    </r>
    <r>
      <rPr>
        <sz val="11"/>
        <rFont val="Segoe UI"/>
        <family val="2"/>
      </rPr>
      <t>:  Does your IMS Approach deal with the prepayments on wholesale non-financial fixed rate loans as automatic IR options  or as behavioural prepayment options?</t>
    </r>
  </si>
  <si>
    <r>
      <rPr>
        <b/>
        <sz val="11"/>
        <rFont val="Segoe UI"/>
        <family val="2"/>
      </rPr>
      <t>SOT on NII risk measure under the IMS Approach - PTR of unstable NMD balances)</t>
    </r>
    <r>
      <rPr>
        <sz val="11"/>
        <rFont val="Segoe UI"/>
        <family val="2"/>
      </rPr>
      <t>. Does the bank pass through 100% of market IR changes to the unstable NMD balances under the parallel +200 IR scenario?. (Yes/No) (Yes, if in parallel +200 bps IR scenario the cost of unstable NMDs balances also increase in +200 bps -compared to the new rates applied for unstable NMDs balances in the baseline IR scenario-)?</t>
    </r>
  </si>
  <si>
    <t xml:space="preserve">Other behavioral modelling under the IMS Approach </t>
  </si>
  <si>
    <r>
      <rPr>
        <b/>
        <sz val="11"/>
        <rFont val="Segoe UI"/>
        <family val="2"/>
      </rPr>
      <t>Exemptions to the 5 year NMD repricing cap:</t>
    </r>
    <r>
      <rPr>
        <sz val="11"/>
        <rFont val="Segoe UI"/>
        <family val="2"/>
      </rPr>
      <t xml:space="preserve">  Do you expect to use the exemptions to the 5 year repricing cap envisaged in paragraph 111 of the new EBA GL? If so, name in column I the product to which you intend to apply the exemptions.</t>
    </r>
  </si>
  <si>
    <r>
      <rPr>
        <b/>
        <sz val="11"/>
        <rFont val="Segoe UI"/>
        <family val="2"/>
      </rPr>
      <t>IR repricing of non-core NMDs the NII SOT</t>
    </r>
    <r>
      <rPr>
        <sz val="11"/>
        <rFont val="Segoe UI"/>
        <family val="2"/>
      </rPr>
      <t>. Looking forward to the application of Article 4(4) of the currently draft Commission Delegated Regulation (EU) 2024/856, do you expect to reprice the non-core NMD balances in the NII SOT metric? For example, if the Bank´s NMD model identifies an amount of unstable NMD balances for the retail non-remunerated transactional accounts, does the bank reprice at market rates this unstable NMD balances for the purpose of the NII metric under IMS approach for the SOT, by considering for instance that these unstable non-remunerated retail NMD balances become remunerated (totally or partially) similar to other remunerated account as, for example, retail remunerated sight/term deposits?</t>
    </r>
  </si>
  <si>
    <r>
      <t xml:space="preserve">Treatment of core NMD balances allocated in short repricing in the NII SOT: </t>
    </r>
    <r>
      <rPr>
        <sz val="11"/>
        <rFont val="Segoe UI"/>
        <family val="2"/>
      </rPr>
      <t>Are the core NMD balances, allocated at short repricing, repriced for the purpose of the NII metric? (Yes -the core NMD balances (allocated bellow 1 Year horizon) are repriced at the projected rates of each IR scenario for the purpose of the 1 Year NII metric- /  No, the core NMD balances are not repriced for the NII metric). Explain the rational behind the repricing or not repricing of the core balances under the NII metric.</t>
    </r>
  </si>
  <si>
    <r>
      <rPr>
        <b/>
        <sz val="11"/>
        <rFont val="Segoe UI"/>
        <family val="2"/>
      </rPr>
      <t>5 year NMD repricing cap</t>
    </r>
    <r>
      <rPr>
        <sz val="11"/>
        <rFont val="Segoe UI"/>
        <family val="2"/>
      </rPr>
      <t>: Would the bank apply an internal cap to the repricing profile of the NMDs in the absence of the 5 year cap in the EBA GL? (yes/ No) Please, explain the rationale.</t>
    </r>
  </si>
  <si>
    <r>
      <rPr>
        <b/>
        <sz val="11"/>
        <rFont val="Segoe UI"/>
        <family val="2"/>
      </rPr>
      <t xml:space="preserve">5 year NMD repricing cap: </t>
    </r>
    <r>
      <rPr>
        <sz val="11"/>
        <rFont val="Segoe UI"/>
        <family val="2"/>
      </rPr>
      <t>In case of unconstrained modelling (i.e. business not subject to the maximum weighted average repricing date of 5 years according to para 111 of EBA GL), what is the average repricing date? (Provide the NMD repricing profile in years with 1 decimal).</t>
    </r>
  </si>
  <si>
    <r>
      <rPr>
        <b/>
        <sz val="11"/>
        <rFont val="Segoe UI"/>
        <family val="2"/>
      </rPr>
      <t>5 year NMD repricing cap</t>
    </r>
    <r>
      <rPr>
        <sz val="11"/>
        <rFont val="Segoe UI"/>
        <family val="2"/>
      </rPr>
      <t>: If you adopt managerial decisions to adjust the original average NMD repricing output of your NMD model, please describe the rationale behind these adjustments.</t>
    </r>
  </si>
  <si>
    <r>
      <rPr>
        <b/>
        <sz val="11"/>
        <rFont val="Segoe UI"/>
        <family val="2"/>
      </rPr>
      <t>5 year NMD repricing cap</t>
    </r>
    <r>
      <rPr>
        <sz val="11"/>
        <rFont val="Segoe UI"/>
        <family val="2"/>
      </rPr>
      <t>: If your repricing profile of NMDs balance is obtained from a model with empirical data, is the application of the 5Y cap reducing the repricing maturity of the original model repricing profile? If yes, provide in column I the repricing profile of NMD before the cap and provide in column J the repricing profile of NMD after the cap. (Provide the NMD repricing profile in years with 1 decimal).</t>
    </r>
  </si>
  <si>
    <r>
      <rPr>
        <b/>
        <sz val="11"/>
        <rFont val="Segoe UI"/>
        <family val="2"/>
      </rPr>
      <t>Method for calculation of the</t>
    </r>
    <r>
      <rPr>
        <sz val="11"/>
        <rFont val="Segoe UI"/>
        <family val="2"/>
      </rPr>
      <t xml:space="preserve"> a</t>
    </r>
    <r>
      <rPr>
        <b/>
        <sz val="11"/>
        <rFont val="Segoe UI"/>
        <family val="2"/>
      </rPr>
      <t>verage repricing of Core NMD volumes</t>
    </r>
    <r>
      <rPr>
        <sz val="11"/>
        <rFont val="Segoe UI"/>
        <family val="2"/>
      </rPr>
      <t>: Please describe your method for obtaining the repricing profile of your core NMD balances (e.g. profile of core NMD balances obtained on the basis of a model with empirical data, but subject (or not) to an adjustment by expert/managerial decision or it is set based on experts/management judgment only?)</t>
    </r>
  </si>
  <si>
    <r>
      <rPr>
        <b/>
        <sz val="11"/>
        <rFont val="Segoe UI"/>
        <family val="2"/>
      </rPr>
      <t xml:space="preserve">Core NMD volumes conditional on IR scenario: </t>
    </r>
    <r>
      <rPr>
        <sz val="11"/>
        <rFont val="Segoe UI"/>
        <family val="2"/>
      </rPr>
      <t xml:space="preserve">  Do you consider different core NMD volumes by scenario? (Yes/No): If yes, please explain the rationale. </t>
    </r>
  </si>
  <si>
    <r>
      <rPr>
        <b/>
        <sz val="11"/>
        <rFont val="Segoe UI"/>
        <family val="2"/>
      </rPr>
      <t>Adjustment of NMD assumptions to the IR scenarios</t>
    </r>
    <r>
      <rPr>
        <sz val="11"/>
        <rFont val="Segoe UI"/>
        <family val="2"/>
      </rPr>
      <t>:  Within your internal risk management do you adjust the key NMD behavioural assumptions to the different IR scenarios as stated in EGA GLs Para 112 c) and in Commission Delegated Regulation (EU) 2024/856 in Article 3(2)? f yes, please indicate which</t>
    </r>
    <r>
      <rPr>
        <strike/>
        <sz val="11"/>
        <rFont val="Segoe UI"/>
        <family val="2"/>
      </rPr>
      <t xml:space="preserve"> </t>
    </r>
    <r>
      <rPr>
        <sz val="11"/>
        <rFont val="Segoe UI"/>
        <family val="2"/>
      </rPr>
      <t>components of the model are adjusted (i.e non-core volumes/non-core/core average repricing/both/other).</t>
    </r>
  </si>
  <si>
    <t xml:space="preserve">NMD behavioral modelling under the IMS Approach </t>
  </si>
  <si>
    <r>
      <rPr>
        <b/>
        <sz val="11"/>
        <rFont val="Segoe UI"/>
        <family val="2"/>
      </rPr>
      <t>Identification of core/ non-core NMD balances:</t>
    </r>
    <r>
      <rPr>
        <sz val="11"/>
        <rFont val="Segoe UI"/>
        <family val="2"/>
      </rPr>
      <t xml:space="preserve">  do you consider the Deposit balance size in relation with income of depositor or account turnover etc, as a factor to identify core NMD balances? If yes, please explain briefly the rationale of how the account size is considered to identify the core NMD balances. </t>
    </r>
  </si>
  <si>
    <r>
      <t xml:space="preserve">Identification of core/ non-core NMD balances: </t>
    </r>
    <r>
      <rPr>
        <sz val="11"/>
        <rFont val="Segoe UI"/>
        <family val="2"/>
      </rPr>
      <t>do you consider the overall criteria established in the LCR DR, with regards the stability of deposits, to determine non-core/Core NMDs balances (Y/N)</t>
    </r>
    <r>
      <rPr>
        <b/>
        <sz val="11"/>
        <rFont val="Segoe UI"/>
        <family val="2"/>
      </rPr>
      <t>.</t>
    </r>
  </si>
  <si>
    <r>
      <t xml:space="preserve">Identification of core NMD balances: </t>
    </r>
    <r>
      <rPr>
        <sz val="11"/>
        <rFont val="Segoe UI"/>
        <family val="2"/>
      </rPr>
      <t>Do you consider that the bank NMD model is calibrated with a data period long enough to cover different interest rate environments? (Yes/No). If no, indicate in column I  if (Yes/No) you apply conservative adjustment to deal with this weakness and explain (in column J) briefly the adjustments applied.</t>
    </r>
  </si>
  <si>
    <r>
      <t xml:space="preserve">Identification of core NMD balances: </t>
    </r>
    <r>
      <rPr>
        <sz val="11"/>
        <rFont val="Segoe UI"/>
        <family val="2"/>
      </rPr>
      <t>Did your IMS consider of an increase</t>
    </r>
    <r>
      <rPr>
        <b/>
        <sz val="11"/>
        <rFont val="Segoe UI"/>
        <family val="2"/>
      </rPr>
      <t xml:space="preserve"> </t>
    </r>
    <r>
      <rPr>
        <sz val="11"/>
        <rFont val="Segoe UI"/>
        <family val="2"/>
      </rPr>
      <t>in the volume of NMDs that come from a migration from other deposit accounts (e.g., term deposits or remunerated NMDs) during the period of very low/negative interest rates (Y/N)? Did you  treat them as core or non-core balance (Core/non-Core)? Please briefly explain.</t>
    </r>
  </si>
  <si>
    <t>NMD behavioral modelling under the IMS Approach or SA/sSA</t>
  </si>
  <si>
    <t>Responses</t>
  </si>
  <si>
    <t>Row</t>
  </si>
  <si>
    <t>G. IRRBB qualitative questions</t>
  </si>
  <si>
    <t>IS</t>
  </si>
  <si>
    <t>Iceland</t>
  </si>
  <si>
    <t>LI</t>
  </si>
  <si>
    <t>Liechtenstein</t>
  </si>
  <si>
    <t>NO</t>
  </si>
  <si>
    <t>Norway</t>
  </si>
  <si>
    <t>SE</t>
  </si>
  <si>
    <t>ES</t>
  </si>
  <si>
    <t>SI</t>
  </si>
  <si>
    <t>Slovenia</t>
  </si>
  <si>
    <t>SK</t>
  </si>
  <si>
    <t>Slovakia</t>
  </si>
  <si>
    <t>RO</t>
  </si>
  <si>
    <t>Romania</t>
  </si>
  <si>
    <t>PT</t>
  </si>
  <si>
    <t>Portugal</t>
  </si>
  <si>
    <t>PL</t>
  </si>
  <si>
    <t>Poland</t>
  </si>
  <si>
    <t>NL</t>
  </si>
  <si>
    <t>MT</t>
  </si>
  <si>
    <t>Malta</t>
  </si>
  <si>
    <t>LU</t>
  </si>
  <si>
    <t>LT</t>
  </si>
  <si>
    <t>Lithuania</t>
  </si>
  <si>
    <t>LV</t>
  </si>
  <si>
    <t>Latvia</t>
  </si>
  <si>
    <t>IT</t>
  </si>
  <si>
    <t>IE</t>
  </si>
  <si>
    <t>Ireland</t>
  </si>
  <si>
    <t>HU</t>
  </si>
  <si>
    <t>Hungary</t>
  </si>
  <si>
    <t>GR</t>
  </si>
  <si>
    <t>Greece</t>
  </si>
  <si>
    <t>DE</t>
  </si>
  <si>
    <t>FR</t>
  </si>
  <si>
    <t>FI</t>
  </si>
  <si>
    <t>Finland</t>
  </si>
  <si>
    <t>EE</t>
  </si>
  <si>
    <t>Estonia</t>
  </si>
  <si>
    <t>DK</t>
  </si>
  <si>
    <t>Denmark</t>
  </si>
  <si>
    <t>CZ</t>
  </si>
  <si>
    <t>Czech Republic</t>
  </si>
  <si>
    <t>CY</t>
  </si>
  <si>
    <t>Cyprus</t>
  </si>
  <si>
    <t>HR</t>
  </si>
  <si>
    <t>Croatia</t>
  </si>
  <si>
    <t>BG</t>
  </si>
  <si>
    <t>Bulgaria</t>
  </si>
  <si>
    <t>BE</t>
  </si>
  <si>
    <t>AT</t>
  </si>
  <si>
    <t>Austria</t>
  </si>
  <si>
    <t>Countries</t>
  </si>
  <si>
    <t>2) EU ERD</t>
  </si>
  <si>
    <t>1) All templates</t>
  </si>
  <si>
    <t>B) Drop-down menus</t>
  </si>
  <si>
    <t>A) EBA Version</t>
  </si>
  <si>
    <t>EU 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</si>
</sst>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
  </numFmts>
  <fonts count="90" x14ac:knownFonts="1">
    <font>
      <sz val="10"/>
      <name val="Segoe UI"/>
      <family val="2"/>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u/>
      <sz val="10"/>
      <color theme="10"/>
      <name val="Segoe UI"/>
      <family val="2"/>
    </font>
    <font>
      <u/>
      <sz val="14"/>
      <name val="Segoe UI"/>
      <family val="2"/>
    </font>
    <font>
      <sz val="20"/>
      <name val="Segoe UI"/>
      <family val="2"/>
    </font>
    <font>
      <b/>
      <sz val="10"/>
      <color rgb="FF00B050"/>
      <name val="Segoe UI"/>
      <family val="2"/>
    </font>
    <font>
      <b/>
      <sz val="10"/>
      <color rgb="FFFF0000"/>
      <name val="Calibri"/>
      <family val="2"/>
    </font>
    <font>
      <sz val="10"/>
      <color rgb="FFFF0000"/>
      <name val="Calibri"/>
      <family val="2"/>
    </font>
    <font>
      <b/>
      <sz val="11"/>
      <color theme="1"/>
      <name val="Calibri"/>
      <family val="2"/>
      <scheme val="minor"/>
    </font>
    <font>
      <b/>
      <sz val="11"/>
      <name val="Calibri"/>
      <family val="2"/>
      <scheme val="minor"/>
    </font>
    <font>
      <sz val="10"/>
      <color rgb="FF000000"/>
      <name val="Segoe UI"/>
      <family val="2"/>
    </font>
    <font>
      <u/>
      <sz val="11"/>
      <color theme="10"/>
      <name val="Calibri"/>
      <family val="2"/>
      <scheme val="minor"/>
    </font>
    <font>
      <u/>
      <sz val="11"/>
      <name val="Segoe UI"/>
      <family val="2"/>
    </font>
    <font>
      <sz val="11"/>
      <name val="Segoe UI"/>
      <family val="2"/>
    </font>
    <font>
      <b/>
      <u/>
      <sz val="11"/>
      <name val="Segoe UI"/>
      <family val="2"/>
    </font>
    <font>
      <sz val="11"/>
      <color rgb="FFFF0000"/>
      <name val="Calibri"/>
      <family val="2"/>
      <scheme val="minor"/>
    </font>
    <font>
      <sz val="11"/>
      <color rgb="FFFF0000"/>
      <name val="Segoe UI"/>
      <family val="2"/>
    </font>
    <font>
      <u/>
      <sz val="10"/>
      <name val="Segoe UI"/>
      <family val="2"/>
    </font>
    <font>
      <b/>
      <sz val="20"/>
      <color theme="1"/>
      <name val="Segoe UI"/>
      <family val="2"/>
    </font>
    <font>
      <strike/>
      <sz val="11"/>
      <name val="Segoe UI"/>
      <family val="2"/>
    </font>
    <font>
      <sz val="11"/>
      <name val="Calibri"/>
      <family val="2"/>
      <scheme val="minor"/>
    </font>
    <font>
      <i/>
      <sz val="11"/>
      <name val="Segoe UI"/>
      <family val="2"/>
    </font>
    <font>
      <strike/>
      <sz val="11"/>
      <name val="Calibri"/>
      <family val="2"/>
      <scheme val="minor"/>
    </font>
  </fonts>
  <fills count="61">
    <fill>
      <patternFill patternType="none"/>
    </fill>
    <fill>
      <patternFill patternType="gray125"/>
    </fill>
    <fill>
      <patternFill patternType="solid">
        <fgColor indexed="9"/>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lightGrid">
        <fgColor rgb="FFD5D6D2"/>
        <bgColor rgb="FFFFFF00"/>
      </patternFill>
    </fill>
    <fill>
      <patternFill patternType="solid">
        <fgColor theme="0" tint="-4.9989318521683403E-2"/>
        <bgColor indexed="64"/>
      </patternFill>
    </fill>
    <fill>
      <patternFill patternType="solid">
        <fgColor rgb="FFE4E8EC"/>
        <bgColor indexed="64"/>
      </patternFill>
    </fill>
    <fill>
      <patternFill patternType="solid">
        <fgColor theme="0" tint="-0.34998626667073579"/>
        <bgColor indexed="64"/>
      </patternFill>
    </fill>
    <fill>
      <patternFill patternType="solid">
        <fgColor theme="7" tint="0.79998168889431442"/>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style="thin">
        <color auto="1"/>
      </bottom>
      <diagonal/>
    </border>
    <border>
      <left style="thin">
        <color indexed="64"/>
      </left>
      <right style="thin">
        <color indexed="64"/>
      </right>
      <top style="thin">
        <color indexed="64"/>
      </top>
      <bottom style="thin">
        <color theme="0"/>
      </bottom>
      <diagonal/>
    </border>
    <border>
      <left style="thin">
        <color theme="0" tint="-0.14996795556505021"/>
      </left>
      <right/>
      <top style="thin">
        <color auto="1"/>
      </top>
      <bottom style="thin">
        <color indexed="64"/>
      </bottom>
      <diagonal/>
    </border>
    <border>
      <left/>
      <right style="thin">
        <color theme="0" tint="-0.14996795556505021"/>
      </right>
      <top style="thin">
        <color auto="1"/>
      </top>
      <bottom style="thin">
        <color auto="1"/>
      </bottom>
      <diagonal/>
    </border>
    <border>
      <left style="thin">
        <color theme="0" tint="-0.14993743705557422"/>
      </left>
      <right style="thin">
        <color theme="0" tint="-0.14993743705557422"/>
      </right>
      <top style="thin">
        <color auto="1"/>
      </top>
      <bottom style="thin">
        <color indexed="64"/>
      </bottom>
      <diagonal/>
    </border>
    <border>
      <left style="thin">
        <color theme="0" tint="-0.14996795556505021"/>
      </left>
      <right style="thin">
        <color theme="0" tint="-0.14993743705557422"/>
      </right>
      <top style="thin">
        <color auto="1"/>
      </top>
      <bottom style="thin">
        <color indexed="64"/>
      </bottom>
      <diagonal/>
    </border>
    <border>
      <left style="thin">
        <color rgb="FFBCBDBC"/>
      </left>
      <right style="thin">
        <color rgb="FFBCBDBC"/>
      </right>
      <top style="thin">
        <color theme="0" tint="-0.24994659260841701"/>
      </top>
      <bottom style="thin">
        <color indexed="64"/>
      </bottom>
      <diagonal/>
    </border>
    <border>
      <left/>
      <right style="thin">
        <color theme="0" tint="-0.24994659260841701"/>
      </right>
      <top style="thin">
        <color theme="0" tint="-0.24994659260841701"/>
      </top>
      <bottom style="thin">
        <color theme="0" tint="-0.24994659260841701"/>
      </bottom>
      <diagonal/>
    </border>
    <border>
      <left/>
      <right/>
      <top style="medium">
        <color indexed="64"/>
      </top>
      <bottom/>
      <diagonal/>
    </border>
    <border>
      <left style="medium">
        <color indexed="64"/>
      </left>
      <right/>
      <top style="medium">
        <color indexed="64"/>
      </top>
      <bottom/>
      <diagonal/>
    </border>
    <border>
      <left style="thin">
        <color auto="1"/>
      </left>
      <right style="thin">
        <color auto="1"/>
      </right>
      <top style="thin">
        <color rgb="FFBCBDBC"/>
      </top>
      <bottom style="thin">
        <color auto="1"/>
      </bottom>
      <diagonal/>
    </border>
    <border>
      <left style="thin">
        <color indexed="64"/>
      </left>
      <right style="thin">
        <color indexed="64"/>
      </right>
      <top style="thin">
        <color rgb="FFBCBDBC"/>
      </top>
      <bottom style="thin">
        <color rgb="FFBCBDBC"/>
      </bottom>
      <diagonal/>
    </border>
    <border>
      <left style="thin">
        <color indexed="64"/>
      </left>
      <right style="thin">
        <color indexed="64"/>
      </right>
      <top/>
      <bottom style="thin">
        <color rgb="FFBCBDBC"/>
      </bottom>
      <diagonal/>
    </border>
    <border>
      <left style="thin">
        <color auto="1"/>
      </left>
      <right style="thin">
        <color auto="1"/>
      </right>
      <top style="thin">
        <color auto="1"/>
      </top>
      <bottom style="thin">
        <color rgb="FFBCBDBC"/>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indexed="64"/>
      </left>
      <right style="thin">
        <color indexed="64"/>
      </right>
      <top/>
      <bottom style="thin">
        <color indexed="64"/>
      </bottom>
      <diagonal/>
    </border>
    <border>
      <left/>
      <right/>
      <top style="thin">
        <color theme="0" tint="-0.24994659260841701"/>
      </top>
      <bottom style="thin">
        <color theme="0" tint="-0.24994659260841701"/>
      </bottom>
      <diagonal/>
    </border>
    <border>
      <left/>
      <right/>
      <top style="thin">
        <color indexed="64"/>
      </top>
      <bottom style="thin">
        <color theme="0" tint="-0.24994659260841701"/>
      </bottom>
      <diagonal/>
    </border>
  </borders>
  <cellStyleXfs count="2385">
    <xf numFmtId="0" fontId="0" fillId="5" borderId="0">
      <alignment vertical="center"/>
    </xf>
    <xf numFmtId="3" fontId="26" fillId="5" borderId="1" applyFont="0" applyBorder="0">
      <alignment horizontal="right" vertical="center"/>
    </xf>
    <xf numFmtId="0" fontId="23" fillId="5" borderId="1" applyFont="0" applyBorder="0">
      <alignment horizontal="center" vertical="center"/>
    </xf>
    <xf numFmtId="0" fontId="4" fillId="12" borderId="1" applyNumberFormat="0" applyFont="0" applyBorder="0">
      <alignment horizontal="center" vertical="center"/>
    </xf>
    <xf numFmtId="0" fontId="21" fillId="2" borderId="2" applyNumberFormat="0" applyFill="0" applyBorder="0" applyAlignment="0" applyProtection="0">
      <alignment horizontal="left"/>
    </xf>
    <xf numFmtId="0" fontId="25" fillId="5" borderId="3" applyBorder="0">
      <alignment horizontal="center" wrapText="1"/>
    </xf>
    <xf numFmtId="3" fontId="4" fillId="42" borderId="14" applyFont="0" applyProtection="0">
      <alignment horizontal="right" vertical="center"/>
    </xf>
    <xf numFmtId="10" fontId="4" fillId="42" borderId="14" applyFont="0" applyProtection="0">
      <alignment horizontal="right" vertical="center"/>
    </xf>
    <xf numFmtId="9" fontId="4" fillId="42" borderId="14" applyFont="0" applyProtection="0">
      <alignment horizontal="right" vertical="center"/>
    </xf>
    <xf numFmtId="0" fontId="4" fillId="42" borderId="14" applyNumberFormat="0" applyFont="0" applyProtection="0">
      <alignment horizontal="left" vertical="center"/>
    </xf>
    <xf numFmtId="172" fontId="4" fillId="40" borderId="14" applyFont="0">
      <alignment vertical="center"/>
      <protection locked="0"/>
    </xf>
    <xf numFmtId="3" fontId="4" fillId="40" borderId="14" applyFont="0">
      <alignment horizontal="right" vertical="center"/>
      <protection locked="0"/>
    </xf>
    <xf numFmtId="168" fontId="4" fillId="40" borderId="14" applyFont="0">
      <alignment horizontal="right" vertical="center"/>
      <protection locked="0"/>
    </xf>
    <xf numFmtId="170" fontId="4" fillId="41" borderId="14" applyFont="0">
      <alignment vertical="center"/>
      <protection locked="0"/>
    </xf>
    <xf numFmtId="10" fontId="4" fillId="40" borderId="14" applyFont="0">
      <alignment horizontal="right" vertical="center"/>
      <protection locked="0"/>
    </xf>
    <xf numFmtId="9" fontId="4" fillId="40" borderId="14" applyFont="0">
      <alignment horizontal="right" vertical="center"/>
      <protection locked="0"/>
    </xf>
    <xf numFmtId="171" fontId="4" fillId="40" borderId="14" applyFont="0">
      <alignment horizontal="right" vertical="center"/>
      <protection locked="0"/>
    </xf>
    <xf numFmtId="174" fontId="4" fillId="40" borderId="14" applyFont="0">
      <alignment horizontal="right" vertical="center"/>
      <protection locked="0"/>
    </xf>
    <xf numFmtId="0" fontId="4" fillId="40" borderId="14" applyFont="0">
      <alignment horizontal="center" vertical="center" wrapText="1"/>
      <protection locked="0"/>
    </xf>
    <xf numFmtId="49" fontId="4" fillId="40" borderId="14" applyFont="0">
      <alignment vertical="center"/>
      <protection locked="0"/>
    </xf>
    <xf numFmtId="3" fontId="4" fillId="13" borderId="14" applyFont="0">
      <alignment horizontal="right" vertical="center"/>
      <protection locked="0"/>
    </xf>
    <xf numFmtId="168" fontId="4" fillId="13" borderId="14" applyFont="0">
      <alignment horizontal="right" vertical="center"/>
      <protection locked="0"/>
    </xf>
    <xf numFmtId="10" fontId="4" fillId="13" borderId="14" applyFont="0">
      <alignment horizontal="right" vertical="center"/>
      <protection locked="0"/>
    </xf>
    <xf numFmtId="9" fontId="4" fillId="13" borderId="14" applyFont="0">
      <alignment horizontal="right" vertical="center"/>
      <protection locked="0"/>
    </xf>
    <xf numFmtId="171" fontId="4" fillId="13" borderId="14" applyFont="0">
      <alignment horizontal="right" vertical="center"/>
      <protection locked="0"/>
    </xf>
    <xf numFmtId="174" fontId="4" fillId="13" borderId="14" applyFont="0">
      <alignment horizontal="right" vertical="center"/>
      <protection locked="0"/>
    </xf>
    <xf numFmtId="0" fontId="4" fillId="13" borderId="14" applyFont="0">
      <alignment horizontal="center" vertical="center" wrapText="1"/>
      <protection locked="0"/>
    </xf>
    <xf numFmtId="0" fontId="4" fillId="13" borderId="14" applyNumberFormat="0" applyFont="0">
      <alignment horizontal="center" vertical="center" wrapText="1"/>
      <protection locked="0"/>
    </xf>
    <xf numFmtId="0" fontId="63" fillId="5" borderId="1" applyBorder="0">
      <alignment horizontal="center" vertical="center"/>
    </xf>
    <xf numFmtId="3" fontId="4" fillId="5" borderId="1" applyFont="0">
      <alignment horizontal="right" vertical="center"/>
    </xf>
    <xf numFmtId="169" fontId="4" fillId="5" borderId="1" applyFont="0">
      <alignment horizontal="right" vertical="center"/>
    </xf>
    <xf numFmtId="168" fontId="4" fillId="5" borderId="1" applyFont="0">
      <alignment horizontal="right" vertical="center"/>
    </xf>
    <xf numFmtId="10" fontId="4" fillId="5" borderId="1" applyFont="0">
      <alignment horizontal="right" vertical="center"/>
    </xf>
    <xf numFmtId="9" fontId="4" fillId="5" borderId="1" applyFont="0">
      <alignment horizontal="right" vertical="center"/>
    </xf>
    <xf numFmtId="173" fontId="4" fillId="5" borderId="1" applyFont="0">
      <alignment horizontal="center" vertical="center" wrapText="1"/>
    </xf>
    <xf numFmtId="172" fontId="4" fillId="3" borderId="1" applyFont="0">
      <alignment vertical="center"/>
    </xf>
    <xf numFmtId="1" fontId="4" fillId="3" borderId="1" applyFont="0">
      <alignment horizontal="right" vertical="center"/>
    </xf>
    <xf numFmtId="170" fontId="4" fillId="3" borderId="1" applyFont="0">
      <alignment vertical="center"/>
    </xf>
    <xf numFmtId="9" fontId="4" fillId="3" borderId="1" applyFont="0">
      <alignment horizontal="right" vertical="center"/>
    </xf>
    <xf numFmtId="171" fontId="4" fillId="3" borderId="1" applyFont="0">
      <alignment horizontal="right" vertical="center"/>
    </xf>
    <xf numFmtId="10" fontId="4" fillId="3" borderId="1" applyFont="0">
      <alignment horizontal="right" vertical="center"/>
    </xf>
    <xf numFmtId="0" fontId="4" fillId="3" borderId="1" applyFont="0">
      <alignment horizontal="center" vertical="center" wrapText="1"/>
    </xf>
    <xf numFmtId="49" fontId="4" fillId="3" borderId="1" applyFont="0">
      <alignment vertical="center"/>
    </xf>
    <xf numFmtId="170" fontId="4" fillId="4" borderId="1" applyFont="0">
      <alignment vertical="center"/>
    </xf>
    <xf numFmtId="9" fontId="4" fillId="4" borderId="1" applyFont="0">
      <alignment horizontal="right" vertical="center"/>
    </xf>
    <xf numFmtId="172" fontId="4" fillId="15" borderId="1">
      <alignment vertical="center"/>
    </xf>
    <xf numFmtId="170" fontId="4" fillId="14" borderId="1" applyFont="0">
      <alignment horizontal="right" vertical="center"/>
    </xf>
    <xf numFmtId="1" fontId="4" fillId="14" borderId="1" applyFont="0">
      <alignment horizontal="right" vertical="center"/>
    </xf>
    <xf numFmtId="170" fontId="4" fillId="14" borderId="1" applyFont="0">
      <alignment vertical="center"/>
    </xf>
    <xf numFmtId="168" fontId="4" fillId="14" borderId="1" applyFont="0">
      <alignment vertical="center"/>
    </xf>
    <xf numFmtId="10" fontId="4" fillId="14" borderId="1" applyFont="0">
      <alignment horizontal="right" vertical="center"/>
    </xf>
    <xf numFmtId="9" fontId="4" fillId="14" borderId="1" applyFont="0">
      <alignment horizontal="right" vertical="center"/>
    </xf>
    <xf numFmtId="171" fontId="4" fillId="14" borderId="1" applyFont="0">
      <alignment horizontal="right" vertical="center"/>
    </xf>
    <xf numFmtId="10" fontId="4" fillId="14" borderId="4" applyFont="0">
      <alignment horizontal="right" vertical="center"/>
    </xf>
    <xf numFmtId="0" fontId="4" fillId="14" borderId="1" applyFont="0">
      <alignment horizontal="center" vertical="center" wrapText="1"/>
    </xf>
    <xf numFmtId="49" fontId="4" fillId="14" borderId="1" applyFont="0">
      <alignment vertical="center"/>
    </xf>
    <xf numFmtId="0" fontId="7" fillId="0" borderId="0" applyNumberFormat="0" applyFill="0" applyBorder="0" applyAlignment="0" applyProtection="0"/>
    <xf numFmtId="0" fontId="8" fillId="0" borderId="7" applyNumberFormat="0" applyFill="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7" borderId="0" applyNumberFormat="0" applyBorder="0" applyAlignment="0" applyProtection="0"/>
    <xf numFmtId="0" fontId="11" fillId="8" borderId="0" applyNumberFormat="0" applyBorder="0" applyAlignment="0" applyProtection="0"/>
    <xf numFmtId="0" fontId="12" fillId="9" borderId="8" applyNumberFormat="0" applyAlignment="0" applyProtection="0"/>
    <xf numFmtId="0" fontId="13" fillId="10" borderId="9" applyNumberFormat="0" applyAlignment="0" applyProtection="0"/>
    <xf numFmtId="0" fontId="14" fillId="10" borderId="8" applyNumberFormat="0" applyAlignment="0" applyProtection="0"/>
    <xf numFmtId="0" fontId="15" fillId="0" borderId="10" applyNumberFormat="0" applyFill="0" applyAlignment="0" applyProtection="0"/>
    <xf numFmtId="0" fontId="16" fillId="11" borderId="11" applyNumberFormat="0" applyAlignment="0" applyProtection="0"/>
    <xf numFmtId="0" fontId="17" fillId="0" borderId="0" applyNumberFormat="0" applyFill="0" applyBorder="0" applyAlignment="0" applyProtection="0"/>
    <xf numFmtId="0" fontId="18" fillId="0" borderId="12" applyNumberFormat="0" applyFill="0" applyAlignment="0" applyProtection="0"/>
    <xf numFmtId="0" fontId="7" fillId="0" borderId="0" applyNumberFormat="0" applyFill="0" applyBorder="0" applyAlignment="0" applyProtection="0"/>
    <xf numFmtId="0" fontId="8" fillId="0" borderId="7" applyNumberFormat="0" applyFill="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7" borderId="0" applyNumberFormat="0" applyBorder="0" applyAlignment="0" applyProtection="0"/>
    <xf numFmtId="0" fontId="11" fillId="8" borderId="0" applyNumberFormat="0" applyBorder="0" applyAlignment="0" applyProtection="0"/>
    <xf numFmtId="0" fontId="12" fillId="9" borderId="8" applyNumberFormat="0" applyAlignment="0" applyProtection="0"/>
    <xf numFmtId="0" fontId="13" fillId="10" borderId="9" applyNumberFormat="0" applyAlignment="0" applyProtection="0"/>
    <xf numFmtId="0" fontId="14" fillId="10" borderId="8" applyNumberFormat="0" applyAlignment="0" applyProtection="0"/>
    <xf numFmtId="0" fontId="15" fillId="0" borderId="10" applyNumberFormat="0" applyFill="0" applyAlignment="0" applyProtection="0"/>
    <xf numFmtId="0" fontId="16" fillId="11" borderId="11" applyNumberFormat="0" applyAlignment="0" applyProtection="0"/>
    <xf numFmtId="0" fontId="17" fillId="0" borderId="0" applyNumberFormat="0" applyFill="0" applyBorder="0" applyAlignment="0" applyProtection="0"/>
    <xf numFmtId="0" fontId="18" fillId="0" borderId="12" applyNumberFormat="0" applyFill="0" applyAlignment="0" applyProtection="0"/>
    <xf numFmtId="0" fontId="19" fillId="0" borderId="0" applyNumberFormat="0" applyFill="0" applyBorder="0" applyAlignment="0" applyProtection="0"/>
    <xf numFmtId="0" fontId="20"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20" fillId="39" borderId="0" applyNumberFormat="0" applyBorder="0" applyAlignment="0" applyProtection="0"/>
    <xf numFmtId="164" fontId="4" fillId="0" borderId="0" applyFont="0" applyFill="0" applyBorder="0" applyAlignment="0" applyProtection="0"/>
    <xf numFmtId="166" fontId="4" fillId="0" borderId="0" applyFont="0" applyFill="0" applyBorder="0" applyAlignment="0" applyProtection="0"/>
    <xf numFmtId="172" fontId="4" fillId="43" borderId="13">
      <alignment vertical="center"/>
      <protection locked="0"/>
    </xf>
    <xf numFmtId="165"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32" fillId="0" borderId="34" applyNumberFormat="0" applyFill="0" applyAlignment="0" applyProtection="0"/>
    <xf numFmtId="0" fontId="34" fillId="16" borderId="0" applyNumberFormat="0" applyBorder="0" applyAlignment="0" applyProtection="0"/>
    <xf numFmtId="0" fontId="30" fillId="5" borderId="0" applyNumberForma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46" fillId="10" borderId="8" applyNumberFormat="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5" fillId="0" borderId="0" applyFont="0" applyFill="0" applyBorder="0" applyAlignment="0" applyProtection="0"/>
    <xf numFmtId="0" fontId="63" fillId="52" borderId="70" applyBorder="0">
      <alignment horizontal="center" vertical="center"/>
    </xf>
    <xf numFmtId="172" fontId="23" fillId="5" borderId="156" applyBorder="0">
      <alignment horizontal="right" vertical="center"/>
    </xf>
    <xf numFmtId="0" fontId="69" fillId="5" borderId="0" applyNumberFormat="0" applyFill="0" applyBorder="0" applyAlignment="0" applyProtection="0">
      <alignment vertical="center"/>
    </xf>
    <xf numFmtId="3" fontId="23" fillId="5" borderId="22">
      <alignment horizontal="center" vertical="center"/>
    </xf>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3" fontId="26" fillId="5" borderId="156" applyFont="0" applyBorder="0">
      <alignment horizontal="right" vertical="center"/>
    </xf>
    <xf numFmtId="0" fontId="23" fillId="5" borderId="156" applyFont="0" applyBorder="0">
      <alignment horizontal="center" vertical="center"/>
    </xf>
    <xf numFmtId="0" fontId="4" fillId="12" borderId="156" applyNumberFormat="0" applyFont="0" applyBorder="0">
      <alignment horizontal="center" vertical="center"/>
    </xf>
    <xf numFmtId="0" fontId="21" fillId="2" borderId="51" applyNumberFormat="0" applyFill="0" applyBorder="0" applyAlignment="0" applyProtection="0">
      <alignment horizontal="left"/>
    </xf>
    <xf numFmtId="0" fontId="25" fillId="5" borderId="108" applyBorder="0">
      <alignment horizontal="center" wrapText="1"/>
    </xf>
    <xf numFmtId="0" fontId="63" fillId="5" borderId="156" applyBorder="0">
      <alignment horizontal="center" vertical="center"/>
    </xf>
    <xf numFmtId="3" fontId="4" fillId="5" borderId="156" applyFont="0">
      <alignment horizontal="right" vertical="center"/>
    </xf>
    <xf numFmtId="169" fontId="4" fillId="5" borderId="156" applyFont="0">
      <alignment horizontal="right" vertical="center"/>
    </xf>
    <xf numFmtId="168" fontId="4" fillId="5" borderId="156" applyFont="0">
      <alignment horizontal="right" vertical="center"/>
    </xf>
    <xf numFmtId="10" fontId="4" fillId="5" borderId="156" applyFont="0">
      <alignment horizontal="right" vertical="center"/>
    </xf>
    <xf numFmtId="9" fontId="4" fillId="5" borderId="156" applyFont="0">
      <alignment horizontal="right" vertical="center"/>
    </xf>
    <xf numFmtId="173" fontId="4" fillId="5" borderId="156" applyFont="0">
      <alignment horizontal="center" vertical="center" wrapText="1"/>
    </xf>
    <xf numFmtId="172" fontId="4" fillId="3" borderId="156" applyFont="0">
      <alignment vertical="center"/>
    </xf>
    <xf numFmtId="1" fontId="4" fillId="3" borderId="156" applyFont="0">
      <alignment horizontal="right" vertical="center"/>
    </xf>
    <xf numFmtId="170" fontId="4" fillId="3" borderId="156" applyFont="0">
      <alignment vertical="center"/>
    </xf>
    <xf numFmtId="9" fontId="4" fillId="3" borderId="156" applyFont="0">
      <alignment horizontal="right" vertical="center"/>
    </xf>
    <xf numFmtId="171" fontId="4" fillId="3" borderId="156" applyFont="0">
      <alignment horizontal="right" vertical="center"/>
    </xf>
    <xf numFmtId="10" fontId="4" fillId="3" borderId="156" applyFont="0">
      <alignment horizontal="right" vertical="center"/>
    </xf>
    <xf numFmtId="0" fontId="4" fillId="3" borderId="156" applyFont="0">
      <alignment horizontal="center" vertical="center" wrapText="1"/>
    </xf>
    <xf numFmtId="49" fontId="4" fillId="3" borderId="156" applyFont="0">
      <alignment vertical="center"/>
    </xf>
    <xf numFmtId="170" fontId="4" fillId="4" borderId="156" applyFont="0">
      <alignment vertical="center"/>
    </xf>
    <xf numFmtId="9" fontId="4" fillId="4" borderId="156" applyFont="0">
      <alignment horizontal="right" vertical="center"/>
    </xf>
    <xf numFmtId="172" fontId="4" fillId="15" borderId="156">
      <alignment vertical="center"/>
    </xf>
    <xf numFmtId="170" fontId="4" fillId="14" borderId="156" applyFont="0">
      <alignment horizontal="right" vertical="center"/>
    </xf>
    <xf numFmtId="1" fontId="4" fillId="14" borderId="156" applyFont="0">
      <alignment horizontal="right" vertical="center"/>
    </xf>
    <xf numFmtId="170" fontId="4" fillId="14" borderId="156" applyFont="0">
      <alignment vertical="center"/>
    </xf>
    <xf numFmtId="168" fontId="4" fillId="14" borderId="156" applyFont="0">
      <alignment vertical="center"/>
    </xf>
    <xf numFmtId="10" fontId="4" fillId="14" borderId="156" applyFont="0">
      <alignment horizontal="right" vertical="center"/>
    </xf>
    <xf numFmtId="9" fontId="4" fillId="14" borderId="156" applyFont="0">
      <alignment horizontal="right" vertical="center"/>
    </xf>
    <xf numFmtId="171" fontId="4" fillId="14" borderId="156" applyFont="0">
      <alignment horizontal="right" vertical="center"/>
    </xf>
    <xf numFmtId="10" fontId="4" fillId="14" borderId="90" applyFont="0">
      <alignment horizontal="right" vertical="center"/>
    </xf>
    <xf numFmtId="0" fontId="4" fillId="14" borderId="156" applyFont="0">
      <alignment horizontal="center" vertical="center" wrapText="1"/>
    </xf>
    <xf numFmtId="49" fontId="4" fillId="14" borderId="156" applyFont="0">
      <alignment vertical="center"/>
    </xf>
    <xf numFmtId="172" fontId="4" fillId="43" borderId="107">
      <alignment vertical="center"/>
      <protection locked="0"/>
    </xf>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63" fillId="52" borderId="156" applyBorder="0">
      <alignment horizontal="center" vertical="center"/>
    </xf>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9" fontId="4" fillId="0" borderId="0" applyFont="0" applyFill="0" applyBorder="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32" fillId="0" borderId="34" applyNumberFormat="0" applyFill="0" applyAlignment="0" applyProtection="0"/>
    <xf numFmtId="0" fontId="1" fillId="0" borderId="0"/>
    <xf numFmtId="0" fontId="1" fillId="0" borderId="0"/>
    <xf numFmtId="0" fontId="69" fillId="5" borderId="0" applyNumberFormat="0" applyFill="0" applyBorder="0" applyAlignment="0" applyProtection="0">
      <alignment vertical="center"/>
    </xf>
    <xf numFmtId="0" fontId="23" fillId="5" borderId="0">
      <alignment vertical="center"/>
    </xf>
    <xf numFmtId="0" fontId="1" fillId="0" borderId="0"/>
    <xf numFmtId="0" fontId="25" fillId="5" borderId="108" applyBorder="0">
      <alignment horizontal="center" wrapText="1"/>
    </xf>
    <xf numFmtId="0" fontId="78" fillId="0" borderId="0" applyNumberFormat="0" applyFill="0" applyBorder="0" applyAlignment="0" applyProtection="0"/>
    <xf numFmtId="0" fontId="1" fillId="0" borderId="0"/>
    <xf numFmtId="9" fontId="1" fillId="0" borderId="0" applyFont="0" applyFill="0" applyBorder="0" applyAlignment="0" applyProtection="0"/>
    <xf numFmtId="3" fontId="19" fillId="5" borderId="156" applyProtection="0">
      <alignment horizontal="right" vertical="center"/>
    </xf>
    <xf numFmtId="0" fontId="5" fillId="5" borderId="108" applyFont="0" applyBorder="0">
      <alignment horizontal="center" wrapText="1"/>
    </xf>
    <xf numFmtId="0" fontId="1" fillId="0" borderId="0"/>
    <xf numFmtId="0" fontId="1" fillId="0" borderId="0"/>
    <xf numFmtId="9" fontId="1" fillId="0" borderId="0" applyFont="0" applyFill="0" applyBorder="0" applyAlignment="0" applyProtection="0"/>
    <xf numFmtId="0" fontId="1" fillId="0" borderId="0"/>
    <xf numFmtId="0" fontId="3" fillId="0" borderId="0"/>
  </cellStyleXfs>
  <cellXfs count="3128">
    <xf numFmtId="0" fontId="0" fillId="2" borderId="0" xfId="0" applyFill="1">
      <alignment vertical="center"/>
    </xf>
    <xf numFmtId="0" fontId="25" fillId="5" borderId="81" xfId="5" applyBorder="1">
      <alignment horizontal="center" wrapText="1"/>
    </xf>
    <xf numFmtId="0" fontId="0" fillId="5" borderId="0" xfId="0">
      <alignment vertical="center"/>
    </xf>
    <xf numFmtId="0" fontId="23" fillId="40" borderId="69" xfId="18" applyFont="1" applyBorder="1">
      <alignment horizontal="center" vertical="center" wrapText="1"/>
      <protection locked="0"/>
    </xf>
    <xf numFmtId="3" fontId="23" fillId="13" borderId="14" xfId="20" applyFont="1">
      <alignment horizontal="right" vertical="center"/>
      <protection locked="0"/>
    </xf>
    <xf numFmtId="0" fontId="23" fillId="2" borderId="0" xfId="0" applyFont="1" applyFill="1">
      <alignment vertical="center"/>
    </xf>
    <xf numFmtId="0" fontId="23" fillId="12" borderId="30" xfId="0" applyFont="1" applyFill="1" applyBorder="1">
      <alignment vertical="center"/>
    </xf>
    <xf numFmtId="0" fontId="23" fillId="12" borderId="23" xfId="0" applyFont="1" applyFill="1" applyBorder="1">
      <alignment vertical="center"/>
    </xf>
    <xf numFmtId="3" fontId="23" fillId="5" borderId="22" xfId="29" applyFont="1" applyBorder="1">
      <alignment horizontal="right" vertical="center"/>
    </xf>
    <xf numFmtId="0" fontId="23" fillId="12" borderId="21" xfId="0" applyFont="1" applyFill="1" applyBorder="1">
      <alignment vertical="center"/>
    </xf>
    <xf numFmtId="3" fontId="23" fillId="40" borderId="16" xfId="11" applyFont="1" applyBorder="1">
      <alignment horizontal="right" vertical="center"/>
      <protection locked="0"/>
    </xf>
    <xf numFmtId="0" fontId="23" fillId="12" borderId="23" xfId="3" applyFont="1" applyBorder="1">
      <alignment horizontal="center" vertical="center"/>
    </xf>
    <xf numFmtId="0" fontId="23" fillId="12" borderId="17" xfId="3" applyFont="1" applyBorder="1" applyAlignment="1">
      <alignment vertical="center" wrapText="1"/>
    </xf>
    <xf numFmtId="0" fontId="23" fillId="12" borderId="14" xfId="3" applyFont="1" applyBorder="1">
      <alignment horizontal="center" vertical="center"/>
    </xf>
    <xf numFmtId="3" fontId="23" fillId="13" borderId="17" xfId="20" applyFont="1" applyBorder="1">
      <alignment horizontal="right" vertical="center"/>
      <protection locked="0"/>
    </xf>
    <xf numFmtId="3" fontId="23" fillId="12" borderId="14" xfId="3" applyNumberFormat="1" applyFont="1" applyBorder="1">
      <alignment horizontal="center" vertical="center"/>
    </xf>
    <xf numFmtId="3" fontId="23" fillId="12" borderId="15" xfId="3" applyNumberFormat="1" applyFont="1" applyBorder="1">
      <alignment horizontal="center" vertical="center"/>
    </xf>
    <xf numFmtId="3" fontId="23" fillId="40" borderId="15" xfId="11" applyFont="1" applyBorder="1">
      <alignment horizontal="right" vertical="center"/>
      <protection locked="0"/>
    </xf>
    <xf numFmtId="0" fontId="23" fillId="12" borderId="15" xfId="3" applyFont="1" applyBorder="1">
      <alignment horizontal="center" vertical="center"/>
    </xf>
    <xf numFmtId="0" fontId="23" fillId="12" borderId="21" xfId="3" applyFont="1" applyBorder="1">
      <alignment horizontal="center" vertical="center"/>
    </xf>
    <xf numFmtId="3" fontId="23" fillId="12" borderId="18" xfId="3" applyNumberFormat="1" applyFont="1" applyBorder="1">
      <alignment horizontal="center" vertical="center"/>
    </xf>
    <xf numFmtId="3" fontId="23" fillId="40" borderId="14" xfId="11" applyFont="1">
      <alignment horizontal="right" vertical="center"/>
      <protection locked="0"/>
    </xf>
    <xf numFmtId="3" fontId="23" fillId="13" borderId="15" xfId="20" applyFont="1" applyBorder="1">
      <alignment horizontal="right" vertical="center"/>
      <protection locked="0"/>
    </xf>
    <xf numFmtId="0" fontId="23" fillId="12" borderId="26" xfId="3" applyFont="1" applyBorder="1">
      <alignment horizontal="center" vertical="center"/>
    </xf>
    <xf numFmtId="3" fontId="23" fillId="40" borderId="26" xfId="11" applyFont="1" applyBorder="1">
      <alignment horizontal="right" vertical="center"/>
      <protection locked="0"/>
    </xf>
    <xf numFmtId="3" fontId="23" fillId="5" borderId="14" xfId="29" applyFont="1" applyBorder="1">
      <alignment horizontal="right" vertical="center"/>
    </xf>
    <xf numFmtId="0" fontId="23" fillId="12" borderId="18" xfId="3" applyFont="1" applyBorder="1" applyAlignment="1">
      <alignment vertical="center" wrapText="1"/>
    </xf>
    <xf numFmtId="3" fontId="23" fillId="40" borderId="17" xfId="11" applyFont="1" applyBorder="1">
      <alignment horizontal="right" vertical="center"/>
      <protection locked="0"/>
    </xf>
    <xf numFmtId="3" fontId="23" fillId="40" borderId="22" xfId="11" applyFont="1" applyBorder="1">
      <alignment horizontal="right" vertical="center"/>
      <protection locked="0"/>
    </xf>
    <xf numFmtId="3" fontId="23" fillId="5" borderId="21" xfId="29" applyFont="1" applyBorder="1">
      <alignment horizontal="right" vertical="center"/>
    </xf>
    <xf numFmtId="0" fontId="23" fillId="12" borderId="18" xfId="3" applyFont="1" applyBorder="1">
      <alignment horizontal="center" vertical="center"/>
    </xf>
    <xf numFmtId="0" fontId="23" fillId="2" borderId="19" xfId="0" applyFont="1" applyFill="1" applyBorder="1">
      <alignment vertical="center"/>
    </xf>
    <xf numFmtId="0" fontId="24" fillId="2" borderId="0" xfId="0" applyFont="1" applyFill="1" applyAlignment="1">
      <alignment horizontal="left"/>
    </xf>
    <xf numFmtId="0" fontId="21" fillId="2" borderId="0" xfId="0" applyFont="1" applyFill="1">
      <alignment vertical="center"/>
    </xf>
    <xf numFmtId="3" fontId="23" fillId="2" borderId="0" xfId="29" applyFont="1" applyFill="1" applyBorder="1">
      <alignment horizontal="right" vertical="center"/>
    </xf>
    <xf numFmtId="3" fontId="29" fillId="40" borderId="14" xfId="11" applyFont="1">
      <alignment horizontal="right" vertical="center"/>
      <protection locked="0"/>
    </xf>
    <xf numFmtId="3" fontId="29" fillId="13" borderId="14" xfId="20" applyFont="1">
      <alignment horizontal="right" vertical="center"/>
      <protection locked="0"/>
    </xf>
    <xf numFmtId="0" fontId="23" fillId="12" borderId="17" xfId="3" applyFont="1" applyBorder="1">
      <alignment horizontal="center" vertical="center"/>
    </xf>
    <xf numFmtId="2" fontId="23" fillId="5" borderId="22" xfId="31" applyNumberFormat="1" applyFont="1" applyBorder="1">
      <alignment horizontal="right" vertical="center"/>
    </xf>
    <xf numFmtId="2" fontId="23" fillId="5" borderId="14" xfId="31" applyNumberFormat="1" applyFont="1" applyBorder="1">
      <alignment horizontal="right" vertical="center"/>
    </xf>
    <xf numFmtId="0" fontId="23" fillId="12" borderId="24" xfId="3" applyFont="1" applyBorder="1">
      <alignment horizontal="center" vertical="center"/>
    </xf>
    <xf numFmtId="0" fontId="23" fillId="12" borderId="16" xfId="3" applyFont="1" applyBorder="1">
      <alignment horizontal="center" vertical="center"/>
    </xf>
    <xf numFmtId="0" fontId="23" fillId="2" borderId="19" xfId="0" applyFont="1" applyFill="1" applyBorder="1" applyAlignment="1">
      <alignment vertical="center" wrapText="1"/>
    </xf>
    <xf numFmtId="0" fontId="26" fillId="2" borderId="19" xfId="82" applyFont="1" applyFill="1" applyBorder="1" applyAlignment="1" applyProtection="1">
      <alignment horizontal="left" vertical="center" wrapText="1" indent="1"/>
    </xf>
    <xf numFmtId="0" fontId="23" fillId="12" borderId="32" xfId="3" applyFont="1" applyBorder="1">
      <alignment horizontal="center" vertical="center"/>
    </xf>
    <xf numFmtId="3" fontId="29" fillId="40" borderId="23" xfId="11" applyFont="1" applyBorder="1">
      <alignment horizontal="right" vertical="center"/>
      <protection locked="0"/>
    </xf>
    <xf numFmtId="3" fontId="23" fillId="40" borderId="28" xfId="11" applyFont="1" applyBorder="1">
      <alignment horizontal="right" vertical="center"/>
      <protection locked="0"/>
    </xf>
    <xf numFmtId="3" fontId="23" fillId="13" borderId="26" xfId="20" applyFont="1" applyBorder="1">
      <alignment horizontal="right" vertical="center"/>
      <protection locked="0"/>
    </xf>
    <xf numFmtId="3" fontId="23" fillId="12" borderId="22" xfId="3" applyNumberFormat="1" applyFont="1" applyBorder="1">
      <alignment horizontal="center" vertical="center"/>
    </xf>
    <xf numFmtId="3" fontId="23" fillId="40" borderId="21" xfId="11" applyFont="1" applyBorder="1">
      <alignment horizontal="right" vertical="center"/>
      <protection locked="0"/>
    </xf>
    <xf numFmtId="3" fontId="23" fillId="40" borderId="23" xfId="11" applyFont="1" applyBorder="1">
      <alignment horizontal="right" vertical="center"/>
      <protection locked="0"/>
    </xf>
    <xf numFmtId="0" fontId="23" fillId="12" borderId="19" xfId="3" applyFont="1" applyBorder="1">
      <alignment horizontal="center" vertical="center"/>
    </xf>
    <xf numFmtId="3" fontId="23" fillId="12" borderId="19" xfId="3" applyNumberFormat="1" applyFont="1" applyBorder="1">
      <alignment horizontal="center" vertical="center"/>
    </xf>
    <xf numFmtId="0" fontId="26" fillId="2" borderId="19" xfId="82" applyFont="1" applyFill="1" applyBorder="1" applyAlignment="1" applyProtection="1">
      <alignment horizontal="left" vertical="center" wrapText="1"/>
    </xf>
    <xf numFmtId="3" fontId="23" fillId="5" borderId="19" xfId="29" applyFont="1" applyBorder="1">
      <alignment horizontal="right" vertical="center"/>
    </xf>
    <xf numFmtId="3" fontId="23" fillId="12" borderId="21" xfId="3" applyNumberFormat="1" applyFont="1" applyBorder="1">
      <alignment horizontal="center" vertical="center"/>
    </xf>
    <xf numFmtId="0" fontId="23" fillId="5" borderId="0" xfId="0" applyFont="1" applyAlignment="1">
      <alignment horizontal="left" vertical="center"/>
    </xf>
    <xf numFmtId="0" fontId="23" fillId="5" borderId="5" xfId="0" applyFont="1" applyBorder="1">
      <alignment vertical="center"/>
    </xf>
    <xf numFmtId="0" fontId="23" fillId="5" borderId="0" xfId="0" applyFont="1">
      <alignment vertical="center"/>
    </xf>
    <xf numFmtId="0" fontId="23" fillId="5" borderId="2" xfId="0" applyFont="1" applyBorder="1">
      <alignment vertical="center"/>
    </xf>
    <xf numFmtId="0" fontId="25" fillId="5" borderId="0" xfId="0" applyFont="1">
      <alignment vertical="center"/>
    </xf>
    <xf numFmtId="0" fontId="23" fillId="5" borderId="4" xfId="0" applyFont="1" applyBorder="1">
      <alignment vertical="center"/>
    </xf>
    <xf numFmtId="169" fontId="23" fillId="5" borderId="22" xfId="30" applyFont="1" applyBorder="1">
      <alignment horizontal="right" vertical="center"/>
    </xf>
    <xf numFmtId="0" fontId="33" fillId="5" borderId="0" xfId="0" applyFont="1">
      <alignment vertical="center"/>
    </xf>
    <xf numFmtId="0" fontId="23" fillId="5" borderId="27" xfId="0" applyFont="1" applyBorder="1" applyAlignment="1">
      <alignment horizontal="center" vertical="center"/>
    </xf>
    <xf numFmtId="0" fontId="23" fillId="5" borderId="17" xfId="0" applyFont="1" applyBorder="1" applyAlignment="1">
      <alignment horizontal="center" vertical="center"/>
    </xf>
    <xf numFmtId="0" fontId="33" fillId="5" borderId="0" xfId="0" applyFont="1" applyAlignment="1">
      <alignment horizontal="left" vertical="center"/>
    </xf>
    <xf numFmtId="0" fontId="23" fillId="5" borderId="24" xfId="0" applyFont="1" applyBorder="1" applyAlignment="1">
      <alignment horizontal="center" vertical="center"/>
    </xf>
    <xf numFmtId="0" fontId="23" fillId="5" borderId="31" xfId="0" applyFont="1" applyBorder="1" applyAlignment="1">
      <alignment horizontal="left" vertical="center"/>
    </xf>
    <xf numFmtId="0" fontId="25" fillId="5" borderId="19" xfId="0" applyFont="1" applyBorder="1">
      <alignment vertical="center"/>
    </xf>
    <xf numFmtId="0" fontId="23" fillId="5" borderId="20" xfId="0" applyFont="1" applyBorder="1">
      <alignment vertical="center"/>
    </xf>
    <xf numFmtId="0" fontId="23" fillId="5" borderId="25" xfId="0" applyFont="1" applyBorder="1" applyAlignment="1">
      <alignment horizontal="left" vertical="center"/>
    </xf>
    <xf numFmtId="0" fontId="23" fillId="5" borderId="0" xfId="0" applyFont="1" applyAlignment="1">
      <alignment horizontal="center" vertical="center"/>
    </xf>
    <xf numFmtId="0" fontId="23" fillId="5" borderId="14" xfId="0" applyFont="1" applyBorder="1" applyAlignment="1">
      <alignment horizontal="center" vertical="center"/>
    </xf>
    <xf numFmtId="0" fontId="23" fillId="5" borderId="26" xfId="0" applyFont="1" applyBorder="1" applyAlignment="1">
      <alignment horizontal="center" vertical="center"/>
    </xf>
    <xf numFmtId="3" fontId="23" fillId="13" borderId="19" xfId="20" applyFont="1" applyBorder="1">
      <alignment horizontal="right" vertical="center"/>
      <protection locked="0"/>
    </xf>
    <xf numFmtId="3" fontId="23" fillId="5" borderId="15" xfId="29" applyFont="1" applyBorder="1">
      <alignment horizontal="right" vertical="center"/>
    </xf>
    <xf numFmtId="0" fontId="23" fillId="2" borderId="19" xfId="0" applyFont="1" applyFill="1" applyBorder="1" applyAlignment="1">
      <alignment horizontal="left" vertical="center" wrapText="1" indent="2"/>
    </xf>
    <xf numFmtId="0" fontId="23" fillId="2" borderId="19" xfId="0" applyFont="1" applyFill="1" applyBorder="1" applyAlignment="1">
      <alignment horizontal="left" vertical="center" wrapText="1" indent="1"/>
    </xf>
    <xf numFmtId="3" fontId="23" fillId="5" borderId="18" xfId="29" applyFont="1" applyBorder="1">
      <alignment horizontal="right" vertical="center"/>
    </xf>
    <xf numFmtId="3" fontId="23" fillId="5" borderId="17" xfId="29" applyFont="1" applyBorder="1">
      <alignment horizontal="right" vertical="center"/>
    </xf>
    <xf numFmtId="0" fontId="23" fillId="12" borderId="22" xfId="3" applyFont="1" applyBorder="1">
      <alignment horizontal="center" vertical="center"/>
    </xf>
    <xf numFmtId="3" fontId="29" fillId="40" borderId="22" xfId="11" applyFont="1" applyBorder="1">
      <alignment horizontal="right" vertical="center"/>
      <protection locked="0"/>
    </xf>
    <xf numFmtId="0" fontId="0" fillId="2" borderId="19" xfId="0" applyFill="1" applyBorder="1" applyAlignment="1">
      <alignment vertical="center" wrapText="1"/>
    </xf>
    <xf numFmtId="0" fontId="23" fillId="5" borderId="22" xfId="0" applyFont="1" applyBorder="1" applyAlignment="1">
      <alignment horizontal="left" vertical="center"/>
    </xf>
    <xf numFmtId="0" fontId="23" fillId="5" borderId="19" xfId="0" applyFont="1" applyBorder="1" applyAlignment="1">
      <alignment horizontal="center" vertical="center"/>
    </xf>
    <xf numFmtId="0" fontId="23" fillId="5" borderId="23" xfId="0" applyFont="1" applyBorder="1" applyAlignment="1">
      <alignment horizontal="center" vertical="center"/>
    </xf>
    <xf numFmtId="3" fontId="23" fillId="13" borderId="20" xfId="20" applyFont="1" applyBorder="1">
      <alignment horizontal="right" vertical="center"/>
      <protection locked="0"/>
    </xf>
    <xf numFmtId="3" fontId="23" fillId="12" borderId="26" xfId="3" applyNumberFormat="1" applyFont="1" applyBorder="1">
      <alignment horizontal="center" vertical="center"/>
    </xf>
    <xf numFmtId="3" fontId="23" fillId="13" borderId="22" xfId="20" applyFont="1" applyBorder="1">
      <alignment horizontal="right" vertical="center"/>
      <protection locked="0"/>
    </xf>
    <xf numFmtId="3" fontId="23" fillId="13" borderId="21" xfId="20" applyFont="1" applyBorder="1">
      <alignment horizontal="right" vertical="center"/>
      <protection locked="0"/>
    </xf>
    <xf numFmtId="0" fontId="0" fillId="5" borderId="31" xfId="0" applyBorder="1" applyAlignment="1">
      <alignment horizontal="left" vertical="center"/>
    </xf>
    <xf numFmtId="0" fontId="0" fillId="5" borderId="25" xfId="0" applyBorder="1" applyAlignment="1">
      <alignment horizontal="left" vertical="center"/>
    </xf>
    <xf numFmtId="0" fontId="30" fillId="5" borderId="2" xfId="115" applyFill="1" applyBorder="1" applyAlignment="1" applyProtection="1">
      <alignment horizontal="left" vertical="center"/>
    </xf>
    <xf numFmtId="3" fontId="0" fillId="13" borderId="22" xfId="20" applyFont="1" applyBorder="1">
      <alignment horizontal="right" vertical="center"/>
      <protection locked="0"/>
    </xf>
    <xf numFmtId="3" fontId="0" fillId="5" borderId="22" xfId="29" applyFont="1" applyBorder="1">
      <alignment horizontal="right" vertical="center"/>
    </xf>
    <xf numFmtId="3" fontId="0" fillId="40" borderId="22" xfId="11" applyFont="1" applyBorder="1">
      <alignment horizontal="right" vertical="center"/>
      <protection locked="0"/>
    </xf>
    <xf numFmtId="0" fontId="0" fillId="5" borderId="0" xfId="0" applyAlignment="1"/>
    <xf numFmtId="3" fontId="40" fillId="40" borderId="22" xfId="11" applyFont="1" applyBorder="1">
      <alignment horizontal="right" vertical="center"/>
      <protection locked="0"/>
    </xf>
    <xf numFmtId="3" fontId="40" fillId="5" borderId="22" xfId="29" applyFont="1" applyBorder="1">
      <alignment horizontal="right" vertical="center"/>
    </xf>
    <xf numFmtId="0" fontId="23" fillId="2" borderId="0" xfId="0" applyFont="1" applyFill="1" applyAlignment="1">
      <alignment horizontal="center" vertical="center"/>
    </xf>
    <xf numFmtId="0" fontId="23" fillId="40" borderId="16" xfId="18" applyFont="1" applyBorder="1">
      <alignment horizontal="center" vertical="center" wrapText="1"/>
      <protection locked="0"/>
    </xf>
    <xf numFmtId="0" fontId="0" fillId="2" borderId="22" xfId="0" applyFill="1" applyBorder="1" applyAlignment="1">
      <alignment horizontal="left" vertical="center"/>
    </xf>
    <xf numFmtId="0" fontId="0" fillId="5" borderId="19" xfId="0" applyBorder="1" applyAlignment="1">
      <alignment horizontal="left" vertical="center"/>
    </xf>
    <xf numFmtId="0" fontId="33" fillId="5" borderId="0" xfId="0" applyFont="1" applyAlignment="1">
      <alignment horizontal="center"/>
    </xf>
    <xf numFmtId="0" fontId="33" fillId="5" borderId="0" xfId="0" applyFont="1" applyAlignment="1"/>
    <xf numFmtId="0" fontId="33" fillId="5" borderId="5" xfId="0" applyFont="1" applyBorder="1" applyAlignment="1"/>
    <xf numFmtId="3" fontId="40" fillId="40" borderId="23" xfId="11" applyFont="1" applyBorder="1">
      <alignment horizontal="right" vertical="center"/>
      <protection locked="0"/>
    </xf>
    <xf numFmtId="0" fontId="40" fillId="5" borderId="40" xfId="0" applyFont="1" applyBorder="1" applyAlignment="1">
      <alignment horizontal="left" vertical="center" wrapText="1"/>
    </xf>
    <xf numFmtId="0" fontId="26" fillId="5" borderId="19" xfId="82" applyFont="1" applyFill="1" applyBorder="1" applyAlignment="1" applyProtection="1">
      <alignment horizontal="left" vertical="center" wrapText="1" indent="1"/>
    </xf>
    <xf numFmtId="3" fontId="40" fillId="5" borderId="21" xfId="29" applyFont="1" applyBorder="1">
      <alignment horizontal="right" vertical="center"/>
    </xf>
    <xf numFmtId="0" fontId="40" fillId="5" borderId="19" xfId="0" applyFont="1" applyBorder="1" applyAlignment="1">
      <alignment horizontal="left" vertical="center"/>
    </xf>
    <xf numFmtId="0" fontId="40" fillId="5" borderId="20" xfId="0" applyFont="1" applyBorder="1" applyAlignment="1">
      <alignment horizontal="left" vertical="center"/>
    </xf>
    <xf numFmtId="0" fontId="25" fillId="5" borderId="31" xfId="0" applyFont="1" applyBorder="1">
      <alignment vertical="center"/>
    </xf>
    <xf numFmtId="0" fontId="23" fillId="5" borderId="41" xfId="0" applyFont="1" applyBorder="1">
      <alignment vertical="center"/>
    </xf>
    <xf numFmtId="0" fontId="0" fillId="5" borderId="19" xfId="0" applyBorder="1">
      <alignment vertical="center"/>
    </xf>
    <xf numFmtId="0" fontId="40" fillId="5" borderId="19" xfId="0" applyFont="1" applyBorder="1" applyAlignment="1">
      <alignment horizontal="left" vertical="center" indent="1"/>
    </xf>
    <xf numFmtId="0" fontId="40" fillId="5" borderId="19" xfId="0" applyFont="1" applyBorder="1" applyAlignment="1">
      <alignment horizontal="left" vertical="center" indent="2"/>
    </xf>
    <xf numFmtId="0" fontId="0" fillId="5" borderId="19" xfId="0" applyBorder="1" applyAlignment="1">
      <alignment horizontal="left" vertical="center" indent="1"/>
    </xf>
    <xf numFmtId="0" fontId="0" fillId="5" borderId="19" xfId="0" applyBorder="1" applyAlignment="1">
      <alignment horizontal="left" vertical="center" indent="2"/>
    </xf>
    <xf numFmtId="0" fontId="36" fillId="5" borderId="19" xfId="0" applyFont="1" applyBorder="1">
      <alignment vertical="center"/>
    </xf>
    <xf numFmtId="0" fontId="0" fillId="5" borderId="25" xfId="0" applyBorder="1">
      <alignment vertical="center"/>
    </xf>
    <xf numFmtId="0" fontId="0" fillId="5" borderId="27" xfId="0" applyBorder="1">
      <alignment vertical="center"/>
    </xf>
    <xf numFmtId="3" fontId="0" fillId="40" borderId="14" xfId="11" applyFont="1">
      <alignment horizontal="right" vertical="center"/>
      <protection locked="0"/>
    </xf>
    <xf numFmtId="0" fontId="0" fillId="5" borderId="19" xfId="0" applyBorder="1" applyAlignment="1">
      <alignment horizontal="left" vertical="center" indent="3"/>
    </xf>
    <xf numFmtId="0" fontId="0" fillId="5" borderId="20" xfId="0" applyBorder="1">
      <alignment vertical="center"/>
    </xf>
    <xf numFmtId="3" fontId="0" fillId="13" borderId="14" xfId="20" applyFont="1">
      <alignment horizontal="right" vertical="center"/>
      <protection locked="0"/>
    </xf>
    <xf numFmtId="3" fontId="0" fillId="13" borderId="17" xfId="20" applyFont="1" applyBorder="1">
      <alignment horizontal="right" vertical="center"/>
      <protection locked="0"/>
    </xf>
    <xf numFmtId="0" fontId="0" fillId="5" borderId="18" xfId="0" applyBorder="1" applyAlignment="1">
      <alignment horizontal="center" vertical="center"/>
    </xf>
    <xf numFmtId="3" fontId="0" fillId="40" borderId="17" xfId="11" applyFont="1" applyBorder="1">
      <alignment horizontal="right" vertical="center"/>
      <protection locked="0"/>
    </xf>
    <xf numFmtId="0" fontId="0" fillId="12" borderId="22" xfId="3" applyFont="1" applyBorder="1">
      <alignment horizontal="center" vertical="center"/>
    </xf>
    <xf numFmtId="3" fontId="0" fillId="12" borderId="18" xfId="3" applyNumberFormat="1" applyFont="1" applyBorder="1">
      <alignment horizontal="center" vertical="center"/>
    </xf>
    <xf numFmtId="0" fontId="0" fillId="12" borderId="14" xfId="3" applyFont="1" applyBorder="1">
      <alignment horizontal="center" vertical="center"/>
    </xf>
    <xf numFmtId="0" fontId="0" fillId="12" borderId="17" xfId="3" applyFont="1" applyBorder="1">
      <alignment horizontal="center" vertical="center"/>
    </xf>
    <xf numFmtId="0" fontId="0" fillId="12" borderId="27" xfId="3" applyFont="1" applyBorder="1">
      <alignment horizontal="center" vertical="center"/>
    </xf>
    <xf numFmtId="0" fontId="0" fillId="12" borderId="18" xfId="3" applyFont="1" applyBorder="1">
      <alignment horizontal="center" vertical="center"/>
    </xf>
    <xf numFmtId="0" fontId="0" fillId="5" borderId="17" xfId="0" applyBorder="1" applyAlignment="1">
      <alignment horizontal="center" vertical="center"/>
    </xf>
    <xf numFmtId="0" fontId="25" fillId="5" borderId="19" xfId="0" applyFont="1" applyBorder="1" applyAlignment="1">
      <alignment horizontal="left" vertical="center"/>
    </xf>
    <xf numFmtId="3" fontId="0" fillId="5" borderId="14" xfId="29" applyFont="1" applyBorder="1">
      <alignment horizontal="right" vertical="center"/>
    </xf>
    <xf numFmtId="0" fontId="0" fillId="5" borderId="31" xfId="0" applyBorder="1">
      <alignment vertical="center"/>
    </xf>
    <xf numFmtId="0" fontId="0" fillId="5" borderId="24" xfId="0" applyBorder="1">
      <alignment vertical="center"/>
    </xf>
    <xf numFmtId="3" fontId="0" fillId="46" borderId="22" xfId="20" applyFont="1" applyFill="1" applyBorder="1">
      <alignment horizontal="right" vertical="center"/>
      <protection locked="0"/>
    </xf>
    <xf numFmtId="3" fontId="23" fillId="40" borderId="22" xfId="20" applyFont="1" applyFill="1" applyBorder="1">
      <alignment horizontal="right" vertical="center"/>
      <protection locked="0"/>
    </xf>
    <xf numFmtId="0" fontId="0" fillId="5" borderId="20" xfId="0" applyBorder="1" applyAlignment="1">
      <alignment horizontal="center" vertical="center"/>
    </xf>
    <xf numFmtId="0" fontId="23" fillId="2" borderId="16" xfId="0" applyFont="1" applyFill="1" applyBorder="1" applyAlignment="1">
      <alignment horizontal="center" vertical="center"/>
    </xf>
    <xf numFmtId="0" fontId="23" fillId="2" borderId="22" xfId="0" applyFont="1" applyFill="1" applyBorder="1" applyAlignment="1">
      <alignment horizontal="left" vertical="center"/>
    </xf>
    <xf numFmtId="0" fontId="23" fillId="2" borderId="19" xfId="0" applyFont="1" applyFill="1" applyBorder="1" applyAlignment="1">
      <alignment horizontal="left" vertical="center"/>
    </xf>
    <xf numFmtId="0" fontId="23" fillId="5" borderId="29" xfId="0" applyFont="1" applyBorder="1" applyAlignment="1">
      <alignment horizontal="center" vertical="center"/>
    </xf>
    <xf numFmtId="0" fontId="23" fillId="5" borderId="21" xfId="0" applyFont="1" applyBorder="1" applyAlignment="1">
      <alignment horizontal="left" vertical="center"/>
    </xf>
    <xf numFmtId="0" fontId="23" fillId="5" borderId="47" xfId="0" applyFont="1" applyBorder="1">
      <alignment vertical="center"/>
    </xf>
    <xf numFmtId="0" fontId="25" fillId="5" borderId="46" xfId="0" applyFont="1" applyBorder="1" applyAlignment="1">
      <alignment horizontal="center" wrapText="1"/>
    </xf>
    <xf numFmtId="0" fontId="40" fillId="5" borderId="45" xfId="0" applyFont="1" applyBorder="1" applyAlignment="1">
      <alignment horizontal="center" vertical="center" wrapText="1"/>
    </xf>
    <xf numFmtId="0" fontId="40" fillId="5" borderId="24" xfId="0" applyFont="1" applyBorder="1" applyAlignment="1">
      <alignment horizontal="center" vertical="center" wrapText="1"/>
    </xf>
    <xf numFmtId="0" fontId="40" fillId="5" borderId="43" xfId="0" applyFont="1" applyBorder="1" applyAlignment="1">
      <alignment horizontal="center" vertical="center" wrapText="1"/>
    </xf>
    <xf numFmtId="3" fontId="40" fillId="40" borderId="21" xfId="11" applyFont="1" applyBorder="1">
      <alignment horizontal="right" vertical="center"/>
      <protection locked="0"/>
    </xf>
    <xf numFmtId="3" fontId="23" fillId="5" borderId="26" xfId="29" applyFont="1" applyBorder="1">
      <alignment horizontal="right" vertical="center"/>
    </xf>
    <xf numFmtId="0" fontId="48" fillId="5" borderId="0" xfId="0" applyFont="1" applyAlignment="1">
      <alignment horizontal="center"/>
    </xf>
    <xf numFmtId="0" fontId="48" fillId="5" borderId="0" xfId="0" applyFont="1" applyAlignment="1">
      <alignment horizontal="center" vertical="center"/>
    </xf>
    <xf numFmtId="0" fontId="0" fillId="5" borderId="48" xfId="0" applyBorder="1">
      <alignment vertical="center"/>
    </xf>
    <xf numFmtId="0" fontId="30" fillId="5" borderId="0" xfId="0" applyFont="1" applyAlignment="1">
      <alignment horizontal="left" vertical="center"/>
    </xf>
    <xf numFmtId="3" fontId="40" fillId="40" borderId="14" xfId="11" applyFont="1">
      <alignment horizontal="right" vertical="center"/>
      <protection locked="0"/>
    </xf>
    <xf numFmtId="0" fontId="40" fillId="45" borderId="14" xfId="3" applyFont="1" applyFill="1" applyBorder="1">
      <alignment horizontal="center" vertical="center"/>
    </xf>
    <xf numFmtId="3" fontId="40" fillId="40" borderId="26" xfId="11" applyFont="1" applyBorder="1">
      <alignment horizontal="right" vertical="center"/>
      <protection locked="0"/>
    </xf>
    <xf numFmtId="0" fontId="40" fillId="45" borderId="17" xfId="3" applyFont="1" applyFill="1" applyBorder="1">
      <alignment horizontal="center" vertical="center"/>
    </xf>
    <xf numFmtId="3" fontId="40" fillId="40" borderId="16" xfId="11" applyFont="1" applyBorder="1">
      <alignment horizontal="right" vertical="center"/>
      <protection locked="0"/>
    </xf>
    <xf numFmtId="0" fontId="23" fillId="5" borderId="19" xfId="0" applyFont="1" applyBorder="1" applyAlignment="1">
      <alignment horizontal="left" vertical="center"/>
    </xf>
    <xf numFmtId="0" fontId="40" fillId="45" borderId="21" xfId="3" applyFont="1" applyFill="1" applyBorder="1">
      <alignment horizontal="center" vertical="center"/>
    </xf>
    <xf numFmtId="0" fontId="23" fillId="5" borderId="0" xfId="0" applyFont="1" applyAlignment="1">
      <alignment vertical="top"/>
    </xf>
    <xf numFmtId="0" fontId="0" fillId="2" borderId="21" xfId="0" applyFill="1" applyBorder="1" applyAlignment="1">
      <alignment horizontal="left" vertical="center"/>
    </xf>
    <xf numFmtId="0" fontId="0" fillId="5" borderId="22" xfId="0" applyBorder="1">
      <alignment vertical="center"/>
    </xf>
    <xf numFmtId="0" fontId="0" fillId="5" borderId="20" xfId="0" applyBorder="1" applyAlignment="1">
      <alignment horizontal="left" vertical="center"/>
    </xf>
    <xf numFmtId="0" fontId="23" fillId="5" borderId="49" xfId="0" applyFont="1" applyBorder="1">
      <alignment vertical="center"/>
    </xf>
    <xf numFmtId="0" fontId="40" fillId="45" borderId="15" xfId="3" applyFont="1" applyFill="1" applyBorder="1">
      <alignment horizontal="center" vertical="center"/>
    </xf>
    <xf numFmtId="0" fontId="40" fillId="5" borderId="19" xfId="0" applyFont="1" applyBorder="1" applyAlignment="1">
      <alignment horizontal="left" indent="1"/>
    </xf>
    <xf numFmtId="0" fontId="40" fillId="5" borderId="19" xfId="0" applyFont="1" applyBorder="1" applyAlignment="1">
      <alignment horizontal="left"/>
    </xf>
    <xf numFmtId="0" fontId="40" fillId="5" borderId="48" xfId="0" applyFont="1" applyBorder="1" applyAlignment="1">
      <alignment horizontal="left" vertical="center"/>
    </xf>
    <xf numFmtId="3" fontId="0" fillId="5" borderId="23" xfId="29" applyFont="1" applyBorder="1">
      <alignment horizontal="right" vertical="center"/>
    </xf>
    <xf numFmtId="3" fontId="0" fillId="40" borderId="50" xfId="11" applyFont="1" applyBorder="1">
      <alignment horizontal="right" vertical="center"/>
      <protection locked="0"/>
    </xf>
    <xf numFmtId="3" fontId="0" fillId="40" borderId="15" xfId="11" applyFont="1" applyBorder="1">
      <alignment horizontal="right" vertical="center"/>
      <protection locked="0"/>
    </xf>
    <xf numFmtId="0" fontId="26" fillId="12" borderId="22" xfId="3" applyFont="1" applyBorder="1">
      <alignment horizontal="center" vertical="center"/>
    </xf>
    <xf numFmtId="0" fontId="0" fillId="5" borderId="19" xfId="0" applyBorder="1" applyAlignment="1">
      <alignment horizontal="center" vertical="center"/>
    </xf>
    <xf numFmtId="0" fontId="49" fillId="5" borderId="0" xfId="0" applyFont="1" applyAlignment="1">
      <alignment horizontal="left" vertical="center" indent="2"/>
    </xf>
    <xf numFmtId="0" fontId="49" fillId="5" borderId="0" xfId="0" applyFont="1" applyAlignment="1">
      <alignment horizontal="center" vertical="center"/>
    </xf>
    <xf numFmtId="0" fontId="49" fillId="5" borderId="0" xfId="0" applyFont="1">
      <alignment vertical="center"/>
    </xf>
    <xf numFmtId="4" fontId="49" fillId="5" borderId="0" xfId="0" applyNumberFormat="1" applyFont="1" applyAlignment="1">
      <alignment horizontal="center" vertical="center"/>
    </xf>
    <xf numFmtId="0" fontId="0" fillId="12" borderId="15" xfId="3" applyFont="1" applyBorder="1">
      <alignment horizontal="center" vertical="center"/>
    </xf>
    <xf numFmtId="0" fontId="0" fillId="12" borderId="21" xfId="3" applyFont="1" applyBorder="1">
      <alignment horizontal="center" vertical="center"/>
    </xf>
    <xf numFmtId="3" fontId="0" fillId="5" borderId="21" xfId="29" applyFont="1" applyBorder="1">
      <alignment horizontal="right" vertical="center"/>
    </xf>
    <xf numFmtId="3" fontId="40" fillId="40" borderId="28" xfId="11" applyFont="1" applyBorder="1">
      <alignment horizontal="right" vertical="center"/>
      <protection locked="0"/>
    </xf>
    <xf numFmtId="0" fontId="0" fillId="5" borderId="20" xfId="0" applyBorder="1" applyAlignment="1">
      <alignment horizontal="left" vertical="center" indent="1"/>
    </xf>
    <xf numFmtId="0" fontId="38" fillId="5" borderId="19" xfId="0" applyFont="1" applyBorder="1" applyAlignment="1">
      <alignment horizontal="left" vertical="center"/>
    </xf>
    <xf numFmtId="0" fontId="23" fillId="5" borderId="44" xfId="0" applyFont="1" applyBorder="1">
      <alignment vertical="center"/>
    </xf>
    <xf numFmtId="0" fontId="26" fillId="12" borderId="14" xfId="3" applyFont="1" applyBorder="1">
      <alignment horizontal="center" vertical="center"/>
    </xf>
    <xf numFmtId="0" fontId="26" fillId="5" borderId="0" xfId="0" applyFont="1" applyAlignment="1">
      <alignment horizontal="left" indent="2"/>
    </xf>
    <xf numFmtId="0" fontId="50" fillId="5" borderId="19" xfId="0" applyFont="1" applyBorder="1" applyAlignment="1">
      <alignment horizontal="left" indent="2"/>
    </xf>
    <xf numFmtId="0" fontId="40" fillId="45" borderId="18" xfId="3" applyFont="1" applyFill="1" applyBorder="1">
      <alignment horizontal="center" vertical="center"/>
    </xf>
    <xf numFmtId="0" fontId="0" fillId="5" borderId="28" xfId="0" applyBorder="1" applyAlignment="1">
      <alignment horizontal="left" vertical="center"/>
    </xf>
    <xf numFmtId="0" fontId="0" fillId="12" borderId="16" xfId="3" applyFont="1" applyBorder="1">
      <alignment horizontal="center" vertical="center"/>
    </xf>
    <xf numFmtId="0" fontId="0" fillId="12" borderId="20" xfId="3" applyFont="1" applyBorder="1">
      <alignment horizontal="center" vertical="center"/>
    </xf>
    <xf numFmtId="0" fontId="23" fillId="5" borderId="16" xfId="0" applyFont="1" applyBorder="1" applyAlignment="1">
      <alignment horizontal="center" vertical="center"/>
    </xf>
    <xf numFmtId="0" fontId="26" fillId="0" borderId="20" xfId="0" applyFont="1" applyFill="1" applyBorder="1" applyAlignment="1">
      <alignment horizontal="left"/>
    </xf>
    <xf numFmtId="0" fontId="21" fillId="5" borderId="3" xfId="4" applyFill="1" applyBorder="1" applyAlignment="1" applyProtection="1"/>
    <xf numFmtId="0" fontId="23" fillId="12" borderId="19" xfId="3" applyFont="1" applyBorder="1" applyAlignment="1">
      <alignment vertical="center" wrapText="1"/>
    </xf>
    <xf numFmtId="0" fontId="23" fillId="12" borderId="20" xfId="3" applyFont="1" applyBorder="1" applyAlignment="1">
      <alignment vertical="center" wrapText="1"/>
    </xf>
    <xf numFmtId="0" fontId="0" fillId="0" borderId="33" xfId="0" applyFill="1" applyBorder="1" applyAlignment="1">
      <alignment horizontal="center" vertical="center" wrapText="1"/>
    </xf>
    <xf numFmtId="3" fontId="23" fillId="40" borderId="14" xfId="20" applyFont="1" applyFill="1">
      <alignment horizontal="right" vertical="center"/>
      <protection locked="0"/>
    </xf>
    <xf numFmtId="3" fontId="23" fillId="40" borderId="26" xfId="20" applyFont="1" applyFill="1" applyBorder="1">
      <alignment horizontal="right" vertical="center"/>
      <protection locked="0"/>
    </xf>
    <xf numFmtId="3" fontId="23" fillId="40" borderId="28" xfId="20" applyFont="1" applyFill="1" applyBorder="1">
      <alignment horizontal="right" vertical="center"/>
      <protection locked="0"/>
    </xf>
    <xf numFmtId="0" fontId="0" fillId="5" borderId="0" xfId="0" applyAlignment="1">
      <alignment horizontal="left" vertical="center"/>
    </xf>
    <xf numFmtId="0" fontId="23" fillId="5" borderId="51" xfId="0" applyFont="1" applyBorder="1">
      <alignment vertical="center"/>
    </xf>
    <xf numFmtId="0" fontId="30" fillId="5" borderId="51" xfId="115" applyFill="1" applyBorder="1" applyAlignment="1">
      <alignment vertical="center"/>
    </xf>
    <xf numFmtId="0" fontId="24" fillId="5" borderId="0" xfId="0" applyFont="1" applyAlignment="1"/>
    <xf numFmtId="0" fontId="23" fillId="5" borderId="0" xfId="0" applyFont="1" applyAlignment="1"/>
    <xf numFmtId="0" fontId="0" fillId="5" borderId="51" xfId="0" applyBorder="1">
      <alignment vertical="center"/>
    </xf>
    <xf numFmtId="0" fontId="24" fillId="5" borderId="51" xfId="0" applyFont="1" applyBorder="1">
      <alignment vertical="center"/>
    </xf>
    <xf numFmtId="3" fontId="23" fillId="12" borderId="59" xfId="3" applyNumberFormat="1" applyFont="1" applyBorder="1">
      <alignment horizontal="center" vertical="center"/>
    </xf>
    <xf numFmtId="0" fontId="25" fillId="5" borderId="51"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5" fillId="5" borderId="61" xfId="0" applyFont="1" applyBorder="1" applyAlignment="1">
      <alignment horizontal="center" wrapText="1"/>
    </xf>
    <xf numFmtId="0" fontId="25" fillId="12" borderId="61" xfId="3" applyFont="1" applyBorder="1">
      <alignment horizontal="center" vertical="center"/>
    </xf>
    <xf numFmtId="3" fontId="23" fillId="12" borderId="56" xfId="3" applyNumberFormat="1" applyFont="1" applyBorder="1">
      <alignment horizontal="center" vertical="center"/>
    </xf>
    <xf numFmtId="0" fontId="23" fillId="5" borderId="55" xfId="0" applyFont="1" applyBorder="1" applyAlignment="1">
      <alignment horizontal="center" vertical="center"/>
    </xf>
    <xf numFmtId="0" fontId="23" fillId="5" borderId="55" xfId="0" applyFont="1" applyBorder="1">
      <alignment vertical="center"/>
    </xf>
    <xf numFmtId="0" fontId="24" fillId="5" borderId="62" xfId="0" applyFont="1" applyBorder="1" applyAlignment="1">
      <alignment horizontal="left" vertical="center"/>
    </xf>
    <xf numFmtId="0" fontId="23" fillId="5" borderId="55" xfId="0" applyFont="1" applyBorder="1" applyAlignment="1">
      <alignment horizontal="left"/>
    </xf>
    <xf numFmtId="0" fontId="0" fillId="5" borderId="52" xfId="0" applyBorder="1">
      <alignment vertical="center"/>
    </xf>
    <xf numFmtId="0" fontId="24" fillId="5" borderId="51" xfId="0" applyFont="1" applyBorder="1" applyAlignment="1">
      <alignment horizontal="left" vertical="center"/>
    </xf>
    <xf numFmtId="0" fontId="0" fillId="5" borderId="25" xfId="0" applyBorder="1" applyAlignment="1">
      <alignment horizontal="left" vertical="center" indent="1"/>
    </xf>
    <xf numFmtId="3" fontId="23" fillId="40" borderId="18" xfId="11" applyFont="1" applyBorder="1">
      <alignment horizontal="right" vertical="center"/>
      <protection locked="0"/>
    </xf>
    <xf numFmtId="0" fontId="0" fillId="5" borderId="23" xfId="0" applyBorder="1" applyAlignment="1">
      <alignment horizontal="left" vertical="center"/>
    </xf>
    <xf numFmtId="0" fontId="23" fillId="5" borderId="67" xfId="0" applyFont="1" applyBorder="1">
      <alignment vertical="center"/>
    </xf>
    <xf numFmtId="0" fontId="23" fillId="5" borderId="68" xfId="0" applyFont="1" applyBorder="1">
      <alignment vertical="center"/>
    </xf>
    <xf numFmtId="0" fontId="23" fillId="5" borderId="56" xfId="0" applyFont="1" applyBorder="1">
      <alignment vertical="center"/>
    </xf>
    <xf numFmtId="0" fontId="25" fillId="5" borderId="20" xfId="0" applyFont="1" applyBorder="1" applyAlignment="1">
      <alignment horizontal="left" vertical="center"/>
    </xf>
    <xf numFmtId="3" fontId="23" fillId="5" borderId="71" xfId="29" applyFont="1" applyBorder="1">
      <alignment horizontal="right" vertical="center"/>
    </xf>
    <xf numFmtId="0" fontId="23" fillId="5" borderId="69" xfId="0" applyFont="1" applyBorder="1" applyAlignment="1">
      <alignment horizontal="left" vertical="center"/>
    </xf>
    <xf numFmtId="0" fontId="0" fillId="5" borderId="69" xfId="0" applyBorder="1">
      <alignment vertical="center"/>
    </xf>
    <xf numFmtId="0" fontId="40" fillId="5" borderId="51" xfId="0" applyFont="1" applyBorder="1">
      <alignment vertical="center"/>
    </xf>
    <xf numFmtId="172" fontId="23" fillId="40" borderId="61" xfId="10" applyFont="1" applyBorder="1">
      <alignment vertical="center"/>
      <protection locked="0"/>
    </xf>
    <xf numFmtId="0" fontId="23" fillId="5" borderId="69" xfId="0" applyFont="1" applyBorder="1">
      <alignment vertical="center"/>
    </xf>
    <xf numFmtId="3" fontId="23" fillId="40" borderId="61" xfId="11" applyFont="1" applyBorder="1">
      <alignment horizontal="right" vertical="center"/>
      <protection locked="0"/>
    </xf>
    <xf numFmtId="3" fontId="23" fillId="40" borderId="61" xfId="20" applyFont="1" applyFill="1" applyBorder="1">
      <alignment horizontal="right" vertical="center"/>
      <protection locked="0"/>
    </xf>
    <xf numFmtId="0" fontId="23" fillId="5" borderId="65" xfId="0" applyFont="1" applyBorder="1">
      <alignment vertical="center"/>
    </xf>
    <xf numFmtId="0" fontId="23" fillId="5" borderId="73" xfId="0" applyFont="1" applyBorder="1">
      <alignment vertical="center"/>
    </xf>
    <xf numFmtId="0" fontId="30" fillId="5" borderId="51" xfId="115" applyFill="1" applyBorder="1" applyAlignment="1" applyProtection="1">
      <alignment horizontal="left" vertical="center"/>
    </xf>
    <xf numFmtId="0" fontId="25" fillId="5" borderId="59" xfId="0" applyFont="1" applyBorder="1" applyAlignment="1">
      <alignment horizontal="center" wrapText="1"/>
    </xf>
    <xf numFmtId="0" fontId="25" fillId="5" borderId="60" xfId="0" applyFont="1" applyBorder="1" applyAlignment="1">
      <alignment horizontal="center" wrapText="1"/>
    </xf>
    <xf numFmtId="0" fontId="23" fillId="5" borderId="56" xfId="0" applyFont="1" applyBorder="1" applyAlignment="1">
      <alignment horizontal="center" vertical="center"/>
    </xf>
    <xf numFmtId="0" fontId="23" fillId="5" borderId="69" xfId="0" applyFont="1" applyBorder="1" applyAlignment="1">
      <alignment horizontal="center" vertical="center"/>
    </xf>
    <xf numFmtId="3" fontId="23" fillId="40" borderId="60" xfId="11" applyFont="1" applyBorder="1">
      <alignment horizontal="right" vertical="center"/>
      <protection locked="0"/>
    </xf>
    <xf numFmtId="3" fontId="23" fillId="40" borderId="60" xfId="20" applyFont="1" applyFill="1" applyBorder="1">
      <alignment horizontal="right" vertical="center"/>
      <protection locked="0"/>
    </xf>
    <xf numFmtId="0" fontId="30" fillId="5" borderId="62" xfId="115" applyFill="1" applyBorder="1" applyAlignment="1" applyProtection="1">
      <alignment horizontal="left" vertical="center"/>
    </xf>
    <xf numFmtId="0" fontId="23" fillId="5" borderId="55" xfId="0" applyFont="1" applyBorder="1" applyAlignment="1">
      <alignment horizontal="left" vertical="center"/>
    </xf>
    <xf numFmtId="0" fontId="23" fillId="5" borderId="15" xfId="0" applyFont="1" applyBorder="1" applyAlignment="1">
      <alignment horizontal="center" vertical="center"/>
    </xf>
    <xf numFmtId="3" fontId="40" fillId="12" borderId="22" xfId="3" applyNumberFormat="1" applyFont="1" applyBorder="1">
      <alignment horizontal="center" vertical="center"/>
    </xf>
    <xf numFmtId="3" fontId="40" fillId="12" borderId="14" xfId="3" applyNumberFormat="1" applyFont="1" applyBorder="1">
      <alignment horizontal="center" vertical="center"/>
    </xf>
    <xf numFmtId="0" fontId="0" fillId="5" borderId="24" xfId="0" applyBorder="1" applyAlignment="1">
      <alignment horizontal="center" vertical="center"/>
    </xf>
    <xf numFmtId="0" fontId="0" fillId="2" borderId="22" xfId="0" applyFill="1" applyBorder="1">
      <alignment vertical="center"/>
    </xf>
    <xf numFmtId="0" fontId="23" fillId="5" borderId="51" xfId="0" applyFont="1" applyBorder="1" applyAlignment="1">
      <alignment horizontal="left" vertical="center"/>
    </xf>
    <xf numFmtId="0" fontId="23" fillId="5" borderId="6" xfId="0" applyFont="1" applyBorder="1">
      <alignment vertical="center"/>
    </xf>
    <xf numFmtId="0" fontId="21" fillId="5" borderId="74" xfId="4" applyFill="1" applyBorder="1" applyAlignment="1" applyProtection="1"/>
    <xf numFmtId="3" fontId="23" fillId="40" borderId="19" xfId="11" applyFont="1" applyBorder="1">
      <alignment horizontal="right" vertical="center"/>
      <protection locked="0"/>
    </xf>
    <xf numFmtId="3" fontId="40" fillId="42" borderId="15" xfId="6" applyFont="1" applyBorder="1" applyAlignment="1" applyProtection="1">
      <alignment vertical="center"/>
    </xf>
    <xf numFmtId="0" fontId="40" fillId="5" borderId="51" xfId="0" applyFont="1" applyBorder="1" applyAlignment="1"/>
    <xf numFmtId="0" fontId="55" fillId="5" borderId="0" xfId="0" applyFont="1">
      <alignment vertical="center"/>
    </xf>
    <xf numFmtId="0" fontId="40" fillId="45" borderId="14" xfId="0" applyFont="1" applyFill="1" applyBorder="1">
      <alignment vertical="center"/>
    </xf>
    <xf numFmtId="3" fontId="40" fillId="40" borderId="17" xfId="11" applyFont="1" applyBorder="1">
      <alignment horizontal="right" vertical="center"/>
      <protection locked="0"/>
    </xf>
    <xf numFmtId="0" fontId="25" fillId="0" borderId="19" xfId="0" applyFont="1" applyFill="1" applyBorder="1" applyAlignment="1">
      <alignment horizontal="left" vertical="center"/>
    </xf>
    <xf numFmtId="0" fontId="50" fillId="45" borderId="14" xfId="0" applyFont="1" applyFill="1" applyBorder="1">
      <alignment vertical="center"/>
    </xf>
    <xf numFmtId="0" fontId="36" fillId="5" borderId="51" xfId="0" applyFont="1" applyBorder="1">
      <alignment vertical="center"/>
    </xf>
    <xf numFmtId="0" fontId="0" fillId="0" borderId="19" xfId="0" applyFill="1" applyBorder="1" applyAlignment="1">
      <alignment horizontal="left" vertical="center" indent="1"/>
    </xf>
    <xf numFmtId="0" fontId="40" fillId="0" borderId="19" xfId="0" applyFont="1" applyFill="1" applyBorder="1" applyAlignment="1">
      <alignment horizontal="left" indent="1"/>
    </xf>
    <xf numFmtId="0" fontId="25" fillId="0" borderId="19" xfId="0" applyFont="1" applyFill="1" applyBorder="1" applyAlignment="1">
      <alignment horizontal="left" vertical="center" indent="1"/>
    </xf>
    <xf numFmtId="0" fontId="25" fillId="0" borderId="25" xfId="0" applyFont="1" applyFill="1" applyBorder="1" applyAlignment="1">
      <alignment horizontal="left" vertical="center"/>
    </xf>
    <xf numFmtId="3" fontId="40" fillId="40" borderId="27" xfId="11" applyFont="1" applyBorder="1">
      <alignment horizontal="right" vertical="center"/>
      <protection locked="0"/>
    </xf>
    <xf numFmtId="0" fontId="40" fillId="45" borderId="26" xfId="0" applyFont="1" applyFill="1" applyBorder="1">
      <alignment vertical="center"/>
    </xf>
    <xf numFmtId="0" fontId="56" fillId="45" borderId="15" xfId="0" applyFont="1" applyFill="1" applyBorder="1">
      <alignment vertical="center"/>
    </xf>
    <xf numFmtId="0" fontId="30" fillId="5" borderId="51" xfId="0" applyFont="1" applyBorder="1" applyAlignment="1">
      <alignment horizontal="left" vertical="center"/>
    </xf>
    <xf numFmtId="0" fontId="26" fillId="5" borderId="0" xfId="0" applyFont="1">
      <alignment vertical="center"/>
    </xf>
    <xf numFmtId="0" fontId="40" fillId="0" borderId="19" xfId="0" applyFont="1" applyFill="1" applyBorder="1" applyAlignment="1"/>
    <xf numFmtId="0" fontId="40" fillId="0" borderId="20" xfId="0" applyFont="1" applyFill="1" applyBorder="1" applyAlignment="1">
      <alignment horizontal="left" indent="1"/>
    </xf>
    <xf numFmtId="0" fontId="0" fillId="5" borderId="73" xfId="0" applyBorder="1">
      <alignment vertical="center"/>
    </xf>
    <xf numFmtId="0" fontId="40" fillId="45" borderId="22" xfId="0" applyFont="1" applyFill="1" applyBorder="1">
      <alignment vertical="center"/>
    </xf>
    <xf numFmtId="0" fontId="40" fillId="45" borderId="15" xfId="0" applyFont="1" applyFill="1" applyBorder="1">
      <alignment vertical="center"/>
    </xf>
    <xf numFmtId="0" fontId="40" fillId="45" borderId="21" xfId="0" applyFont="1" applyFill="1" applyBorder="1">
      <alignment vertical="center"/>
    </xf>
    <xf numFmtId="0" fontId="40" fillId="45" borderId="17" xfId="0" applyFont="1" applyFill="1" applyBorder="1">
      <alignment vertical="center"/>
    </xf>
    <xf numFmtId="0" fontId="40" fillId="45" borderId="18" xfId="0" applyFont="1" applyFill="1" applyBorder="1">
      <alignment vertical="center"/>
    </xf>
    <xf numFmtId="0" fontId="0" fillId="5" borderId="51" xfId="0" applyBorder="1" applyAlignment="1"/>
    <xf numFmtId="0" fontId="40" fillId="5" borderId="19" xfId="0" applyFont="1" applyBorder="1" applyAlignment="1"/>
    <xf numFmtId="0" fontId="26" fillId="5" borderId="19" xfId="0" applyFont="1" applyBorder="1" applyAlignment="1">
      <alignment horizontal="left" indent="2"/>
    </xf>
    <xf numFmtId="0" fontId="40" fillId="5" borderId="20" xfId="0" applyFont="1" applyBorder="1" applyAlignment="1">
      <alignment horizontal="left" indent="1"/>
    </xf>
    <xf numFmtId="0" fontId="37" fillId="5" borderId="0" xfId="0" applyFont="1" applyAlignment="1"/>
    <xf numFmtId="0" fontId="21" fillId="5" borderId="0" xfId="0" applyFont="1" applyAlignment="1"/>
    <xf numFmtId="0" fontId="61" fillId="5" borderId="0" xfId="0" applyFont="1">
      <alignment vertical="center"/>
    </xf>
    <xf numFmtId="0" fontId="50" fillId="45" borderId="22" xfId="0" applyFont="1" applyFill="1" applyBorder="1">
      <alignment vertical="center"/>
    </xf>
    <xf numFmtId="0" fontId="38" fillId="5" borderId="19" xfId="0" applyFont="1" applyBorder="1" applyAlignment="1"/>
    <xf numFmtId="0" fontId="50" fillId="45" borderId="15" xfId="0" applyFont="1" applyFill="1" applyBorder="1">
      <alignment vertical="center"/>
    </xf>
    <xf numFmtId="0" fontId="50" fillId="45" borderId="21" xfId="0" applyFont="1" applyFill="1" applyBorder="1">
      <alignment vertical="center"/>
    </xf>
    <xf numFmtId="0" fontId="50" fillId="45" borderId="17" xfId="0" applyFont="1" applyFill="1" applyBorder="1">
      <alignment vertical="center"/>
    </xf>
    <xf numFmtId="0" fontId="50" fillId="45" borderId="18" xfId="0" applyFont="1" applyFill="1" applyBorder="1">
      <alignment vertical="center"/>
    </xf>
    <xf numFmtId="0" fontId="62" fillId="45" borderId="26" xfId="0" applyFont="1" applyFill="1" applyBorder="1">
      <alignment vertical="center"/>
    </xf>
    <xf numFmtId="0" fontId="23" fillId="5" borderId="19" xfId="0" applyFont="1" applyBorder="1" applyAlignment="1">
      <alignment horizontal="left" vertical="center" indent="1"/>
    </xf>
    <xf numFmtId="0" fontId="40" fillId="45" borderId="22" xfId="3" applyFont="1" applyFill="1" applyBorder="1">
      <alignment horizontal="center" vertical="center"/>
    </xf>
    <xf numFmtId="0" fontId="23" fillId="5" borderId="25" xfId="0" applyFont="1" applyBorder="1" applyAlignment="1">
      <alignment horizontal="left" vertical="center" indent="1"/>
    </xf>
    <xf numFmtId="0" fontId="51" fillId="5" borderId="19" xfId="0" applyFont="1" applyBorder="1" applyAlignment="1">
      <alignment horizontal="left" vertical="center"/>
    </xf>
    <xf numFmtId="0" fontId="50" fillId="45" borderId="22" xfId="3" applyFont="1" applyFill="1" applyBorder="1">
      <alignment horizontal="center" vertical="center"/>
    </xf>
    <xf numFmtId="0" fontId="25" fillId="5" borderId="19" xfId="0" applyFont="1" applyBorder="1" applyAlignment="1">
      <alignment horizontal="left" vertical="center" indent="1"/>
    </xf>
    <xf numFmtId="0" fontId="50" fillId="5" borderId="25" xfId="0" applyFont="1" applyBorder="1" applyAlignment="1">
      <alignment horizontal="left" indent="2"/>
    </xf>
    <xf numFmtId="0" fontId="25" fillId="5" borderId="25" xfId="0" applyFont="1" applyBorder="1" applyAlignment="1">
      <alignment horizontal="left" vertical="center"/>
    </xf>
    <xf numFmtId="0" fontId="0" fillId="5" borderId="21" xfId="0" applyBorder="1" applyAlignment="1">
      <alignment vertical="center" wrapText="1"/>
    </xf>
    <xf numFmtId="0" fontId="0" fillId="5" borderId="27" xfId="0" applyBorder="1" applyAlignment="1">
      <alignment horizontal="center" vertical="center"/>
    </xf>
    <xf numFmtId="0" fontId="0" fillId="12" borderId="26" xfId="3" applyFont="1" applyBorder="1">
      <alignment horizontal="center" vertical="center"/>
    </xf>
    <xf numFmtId="0" fontId="63" fillId="52" borderId="14" xfId="143" applyBorder="1">
      <alignment horizontal="center" vertical="center"/>
    </xf>
    <xf numFmtId="0" fontId="63" fillId="52" borderId="21" xfId="143" applyBorder="1">
      <alignment horizontal="center" vertical="center"/>
    </xf>
    <xf numFmtId="0" fontId="63" fillId="52" borderId="15" xfId="143" applyBorder="1">
      <alignment horizontal="center" vertical="center"/>
    </xf>
    <xf numFmtId="0" fontId="63" fillId="52" borderId="23" xfId="143" applyBorder="1">
      <alignment horizontal="center" vertical="center"/>
    </xf>
    <xf numFmtId="0" fontId="63" fillId="52" borderId="28" xfId="143" applyBorder="1">
      <alignment horizontal="center" vertical="center"/>
    </xf>
    <xf numFmtId="0" fontId="63" fillId="52" borderId="20" xfId="143" applyBorder="1">
      <alignment horizontal="center" vertical="center"/>
    </xf>
    <xf numFmtId="0" fontId="63" fillId="52" borderId="17" xfId="143" applyBorder="1">
      <alignment horizontal="center" vertical="center"/>
    </xf>
    <xf numFmtId="0" fontId="63" fillId="52" borderId="18" xfId="143" applyBorder="1">
      <alignment horizontal="center" vertical="center"/>
    </xf>
    <xf numFmtId="0" fontId="0" fillId="12" borderId="28" xfId="3" applyFont="1" applyBorder="1">
      <alignment horizontal="center" vertical="center"/>
    </xf>
    <xf numFmtId="3" fontId="23" fillId="12" borderId="28" xfId="3" applyNumberFormat="1" applyFont="1" applyBorder="1">
      <alignment horizontal="center" vertical="center"/>
    </xf>
    <xf numFmtId="0" fontId="26" fillId="5" borderId="20" xfId="82" applyFont="1" applyFill="1" applyBorder="1" applyAlignment="1" applyProtection="1">
      <alignment horizontal="left" vertical="center" indent="1"/>
    </xf>
    <xf numFmtId="0" fontId="0" fillId="5" borderId="19" xfId="0" applyBorder="1" applyAlignment="1">
      <alignment vertical="center" wrapText="1"/>
    </xf>
    <xf numFmtId="0" fontId="19" fillId="5" borderId="19" xfId="82" applyFill="1" applyBorder="1" applyAlignment="1">
      <alignment horizontal="left" vertical="center" wrapText="1" indent="1"/>
    </xf>
    <xf numFmtId="0" fontId="63" fillId="52" borderId="26" xfId="143" applyBorder="1">
      <alignment horizontal="center" vertical="center"/>
    </xf>
    <xf numFmtId="0" fontId="19" fillId="5" borderId="20" xfId="82" applyFill="1" applyBorder="1" applyAlignment="1">
      <alignment horizontal="left" vertical="center" wrapText="1" indent="1"/>
    </xf>
    <xf numFmtId="0" fontId="23" fillId="5" borderId="69" xfId="0" applyFont="1" applyBorder="1" applyAlignment="1"/>
    <xf numFmtId="0" fontId="23" fillId="5" borderId="75" xfId="0" applyFont="1" applyBorder="1" applyAlignment="1">
      <alignment horizontal="center" vertical="center"/>
    </xf>
    <xf numFmtId="0" fontId="40" fillId="5" borderId="0" xfId="0" applyFont="1">
      <alignment vertical="center"/>
    </xf>
    <xf numFmtId="3" fontId="0" fillId="13" borderId="26" xfId="20" applyFont="1" applyBorder="1">
      <alignment horizontal="right" vertical="center"/>
      <protection locked="0"/>
    </xf>
    <xf numFmtId="0" fontId="0" fillId="12" borderId="24" xfId="3" applyFont="1" applyBorder="1">
      <alignment horizontal="center" vertical="center"/>
    </xf>
    <xf numFmtId="0" fontId="0" fillId="12" borderId="23" xfId="3" applyFont="1" applyBorder="1">
      <alignment horizontal="center" vertical="center"/>
    </xf>
    <xf numFmtId="3" fontId="40" fillId="5" borderId="14" xfId="29" applyFont="1" applyBorder="1">
      <alignment horizontal="right" vertical="center"/>
    </xf>
    <xf numFmtId="0" fontId="0" fillId="12" borderId="0" xfId="3" applyFont="1" applyBorder="1">
      <alignment horizontal="center" vertical="center"/>
    </xf>
    <xf numFmtId="0" fontId="63" fillId="12" borderId="17" xfId="3" applyFont="1" applyBorder="1">
      <alignment horizontal="center" vertical="center"/>
    </xf>
    <xf numFmtId="0" fontId="63" fillId="12" borderId="14" xfId="3" applyFont="1" applyBorder="1">
      <alignment horizontal="center" vertical="center"/>
    </xf>
    <xf numFmtId="0" fontId="23" fillId="5" borderId="69" xfId="0" applyFont="1" applyBorder="1" applyAlignment="1">
      <alignment horizontal="center" vertical="center" wrapText="1"/>
    </xf>
    <xf numFmtId="0" fontId="23" fillId="5" borderId="69" xfId="0" applyFont="1" applyBorder="1" applyAlignment="1">
      <alignment horizontal="left" vertical="center" indent="1"/>
    </xf>
    <xf numFmtId="0" fontId="23" fillId="5" borderId="69" xfId="0" applyFont="1" applyBorder="1" applyAlignment="1">
      <alignment horizontal="right" vertical="center"/>
    </xf>
    <xf numFmtId="0" fontId="23" fillId="2" borderId="69" xfId="0" applyFont="1" applyFill="1" applyBorder="1">
      <alignment vertical="center"/>
    </xf>
    <xf numFmtId="0" fontId="23" fillId="5" borderId="22" xfId="0" applyFont="1" applyBorder="1" applyAlignment="1">
      <alignment horizontal="left" vertical="top" wrapText="1" indent="1"/>
    </xf>
    <xf numFmtId="0" fontId="23" fillId="5" borderId="19" xfId="0" applyFont="1" applyBorder="1">
      <alignment vertical="center"/>
    </xf>
    <xf numFmtId="0" fontId="0" fillId="5" borderId="22" xfId="0" applyBorder="1" applyAlignment="1">
      <alignment horizontal="left" vertical="top" wrapText="1" indent="2"/>
    </xf>
    <xf numFmtId="0" fontId="23" fillId="5" borderId="22" xfId="0" applyFont="1" applyBorder="1" applyAlignment="1">
      <alignment horizontal="left" vertical="top" wrapText="1" indent="2"/>
    </xf>
    <xf numFmtId="0" fontId="23" fillId="5" borderId="22" xfId="0" applyFont="1" applyBorder="1" applyAlignment="1">
      <alignment horizontal="left" vertical="top" wrapText="1" indent="3"/>
    </xf>
    <xf numFmtId="0" fontId="23" fillId="5" borderId="22" xfId="0" applyFont="1" applyBorder="1" applyAlignment="1">
      <alignment horizontal="left" vertical="top" wrapText="1" indent="4"/>
    </xf>
    <xf numFmtId="0" fontId="26" fillId="5" borderId="22" xfId="82" applyFont="1" applyFill="1" applyBorder="1" applyAlignment="1">
      <alignment horizontal="left" vertical="top" indent="5"/>
    </xf>
    <xf numFmtId="0" fontId="0" fillId="5" borderId="22" xfId="0" applyBorder="1" applyAlignment="1">
      <alignment horizontal="left" vertical="top" wrapText="1" indent="3"/>
    </xf>
    <xf numFmtId="0" fontId="26" fillId="5" borderId="22" xfId="82" applyFont="1" applyFill="1" applyBorder="1" applyAlignment="1">
      <alignment horizontal="left" vertical="top" indent="4"/>
    </xf>
    <xf numFmtId="0" fontId="23" fillId="5" borderId="21" xfId="0" applyFont="1" applyBorder="1" applyAlignment="1">
      <alignment horizontal="left" vertical="top" wrapText="1" indent="1"/>
    </xf>
    <xf numFmtId="0" fontId="0" fillId="5" borderId="19" xfId="0" applyBorder="1" applyAlignment="1">
      <alignment horizontal="left" vertical="top" wrapText="1"/>
    </xf>
    <xf numFmtId="0" fontId="0" fillId="5" borderId="20" xfId="0" applyBorder="1" applyAlignment="1">
      <alignment horizontal="left" vertical="top" wrapText="1"/>
    </xf>
    <xf numFmtId="3" fontId="0" fillId="40" borderId="24" xfId="11" applyFont="1" applyBorder="1">
      <alignment horizontal="right" vertical="center"/>
      <protection locked="0"/>
    </xf>
    <xf numFmtId="0" fontId="0" fillId="5" borderId="77" xfId="0" applyBorder="1">
      <alignment vertical="center"/>
    </xf>
    <xf numFmtId="0" fontId="0" fillId="5" borderId="69" xfId="0" applyBorder="1" applyAlignment="1">
      <alignment vertical="center" wrapText="1"/>
    </xf>
    <xf numFmtId="0" fontId="0" fillId="5" borderId="69" xfId="0" applyBorder="1" applyAlignment="1">
      <alignment horizontal="left" vertical="center" indent="1"/>
    </xf>
    <xf numFmtId="0" fontId="40" fillId="0" borderId="19" xfId="0" applyFont="1" applyFill="1" applyBorder="1" applyAlignment="1">
      <alignment horizontal="left" indent="2"/>
    </xf>
    <xf numFmtId="0" fontId="40" fillId="0" borderId="19" xfId="0" applyFont="1" applyFill="1" applyBorder="1" applyAlignment="1">
      <alignment horizontal="left" indent="3"/>
    </xf>
    <xf numFmtId="0" fontId="40" fillId="5" borderId="19" xfId="0" applyFont="1" applyBorder="1" applyAlignment="1">
      <alignment horizontal="left" indent="2"/>
    </xf>
    <xf numFmtId="0" fontId="40" fillId="5" borderId="19" xfId="0" applyFont="1" applyBorder="1" applyAlignment="1">
      <alignment horizontal="left" indent="3"/>
    </xf>
    <xf numFmtId="0" fontId="0" fillId="5" borderId="19" xfId="0" applyBorder="1" applyAlignment="1">
      <alignment horizontal="left" indent="2"/>
    </xf>
    <xf numFmtId="0" fontId="25" fillId="5" borderId="19" xfId="0" applyFont="1" applyBorder="1" applyAlignment="1">
      <alignment horizontal="left" vertical="center" wrapText="1" indent="1"/>
    </xf>
    <xf numFmtId="0" fontId="23" fillId="5" borderId="20" xfId="0" applyFont="1" applyBorder="1" applyAlignment="1">
      <alignment horizontal="left" vertical="center" indent="1"/>
    </xf>
    <xf numFmtId="0" fontId="23" fillId="5" borderId="31" xfId="0" applyFont="1" applyBorder="1" applyAlignment="1">
      <alignment vertical="center" wrapText="1"/>
    </xf>
    <xf numFmtId="49" fontId="23" fillId="40" borderId="19" xfId="19" applyFont="1" applyBorder="1" applyAlignment="1">
      <alignment horizontal="center" vertical="center"/>
      <protection locked="0"/>
    </xf>
    <xf numFmtId="3" fontId="23" fillId="40" borderId="19" xfId="18" applyNumberFormat="1" applyFont="1" applyBorder="1">
      <alignment horizontal="center" vertical="center" wrapText="1"/>
      <protection locked="0"/>
    </xf>
    <xf numFmtId="0" fontId="23" fillId="40" borderId="19" xfId="18" applyFont="1" applyBorder="1">
      <alignment horizontal="center" vertical="center" wrapText="1"/>
      <protection locked="0"/>
    </xf>
    <xf numFmtId="170" fontId="23" fillId="41" borderId="20" xfId="13" applyFont="1" applyBorder="1">
      <alignment vertical="center"/>
      <protection locked="0"/>
    </xf>
    <xf numFmtId="3" fontId="23" fillId="12" borderId="31" xfId="3" applyNumberFormat="1" applyFont="1" applyBorder="1">
      <alignment horizontal="center" vertical="center"/>
    </xf>
    <xf numFmtId="3" fontId="23" fillId="40" borderId="20" xfId="11" applyFont="1" applyBorder="1">
      <alignment horizontal="right" vertical="center"/>
      <protection locked="0"/>
    </xf>
    <xf numFmtId="0" fontId="0" fillId="5" borderId="22" xfId="0" applyBorder="1" applyAlignment="1">
      <alignment vertical="center" wrapText="1"/>
    </xf>
    <xf numFmtId="0" fontId="0" fillId="12" borderId="25" xfId="3" applyFont="1" applyBorder="1">
      <alignment horizontal="center" vertical="center"/>
    </xf>
    <xf numFmtId="0" fontId="63" fillId="52" borderId="25" xfId="143" applyBorder="1">
      <alignment horizontal="center" vertical="center"/>
    </xf>
    <xf numFmtId="0" fontId="25" fillId="5" borderId="69" xfId="0" applyFont="1" applyBorder="1" applyAlignment="1">
      <alignment horizontal="left" vertical="center"/>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3" fillId="12" borderId="31" xfId="3" applyFont="1" applyBorder="1">
      <alignment horizontal="center" vertical="center"/>
    </xf>
    <xf numFmtId="3" fontId="23" fillId="40" borderId="27" xfId="11" applyFont="1" applyBorder="1">
      <alignment horizontal="right" vertical="center"/>
      <protection locked="0"/>
    </xf>
    <xf numFmtId="3" fontId="23" fillId="12" borderId="17" xfId="3" applyNumberFormat="1" applyFont="1" applyBorder="1">
      <alignment horizontal="center" vertical="center"/>
    </xf>
    <xf numFmtId="3" fontId="23" fillId="12" borderId="27" xfId="3" applyNumberFormat="1" applyFont="1" applyBorder="1">
      <alignment horizontal="center" vertical="center"/>
    </xf>
    <xf numFmtId="0" fontId="40" fillId="5" borderId="71" xfId="0" applyFont="1" applyBorder="1" applyAlignment="1">
      <alignment horizontal="left" vertical="center" wrapText="1" indent="1"/>
    </xf>
    <xf numFmtId="0" fontId="40" fillId="5" borderId="23" xfId="0" applyFont="1" applyBorder="1" applyAlignment="1">
      <alignment horizontal="left" vertical="center" wrapText="1" indent="1"/>
    </xf>
    <xf numFmtId="0" fontId="40" fillId="5" borderId="76" xfId="0" applyFont="1" applyBorder="1" applyAlignment="1">
      <alignment horizontal="left" vertical="center" wrapText="1" indent="1"/>
    </xf>
    <xf numFmtId="0" fontId="40" fillId="5" borderId="53" xfId="0" applyFont="1" applyBorder="1" applyAlignment="1">
      <alignment horizontal="left" vertical="center" wrapText="1" indent="1"/>
    </xf>
    <xf numFmtId="3" fontId="40" fillId="40" borderId="31" xfId="11" applyFont="1" applyBorder="1">
      <alignment horizontal="right" vertical="center"/>
      <protection locked="0"/>
    </xf>
    <xf numFmtId="3" fontId="40" fillId="40" borderId="20" xfId="11" applyFont="1" applyBorder="1">
      <alignment horizontal="right" vertical="center"/>
      <protection locked="0"/>
    </xf>
    <xf numFmtId="3" fontId="40" fillId="40" borderId="19" xfId="11" applyFont="1" applyBorder="1">
      <alignment horizontal="right" vertical="center"/>
      <protection locked="0"/>
    </xf>
    <xf numFmtId="3" fontId="40" fillId="5" borderId="19" xfId="29" applyFont="1" applyBorder="1">
      <alignment horizontal="right" vertical="center"/>
    </xf>
    <xf numFmtId="3" fontId="40" fillId="40" borderId="0" xfId="11" applyFont="1" applyBorder="1">
      <alignment horizontal="right" vertical="center"/>
      <protection locked="0"/>
    </xf>
    <xf numFmtId="3" fontId="40" fillId="5" borderId="20" xfId="29" applyFont="1" applyBorder="1">
      <alignment horizontal="right" vertical="center"/>
    </xf>
    <xf numFmtId="0" fontId="23" fillId="5" borderId="22" xfId="0" applyFont="1" applyBorder="1" applyAlignment="1">
      <alignment horizontal="left" vertical="center" indent="1"/>
    </xf>
    <xf numFmtId="0" fontId="25" fillId="5" borderId="22" xfId="0" applyFont="1" applyBorder="1">
      <alignment vertical="center"/>
    </xf>
    <xf numFmtId="0" fontId="63" fillId="52" borderId="22" xfId="143" applyBorder="1">
      <alignment horizontal="center" vertical="center"/>
    </xf>
    <xf numFmtId="0" fontId="0" fillId="5" borderId="83" xfId="0" applyBorder="1">
      <alignment vertical="center"/>
    </xf>
    <xf numFmtId="0" fontId="23" fillId="5" borderId="83" xfId="0" applyFont="1" applyBorder="1">
      <alignment vertical="center"/>
    </xf>
    <xf numFmtId="0" fontId="26" fillId="12" borderId="19" xfId="3" applyFont="1" applyBorder="1">
      <alignment horizontal="center" vertical="center"/>
    </xf>
    <xf numFmtId="0" fontId="23" fillId="5" borderId="81" xfId="5" applyFont="1" applyBorder="1">
      <alignment horizontal="center" wrapText="1"/>
    </xf>
    <xf numFmtId="2" fontId="23" fillId="14" borderId="19" xfId="48" applyNumberFormat="1" applyFont="1" applyBorder="1">
      <alignment vertical="center"/>
    </xf>
    <xf numFmtId="2" fontId="23" fillId="14" borderId="20" xfId="48" applyNumberFormat="1" applyFont="1" applyBorder="1">
      <alignment vertical="center"/>
    </xf>
    <xf numFmtId="0" fontId="23" fillId="12" borderId="84" xfId="3" applyFont="1" applyBorder="1">
      <alignment horizontal="center" vertical="center"/>
    </xf>
    <xf numFmtId="0" fontId="23" fillId="12" borderId="86" xfId="3" applyFont="1" applyBorder="1">
      <alignment horizontal="center" vertical="center"/>
    </xf>
    <xf numFmtId="0" fontId="23" fillId="12" borderId="82" xfId="3" applyFont="1" applyBorder="1">
      <alignment horizontal="center" vertical="center"/>
    </xf>
    <xf numFmtId="2" fontId="23" fillId="14" borderId="17" xfId="48" applyNumberFormat="1" applyFont="1" applyBorder="1">
      <alignment vertical="center"/>
    </xf>
    <xf numFmtId="2" fontId="23" fillId="14" borderId="18" xfId="48" applyNumberFormat="1" applyFont="1" applyBorder="1">
      <alignment vertical="center"/>
    </xf>
    <xf numFmtId="0" fontId="25" fillId="5" borderId="83" xfId="0" applyFont="1" applyBorder="1" applyAlignment="1">
      <alignment horizontal="left" vertical="center"/>
    </xf>
    <xf numFmtId="0" fontId="25" fillId="5" borderId="81" xfId="5" applyBorder="1" applyAlignment="1">
      <alignment horizontal="center" vertical="center" wrapText="1"/>
    </xf>
    <xf numFmtId="0" fontId="50" fillId="45" borderId="17" xfId="3" applyFont="1" applyFill="1" applyBorder="1">
      <alignment horizontal="center" vertical="center"/>
    </xf>
    <xf numFmtId="0" fontId="23" fillId="14" borderId="83" xfId="54" applyFont="1" applyBorder="1">
      <alignment horizontal="center" vertical="center" wrapText="1"/>
    </xf>
    <xf numFmtId="0" fontId="23" fillId="14" borderId="20" xfId="54" applyFont="1" applyBorder="1">
      <alignment horizontal="center" vertical="center" wrapText="1"/>
    </xf>
    <xf numFmtId="0" fontId="23" fillId="5" borderId="83" xfId="0" applyFont="1" applyBorder="1" applyAlignment="1">
      <alignment horizontal="left" vertical="center"/>
    </xf>
    <xf numFmtId="0" fontId="25" fillId="5" borderId="83" xfId="0" applyFont="1" applyBorder="1" applyAlignment="1">
      <alignment vertical="center" wrapText="1"/>
    </xf>
    <xf numFmtId="0" fontId="0" fillId="5" borderId="83" xfId="0" applyBorder="1" applyAlignment="1">
      <alignment horizontal="left" vertical="center"/>
    </xf>
    <xf numFmtId="3" fontId="23" fillId="12" borderId="84" xfId="3" applyNumberFormat="1" applyFont="1" applyBorder="1">
      <alignment horizontal="center" vertical="center"/>
    </xf>
    <xf numFmtId="0" fontId="63" fillId="52" borderId="27" xfId="143" applyBorder="1">
      <alignment horizontal="center" vertical="center"/>
    </xf>
    <xf numFmtId="0" fontId="63" fillId="52" borderId="84" xfId="143" applyBorder="1">
      <alignment horizontal="center" vertical="center"/>
    </xf>
    <xf numFmtId="0" fontId="63" fillId="52" borderId="86" xfId="143" applyBorder="1">
      <alignment horizontal="center" vertical="center"/>
    </xf>
    <xf numFmtId="0" fontId="40" fillId="45" borderId="86" xfId="3" applyFont="1" applyFill="1" applyBorder="1">
      <alignment horizontal="center" vertical="center"/>
    </xf>
    <xf numFmtId="0" fontId="40" fillId="45" borderId="82" xfId="3" applyFont="1" applyFill="1" applyBorder="1">
      <alignment horizontal="center" vertical="center"/>
    </xf>
    <xf numFmtId="0" fontId="40" fillId="45" borderId="84" xfId="3" applyFont="1" applyFill="1" applyBorder="1">
      <alignment horizontal="center" vertical="center"/>
    </xf>
    <xf numFmtId="3" fontId="40" fillId="40" borderId="24" xfId="11" applyFont="1" applyBorder="1">
      <alignment horizontal="right" vertical="center"/>
      <protection locked="0"/>
    </xf>
    <xf numFmtId="3" fontId="40" fillId="40" borderId="83" xfId="11" applyFont="1" applyBorder="1">
      <alignment horizontal="right" vertical="center"/>
      <protection locked="0"/>
    </xf>
    <xf numFmtId="0" fontId="40" fillId="5" borderId="83" xfId="0" applyFont="1" applyBorder="1" applyAlignment="1">
      <alignment horizontal="left" vertical="center"/>
    </xf>
    <xf numFmtId="0" fontId="40" fillId="42" borderId="20" xfId="9" applyFont="1" applyBorder="1" applyProtection="1">
      <alignment horizontal="left" vertical="center"/>
    </xf>
    <xf numFmtId="0" fontId="40" fillId="5" borderId="87" xfId="0" applyFont="1" applyBorder="1" applyAlignment="1">
      <alignment horizontal="left"/>
    </xf>
    <xf numFmtId="0" fontId="40" fillId="5" borderId="88" xfId="0" applyFont="1" applyBorder="1" applyAlignment="1">
      <alignment horizontal="left"/>
    </xf>
    <xf numFmtId="0" fontId="25" fillId="5" borderId="80" xfId="0" applyFont="1" applyBorder="1">
      <alignment vertical="center"/>
    </xf>
    <xf numFmtId="0" fontId="25" fillId="50" borderId="54" xfId="0" applyFont="1" applyFill="1" applyBorder="1" applyAlignment="1">
      <alignment horizontal="center" vertical="center" wrapText="1"/>
    </xf>
    <xf numFmtId="3" fontId="40" fillId="40" borderId="84" xfId="11" applyFont="1" applyBorder="1">
      <alignment horizontal="right" vertical="center"/>
      <protection locked="0"/>
    </xf>
    <xf numFmtId="3" fontId="40" fillId="40" borderId="18" xfId="11" applyFont="1" applyBorder="1">
      <alignment horizontal="right" vertical="center"/>
      <protection locked="0"/>
    </xf>
    <xf numFmtId="3" fontId="40" fillId="42" borderId="18" xfId="6" applyFont="1" applyBorder="1" applyAlignment="1" applyProtection="1">
      <alignment vertical="center"/>
    </xf>
    <xf numFmtId="0" fontId="25" fillId="50" borderId="81" xfId="0" applyFont="1" applyFill="1" applyBorder="1" applyAlignment="1">
      <alignment horizontal="center" vertical="center" wrapText="1"/>
    </xf>
    <xf numFmtId="0" fontId="40" fillId="5" borderId="20" xfId="0" applyFont="1" applyBorder="1" applyAlignment="1">
      <alignment horizontal="left"/>
    </xf>
    <xf numFmtId="0" fontId="0" fillId="5" borderId="17" xfId="0" applyBorder="1" applyAlignment="1">
      <alignment horizontal="center" vertical="center" wrapText="1"/>
    </xf>
    <xf numFmtId="0" fontId="0" fillId="5" borderId="22" xfId="0" applyBorder="1" applyAlignment="1">
      <alignment horizontal="left" vertical="center" indent="1"/>
    </xf>
    <xf numFmtId="0" fontId="0" fillId="5" borderId="82" xfId="0" applyBorder="1" applyAlignment="1">
      <alignment horizontal="left" vertical="center" wrapText="1"/>
    </xf>
    <xf numFmtId="0" fontId="33" fillId="5" borderId="89" xfId="0" applyFont="1" applyBorder="1">
      <alignment vertical="center"/>
    </xf>
    <xf numFmtId="0" fontId="33" fillId="5" borderId="89" xfId="0" applyFont="1" applyBorder="1" applyAlignment="1">
      <alignment horizontal="left" vertical="center"/>
    </xf>
    <xf numFmtId="0" fontId="0" fillId="0" borderId="19" xfId="0" applyFill="1" applyBorder="1" applyAlignment="1">
      <alignment horizontal="left" indent="2"/>
    </xf>
    <xf numFmtId="0" fontId="40" fillId="0" borderId="25" xfId="0" applyFont="1" applyFill="1" applyBorder="1" applyAlignment="1">
      <alignment horizontal="left" indent="1"/>
    </xf>
    <xf numFmtId="0" fontId="26" fillId="0" borderId="19" xfId="0" applyFont="1" applyFill="1" applyBorder="1" applyAlignment="1">
      <alignment horizontal="left" indent="1"/>
    </xf>
    <xf numFmtId="0" fontId="0" fillId="12" borderId="84" xfId="3" applyFont="1" applyBorder="1">
      <alignment horizontal="center" vertical="center"/>
    </xf>
    <xf numFmtId="0" fontId="0" fillId="5" borderId="19" xfId="0" applyBorder="1" applyAlignment="1">
      <alignment horizontal="left" indent="3"/>
    </xf>
    <xf numFmtId="0" fontId="0" fillId="5" borderId="19" xfId="0" applyBorder="1" applyAlignment="1">
      <alignment horizontal="left" indent="1"/>
    </xf>
    <xf numFmtId="0" fontId="0" fillId="0" borderId="19" xfId="0" applyFill="1" applyBorder="1" applyAlignment="1">
      <alignment horizontal="left" indent="3"/>
    </xf>
    <xf numFmtId="0" fontId="0" fillId="5" borderId="19" xfId="0" applyBorder="1" applyAlignment="1"/>
    <xf numFmtId="0" fontId="0" fillId="0" borderId="19" xfId="0" applyFill="1" applyBorder="1" applyAlignment="1">
      <alignment horizontal="left" vertical="center"/>
    </xf>
    <xf numFmtId="0" fontId="0" fillId="12" borderId="82" xfId="3" applyFont="1" applyBorder="1">
      <alignment horizontal="center" vertical="center"/>
    </xf>
    <xf numFmtId="0" fontId="21" fillId="5" borderId="90" xfId="0" applyFont="1" applyBorder="1" applyAlignment="1"/>
    <xf numFmtId="0" fontId="0" fillId="5" borderId="84" xfId="0" applyBorder="1" applyAlignment="1">
      <alignment horizontal="center" vertical="center"/>
    </xf>
    <xf numFmtId="0" fontId="0" fillId="0" borderId="83" xfId="0" applyFill="1" applyBorder="1" applyAlignment="1">
      <alignment horizontal="left"/>
    </xf>
    <xf numFmtId="0" fontId="63" fillId="52" borderId="82" xfId="143" applyBorder="1">
      <alignment horizontal="center" vertical="center"/>
    </xf>
    <xf numFmtId="0" fontId="25" fillId="5" borderId="81" xfId="0" applyFont="1" applyBorder="1" applyAlignment="1">
      <alignment horizontal="center" vertical="center"/>
    </xf>
    <xf numFmtId="0" fontId="0" fillId="12" borderId="86" xfId="3" applyFont="1" applyBorder="1">
      <alignment horizontal="center" vertical="center"/>
    </xf>
    <xf numFmtId="0" fontId="0" fillId="5" borderId="82" xfId="0" applyBorder="1" applyAlignment="1">
      <alignment vertical="center" wrapText="1"/>
    </xf>
    <xf numFmtId="0" fontId="0" fillId="5" borderId="76" xfId="0" applyBorder="1" applyAlignment="1">
      <alignment horizontal="left" vertical="center" wrapText="1"/>
    </xf>
    <xf numFmtId="0" fontId="0" fillId="0" borderId="20" xfId="0" applyFill="1" applyBorder="1" applyAlignment="1">
      <alignment horizontal="left" indent="3"/>
    </xf>
    <xf numFmtId="0" fontId="0" fillId="12" borderId="19" xfId="3" applyFont="1" applyBorder="1">
      <alignment horizontal="center" vertical="center"/>
    </xf>
    <xf numFmtId="0" fontId="21" fillId="5" borderId="80" xfId="0" applyFont="1" applyBorder="1" applyAlignment="1"/>
    <xf numFmtId="0" fontId="0" fillId="5" borderId="89" xfId="0" applyBorder="1">
      <alignment vertical="center"/>
    </xf>
    <xf numFmtId="0" fontId="0" fillId="5" borderId="21" xfId="0" applyBorder="1" applyAlignment="1">
      <alignment horizontal="left" vertical="center" wrapText="1"/>
    </xf>
    <xf numFmtId="0" fontId="40" fillId="45" borderId="16" xfId="0" applyFont="1" applyFill="1" applyBorder="1">
      <alignment vertical="center"/>
    </xf>
    <xf numFmtId="0" fontId="40" fillId="45" borderId="92" xfId="0" applyFont="1" applyFill="1" applyBorder="1">
      <alignment vertical="center"/>
    </xf>
    <xf numFmtId="0" fontId="40" fillId="45" borderId="75" xfId="0" applyFont="1" applyFill="1" applyBorder="1">
      <alignment vertical="center"/>
    </xf>
    <xf numFmtId="0" fontId="24" fillId="5" borderId="93" xfId="0" applyFont="1" applyBorder="1">
      <alignment vertical="center"/>
    </xf>
    <xf numFmtId="0" fontId="0" fillId="5" borderId="94" xfId="0" applyBorder="1">
      <alignment vertical="center"/>
    </xf>
    <xf numFmtId="0" fontId="0" fillId="5" borderId="81" xfId="0" applyBorder="1" applyAlignment="1">
      <alignment horizontal="center" vertical="center"/>
    </xf>
    <xf numFmtId="0" fontId="63" fillId="52" borderId="81" xfId="143" applyBorder="1">
      <alignment horizontal="center" vertical="center"/>
    </xf>
    <xf numFmtId="0" fontId="25" fillId="12" borderId="92" xfId="3" applyFont="1" applyBorder="1">
      <alignment horizontal="center" vertical="center"/>
    </xf>
    <xf numFmtId="0" fontId="0" fillId="5" borderId="80" xfId="0" applyBorder="1">
      <alignment vertical="center"/>
    </xf>
    <xf numFmtId="3" fontId="42" fillId="46" borderId="14" xfId="20" applyFont="1" applyFill="1">
      <alignment horizontal="right" vertical="center"/>
      <protection locked="0"/>
    </xf>
    <xf numFmtId="0" fontId="64" fillId="5" borderId="51" xfId="0" applyFont="1" applyBorder="1">
      <alignment vertical="center"/>
    </xf>
    <xf numFmtId="3" fontId="42" fillId="46" borderId="26" xfId="20" applyFont="1" applyFill="1" applyBorder="1">
      <alignment horizontal="right" vertical="center"/>
      <protection locked="0"/>
    </xf>
    <xf numFmtId="3" fontId="42" fillId="46" borderId="17" xfId="20" applyFont="1" applyFill="1" applyBorder="1">
      <alignment horizontal="right" vertical="center"/>
      <protection locked="0"/>
    </xf>
    <xf numFmtId="3" fontId="42" fillId="46" borderId="22" xfId="20" applyFont="1" applyFill="1" applyBorder="1">
      <alignment horizontal="right" vertical="center"/>
      <protection locked="0"/>
    </xf>
    <xf numFmtId="3" fontId="42" fillId="46" borderId="18" xfId="20" applyFont="1" applyFill="1" applyBorder="1">
      <alignment horizontal="right" vertical="center"/>
      <protection locked="0"/>
    </xf>
    <xf numFmtId="3" fontId="42" fillId="46" borderId="15" xfId="20" applyFont="1" applyFill="1" applyBorder="1">
      <alignment horizontal="right" vertical="center"/>
      <protection locked="0"/>
    </xf>
    <xf numFmtId="3" fontId="42" fillId="46" borderId="21" xfId="20" applyFont="1" applyFill="1" applyBorder="1">
      <alignment horizontal="right" vertical="center"/>
      <protection locked="0"/>
    </xf>
    <xf numFmtId="3" fontId="0" fillId="5" borderId="84" xfId="29" applyFont="1" applyBorder="1">
      <alignment horizontal="right" vertical="center"/>
    </xf>
    <xf numFmtId="3" fontId="0" fillId="5" borderId="86" xfId="29" applyFont="1" applyBorder="1">
      <alignment horizontal="right" vertical="center"/>
    </xf>
    <xf numFmtId="3" fontId="0" fillId="5" borderId="16" xfId="29" applyFont="1" applyBorder="1">
      <alignment horizontal="right" vertical="center"/>
    </xf>
    <xf numFmtId="0" fontId="63" fillId="52" borderId="31" xfId="143" applyBorder="1">
      <alignment horizontal="center" vertical="center"/>
    </xf>
    <xf numFmtId="3" fontId="0" fillId="5" borderId="82" xfId="29" applyFont="1" applyBorder="1">
      <alignment horizontal="right" vertical="center"/>
    </xf>
    <xf numFmtId="0" fontId="23" fillId="40" borderId="83" xfId="18" applyFont="1" applyBorder="1">
      <alignment horizontal="center" vertical="center" wrapText="1"/>
      <protection locked="0"/>
    </xf>
    <xf numFmtId="0" fontId="50" fillId="45" borderId="84" xfId="0" applyFont="1" applyFill="1" applyBorder="1">
      <alignment vertical="center"/>
    </xf>
    <xf numFmtId="0" fontId="50" fillId="45" borderId="86" xfId="0" applyFont="1" applyFill="1" applyBorder="1">
      <alignment vertical="center"/>
    </xf>
    <xf numFmtId="0" fontId="50" fillId="45" borderId="82" xfId="0" applyFont="1" applyFill="1" applyBorder="1">
      <alignment vertical="center"/>
    </xf>
    <xf numFmtId="0" fontId="47" fillId="5" borderId="0" xfId="0" applyFont="1" applyAlignment="1">
      <alignment horizontal="center" vertical="center"/>
    </xf>
    <xf numFmtId="0" fontId="56" fillId="5" borderId="0" xfId="0" applyFont="1">
      <alignment vertical="center"/>
    </xf>
    <xf numFmtId="0" fontId="50" fillId="5" borderId="0" xfId="0" applyFont="1">
      <alignment vertical="center"/>
    </xf>
    <xf numFmtId="0" fontId="47" fillId="5" borderId="0" xfId="0" applyFont="1">
      <alignment vertical="center"/>
    </xf>
    <xf numFmtId="0" fontId="40" fillId="5" borderId="0" xfId="0" applyFont="1" applyAlignment="1">
      <alignment horizontal="left" indent="1"/>
    </xf>
    <xf numFmtId="0" fontId="50" fillId="45" borderId="78" xfId="0" applyFont="1" applyFill="1" applyBorder="1">
      <alignment vertical="center"/>
    </xf>
    <xf numFmtId="0" fontId="25" fillId="12" borderId="78" xfId="3" applyFont="1" applyBorder="1">
      <alignment horizontal="center" vertical="center"/>
    </xf>
    <xf numFmtId="0" fontId="40" fillId="5" borderId="83" xfId="0" applyFont="1" applyBorder="1" applyAlignment="1"/>
    <xf numFmtId="0" fontId="0" fillId="5" borderId="19" xfId="0" applyBorder="1" applyAlignment="1">
      <alignment horizontal="left" wrapText="1" indent="1"/>
    </xf>
    <xf numFmtId="0" fontId="0" fillId="5" borderId="19" xfId="0" applyBorder="1" applyAlignment="1">
      <alignment horizontal="left"/>
    </xf>
    <xf numFmtId="0" fontId="33" fillId="5" borderId="69" xfId="0" applyFont="1" applyBorder="1">
      <alignment vertical="center"/>
    </xf>
    <xf numFmtId="0" fontId="40" fillId="12" borderId="14" xfId="3" applyFont="1" applyBorder="1">
      <alignment horizontal="center" vertical="center"/>
    </xf>
    <xf numFmtId="0" fontId="0" fillId="5" borderId="96" xfId="0" applyBorder="1">
      <alignment vertical="center"/>
    </xf>
    <xf numFmtId="3" fontId="40" fillId="5" borderId="86" xfId="29" applyFont="1" applyBorder="1">
      <alignment horizontal="right" vertical="center"/>
    </xf>
    <xf numFmtId="0" fontId="25" fillId="42" borderId="17" xfId="9" applyFont="1" applyBorder="1">
      <alignment horizontal="left" vertical="center"/>
    </xf>
    <xf numFmtId="3" fontId="40" fillId="42" borderId="14" xfId="6" applyFont="1">
      <alignment horizontal="right" vertical="center"/>
    </xf>
    <xf numFmtId="3" fontId="40" fillId="42" borderId="22" xfId="6" applyFont="1" applyBorder="1">
      <alignment horizontal="right" vertical="center"/>
    </xf>
    <xf numFmtId="0" fontId="26" fillId="5" borderId="25" xfId="0" applyFont="1" applyBorder="1" applyAlignment="1">
      <alignment horizontal="left" indent="1"/>
    </xf>
    <xf numFmtId="3" fontId="0" fillId="42" borderId="14" xfId="6" applyFont="1">
      <alignment horizontal="right" vertical="center"/>
    </xf>
    <xf numFmtId="0" fontId="47" fillId="12" borderId="78" xfId="3" applyFont="1" applyBorder="1">
      <alignment horizontal="center" vertical="center"/>
    </xf>
    <xf numFmtId="0" fontId="40" fillId="45" borderId="29" xfId="0" applyFont="1" applyFill="1" applyBorder="1">
      <alignment vertical="center"/>
    </xf>
    <xf numFmtId="0" fontId="23" fillId="5" borderId="86" xfId="0" applyFont="1" applyBorder="1" applyAlignment="1">
      <alignment horizontal="center" vertical="center"/>
    </xf>
    <xf numFmtId="0" fontId="25" fillId="5" borderId="51" xfId="0" applyFont="1" applyBorder="1">
      <alignment vertical="center"/>
    </xf>
    <xf numFmtId="0" fontId="40" fillId="5" borderId="31" xfId="0" applyFont="1" applyBorder="1" applyAlignment="1"/>
    <xf numFmtId="0" fontId="40" fillId="5" borderId="31" xfId="0" applyFont="1" applyBorder="1" applyAlignment="1">
      <alignment horizontal="left" indent="1"/>
    </xf>
    <xf numFmtId="0" fontId="40" fillId="5" borderId="31" xfId="0" applyFont="1" applyBorder="1" applyAlignment="1">
      <alignment horizontal="left" indent="2"/>
    </xf>
    <xf numFmtId="3" fontId="0" fillId="40" borderId="26" xfId="11" applyFont="1" applyBorder="1">
      <alignment horizontal="right" vertical="center"/>
      <protection locked="0"/>
    </xf>
    <xf numFmtId="170" fontId="23" fillId="41" borderId="19" xfId="13" applyFont="1" applyBorder="1">
      <alignment vertical="center"/>
      <protection locked="0"/>
    </xf>
    <xf numFmtId="0" fontId="0" fillId="12" borderId="83" xfId="3" applyFont="1" applyBorder="1">
      <alignment horizontal="center" vertical="center"/>
    </xf>
    <xf numFmtId="0" fontId="0" fillId="12" borderId="31" xfId="3" applyFont="1" applyBorder="1">
      <alignment horizontal="center" vertical="center"/>
    </xf>
    <xf numFmtId="0" fontId="25" fillId="12" borderId="84" xfId="3" applyFont="1" applyBorder="1">
      <alignment horizontal="center" vertical="center"/>
    </xf>
    <xf numFmtId="0" fontId="26" fillId="5" borderId="19" xfId="82" applyFont="1" applyFill="1" applyBorder="1" applyAlignment="1">
      <alignment vertical="center" wrapText="1"/>
    </xf>
    <xf numFmtId="0" fontId="26" fillId="5" borderId="22" xfId="82" applyFont="1" applyFill="1" applyBorder="1" applyAlignment="1">
      <alignment horizontal="left" vertical="center" wrapText="1" indent="2"/>
    </xf>
    <xf numFmtId="0" fontId="0" fillId="5" borderId="22" xfId="0" applyBorder="1" applyAlignment="1">
      <alignment horizontal="left" vertical="center" indent="2"/>
    </xf>
    <xf numFmtId="0" fontId="23" fillId="12" borderId="76" xfId="0" applyFont="1" applyFill="1" applyBorder="1">
      <alignment vertical="center"/>
    </xf>
    <xf numFmtId="0" fontId="25" fillId="5" borderId="22" xfId="0" applyFont="1" applyBorder="1" applyAlignment="1">
      <alignment horizontal="left" vertical="center"/>
    </xf>
    <xf numFmtId="0" fontId="26" fillId="5" borderId="22" xfId="82" applyFont="1" applyFill="1" applyBorder="1" applyAlignment="1">
      <alignment horizontal="left" vertical="center" wrapText="1" indent="1"/>
    </xf>
    <xf numFmtId="0" fontId="23" fillId="5" borderId="84" xfId="0" applyFont="1" applyBorder="1" applyAlignment="1">
      <alignment horizontal="center" vertical="center"/>
    </xf>
    <xf numFmtId="3" fontId="23" fillId="13" borderId="83" xfId="20" applyFont="1" applyBorder="1">
      <alignment horizontal="right" vertical="center"/>
      <protection locked="0"/>
    </xf>
    <xf numFmtId="0" fontId="30" fillId="5" borderId="93" xfId="115" applyFill="1" applyBorder="1" applyAlignment="1">
      <alignment vertical="center"/>
    </xf>
    <xf numFmtId="0" fontId="23" fillId="5" borderId="81" xfId="0" applyFont="1" applyBorder="1">
      <alignment vertical="center"/>
    </xf>
    <xf numFmtId="0" fontId="23" fillId="12" borderId="84" xfId="3" applyFont="1" applyBorder="1" applyAlignment="1">
      <alignment vertical="center" wrapText="1"/>
    </xf>
    <xf numFmtId="3" fontId="23" fillId="5" borderId="83" xfId="29" applyFont="1" applyBorder="1">
      <alignment horizontal="right" vertical="center"/>
    </xf>
    <xf numFmtId="0" fontId="23" fillId="13" borderId="14" xfId="26" applyFont="1">
      <alignment horizontal="center" vertical="center" wrapText="1"/>
      <protection locked="0"/>
    </xf>
    <xf numFmtId="3" fontId="0" fillId="13" borderId="84" xfId="20" applyFont="1" applyBorder="1">
      <alignment horizontal="right" vertical="center"/>
      <protection locked="0"/>
    </xf>
    <xf numFmtId="0" fontId="23" fillId="2" borderId="20" xfId="0" applyFont="1" applyFill="1" applyBorder="1">
      <alignment vertical="center"/>
    </xf>
    <xf numFmtId="0" fontId="50" fillId="5" borderId="19" xfId="0" applyFont="1" applyBorder="1" applyAlignment="1">
      <alignment horizontal="left" indent="8"/>
    </xf>
    <xf numFmtId="10" fontId="40" fillId="5" borderId="84" xfId="32" applyFont="1" applyBorder="1">
      <alignment horizontal="right" vertical="center"/>
    </xf>
    <xf numFmtId="10" fontId="40" fillId="5" borderId="86" xfId="32" applyFont="1" applyBorder="1">
      <alignment horizontal="right" vertical="center"/>
    </xf>
    <xf numFmtId="10" fontId="40" fillId="5" borderId="82" xfId="32" applyFont="1" applyBorder="1">
      <alignment horizontal="right" vertical="center"/>
    </xf>
    <xf numFmtId="10" fontId="40" fillId="5" borderId="17" xfId="32" applyFont="1" applyBorder="1">
      <alignment horizontal="right" vertical="center"/>
    </xf>
    <xf numFmtId="10" fontId="40" fillId="5" borderId="14" xfId="32" applyFont="1" applyBorder="1">
      <alignment horizontal="right" vertical="center"/>
    </xf>
    <xf numFmtId="10" fontId="40" fillId="5" borderId="22" xfId="32" applyFont="1" applyBorder="1">
      <alignment horizontal="right" vertical="center"/>
    </xf>
    <xf numFmtId="3" fontId="40" fillId="5" borderId="84" xfId="29" applyFont="1" applyBorder="1">
      <alignment horizontal="right" vertical="center"/>
    </xf>
    <xf numFmtId="3" fontId="40" fillId="5" borderId="17" xfId="29" applyFont="1" applyBorder="1">
      <alignment horizontal="right" vertical="center"/>
    </xf>
    <xf numFmtId="0" fontId="40" fillId="12" borderId="18" xfId="3" applyFont="1" applyBorder="1">
      <alignment horizontal="center" vertical="center"/>
    </xf>
    <xf numFmtId="0" fontId="40" fillId="12" borderId="17" xfId="3" applyFont="1" applyBorder="1">
      <alignment horizontal="center" vertical="center"/>
    </xf>
    <xf numFmtId="3" fontId="40" fillId="5" borderId="82" xfId="29" applyFont="1" applyBorder="1">
      <alignment horizontal="right" vertical="center"/>
    </xf>
    <xf numFmtId="3" fontId="40" fillId="5" borderId="27" xfId="29" applyFont="1" applyBorder="1">
      <alignment horizontal="right" vertical="center"/>
    </xf>
    <xf numFmtId="3" fontId="40" fillId="5" borderId="26" xfId="29" applyFont="1" applyBorder="1">
      <alignment horizontal="right" vertical="center"/>
    </xf>
    <xf numFmtId="3" fontId="40" fillId="5" borderId="16" xfId="29" applyFont="1" applyBorder="1">
      <alignment horizontal="right" vertical="center"/>
    </xf>
    <xf numFmtId="3" fontId="40" fillId="5" borderId="28" xfId="29" applyFont="1" applyBorder="1">
      <alignment horizontal="right" vertical="center"/>
    </xf>
    <xf numFmtId="3" fontId="40" fillId="42" borderId="15" xfId="6" applyFont="1" applyBorder="1">
      <alignment horizontal="right" vertical="center"/>
    </xf>
    <xf numFmtId="3" fontId="0" fillId="42" borderId="15" xfId="6" applyFont="1" applyBorder="1">
      <alignment horizontal="right" vertical="center"/>
    </xf>
    <xf numFmtId="3" fontId="0" fillId="42" borderId="21" xfId="6" applyFont="1" applyBorder="1">
      <alignment horizontal="right" vertical="center"/>
    </xf>
    <xf numFmtId="0" fontId="40" fillId="5" borderId="25" xfId="0" applyFont="1" applyBorder="1" applyAlignment="1"/>
    <xf numFmtId="3" fontId="40" fillId="42" borderId="21" xfId="6" applyFont="1" applyBorder="1">
      <alignment horizontal="right" vertical="center"/>
    </xf>
    <xf numFmtId="3" fontId="40" fillId="42" borderId="21" xfId="9" applyNumberFormat="1" applyFont="1" applyBorder="1">
      <alignment horizontal="left" vertical="center"/>
    </xf>
    <xf numFmtId="3" fontId="40" fillId="42" borderId="18" xfId="6" applyFont="1" applyBorder="1">
      <alignment horizontal="right" vertical="center"/>
    </xf>
    <xf numFmtId="0" fontId="25" fillId="42" borderId="20" xfId="9" applyFont="1" applyBorder="1">
      <alignment horizontal="left" vertical="center"/>
    </xf>
    <xf numFmtId="3" fontId="40" fillId="42" borderId="17" xfId="6" applyFont="1" applyBorder="1">
      <alignment horizontal="right" vertical="center"/>
    </xf>
    <xf numFmtId="10" fontId="40" fillId="42" borderId="17" xfId="7" applyFont="1" applyBorder="1">
      <alignment horizontal="right" vertical="center"/>
    </xf>
    <xf numFmtId="10" fontId="40" fillId="42" borderId="14" xfId="7" applyFont="1">
      <alignment horizontal="right" vertical="center"/>
    </xf>
    <xf numFmtId="10" fontId="40" fillId="42" borderId="22" xfId="7" applyFont="1" applyBorder="1">
      <alignment horizontal="right" vertical="center"/>
    </xf>
    <xf numFmtId="0" fontId="50" fillId="45" borderId="26" xfId="0" applyFont="1" applyFill="1" applyBorder="1">
      <alignment vertical="center"/>
    </xf>
    <xf numFmtId="0" fontId="50" fillId="45" borderId="28" xfId="0" applyFont="1" applyFill="1" applyBorder="1">
      <alignment vertical="center"/>
    </xf>
    <xf numFmtId="10" fontId="40" fillId="42" borderId="18" xfId="7" applyFont="1" applyBorder="1">
      <alignment horizontal="right" vertical="center"/>
    </xf>
    <xf numFmtId="10" fontId="40" fillId="42" borderId="21" xfId="7" applyFont="1" applyBorder="1">
      <alignment horizontal="right" vertical="center"/>
    </xf>
    <xf numFmtId="0" fontId="50" fillId="45" borderId="27" xfId="0" applyFont="1" applyFill="1" applyBorder="1">
      <alignment vertical="center"/>
    </xf>
    <xf numFmtId="10" fontId="40" fillId="42" borderId="15" xfId="7" applyFont="1" applyBorder="1">
      <alignment horizontal="right" vertical="center"/>
    </xf>
    <xf numFmtId="0" fontId="23" fillId="42" borderId="20" xfId="9" applyFont="1" applyBorder="1" applyProtection="1">
      <alignment horizontal="left" vertical="center"/>
    </xf>
    <xf numFmtId="3" fontId="29" fillId="40" borderId="28" xfId="11" applyFont="1" applyBorder="1">
      <alignment horizontal="right" vertical="center"/>
      <protection locked="0"/>
    </xf>
    <xf numFmtId="0" fontId="23" fillId="5" borderId="25" xfId="0" applyFont="1" applyBorder="1">
      <alignment vertical="center"/>
    </xf>
    <xf numFmtId="3" fontId="40" fillId="40" borderId="25" xfId="11" applyFont="1" applyBorder="1">
      <alignment horizontal="right" vertical="center"/>
      <protection locked="0"/>
    </xf>
    <xf numFmtId="3" fontId="0" fillId="5" borderId="26" xfId="29" applyFont="1" applyBorder="1">
      <alignment horizontal="right" vertical="center"/>
    </xf>
    <xf numFmtId="0" fontId="63" fillId="52" borderId="0" xfId="143" applyBorder="1">
      <alignment horizontal="center" vertical="center"/>
    </xf>
    <xf numFmtId="0" fontId="63" fillId="52" borderId="30" xfId="143" applyBorder="1">
      <alignment horizontal="center" vertical="center"/>
    </xf>
    <xf numFmtId="0" fontId="63" fillId="12" borderId="26" xfId="3" applyFont="1" applyBorder="1">
      <alignment horizontal="center" vertical="center"/>
    </xf>
    <xf numFmtId="0" fontId="0" fillId="42" borderId="20" xfId="9" applyFont="1" applyBorder="1">
      <alignment horizontal="left" vertical="center"/>
    </xf>
    <xf numFmtId="3" fontId="0" fillId="5" borderId="83" xfId="29" applyFont="1" applyBorder="1">
      <alignment horizontal="right" vertical="center"/>
    </xf>
    <xf numFmtId="3" fontId="23" fillId="5" borderId="86" xfId="29" applyFont="1" applyBorder="1">
      <alignment horizontal="right" vertical="center"/>
    </xf>
    <xf numFmtId="0" fontId="24" fillId="5" borderId="93" xfId="0" applyFont="1" applyBorder="1" applyAlignment="1">
      <alignment horizontal="left" vertical="center"/>
    </xf>
    <xf numFmtId="0" fontId="40" fillId="45" borderId="27" xfId="0" applyFont="1" applyFill="1" applyBorder="1">
      <alignment vertical="center"/>
    </xf>
    <xf numFmtId="0" fontId="40" fillId="45" borderId="31" xfId="0" applyFont="1" applyFill="1" applyBorder="1">
      <alignment vertical="center"/>
    </xf>
    <xf numFmtId="3" fontId="23" fillId="12" borderId="82" xfId="3" applyNumberFormat="1" applyFont="1" applyBorder="1">
      <alignment horizontal="center" vertical="center"/>
    </xf>
    <xf numFmtId="0" fontId="25" fillId="5" borderId="83" xfId="0" applyFont="1" applyBorder="1">
      <alignment vertical="center"/>
    </xf>
    <xf numFmtId="3" fontId="40" fillId="42" borderId="20" xfId="6" applyFont="1" applyBorder="1">
      <alignment horizontal="right" vertical="center"/>
    </xf>
    <xf numFmtId="0" fontId="47" fillId="49" borderId="85" xfId="0" applyFont="1" applyFill="1" applyBorder="1" applyAlignment="1">
      <alignment horizontal="center" vertical="center" wrapText="1"/>
    </xf>
    <xf numFmtId="3" fontId="23" fillId="42" borderId="81" xfId="6" applyFont="1" applyBorder="1">
      <alignment horizontal="right" vertical="center"/>
    </xf>
    <xf numFmtId="0" fontId="40" fillId="5" borderId="98" xfId="0" applyFont="1" applyBorder="1" applyAlignment="1">
      <alignment horizontal="left"/>
    </xf>
    <xf numFmtId="0" fontId="25" fillId="50" borderId="76" xfId="0" applyFont="1" applyFill="1" applyBorder="1" applyAlignment="1">
      <alignment horizontal="center" vertical="center" wrapText="1"/>
    </xf>
    <xf numFmtId="0" fontId="23" fillId="40" borderId="22" xfId="18" applyFont="1" applyBorder="1">
      <alignment horizontal="center" vertical="center" wrapText="1"/>
      <protection locked="0"/>
    </xf>
    <xf numFmtId="0" fontId="30" fillId="5" borderId="93" xfId="115" applyFill="1" applyBorder="1" applyAlignment="1" applyProtection="1">
      <alignment horizontal="left" vertical="center"/>
    </xf>
    <xf numFmtId="0" fontId="0" fillId="5" borderId="73" xfId="0" applyBorder="1" applyAlignment="1"/>
    <xf numFmtId="0" fontId="0" fillId="5" borderId="81" xfId="0" applyBorder="1">
      <alignment vertical="center"/>
    </xf>
    <xf numFmtId="0" fontId="26" fillId="12" borderId="82" xfId="3" applyFont="1" applyBorder="1">
      <alignment horizontal="center" vertical="center"/>
    </xf>
    <xf numFmtId="0" fontId="0" fillId="5" borderId="83" xfId="0" applyBorder="1" applyAlignment="1">
      <alignment horizontal="center" vertical="center"/>
    </xf>
    <xf numFmtId="3" fontId="0" fillId="40" borderId="86" xfId="11" applyFont="1" applyBorder="1">
      <alignment horizontal="right" vertical="center"/>
      <protection locked="0"/>
    </xf>
    <xf numFmtId="0" fontId="25" fillId="5" borderId="81" xfId="0" applyFont="1" applyBorder="1">
      <alignment vertical="center"/>
    </xf>
    <xf numFmtId="0" fontId="26" fillId="12" borderId="86" xfId="3" applyFont="1" applyBorder="1">
      <alignment horizontal="center" vertical="center"/>
    </xf>
    <xf numFmtId="0" fontId="48" fillId="5" borderId="52" xfId="0" applyFont="1" applyBorder="1" applyAlignment="1">
      <alignment horizontal="center" vertical="center"/>
    </xf>
    <xf numFmtId="0" fontId="0" fillId="5" borderId="94" xfId="0" applyBorder="1" applyAlignment="1"/>
    <xf numFmtId="0" fontId="0" fillId="40" borderId="19" xfId="18" applyFont="1" applyBorder="1">
      <alignment horizontal="center" vertical="center" wrapText="1"/>
      <protection locked="0"/>
    </xf>
    <xf numFmtId="0" fontId="26" fillId="12" borderId="28" xfId="3" applyFont="1" applyBorder="1">
      <alignment horizontal="center" vertical="center"/>
    </xf>
    <xf numFmtId="0" fontId="26" fillId="12" borderId="0" xfId="3" applyFont="1" applyBorder="1">
      <alignment horizontal="center" vertical="center"/>
    </xf>
    <xf numFmtId="0" fontId="42" fillId="5" borderId="51" xfId="0" applyFont="1" applyBorder="1">
      <alignment vertical="center"/>
    </xf>
    <xf numFmtId="3" fontId="40" fillId="13" borderId="22" xfId="20" applyFont="1" applyBorder="1">
      <alignment horizontal="right" vertical="center"/>
      <protection locked="0"/>
    </xf>
    <xf numFmtId="3" fontId="40" fillId="13" borderId="14" xfId="20" applyFont="1">
      <alignment horizontal="right" vertical="center"/>
      <protection locked="0"/>
    </xf>
    <xf numFmtId="0" fontId="63" fillId="52" borderId="76" xfId="143" applyBorder="1">
      <alignment horizontal="center" vertical="center"/>
    </xf>
    <xf numFmtId="0" fontId="37" fillId="5" borderId="80" xfId="0" applyFont="1" applyBorder="1" applyAlignment="1"/>
    <xf numFmtId="0" fontId="0" fillId="5" borderId="90" xfId="0" applyBorder="1">
      <alignment vertical="center"/>
    </xf>
    <xf numFmtId="0" fontId="23" fillId="12" borderId="69" xfId="3" applyFont="1" applyBorder="1">
      <alignment horizontal="center" vertical="center"/>
    </xf>
    <xf numFmtId="0" fontId="26" fillId="5" borderId="21" xfId="82" applyFont="1" applyFill="1" applyBorder="1" applyAlignment="1">
      <alignment horizontal="left" vertical="center" wrapText="1" indent="2"/>
    </xf>
    <xf numFmtId="0" fontId="23" fillId="5" borderId="22" xfId="0" applyFont="1" applyBorder="1" applyAlignment="1">
      <alignment horizontal="left" vertical="center" indent="2"/>
    </xf>
    <xf numFmtId="0" fontId="26" fillId="5" borderId="21" xfId="82" applyFont="1" applyFill="1" applyBorder="1" applyAlignment="1">
      <alignment horizontal="left" vertical="center" indent="1"/>
    </xf>
    <xf numFmtId="0" fontId="26" fillId="5" borderId="20" xfId="82" applyFont="1" applyFill="1" applyBorder="1" applyAlignment="1">
      <alignment horizontal="left" vertical="center" indent="1"/>
    </xf>
    <xf numFmtId="0" fontId="25" fillId="5" borderId="23" xfId="0" applyFont="1" applyBorder="1">
      <alignment vertical="center"/>
    </xf>
    <xf numFmtId="0" fontId="23" fillId="2" borderId="21" xfId="0" applyFont="1" applyFill="1" applyBorder="1" applyAlignment="1">
      <alignment horizontal="left" vertical="center" indent="1"/>
    </xf>
    <xf numFmtId="0" fontId="23" fillId="2" borderId="22" xfId="0" applyFont="1" applyFill="1" applyBorder="1" applyAlignment="1">
      <alignment horizontal="left" vertical="center" indent="1"/>
    </xf>
    <xf numFmtId="0" fontId="0" fillId="14" borderId="21" xfId="55" applyNumberFormat="1" applyFont="1" applyBorder="1" applyAlignment="1">
      <alignment horizontal="center" vertical="center"/>
    </xf>
    <xf numFmtId="3" fontId="0" fillId="5" borderId="19" xfId="29" applyFont="1" applyBorder="1">
      <alignment horizontal="right" vertical="center"/>
    </xf>
    <xf numFmtId="0" fontId="30" fillId="5" borderId="93" xfId="0" applyFont="1" applyBorder="1" applyAlignment="1">
      <alignment horizontal="left" vertical="center"/>
    </xf>
    <xf numFmtId="3" fontId="50" fillId="40" borderId="14" xfId="11" applyFont="1">
      <alignment horizontal="right" vertical="center"/>
      <protection locked="0"/>
    </xf>
    <xf numFmtId="9" fontId="40" fillId="42" borderId="14" xfId="8" applyFont="1">
      <alignment horizontal="right" vertical="center"/>
    </xf>
    <xf numFmtId="49" fontId="0" fillId="40" borderId="19" xfId="19" applyFont="1" applyBorder="1" applyAlignment="1">
      <alignment horizontal="center" vertical="center"/>
      <protection locked="0"/>
    </xf>
    <xf numFmtId="0" fontId="0" fillId="5" borderId="51" xfId="0" applyBorder="1" applyAlignment="1">
      <alignment horizontal="left" vertical="center"/>
    </xf>
    <xf numFmtId="0" fontId="0" fillId="12" borderId="33" xfId="3" applyFont="1" applyBorder="1">
      <alignment horizontal="center" vertical="center"/>
    </xf>
    <xf numFmtId="3" fontId="23" fillId="12" borderId="20" xfId="3" applyNumberFormat="1" applyFont="1" applyBorder="1">
      <alignment horizontal="center" vertical="center"/>
    </xf>
    <xf numFmtId="3" fontId="0" fillId="12" borderId="17" xfId="3" applyNumberFormat="1" applyFont="1" applyBorder="1">
      <alignment horizontal="center" vertical="center"/>
    </xf>
    <xf numFmtId="3" fontId="40" fillId="5" borderId="18" xfId="29" applyFont="1" applyBorder="1">
      <alignment horizontal="right" vertical="center"/>
    </xf>
    <xf numFmtId="3" fontId="23" fillId="5" borderId="82" xfId="29" applyFont="1" applyBorder="1">
      <alignment horizontal="right" vertical="center"/>
    </xf>
    <xf numFmtId="3" fontId="23" fillId="13" borderId="86" xfId="20" applyFont="1" applyBorder="1">
      <alignment horizontal="right" vertical="center"/>
      <protection locked="0"/>
    </xf>
    <xf numFmtId="0" fontId="0" fillId="5" borderId="101" xfId="0" applyBorder="1">
      <alignment vertical="center"/>
    </xf>
    <xf numFmtId="3" fontId="40" fillId="5" borderId="29" xfId="29" applyFont="1" applyBorder="1">
      <alignment horizontal="right" vertical="center"/>
    </xf>
    <xf numFmtId="3" fontId="40" fillId="5" borderId="92" xfId="29" applyFont="1" applyBorder="1">
      <alignment horizontal="right" vertical="center"/>
    </xf>
    <xf numFmtId="3" fontId="0" fillId="42" borderId="26" xfId="6" applyFont="1" applyBorder="1">
      <alignment horizontal="right" vertical="center"/>
    </xf>
    <xf numFmtId="3" fontId="40" fillId="5" borderId="15" xfId="29" applyFont="1" applyBorder="1">
      <alignment horizontal="right" vertical="center"/>
    </xf>
    <xf numFmtId="0" fontId="40" fillId="45" borderId="19" xfId="0" applyFont="1" applyFill="1" applyBorder="1">
      <alignment vertical="center"/>
    </xf>
    <xf numFmtId="0" fontId="63" fillId="52" borderId="75" xfId="143" applyBorder="1">
      <alignment horizontal="center" vertical="center"/>
    </xf>
    <xf numFmtId="3" fontId="42" fillId="46" borderId="16" xfId="20" applyFont="1" applyFill="1" applyBorder="1">
      <alignment horizontal="right" vertical="center"/>
      <protection locked="0"/>
    </xf>
    <xf numFmtId="0" fontId="40" fillId="45" borderId="20" xfId="0" applyFont="1" applyFill="1" applyBorder="1">
      <alignment vertical="center"/>
    </xf>
    <xf numFmtId="3" fontId="42" fillId="46" borderId="23" xfId="20" applyFont="1" applyFill="1" applyBorder="1">
      <alignment horizontal="right" vertical="center"/>
      <protection locked="0"/>
    </xf>
    <xf numFmtId="3" fontId="42" fillId="46" borderId="24" xfId="20" applyFont="1" applyFill="1" applyBorder="1">
      <alignment horizontal="right" vertical="center"/>
      <protection locked="0"/>
    </xf>
    <xf numFmtId="3" fontId="23" fillId="5" borderId="84" xfId="29" applyFont="1" applyBorder="1">
      <alignment horizontal="right" vertical="center"/>
    </xf>
    <xf numFmtId="0" fontId="30" fillId="5" borderId="93" xfId="115" applyFill="1" applyBorder="1" applyAlignment="1" applyProtection="1"/>
    <xf numFmtId="0" fontId="23" fillId="5" borderId="94" xfId="0" applyFont="1" applyBorder="1">
      <alignment vertical="center"/>
    </xf>
    <xf numFmtId="0" fontId="23" fillId="5" borderId="101" xfId="0" applyFont="1" applyBorder="1">
      <alignment vertical="center"/>
    </xf>
    <xf numFmtId="0" fontId="23" fillId="12" borderId="35" xfId="3" applyFont="1" applyBorder="1">
      <alignment horizontal="center" vertical="center"/>
    </xf>
    <xf numFmtId="0" fontId="23" fillId="12" borderId="36" xfId="3" applyFont="1" applyBorder="1">
      <alignment horizontal="center" vertical="center"/>
    </xf>
    <xf numFmtId="0" fontId="21" fillId="5" borderId="93" xfId="4" applyFill="1" applyBorder="1" applyAlignment="1" applyProtection="1"/>
    <xf numFmtId="0" fontId="23" fillId="5" borderId="90" xfId="0" applyFont="1" applyBorder="1">
      <alignment vertical="center"/>
    </xf>
    <xf numFmtId="0" fontId="30" fillId="5" borderId="51" xfId="115" applyFill="1" applyBorder="1" applyAlignment="1" applyProtection="1">
      <alignment horizontal="left"/>
    </xf>
    <xf numFmtId="0" fontId="40" fillId="5" borderId="0" xfId="0" applyFont="1" applyAlignment="1">
      <alignment horizontal="left" indent="2"/>
    </xf>
    <xf numFmtId="3" fontId="0" fillId="40" borderId="28" xfId="11" applyFont="1" applyBorder="1">
      <alignment horizontal="right" vertical="center"/>
      <protection locked="0"/>
    </xf>
    <xf numFmtId="0" fontId="25" fillId="5" borderId="106" xfId="0" applyFont="1" applyBorder="1">
      <alignment vertical="center"/>
    </xf>
    <xf numFmtId="0" fontId="26" fillId="5" borderId="105" xfId="0" applyFont="1" applyBorder="1">
      <alignment vertical="center"/>
    </xf>
    <xf numFmtId="0" fontId="0" fillId="5" borderId="105" xfId="0" applyBorder="1">
      <alignment vertical="center"/>
    </xf>
    <xf numFmtId="0" fontId="38" fillId="5" borderId="106" xfId="0" applyFont="1" applyBorder="1" applyAlignment="1"/>
    <xf numFmtId="0" fontId="30" fillId="5" borderId="105" xfId="0" applyFont="1" applyBorder="1" applyAlignment="1">
      <alignment horizontal="left" vertical="center"/>
    </xf>
    <xf numFmtId="0" fontId="40" fillId="5" borderId="106" xfId="0" applyFont="1" applyBorder="1" applyAlignment="1">
      <alignment horizontal="left" vertical="center"/>
    </xf>
    <xf numFmtId="3" fontId="40" fillId="40" borderId="106" xfId="11" applyFont="1" applyBorder="1">
      <alignment horizontal="right" vertical="center"/>
      <protection locked="0"/>
    </xf>
    <xf numFmtId="0" fontId="47" fillId="47" borderId="110" xfId="0" applyFont="1" applyFill="1" applyBorder="1" applyAlignment="1">
      <alignment horizontal="center" vertical="center" wrapText="1"/>
    </xf>
    <xf numFmtId="0" fontId="40" fillId="42" borderId="106" xfId="9" applyFont="1" applyBorder="1">
      <alignment horizontal="left" vertical="center"/>
    </xf>
    <xf numFmtId="3" fontId="23" fillId="42" borderId="110" xfId="6" applyFont="1" applyBorder="1">
      <alignment horizontal="right" vertical="center"/>
    </xf>
    <xf numFmtId="0" fontId="23" fillId="12" borderId="22" xfId="0" applyFont="1" applyFill="1" applyBorder="1">
      <alignment vertical="center"/>
    </xf>
    <xf numFmtId="0" fontId="25" fillId="5" borderId="110" xfId="0" applyFont="1" applyBorder="1" applyAlignment="1">
      <alignment horizontal="center" wrapText="1"/>
    </xf>
    <xf numFmtId="0" fontId="23" fillId="40" borderId="21" xfId="18" applyFont="1" applyBorder="1">
      <alignment horizontal="center" vertical="center" wrapText="1"/>
      <protection locked="0"/>
    </xf>
    <xf numFmtId="0" fontId="0" fillId="40" borderId="20" xfId="18" applyFont="1" applyBorder="1">
      <alignment horizontal="center" vertical="center" wrapText="1"/>
      <protection locked="0"/>
    </xf>
    <xf numFmtId="0" fontId="0" fillId="5" borderId="106" xfId="0" applyBorder="1">
      <alignment vertical="center"/>
    </xf>
    <xf numFmtId="0" fontId="0" fillId="5" borderId="17" xfId="0" applyBorder="1" applyAlignment="1">
      <alignment horizontal="left" indent="1"/>
    </xf>
    <xf numFmtId="0" fontId="0" fillId="5" borderId="86" xfId="0" applyBorder="1" applyAlignment="1">
      <alignment horizontal="left" vertical="center" wrapText="1"/>
    </xf>
    <xf numFmtId="0" fontId="0" fillId="5" borderId="15" xfId="0" applyBorder="1" applyAlignment="1">
      <alignment horizontal="left" vertical="center" wrapText="1"/>
    </xf>
    <xf numFmtId="0" fontId="0" fillId="5" borderId="105" xfId="0" applyBorder="1" applyAlignment="1">
      <alignment horizontal="left" vertical="center"/>
    </xf>
    <xf numFmtId="0" fontId="0" fillId="5" borderId="106" xfId="0" applyBorder="1" applyAlignment="1">
      <alignment horizontal="left" vertical="center"/>
    </xf>
    <xf numFmtId="0" fontId="23" fillId="40" borderId="110" xfId="18" applyFont="1" applyBorder="1">
      <alignment horizontal="center" vertical="center" wrapText="1"/>
      <protection locked="0"/>
    </xf>
    <xf numFmtId="0" fontId="25" fillId="5" borderId="81" xfId="0" applyFont="1" applyBorder="1" applyAlignment="1">
      <alignment horizontal="center" vertical="center" wrapText="1"/>
    </xf>
    <xf numFmtId="0" fontId="25" fillId="5" borderId="78" xfId="0" applyFont="1" applyBorder="1" applyAlignment="1">
      <alignment horizontal="center" vertical="center" wrapText="1"/>
    </xf>
    <xf numFmtId="0" fontId="25" fillId="5" borderId="79" xfId="0" applyFont="1" applyBorder="1" applyAlignment="1">
      <alignment horizontal="center" vertical="center" wrapText="1"/>
    </xf>
    <xf numFmtId="0" fontId="25" fillId="5" borderId="0" xfId="0" applyFont="1" applyAlignment="1">
      <alignment horizontal="center" vertical="center" wrapText="1"/>
    </xf>
    <xf numFmtId="0" fontId="25" fillId="5" borderId="75" xfId="0" applyFont="1" applyBorder="1" applyAlignment="1">
      <alignment horizontal="center" vertical="center" wrapText="1"/>
    </xf>
    <xf numFmtId="0" fontId="25" fillId="5" borderId="54" xfId="0" applyFont="1" applyBorder="1" applyAlignment="1">
      <alignment horizontal="center" vertical="center" wrapText="1"/>
    </xf>
    <xf numFmtId="0" fontId="25" fillId="5" borderId="78" xfId="0" applyFont="1" applyBorder="1" applyAlignment="1">
      <alignment horizontal="center" wrapText="1"/>
    </xf>
    <xf numFmtId="0" fontId="25" fillId="5" borderId="79" xfId="0" applyFont="1" applyBorder="1" applyAlignment="1">
      <alignment horizontal="center" wrapText="1"/>
    </xf>
    <xf numFmtId="0" fontId="21" fillId="5" borderId="108" xfId="0" applyFont="1" applyBorder="1" applyAlignment="1"/>
    <xf numFmtId="0" fontId="21" fillId="5" borderId="106" xfId="0" applyFont="1" applyBorder="1" applyAlignment="1"/>
    <xf numFmtId="0" fontId="27" fillId="0" borderId="107" xfId="0" applyFont="1" applyFill="1" applyBorder="1" applyAlignment="1">
      <alignment horizontal="center" vertical="center"/>
    </xf>
    <xf numFmtId="0" fontId="27" fillId="0" borderId="110" xfId="0" applyFont="1" applyFill="1" applyBorder="1" applyAlignment="1">
      <alignment horizontal="center" vertical="center"/>
    </xf>
    <xf numFmtId="0" fontId="25" fillId="5" borderId="107" xfId="0" applyFont="1" applyBorder="1" applyAlignment="1">
      <alignment horizontal="center" vertical="center" wrapText="1"/>
    </xf>
    <xf numFmtId="0" fontId="26" fillId="0" borderId="107" xfId="82" applyFont="1" applyFill="1" applyBorder="1" applyAlignment="1">
      <alignment horizontal="center" vertical="center" wrapText="1"/>
    </xf>
    <xf numFmtId="0" fontId="26" fillId="0" borderId="110" xfId="82" applyFont="1" applyFill="1" applyBorder="1" applyAlignment="1">
      <alignment horizontal="center" vertical="center" wrapText="1"/>
    </xf>
    <xf numFmtId="0" fontId="26" fillId="5" borderId="106" xfId="0" applyFont="1" applyBorder="1" applyAlignment="1">
      <alignment horizontal="left" indent="1"/>
    </xf>
    <xf numFmtId="0" fontId="25" fillId="5" borderId="81" xfId="0" applyFont="1" applyBorder="1" applyAlignment="1">
      <alignment vertical="center" wrapText="1"/>
    </xf>
    <xf numFmtId="0" fontId="53" fillId="53" borderId="105" xfId="0" applyFont="1" applyFill="1" applyBorder="1">
      <alignment vertical="center"/>
    </xf>
    <xf numFmtId="0" fontId="0" fillId="53" borderId="105" xfId="0" applyFill="1" applyBorder="1">
      <alignment vertical="center"/>
    </xf>
    <xf numFmtId="0" fontId="0" fillId="53" borderId="84" xfId="0" applyFill="1" applyBorder="1" applyAlignment="1">
      <alignment horizontal="left" vertical="center"/>
    </xf>
    <xf numFmtId="0" fontId="0" fillId="53" borderId="86" xfId="54" applyFont="1" applyFill="1" applyBorder="1">
      <alignment horizontal="center" vertical="center" wrapText="1"/>
    </xf>
    <xf numFmtId="0" fontId="25" fillId="53" borderId="82" xfId="0" applyFont="1" applyFill="1" applyBorder="1">
      <alignment vertical="center"/>
    </xf>
    <xf numFmtId="0" fontId="0" fillId="53" borderId="14" xfId="54" applyFont="1" applyFill="1" applyBorder="1">
      <alignment horizontal="center" vertical="center" wrapText="1"/>
    </xf>
    <xf numFmtId="0" fontId="25" fillId="53" borderId="22" xfId="0" applyFont="1" applyFill="1" applyBorder="1">
      <alignment vertical="center"/>
    </xf>
    <xf numFmtId="0" fontId="0" fillId="53" borderId="15" xfId="54" applyFont="1" applyFill="1" applyBorder="1">
      <alignment horizontal="center" vertical="center" wrapText="1"/>
    </xf>
    <xf numFmtId="0" fontId="25" fillId="53" borderId="21" xfId="0" applyFont="1" applyFill="1" applyBorder="1">
      <alignment vertical="center"/>
    </xf>
    <xf numFmtId="0" fontId="25" fillId="53" borderId="83" xfId="0" applyFont="1" applyFill="1" applyBorder="1">
      <alignment vertical="center"/>
    </xf>
    <xf numFmtId="0" fontId="25" fillId="53" borderId="19" xfId="0" applyFont="1" applyFill="1" applyBorder="1">
      <alignment vertical="center"/>
    </xf>
    <xf numFmtId="0" fontId="25" fillId="53" borderId="20" xfId="0" applyFont="1" applyFill="1" applyBorder="1">
      <alignment vertical="center"/>
    </xf>
    <xf numFmtId="0" fontId="23" fillId="40" borderId="25" xfId="18" applyFont="1" applyBorder="1">
      <alignment horizontal="center" vertical="center" wrapText="1"/>
      <protection locked="0"/>
    </xf>
    <xf numFmtId="3" fontId="54" fillId="53" borderId="14" xfId="1" applyFont="1" applyFill="1" applyBorder="1" applyAlignment="1">
      <alignment horizontal="center" vertical="center"/>
    </xf>
    <xf numFmtId="3" fontId="54" fillId="53" borderId="22" xfId="1" applyFont="1" applyFill="1" applyBorder="1" applyAlignment="1">
      <alignment horizontal="center" vertical="center"/>
    </xf>
    <xf numFmtId="3" fontId="54" fillId="53" borderId="16" xfId="1" applyFont="1" applyFill="1" applyBorder="1" applyAlignment="1">
      <alignment horizontal="center" vertical="center"/>
    </xf>
    <xf numFmtId="3" fontId="54" fillId="53" borderId="23" xfId="1" applyFont="1" applyFill="1" applyBorder="1" applyAlignment="1">
      <alignment horizontal="center" vertical="center"/>
    </xf>
    <xf numFmtId="0" fontId="25" fillId="12" borderId="86" xfId="3" applyFont="1" applyBorder="1">
      <alignment horizontal="center" vertical="center"/>
    </xf>
    <xf numFmtId="0" fontId="25" fillId="12" borderId="14" xfId="3" applyFont="1" applyBorder="1">
      <alignment horizontal="center" vertical="center"/>
    </xf>
    <xf numFmtId="0" fontId="25" fillId="12" borderId="16" xfId="3" applyFont="1" applyBorder="1">
      <alignment horizontal="center" vertical="center"/>
    </xf>
    <xf numFmtId="0" fontId="0" fillId="54" borderId="0" xfId="0" applyFill="1">
      <alignment vertical="center"/>
    </xf>
    <xf numFmtId="0" fontId="38" fillId="54" borderId="0" xfId="0" applyFont="1" applyFill="1">
      <alignment vertical="center"/>
    </xf>
    <xf numFmtId="0" fontId="0" fillId="54" borderId="0" xfId="0" applyFill="1" applyAlignment="1">
      <alignment horizontal="left" vertical="center"/>
    </xf>
    <xf numFmtId="0" fontId="0" fillId="54" borderId="53" xfId="0" applyFill="1" applyBorder="1" applyAlignment="1">
      <alignment horizontal="left" vertical="center"/>
    </xf>
    <xf numFmtId="0" fontId="0" fillId="54" borderId="53" xfId="0" applyFill="1" applyBorder="1">
      <alignment vertical="center"/>
    </xf>
    <xf numFmtId="0" fontId="38" fillId="54" borderId="53" xfId="0" applyFont="1" applyFill="1" applyBorder="1">
      <alignment vertical="center"/>
    </xf>
    <xf numFmtId="0" fontId="0" fillId="54" borderId="105" xfId="0" applyFill="1" applyBorder="1">
      <alignment vertical="center"/>
    </xf>
    <xf numFmtId="9" fontId="0" fillId="5" borderId="69" xfId="0" applyNumberFormat="1" applyBorder="1">
      <alignment vertical="center"/>
    </xf>
    <xf numFmtId="0" fontId="0" fillId="42" borderId="19" xfId="9" applyFont="1" applyBorder="1">
      <alignment horizontal="left" vertical="center"/>
    </xf>
    <xf numFmtId="9" fontId="0" fillId="2" borderId="0" xfId="0" applyNumberFormat="1" applyFill="1">
      <alignment vertical="center"/>
    </xf>
    <xf numFmtId="0" fontId="0" fillId="2" borderId="82" xfId="0" applyFill="1" applyBorder="1">
      <alignment vertical="center"/>
    </xf>
    <xf numFmtId="3" fontId="0" fillId="12" borderId="31" xfId="3" applyNumberFormat="1" applyFont="1" applyBorder="1">
      <alignment horizontal="center" vertical="center"/>
    </xf>
    <xf numFmtId="3" fontId="0" fillId="12" borderId="16" xfId="3" applyNumberFormat="1" applyFont="1" applyBorder="1">
      <alignment horizontal="center" vertical="center"/>
    </xf>
    <xf numFmtId="3" fontId="0" fillId="12" borderId="23" xfId="3" applyNumberFormat="1" applyFont="1" applyBorder="1">
      <alignment horizontal="center" vertical="center"/>
    </xf>
    <xf numFmtId="3" fontId="0" fillId="12" borderId="14" xfId="3" applyNumberFormat="1" applyFont="1" applyBorder="1">
      <alignment horizontal="center" vertical="center"/>
    </xf>
    <xf numFmtId="3" fontId="0" fillId="12" borderId="19" xfId="3" applyNumberFormat="1" applyFont="1" applyBorder="1">
      <alignment horizontal="center" vertical="center"/>
    </xf>
    <xf numFmtId="3" fontId="0" fillId="12" borderId="22" xfId="3" applyNumberFormat="1" applyFont="1" applyBorder="1">
      <alignment horizontal="center" vertical="center"/>
    </xf>
    <xf numFmtId="3" fontId="0" fillId="12" borderId="25" xfId="3" applyNumberFormat="1" applyFont="1" applyBorder="1">
      <alignment horizontal="center" vertical="center"/>
    </xf>
    <xf numFmtId="3" fontId="0" fillId="12" borderId="26" xfId="3" applyNumberFormat="1" applyFont="1" applyBorder="1">
      <alignment horizontal="center" vertical="center"/>
    </xf>
    <xf numFmtId="3" fontId="0" fillId="12" borderId="28" xfId="3" applyNumberFormat="1" applyFont="1" applyBorder="1">
      <alignment horizontal="center" vertical="center"/>
    </xf>
    <xf numFmtId="3" fontId="0" fillId="12" borderId="15" xfId="3" applyNumberFormat="1" applyFont="1" applyBorder="1">
      <alignment horizontal="center" vertical="center"/>
    </xf>
    <xf numFmtId="3" fontId="0" fillId="42" borderId="84" xfId="6" applyFont="1" applyBorder="1">
      <alignment horizontal="right" vertical="center"/>
    </xf>
    <xf numFmtId="3" fontId="0" fillId="42" borderId="85" xfId="6" applyFont="1" applyBorder="1">
      <alignment horizontal="right" vertical="center"/>
    </xf>
    <xf numFmtId="3" fontId="0" fillId="5" borderId="0" xfId="6" applyFont="1" applyFill="1" applyBorder="1">
      <alignment horizontal="right" vertical="center"/>
    </xf>
    <xf numFmtId="3" fontId="0" fillId="42" borderId="83" xfId="6" applyFont="1" applyBorder="1">
      <alignment horizontal="right" vertical="center"/>
    </xf>
    <xf numFmtId="3" fontId="0" fillId="12" borderId="0" xfId="3" applyNumberFormat="1" applyFont="1" applyBorder="1">
      <alignment horizontal="center" vertical="center"/>
    </xf>
    <xf numFmtId="3" fontId="0" fillId="12" borderId="21" xfId="3" applyNumberFormat="1" applyFont="1" applyBorder="1">
      <alignment horizontal="center" vertical="center"/>
    </xf>
    <xf numFmtId="3" fontId="0" fillId="42" borderId="20" xfId="6" applyFont="1" applyBorder="1">
      <alignment horizontal="right" vertical="center"/>
    </xf>
    <xf numFmtId="10" fontId="0" fillId="42" borderId="31" xfId="7" applyFont="1" applyBorder="1">
      <alignment horizontal="right" vertical="center"/>
    </xf>
    <xf numFmtId="10" fontId="0" fillId="42" borderId="86" xfId="7" applyFont="1" applyBorder="1">
      <alignment horizontal="right" vertical="center"/>
    </xf>
    <xf numFmtId="10" fontId="0" fillId="5" borderId="0" xfId="7" applyFont="1" applyFill="1" applyBorder="1">
      <alignment horizontal="right" vertical="center"/>
    </xf>
    <xf numFmtId="10" fontId="0" fillId="42" borderId="19" xfId="7" applyFont="1" applyBorder="1">
      <alignment horizontal="right" vertical="center"/>
    </xf>
    <xf numFmtId="10" fontId="0" fillId="42" borderId="14" xfId="7" applyFont="1">
      <alignment horizontal="right" vertical="center"/>
    </xf>
    <xf numFmtId="10" fontId="0" fillId="42" borderId="20" xfId="7" applyFont="1" applyBorder="1">
      <alignment horizontal="right" vertical="center"/>
    </xf>
    <xf numFmtId="10" fontId="0" fillId="42" borderId="15" xfId="7" applyFont="1" applyBorder="1">
      <alignment horizontal="right" vertical="center"/>
    </xf>
    <xf numFmtId="10" fontId="0" fillId="42" borderId="21" xfId="7" applyFont="1" applyBorder="1">
      <alignment horizontal="right" vertical="center"/>
    </xf>
    <xf numFmtId="0" fontId="53" fillId="54" borderId="105" xfId="0" applyFont="1" applyFill="1" applyBorder="1">
      <alignment vertical="center"/>
    </xf>
    <xf numFmtId="0" fontId="25" fillId="54" borderId="53" xfId="0" applyFont="1" applyFill="1" applyBorder="1" applyAlignment="1">
      <alignment horizontal="left" vertical="center"/>
    </xf>
    <xf numFmtId="0" fontId="25" fillId="54" borderId="53" xfId="0" applyFont="1" applyFill="1" applyBorder="1">
      <alignment vertical="center"/>
    </xf>
    <xf numFmtId="0" fontId="23" fillId="53" borderId="105" xfId="0" applyFont="1" applyFill="1" applyBorder="1">
      <alignment vertical="center"/>
    </xf>
    <xf numFmtId="0" fontId="24" fillId="5" borderId="105" xfId="0" applyFont="1" applyBorder="1">
      <alignment vertical="center"/>
    </xf>
    <xf numFmtId="0" fontId="23" fillId="5" borderId="105" xfId="0" applyFont="1" applyBorder="1">
      <alignment vertical="center"/>
    </xf>
    <xf numFmtId="3" fontId="0" fillId="42" borderId="22" xfId="6" applyFont="1" applyBorder="1">
      <alignment horizontal="right" vertical="center"/>
    </xf>
    <xf numFmtId="0" fontId="0" fillId="5" borderId="105" xfId="0" applyBorder="1" applyAlignment="1">
      <alignment horizontal="center" vertical="center"/>
    </xf>
    <xf numFmtId="0" fontId="57" fillId="5" borderId="105" xfId="0" applyFont="1" applyBorder="1" applyAlignment="1">
      <alignment vertical="top" wrapText="1"/>
    </xf>
    <xf numFmtId="0" fontId="26" fillId="0" borderId="106" xfId="0" applyFont="1" applyFill="1" applyBorder="1" applyAlignment="1">
      <alignment horizontal="left"/>
    </xf>
    <xf numFmtId="0" fontId="63" fillId="52" borderId="107" xfId="143" applyBorder="1">
      <alignment horizontal="center" vertical="center"/>
    </xf>
    <xf numFmtId="0" fontId="63" fillId="52" borderId="110" xfId="143" applyBorder="1">
      <alignment horizontal="center" vertical="center"/>
    </xf>
    <xf numFmtId="0" fontId="0" fillId="53" borderId="54" xfId="0" applyFill="1" applyBorder="1" applyAlignment="1">
      <alignment horizontal="left" vertical="center"/>
    </xf>
    <xf numFmtId="0" fontId="25" fillId="53" borderId="75" xfId="54" applyFont="1" applyFill="1" applyBorder="1">
      <alignment horizontal="center" vertical="center" wrapText="1"/>
    </xf>
    <xf numFmtId="0" fontId="25" fillId="53" borderId="76" xfId="0" applyFont="1" applyFill="1" applyBorder="1">
      <alignment vertical="center"/>
    </xf>
    <xf numFmtId="1" fontId="25" fillId="40" borderId="110" xfId="11" applyNumberFormat="1" applyFont="1" applyBorder="1" applyAlignment="1">
      <alignment horizontal="center" vertical="center"/>
      <protection locked="0"/>
    </xf>
    <xf numFmtId="0" fontId="23" fillId="5" borderId="105" xfId="0" applyFont="1" applyBorder="1" applyAlignment="1">
      <alignment horizontal="left" vertical="center"/>
    </xf>
    <xf numFmtId="0" fontId="25" fillId="5" borderId="105" xfId="0" applyFont="1" applyBorder="1" applyAlignment="1">
      <alignment horizontal="center" wrapText="1"/>
    </xf>
    <xf numFmtId="0" fontId="23" fillId="5" borderId="52" xfId="0" applyFont="1" applyBorder="1">
      <alignment vertical="center"/>
    </xf>
    <xf numFmtId="3" fontId="23" fillId="12" borderId="100" xfId="3" applyNumberFormat="1" applyFont="1" applyBorder="1">
      <alignment horizontal="center" vertical="center"/>
    </xf>
    <xf numFmtId="3" fontId="0" fillId="13" borderId="100" xfId="20" applyFont="1" applyBorder="1">
      <alignment horizontal="right" vertical="center"/>
      <protection locked="0"/>
    </xf>
    <xf numFmtId="3" fontId="23" fillId="5" borderId="100" xfId="29" applyFont="1" applyBorder="1">
      <alignment horizontal="right" vertical="center"/>
    </xf>
    <xf numFmtId="0" fontId="63" fillId="52" borderId="100" xfId="143" applyBorder="1">
      <alignment horizontal="center" vertical="center"/>
    </xf>
    <xf numFmtId="3" fontId="23" fillId="12" borderId="111" xfId="3" applyNumberFormat="1" applyFont="1" applyBorder="1">
      <alignment horizontal="center" vertical="center"/>
    </xf>
    <xf numFmtId="3" fontId="23" fillId="12" borderId="102" xfId="3" applyNumberFormat="1" applyFont="1" applyBorder="1">
      <alignment horizontal="center" vertical="center"/>
    </xf>
    <xf numFmtId="0" fontId="63" fillId="52" borderId="36" xfId="143" applyBorder="1">
      <alignment horizontal="center" vertical="center"/>
    </xf>
    <xf numFmtId="3" fontId="40" fillId="0" borderId="84" xfId="29" applyFont="1" applyFill="1" applyBorder="1">
      <alignment horizontal="right" vertical="center"/>
    </xf>
    <xf numFmtId="3" fontId="40" fillId="0" borderId="17" xfId="29" applyFont="1" applyFill="1" applyBorder="1">
      <alignment horizontal="right" vertical="center"/>
    </xf>
    <xf numFmtId="3" fontId="40" fillId="0" borderId="27" xfId="29" applyFont="1" applyFill="1" applyBorder="1">
      <alignment horizontal="right" vertical="center"/>
    </xf>
    <xf numFmtId="0" fontId="25" fillId="5" borderId="52" xfId="0" applyFont="1" applyBorder="1" applyAlignment="1">
      <alignment horizontal="center" vertical="center" wrapText="1"/>
    </xf>
    <xf numFmtId="3" fontId="23" fillId="40" borderId="82" xfId="11" applyFont="1" applyBorder="1">
      <alignment horizontal="right" vertical="center"/>
      <protection locked="0"/>
    </xf>
    <xf numFmtId="3" fontId="23" fillId="12" borderId="86" xfId="3" applyNumberFormat="1" applyFont="1" applyBorder="1">
      <alignment horizontal="center" vertical="center"/>
    </xf>
    <xf numFmtId="3" fontId="23" fillId="40" borderId="86" xfId="11" applyFont="1" applyBorder="1">
      <alignment horizontal="right" vertical="center"/>
      <protection locked="0"/>
    </xf>
    <xf numFmtId="0" fontId="23" fillId="5" borderId="96" xfId="0" applyFont="1" applyBorder="1">
      <alignment vertical="center"/>
    </xf>
    <xf numFmtId="0" fontId="40" fillId="5" borderId="105" xfId="0" applyFont="1" applyBorder="1">
      <alignment vertical="center"/>
    </xf>
    <xf numFmtId="0" fontId="53" fillId="53" borderId="83" xfId="0" applyFont="1" applyFill="1" applyBorder="1">
      <alignment vertical="center"/>
    </xf>
    <xf numFmtId="0" fontId="0" fillId="53" borderId="83" xfId="0" applyFill="1" applyBorder="1">
      <alignment vertical="center"/>
    </xf>
    <xf numFmtId="0" fontId="63" fillId="12" borderId="19" xfId="3" applyFont="1" applyBorder="1">
      <alignment horizontal="center" vertical="center"/>
    </xf>
    <xf numFmtId="0" fontId="63" fillId="12" borderId="22" xfId="3" applyFont="1" applyBorder="1">
      <alignment horizontal="center" vertical="center"/>
    </xf>
    <xf numFmtId="0" fontId="0" fillId="5" borderId="25" xfId="0" applyBorder="1" applyAlignment="1">
      <alignment horizontal="left" vertical="center" wrapText="1"/>
    </xf>
    <xf numFmtId="0" fontId="21" fillId="5" borderId="106" xfId="4" applyFill="1" applyBorder="1" applyAlignment="1"/>
    <xf numFmtId="0" fontId="22" fillId="5" borderId="106" xfId="4" applyFont="1" applyFill="1" applyBorder="1" applyAlignment="1"/>
    <xf numFmtId="0" fontId="23" fillId="5" borderId="106" xfId="0" applyFont="1" applyBorder="1">
      <alignment vertical="center"/>
    </xf>
    <xf numFmtId="0" fontId="23" fillId="5" borderId="105" xfId="0" applyFont="1" applyBorder="1" applyAlignment="1">
      <alignment horizontal="left"/>
    </xf>
    <xf numFmtId="0" fontId="23" fillId="5" borderId="105" xfId="0" applyFont="1" applyBorder="1" applyAlignment="1"/>
    <xf numFmtId="172" fontId="23" fillId="40" borderId="83" xfId="10" applyFont="1" applyBorder="1">
      <alignment vertical="center"/>
      <protection locked="0"/>
    </xf>
    <xf numFmtId="0" fontId="23" fillId="12" borderId="85" xfId="0" applyFont="1" applyFill="1" applyBorder="1">
      <alignment vertical="center"/>
    </xf>
    <xf numFmtId="0" fontId="23" fillId="5" borderId="73" xfId="0" applyFont="1" applyBorder="1" applyAlignment="1">
      <alignment vertical="top"/>
    </xf>
    <xf numFmtId="0" fontId="23" fillId="5" borderId="106" xfId="0" applyFont="1" applyBorder="1" applyAlignment="1">
      <alignment horizontal="left" vertical="center"/>
    </xf>
    <xf numFmtId="3" fontId="23" fillId="40" borderId="106" xfId="11" applyFont="1" applyBorder="1">
      <alignment horizontal="right" vertical="center"/>
      <protection locked="0"/>
    </xf>
    <xf numFmtId="0" fontId="25" fillId="5" borderId="106" xfId="0" applyFont="1" applyBorder="1" applyAlignment="1">
      <alignment horizontal="left" vertical="center"/>
    </xf>
    <xf numFmtId="0" fontId="25" fillId="5" borderId="106" xfId="0" applyFont="1" applyBorder="1" applyAlignment="1">
      <alignment horizontal="center" vertical="center"/>
    </xf>
    <xf numFmtId="0" fontId="27" fillId="5" borderId="110" xfId="5" applyFont="1" applyBorder="1" applyAlignment="1">
      <alignment horizontal="center" vertical="center" wrapText="1"/>
    </xf>
    <xf numFmtId="3" fontId="40" fillId="40" borderId="15" xfId="11" applyFont="1" applyBorder="1">
      <alignment horizontal="right" vertical="center"/>
      <protection locked="0"/>
    </xf>
    <xf numFmtId="0" fontId="40" fillId="5" borderId="31" xfId="0" applyFont="1" applyBorder="1" applyAlignment="1">
      <alignment horizontal="left" vertical="center" wrapText="1"/>
    </xf>
    <xf numFmtId="0" fontId="40" fillId="5" borderId="31" xfId="0" applyFont="1" applyBorder="1" applyAlignment="1">
      <alignment horizontal="left" vertical="center" wrapText="1" indent="1"/>
    </xf>
    <xf numFmtId="0" fontId="40" fillId="5" borderId="19" xfId="0" applyFont="1" applyBorder="1" applyAlignment="1">
      <alignment horizontal="left" vertical="center" wrapText="1"/>
    </xf>
    <xf numFmtId="0" fontId="40" fillId="5" borderId="19" xfId="0" applyFont="1" applyBorder="1" applyAlignment="1">
      <alignment vertical="center" wrapText="1"/>
    </xf>
    <xf numFmtId="0" fontId="40" fillId="5" borderId="25" xfId="0" applyFont="1" applyBorder="1" applyAlignment="1">
      <alignment horizontal="left" vertical="center" wrapText="1"/>
    </xf>
    <xf numFmtId="0" fontId="38" fillId="5" borderId="20" xfId="0" applyFont="1" applyBorder="1" applyAlignment="1">
      <alignment horizontal="left" vertical="center" wrapText="1"/>
    </xf>
    <xf numFmtId="0" fontId="23" fillId="12" borderId="20" xfId="3" applyFont="1" applyBorder="1">
      <alignment horizontal="center" vertical="center"/>
    </xf>
    <xf numFmtId="0" fontId="23" fillId="5" borderId="22" xfId="0" applyFont="1" applyBorder="1" applyAlignment="1">
      <alignment horizontal="left" vertical="top" wrapText="1" indent="5"/>
    </xf>
    <xf numFmtId="0" fontId="23" fillId="2" borderId="28" xfId="0" applyFont="1" applyFill="1" applyBorder="1" applyAlignment="1">
      <alignment horizontal="left" vertical="center" indent="1"/>
    </xf>
    <xf numFmtId="0" fontId="23" fillId="2" borderId="25" xfId="0" applyFont="1" applyFill="1" applyBorder="1">
      <alignment vertical="center"/>
    </xf>
    <xf numFmtId="0" fontId="23" fillId="5" borderId="23" xfId="0" applyFont="1" applyBorder="1" applyAlignment="1">
      <alignment horizontal="left" vertical="center" indent="1"/>
    </xf>
    <xf numFmtId="3" fontId="63" fillId="13" borderId="16" xfId="20" applyFont="1" applyBorder="1">
      <alignment horizontal="right" vertical="center"/>
      <protection locked="0"/>
    </xf>
    <xf numFmtId="0" fontId="21" fillId="5" borderId="108" xfId="4" applyFill="1" applyBorder="1" applyAlignment="1"/>
    <xf numFmtId="0" fontId="21" fillId="5" borderId="105" xfId="4" applyFill="1" applyBorder="1" applyAlignment="1"/>
    <xf numFmtId="0" fontId="23" fillId="2" borderId="110" xfId="0" applyFont="1" applyFill="1" applyBorder="1" applyAlignment="1">
      <alignment horizontal="center" vertical="center"/>
    </xf>
    <xf numFmtId="0" fontId="25" fillId="5" borderId="107" xfId="5" applyBorder="1" applyAlignment="1">
      <alignment horizontal="center" vertical="center" wrapText="1"/>
    </xf>
    <xf numFmtId="0" fontId="27" fillId="5" borderId="110" xfId="0" applyFont="1" applyBorder="1" applyAlignment="1">
      <alignment horizontal="center" vertical="center" wrapText="1"/>
    </xf>
    <xf numFmtId="3" fontId="63" fillId="40" borderId="14" xfId="11" applyFont="1">
      <alignment horizontal="right" vertical="center"/>
      <protection locked="0"/>
    </xf>
    <xf numFmtId="0" fontId="23" fillId="5" borderId="110" xfId="0" applyFont="1" applyBorder="1" applyAlignment="1">
      <alignment horizontal="center" vertical="center"/>
    </xf>
    <xf numFmtId="0" fontId="23" fillId="5" borderId="106" xfId="0" applyFont="1" applyBorder="1" applyAlignment="1">
      <alignment horizontal="center" vertical="center"/>
    </xf>
    <xf numFmtId="0" fontId="0" fillId="5" borderId="110" xfId="0" applyBorder="1">
      <alignment vertical="center"/>
    </xf>
    <xf numFmtId="0" fontId="23" fillId="5" borderId="110" xfId="5" applyFont="1" applyBorder="1">
      <alignment horizontal="center" wrapText="1"/>
    </xf>
    <xf numFmtId="3" fontId="29" fillId="5" borderId="14" xfId="29" applyFont="1" applyBorder="1">
      <alignment horizontal="right" vertical="center"/>
    </xf>
    <xf numFmtId="0" fontId="23" fillId="2" borderId="105" xfId="0" applyFont="1" applyFill="1" applyBorder="1">
      <alignment vertical="center"/>
    </xf>
    <xf numFmtId="0" fontId="23" fillId="2" borderId="106" xfId="0" applyFont="1" applyFill="1" applyBorder="1">
      <alignment vertical="center"/>
    </xf>
    <xf numFmtId="0" fontId="21" fillId="5" borderId="105" xfId="4" applyFill="1" applyBorder="1" applyAlignment="1" applyProtection="1"/>
    <xf numFmtId="0" fontId="21" fillId="2" borderId="105" xfId="4" applyFill="1" applyBorder="1" applyAlignment="1" applyProtection="1"/>
    <xf numFmtId="0" fontId="23" fillId="5" borderId="107" xfId="5" applyFont="1" applyBorder="1">
      <alignment horizontal="center" wrapText="1"/>
    </xf>
    <xf numFmtId="0" fontId="21" fillId="47" borderId="64" xfId="0" applyFont="1" applyFill="1" applyBorder="1" applyAlignment="1"/>
    <xf numFmtId="0" fontId="21" fillId="47" borderId="56" xfId="0" applyFont="1" applyFill="1" applyBorder="1" applyAlignment="1"/>
    <xf numFmtId="0" fontId="21" fillId="47" borderId="56" xfId="0" applyFont="1" applyFill="1" applyBorder="1" applyAlignment="1">
      <alignment horizontal="center"/>
    </xf>
    <xf numFmtId="0" fontId="25" fillId="47" borderId="56" xfId="0" applyFont="1" applyFill="1" applyBorder="1">
      <alignment vertical="center"/>
    </xf>
    <xf numFmtId="0" fontId="23" fillId="47" borderId="56" xfId="0" applyFont="1" applyFill="1" applyBorder="1">
      <alignment vertical="center"/>
    </xf>
    <xf numFmtId="0" fontId="23" fillId="47" borderId="65" xfId="0" applyFont="1" applyFill="1" applyBorder="1">
      <alignment vertical="center"/>
    </xf>
    <xf numFmtId="3" fontId="40" fillId="40" borderId="86" xfId="11" applyFont="1" applyBorder="1">
      <alignment horizontal="right" vertical="center"/>
      <protection locked="0"/>
    </xf>
    <xf numFmtId="0" fontId="30" fillId="5" borderId="73" xfId="115" applyFill="1" applyBorder="1" applyAlignment="1" applyProtection="1">
      <alignment vertical="center"/>
    </xf>
    <xf numFmtId="0" fontId="25" fillId="5" borderId="110" xfId="0" applyFont="1" applyBorder="1">
      <alignment vertical="center"/>
    </xf>
    <xf numFmtId="0" fontId="0" fillId="5" borderId="110" xfId="0" applyBorder="1" applyAlignment="1">
      <alignment vertical="center" wrapText="1"/>
    </xf>
    <xf numFmtId="0" fontId="0" fillId="5" borderId="107" xfId="0" applyBorder="1" applyAlignment="1">
      <alignment horizontal="center" vertical="center" textRotation="90" wrapText="1"/>
    </xf>
    <xf numFmtId="0" fontId="0" fillId="5" borderId="110" xfId="0" applyBorder="1" applyAlignment="1">
      <alignment horizontal="center" vertical="center" textRotation="90" wrapText="1"/>
    </xf>
    <xf numFmtId="3" fontId="29" fillId="40" borderId="17" xfId="11" applyFont="1" applyBorder="1">
      <alignment horizontal="right" vertical="center"/>
      <protection locked="0"/>
    </xf>
    <xf numFmtId="3" fontId="29" fillId="40" borderId="18" xfId="11" applyFont="1" applyBorder="1">
      <alignment horizontal="right" vertical="center"/>
      <protection locked="0"/>
    </xf>
    <xf numFmtId="3" fontId="29" fillId="40" borderId="15" xfId="11" applyFont="1" applyBorder="1">
      <alignment horizontal="right" vertical="center"/>
      <protection locked="0"/>
    </xf>
    <xf numFmtId="0" fontId="0" fillId="5" borderId="31" xfId="0" applyBorder="1" applyAlignment="1">
      <alignment horizontal="left" vertical="center" indent="1"/>
    </xf>
    <xf numFmtId="0" fontId="26" fillId="5" borderId="52" xfId="0" applyFont="1" applyBorder="1" applyAlignment="1">
      <alignment horizontal="left" indent="2"/>
    </xf>
    <xf numFmtId="0" fontId="40" fillId="5" borderId="73" xfId="0" applyFont="1" applyBorder="1">
      <alignment vertical="center"/>
    </xf>
    <xf numFmtId="0" fontId="30" fillId="5" borderId="73" xfId="0" applyFont="1" applyBorder="1" applyAlignment="1">
      <alignment horizontal="left" vertical="center"/>
    </xf>
    <xf numFmtId="0" fontId="30" fillId="5" borderId="106" xfId="0" applyFont="1" applyBorder="1" applyAlignment="1">
      <alignment horizontal="left" vertical="center"/>
    </xf>
    <xf numFmtId="0" fontId="25" fillId="5" borderId="106" xfId="5" applyBorder="1" applyAlignment="1">
      <alignment horizontal="center" vertical="center" wrapText="1"/>
    </xf>
    <xf numFmtId="0" fontId="40" fillId="5" borderId="83" xfId="0" applyFont="1" applyBorder="1" applyAlignment="1">
      <alignment horizontal="left"/>
    </xf>
    <xf numFmtId="0" fontId="63" fillId="12" borderId="86" xfId="3" applyFont="1" applyBorder="1">
      <alignment horizontal="center" vertical="center"/>
    </xf>
    <xf numFmtId="0" fontId="25" fillId="5" borderId="106" xfId="0" applyFont="1" applyBorder="1" applyAlignment="1">
      <alignment horizontal="center" wrapText="1"/>
    </xf>
    <xf numFmtId="0" fontId="63" fillId="52" borderId="19" xfId="143" applyBorder="1">
      <alignment horizontal="center" vertical="center"/>
    </xf>
    <xf numFmtId="0" fontId="23" fillId="40" borderId="15" xfId="18" applyFont="1" applyBorder="1">
      <alignment horizontal="center" vertical="center" wrapText="1"/>
      <protection locked="0"/>
    </xf>
    <xf numFmtId="0" fontId="23" fillId="40" borderId="14" xfId="18" applyFont="1">
      <alignment horizontal="center" vertical="center" wrapText="1"/>
      <protection locked="0"/>
    </xf>
    <xf numFmtId="0" fontId="25" fillId="5" borderId="110" xfId="0" applyFont="1" applyBorder="1" applyAlignment="1">
      <alignment horizontal="center" vertical="center" wrapText="1"/>
    </xf>
    <xf numFmtId="0" fontId="0" fillId="5" borderId="105" xfId="0" applyBorder="1" applyAlignment="1"/>
    <xf numFmtId="0" fontId="26" fillId="12" borderId="23" xfId="3" applyFont="1" applyBorder="1">
      <alignment horizontal="center" vertical="center"/>
    </xf>
    <xf numFmtId="0" fontId="26" fillId="12" borderId="110" xfId="3" applyFont="1" applyBorder="1">
      <alignment horizontal="center" vertical="center"/>
    </xf>
    <xf numFmtId="3" fontId="0" fillId="5" borderId="107" xfId="29" applyFont="1" applyBorder="1">
      <alignment horizontal="right" vertical="center"/>
    </xf>
    <xf numFmtId="0" fontId="26" fillId="12" borderId="107" xfId="3" applyFont="1" applyBorder="1">
      <alignment horizontal="center" vertical="center"/>
    </xf>
    <xf numFmtId="0" fontId="26" fillId="12" borderId="21" xfId="3" applyFont="1" applyBorder="1">
      <alignment horizontal="center" vertical="center"/>
    </xf>
    <xf numFmtId="0" fontId="21" fillId="5" borderId="106" xfId="0" applyFont="1" applyBorder="1">
      <alignment vertical="center"/>
    </xf>
    <xf numFmtId="0" fontId="48" fillId="5" borderId="106" xfId="0" applyFont="1" applyBorder="1" applyAlignment="1">
      <alignment horizontal="center" vertical="center"/>
    </xf>
    <xf numFmtId="0" fontId="33" fillId="5" borderId="105" xfId="0" applyFont="1" applyBorder="1" applyAlignment="1">
      <alignment horizontal="center"/>
    </xf>
    <xf numFmtId="0" fontId="33" fillId="5" borderId="105" xfId="0" applyFont="1" applyBorder="1" applyAlignment="1"/>
    <xf numFmtId="0" fontId="48" fillId="5" borderId="105" xfId="0" applyFont="1" applyBorder="1" applyAlignment="1">
      <alignment horizontal="center"/>
    </xf>
    <xf numFmtId="0" fontId="25" fillId="5" borderId="110" xfId="0" applyFont="1" applyBorder="1" applyAlignment="1">
      <alignment horizontal="center" vertical="center"/>
    </xf>
    <xf numFmtId="0" fontId="43" fillId="5" borderId="106" xfId="0" applyFont="1" applyBorder="1">
      <alignment vertical="center"/>
    </xf>
    <xf numFmtId="0" fontId="25" fillId="5" borderId="107" xfId="0" applyFont="1" applyBorder="1" applyAlignment="1">
      <alignment horizontal="center" vertical="center"/>
    </xf>
    <xf numFmtId="0" fontId="23" fillId="5" borderId="77" xfId="0" applyFont="1" applyBorder="1">
      <alignment vertical="center"/>
    </xf>
    <xf numFmtId="0" fontId="0" fillId="5" borderId="0" xfId="0" applyAlignment="1">
      <alignment horizontal="left" vertical="center" wrapText="1"/>
    </xf>
    <xf numFmtId="0" fontId="30" fillId="5" borderId="0" xfId="115" applyFill="1" applyBorder="1" applyAlignment="1" applyProtection="1">
      <alignment horizontal="left" vertical="center"/>
    </xf>
    <xf numFmtId="0" fontId="25" fillId="5" borderId="0" xfId="0" applyFont="1" applyAlignment="1">
      <alignment horizontal="left" vertical="top" wrapText="1"/>
    </xf>
    <xf numFmtId="0" fontId="38" fillId="5" borderId="83" xfId="0" applyFont="1" applyBorder="1" applyAlignment="1">
      <alignment horizontal="left" vertical="center"/>
    </xf>
    <xf numFmtId="0" fontId="25" fillId="5" borderId="112" xfId="0" applyFont="1" applyBorder="1" applyAlignment="1">
      <alignment horizontal="center" vertical="center" wrapText="1"/>
    </xf>
    <xf numFmtId="3" fontId="23" fillId="5" borderId="99" xfId="29" applyFont="1" applyBorder="1">
      <alignment horizontal="right" vertical="center"/>
    </xf>
    <xf numFmtId="0" fontId="26" fillId="12" borderId="15" xfId="3" applyFont="1" applyBorder="1">
      <alignment horizontal="center" vertical="center"/>
    </xf>
    <xf numFmtId="3" fontId="23" fillId="5" borderId="113" xfId="29" applyFont="1" applyBorder="1">
      <alignment horizontal="right" vertical="center"/>
    </xf>
    <xf numFmtId="3" fontId="0" fillId="40" borderId="113" xfId="11" applyFont="1" applyBorder="1">
      <alignment horizontal="right" vertical="center"/>
      <protection locked="0"/>
    </xf>
    <xf numFmtId="3" fontId="0" fillId="40" borderId="66" xfId="11" applyFont="1" applyBorder="1">
      <alignment horizontal="right" vertical="center"/>
      <protection locked="0"/>
    </xf>
    <xf numFmtId="0" fontId="23" fillId="2" borderId="29" xfId="0" applyFont="1" applyFill="1" applyBorder="1" applyAlignment="1">
      <alignment horizontal="center" vertical="center"/>
    </xf>
    <xf numFmtId="0" fontId="23" fillId="2" borderId="28" xfId="0" applyFont="1" applyFill="1" applyBorder="1" applyAlignment="1">
      <alignment horizontal="left" vertical="center"/>
    </xf>
    <xf numFmtId="0" fontId="23" fillId="2" borderId="25" xfId="0" applyFont="1" applyFill="1" applyBorder="1" applyAlignment="1">
      <alignment horizontal="left" vertical="center"/>
    </xf>
    <xf numFmtId="0" fontId="26" fillId="12" borderId="35" xfId="3" applyFont="1" applyBorder="1">
      <alignment horizontal="center" vertical="center"/>
    </xf>
    <xf numFmtId="3" fontId="0" fillId="5" borderId="37" xfId="29" applyFont="1" applyBorder="1">
      <alignment horizontal="right" vertical="center"/>
    </xf>
    <xf numFmtId="0" fontId="0" fillId="5" borderId="82" xfId="0" applyBorder="1" applyAlignment="1">
      <alignment horizontal="left" vertical="center"/>
    </xf>
    <xf numFmtId="0" fontId="25" fillId="42" borderId="110" xfId="0" applyFont="1" applyFill="1" applyBorder="1" applyAlignment="1">
      <alignment horizontal="center" wrapText="1"/>
    </xf>
    <xf numFmtId="0" fontId="23" fillId="52" borderId="20" xfId="143" applyFont="1" applyBorder="1">
      <alignment horizontal="center" vertical="center"/>
    </xf>
    <xf numFmtId="0" fontId="0" fillId="40" borderId="83" xfId="18" applyFont="1" applyBorder="1">
      <alignment horizontal="center" vertical="center" wrapText="1"/>
      <protection locked="0"/>
    </xf>
    <xf numFmtId="0" fontId="40" fillId="45" borderId="19" xfId="3" applyFont="1" applyFill="1" applyBorder="1">
      <alignment horizontal="center" vertical="center"/>
    </xf>
    <xf numFmtId="0" fontId="40" fillId="45" borderId="83" xfId="3" applyFont="1" applyFill="1" applyBorder="1">
      <alignment horizontal="center" vertical="center"/>
    </xf>
    <xf numFmtId="0" fontId="33" fillId="5" borderId="73" xfId="0" applyFont="1" applyBorder="1" applyAlignment="1"/>
    <xf numFmtId="3" fontId="40" fillId="40" borderId="99" xfId="11" applyFont="1" applyBorder="1">
      <alignment horizontal="right" vertical="center"/>
      <protection locked="0"/>
    </xf>
    <xf numFmtId="0" fontId="23" fillId="12" borderId="0" xfId="0" applyFont="1" applyFill="1">
      <alignment vertical="center"/>
    </xf>
    <xf numFmtId="0" fontId="2" fillId="5" borderId="118" xfId="0" applyFont="1" applyBorder="1">
      <alignment vertical="center"/>
    </xf>
    <xf numFmtId="0" fontId="30" fillId="5" borderId="93" xfId="0" applyFont="1" applyBorder="1">
      <alignment vertical="center"/>
    </xf>
    <xf numFmtId="0" fontId="23" fillId="5" borderId="122" xfId="0" applyFont="1" applyBorder="1">
      <alignment vertical="center"/>
    </xf>
    <xf numFmtId="3" fontId="23" fillId="40" borderId="113" xfId="11" applyFont="1" applyBorder="1">
      <alignment horizontal="right" vertical="center"/>
      <protection locked="0"/>
    </xf>
    <xf numFmtId="3" fontId="23" fillId="40" borderId="35" xfId="11" applyFont="1" applyBorder="1">
      <alignment horizontal="right" vertical="center"/>
      <protection locked="0"/>
    </xf>
    <xf numFmtId="3" fontId="23" fillId="40" borderId="66" xfId="11" applyFont="1" applyBorder="1">
      <alignment horizontal="right" vertical="center"/>
      <protection locked="0"/>
    </xf>
    <xf numFmtId="3" fontId="23" fillId="40" borderId="116" xfId="11" applyFont="1" applyBorder="1">
      <alignment horizontal="right" vertical="center"/>
      <protection locked="0"/>
    </xf>
    <xf numFmtId="3" fontId="23" fillId="40" borderId="37" xfId="11" applyFont="1" applyBorder="1">
      <alignment horizontal="right" vertical="center"/>
      <protection locked="0"/>
    </xf>
    <xf numFmtId="3" fontId="23" fillId="40" borderId="36" xfId="11" applyFont="1" applyBorder="1">
      <alignment horizontal="right" vertical="center"/>
      <protection locked="0"/>
    </xf>
    <xf numFmtId="3" fontId="23" fillId="42" borderId="107" xfId="6" applyFont="1" applyBorder="1">
      <alignment horizontal="right" vertical="center"/>
    </xf>
    <xf numFmtId="3" fontId="23" fillId="42" borderId="97" xfId="6" applyFont="1" applyBorder="1">
      <alignment horizontal="right" vertical="center"/>
    </xf>
    <xf numFmtId="3" fontId="23" fillId="42" borderId="109" xfId="6" applyFont="1" applyBorder="1">
      <alignment horizontal="right" vertical="center"/>
    </xf>
    <xf numFmtId="3" fontId="23" fillId="42" borderId="127" xfId="6" applyFont="1" applyBorder="1">
      <alignment horizontal="right" vertical="center"/>
    </xf>
    <xf numFmtId="0" fontId="2" fillId="5" borderId="122" xfId="0" applyFont="1" applyBorder="1">
      <alignment vertical="center"/>
    </xf>
    <xf numFmtId="0" fontId="23" fillId="5" borderId="119" xfId="0" applyFont="1" applyBorder="1">
      <alignment vertical="center"/>
    </xf>
    <xf numFmtId="0" fontId="30" fillId="5" borderId="51" xfId="0" applyFont="1" applyBorder="1">
      <alignment vertical="center"/>
    </xf>
    <xf numFmtId="0" fontId="23" fillId="5" borderId="129" xfId="0" applyFont="1" applyBorder="1">
      <alignment vertical="center"/>
    </xf>
    <xf numFmtId="0" fontId="23" fillId="5" borderId="130" xfId="0" applyFont="1" applyBorder="1">
      <alignment vertical="center"/>
    </xf>
    <xf numFmtId="0" fontId="23" fillId="5" borderId="131" xfId="0" applyFont="1" applyBorder="1">
      <alignment vertical="center"/>
    </xf>
    <xf numFmtId="0" fontId="25" fillId="5" borderId="0" xfId="0" applyFont="1" applyAlignment="1">
      <alignment horizontal="left" vertical="center"/>
    </xf>
    <xf numFmtId="0" fontId="25" fillId="5" borderId="52" xfId="0" applyFont="1" applyBorder="1" applyAlignment="1">
      <alignment horizontal="left" vertical="center"/>
    </xf>
    <xf numFmtId="0" fontId="21" fillId="5" borderId="52" xfId="0" applyFont="1" applyBorder="1">
      <alignment vertical="center"/>
    </xf>
    <xf numFmtId="0" fontId="23" fillId="5" borderId="134" xfId="0" applyFont="1" applyBorder="1">
      <alignment vertical="center"/>
    </xf>
    <xf numFmtId="0" fontId="23" fillId="5" borderId="135" xfId="0" applyFont="1" applyBorder="1">
      <alignment vertical="center"/>
    </xf>
    <xf numFmtId="0" fontId="65" fillId="5" borderId="105" xfId="0" applyFont="1" applyBorder="1" applyAlignment="1">
      <alignment horizontal="left" vertical="top"/>
    </xf>
    <xf numFmtId="0" fontId="38" fillId="5" borderId="52" xfId="0" applyFont="1" applyBorder="1" applyAlignment="1">
      <alignment horizontal="center" vertical="center"/>
    </xf>
    <xf numFmtId="3" fontId="23" fillId="40" borderId="137" xfId="11" applyFont="1" applyBorder="1">
      <alignment horizontal="right" vertical="center"/>
      <protection locked="0"/>
    </xf>
    <xf numFmtId="0" fontId="23" fillId="5" borderId="19" xfId="0" applyFont="1" applyBorder="1" applyAlignment="1">
      <alignment horizontal="left" vertical="center" wrapText="1" indent="1"/>
    </xf>
    <xf numFmtId="3" fontId="23" fillId="42" borderId="136" xfId="6" applyFont="1" applyBorder="1">
      <alignment horizontal="right" vertical="center"/>
    </xf>
    <xf numFmtId="0" fontId="65" fillId="5" borderId="0" xfId="0" applyFont="1" applyAlignment="1">
      <alignment horizontal="left" vertical="top"/>
    </xf>
    <xf numFmtId="0" fontId="2" fillId="5" borderId="132" xfId="0" applyFont="1" applyBorder="1">
      <alignment vertical="center"/>
    </xf>
    <xf numFmtId="0" fontId="2" fillId="5" borderId="119" xfId="0" applyFont="1" applyBorder="1">
      <alignment vertical="center"/>
    </xf>
    <xf numFmtId="0" fontId="23" fillId="5" borderId="128" xfId="0" applyFont="1" applyBorder="1">
      <alignment vertical="center"/>
    </xf>
    <xf numFmtId="0" fontId="25" fillId="5" borderId="109" xfId="0" applyFont="1" applyBorder="1" applyAlignment="1">
      <alignment horizontal="center" vertical="center" wrapText="1"/>
    </xf>
    <xf numFmtId="0" fontId="25" fillId="42" borderId="106" xfId="9" applyFont="1" applyBorder="1" applyAlignment="1">
      <alignment horizontal="center" vertical="center"/>
    </xf>
    <xf numFmtId="0" fontId="23" fillId="5" borderId="139" xfId="0" applyFont="1" applyBorder="1">
      <alignment vertical="center"/>
    </xf>
    <xf numFmtId="0" fontId="23" fillId="5" borderId="140" xfId="0" applyFont="1" applyBorder="1" applyAlignment="1">
      <alignment horizontal="left" vertical="center"/>
    </xf>
    <xf numFmtId="0" fontId="2" fillId="5" borderId="139" xfId="0" applyFont="1" applyBorder="1">
      <alignment vertical="center"/>
    </xf>
    <xf numFmtId="0" fontId="23" fillId="5" borderId="141" xfId="0" applyFont="1" applyBorder="1">
      <alignment vertical="center"/>
    </xf>
    <xf numFmtId="0" fontId="2" fillId="5" borderId="141" xfId="0" applyFont="1" applyBorder="1">
      <alignment vertical="center"/>
    </xf>
    <xf numFmtId="0" fontId="2" fillId="5" borderId="142" xfId="0" applyFont="1" applyBorder="1">
      <alignment vertical="center"/>
    </xf>
    <xf numFmtId="0" fontId="23" fillId="5" borderId="143" xfId="0" applyFont="1" applyBorder="1">
      <alignment vertical="center"/>
    </xf>
    <xf numFmtId="0" fontId="23" fillId="5" borderId="144" xfId="0" applyFont="1" applyBorder="1" applyAlignment="1">
      <alignment horizontal="left" vertical="center"/>
    </xf>
    <xf numFmtId="0" fontId="2" fillId="5" borderId="145" xfId="0" applyFont="1" applyBorder="1">
      <alignment vertical="center"/>
    </xf>
    <xf numFmtId="0" fontId="25" fillId="5" borderId="20" xfId="0" applyFont="1" applyBorder="1">
      <alignment vertical="center"/>
    </xf>
    <xf numFmtId="0" fontId="23" fillId="5" borderId="145" xfId="0" applyFont="1" applyBorder="1">
      <alignment vertical="center"/>
    </xf>
    <xf numFmtId="0" fontId="0" fillId="5" borderId="107" xfId="0" applyBorder="1" applyAlignment="1">
      <alignment horizontal="center" vertical="center" wrapText="1"/>
    </xf>
    <xf numFmtId="0" fontId="0" fillId="5" borderId="97" xfId="0" applyBorder="1" applyAlignment="1">
      <alignment horizontal="center" vertical="center" wrapText="1"/>
    </xf>
    <xf numFmtId="0" fontId="0" fillId="5" borderId="136" xfId="0" applyBorder="1" applyAlignment="1">
      <alignment horizontal="center" vertical="center" wrapText="1"/>
    </xf>
    <xf numFmtId="0" fontId="25" fillId="5" borderId="18" xfId="5" applyBorder="1">
      <alignment horizontal="center" wrapText="1"/>
    </xf>
    <xf numFmtId="0" fontId="25" fillId="5" borderId="15" xfId="5" applyBorder="1">
      <alignment horizontal="center" wrapText="1"/>
    </xf>
    <xf numFmtId="0" fontId="25" fillId="5" borderId="138" xfId="5" applyBorder="1">
      <alignment horizontal="center" wrapText="1"/>
    </xf>
    <xf numFmtId="0" fontId="25" fillId="5" borderId="21" xfId="5" applyBorder="1">
      <alignment horizontal="center" wrapText="1"/>
    </xf>
    <xf numFmtId="0" fontId="25" fillId="12" borderId="71" xfId="3" applyFont="1" applyBorder="1">
      <alignment horizontal="center" vertical="center"/>
    </xf>
    <xf numFmtId="0" fontId="25" fillId="5" borderId="37" xfId="5" applyBorder="1">
      <alignment horizontal="center" wrapText="1"/>
    </xf>
    <xf numFmtId="0" fontId="25" fillId="12" borderId="99" xfId="3" applyFont="1" applyBorder="1">
      <alignment horizontal="center" vertical="center"/>
    </xf>
    <xf numFmtId="0" fontId="0" fillId="5" borderId="20" xfId="0" applyBorder="1" applyAlignment="1">
      <alignment horizontal="left" vertical="center" indent="2"/>
    </xf>
    <xf numFmtId="0" fontId="25" fillId="12" borderId="72" xfId="3" applyFont="1" applyBorder="1">
      <alignment horizontal="center" vertical="center"/>
    </xf>
    <xf numFmtId="3" fontId="23" fillId="5" borderId="35" xfId="29" applyFont="1" applyBorder="1">
      <alignment horizontal="right" vertical="center"/>
    </xf>
    <xf numFmtId="3" fontId="23" fillId="5" borderId="72" xfId="29" applyFont="1" applyBorder="1">
      <alignment horizontal="right" vertical="center"/>
    </xf>
    <xf numFmtId="3" fontId="23" fillId="5" borderId="147" xfId="29" applyFont="1" applyBorder="1">
      <alignment horizontal="right" vertical="center"/>
    </xf>
    <xf numFmtId="3" fontId="23" fillId="40" borderId="103" xfId="11" applyFont="1" applyBorder="1">
      <alignment horizontal="right" vertical="center"/>
      <protection locked="0"/>
    </xf>
    <xf numFmtId="3" fontId="23" fillId="5" borderId="103" xfId="29" applyFont="1" applyBorder="1">
      <alignment horizontal="right" vertical="center"/>
    </xf>
    <xf numFmtId="3" fontId="23" fillId="40" borderId="133" xfId="11" applyFont="1" applyBorder="1">
      <alignment horizontal="right" vertical="center"/>
      <protection locked="0"/>
    </xf>
    <xf numFmtId="3" fontId="23" fillId="5" borderId="37" xfId="29" applyFont="1" applyBorder="1">
      <alignment horizontal="right" vertical="center"/>
    </xf>
    <xf numFmtId="0" fontId="25" fillId="5" borderId="63" xfId="0" applyFont="1" applyBorder="1">
      <alignment vertical="center"/>
    </xf>
    <xf numFmtId="3" fontId="23" fillId="5" borderId="24" xfId="29" applyFont="1" applyBorder="1">
      <alignment horizontal="right" vertical="center"/>
    </xf>
    <xf numFmtId="3" fontId="23" fillId="5" borderId="16" xfId="29" applyFont="1" applyBorder="1">
      <alignment horizontal="right" vertical="center"/>
    </xf>
    <xf numFmtId="3" fontId="23" fillId="5" borderId="39" xfId="29" applyFont="1" applyBorder="1">
      <alignment horizontal="right" vertical="center"/>
    </xf>
    <xf numFmtId="0" fontId="0" fillId="5" borderId="60" xfId="0" applyBorder="1" applyAlignment="1">
      <alignment horizontal="center" vertical="center" wrapText="1"/>
    </xf>
    <xf numFmtId="0" fontId="0" fillId="5" borderId="149" xfId="0" applyBorder="1" applyAlignment="1">
      <alignment horizontal="center" vertical="center" wrapText="1"/>
    </xf>
    <xf numFmtId="0" fontId="0" fillId="5" borderId="150" xfId="0" applyBorder="1" applyAlignment="1">
      <alignment horizontal="center" vertical="center" wrapText="1"/>
    </xf>
    <xf numFmtId="0" fontId="25" fillId="5" borderId="25" xfId="0" applyFont="1" applyBorder="1">
      <alignment vertical="center"/>
    </xf>
    <xf numFmtId="3" fontId="23" fillId="42" borderId="60" xfId="6" applyFont="1" applyBorder="1">
      <alignment horizontal="right" vertical="center"/>
    </xf>
    <xf numFmtId="3" fontId="23" fillId="42" borderId="61" xfId="6" applyFont="1" applyBorder="1">
      <alignment horizontal="right" vertical="center"/>
    </xf>
    <xf numFmtId="3" fontId="23" fillId="42" borderId="148" xfId="6" applyFont="1" applyBorder="1">
      <alignment horizontal="right" vertical="center"/>
    </xf>
    <xf numFmtId="3" fontId="23" fillId="42" borderId="149" xfId="6" applyFont="1" applyBorder="1">
      <alignment horizontal="right" vertical="center"/>
    </xf>
    <xf numFmtId="0" fontId="38" fillId="5" borderId="81" xfId="5" applyFont="1" applyBorder="1">
      <alignment horizontal="center" wrapText="1"/>
    </xf>
    <xf numFmtId="0" fontId="38" fillId="5" borderId="107" xfId="5" applyFont="1" applyBorder="1">
      <alignment horizontal="center" wrapText="1"/>
    </xf>
    <xf numFmtId="0" fontId="0" fillId="5" borderId="19" xfId="0" applyBorder="1" applyAlignment="1">
      <alignment horizontal="left" vertical="center" indent="4"/>
    </xf>
    <xf numFmtId="0" fontId="25" fillId="5" borderId="106" xfId="5" applyBorder="1">
      <alignment horizontal="center" wrapText="1"/>
    </xf>
    <xf numFmtId="0" fontId="38" fillId="5" borderId="110" xfId="5" applyFont="1" applyBorder="1">
      <alignment horizontal="center" wrapText="1"/>
    </xf>
    <xf numFmtId="0" fontId="38" fillId="5" borderId="112" xfId="5" applyFont="1" applyBorder="1">
      <alignment horizontal="center" wrapText="1"/>
    </xf>
    <xf numFmtId="0" fontId="38" fillId="5" borderId="120" xfId="5" applyFont="1" applyBorder="1">
      <alignment horizontal="center" wrapText="1"/>
    </xf>
    <xf numFmtId="171" fontId="23" fillId="40" borderId="14" xfId="16" applyFont="1">
      <alignment horizontal="right" vertical="center"/>
      <protection locked="0"/>
    </xf>
    <xf numFmtId="0" fontId="23" fillId="47" borderId="106" xfId="0" applyFont="1" applyFill="1" applyBorder="1">
      <alignment vertical="center"/>
    </xf>
    <xf numFmtId="172" fontId="23" fillId="40" borderId="110" xfId="10" applyFont="1" applyBorder="1">
      <alignment vertical="center"/>
      <protection locked="0"/>
    </xf>
    <xf numFmtId="3" fontId="23" fillId="40" borderId="110" xfId="11" applyFont="1" applyBorder="1">
      <alignment horizontal="right" vertical="center"/>
      <protection locked="0"/>
    </xf>
    <xf numFmtId="3" fontId="23" fillId="40" borderId="110" xfId="20" applyFont="1" applyFill="1" applyBorder="1">
      <alignment horizontal="right" vertical="center"/>
      <protection locked="0"/>
    </xf>
    <xf numFmtId="171" fontId="23" fillId="40" borderId="22" xfId="16" applyFont="1" applyBorder="1">
      <alignment horizontal="right" vertical="center"/>
      <protection locked="0"/>
    </xf>
    <xf numFmtId="171" fontId="23" fillId="40" borderId="26" xfId="16" applyFont="1" applyBorder="1">
      <alignment horizontal="right" vertical="center"/>
      <protection locked="0"/>
    </xf>
    <xf numFmtId="171" fontId="23" fillId="40" borderId="28" xfId="16" applyFont="1" applyBorder="1">
      <alignment horizontal="right" vertical="center"/>
      <protection locked="0"/>
    </xf>
    <xf numFmtId="171" fontId="23" fillId="40" borderId="107" xfId="16" applyFont="1" applyBorder="1">
      <alignment horizontal="right" vertical="center"/>
      <protection locked="0"/>
    </xf>
    <xf numFmtId="171" fontId="23" fillId="40" borderId="110" xfId="16" applyFont="1" applyBorder="1">
      <alignment horizontal="right" vertical="center"/>
      <protection locked="0"/>
    </xf>
    <xf numFmtId="170" fontId="23" fillId="41" borderId="14" xfId="13" applyFont="1">
      <alignment vertical="center"/>
      <protection locked="0"/>
    </xf>
    <xf numFmtId="170" fontId="23" fillId="41" borderId="22" xfId="13" applyFont="1" applyBorder="1">
      <alignment vertical="center"/>
      <protection locked="0"/>
    </xf>
    <xf numFmtId="170" fontId="23" fillId="41" borderId="26" xfId="13" applyFont="1" applyBorder="1">
      <alignment vertical="center"/>
      <protection locked="0"/>
    </xf>
    <xf numFmtId="170" fontId="23" fillId="41" borderId="28" xfId="13" applyFont="1" applyBorder="1">
      <alignment vertical="center"/>
      <protection locked="0"/>
    </xf>
    <xf numFmtId="3" fontId="23" fillId="12" borderId="106" xfId="3" applyNumberFormat="1" applyFont="1" applyBorder="1">
      <alignment horizontal="center" vertical="center"/>
    </xf>
    <xf numFmtId="170" fontId="23" fillId="41" borderId="107" xfId="13" applyFont="1" applyBorder="1">
      <alignment vertical="center"/>
      <protection locked="0"/>
    </xf>
    <xf numFmtId="170" fontId="23" fillId="41" borderId="110" xfId="13" applyFont="1" applyBorder="1">
      <alignment vertical="center"/>
      <protection locked="0"/>
    </xf>
    <xf numFmtId="3" fontId="40" fillId="5" borderId="91" xfId="29" applyFont="1" applyBorder="1">
      <alignment horizontal="right" vertical="center"/>
    </xf>
    <xf numFmtId="3" fontId="40" fillId="5" borderId="85" xfId="29" applyFont="1" applyBorder="1">
      <alignment horizontal="right" vertical="center"/>
    </xf>
    <xf numFmtId="3" fontId="40" fillId="12" borderId="86" xfId="3" applyNumberFormat="1" applyFont="1" applyBorder="1">
      <alignment horizontal="center" vertical="center"/>
    </xf>
    <xf numFmtId="3" fontId="40" fillId="12" borderId="17" xfId="3" applyNumberFormat="1" applyFont="1" applyBorder="1">
      <alignment horizontal="center" vertical="center"/>
    </xf>
    <xf numFmtId="0" fontId="40" fillId="5" borderId="83" xfId="0" applyFont="1" applyBorder="1" applyAlignment="1">
      <alignment horizontal="left" wrapText="1" indent="1"/>
    </xf>
    <xf numFmtId="0" fontId="40" fillId="5" borderId="19" xfId="0" applyFont="1" applyBorder="1" applyAlignment="1">
      <alignment horizontal="left" wrapText="1" indent="1"/>
    </xf>
    <xf numFmtId="0" fontId="40" fillId="5" borderId="19" xfId="0" applyFont="1" applyBorder="1" applyAlignment="1">
      <alignment horizontal="left" wrapText="1" indent="2"/>
    </xf>
    <xf numFmtId="0" fontId="40" fillId="5" borderId="20" xfId="0" applyFont="1" applyBorder="1" applyAlignment="1">
      <alignment horizontal="left" wrapText="1" indent="2"/>
    </xf>
    <xf numFmtId="0" fontId="40" fillId="5" borderId="69" xfId="0" applyFont="1" applyBorder="1" applyAlignment="1">
      <alignment horizontal="left" vertical="center"/>
    </xf>
    <xf numFmtId="0" fontId="38" fillId="0" borderId="107" xfId="0" applyFont="1" applyFill="1" applyBorder="1" applyAlignment="1">
      <alignment horizontal="center" vertical="center" wrapText="1"/>
    </xf>
    <xf numFmtId="0" fontId="53" fillId="5" borderId="51" xfId="0" applyFont="1" applyBorder="1" applyAlignment="1">
      <alignment horizontal="center" vertical="center" wrapText="1"/>
    </xf>
    <xf numFmtId="0" fontId="38" fillId="5" borderId="110" xfId="0" applyFont="1" applyBorder="1" applyAlignment="1">
      <alignment horizontal="center" vertical="center" wrapText="1"/>
    </xf>
    <xf numFmtId="0" fontId="38" fillId="5" borderId="51" xfId="0" applyFont="1" applyBorder="1" applyAlignment="1">
      <alignment horizontal="center" vertical="center"/>
    </xf>
    <xf numFmtId="0" fontId="38" fillId="0" borderId="110" xfId="0" applyFont="1" applyFill="1" applyBorder="1" applyAlignment="1">
      <alignment horizontal="center" vertical="center" wrapText="1"/>
    </xf>
    <xf numFmtId="3" fontId="23" fillId="40" borderId="72" xfId="11" applyFont="1" applyBorder="1">
      <alignment horizontal="right" vertical="center"/>
      <protection locked="0"/>
    </xf>
    <xf numFmtId="3" fontId="23" fillId="40" borderId="84" xfId="11" applyFont="1" applyBorder="1">
      <alignment horizontal="right" vertical="center"/>
      <protection locked="0"/>
    </xf>
    <xf numFmtId="3" fontId="23" fillId="40" borderId="99" xfId="11" applyFont="1" applyBorder="1">
      <alignment horizontal="right" vertical="center"/>
      <protection locked="0"/>
    </xf>
    <xf numFmtId="3" fontId="23" fillId="40" borderId="71" xfId="11" applyFont="1" applyBorder="1">
      <alignment horizontal="right" vertical="center"/>
      <protection locked="0"/>
    </xf>
    <xf numFmtId="49" fontId="23" fillId="40" borderId="19" xfId="19" applyFont="1" applyBorder="1">
      <alignment vertical="center"/>
      <protection locked="0"/>
    </xf>
    <xf numFmtId="49" fontId="23" fillId="40" borderId="20" xfId="19" applyFont="1" applyBorder="1">
      <alignment vertical="center"/>
      <protection locked="0"/>
    </xf>
    <xf numFmtId="0" fontId="66" fillId="5" borderId="25" xfId="0" applyFont="1" applyBorder="1" applyAlignment="1">
      <alignment horizontal="left" vertical="center"/>
    </xf>
    <xf numFmtId="0" fontId="0" fillId="5" borderId="51" xfId="0" applyBorder="1" applyAlignment="1">
      <alignment horizontal="center" vertical="center"/>
    </xf>
    <xf numFmtId="0" fontId="0" fillId="5" borderId="0" xfId="0" applyAlignment="1">
      <alignment horizontal="center" vertical="center"/>
    </xf>
    <xf numFmtId="0" fontId="36" fillId="5" borderId="0" xfId="0" applyFont="1" applyAlignment="1">
      <alignment horizontal="center" vertical="center"/>
    </xf>
    <xf numFmtId="0" fontId="40" fillId="5" borderId="51" xfId="0" applyFont="1" applyBorder="1" applyAlignment="1">
      <alignment horizontal="center" vertical="center" wrapText="1"/>
    </xf>
    <xf numFmtId="0" fontId="40" fillId="5" borderId="73" xfId="0" applyFont="1" applyBorder="1" applyAlignment="1">
      <alignment horizontal="center" vertical="center" wrapText="1"/>
    </xf>
    <xf numFmtId="0" fontId="40" fillId="5" borderId="51" xfId="0" applyFont="1" applyBorder="1" applyAlignment="1">
      <alignment horizontal="center" vertical="center"/>
    </xf>
    <xf numFmtId="3" fontId="23" fillId="40" borderId="30" xfId="11" applyFont="1" applyBorder="1">
      <alignment horizontal="right" vertical="center"/>
      <protection locked="0"/>
    </xf>
    <xf numFmtId="3" fontId="23" fillId="40" borderId="85" xfId="11" applyFont="1" applyBorder="1">
      <alignment horizontal="right" vertical="center"/>
      <protection locked="0"/>
    </xf>
    <xf numFmtId="3" fontId="23" fillId="40" borderId="151" xfId="11" applyFont="1" applyBorder="1">
      <alignment horizontal="right" vertical="center"/>
      <protection locked="0"/>
    </xf>
    <xf numFmtId="0" fontId="23" fillId="5" borderId="51" xfId="0" applyFont="1" applyBorder="1" applyAlignment="1">
      <alignment horizontal="center" vertical="center"/>
    </xf>
    <xf numFmtId="0" fontId="38" fillId="5" borderId="107" xfId="0" applyFont="1" applyBorder="1" applyAlignment="1">
      <alignment horizontal="center" vertical="center" wrapText="1"/>
    </xf>
    <xf numFmtId="0" fontId="38" fillId="5" borderId="81" xfId="0" applyFont="1" applyBorder="1" applyAlignment="1">
      <alignment horizontal="center" vertical="center" wrapText="1"/>
    </xf>
    <xf numFmtId="0" fontId="23" fillId="5" borderId="22" xfId="0" applyFont="1" applyBorder="1" applyAlignment="1">
      <alignment horizontal="left" vertical="center" wrapText="1"/>
    </xf>
    <xf numFmtId="0" fontId="23" fillId="5" borderId="22" xfId="0" applyFont="1" applyBorder="1" applyAlignment="1">
      <alignment horizontal="center" vertical="center" wrapText="1"/>
    </xf>
    <xf numFmtId="0" fontId="23" fillId="5" borderId="18" xfId="0" applyFont="1" applyBorder="1" applyAlignment="1">
      <alignment horizontal="center" vertical="center"/>
    </xf>
    <xf numFmtId="0" fontId="23" fillId="5" borderId="51" xfId="0" applyFont="1" applyBorder="1" applyAlignment="1">
      <alignment horizontal="center" vertical="center" wrapText="1"/>
    </xf>
    <xf numFmtId="0" fontId="23" fillId="5" borderId="85" xfId="0" applyFont="1" applyBorder="1" applyAlignment="1">
      <alignment horizontal="left" vertical="center" wrapText="1"/>
    </xf>
    <xf numFmtId="0" fontId="23" fillId="5" borderId="20" xfId="0" applyFont="1" applyBorder="1" applyAlignment="1">
      <alignment horizontal="left" vertical="center"/>
    </xf>
    <xf numFmtId="0" fontId="36" fillId="5" borderId="105" xfId="0" applyFont="1" applyBorder="1" applyAlignment="1">
      <alignment horizontal="left" vertical="center"/>
    </xf>
    <xf numFmtId="0" fontId="36" fillId="5" borderId="105" xfId="0" applyFont="1" applyBorder="1">
      <alignment vertical="center"/>
    </xf>
    <xf numFmtId="0" fontId="0" fillId="5" borderId="153" xfId="0" applyBorder="1">
      <alignment vertical="center"/>
    </xf>
    <xf numFmtId="0" fontId="38" fillId="5" borderId="75" xfId="0" applyFont="1" applyBorder="1" applyAlignment="1">
      <alignment horizontal="center" vertical="center" wrapText="1"/>
    </xf>
    <xf numFmtId="0" fontId="0" fillId="5" borderId="147" xfId="0" applyBorder="1" applyAlignment="1">
      <alignment horizontal="left" vertical="center"/>
    </xf>
    <xf numFmtId="3" fontId="23" fillId="40" borderId="152" xfId="11" applyFont="1" applyBorder="1">
      <alignment horizontal="right" vertical="center"/>
      <protection locked="0"/>
    </xf>
    <xf numFmtId="3" fontId="23" fillId="40" borderId="154" xfId="11" applyFont="1" applyBorder="1">
      <alignment horizontal="right" vertical="center"/>
      <protection locked="0"/>
    </xf>
    <xf numFmtId="0" fontId="23" fillId="5" borderId="103" xfId="0" applyFont="1" applyBorder="1" applyAlignment="1">
      <alignment horizontal="left" vertical="center"/>
    </xf>
    <xf numFmtId="3" fontId="23" fillId="40" borderId="155" xfId="11" applyFont="1" applyBorder="1">
      <alignment horizontal="right" vertical="center"/>
      <protection locked="0"/>
    </xf>
    <xf numFmtId="0" fontId="0" fillId="5" borderId="103" xfId="0" applyBorder="1" applyAlignment="1">
      <alignment horizontal="left" vertical="center"/>
    </xf>
    <xf numFmtId="0" fontId="40" fillId="5" borderId="103" xfId="0" applyFont="1" applyBorder="1" applyAlignment="1">
      <alignment horizontal="left" vertical="center"/>
    </xf>
    <xf numFmtId="0" fontId="40" fillId="5" borderId="51" xfId="0" applyFont="1" applyBorder="1" applyAlignment="1">
      <alignment horizontal="left" vertical="center"/>
    </xf>
    <xf numFmtId="3" fontId="40" fillId="40" borderId="151" xfId="11" applyFont="1" applyBorder="1">
      <alignment horizontal="right" vertical="center"/>
      <protection locked="0"/>
    </xf>
    <xf numFmtId="3" fontId="40" fillId="40" borderId="155" xfId="11" applyFont="1" applyBorder="1">
      <alignment horizontal="right" vertical="center"/>
      <protection locked="0"/>
    </xf>
    <xf numFmtId="0" fontId="40" fillId="5" borderId="0" xfId="0" applyFont="1" applyAlignment="1">
      <alignment horizontal="left" vertical="center"/>
    </xf>
    <xf numFmtId="0" fontId="38" fillId="0" borderId="81" xfId="0" applyFont="1" applyFill="1" applyBorder="1" applyAlignment="1">
      <alignment horizontal="center" vertical="center" wrapText="1"/>
    </xf>
    <xf numFmtId="0" fontId="38" fillId="5" borderId="148" xfId="5" applyFont="1" applyBorder="1">
      <alignment horizontal="center" wrapText="1"/>
    </xf>
    <xf numFmtId="0" fontId="38" fillId="5" borderId="149" xfId="5" applyFont="1" applyBorder="1">
      <alignment horizontal="center" wrapText="1"/>
    </xf>
    <xf numFmtId="0" fontId="38" fillId="5" borderId="92" xfId="5" applyFont="1" applyBorder="1">
      <alignment horizontal="center" wrapText="1"/>
    </xf>
    <xf numFmtId="0" fontId="38" fillId="5" borderId="91" xfId="5" applyFont="1" applyBorder="1">
      <alignment horizontal="center" wrapText="1"/>
    </xf>
    <xf numFmtId="3" fontId="23" fillId="40" borderId="105" xfId="11" applyFont="1" applyBorder="1">
      <alignment horizontal="right" vertical="center"/>
      <protection locked="0"/>
    </xf>
    <xf numFmtId="3" fontId="23" fillId="40" borderId="0" xfId="11" applyFont="1" applyBorder="1">
      <alignment horizontal="right" vertical="center"/>
      <protection locked="0"/>
    </xf>
    <xf numFmtId="0" fontId="38" fillId="0" borderId="148" xfId="0" applyFont="1" applyFill="1" applyBorder="1" applyAlignment="1">
      <alignment horizontal="center" vertical="center" wrapText="1"/>
    </xf>
    <xf numFmtId="0" fontId="38" fillId="0" borderId="149" xfId="0" applyFont="1" applyFill="1" applyBorder="1" applyAlignment="1">
      <alignment horizontal="center" vertical="center" wrapText="1"/>
    </xf>
    <xf numFmtId="3" fontId="23" fillId="5" borderId="148" xfId="29" applyFont="1" applyBorder="1">
      <alignment horizontal="right" vertical="center"/>
    </xf>
    <xf numFmtId="0" fontId="26" fillId="12" borderId="149" xfId="3" applyFont="1" applyBorder="1">
      <alignment horizontal="center" vertical="center"/>
    </xf>
    <xf numFmtId="3" fontId="0" fillId="40" borderId="18" xfId="11" applyFont="1" applyBorder="1">
      <alignment horizontal="right" vertical="center"/>
      <protection locked="0"/>
    </xf>
    <xf numFmtId="0" fontId="26" fillId="12" borderId="72" xfId="3" applyFont="1" applyBorder="1">
      <alignment horizontal="center" vertical="center"/>
    </xf>
    <xf numFmtId="3" fontId="0" fillId="5" borderId="18" xfId="29" applyFont="1" applyBorder="1">
      <alignment horizontal="right" vertical="center"/>
    </xf>
    <xf numFmtId="0" fontId="25" fillId="5" borderId="105" xfId="0" applyFont="1" applyBorder="1">
      <alignment vertical="center"/>
    </xf>
    <xf numFmtId="0" fontId="25" fillId="5" borderId="69" xfId="0" applyFont="1" applyBorder="1">
      <alignment vertical="center"/>
    </xf>
    <xf numFmtId="3" fontId="23" fillId="12" borderId="66" xfId="3" applyNumberFormat="1" applyFont="1" applyBorder="1">
      <alignment horizontal="center" vertical="center"/>
    </xf>
    <xf numFmtId="3" fontId="40" fillId="12" borderId="26" xfId="3" applyNumberFormat="1" applyFont="1" applyBorder="1">
      <alignment horizontal="center" vertical="center"/>
    </xf>
    <xf numFmtId="3" fontId="23" fillId="12" borderId="37" xfId="3" applyNumberFormat="1" applyFont="1" applyBorder="1">
      <alignment horizontal="center" vertical="center"/>
    </xf>
    <xf numFmtId="3" fontId="40" fillId="12" borderId="15" xfId="3" applyNumberFormat="1" applyFont="1" applyBorder="1">
      <alignment horizontal="center" vertical="center"/>
    </xf>
    <xf numFmtId="0" fontId="36" fillId="5" borderId="0" xfId="0" applyFont="1">
      <alignment vertical="center"/>
    </xf>
    <xf numFmtId="0" fontId="66" fillId="5" borderId="19" xfId="0" applyFont="1" applyBorder="1" applyAlignment="1">
      <alignment horizontal="left" vertical="center"/>
    </xf>
    <xf numFmtId="0" fontId="0" fillId="40" borderId="106" xfId="18" applyFont="1" applyBorder="1">
      <alignment horizontal="center" vertical="center" wrapText="1"/>
      <protection locked="0"/>
    </xf>
    <xf numFmtId="0" fontId="0" fillId="5" borderId="73" xfId="0" applyBorder="1" applyAlignment="1">
      <alignment horizontal="center" vertical="center"/>
    </xf>
    <xf numFmtId="0" fontId="0" fillId="5" borderId="73" xfId="0" applyBorder="1" applyAlignment="1">
      <alignment horizontal="center" vertical="center" wrapText="1"/>
    </xf>
    <xf numFmtId="0" fontId="36" fillId="5" borderId="94" xfId="0" applyFont="1" applyBorder="1">
      <alignment vertical="center"/>
    </xf>
    <xf numFmtId="0" fontId="23" fillId="5" borderId="73" xfId="0" applyFont="1" applyBorder="1" applyAlignment="1">
      <alignment horizontal="center" vertical="center" wrapText="1"/>
    </xf>
    <xf numFmtId="0" fontId="23" fillId="5" borderId="73" xfId="0" applyFont="1" applyBorder="1" applyAlignment="1">
      <alignment horizontal="center" vertical="center"/>
    </xf>
    <xf numFmtId="0" fontId="21" fillId="5" borderId="108" xfId="4" applyFill="1" applyBorder="1" applyAlignment="1" applyProtection="1">
      <alignment vertical="center"/>
    </xf>
    <xf numFmtId="0" fontId="23" fillId="53" borderId="86" xfId="54" applyFont="1" applyFill="1" applyBorder="1">
      <alignment horizontal="center" vertical="center" wrapText="1"/>
    </xf>
    <xf numFmtId="0" fontId="23" fillId="53" borderId="14" xfId="54" applyFont="1" applyFill="1" applyBorder="1">
      <alignment horizontal="center" vertical="center" wrapText="1"/>
    </xf>
    <xf numFmtId="0" fontId="23" fillId="53" borderId="15" xfId="54" applyFont="1" applyFill="1" applyBorder="1">
      <alignment horizontal="center" vertical="center" wrapText="1"/>
    </xf>
    <xf numFmtId="0" fontId="23" fillId="53" borderId="83" xfId="0" applyFont="1" applyFill="1" applyBorder="1" applyAlignment="1">
      <alignment horizontal="left" vertical="center"/>
    </xf>
    <xf numFmtId="0" fontId="23" fillId="53" borderId="19" xfId="0" applyFont="1" applyFill="1" applyBorder="1" applyAlignment="1">
      <alignment horizontal="left" vertical="center"/>
    </xf>
    <xf numFmtId="0" fontId="40" fillId="5" borderId="106" xfId="5" applyFont="1" applyBorder="1">
      <alignment horizontal="center" wrapText="1"/>
    </xf>
    <xf numFmtId="0" fontId="40" fillId="5" borderId="101" xfId="0" applyFont="1" applyBorder="1">
      <alignment vertical="center"/>
    </xf>
    <xf numFmtId="0" fontId="40" fillId="5" borderId="69" xfId="0" applyFont="1" applyBorder="1">
      <alignment vertical="center"/>
    </xf>
    <xf numFmtId="0" fontId="40" fillId="5" borderId="83" xfId="0" applyFont="1" applyBorder="1">
      <alignment vertical="center"/>
    </xf>
    <xf numFmtId="0" fontId="40" fillId="5" borderId="20" xfId="0" applyFont="1" applyBorder="1">
      <alignment vertical="center"/>
    </xf>
    <xf numFmtId="0" fontId="40" fillId="12" borderId="20" xfId="3" applyFont="1" applyBorder="1">
      <alignment horizontal="center" vertical="center"/>
    </xf>
    <xf numFmtId="0" fontId="40" fillId="5" borderId="106" xfId="0" applyFont="1" applyBorder="1">
      <alignment vertical="center"/>
    </xf>
    <xf numFmtId="0" fontId="40" fillId="5" borderId="31" xfId="0" applyFont="1" applyBorder="1">
      <alignment vertical="center"/>
    </xf>
    <xf numFmtId="0" fontId="40" fillId="12" borderId="22" xfId="3" applyFont="1" applyBorder="1">
      <alignment horizontal="center" vertical="center"/>
    </xf>
    <xf numFmtId="0" fontId="40" fillId="5" borderId="19" xfId="0" applyFont="1" applyBorder="1">
      <alignment vertical="center"/>
    </xf>
    <xf numFmtId="0" fontId="40" fillId="12" borderId="15" xfId="3" applyFont="1" applyBorder="1">
      <alignment horizontal="center" vertical="center"/>
    </xf>
    <xf numFmtId="0" fontId="40" fillId="5" borderId="25" xfId="0" applyFont="1" applyBorder="1">
      <alignment vertical="center"/>
    </xf>
    <xf numFmtId="0" fontId="30" fillId="5" borderId="51" xfId="115" applyFill="1" applyBorder="1" applyAlignment="1">
      <alignment vertical="top"/>
    </xf>
    <xf numFmtId="0" fontId="38" fillId="5" borderId="0" xfId="0" applyFont="1" applyAlignment="1">
      <alignment vertical="top"/>
    </xf>
    <xf numFmtId="0" fontId="40" fillId="5" borderId="0" xfId="0" applyFont="1" applyAlignment="1">
      <alignment vertical="top"/>
    </xf>
    <xf numFmtId="3" fontId="40" fillId="13" borderId="110" xfId="20" applyFont="1" applyBorder="1">
      <alignment horizontal="right" vertical="center"/>
      <protection locked="0"/>
    </xf>
    <xf numFmtId="0" fontId="38" fillId="5" borderId="0" xfId="0" applyFont="1">
      <alignment vertical="center"/>
    </xf>
    <xf numFmtId="3" fontId="40" fillId="13" borderId="83" xfId="20" applyFont="1" applyBorder="1">
      <alignment horizontal="right" vertical="center"/>
      <protection locked="0"/>
    </xf>
    <xf numFmtId="3" fontId="40" fillId="13" borderId="19" xfId="20" applyFont="1" applyBorder="1">
      <alignment horizontal="right" vertical="center"/>
      <protection locked="0"/>
    </xf>
    <xf numFmtId="3" fontId="40" fillId="13" borderId="20" xfId="20" applyFont="1" applyBorder="1">
      <alignment horizontal="right" vertical="center"/>
      <protection locked="0"/>
    </xf>
    <xf numFmtId="3" fontId="40" fillId="13" borderId="21" xfId="20" applyFont="1" applyBorder="1">
      <alignment horizontal="right" vertical="center"/>
      <protection locked="0"/>
    </xf>
    <xf numFmtId="0" fontId="38" fillId="5" borderId="106" xfId="0" applyFont="1" applyBorder="1">
      <alignment vertical="center"/>
    </xf>
    <xf numFmtId="0" fontId="26" fillId="12" borderId="81" xfId="3" applyFont="1" applyBorder="1">
      <alignment horizontal="center" vertical="center"/>
    </xf>
    <xf numFmtId="0" fontId="0" fillId="12" borderId="105" xfId="3" applyFont="1" applyBorder="1">
      <alignment horizontal="center" vertical="center"/>
    </xf>
    <xf numFmtId="0" fontId="0" fillId="40" borderId="17" xfId="18" applyFont="1" applyBorder="1">
      <alignment horizontal="center" vertical="center" wrapText="1"/>
      <protection locked="0"/>
    </xf>
    <xf numFmtId="0" fontId="40" fillId="0" borderId="90" xfId="0" applyFont="1" applyFill="1" applyBorder="1" applyAlignment="1">
      <alignment horizontal="center"/>
    </xf>
    <xf numFmtId="0" fontId="40" fillId="0" borderId="81" xfId="0" applyFont="1" applyFill="1" applyBorder="1" applyAlignment="1">
      <alignment horizontal="center"/>
    </xf>
    <xf numFmtId="0" fontId="40" fillId="0" borderId="107" xfId="0" applyFont="1" applyFill="1" applyBorder="1" applyAlignment="1">
      <alignment horizontal="center"/>
    </xf>
    <xf numFmtId="0" fontId="40" fillId="0" borderId="110" xfId="0" applyFont="1" applyFill="1" applyBorder="1" applyAlignment="1">
      <alignment horizontal="center"/>
    </xf>
    <xf numFmtId="0" fontId="40" fillId="0" borderId="157" xfId="0" applyFont="1" applyFill="1" applyBorder="1" applyAlignment="1">
      <alignment horizontal="center"/>
    </xf>
    <xf numFmtId="0" fontId="40" fillId="0" borderId="24" xfId="0" applyFont="1" applyFill="1" applyBorder="1" applyAlignment="1">
      <alignment horizontal="center"/>
    </xf>
    <xf numFmtId="0" fontId="40" fillId="0" borderId="16" xfId="0" applyFont="1" applyFill="1" applyBorder="1" applyAlignment="1">
      <alignment horizontal="center"/>
    </xf>
    <xf numFmtId="0" fontId="40" fillId="0" borderId="23" xfId="0" applyFont="1" applyFill="1" applyBorder="1" applyAlignment="1">
      <alignment horizontal="center"/>
    </xf>
    <xf numFmtId="0" fontId="40" fillId="0" borderId="100" xfId="0" applyFont="1" applyFill="1" applyBorder="1" applyAlignment="1">
      <alignment horizontal="center"/>
    </xf>
    <xf numFmtId="0" fontId="40" fillId="0" borderId="17" xfId="0" applyFont="1" applyFill="1" applyBorder="1" applyAlignment="1">
      <alignment horizontal="center"/>
    </xf>
    <xf numFmtId="0" fontId="40" fillId="0" borderId="14" xfId="0" applyFont="1" applyFill="1" applyBorder="1" applyAlignment="1">
      <alignment horizontal="center"/>
    </xf>
    <xf numFmtId="0" fontId="40" fillId="0" borderId="22" xfId="0" applyFont="1" applyFill="1" applyBorder="1" applyAlignment="1">
      <alignment horizontal="center"/>
    </xf>
    <xf numFmtId="0" fontId="40" fillId="0" borderId="102" xfId="0" applyFont="1" applyFill="1" applyBorder="1" applyAlignment="1">
      <alignment horizontal="center"/>
    </xf>
    <xf numFmtId="0" fontId="40" fillId="0" borderId="18" xfId="0" applyFont="1" applyFill="1" applyBorder="1" applyAlignment="1">
      <alignment horizontal="center"/>
    </xf>
    <xf numFmtId="0" fontId="40" fillId="0" borderId="15" xfId="0" applyFont="1" applyFill="1" applyBorder="1" applyAlignment="1">
      <alignment horizontal="center"/>
    </xf>
    <xf numFmtId="0" fontId="40" fillId="0" borderId="21" xfId="0" applyFont="1" applyFill="1" applyBorder="1" applyAlignment="1">
      <alignment horizontal="center"/>
    </xf>
    <xf numFmtId="49" fontId="0" fillId="40" borderId="27" xfId="19" applyFont="1" applyBorder="1" applyAlignment="1">
      <alignment horizontal="center" vertical="center"/>
      <protection locked="0"/>
    </xf>
    <xf numFmtId="0" fontId="0" fillId="5" borderId="25" xfId="0" applyBorder="1" applyAlignment="1">
      <alignment horizontal="left" vertical="center" indent="2"/>
    </xf>
    <xf numFmtId="0" fontId="0" fillId="42" borderId="83" xfId="9" applyFont="1" applyBorder="1" applyAlignment="1">
      <alignment vertical="center"/>
    </xf>
    <xf numFmtId="0" fontId="23" fillId="42" borderId="83" xfId="9" applyFont="1" applyBorder="1" applyAlignment="1">
      <alignment vertical="center"/>
    </xf>
    <xf numFmtId="3" fontId="23" fillId="42" borderId="83" xfId="9" applyNumberFormat="1" applyFont="1" applyBorder="1" applyAlignment="1">
      <alignment vertical="center"/>
    </xf>
    <xf numFmtId="0" fontId="25" fillId="5" borderId="107" xfId="5" applyBorder="1">
      <alignment horizontal="center" wrapText="1"/>
    </xf>
    <xf numFmtId="0" fontId="25" fillId="5" borderId="110" xfId="5" applyBorder="1">
      <alignment horizontal="center" wrapText="1"/>
    </xf>
    <xf numFmtId="0" fontId="0" fillId="5" borderId="21" xfId="0" applyBorder="1">
      <alignment vertical="center"/>
    </xf>
    <xf numFmtId="0" fontId="23" fillId="12" borderId="83" xfId="3" applyFont="1" applyBorder="1">
      <alignment horizontal="center" vertical="center"/>
    </xf>
    <xf numFmtId="0" fontId="23" fillId="5" borderId="14" xfId="0" applyFont="1" applyBorder="1" applyAlignment="1">
      <alignment horizontal="center" vertical="top"/>
    </xf>
    <xf numFmtId="0" fontId="25" fillId="5" borderId="69" xfId="0" applyFont="1" applyBorder="1" applyAlignment="1">
      <alignment horizontal="center" vertical="center"/>
    </xf>
    <xf numFmtId="0" fontId="38" fillId="5" borderId="0" xfId="5" applyFont="1" applyBorder="1">
      <alignment horizontal="center" wrapText="1"/>
    </xf>
    <xf numFmtId="0" fontId="38" fillId="5" borderId="0" xfId="0" applyFont="1" applyAlignment="1">
      <alignment horizontal="center" vertical="center" wrapText="1"/>
    </xf>
    <xf numFmtId="0" fontId="38" fillId="53" borderId="105" xfId="0" applyFont="1" applyFill="1" applyBorder="1">
      <alignment vertical="center"/>
    </xf>
    <xf numFmtId="0" fontId="0" fillId="53" borderId="83" xfId="0" applyFill="1" applyBorder="1" applyAlignment="1">
      <alignment horizontal="left" vertical="center"/>
    </xf>
    <xf numFmtId="3" fontId="0" fillId="53" borderId="83" xfId="29" applyFont="1" applyFill="1" applyBorder="1">
      <alignment horizontal="right" vertical="center"/>
    </xf>
    <xf numFmtId="0" fontId="0" fillId="53" borderId="20" xfId="0" applyFill="1" applyBorder="1">
      <alignment vertical="center"/>
    </xf>
    <xf numFmtId="0" fontId="0" fillId="53" borderId="20" xfId="0" applyFill="1" applyBorder="1" applyAlignment="1">
      <alignment horizontal="center" vertical="center"/>
    </xf>
    <xf numFmtId="3" fontId="40" fillId="5" borderId="33" xfId="29" applyFont="1" applyBorder="1">
      <alignment horizontal="right" vertical="center"/>
    </xf>
    <xf numFmtId="0" fontId="40" fillId="45" borderId="0" xfId="0" applyFont="1" applyFill="1">
      <alignment vertical="center"/>
    </xf>
    <xf numFmtId="3" fontId="0" fillId="5" borderId="30" xfId="29" applyFont="1" applyBorder="1">
      <alignment horizontal="right" vertical="center"/>
    </xf>
    <xf numFmtId="3" fontId="0" fillId="5" borderId="17" xfId="29" applyFont="1" applyBorder="1">
      <alignment horizontal="right" vertical="center"/>
    </xf>
    <xf numFmtId="0" fontId="21" fillId="5" borderId="90" xfId="4" applyFill="1" applyBorder="1" applyAlignment="1"/>
    <xf numFmtId="1" fontId="23" fillId="3" borderId="107" xfId="36" applyFont="1" applyBorder="1" applyAlignment="1">
      <alignment horizontal="center" vertical="center"/>
    </xf>
    <xf numFmtId="0" fontId="31" fillId="5" borderId="73" xfId="0" applyFont="1" applyBorder="1" applyAlignment="1">
      <alignment horizontal="center" vertical="center"/>
    </xf>
    <xf numFmtId="0" fontId="24" fillId="5" borderId="105" xfId="0" applyFont="1" applyBorder="1" applyAlignment="1"/>
    <xf numFmtId="0" fontId="24" fillId="5" borderId="105" xfId="0" applyFont="1" applyBorder="1" applyAlignment="1">
      <alignment horizontal="left" vertical="center"/>
    </xf>
    <xf numFmtId="0" fontId="21" fillId="5" borderId="105" xfId="0" applyFont="1" applyBorder="1">
      <alignment vertical="center"/>
    </xf>
    <xf numFmtId="3" fontId="23" fillId="5" borderId="105" xfId="29" applyFont="1" applyBorder="1">
      <alignment horizontal="right" vertical="center"/>
    </xf>
    <xf numFmtId="0" fontId="24" fillId="5" borderId="101" xfId="0" applyFont="1" applyBorder="1">
      <alignment vertical="center"/>
    </xf>
    <xf numFmtId="0" fontId="24" fillId="5" borderId="106" xfId="0" applyFont="1" applyBorder="1" applyAlignment="1"/>
    <xf numFmtId="0" fontId="23" fillId="5" borderId="106" xfId="0" applyFont="1" applyBorder="1" applyAlignment="1"/>
    <xf numFmtId="0" fontId="23" fillId="5" borderId="73" xfId="0" applyFont="1" applyBorder="1" applyAlignment="1"/>
    <xf numFmtId="0" fontId="24" fillId="5" borderId="106" xfId="0" applyFont="1" applyBorder="1" applyAlignment="1">
      <alignment horizontal="left" vertical="center"/>
    </xf>
    <xf numFmtId="0" fontId="23" fillId="5" borderId="107" xfId="0" applyFont="1" applyBorder="1" applyAlignment="1">
      <alignment horizontal="center" vertical="center"/>
    </xf>
    <xf numFmtId="0" fontId="23" fillId="5" borderId="83" xfId="0" applyFont="1" applyBorder="1" applyAlignment="1">
      <alignment horizontal="center" vertical="center"/>
    </xf>
    <xf numFmtId="0" fontId="25" fillId="5" borderId="91" xfId="0" applyFont="1" applyBorder="1">
      <alignment vertical="center"/>
    </xf>
    <xf numFmtId="0" fontId="23" fillId="5" borderId="82" xfId="0" applyFont="1" applyBorder="1" applyAlignment="1">
      <alignment horizontal="left" vertical="center"/>
    </xf>
    <xf numFmtId="0" fontId="23" fillId="5" borderId="82" xfId="0" applyFont="1" applyBorder="1" applyAlignment="1">
      <alignment horizontal="center" vertical="center"/>
    </xf>
    <xf numFmtId="0" fontId="23" fillId="5" borderId="76" xfId="0" applyFont="1" applyBorder="1" applyAlignment="1">
      <alignment horizontal="center" vertical="center"/>
    </xf>
    <xf numFmtId="0" fontId="0" fillId="5" borderId="76" xfId="0" applyBorder="1" applyAlignment="1">
      <alignment horizontal="left" vertical="center"/>
    </xf>
    <xf numFmtId="0" fontId="23" fillId="2" borderId="83" xfId="0" applyFont="1" applyFill="1" applyBorder="1">
      <alignment vertical="center"/>
    </xf>
    <xf numFmtId="0" fontId="23" fillId="2" borderId="73" xfId="0" applyFont="1" applyFill="1" applyBorder="1">
      <alignment vertical="center"/>
    </xf>
    <xf numFmtId="0" fontId="23" fillId="5" borderId="92" xfId="0" applyFont="1" applyBorder="1" applyAlignment="1">
      <alignment horizontal="center" vertical="center"/>
    </xf>
    <xf numFmtId="0" fontId="23" fillId="5" borderId="54" xfId="0" applyFont="1" applyBorder="1">
      <alignment vertical="center"/>
    </xf>
    <xf numFmtId="0" fontId="0" fillId="2" borderId="21" xfId="0" applyFill="1" applyBorder="1">
      <alignment vertical="center"/>
    </xf>
    <xf numFmtId="0" fontId="25" fillId="0" borderId="81" xfId="5" applyFill="1" applyBorder="1">
      <alignment horizontal="center" wrapText="1"/>
    </xf>
    <xf numFmtId="0" fontId="23" fillId="53" borderId="82" xfId="54" applyFont="1" applyFill="1" applyBorder="1">
      <alignment horizontal="center" vertical="center" wrapText="1"/>
    </xf>
    <xf numFmtId="3" fontId="40" fillId="12" borderId="82" xfId="3" applyNumberFormat="1" applyFont="1" applyBorder="1">
      <alignment horizontal="center" vertical="center"/>
    </xf>
    <xf numFmtId="3" fontId="40" fillId="13" borderId="82" xfId="20" applyFont="1" applyBorder="1">
      <alignment horizontal="right" vertical="center"/>
      <protection locked="0"/>
    </xf>
    <xf numFmtId="0" fontId="40" fillId="12" borderId="82" xfId="3" applyFont="1" applyBorder="1">
      <alignment horizontal="center" vertical="center"/>
    </xf>
    <xf numFmtId="3" fontId="40" fillId="40" borderId="82" xfId="11" applyFont="1" applyBorder="1">
      <alignment horizontal="right" vertical="center"/>
      <protection locked="0"/>
    </xf>
    <xf numFmtId="0" fontId="0" fillId="0" borderId="84" xfId="0" applyFill="1" applyBorder="1" applyAlignment="1">
      <alignment vertical="top" wrapText="1"/>
    </xf>
    <xf numFmtId="0" fontId="0" fillId="0" borderId="17" xfId="0" applyFill="1" applyBorder="1" applyAlignment="1">
      <alignment vertical="top" wrapText="1"/>
    </xf>
    <xf numFmtId="0" fontId="40" fillId="0" borderId="18" xfId="0" applyFont="1" applyFill="1" applyBorder="1" applyAlignment="1">
      <alignment vertical="top" wrapText="1"/>
    </xf>
    <xf numFmtId="172" fontId="25" fillId="5" borderId="110" xfId="5" applyNumberFormat="1" applyBorder="1">
      <alignment horizontal="center" wrapText="1"/>
    </xf>
    <xf numFmtId="0" fontId="23" fillId="12" borderId="81" xfId="3" applyFont="1" applyBorder="1">
      <alignment horizontal="center" vertical="center"/>
    </xf>
    <xf numFmtId="0" fontId="23" fillId="12" borderId="107" xfId="3" applyFont="1" applyBorder="1">
      <alignment horizontal="center" vertical="center"/>
    </xf>
    <xf numFmtId="0" fontId="0" fillId="5" borderId="31" xfId="0" applyBorder="1" applyAlignment="1">
      <alignment horizontal="left" vertical="center" indent="2"/>
    </xf>
    <xf numFmtId="0" fontId="24" fillId="5" borderId="110" xfId="0" applyFont="1" applyBorder="1">
      <alignment vertical="center"/>
    </xf>
    <xf numFmtId="0" fontId="24" fillId="5" borderId="106" xfId="0" applyFont="1" applyBorder="1">
      <alignment vertical="center"/>
    </xf>
    <xf numFmtId="0" fontId="25" fillId="5" borderId="106" xfId="0" applyFont="1" applyBorder="1" applyAlignment="1">
      <alignment horizontal="center" vertical="center" wrapText="1"/>
    </xf>
    <xf numFmtId="49" fontId="23" fillId="40" borderId="14" xfId="19" applyFont="1">
      <alignment vertical="center"/>
      <protection locked="0"/>
    </xf>
    <xf numFmtId="49" fontId="23" fillId="40" borderId="15" xfId="19" applyFont="1" applyBorder="1">
      <alignment vertical="center"/>
      <protection locked="0"/>
    </xf>
    <xf numFmtId="0" fontId="38" fillId="5" borderId="58" xfId="0" applyFont="1" applyBorder="1" applyAlignment="1">
      <alignment horizontal="center" vertical="center" wrapText="1"/>
    </xf>
    <xf numFmtId="0" fontId="26" fillId="12" borderId="31" xfId="3" applyFont="1" applyBorder="1">
      <alignment horizontal="center" vertical="center"/>
    </xf>
    <xf numFmtId="3" fontId="23" fillId="5" borderId="114" xfId="29" applyFont="1" applyBorder="1">
      <alignment horizontal="right" vertical="center"/>
    </xf>
    <xf numFmtId="3" fontId="0" fillId="5" borderId="15" xfId="29" applyFont="1" applyBorder="1">
      <alignment horizontal="right" vertical="center"/>
    </xf>
    <xf numFmtId="0" fontId="19" fillId="5" borderId="20" xfId="82" applyFill="1" applyBorder="1" applyAlignment="1">
      <alignment vertical="center"/>
    </xf>
    <xf numFmtId="0" fontId="0" fillId="5" borderId="69" xfId="0" applyBorder="1" applyAlignment="1">
      <alignment horizontal="left" vertical="center"/>
    </xf>
    <xf numFmtId="3" fontId="23" fillId="5" borderId="106" xfId="29" applyFont="1" applyBorder="1">
      <alignment horizontal="right" vertical="center"/>
    </xf>
    <xf numFmtId="3" fontId="23" fillId="5" borderId="107" xfId="29" applyFont="1" applyBorder="1">
      <alignment horizontal="right" vertical="center"/>
    </xf>
    <xf numFmtId="3" fontId="29" fillId="40" borderId="21" xfId="11" applyFont="1" applyBorder="1">
      <alignment horizontal="right" vertical="center"/>
      <protection locked="0"/>
    </xf>
    <xf numFmtId="49" fontId="0" fillId="40" borderId="14" xfId="19" applyFont="1">
      <alignment vertical="center"/>
      <protection locked="0"/>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29" fillId="13" borderId="17" xfId="20" applyFont="1" applyBorder="1">
      <alignment horizontal="right" vertical="center"/>
      <protection locked="0"/>
    </xf>
    <xf numFmtId="0" fontId="63" fillId="12" borderId="15" xfId="3" applyFont="1" applyBorder="1">
      <alignment horizontal="center" vertical="center"/>
    </xf>
    <xf numFmtId="3" fontId="29" fillId="5" borderId="15" xfId="29" applyFont="1" applyBorder="1">
      <alignment horizontal="right" vertical="center"/>
    </xf>
    <xf numFmtId="3" fontId="29" fillId="13" borderId="15" xfId="20" applyFont="1" applyBorder="1">
      <alignment horizontal="right" vertical="center"/>
      <protection locked="0"/>
    </xf>
    <xf numFmtId="3" fontId="29" fillId="13" borderId="18" xfId="20" applyFont="1" applyBorder="1">
      <alignment horizontal="right" vertical="center"/>
      <protection locked="0"/>
    </xf>
    <xf numFmtId="0" fontId="0" fillId="5" borderId="82" xfId="0" applyBorder="1">
      <alignment vertical="center"/>
    </xf>
    <xf numFmtId="0" fontId="38" fillId="12" borderId="58" xfId="3" applyFont="1" applyBorder="1">
      <alignment horizontal="center" vertical="center"/>
    </xf>
    <xf numFmtId="3" fontId="40" fillId="40" borderId="84" xfId="11" applyFont="1" applyBorder="1" applyAlignment="1">
      <alignment horizontal="center" vertical="center"/>
      <protection locked="0"/>
    </xf>
    <xf numFmtId="3" fontId="40" fillId="40" borderId="17" xfId="11" applyFont="1" applyBorder="1" applyAlignment="1">
      <alignment horizontal="center" vertical="center"/>
      <protection locked="0"/>
    </xf>
    <xf numFmtId="170" fontId="40" fillId="41" borderId="17" xfId="13" applyFont="1" applyBorder="1" applyAlignment="1">
      <alignment horizontal="center" vertical="center"/>
      <protection locked="0"/>
    </xf>
    <xf numFmtId="0" fontId="40" fillId="12" borderId="21" xfId="3" applyFont="1" applyBorder="1">
      <alignment horizontal="center" vertical="center"/>
    </xf>
    <xf numFmtId="0" fontId="40" fillId="12" borderId="76" xfId="3" applyFont="1" applyBorder="1">
      <alignment horizontal="center" vertical="center"/>
    </xf>
    <xf numFmtId="0" fontId="40" fillId="12" borderId="83" xfId="3" applyFont="1" applyBorder="1">
      <alignment horizontal="center" vertical="center"/>
    </xf>
    <xf numFmtId="0" fontId="25" fillId="5" borderId="110" xfId="5" applyBorder="1" applyAlignment="1">
      <alignment horizontal="center" vertical="center" wrapText="1"/>
    </xf>
    <xf numFmtId="0" fontId="0" fillId="5" borderId="21" xfId="0" applyBorder="1" applyAlignment="1">
      <alignment horizontal="left" vertical="center"/>
    </xf>
    <xf numFmtId="0" fontId="0" fillId="5" borderId="22" xfId="0" applyBorder="1" applyAlignment="1">
      <alignment horizontal="left"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40" fillId="12" borderId="19" xfId="3" applyFont="1" applyBorder="1">
      <alignment horizontal="center" vertical="center"/>
    </xf>
    <xf numFmtId="0" fontId="0" fillId="5" borderId="84" xfId="0" applyBorder="1">
      <alignment vertical="center"/>
    </xf>
    <xf numFmtId="0" fontId="0" fillId="5" borderId="17" xfId="0" applyBorder="1">
      <alignment vertical="center"/>
    </xf>
    <xf numFmtId="0" fontId="0" fillId="5" borderId="18" xfId="0" applyBorder="1">
      <alignment vertical="center"/>
    </xf>
    <xf numFmtId="0" fontId="25" fillId="5" borderId="30" xfId="0" applyFont="1" applyBorder="1">
      <alignment vertical="center"/>
    </xf>
    <xf numFmtId="0" fontId="0" fillId="5" borderId="22" xfId="0" quotePrefix="1" applyBorder="1">
      <alignment vertical="center"/>
    </xf>
    <xf numFmtId="0" fontId="43" fillId="5" borderId="51" xfId="0" applyFont="1" applyBorder="1" applyAlignment="1">
      <alignment horizontal="left" vertical="center"/>
    </xf>
    <xf numFmtId="0" fontId="23" fillId="13" borderId="15" xfId="26" applyFont="1" applyBorder="1">
      <alignment horizontal="center" vertical="center" wrapText="1"/>
      <protection locked="0"/>
    </xf>
    <xf numFmtId="0" fontId="33" fillId="5" borderId="105" xfId="0" applyFont="1" applyBorder="1" applyAlignment="1">
      <alignment horizontal="left" vertical="center"/>
    </xf>
    <xf numFmtId="0" fontId="33" fillId="5" borderId="105" xfId="0" applyFont="1" applyBorder="1">
      <alignment vertical="center"/>
    </xf>
    <xf numFmtId="3" fontId="0" fillId="13" borderId="19" xfId="20" applyFont="1" applyBorder="1">
      <alignment horizontal="right" vertical="center"/>
      <protection locked="0"/>
    </xf>
    <xf numFmtId="3" fontId="42" fillId="46" borderId="86" xfId="20" applyFont="1" applyFill="1" applyBorder="1">
      <alignment horizontal="right" vertical="center"/>
      <protection locked="0"/>
    </xf>
    <xf numFmtId="3" fontId="40" fillId="12" borderId="21" xfId="3" applyNumberFormat="1" applyFont="1" applyBorder="1">
      <alignment horizontal="center" vertical="center"/>
    </xf>
    <xf numFmtId="0" fontId="40" fillId="5" borderId="20" xfId="0" applyFont="1" applyBorder="1" applyAlignment="1">
      <alignment horizontal="left" wrapText="1"/>
    </xf>
    <xf numFmtId="2" fontId="0" fillId="0" borderId="84"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40" fillId="12" borderId="84" xfId="3" applyNumberFormat="1" applyFont="1" applyBorder="1">
      <alignment horizontal="center" vertical="center"/>
    </xf>
    <xf numFmtId="0" fontId="40" fillId="12" borderId="86" xfId="3" applyFont="1" applyBorder="1">
      <alignment horizontal="center" vertical="center"/>
    </xf>
    <xf numFmtId="10" fontId="40" fillId="12" borderId="86" xfId="3" applyNumberFormat="1" applyFont="1" applyBorder="1">
      <alignment horizontal="center" vertical="center"/>
    </xf>
    <xf numFmtId="0" fontId="40" fillId="12" borderId="84" xfId="3" applyFont="1" applyBorder="1">
      <alignment horizontal="center" vertical="center"/>
    </xf>
    <xf numFmtId="0" fontId="63" fillId="12" borderId="82" xfId="3" applyFont="1" applyBorder="1">
      <alignment horizontal="center" vertical="center"/>
    </xf>
    <xf numFmtId="3" fontId="40" fillId="12" borderId="18" xfId="3" applyNumberFormat="1" applyFont="1" applyBorder="1">
      <alignment horizontal="center" vertical="center"/>
    </xf>
    <xf numFmtId="10" fontId="40" fillId="12" borderId="15" xfId="3" applyNumberFormat="1" applyFont="1" applyBorder="1">
      <alignment horizontal="center" vertical="center"/>
    </xf>
    <xf numFmtId="0" fontId="63" fillId="12" borderId="21" xfId="3" applyFont="1" applyBorder="1">
      <alignment horizontal="center" vertical="center"/>
    </xf>
    <xf numFmtId="0" fontId="25" fillId="5" borderId="90" xfId="0" applyFont="1" applyBorder="1">
      <alignment vertical="center"/>
    </xf>
    <xf numFmtId="0" fontId="21" fillId="5" borderId="108" xfId="4" applyFill="1" applyBorder="1" applyAlignment="1" applyProtection="1"/>
    <xf numFmtId="0" fontId="2" fillId="5" borderId="106" xfId="0" applyFont="1" applyBorder="1">
      <alignment vertical="center"/>
    </xf>
    <xf numFmtId="0" fontId="2" fillId="5" borderId="90" xfId="0" applyFont="1" applyBorder="1">
      <alignment vertical="center"/>
    </xf>
    <xf numFmtId="0" fontId="23" fillId="53" borderId="20" xfId="0" applyFont="1" applyFill="1" applyBorder="1" applyAlignment="1">
      <alignment horizontal="left" vertical="center"/>
    </xf>
    <xf numFmtId="0" fontId="23" fillId="53" borderId="84" xfId="54" applyFont="1" applyFill="1" applyBorder="1">
      <alignment horizontal="center" vertical="center" wrapText="1"/>
    </xf>
    <xf numFmtId="0" fontId="23" fillId="53" borderId="18" xfId="54" applyFont="1" applyFill="1" applyBorder="1">
      <alignment horizontal="center" vertical="center" wrapText="1"/>
    </xf>
    <xf numFmtId="0" fontId="23" fillId="49" borderId="90" xfId="0" applyFont="1" applyFill="1" applyBorder="1">
      <alignment vertical="center"/>
    </xf>
    <xf numFmtId="3" fontId="40" fillId="40" borderId="92" xfId="11" applyFont="1" applyBorder="1">
      <alignment horizontal="right" vertical="center"/>
      <protection locked="0"/>
    </xf>
    <xf numFmtId="3" fontId="23" fillId="42" borderId="106" xfId="6" applyFont="1" applyBorder="1">
      <alignment horizontal="right" vertical="center"/>
    </xf>
    <xf numFmtId="0" fontId="25" fillId="12" borderId="82" xfId="3" applyFont="1" applyBorder="1">
      <alignment horizontal="center" vertical="center"/>
    </xf>
    <xf numFmtId="3" fontId="23" fillId="12" borderId="16" xfId="3" applyNumberFormat="1" applyFont="1" applyBorder="1">
      <alignment horizontal="center" vertical="center"/>
    </xf>
    <xf numFmtId="3" fontId="23" fillId="12" borderId="23" xfId="3" applyNumberFormat="1" applyFont="1" applyBorder="1">
      <alignment horizontal="center" vertical="center"/>
    </xf>
    <xf numFmtId="169" fontId="23" fillId="5" borderId="14" xfId="30" applyFont="1" applyBorder="1">
      <alignment horizontal="right" vertical="center"/>
    </xf>
    <xf numFmtId="0" fontId="0" fillId="5" borderId="22" xfId="0" applyBorder="1" applyAlignment="1">
      <alignment horizontal="left" vertical="center" wrapText="1"/>
    </xf>
    <xf numFmtId="0" fontId="23" fillId="5" borderId="33" xfId="0" applyFont="1" applyBorder="1" applyAlignment="1">
      <alignment horizontal="center" vertical="center"/>
    </xf>
    <xf numFmtId="0" fontId="0" fillId="5" borderId="84" xfId="0" applyBorder="1" applyAlignment="1">
      <alignment horizontal="center" vertical="center" wrapText="1"/>
    </xf>
    <xf numFmtId="0" fontId="23" fillId="40" borderId="20" xfId="18" applyFont="1" applyBorder="1">
      <alignment horizontal="center" vertical="center" wrapText="1"/>
      <protection locked="0"/>
    </xf>
    <xf numFmtId="0" fontId="26" fillId="5" borderId="19" xfId="0" applyFont="1" applyBorder="1" applyAlignment="1">
      <alignment horizontal="left" vertical="center" wrapText="1" indent="2"/>
    </xf>
    <xf numFmtId="0" fontId="23" fillId="5" borderId="19" xfId="0" applyFont="1" applyBorder="1" applyAlignment="1">
      <alignment horizontal="left" vertical="center" wrapText="1" indent="2"/>
    </xf>
    <xf numFmtId="3" fontId="40" fillId="13" borderId="86" xfId="20" applyFont="1" applyBorder="1">
      <alignment horizontal="right" vertical="center"/>
      <protection locked="0"/>
    </xf>
    <xf numFmtId="0" fontId="23" fillId="12" borderId="82" xfId="0" applyFont="1" applyFill="1" applyBorder="1">
      <alignment vertical="center"/>
    </xf>
    <xf numFmtId="0" fontId="27" fillId="5" borderId="158" xfId="0" applyFont="1" applyBorder="1" applyAlignment="1">
      <alignment horizontal="center" vertical="center" wrapText="1"/>
    </xf>
    <xf numFmtId="0" fontId="23" fillId="40" borderId="17" xfId="18" applyFont="1" applyBorder="1">
      <alignment horizontal="center" vertical="center" wrapText="1"/>
      <protection locked="0"/>
    </xf>
    <xf numFmtId="0" fontId="40" fillId="45" borderId="31" xfId="3" applyFont="1" applyFill="1" applyBorder="1">
      <alignment horizontal="center" vertical="center"/>
    </xf>
    <xf numFmtId="3" fontId="40" fillId="13" borderId="29" xfId="20" applyFont="1" applyBorder="1">
      <alignment horizontal="right" vertical="center"/>
      <protection locked="0"/>
    </xf>
    <xf numFmtId="0" fontId="40" fillId="45" borderId="29" xfId="3" applyFont="1" applyFill="1" applyBorder="1">
      <alignment horizontal="center" vertical="center"/>
    </xf>
    <xf numFmtId="173" fontId="23" fillId="5" borderId="82" xfId="34" applyFont="1" applyBorder="1">
      <alignment horizontal="center" vertical="center" wrapText="1"/>
    </xf>
    <xf numFmtId="3" fontId="40" fillId="5" borderId="0" xfId="29" applyFont="1" applyBorder="1">
      <alignment horizontal="right" vertical="center"/>
    </xf>
    <xf numFmtId="3" fontId="23" fillId="5" borderId="30" xfId="11" applyFont="1" applyFill="1" applyBorder="1">
      <alignment horizontal="right" vertical="center"/>
      <protection locked="0"/>
    </xf>
    <xf numFmtId="3" fontId="23" fillId="5" borderId="0" xfId="11" applyFont="1" applyFill="1" applyBorder="1">
      <alignment horizontal="right" vertical="center"/>
      <protection locked="0"/>
    </xf>
    <xf numFmtId="3" fontId="23" fillId="5" borderId="33" xfId="11" applyFont="1" applyFill="1" applyBorder="1">
      <alignment horizontal="right" vertical="center"/>
      <protection locked="0"/>
    </xf>
    <xf numFmtId="3" fontId="23" fillId="5" borderId="30" xfId="29" applyFont="1" applyBorder="1">
      <alignment horizontal="right" vertical="center"/>
    </xf>
    <xf numFmtId="3" fontId="23" fillId="5" borderId="0" xfId="29" applyFont="1" applyBorder="1">
      <alignment horizontal="right" vertical="center"/>
    </xf>
    <xf numFmtId="3" fontId="23" fillId="5" borderId="33" xfId="29" applyFont="1" applyBorder="1">
      <alignment horizontal="right" vertical="center"/>
    </xf>
    <xf numFmtId="0" fontId="25" fillId="5" borderId="0" xfId="0" applyFont="1" applyAlignment="1">
      <alignment horizontal="left" vertical="center" wrapText="1"/>
    </xf>
    <xf numFmtId="3" fontId="23" fillId="12" borderId="24" xfId="3" applyNumberFormat="1" applyFont="1" applyBorder="1">
      <alignment horizontal="center" vertical="center"/>
    </xf>
    <xf numFmtId="3" fontId="23" fillId="12" borderId="157" xfId="3" applyNumberFormat="1" applyFont="1" applyBorder="1">
      <alignment horizontal="center" vertical="center"/>
    </xf>
    <xf numFmtId="0" fontId="23" fillId="40" borderId="107" xfId="18" applyFont="1" applyBorder="1">
      <alignment horizontal="center" vertical="center" wrapText="1"/>
      <protection locked="0"/>
    </xf>
    <xf numFmtId="0" fontId="23" fillId="40" borderId="81" xfId="18" applyFont="1" applyBorder="1">
      <alignment horizontal="center" vertical="center" wrapText="1"/>
      <protection locked="0"/>
    </xf>
    <xf numFmtId="0" fontId="23" fillId="40" borderId="149" xfId="18" applyFont="1" applyBorder="1">
      <alignment horizontal="center" vertical="center" wrapText="1"/>
      <protection locked="0"/>
    </xf>
    <xf numFmtId="0" fontId="25" fillId="53" borderId="91" xfId="0" applyFont="1" applyFill="1" applyBorder="1" applyAlignment="1">
      <alignment horizontal="center" vertical="center" wrapText="1"/>
    </xf>
    <xf numFmtId="0" fontId="25" fillId="53" borderId="92" xfId="0" applyFont="1" applyFill="1" applyBorder="1" applyAlignment="1">
      <alignment horizontal="center" vertical="center" wrapText="1"/>
    </xf>
    <xf numFmtId="0" fontId="25" fillId="53" borderId="85" xfId="0" applyFont="1" applyFill="1" applyBorder="1" applyAlignment="1">
      <alignment horizontal="center" vertical="center" wrapText="1"/>
    </xf>
    <xf numFmtId="0" fontId="25" fillId="53" borderId="105" xfId="0" applyFont="1" applyFill="1" applyBorder="1">
      <alignment vertical="center"/>
    </xf>
    <xf numFmtId="0" fontId="23" fillId="53" borderId="31" xfId="0" applyFont="1" applyFill="1" applyBorder="1" applyAlignment="1">
      <alignment horizontal="left" vertical="center"/>
    </xf>
    <xf numFmtId="0" fontId="25" fillId="53" borderId="148" xfId="0" applyFont="1" applyFill="1" applyBorder="1" applyAlignment="1">
      <alignment horizontal="center" vertical="center" wrapText="1"/>
    </xf>
    <xf numFmtId="0" fontId="23" fillId="53" borderId="112" xfId="54" applyFont="1" applyFill="1" applyBorder="1">
      <alignment horizontal="center" vertical="center" wrapText="1"/>
    </xf>
    <xf numFmtId="0" fontId="23" fillId="53" borderId="115" xfId="54" applyFont="1" applyFill="1" applyBorder="1">
      <alignment horizontal="center" vertical="center" wrapText="1"/>
    </xf>
    <xf numFmtId="0" fontId="23" fillId="53" borderId="123" xfId="54" applyFont="1" applyFill="1" applyBorder="1">
      <alignment horizontal="center" vertical="center" wrapText="1"/>
    </xf>
    <xf numFmtId="0" fontId="23" fillId="53" borderId="85" xfId="54" applyFont="1" applyFill="1" applyBorder="1">
      <alignment horizontal="center" vertical="center" wrapText="1"/>
    </xf>
    <xf numFmtId="0" fontId="23" fillId="53" borderId="30" xfId="54" applyFont="1" applyFill="1" applyBorder="1">
      <alignment horizontal="center" vertical="center" wrapText="1"/>
    </xf>
    <xf numFmtId="0" fontId="23" fillId="53" borderId="76" xfId="54" applyFont="1" applyFill="1" applyBorder="1">
      <alignment horizontal="center" vertical="center" wrapText="1"/>
    </xf>
    <xf numFmtId="0" fontId="23" fillId="12" borderId="110" xfId="3" applyFont="1" applyBorder="1">
      <alignment horizontal="center" vertical="center"/>
    </xf>
    <xf numFmtId="0" fontId="25" fillId="5" borderId="33" xfId="0" applyFont="1" applyBorder="1">
      <alignment vertical="center"/>
    </xf>
    <xf numFmtId="0" fontId="25" fillId="5" borderId="54" xfId="0" applyFont="1" applyBorder="1">
      <alignment vertical="center"/>
    </xf>
    <xf numFmtId="0" fontId="26" fillId="12" borderId="25" xfId="3" applyFont="1" applyBorder="1">
      <alignment horizontal="center" vertical="center"/>
    </xf>
    <xf numFmtId="0" fontId="23" fillId="12" borderId="83" xfId="0" applyFont="1" applyFill="1" applyBorder="1">
      <alignment vertical="center"/>
    </xf>
    <xf numFmtId="0" fontId="23" fillId="12" borderId="19" xfId="0" applyFont="1" applyFill="1" applyBorder="1">
      <alignment vertical="center"/>
    </xf>
    <xf numFmtId="0" fontId="23" fillId="12" borderId="20" xfId="0" applyFont="1" applyFill="1" applyBorder="1">
      <alignment vertical="center"/>
    </xf>
    <xf numFmtId="3" fontId="0" fillId="53" borderId="113" xfId="0" applyNumberFormat="1" applyFill="1" applyBorder="1" applyAlignment="1">
      <alignment horizontal="center" vertical="center"/>
    </xf>
    <xf numFmtId="0" fontId="0" fillId="5" borderId="0" xfId="0" applyAlignment="1">
      <alignment horizontal="left" vertical="center" indent="1"/>
    </xf>
    <xf numFmtId="0" fontId="0" fillId="12" borderId="75" xfId="3" applyFont="1" applyBorder="1">
      <alignment horizontal="center" vertical="center"/>
    </xf>
    <xf numFmtId="0" fontId="26" fillId="12" borderId="86" xfId="3" applyFont="1" applyBorder="1" applyAlignment="1">
      <alignment vertical="center"/>
    </xf>
    <xf numFmtId="0" fontId="26" fillId="12" borderId="82" xfId="3" applyFont="1" applyBorder="1" applyAlignment="1">
      <alignment vertical="center"/>
    </xf>
    <xf numFmtId="0" fontId="26" fillId="12" borderId="22" xfId="3" applyFont="1" applyBorder="1" applyAlignment="1">
      <alignment vertical="center"/>
    </xf>
    <xf numFmtId="0" fontId="26" fillId="12" borderId="83" xfId="3" applyFont="1" applyBorder="1" applyAlignment="1">
      <alignment vertical="center"/>
    </xf>
    <xf numFmtId="0" fontId="26" fillId="12" borderId="19" xfId="3" applyFont="1" applyBorder="1" applyAlignment="1">
      <alignment vertical="center"/>
    </xf>
    <xf numFmtId="3" fontId="0" fillId="53" borderId="38" xfId="0" applyNumberFormat="1" applyFill="1" applyBorder="1" applyAlignment="1">
      <alignment horizontal="center" vertical="center"/>
    </xf>
    <xf numFmtId="0" fontId="25" fillId="53" borderId="101" xfId="0" applyFont="1" applyFill="1" applyBorder="1" applyAlignment="1">
      <alignment horizontal="center" vertical="center" wrapText="1"/>
    </xf>
    <xf numFmtId="0" fontId="25" fillId="53" borderId="69" xfId="0" applyFont="1" applyFill="1" applyBorder="1" applyAlignment="1">
      <alignment horizontal="center" vertical="center" wrapText="1"/>
    </xf>
    <xf numFmtId="0" fontId="25" fillId="53" borderId="108" xfId="0" applyFont="1" applyFill="1" applyBorder="1" applyAlignment="1">
      <alignment horizontal="left" vertical="center"/>
    </xf>
    <xf numFmtId="0" fontId="25" fillId="53" borderId="106" xfId="0" applyFont="1" applyFill="1" applyBorder="1" applyAlignment="1">
      <alignment horizontal="left" vertical="center"/>
    </xf>
    <xf numFmtId="0" fontId="0" fillId="12" borderId="106" xfId="0" applyFill="1" applyBorder="1" applyAlignment="1"/>
    <xf numFmtId="0" fontId="68" fillId="52" borderId="82" xfId="143" applyFont="1" applyBorder="1">
      <alignment horizontal="center" vertical="center"/>
    </xf>
    <xf numFmtId="0" fontId="68" fillId="52" borderId="22" xfId="143" applyFont="1" applyBorder="1">
      <alignment horizontal="center" vertical="center"/>
    </xf>
    <xf numFmtId="0" fontId="68" fillId="52" borderId="21" xfId="143" applyFont="1" applyBorder="1">
      <alignment horizontal="center" vertical="center"/>
    </xf>
    <xf numFmtId="3" fontId="40" fillId="5" borderId="83" xfId="29" applyFont="1" applyBorder="1">
      <alignment horizontal="right" vertical="center"/>
    </xf>
    <xf numFmtId="3" fontId="40" fillId="5" borderId="25" xfId="29" applyFont="1" applyBorder="1">
      <alignment horizontal="right" vertical="center"/>
    </xf>
    <xf numFmtId="3" fontId="40" fillId="42" borderId="16" xfId="6" applyFont="1" applyBorder="1">
      <alignment horizontal="right" vertical="center"/>
    </xf>
    <xf numFmtId="0" fontId="38" fillId="5" borderId="81" xfId="0" applyFont="1" applyBorder="1" applyAlignment="1">
      <alignment vertical="center" wrapText="1"/>
    </xf>
    <xf numFmtId="0" fontId="38" fillId="5" borderId="107" xfId="0" applyFont="1" applyBorder="1" applyAlignment="1">
      <alignment vertical="center" wrapText="1"/>
    </xf>
    <xf numFmtId="0" fontId="38" fillId="5" borderId="110" xfId="0" applyFont="1" applyBorder="1" applyAlignment="1">
      <alignment vertical="center" wrapText="1"/>
    </xf>
    <xf numFmtId="0" fontId="38" fillId="5" borderId="81" xfId="0" applyFont="1" applyBorder="1">
      <alignment vertical="center"/>
    </xf>
    <xf numFmtId="0" fontId="38" fillId="5" borderId="91" xfId="0" applyFont="1" applyBorder="1">
      <alignment vertical="center"/>
    </xf>
    <xf numFmtId="0" fontId="38" fillId="5" borderId="92" xfId="0" applyFont="1" applyBorder="1">
      <alignment vertical="center"/>
    </xf>
    <xf numFmtId="0" fontId="25" fillId="5" borderId="110" xfId="0" applyFont="1" applyBorder="1" applyAlignment="1">
      <alignment vertical="center" wrapText="1"/>
    </xf>
    <xf numFmtId="3" fontId="23" fillId="13" borderId="18" xfId="20" applyFont="1" applyBorder="1">
      <alignment horizontal="right" vertical="center"/>
      <protection locked="0"/>
    </xf>
    <xf numFmtId="0" fontId="40" fillId="5" borderId="69" xfId="0" applyFont="1" applyBorder="1" applyAlignment="1">
      <alignment horizontal="left" vertical="center" wrapText="1"/>
    </xf>
    <xf numFmtId="3" fontId="40" fillId="40" borderId="113" xfId="11" applyFont="1" applyBorder="1">
      <alignment horizontal="right" vertical="center"/>
      <protection locked="0"/>
    </xf>
    <xf numFmtId="0" fontId="40" fillId="40" borderId="86" xfId="18" applyFont="1" applyBorder="1">
      <alignment horizontal="center" vertical="center" wrapText="1"/>
      <protection locked="0"/>
    </xf>
    <xf numFmtId="3" fontId="40" fillId="40" borderId="37" xfId="11" applyFont="1" applyBorder="1">
      <alignment horizontal="right" vertical="center"/>
      <protection locked="0"/>
    </xf>
    <xf numFmtId="0" fontId="25" fillId="5" borderId="105" xfId="0" applyFont="1" applyBorder="1" applyAlignment="1">
      <alignment horizontal="center" vertical="center" wrapText="1"/>
    </xf>
    <xf numFmtId="0" fontId="38" fillId="5" borderId="106" xfId="0" applyFont="1" applyBorder="1" applyAlignment="1">
      <alignment horizontal="center" vertical="center" wrapText="1"/>
    </xf>
    <xf numFmtId="0" fontId="26" fillId="5" borderId="0" xfId="0" applyFont="1" applyAlignment="1">
      <alignment horizontal="left" vertical="center" wrapText="1"/>
    </xf>
    <xf numFmtId="0" fontId="25" fillId="53" borderId="110" xfId="0" applyFont="1" applyFill="1" applyBorder="1" applyAlignment="1">
      <alignment horizontal="center" vertical="center" wrapText="1"/>
    </xf>
    <xf numFmtId="0" fontId="25" fillId="5" borderId="0" xfId="0" applyFont="1" applyAlignment="1">
      <alignment horizontal="center" vertical="center"/>
    </xf>
    <xf numFmtId="3" fontId="40" fillId="5" borderId="23" xfId="29" applyFont="1" applyBorder="1">
      <alignment horizontal="right" vertical="center"/>
    </xf>
    <xf numFmtId="0" fontId="25" fillId="5" borderId="148" xfId="0" applyFont="1" applyBorder="1" applyAlignment="1">
      <alignment horizontal="center"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25" fillId="53" borderId="69" xfId="0" applyFont="1" applyFill="1" applyBorder="1">
      <alignment vertical="center"/>
    </xf>
    <xf numFmtId="0" fontId="57" fillId="5" borderId="69" xfId="0" applyFont="1" applyBorder="1" applyAlignment="1">
      <alignment vertical="top" wrapText="1"/>
    </xf>
    <xf numFmtId="0" fontId="0" fillId="5" borderId="69" xfId="0" applyBorder="1" applyAlignment="1"/>
    <xf numFmtId="0" fontId="55" fillId="5" borderId="69" xfId="0" applyFont="1" applyBorder="1">
      <alignment vertical="center"/>
    </xf>
    <xf numFmtId="0" fontId="25" fillId="53" borderId="69" xfId="0" applyFont="1" applyFill="1" applyBorder="1" applyAlignment="1">
      <alignment horizontal="left" vertical="center"/>
    </xf>
    <xf numFmtId="0" fontId="0" fillId="53" borderId="69" xfId="0" applyFill="1" applyBorder="1">
      <alignment vertical="center"/>
    </xf>
    <xf numFmtId="3" fontId="23" fillId="13" borderId="37" xfId="20" applyFont="1" applyBorder="1">
      <alignment horizontal="right" vertical="center"/>
      <protection locked="0"/>
    </xf>
    <xf numFmtId="3" fontId="23" fillId="13" borderId="36" xfId="20" applyFont="1" applyBorder="1">
      <alignment horizontal="right" vertical="center"/>
      <protection locked="0"/>
    </xf>
    <xf numFmtId="3" fontId="23" fillId="0" borderId="0" xfId="11" applyFont="1" applyFill="1" applyBorder="1">
      <alignment horizontal="right" vertical="center"/>
      <protection locked="0"/>
    </xf>
    <xf numFmtId="0" fontId="25" fillId="5" borderId="85" xfId="0" applyFont="1" applyBorder="1" applyAlignment="1">
      <alignment horizontal="center" vertical="center"/>
    </xf>
    <xf numFmtId="0" fontId="25" fillId="5" borderId="91" xfId="0" applyFont="1" applyBorder="1" applyAlignment="1">
      <alignment horizontal="center" vertical="center"/>
    </xf>
    <xf numFmtId="49" fontId="23" fillId="13" borderId="14" xfId="27" applyNumberFormat="1" applyFont="1">
      <alignment horizontal="center" vertical="center" wrapText="1"/>
      <protection locked="0"/>
    </xf>
    <xf numFmtId="49" fontId="23" fillId="13" borderId="15" xfId="27" applyNumberFormat="1" applyFont="1" applyBorder="1">
      <alignment horizontal="center" vertical="center" wrapText="1"/>
      <protection locked="0"/>
    </xf>
    <xf numFmtId="0" fontId="24" fillId="5" borderId="0" xfId="0" applyFont="1" applyAlignment="1">
      <alignment horizontal="left" vertical="center"/>
    </xf>
    <xf numFmtId="0" fontId="21" fillId="5" borderId="0" xfId="0" applyFont="1">
      <alignment vertical="center"/>
    </xf>
    <xf numFmtId="0" fontId="25" fillId="5" borderId="0" xfId="5" applyBorder="1" applyAlignment="1">
      <alignment horizontal="center" vertical="center" wrapText="1"/>
    </xf>
    <xf numFmtId="3" fontId="29" fillId="12" borderId="14" xfId="3" applyNumberFormat="1" applyFont="1" applyBorder="1">
      <alignment horizontal="center" vertical="center"/>
    </xf>
    <xf numFmtId="0" fontId="0" fillId="2" borderId="19" xfId="0" applyFill="1" applyBorder="1" applyAlignment="1">
      <alignment horizontal="left" vertical="center" indent="1"/>
    </xf>
    <xf numFmtId="0" fontId="23" fillId="12" borderId="19" xfId="3" applyFont="1" applyBorder="1" applyAlignment="1">
      <alignment vertical="center"/>
    </xf>
    <xf numFmtId="0" fontId="23" fillId="5" borderId="83" xfId="0" applyFont="1" applyBorder="1" applyAlignment="1">
      <alignment vertical="center" wrapText="1"/>
    </xf>
    <xf numFmtId="0" fontId="23" fillId="5" borderId="19" xfId="0" applyFont="1" applyBorder="1" applyAlignment="1">
      <alignment vertical="center" wrapText="1"/>
    </xf>
    <xf numFmtId="0" fontId="23" fillId="2" borderId="19" xfId="0" applyFont="1" applyFill="1" applyBorder="1" applyAlignment="1">
      <alignment horizontal="left" vertical="center" indent="1"/>
    </xf>
    <xf numFmtId="0" fontId="23" fillId="5" borderId="20" xfId="0" applyFont="1" applyBorder="1" applyAlignment="1">
      <alignment vertical="center" wrapText="1"/>
    </xf>
    <xf numFmtId="0" fontId="23" fillId="2" borderId="19" xfId="0" applyFont="1" applyFill="1" applyBorder="1" applyAlignment="1">
      <alignment horizontal="left" vertical="center" wrapText="1"/>
    </xf>
    <xf numFmtId="2" fontId="23" fillId="14" borderId="83" xfId="48" applyNumberFormat="1" applyFont="1" applyBorder="1">
      <alignment vertical="center"/>
    </xf>
    <xf numFmtId="2" fontId="23" fillId="12" borderId="19" xfId="3" applyNumberFormat="1" applyFont="1" applyBorder="1">
      <alignment horizontal="center" vertical="center"/>
    </xf>
    <xf numFmtId="0" fontId="25" fillId="2" borderId="82" xfId="0" applyFont="1" applyFill="1" applyBorder="1">
      <alignment vertical="center"/>
    </xf>
    <xf numFmtId="0" fontId="23" fillId="2" borderId="84" xfId="0" applyFont="1" applyFill="1" applyBorder="1">
      <alignment vertical="center"/>
    </xf>
    <xf numFmtId="0" fontId="25" fillId="2" borderId="22" xfId="0" applyFont="1" applyFill="1" applyBorder="1">
      <alignment vertical="center"/>
    </xf>
    <xf numFmtId="0" fontId="25" fillId="2" borderId="19" xfId="0" applyFont="1" applyFill="1" applyBorder="1">
      <alignment vertical="center"/>
    </xf>
    <xf numFmtId="0" fontId="25" fillId="2" borderId="17" xfId="0" applyFont="1" applyFill="1" applyBorder="1">
      <alignment vertical="center"/>
    </xf>
    <xf numFmtId="0" fontId="23" fillId="2" borderId="17" xfId="0" applyFont="1" applyFill="1" applyBorder="1" applyAlignment="1">
      <alignment horizontal="left" vertical="center"/>
    </xf>
    <xf numFmtId="0" fontId="23" fillId="2" borderId="18" xfId="0" applyFont="1" applyFill="1" applyBorder="1">
      <alignment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5" fillId="12" borderId="15" xfId="3" applyFont="1" applyBorder="1">
      <alignment horizontal="center" vertical="center"/>
    </xf>
    <xf numFmtId="0" fontId="0" fillId="5" borderId="19" xfId="0" applyBorder="1" applyAlignment="1">
      <alignment horizontal="left" vertical="center" wrapText="1"/>
    </xf>
    <xf numFmtId="0" fontId="0" fillId="5" borderId="83" xfId="0" applyBorder="1" applyAlignment="1">
      <alignment horizontal="left" vertical="center" wrapText="1"/>
    </xf>
    <xf numFmtId="0" fontId="48" fillId="5" borderId="19" xfId="0" applyFont="1" applyBorder="1" applyAlignment="1">
      <alignment horizontal="center" vertical="center"/>
    </xf>
    <xf numFmtId="0" fontId="48" fillId="5" borderId="20" xfId="0" applyFont="1" applyBorder="1" applyAlignment="1">
      <alignment horizontal="center" vertical="center"/>
    </xf>
    <xf numFmtId="0" fontId="0" fillId="5" borderId="28" xfId="0" applyBorder="1">
      <alignment vertical="center"/>
    </xf>
    <xf numFmtId="0" fontId="0" fillId="5" borderId="19" xfId="0" applyBorder="1" applyAlignment="1">
      <alignment horizontal="left" vertical="center" wrapText="1" indent="1"/>
    </xf>
    <xf numFmtId="0" fontId="25" fillId="5" borderId="60" xfId="0" applyFont="1" applyBorder="1" applyAlignment="1">
      <alignment horizontal="center" vertical="center" wrapText="1"/>
    </xf>
    <xf numFmtId="0" fontId="25" fillId="5" borderId="97" xfId="5" applyBorder="1">
      <alignment horizontal="center" wrapText="1"/>
    </xf>
    <xf numFmtId="0" fontId="25" fillId="5" borderId="109" xfId="5" applyBorder="1">
      <alignment horizontal="center" wrapText="1"/>
    </xf>
    <xf numFmtId="3" fontId="23" fillId="12" borderId="75" xfId="3" applyNumberFormat="1" applyFont="1" applyBorder="1">
      <alignment horizontal="center" vertical="center"/>
    </xf>
    <xf numFmtId="0" fontId="25" fillId="49" borderId="106" xfId="5" applyFill="1" applyBorder="1" applyAlignment="1">
      <alignment horizontal="center" vertical="center" wrapText="1"/>
    </xf>
    <xf numFmtId="0" fontId="38" fillId="5" borderId="148" xfId="5" applyFont="1" applyBorder="1" applyAlignment="1">
      <alignment horizontal="center" vertical="center" wrapText="1"/>
    </xf>
    <xf numFmtId="0" fontId="38" fillId="5" borderId="107" xfId="5" applyFont="1" applyBorder="1" applyAlignment="1">
      <alignment horizontal="center" vertical="center" wrapText="1"/>
    </xf>
    <xf numFmtId="0" fontId="38" fillId="5" borderId="149" xfId="5" applyFont="1" applyBorder="1" applyAlignment="1">
      <alignment horizontal="center" vertical="center" wrapText="1"/>
    </xf>
    <xf numFmtId="0" fontId="29" fillId="2" borderId="17" xfId="0" applyFont="1" applyFill="1" applyBorder="1" applyAlignment="1">
      <alignment horizontal="center" vertical="center" wrapText="1"/>
    </xf>
    <xf numFmtId="0" fontId="29" fillId="12" borderId="22" xfId="3" applyFont="1" applyBorder="1">
      <alignment horizontal="center" vertical="center"/>
    </xf>
    <xf numFmtId="0" fontId="23" fillId="12" borderId="113" xfId="3" applyFont="1" applyBorder="1">
      <alignment horizontal="center" vertical="center"/>
    </xf>
    <xf numFmtId="2" fontId="23" fillId="12" borderId="22" xfId="3" applyNumberFormat="1" applyFont="1" applyBorder="1">
      <alignment horizontal="center" vertical="center"/>
    </xf>
    <xf numFmtId="2" fontId="23" fillId="5" borderId="113" xfId="31" applyNumberFormat="1" applyFont="1" applyBorder="1">
      <alignment horizontal="right" vertical="center"/>
    </xf>
    <xf numFmtId="0" fontId="0" fillId="0" borderId="19" xfId="0" applyFill="1" applyBorder="1" applyAlignment="1">
      <alignment horizontal="left" vertical="center" wrapText="1" indent="1"/>
    </xf>
    <xf numFmtId="0" fontId="23" fillId="12" borderId="108" xfId="3" applyFont="1" applyBorder="1">
      <alignment horizontal="center" vertical="center"/>
    </xf>
    <xf numFmtId="0" fontId="23" fillId="12" borderId="90" xfId="3" applyFont="1" applyBorder="1">
      <alignment horizontal="center" vertical="center"/>
    </xf>
    <xf numFmtId="0" fontId="23" fillId="12" borderId="147" xfId="3" applyFont="1" applyBorder="1">
      <alignment horizontal="center" vertical="center"/>
    </xf>
    <xf numFmtId="0" fontId="23" fillId="12" borderId="104" xfId="3" applyFont="1" applyBorder="1">
      <alignment horizontal="center" vertical="center"/>
    </xf>
    <xf numFmtId="0" fontId="23" fillId="12" borderId="103" xfId="3" applyFont="1" applyBorder="1">
      <alignment horizontal="center" vertical="center"/>
    </xf>
    <xf numFmtId="0" fontId="23" fillId="12" borderId="100" xfId="3" applyFont="1" applyBorder="1">
      <alignment horizontal="center" vertical="center"/>
    </xf>
    <xf numFmtId="0" fontId="23" fillId="12" borderId="133" xfId="3" applyFont="1" applyBorder="1">
      <alignment horizontal="center" vertical="center"/>
    </xf>
    <xf numFmtId="0" fontId="23" fillId="12" borderId="102" xfId="3" applyFont="1" applyBorder="1">
      <alignment horizontal="center" vertical="center"/>
    </xf>
    <xf numFmtId="0" fontId="23" fillId="12" borderId="160" xfId="3" applyFont="1" applyBorder="1">
      <alignment horizontal="center" vertical="center"/>
    </xf>
    <xf numFmtId="0" fontId="23" fillId="12" borderId="157" xfId="3" applyFont="1" applyBorder="1">
      <alignment horizontal="center" vertical="center"/>
    </xf>
    <xf numFmtId="0" fontId="23" fillId="12" borderId="99" xfId="3" applyFont="1" applyBorder="1">
      <alignment horizontal="center" vertical="center"/>
    </xf>
    <xf numFmtId="0" fontId="0" fillId="42" borderId="106" xfId="9" applyFont="1" applyBorder="1" applyAlignment="1">
      <alignment vertical="center"/>
    </xf>
    <xf numFmtId="0" fontId="0" fillId="12" borderId="37" xfId="3" applyFont="1" applyBorder="1">
      <alignment horizontal="center" vertical="center"/>
    </xf>
    <xf numFmtId="0" fontId="63" fillId="52" borderId="35" xfId="143" applyBorder="1">
      <alignment horizontal="center" vertical="center"/>
    </xf>
    <xf numFmtId="3" fontId="29" fillId="13" borderId="35" xfId="20" applyFont="1" applyBorder="1">
      <alignment horizontal="right" vertical="center"/>
      <protection locked="0"/>
    </xf>
    <xf numFmtId="0" fontId="23" fillId="42" borderId="75" xfId="9" applyFont="1" applyBorder="1" applyProtection="1">
      <alignment horizontal="left" vertical="center"/>
    </xf>
    <xf numFmtId="0" fontId="23" fillId="42" borderId="75" xfId="9" applyFont="1" applyBorder="1">
      <alignment horizontal="left" vertical="center"/>
    </xf>
    <xf numFmtId="0" fontId="63" fillId="42" borderId="75" xfId="9" applyFont="1" applyBorder="1">
      <alignment horizontal="left" vertical="center"/>
    </xf>
    <xf numFmtId="3" fontId="23" fillId="42" borderId="124" xfId="6" applyFont="1" applyBorder="1">
      <alignment horizontal="right" vertical="center"/>
    </xf>
    <xf numFmtId="0" fontId="23" fillId="12" borderId="101" xfId="3" applyFont="1" applyBorder="1">
      <alignment horizontal="center" vertical="center"/>
    </xf>
    <xf numFmtId="0" fontId="23" fillId="12" borderId="96" xfId="3" applyFont="1" applyBorder="1">
      <alignment horizontal="center" vertical="center"/>
    </xf>
    <xf numFmtId="0" fontId="23" fillId="12" borderId="123" xfId="3" applyFont="1" applyBorder="1">
      <alignment horizontal="center" vertical="center"/>
    </xf>
    <xf numFmtId="0" fontId="23" fillId="12" borderId="75" xfId="3" applyFont="1" applyBorder="1">
      <alignment horizontal="center" vertical="center"/>
    </xf>
    <xf numFmtId="0" fontId="0" fillId="12" borderId="36" xfId="3" applyFont="1" applyBorder="1">
      <alignment horizontal="center" vertical="center"/>
    </xf>
    <xf numFmtId="0" fontId="38" fillId="5" borderId="69" xfId="0" applyFont="1" applyBorder="1" applyAlignment="1">
      <alignment horizontal="center" vertical="center"/>
    </xf>
    <xf numFmtId="0" fontId="23" fillId="5" borderId="83" xfId="0" applyFont="1" applyBorder="1" applyAlignment="1">
      <alignment horizontal="left" vertical="center" indent="1"/>
    </xf>
    <xf numFmtId="3" fontId="29" fillId="12" borderId="35" xfId="3" applyNumberFormat="1" applyFont="1" applyBorder="1">
      <alignment horizontal="center" vertical="center"/>
    </xf>
    <xf numFmtId="3" fontId="23" fillId="12" borderId="35" xfId="3" applyNumberFormat="1" applyFont="1" applyBorder="1">
      <alignment horizontal="center" vertical="center"/>
    </xf>
    <xf numFmtId="2" fontId="23" fillId="12" borderId="113" xfId="3" applyNumberFormat="1" applyFont="1" applyBorder="1">
      <alignment horizontal="center" vertical="center"/>
    </xf>
    <xf numFmtId="2" fontId="23" fillId="12" borderId="14" xfId="3" applyNumberFormat="1" applyFont="1" applyBorder="1">
      <alignment horizontal="center" vertical="center"/>
    </xf>
    <xf numFmtId="0" fontId="23" fillId="2" borderId="31" xfId="0" applyFont="1" applyFill="1" applyBorder="1" applyAlignment="1">
      <alignment horizontal="left" vertical="center" wrapText="1" indent="1"/>
    </xf>
    <xf numFmtId="0" fontId="26" fillId="2" borderId="25" xfId="82" applyFont="1" applyFill="1" applyBorder="1" applyAlignment="1" applyProtection="1">
      <alignment horizontal="left" vertical="center" wrapText="1" indent="1"/>
    </xf>
    <xf numFmtId="0" fontId="25" fillId="12" borderId="75" xfId="3" applyFont="1" applyBorder="1">
      <alignment horizontal="center" vertical="center"/>
    </xf>
    <xf numFmtId="0" fontId="29" fillId="12" borderId="17" xfId="3" applyFont="1" applyBorder="1">
      <alignment horizontal="center" vertical="center"/>
    </xf>
    <xf numFmtId="0" fontId="29" fillId="12" borderId="23" xfId="3" applyFont="1" applyBorder="1">
      <alignment horizontal="center" vertical="center"/>
    </xf>
    <xf numFmtId="3" fontId="29" fillId="5" borderId="35" xfId="29" applyFont="1" applyBorder="1">
      <alignment horizontal="right" vertical="center"/>
    </xf>
    <xf numFmtId="0" fontId="29" fillId="12" borderId="14" xfId="3" applyFont="1" applyBorder="1">
      <alignment horizontal="center" vertical="center"/>
    </xf>
    <xf numFmtId="0" fontId="23" fillId="42" borderId="54" xfId="9" applyFont="1" applyBorder="1" applyProtection="1">
      <alignment horizontal="left" vertical="center"/>
    </xf>
    <xf numFmtId="0" fontId="19" fillId="2" borderId="19" xfId="82" applyFill="1" applyBorder="1" applyAlignment="1">
      <alignment horizontal="left" vertical="center" wrapText="1" indent="2"/>
    </xf>
    <xf numFmtId="0" fontId="23" fillId="5" borderId="20" xfId="0" applyFont="1" applyBorder="1" applyAlignment="1">
      <alignment horizontal="center" vertical="center"/>
    </xf>
    <xf numFmtId="3" fontId="29" fillId="12" borderId="32" xfId="3" applyNumberFormat="1" applyFont="1" applyBorder="1">
      <alignment horizontal="center" vertical="center"/>
    </xf>
    <xf numFmtId="2" fontId="23" fillId="12" borderId="17" xfId="3" applyNumberFormat="1" applyFont="1" applyBorder="1">
      <alignment horizontal="center" vertical="center"/>
    </xf>
    <xf numFmtId="0" fontId="0" fillId="2" borderId="106" xfId="0" applyFill="1" applyBorder="1" applyAlignment="1">
      <alignment horizontal="left" vertical="center" wrapText="1"/>
    </xf>
    <xf numFmtId="0" fontId="23" fillId="12" borderId="162" xfId="3" applyFont="1" applyBorder="1">
      <alignment horizontal="center" vertical="center"/>
    </xf>
    <xf numFmtId="0" fontId="23" fillId="12"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23" fillId="12" borderId="114" xfId="3" applyFont="1" applyBorder="1">
      <alignment horizontal="center" vertical="center"/>
    </xf>
    <xf numFmtId="3" fontId="29" fillId="12" borderId="15" xfId="3" applyNumberFormat="1" applyFont="1" applyBorder="1">
      <alignment horizontal="center" vertical="center"/>
    </xf>
    <xf numFmtId="0" fontId="0" fillId="12" borderId="81" xfId="3" applyFont="1" applyBorder="1">
      <alignment horizontal="center" vertical="center"/>
    </xf>
    <xf numFmtId="3" fontId="29" fillId="12" borderId="161" xfId="3" applyNumberFormat="1" applyFont="1" applyBorder="1">
      <alignment horizontal="center" vertical="center"/>
    </xf>
    <xf numFmtId="2" fontId="23" fillId="12" borderId="66" xfId="3" applyNumberFormat="1" applyFont="1" applyBorder="1">
      <alignment horizontal="center" vertical="center"/>
    </xf>
    <xf numFmtId="2" fontId="23" fillId="12" borderId="27" xfId="3" applyNumberFormat="1" applyFont="1" applyBorder="1">
      <alignment horizontal="center" vertical="center"/>
    </xf>
    <xf numFmtId="2" fontId="23" fillId="12" borderId="28" xfId="3" applyNumberFormat="1" applyFont="1" applyBorder="1">
      <alignment horizontal="center" vertical="center"/>
    </xf>
    <xf numFmtId="3" fontId="23" fillId="12" borderId="107" xfId="3" applyNumberFormat="1" applyFont="1" applyBorder="1">
      <alignment horizontal="center" vertical="center"/>
    </xf>
    <xf numFmtId="2" fontId="23" fillId="12" borderId="148" xfId="3" applyNumberFormat="1" applyFont="1" applyBorder="1">
      <alignment horizontal="center" vertical="center"/>
    </xf>
    <xf numFmtId="2" fontId="23" fillId="12" borderId="81" xfId="3" applyNumberFormat="1" applyFont="1" applyBorder="1">
      <alignment horizontal="center" vertical="center"/>
    </xf>
    <xf numFmtId="2" fontId="23" fillId="12" borderId="110" xfId="3" applyNumberFormat="1" applyFont="1" applyBorder="1">
      <alignment horizontal="center" vertical="center"/>
    </xf>
    <xf numFmtId="0" fontId="0" fillId="2" borderId="83" xfId="0" applyFill="1" applyBorder="1" applyAlignment="1">
      <alignment vertical="center" wrapText="1"/>
    </xf>
    <xf numFmtId="0" fontId="23" fillId="12" borderId="51" xfId="3" applyFont="1" applyBorder="1">
      <alignment horizontal="center" vertical="center"/>
    </xf>
    <xf numFmtId="0" fontId="23" fillId="12" borderId="73" xfId="3" applyFont="1" applyBorder="1">
      <alignment horizontal="center" vertical="center"/>
    </xf>
    <xf numFmtId="0" fontId="24" fillId="2" borderId="106" xfId="0" applyFont="1" applyFill="1" applyBorder="1" applyAlignment="1">
      <alignment horizontal="left" vertical="center"/>
    </xf>
    <xf numFmtId="0" fontId="23" fillId="12" borderId="106" xfId="3" applyFont="1" applyBorder="1">
      <alignment horizontal="center" vertical="center"/>
    </xf>
    <xf numFmtId="0" fontId="0" fillId="2" borderId="84" xfId="0" applyFill="1" applyBorder="1">
      <alignment vertical="center"/>
    </xf>
    <xf numFmtId="3" fontId="29" fillId="12" borderId="36" xfId="3" applyNumberFormat="1" applyFont="1" applyBorder="1">
      <alignment horizontal="center" vertical="center"/>
    </xf>
    <xf numFmtId="1" fontId="0" fillId="3" borderId="110" xfId="36" applyFont="1" applyBorder="1" applyAlignment="1">
      <alignment horizontal="center" vertical="center"/>
    </xf>
    <xf numFmtId="1" fontId="0" fillId="14" borderId="106" xfId="47" applyFont="1" applyBorder="1" applyAlignment="1">
      <alignment horizontal="center" vertical="center"/>
    </xf>
    <xf numFmtId="0" fontId="23" fillId="2" borderId="19" xfId="0" applyFont="1" applyFill="1" applyBorder="1" applyAlignment="1">
      <alignment horizontal="left" vertical="center" indent="2"/>
    </xf>
    <xf numFmtId="0" fontId="0" fillId="2" borderId="19" xfId="0" applyFill="1" applyBorder="1" applyAlignment="1">
      <alignment horizontal="left" vertical="center"/>
    </xf>
    <xf numFmtId="3" fontId="29" fillId="5" borderId="36" xfId="29" applyFont="1" applyBorder="1">
      <alignment horizontal="right" vertical="center"/>
    </xf>
    <xf numFmtId="0" fontId="0" fillId="12" borderId="148" xfId="3" applyFont="1" applyBorder="1">
      <alignment horizontal="center" vertical="center"/>
    </xf>
    <xf numFmtId="0" fontId="0" fillId="12" borderId="107" xfId="3" applyFont="1" applyBorder="1">
      <alignment horizontal="center" vertical="center"/>
    </xf>
    <xf numFmtId="0" fontId="0" fillId="12" borderId="110" xfId="3" applyFont="1" applyBorder="1">
      <alignment horizontal="center" vertical="center"/>
    </xf>
    <xf numFmtId="2" fontId="23" fillId="12" borderId="24" xfId="3" applyNumberFormat="1" applyFont="1" applyBorder="1">
      <alignment horizontal="center" vertical="center"/>
    </xf>
    <xf numFmtId="2" fontId="23" fillId="12" borderId="23" xfId="3" applyNumberFormat="1" applyFont="1" applyBorder="1">
      <alignment horizontal="center" vertical="center"/>
    </xf>
    <xf numFmtId="0" fontId="29" fillId="2" borderId="19"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3" fillId="12" borderId="25" xfId="3" applyFont="1" applyBorder="1">
      <alignment horizontal="center" vertical="center"/>
    </xf>
    <xf numFmtId="3" fontId="23" fillId="5" borderId="104" xfId="29" applyFont="1" applyBorder="1">
      <alignment horizontal="right" vertical="center"/>
    </xf>
    <xf numFmtId="0" fontId="23" fillId="12" borderId="66" xfId="3" applyFont="1" applyBorder="1">
      <alignment horizontal="center" vertical="center"/>
    </xf>
    <xf numFmtId="3" fontId="23" fillId="12" borderId="148" xfId="3" applyNumberFormat="1" applyFont="1" applyBorder="1">
      <alignment horizontal="center" vertical="center"/>
    </xf>
    <xf numFmtId="0" fontId="25" fillId="5" borderId="149" xfId="5" applyBorder="1">
      <alignment horizontal="center" wrapText="1"/>
    </xf>
    <xf numFmtId="2" fontId="23" fillId="12" borderId="107" xfId="3" applyNumberFormat="1" applyFont="1" applyBorder="1">
      <alignment horizontal="center" vertical="center"/>
    </xf>
    <xf numFmtId="0" fontId="23" fillId="12" borderId="39" xfId="3" applyFont="1" applyBorder="1">
      <alignment horizontal="center" vertical="center"/>
    </xf>
    <xf numFmtId="3" fontId="23" fillId="12" borderId="39" xfId="3" applyNumberFormat="1" applyFont="1" applyBorder="1">
      <alignment horizontal="center" vertical="center"/>
    </xf>
    <xf numFmtId="9" fontId="29" fillId="42" borderId="107" xfId="8" applyFont="1" applyBorder="1" applyProtection="1">
      <alignment horizontal="right" vertical="center"/>
    </xf>
    <xf numFmtId="3" fontId="29" fillId="40" borderId="35" xfId="11" applyFont="1" applyBorder="1">
      <alignment horizontal="right" vertical="center"/>
      <protection locked="0"/>
    </xf>
    <xf numFmtId="0" fontId="23" fillId="13" borderId="21" xfId="26" applyFont="1" applyBorder="1">
      <alignment horizontal="center" vertical="center" wrapText="1"/>
      <protection locked="0"/>
    </xf>
    <xf numFmtId="0" fontId="23" fillId="0" borderId="51" xfId="0" applyFont="1" applyFill="1" applyBorder="1">
      <alignment vertical="center"/>
    </xf>
    <xf numFmtId="10" fontId="40" fillId="12" borderId="14" xfId="3" applyNumberFormat="1" applyFont="1" applyBorder="1">
      <alignment horizontal="center" vertical="center"/>
    </xf>
    <xf numFmtId="10" fontId="40" fillId="5" borderId="16" xfId="32" applyFont="1" applyBorder="1">
      <alignment horizontal="right" vertical="center"/>
    </xf>
    <xf numFmtId="0" fontId="63" fillId="52" borderId="16" xfId="143" applyBorder="1">
      <alignment horizontal="center" vertical="center"/>
    </xf>
    <xf numFmtId="0" fontId="40" fillId="12" borderId="26" xfId="3" applyFont="1" applyBorder="1">
      <alignment horizontal="center" vertical="center"/>
    </xf>
    <xf numFmtId="0" fontId="40" fillId="12" borderId="19" xfId="0" applyFont="1" applyFill="1" applyBorder="1" applyAlignment="1"/>
    <xf numFmtId="0" fontId="40" fillId="12" borderId="29" xfId="0" applyFont="1" applyFill="1" applyBorder="1">
      <alignment vertical="center"/>
    </xf>
    <xf numFmtId="3" fontId="40" fillId="12" borderId="14" xfId="11" applyFont="1" applyFill="1">
      <alignment horizontal="right" vertical="center"/>
      <protection locked="0"/>
    </xf>
    <xf numFmtId="0" fontId="40" fillId="12" borderId="14" xfId="0" applyFont="1" applyFill="1" applyBorder="1">
      <alignment vertical="center"/>
    </xf>
    <xf numFmtId="0" fontId="40" fillId="12" borderId="22" xfId="0" applyFont="1" applyFill="1" applyBorder="1">
      <alignment vertical="center"/>
    </xf>
    <xf numFmtId="0" fontId="40" fillId="12" borderId="17" xfId="0" applyFont="1" applyFill="1" applyBorder="1">
      <alignment vertical="center"/>
    </xf>
    <xf numFmtId="0" fontId="40" fillId="12" borderId="29" xfId="3" applyFont="1" applyBorder="1">
      <alignment horizontal="center" vertical="center"/>
    </xf>
    <xf numFmtId="0" fontId="40" fillId="12" borderId="16" xfId="3" applyFont="1" applyBorder="1">
      <alignment horizontal="center" vertical="center"/>
    </xf>
    <xf numFmtId="0" fontId="40" fillId="12" borderId="27" xfId="3" applyFont="1" applyBorder="1">
      <alignment horizontal="center" vertical="center"/>
    </xf>
    <xf numFmtId="0" fontId="40" fillId="12" borderId="28" xfId="3" applyFont="1" applyBorder="1">
      <alignment horizontal="center" vertical="center"/>
    </xf>
    <xf numFmtId="3" fontId="40" fillId="12" borderId="29" xfId="3" applyNumberFormat="1" applyFont="1" applyBorder="1">
      <alignment horizontal="center" vertical="center"/>
    </xf>
    <xf numFmtId="0" fontId="40" fillId="12" borderId="24" xfId="3" applyFont="1" applyBorder="1">
      <alignment horizontal="center" vertical="center"/>
    </xf>
    <xf numFmtId="0" fontId="26" fillId="5" borderId="19" xfId="0" applyFont="1" applyBorder="1" applyAlignment="1">
      <alignment horizontal="left" indent="3"/>
    </xf>
    <xf numFmtId="0" fontId="40" fillId="12" borderId="19" xfId="3" applyFont="1" applyBorder="1" applyAlignment="1">
      <alignment horizontal="left" vertical="center" indent="1"/>
    </xf>
    <xf numFmtId="3" fontId="40" fillId="0" borderId="83" xfId="29" applyFont="1" applyFill="1" applyBorder="1">
      <alignment horizontal="right" vertical="center"/>
    </xf>
    <xf numFmtId="3" fontId="40" fillId="0" borderId="19" xfId="29" applyFont="1" applyFill="1" applyBorder="1">
      <alignment horizontal="right" vertical="center"/>
    </xf>
    <xf numFmtId="3" fontId="40" fillId="0" borderId="25" xfId="29" applyFont="1" applyFill="1" applyBorder="1">
      <alignment horizontal="right" vertical="center"/>
    </xf>
    <xf numFmtId="0" fontId="70" fillId="5" borderId="106" xfId="145" applyFont="1" applyFill="1" applyBorder="1" applyProtection="1">
      <alignment vertical="center"/>
    </xf>
    <xf numFmtId="0" fontId="21" fillId="5" borderId="106" xfId="4" applyFill="1" applyBorder="1" applyAlignment="1" applyProtection="1"/>
    <xf numFmtId="0" fontId="71" fillId="5" borderId="90" xfId="0" applyFont="1" applyBorder="1">
      <alignment vertical="center"/>
    </xf>
    <xf numFmtId="0" fontId="22" fillId="5" borderId="51" xfId="0" applyFont="1" applyBorder="1">
      <alignment vertical="center"/>
    </xf>
    <xf numFmtId="0" fontId="22" fillId="5" borderId="0" xfId="0" applyFont="1">
      <alignment vertical="center"/>
    </xf>
    <xf numFmtId="0" fontId="22" fillId="5" borderId="73" xfId="0" applyFont="1" applyBorder="1">
      <alignment vertical="center"/>
    </xf>
    <xf numFmtId="0" fontId="37" fillId="5" borderId="0" xfId="0" applyFont="1">
      <alignment vertical="center"/>
    </xf>
    <xf numFmtId="0" fontId="70" fillId="5" borderId="0" xfId="145" applyFont="1" applyBorder="1" applyAlignment="1">
      <alignment horizontal="left" vertical="center" indent="1"/>
    </xf>
    <xf numFmtId="0" fontId="22" fillId="5" borderId="0" xfId="0" applyFont="1" applyAlignment="1">
      <alignment horizontal="left" vertical="center" indent="1"/>
    </xf>
    <xf numFmtId="0" fontId="70" fillId="5" borderId="0" xfId="145" applyFont="1" applyBorder="1" applyAlignment="1">
      <alignment horizontal="left" vertical="center" indent="2"/>
    </xf>
    <xf numFmtId="0" fontId="22" fillId="5" borderId="101" xfId="0" applyFont="1" applyBorder="1">
      <alignment vertical="center"/>
    </xf>
    <xf numFmtId="0" fontId="22" fillId="5" borderId="69" xfId="0" applyFont="1" applyBorder="1">
      <alignment vertical="center"/>
    </xf>
    <xf numFmtId="0" fontId="22" fillId="5" borderId="96" xfId="0" applyFont="1" applyBorder="1">
      <alignment vertical="center"/>
    </xf>
    <xf numFmtId="0" fontId="22" fillId="5" borderId="106" xfId="4" applyFont="1" applyFill="1" applyBorder="1" applyAlignment="1">
      <alignment horizontal="right"/>
    </xf>
    <xf numFmtId="0" fontId="0" fillId="2" borderId="69" xfId="0" applyFill="1" applyBorder="1">
      <alignment vertical="center"/>
    </xf>
    <xf numFmtId="0" fontId="70" fillId="5" borderId="106" xfId="145" applyFont="1" applyFill="1" applyBorder="1" applyAlignment="1" applyProtection="1">
      <alignment horizontal="right" vertical="center"/>
    </xf>
    <xf numFmtId="0" fontId="25" fillId="2" borderId="106" xfId="0" applyFont="1" applyFill="1" applyBorder="1" applyAlignment="1">
      <alignment horizontal="center" wrapText="1"/>
    </xf>
    <xf numFmtId="0" fontId="40" fillId="5" borderId="69" xfId="0" applyFont="1" applyBorder="1" applyAlignment="1">
      <alignment horizontal="left" vertical="center" wrapText="1" indent="1"/>
    </xf>
    <xf numFmtId="3" fontId="40" fillId="5" borderId="69" xfId="29" applyFont="1" applyBorder="1">
      <alignment horizontal="right" vertical="center"/>
    </xf>
    <xf numFmtId="3" fontId="40" fillId="5" borderId="106" xfId="29" applyFont="1" applyBorder="1">
      <alignment horizontal="right" vertical="center"/>
    </xf>
    <xf numFmtId="0" fontId="38" fillId="5" borderId="106" xfId="0" applyFont="1" applyBorder="1" applyAlignment="1">
      <alignment horizontal="left" vertical="center" wrapText="1"/>
    </xf>
    <xf numFmtId="0" fontId="38" fillId="5" borderId="69" xfId="0" applyFont="1" applyBorder="1" applyAlignment="1">
      <alignment horizontal="left" vertical="center" wrapText="1"/>
    </xf>
    <xf numFmtId="0" fontId="40" fillId="5" borderId="83" xfId="0" applyFont="1" applyBorder="1" applyAlignment="1">
      <alignment horizontal="left" vertical="center" wrapText="1"/>
    </xf>
    <xf numFmtId="0" fontId="38" fillId="42" borderId="21" xfId="9" applyFont="1" applyBorder="1">
      <alignment horizontal="left" vertical="center"/>
    </xf>
    <xf numFmtId="0" fontId="70" fillId="47" borderId="106" xfId="145" applyFont="1" applyFill="1" applyBorder="1" applyProtection="1">
      <alignment vertical="center"/>
    </xf>
    <xf numFmtId="0" fontId="63" fillId="52" borderId="106" xfId="143" applyBorder="1">
      <alignment horizontal="center" vertical="center"/>
    </xf>
    <xf numFmtId="0" fontId="25" fillId="5" borderId="148" xfId="5" applyBorder="1">
      <alignment horizontal="center" wrapText="1"/>
    </xf>
    <xf numFmtId="2" fontId="23" fillId="12" borderId="114" xfId="3" applyNumberFormat="1" applyFont="1" applyBorder="1">
      <alignment horizontal="center" vertical="center"/>
    </xf>
    <xf numFmtId="2" fontId="23" fillId="5" borderId="37" xfId="31" applyNumberFormat="1" applyFont="1" applyBorder="1">
      <alignment horizontal="right" vertical="center"/>
    </xf>
    <xf numFmtId="2" fontId="23" fillId="5" borderId="15" xfId="31" applyNumberFormat="1" applyFont="1" applyBorder="1">
      <alignment horizontal="right" vertical="center"/>
    </xf>
    <xf numFmtId="2" fontId="23" fillId="5" borderId="21" xfId="31" applyNumberFormat="1" applyFont="1" applyBorder="1">
      <alignment horizontal="right" vertical="center"/>
    </xf>
    <xf numFmtId="0" fontId="23" fillId="2" borderId="0" xfId="0" applyFont="1" applyFill="1" applyAlignment="1">
      <alignment horizontal="left" vertical="center" wrapText="1"/>
    </xf>
    <xf numFmtId="0" fontId="25" fillId="5" borderId="19" xfId="0" applyFont="1" applyBorder="1" applyAlignment="1">
      <alignment horizontal="left" vertical="center" indent="2"/>
    </xf>
    <xf numFmtId="0" fontId="40" fillId="5" borderId="19" xfId="0" applyFont="1" applyBorder="1" applyAlignment="1">
      <alignment horizontal="left" indent="4"/>
    </xf>
    <xf numFmtId="0" fontId="25" fillId="5" borderId="19" xfId="0" applyFont="1" applyBorder="1" applyAlignment="1">
      <alignment horizontal="left" vertical="center" indent="3"/>
    </xf>
    <xf numFmtId="0" fontId="40" fillId="5" borderId="19" xfId="0" applyFont="1" applyBorder="1" applyAlignment="1">
      <alignment horizontal="left" indent="5"/>
    </xf>
    <xf numFmtId="0" fontId="50" fillId="12" borderId="14" xfId="3" applyFont="1" applyBorder="1">
      <alignment horizontal="center" vertical="center"/>
    </xf>
    <xf numFmtId="0" fontId="68" fillId="12" borderId="22" xfId="3" applyFont="1" applyBorder="1">
      <alignment horizontal="center" vertical="center"/>
    </xf>
    <xf numFmtId="0" fontId="38" fillId="5" borderId="19" xfId="0" applyFont="1" applyBorder="1" applyAlignment="1">
      <alignment horizontal="left" indent="1"/>
    </xf>
    <xf numFmtId="0" fontId="25" fillId="5" borderId="75" xfId="5" applyBorder="1">
      <alignment horizontal="center" wrapText="1"/>
    </xf>
    <xf numFmtId="0" fontId="25" fillId="5" borderId="124" xfId="5" applyBorder="1">
      <alignment horizontal="center" wrapText="1"/>
    </xf>
    <xf numFmtId="3" fontId="23" fillId="5" borderId="31" xfId="29" applyFont="1" applyBorder="1">
      <alignment horizontal="right" vertical="center"/>
    </xf>
    <xf numFmtId="3" fontId="23" fillId="40" borderId="25" xfId="11" applyFont="1" applyBorder="1">
      <alignment horizontal="right" vertical="center"/>
      <protection locked="0"/>
    </xf>
    <xf numFmtId="0" fontId="26" fillId="5" borderId="20" xfId="0" applyFont="1" applyBorder="1" applyAlignment="1">
      <alignment horizontal="left" vertical="center" wrapText="1" indent="2"/>
    </xf>
    <xf numFmtId="0" fontId="0" fillId="2" borderId="51" xfId="0" applyFill="1" applyBorder="1">
      <alignment vertical="center"/>
    </xf>
    <xf numFmtId="0" fontId="24" fillId="5" borderId="93" xfId="0" applyFont="1" applyBorder="1" applyAlignment="1"/>
    <xf numFmtId="0" fontId="25" fillId="5" borderId="105" xfId="5" applyBorder="1" applyAlignment="1">
      <alignment horizontal="center" vertical="center" wrapText="1"/>
    </xf>
    <xf numFmtId="0" fontId="25" fillId="5" borderId="105" xfId="5" applyBorder="1">
      <alignment horizontal="center" wrapText="1"/>
    </xf>
    <xf numFmtId="3" fontId="0" fillId="40" borderId="21" xfId="11" applyFont="1" applyBorder="1">
      <alignment horizontal="right" vertical="center"/>
      <protection locked="0"/>
    </xf>
    <xf numFmtId="0" fontId="25" fillId="5" borderId="83" xfId="0" applyFont="1" applyBorder="1" applyAlignment="1">
      <alignment horizontal="center" vertical="center"/>
    </xf>
    <xf numFmtId="3" fontId="0" fillId="40" borderId="76" xfId="11" applyFont="1" applyBorder="1">
      <alignment horizontal="right" vertical="center"/>
      <protection locked="0"/>
    </xf>
    <xf numFmtId="0" fontId="25" fillId="5" borderId="105" xfId="0" applyFont="1" applyBorder="1" applyAlignment="1">
      <alignment horizontal="left" vertical="center"/>
    </xf>
    <xf numFmtId="10" fontId="0" fillId="42" borderId="83" xfId="7" applyFont="1" applyBorder="1">
      <alignment horizontal="right" vertical="center"/>
    </xf>
    <xf numFmtId="0" fontId="0" fillId="53" borderId="18" xfId="0" applyFill="1" applyBorder="1" applyAlignment="1">
      <alignment horizontal="left" vertical="center"/>
    </xf>
    <xf numFmtId="0" fontId="26" fillId="12" borderId="18" xfId="3" applyFont="1" applyBorder="1">
      <alignment horizontal="center" vertical="center"/>
    </xf>
    <xf numFmtId="0" fontId="0" fillId="2" borderId="19" xfId="0" applyFill="1" applyBorder="1" applyAlignment="1">
      <alignment horizontal="left" vertical="center" wrapText="1" indent="1"/>
    </xf>
    <xf numFmtId="0" fontId="23" fillId="42" borderId="106" xfId="9" applyFont="1" applyBorder="1" applyProtection="1">
      <alignment horizontal="left" vertical="center"/>
    </xf>
    <xf numFmtId="0" fontId="23" fillId="42" borderId="81" xfId="9" applyFont="1" applyBorder="1" applyProtection="1">
      <alignment horizontal="left" vertical="center"/>
    </xf>
    <xf numFmtId="0" fontId="29" fillId="2" borderId="24" xfId="0" applyFont="1" applyFill="1" applyBorder="1" applyAlignment="1">
      <alignment horizontal="center" vertical="center" wrapText="1"/>
    </xf>
    <xf numFmtId="0" fontId="25" fillId="5" borderId="90" xfId="5" applyBorder="1">
      <alignment horizontal="center" wrapText="1"/>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23" fillId="12" borderId="113" xfId="3" applyNumberFormat="1" applyFont="1" applyBorder="1">
      <alignment horizontal="center" vertical="center"/>
    </xf>
    <xf numFmtId="173" fontId="25" fillId="5" borderId="69" xfId="34" applyFont="1" applyBorder="1" applyAlignment="1">
      <alignment horizontal="left" vertical="center" wrapText="1"/>
    </xf>
    <xf numFmtId="3" fontId="23" fillId="5" borderId="28" xfId="146" applyBorder="1">
      <alignment horizontal="center" vertical="center"/>
    </xf>
    <xf numFmtId="3" fontId="23" fillId="5" borderId="23" xfId="146" applyBorder="1">
      <alignment horizontal="center" vertical="center"/>
    </xf>
    <xf numFmtId="0" fontId="50" fillId="12" borderId="83" xfId="3" applyFont="1" applyBorder="1">
      <alignment horizontal="center" vertical="center"/>
    </xf>
    <xf numFmtId="0" fontId="50" fillId="12" borderId="19" xfId="3" applyFont="1" applyBorder="1">
      <alignment horizontal="center" vertical="center"/>
    </xf>
    <xf numFmtId="0" fontId="50" fillId="12" borderId="25" xfId="3" applyFont="1" applyBorder="1">
      <alignment horizontal="center" vertical="center"/>
    </xf>
    <xf numFmtId="3" fontId="40" fillId="42" borderId="75" xfId="6" applyFont="1" applyBorder="1">
      <alignment horizontal="right" vertical="center"/>
    </xf>
    <xf numFmtId="3" fontId="40" fillId="42" borderId="76" xfId="6" applyFont="1" applyBorder="1">
      <alignment horizontal="right" vertical="center"/>
    </xf>
    <xf numFmtId="3" fontId="0" fillId="5" borderId="0" xfId="29" applyFont="1" applyBorder="1">
      <alignment horizontal="right" vertical="center"/>
    </xf>
    <xf numFmtId="3" fontId="0" fillId="5" borderId="149" xfId="29" applyFont="1" applyBorder="1">
      <alignment horizontal="right" vertical="center"/>
    </xf>
    <xf numFmtId="3" fontId="23" fillId="12" borderId="110" xfId="3" applyNumberFormat="1" applyFont="1" applyBorder="1">
      <alignment horizontal="center" vertical="center"/>
    </xf>
    <xf numFmtId="3" fontId="40" fillId="12" borderId="28" xfId="3" applyNumberFormat="1" applyFont="1" applyBorder="1">
      <alignment horizontal="center" vertical="center"/>
    </xf>
    <xf numFmtId="3" fontId="40" fillId="12" borderId="27" xfId="3" applyNumberFormat="1" applyFont="1" applyBorder="1">
      <alignment horizontal="center" vertical="center"/>
    </xf>
    <xf numFmtId="0" fontId="63" fillId="52" borderId="116" xfId="143" applyBorder="1">
      <alignment horizontal="center" vertical="center"/>
    </xf>
    <xf numFmtId="3" fontId="23" fillId="5" borderId="22" xfId="146">
      <alignment horizontal="center" vertical="center"/>
    </xf>
    <xf numFmtId="3" fontId="23" fillId="5" borderId="84" xfId="146" applyBorder="1">
      <alignment horizontal="center" vertical="center"/>
    </xf>
    <xf numFmtId="3" fontId="23" fillId="5" borderId="17" xfId="146" applyBorder="1">
      <alignment horizontal="center" vertical="center"/>
    </xf>
    <xf numFmtId="3" fontId="23" fillId="12" borderId="25" xfId="3" applyNumberFormat="1" applyFont="1" applyBorder="1">
      <alignment horizontal="center" vertical="center"/>
    </xf>
    <xf numFmtId="173" fontId="23" fillId="5" borderId="17" xfId="34" applyFont="1" applyBorder="1">
      <alignment horizontal="center" vertical="center" wrapText="1"/>
    </xf>
    <xf numFmtId="173" fontId="23" fillId="5" borderId="18" xfId="34" applyFont="1" applyBorder="1">
      <alignment horizontal="center" vertical="center" wrapText="1"/>
    </xf>
    <xf numFmtId="0" fontId="26" fillId="12" borderId="30" xfId="3" applyFont="1" applyBorder="1">
      <alignment horizontal="center" vertical="center"/>
    </xf>
    <xf numFmtId="173" fontId="27" fillId="5" borderId="22" xfId="34" applyFont="1" applyBorder="1">
      <alignment horizontal="center" vertical="center" wrapText="1"/>
    </xf>
    <xf numFmtId="173" fontId="27" fillId="5" borderId="21" xfId="34" applyFont="1" applyBorder="1">
      <alignment horizontal="center" vertical="center" wrapText="1"/>
    </xf>
    <xf numFmtId="3" fontId="23" fillId="5" borderId="18" xfId="146" applyBorder="1">
      <alignment horizontal="center" vertical="center"/>
    </xf>
    <xf numFmtId="173" fontId="23" fillId="5" borderId="22" xfId="34" applyFont="1" applyBorder="1">
      <alignment horizontal="center" vertical="center" wrapText="1"/>
    </xf>
    <xf numFmtId="173" fontId="0" fillId="5" borderId="22" xfId="34" applyFont="1" applyBorder="1">
      <alignment horizontal="center" vertical="center" wrapText="1"/>
    </xf>
    <xf numFmtId="173" fontId="0" fillId="5" borderId="21" xfId="34" applyFont="1" applyBorder="1">
      <alignment horizontal="center" vertical="center" wrapText="1"/>
    </xf>
    <xf numFmtId="3" fontId="23" fillId="40" borderId="83" xfId="11" applyFont="1" applyBorder="1">
      <alignment horizontal="right" vertical="center"/>
      <protection locked="0"/>
    </xf>
    <xf numFmtId="173" fontId="0" fillId="5" borderId="99" xfId="34" applyFont="1" applyBorder="1" applyAlignment="1">
      <alignment horizontal="left" vertical="center" wrapText="1"/>
    </xf>
    <xf numFmtId="173" fontId="0" fillId="5" borderId="113" xfId="34" applyFont="1" applyBorder="1" applyAlignment="1">
      <alignment horizontal="left" vertical="center" wrapText="1"/>
    </xf>
    <xf numFmtId="173" fontId="23" fillId="5" borderId="113" xfId="34" applyFont="1" applyBorder="1" applyAlignment="1">
      <alignment horizontal="left" vertical="center" wrapText="1"/>
    </xf>
    <xf numFmtId="173" fontId="23" fillId="5" borderId="37" xfId="34" applyFont="1" applyBorder="1" applyAlignment="1">
      <alignment horizontal="left" vertical="center" wrapText="1"/>
    </xf>
    <xf numFmtId="0" fontId="0" fillId="40" borderId="24" xfId="18" applyFont="1" applyBorder="1">
      <alignment horizontal="center" vertical="center" wrapText="1"/>
      <protection locked="0"/>
    </xf>
    <xf numFmtId="173" fontId="23" fillId="5" borderId="84" xfId="34" applyFont="1" applyBorder="1">
      <alignment horizontal="center" vertical="center" wrapText="1"/>
    </xf>
    <xf numFmtId="3" fontId="23" fillId="5" borderId="106" xfId="146" applyBorder="1">
      <alignment horizontal="center" vertical="center"/>
    </xf>
    <xf numFmtId="0" fontId="25" fillId="5" borderId="61" xfId="5" applyBorder="1">
      <alignment horizontal="center" wrapText="1"/>
    </xf>
    <xf numFmtId="10" fontId="23" fillId="14" borderId="17" xfId="53" applyFont="1" applyBorder="1">
      <alignment horizontal="right" vertical="center"/>
    </xf>
    <xf numFmtId="10" fontId="23" fillId="14" borderId="22" xfId="53" applyFont="1" applyBorder="1">
      <alignment horizontal="right" vertical="center"/>
    </xf>
    <xf numFmtId="9" fontId="23" fillId="14" borderId="17" xfId="51" applyFont="1" applyBorder="1">
      <alignment horizontal="right" vertical="center"/>
    </xf>
    <xf numFmtId="0" fontId="25" fillId="5" borderId="91" xfId="5" applyBorder="1">
      <alignment horizontal="center" wrapText="1"/>
    </xf>
    <xf numFmtId="0" fontId="21" fillId="49" borderId="156" xfId="28" applyFont="1" applyFill="1" applyBorder="1" applyAlignment="1">
      <alignment horizontal="left" vertical="center"/>
    </xf>
    <xf numFmtId="0" fontId="21" fillId="49" borderId="106" xfId="4" applyFill="1" applyBorder="1" applyAlignment="1"/>
    <xf numFmtId="0" fontId="22" fillId="49" borderId="106" xfId="4" applyFont="1" applyFill="1" applyBorder="1" applyAlignment="1"/>
    <xf numFmtId="0" fontId="23" fillId="5" borderId="101" xfId="0" applyFont="1" applyBorder="1" applyAlignment="1">
      <alignment horizontal="left" vertical="center"/>
    </xf>
    <xf numFmtId="0" fontId="25" fillId="2" borderId="82" xfId="0" applyFont="1" applyFill="1" applyBorder="1" applyAlignment="1">
      <alignment horizontal="left" vertical="center"/>
    </xf>
    <xf numFmtId="0" fontId="25" fillId="5" borderId="82" xfId="0" applyFont="1" applyBorder="1">
      <alignment vertical="center"/>
    </xf>
    <xf numFmtId="0" fontId="0" fillId="2" borderId="73" xfId="0" applyFill="1" applyBorder="1">
      <alignment vertical="center"/>
    </xf>
    <xf numFmtId="0" fontId="23" fillId="5" borderId="82" xfId="0" applyFont="1" applyBorder="1">
      <alignment vertical="center"/>
    </xf>
    <xf numFmtId="0" fontId="0" fillId="5" borderId="82" xfId="0" applyBorder="1" applyAlignment="1">
      <alignment horizontal="left" vertical="top" wrapText="1"/>
    </xf>
    <xf numFmtId="0" fontId="38" fillId="47" borderId="81" xfId="0" applyFont="1" applyFill="1" applyBorder="1" applyAlignment="1">
      <alignment horizontal="center" vertical="center" wrapText="1"/>
    </xf>
    <xf numFmtId="3" fontId="40" fillId="5" borderId="16" xfId="11" applyFont="1" applyFill="1" applyBorder="1">
      <alignment horizontal="right" vertical="center"/>
      <protection locked="0"/>
    </xf>
    <xf numFmtId="3" fontId="40" fillId="5" borderId="14" xfId="11" applyFont="1" applyFill="1">
      <alignment horizontal="right" vertical="center"/>
      <protection locked="0"/>
    </xf>
    <xf numFmtId="3" fontId="40" fillId="5" borderId="26" xfId="11" applyFont="1" applyFill="1" applyBorder="1">
      <alignment horizontal="right" vertical="center"/>
      <protection locked="0"/>
    </xf>
    <xf numFmtId="3" fontId="40" fillId="5" borderId="14" xfId="3" applyNumberFormat="1" applyFont="1" applyFill="1" applyBorder="1">
      <alignment horizontal="center" vertical="center"/>
    </xf>
    <xf numFmtId="0" fontId="40" fillId="5" borderId="14" xfId="3" applyFont="1" applyFill="1" applyBorder="1">
      <alignment horizontal="center" vertical="center"/>
    </xf>
    <xf numFmtId="3" fontId="40" fillId="5" borderId="26" xfId="3" applyNumberFormat="1" applyFont="1" applyFill="1" applyBorder="1">
      <alignment horizontal="center" vertical="center"/>
    </xf>
    <xf numFmtId="0" fontId="40" fillId="5" borderId="26" xfId="3" applyFont="1" applyFill="1" applyBorder="1">
      <alignment horizontal="center" vertical="center"/>
    </xf>
    <xf numFmtId="3" fontId="0" fillId="5" borderId="26" xfId="6" applyFont="1" applyFill="1" applyBorder="1">
      <alignment horizontal="right" vertical="center"/>
    </xf>
    <xf numFmtId="0" fontId="40" fillId="5" borderId="15" xfId="3" applyFont="1" applyFill="1" applyBorder="1">
      <alignment horizontal="center" vertical="center"/>
    </xf>
    <xf numFmtId="3" fontId="40" fillId="5" borderId="86" xfId="11" applyFont="1" applyFill="1" applyBorder="1">
      <alignment horizontal="right" vertical="center"/>
      <protection locked="0"/>
    </xf>
    <xf numFmtId="3" fontId="40" fillId="5" borderId="15" xfId="11" applyFont="1" applyFill="1" applyBorder="1">
      <alignment horizontal="right" vertical="center"/>
      <protection locked="0"/>
    </xf>
    <xf numFmtId="3" fontId="42" fillId="5" borderId="14" xfId="20" applyFont="1" applyFill="1">
      <alignment horizontal="right" vertical="center"/>
      <protection locked="0"/>
    </xf>
    <xf numFmtId="3" fontId="0" fillId="5" borderId="14" xfId="6" applyFont="1" applyFill="1">
      <alignment horizontal="right" vertical="center"/>
    </xf>
    <xf numFmtId="0" fontId="40" fillId="5" borderId="29" xfId="3" applyFont="1" applyFill="1" applyBorder="1">
      <alignment horizontal="center" vertical="center"/>
    </xf>
    <xf numFmtId="0" fontId="40" fillId="5" borderId="16" xfId="3" applyFont="1" applyFill="1" applyBorder="1">
      <alignment horizontal="center" vertical="center"/>
    </xf>
    <xf numFmtId="3" fontId="40" fillId="5" borderId="86" xfId="3" applyNumberFormat="1" applyFont="1" applyFill="1" applyBorder="1">
      <alignment horizontal="center" vertical="center"/>
    </xf>
    <xf numFmtId="3" fontId="40" fillId="5" borderId="15" xfId="3" applyNumberFormat="1" applyFont="1" applyFill="1" applyBorder="1">
      <alignment horizontal="center" vertical="center"/>
    </xf>
    <xf numFmtId="0" fontId="40" fillId="5" borderId="14" xfId="0" applyFont="1" applyBorder="1">
      <alignment vertical="center"/>
    </xf>
    <xf numFmtId="0" fontId="40" fillId="5" borderId="16" xfId="0" applyFont="1" applyBorder="1">
      <alignment vertical="center"/>
    </xf>
    <xf numFmtId="0" fontId="40" fillId="5" borderId="26" xfId="0" applyFont="1" applyBorder="1">
      <alignment vertical="center"/>
    </xf>
    <xf numFmtId="0" fontId="40" fillId="5" borderId="15" xfId="0" applyFont="1" applyBorder="1">
      <alignment vertical="center"/>
    </xf>
    <xf numFmtId="0" fontId="40" fillId="5" borderId="86" xfId="3" applyFont="1" applyFill="1" applyBorder="1">
      <alignment horizontal="center" vertical="center"/>
    </xf>
    <xf numFmtId="3" fontId="29" fillId="12" borderId="116" xfId="3" applyNumberFormat="1" applyFont="1" applyBorder="1">
      <alignment horizontal="center" vertical="center"/>
    </xf>
    <xf numFmtId="3" fontId="23" fillId="12" borderId="116" xfId="3" applyNumberFormat="1" applyFont="1" applyBorder="1">
      <alignment horizontal="center" vertical="center"/>
    </xf>
    <xf numFmtId="0" fontId="25" fillId="49" borderId="81" xfId="5" applyFill="1" applyBorder="1" applyAlignment="1">
      <alignment horizontal="center" vertical="center" wrapText="1"/>
    </xf>
    <xf numFmtId="0" fontId="40" fillId="5" borderId="83" xfId="0" applyFont="1" applyBorder="1" applyAlignment="1">
      <alignment horizontal="left" wrapText="1"/>
    </xf>
    <xf numFmtId="0" fontId="25" fillId="48" borderId="107" xfId="5" applyFill="1" applyBorder="1" applyAlignment="1">
      <alignment horizontal="center" vertical="center" wrapText="1"/>
    </xf>
    <xf numFmtId="0" fontId="26" fillId="5" borderId="69" xfId="0" applyFont="1" applyBorder="1" applyAlignment="1">
      <alignment horizontal="left" indent="2"/>
    </xf>
    <xf numFmtId="0" fontId="25" fillId="5" borderId="54" xfId="5" applyBorder="1" applyAlignment="1">
      <alignment horizontal="center" vertical="center" wrapText="1"/>
    </xf>
    <xf numFmtId="0" fontId="25" fillId="5" borderId="75" xfId="5" applyBorder="1" applyAlignment="1">
      <alignment horizontal="center" vertical="center" wrapText="1"/>
    </xf>
    <xf numFmtId="0" fontId="40" fillId="5" borderId="25" xfId="0" applyFont="1" applyBorder="1" applyAlignment="1">
      <alignment horizontal="left" indent="1"/>
    </xf>
    <xf numFmtId="3" fontId="0" fillId="5" borderId="24" xfId="29" applyFont="1" applyBorder="1">
      <alignment horizontal="right" vertical="center"/>
    </xf>
    <xf numFmtId="0" fontId="63" fillId="12" borderId="16" xfId="3" applyFont="1" applyBorder="1">
      <alignment horizontal="center" vertical="center"/>
    </xf>
    <xf numFmtId="0" fontId="25" fillId="12" borderId="24" xfId="3" applyFont="1" applyBorder="1">
      <alignment horizontal="center" vertical="center"/>
    </xf>
    <xf numFmtId="0" fontId="27" fillId="12" borderId="31" xfId="3" applyFont="1" applyBorder="1">
      <alignment horizontal="center" vertical="center"/>
    </xf>
    <xf numFmtId="0" fontId="27" fillId="12" borderId="23" xfId="3" applyFont="1" applyBorder="1">
      <alignment horizontal="center" vertical="center"/>
    </xf>
    <xf numFmtId="0" fontId="27" fillId="12" borderId="16" xfId="3" applyFont="1" applyBorder="1">
      <alignment horizontal="center" vertical="center"/>
    </xf>
    <xf numFmtId="0" fontId="25" fillId="5" borderId="0" xfId="5" applyBorder="1">
      <alignment horizontal="center" wrapText="1"/>
    </xf>
    <xf numFmtId="0" fontId="27" fillId="5" borderId="75" xfId="5" applyFont="1" applyBorder="1">
      <alignment horizontal="center" wrapText="1"/>
    </xf>
    <xf numFmtId="0" fontId="27" fillId="5" borderId="76" xfId="5" applyFont="1" applyBorder="1">
      <alignment horizontal="center" wrapText="1"/>
    </xf>
    <xf numFmtId="0" fontId="25" fillId="5" borderId="31" xfId="0" applyFont="1" applyBorder="1" applyAlignment="1">
      <alignment horizontal="left"/>
    </xf>
    <xf numFmtId="0" fontId="23" fillId="14" borderId="19" xfId="54" applyFont="1" applyBorder="1">
      <alignment horizontal="center" vertical="center" wrapText="1"/>
    </xf>
    <xf numFmtId="0" fontId="23" fillId="14" borderId="17" xfId="54" applyFont="1" applyBorder="1">
      <alignment horizontal="center" vertical="center" wrapText="1"/>
    </xf>
    <xf numFmtId="49" fontId="23" fillId="14" borderId="84" xfId="55" applyFont="1" applyBorder="1" applyAlignment="1">
      <alignment horizontal="center" vertical="center"/>
    </xf>
    <xf numFmtId="1" fontId="23" fillId="14" borderId="17" xfId="47" applyFont="1" applyBorder="1" applyAlignment="1">
      <alignment horizontal="center" vertical="center"/>
    </xf>
    <xf numFmtId="0" fontId="23" fillId="12" borderId="33" xfId="0" applyFont="1" applyFill="1" applyBorder="1">
      <alignment vertical="center"/>
    </xf>
    <xf numFmtId="1" fontId="23" fillId="14" borderId="17" xfId="47" applyFont="1" applyBorder="1">
      <alignment horizontal="right" vertical="center"/>
    </xf>
    <xf numFmtId="170" fontId="23" fillId="14" borderId="17" xfId="48" applyFont="1" applyBorder="1">
      <alignment vertical="center"/>
    </xf>
    <xf numFmtId="172" fontId="23" fillId="15" borderId="18" xfId="45" applyFont="1" applyBorder="1">
      <alignment vertical="center"/>
    </xf>
    <xf numFmtId="0" fontId="23" fillId="5" borderId="31" xfId="0" applyFont="1" applyBorder="1" applyAlignment="1">
      <alignment horizontal="left" vertical="center" indent="1"/>
    </xf>
    <xf numFmtId="0" fontId="0" fillId="5" borderId="106" xfId="0" applyBorder="1" applyAlignment="1">
      <alignment vertical="center" wrapText="1"/>
    </xf>
    <xf numFmtId="3" fontId="0" fillId="13" borderId="81" xfId="20" applyFont="1" applyBorder="1">
      <alignment horizontal="right" vertical="center"/>
      <protection locked="0"/>
    </xf>
    <xf numFmtId="0" fontId="23" fillId="14" borderId="25" xfId="54" applyFont="1" applyBorder="1">
      <alignment horizontal="center" vertical="center" wrapText="1"/>
    </xf>
    <xf numFmtId="3" fontId="0" fillId="40" borderId="37" xfId="11" applyFont="1" applyBorder="1">
      <alignment horizontal="right" vertical="center"/>
      <protection locked="0"/>
    </xf>
    <xf numFmtId="0" fontId="40" fillId="40" borderId="14" xfId="18" applyFont="1">
      <alignment horizontal="center" vertical="center" wrapText="1"/>
      <protection locked="0"/>
    </xf>
    <xf numFmtId="0" fontId="40" fillId="40" borderId="15" xfId="18" applyFont="1" applyBorder="1">
      <alignment horizontal="center" vertical="center" wrapText="1"/>
      <protection locked="0"/>
    </xf>
    <xf numFmtId="3" fontId="40" fillId="13" borderId="26" xfId="20" applyFont="1" applyBorder="1">
      <alignment horizontal="right" vertical="center"/>
      <protection locked="0"/>
    </xf>
    <xf numFmtId="0" fontId="0" fillId="0" borderId="51" xfId="0" applyFill="1" applyBorder="1">
      <alignment vertical="center"/>
    </xf>
    <xf numFmtId="0" fontId="40" fillId="5" borderId="20" xfId="0" applyFont="1" applyBorder="1" applyAlignment="1">
      <alignment horizontal="left" vertical="center" wrapText="1" indent="1"/>
    </xf>
    <xf numFmtId="0" fontId="40" fillId="5" borderId="19" xfId="0" applyFont="1" applyBorder="1" applyAlignment="1">
      <alignment horizontal="left" vertical="center" wrapText="1" indent="1"/>
    </xf>
    <xf numFmtId="173" fontId="23" fillId="5" borderId="19" xfId="34" applyFont="1" applyBorder="1" applyAlignment="1">
      <alignment horizontal="left" vertical="center"/>
    </xf>
    <xf numFmtId="0" fontId="23" fillId="12" borderId="69" xfId="0" applyFont="1" applyFill="1" applyBorder="1">
      <alignment vertical="center"/>
    </xf>
    <xf numFmtId="0" fontId="40" fillId="5" borderId="0" xfId="0" applyFont="1" applyAlignment="1">
      <alignment horizontal="left" vertical="center" wrapText="1"/>
    </xf>
    <xf numFmtId="0" fontId="25" fillId="5" borderId="112" xfId="5" applyBorder="1">
      <alignment horizontal="center" wrapText="1"/>
    </xf>
    <xf numFmtId="0" fontId="25" fillId="5" borderId="120" xfId="5" applyBorder="1">
      <alignment horizontal="center" wrapText="1"/>
    </xf>
    <xf numFmtId="0" fontId="23" fillId="2" borderId="0" xfId="0" applyFont="1" applyFill="1" applyAlignment="1">
      <alignment horizontal="left" vertical="center" indent="1"/>
    </xf>
    <xf numFmtId="0" fontId="40" fillId="5" borderId="69" xfId="0" applyFont="1" applyBorder="1" applyAlignment="1">
      <alignment horizontal="left" vertical="center" indent="1"/>
    </xf>
    <xf numFmtId="0" fontId="40" fillId="5" borderId="0" xfId="0" applyFont="1" applyAlignment="1">
      <alignment horizontal="left" vertical="center" indent="1"/>
    </xf>
    <xf numFmtId="0" fontId="40" fillId="5" borderId="83" xfId="0" applyFont="1" applyBorder="1" applyAlignment="1">
      <alignment horizontal="left" vertical="center" wrapText="1" indent="1"/>
    </xf>
    <xf numFmtId="0" fontId="40" fillId="5" borderId="83" xfId="0" applyFont="1" applyBorder="1" applyAlignment="1">
      <alignment vertical="center" wrapText="1"/>
    </xf>
    <xf numFmtId="0" fontId="40" fillId="5" borderId="19" xfId="0" applyFont="1" applyBorder="1" applyAlignment="1">
      <alignment horizontal="left" vertical="center" wrapText="1" indent="2"/>
    </xf>
    <xf numFmtId="0" fontId="40" fillId="5" borderId="25" xfId="0" applyFont="1" applyBorder="1" applyAlignment="1">
      <alignment horizontal="left" vertical="center" wrapText="1" indent="1"/>
    </xf>
    <xf numFmtId="0" fontId="40" fillId="12" borderId="25" xfId="3" applyFont="1" applyBorder="1">
      <alignment horizontal="center" vertical="center"/>
    </xf>
    <xf numFmtId="0" fontId="40" fillId="5" borderId="31" xfId="0" applyFont="1" applyBorder="1" applyAlignment="1">
      <alignment horizontal="left" vertical="center"/>
    </xf>
    <xf numFmtId="0" fontId="40" fillId="40" borderId="16" xfId="18" applyFont="1" applyBorder="1">
      <alignment horizontal="center" vertical="center" wrapText="1"/>
      <protection locked="0"/>
    </xf>
    <xf numFmtId="0" fontId="40" fillId="5" borderId="106" xfId="0" applyFont="1" applyBorder="1" applyAlignment="1">
      <alignment horizontal="left" vertical="center" wrapText="1" indent="1"/>
    </xf>
    <xf numFmtId="0" fontId="40" fillId="12" borderId="106" xfId="3" applyFont="1" applyBorder="1">
      <alignment horizontal="center" vertical="center"/>
    </xf>
    <xf numFmtId="0" fontId="19" fillId="5" borderId="19" xfId="82" applyFill="1" applyBorder="1" applyAlignment="1">
      <alignment horizontal="left" vertical="center" wrapText="1" indent="2"/>
    </xf>
    <xf numFmtId="3" fontId="40" fillId="40" borderId="81" xfId="11" applyFont="1" applyBorder="1">
      <alignment horizontal="right" vertical="center"/>
      <protection locked="0"/>
    </xf>
    <xf numFmtId="0" fontId="40" fillId="13" borderId="17" xfId="27" applyFont="1" applyBorder="1">
      <alignment horizontal="center" vertical="center" wrapText="1"/>
      <protection locked="0"/>
    </xf>
    <xf numFmtId="0" fontId="40" fillId="13" borderId="18" xfId="27" applyFont="1" applyBorder="1">
      <alignment horizontal="center" vertical="center" wrapText="1"/>
      <protection locked="0"/>
    </xf>
    <xf numFmtId="9" fontId="40" fillId="40" borderId="22" xfId="15" applyFont="1" applyBorder="1">
      <alignment horizontal="right" vertical="center"/>
      <protection locked="0"/>
    </xf>
    <xf numFmtId="9" fontId="40" fillId="40" borderId="21" xfId="15" applyFont="1" applyBorder="1">
      <alignment horizontal="right" vertical="center"/>
      <protection locked="0"/>
    </xf>
    <xf numFmtId="0" fontId="40" fillId="5" borderId="106" xfId="0" applyFont="1" applyBorder="1" applyAlignment="1">
      <alignment horizontal="left" vertical="center" wrapText="1"/>
    </xf>
    <xf numFmtId="0" fontId="40" fillId="40" borderId="84" xfId="18" applyFont="1" applyBorder="1" applyAlignment="1">
      <alignment horizontal="left" vertical="center" wrapText="1"/>
      <protection locked="0"/>
    </xf>
    <xf numFmtId="0" fontId="40" fillId="40" borderId="17" xfId="18" applyFont="1" applyBorder="1" applyAlignment="1">
      <alignment horizontal="left" vertical="center" wrapText="1"/>
      <protection locked="0"/>
    </xf>
    <xf numFmtId="0" fontId="40" fillId="40" borderId="18" xfId="18" applyFont="1" applyBorder="1" applyAlignment="1">
      <alignment horizontal="left" vertical="center" wrapText="1"/>
      <protection locked="0"/>
    </xf>
    <xf numFmtId="0" fontId="33" fillId="5" borderId="0" xfId="0" applyFont="1" applyAlignment="1">
      <alignment horizontal="left"/>
    </xf>
    <xf numFmtId="0" fontId="23" fillId="2" borderId="0" xfId="0" applyFont="1" applyFill="1" applyAlignment="1">
      <alignment horizontal="left" vertical="center"/>
    </xf>
    <xf numFmtId="0" fontId="40" fillId="42" borderId="81" xfId="9" applyFont="1" applyBorder="1" applyProtection="1">
      <alignment horizontal="left" vertical="center"/>
      <protection locked="0"/>
    </xf>
    <xf numFmtId="3" fontId="40" fillId="12" borderId="110" xfId="3" applyNumberFormat="1" applyFont="1" applyBorder="1" applyAlignment="1">
      <alignment horizontal="left" vertical="center"/>
    </xf>
    <xf numFmtId="49" fontId="40" fillId="40" borderId="86" xfId="19" applyFont="1" applyBorder="1" applyAlignment="1">
      <alignment horizontal="left" vertical="center"/>
      <protection locked="0"/>
    </xf>
    <xf numFmtId="49" fontId="40" fillId="40" borderId="14" xfId="19" applyFont="1" applyAlignment="1">
      <alignment horizontal="left" vertical="center"/>
      <protection locked="0"/>
    </xf>
    <xf numFmtId="49" fontId="40" fillId="40" borderId="15" xfId="19" applyFont="1" applyBorder="1" applyAlignment="1">
      <alignment horizontal="left" vertical="center"/>
      <protection locked="0"/>
    </xf>
    <xf numFmtId="0" fontId="70" fillId="5" borderId="106" xfId="145" applyFont="1" applyFill="1" applyBorder="1" applyAlignment="1" applyProtection="1">
      <alignment horizontal="left" vertical="center"/>
    </xf>
    <xf numFmtId="0" fontId="23" fillId="40" borderId="82" xfId="18" applyFont="1" applyBorder="1" applyAlignment="1">
      <alignment horizontal="left" vertical="center" wrapText="1"/>
      <protection locked="0"/>
    </xf>
    <xf numFmtId="0" fontId="0" fillId="53" borderId="21" xfId="0" applyFill="1" applyBorder="1" applyAlignment="1">
      <alignment horizontal="left" vertical="center"/>
    </xf>
    <xf numFmtId="0" fontId="40" fillId="13" borderId="86" xfId="27" applyFont="1" applyBorder="1">
      <alignment horizontal="center" vertical="center" wrapText="1"/>
      <protection locked="0"/>
    </xf>
    <xf numFmtId="0" fontId="40" fillId="13" borderId="14" xfId="27" applyFont="1">
      <alignment horizontal="center" vertical="center" wrapText="1"/>
      <protection locked="0"/>
    </xf>
    <xf numFmtId="0" fontId="40" fillId="13" borderId="15" xfId="27" applyFont="1" applyBorder="1">
      <alignment horizontal="center" vertical="center" wrapText="1"/>
      <protection locked="0"/>
    </xf>
    <xf numFmtId="0" fontId="25" fillId="5" borderId="92" xfId="5" applyBorder="1">
      <alignment horizontal="center" wrapText="1"/>
    </xf>
    <xf numFmtId="0" fontId="25" fillId="5" borderId="85" xfId="5" applyBorder="1">
      <alignment horizontal="center" wrapText="1"/>
    </xf>
    <xf numFmtId="3" fontId="40" fillId="12" borderId="106" xfId="3" applyNumberFormat="1" applyFont="1" applyBorder="1" applyAlignment="1">
      <alignment horizontal="left" vertical="center"/>
    </xf>
    <xf numFmtId="3" fontId="40" fillId="12" borderId="148" xfId="3" applyNumberFormat="1" applyFont="1" applyBorder="1" applyAlignment="1">
      <alignment horizontal="left" vertical="center"/>
    </xf>
    <xf numFmtId="3" fontId="40" fillId="12" borderId="149" xfId="3" applyNumberFormat="1" applyFont="1" applyBorder="1" applyAlignment="1">
      <alignment horizontal="left" vertical="center"/>
    </xf>
    <xf numFmtId="3" fontId="40" fillId="12" borderId="81" xfId="3" applyNumberFormat="1" applyFont="1" applyBorder="1" applyAlignment="1">
      <alignment horizontal="left" vertical="center"/>
    </xf>
    <xf numFmtId="3" fontId="40" fillId="12" borderId="107" xfId="3" applyNumberFormat="1" applyFont="1" applyBorder="1" applyAlignment="1">
      <alignment horizontal="left" vertical="center"/>
    </xf>
    <xf numFmtId="3" fontId="40" fillId="42" borderId="148" xfId="6" applyFont="1" applyBorder="1" applyProtection="1">
      <alignment horizontal="right" vertical="center"/>
    </xf>
    <xf numFmtId="3" fontId="40" fillId="42" borderId="107" xfId="6" applyFont="1" applyBorder="1" applyProtection="1">
      <alignment horizontal="right" vertical="center"/>
    </xf>
    <xf numFmtId="3" fontId="40" fillId="12" borderId="149" xfId="3" applyNumberFormat="1" applyFont="1" applyBorder="1">
      <alignment horizontal="center" vertical="center"/>
    </xf>
    <xf numFmtId="3" fontId="40" fillId="42" borderId="149" xfId="6" applyFont="1" applyBorder="1" applyProtection="1">
      <alignment horizontal="right" vertical="center"/>
    </xf>
    <xf numFmtId="3" fontId="40" fillId="12" borderId="108" xfId="3" applyNumberFormat="1" applyFont="1" applyBorder="1">
      <alignment horizontal="center" vertical="center"/>
    </xf>
    <xf numFmtId="3" fontId="40" fillId="42" borderId="90" xfId="6" applyFont="1" applyBorder="1" applyProtection="1">
      <alignment horizontal="right" vertical="center"/>
    </xf>
    <xf numFmtId="3" fontId="40" fillId="42" borderId="81" xfId="6" applyFont="1" applyBorder="1" applyProtection="1">
      <alignment horizontal="right" vertical="center"/>
    </xf>
    <xf numFmtId="9" fontId="40" fillId="42" borderId="110" xfId="8" applyFont="1" applyBorder="1">
      <alignment horizontal="right" vertical="center"/>
    </xf>
    <xf numFmtId="3" fontId="40" fillId="12" borderId="110" xfId="3" applyNumberFormat="1" applyFont="1" applyBorder="1">
      <alignment horizontal="center" vertical="center"/>
    </xf>
    <xf numFmtId="3" fontId="40" fillId="40" borderId="147" xfId="11" applyFont="1" applyBorder="1">
      <alignment horizontal="right" vertical="center"/>
      <protection locked="0"/>
    </xf>
    <xf numFmtId="3" fontId="40" fillId="40" borderId="72" xfId="11" applyFont="1" applyBorder="1">
      <alignment horizontal="right" vertical="center"/>
      <protection locked="0"/>
    </xf>
    <xf numFmtId="3" fontId="40" fillId="40" borderId="104" xfId="11" applyFont="1" applyBorder="1">
      <alignment horizontal="right" vertical="center"/>
      <protection locked="0"/>
    </xf>
    <xf numFmtId="3" fontId="40" fillId="12" borderId="83" xfId="3" applyNumberFormat="1" applyFont="1" applyBorder="1">
      <alignment horizontal="center" vertical="center"/>
    </xf>
    <xf numFmtId="0" fontId="40" fillId="40" borderId="99" xfId="18" applyFont="1" applyBorder="1">
      <alignment horizontal="center" vertical="center" wrapText="1"/>
      <protection locked="0"/>
    </xf>
    <xf numFmtId="174" fontId="40" fillId="40" borderId="86" xfId="17" applyFont="1" applyBorder="1">
      <alignment horizontal="right" vertical="center"/>
      <protection locked="0"/>
    </xf>
    <xf numFmtId="174" fontId="40" fillId="40" borderId="72" xfId="17" applyFont="1" applyBorder="1">
      <alignment horizontal="right" vertical="center"/>
      <protection locked="0"/>
    </xf>
    <xf numFmtId="3" fontId="40" fillId="40" borderId="103" xfId="11" applyFont="1" applyBorder="1">
      <alignment horizontal="right" vertical="center"/>
      <protection locked="0"/>
    </xf>
    <xf numFmtId="3" fontId="40" fillId="40" borderId="35" xfId="11" applyFont="1" applyBorder="1">
      <alignment horizontal="right" vertical="center"/>
      <protection locked="0"/>
    </xf>
    <xf numFmtId="3" fontId="40" fillId="40" borderId="100" xfId="11" applyFont="1" applyBorder="1">
      <alignment horizontal="right" vertical="center"/>
      <protection locked="0"/>
    </xf>
    <xf numFmtId="3" fontId="40" fillId="12" borderId="19" xfId="3" applyNumberFormat="1" applyFont="1" applyBorder="1">
      <alignment horizontal="center" vertical="center"/>
    </xf>
    <xf numFmtId="0" fontId="40" fillId="40" borderId="113" xfId="18" applyFont="1" applyBorder="1">
      <alignment horizontal="center" vertical="center" wrapText="1"/>
      <protection locked="0"/>
    </xf>
    <xf numFmtId="174" fontId="40" fillId="40" borderId="14" xfId="17" applyFont="1">
      <alignment horizontal="right" vertical="center"/>
      <protection locked="0"/>
    </xf>
    <xf numFmtId="174" fontId="40" fillId="40" borderId="35" xfId="17" applyFont="1" applyBorder="1">
      <alignment horizontal="right" vertical="center"/>
      <protection locked="0"/>
    </xf>
    <xf numFmtId="3" fontId="40" fillId="40" borderId="133" xfId="11" applyFont="1" applyBorder="1">
      <alignment horizontal="right" vertical="center"/>
      <protection locked="0"/>
    </xf>
    <xf numFmtId="3" fontId="40" fillId="40" borderId="36" xfId="11" applyFont="1" applyBorder="1">
      <alignment horizontal="right" vertical="center"/>
      <protection locked="0"/>
    </xf>
    <xf numFmtId="3" fontId="40" fillId="40" borderId="102" xfId="11" applyFont="1" applyBorder="1">
      <alignment horizontal="right" vertical="center"/>
      <protection locked="0"/>
    </xf>
    <xf numFmtId="3" fontId="40" fillId="12" borderId="20" xfId="3" applyNumberFormat="1" applyFont="1" applyBorder="1">
      <alignment horizontal="center" vertical="center"/>
    </xf>
    <xf numFmtId="0" fontId="40" fillId="40" borderId="37" xfId="18" applyFont="1" applyBorder="1">
      <alignment horizontal="center" vertical="center" wrapText="1"/>
      <protection locked="0"/>
    </xf>
    <xf numFmtId="174" fontId="40" fillId="40" borderId="15" xfId="17" applyFont="1" applyBorder="1">
      <alignment horizontal="right" vertical="center"/>
      <protection locked="0"/>
    </xf>
    <xf numFmtId="174" fontId="40" fillId="40" borderId="36" xfId="17" applyFont="1" applyBorder="1">
      <alignment horizontal="right" vertical="center"/>
      <protection locked="0"/>
    </xf>
    <xf numFmtId="0" fontId="40" fillId="5" borderId="52" xfId="0" applyFont="1" applyBorder="1" applyAlignment="1">
      <alignment horizontal="left" vertical="center"/>
    </xf>
    <xf numFmtId="0" fontId="0" fillId="5" borderId="23" xfId="0" applyBorder="1">
      <alignment vertical="center"/>
    </xf>
    <xf numFmtId="0" fontId="0" fillId="5" borderId="76" xfId="0" applyBorder="1">
      <alignment vertical="center"/>
    </xf>
    <xf numFmtId="9" fontId="40" fillId="40" borderId="14" xfId="15" applyFont="1">
      <alignment horizontal="right" vertical="center"/>
      <protection locked="0"/>
    </xf>
    <xf numFmtId="0" fontId="43" fillId="5" borderId="0" xfId="0" applyFont="1">
      <alignment vertical="center"/>
    </xf>
    <xf numFmtId="0" fontId="25" fillId="49" borderId="149" xfId="5" applyFill="1" applyBorder="1">
      <alignment horizontal="center" wrapText="1"/>
    </xf>
    <xf numFmtId="0" fontId="43" fillId="5" borderId="0" xfId="0" applyFont="1" applyAlignment="1">
      <alignment horizontal="left" vertical="center" indent="1"/>
    </xf>
    <xf numFmtId="0" fontId="40" fillId="5" borderId="20" xfId="0" applyFont="1" applyBorder="1" applyAlignment="1">
      <alignment horizontal="left" vertical="center" wrapText="1"/>
    </xf>
    <xf numFmtId="49" fontId="40" fillId="40" borderId="20" xfId="19" applyFont="1" applyBorder="1">
      <alignment vertical="center"/>
      <protection locked="0"/>
    </xf>
    <xf numFmtId="0" fontId="40" fillId="40" borderId="31" xfId="18" applyFont="1" applyBorder="1">
      <alignment horizontal="center" vertical="center" wrapText="1"/>
      <protection locked="0"/>
    </xf>
    <xf numFmtId="0" fontId="43" fillId="5" borderId="0" xfId="0" applyFont="1" applyAlignment="1">
      <alignment horizontal="left" vertical="center"/>
    </xf>
    <xf numFmtId="0" fontId="63" fillId="52" borderId="83" xfId="143" applyBorder="1">
      <alignment horizontal="center" vertical="center"/>
    </xf>
    <xf numFmtId="49" fontId="40" fillId="40" borderId="72" xfId="19" applyFont="1" applyBorder="1">
      <alignment vertical="center"/>
      <protection locked="0"/>
    </xf>
    <xf numFmtId="49" fontId="40" fillId="40" borderId="35" xfId="19" applyFont="1" applyBorder="1">
      <alignment vertical="center"/>
      <protection locked="0"/>
    </xf>
    <xf numFmtId="49" fontId="40" fillId="40" borderId="36" xfId="19" applyFont="1" applyBorder="1">
      <alignment vertical="center"/>
      <protection locked="0"/>
    </xf>
    <xf numFmtId="0" fontId="40" fillId="42" borderId="92" xfId="9" applyFont="1" applyBorder="1">
      <alignment horizontal="left" vertical="center"/>
    </xf>
    <xf numFmtId="0" fontId="23" fillId="42" borderId="92" xfId="9" applyFont="1" applyBorder="1">
      <alignment horizontal="left" vertical="center"/>
    </xf>
    <xf numFmtId="0" fontId="23" fillId="2" borderId="83" xfId="0" applyFont="1" applyFill="1" applyBorder="1" applyAlignment="1">
      <alignment horizontal="left" vertical="center"/>
    </xf>
    <xf numFmtId="0" fontId="23" fillId="2" borderId="20" xfId="0" applyFont="1" applyFill="1" applyBorder="1" applyAlignment="1">
      <alignment horizontal="left" vertical="center"/>
    </xf>
    <xf numFmtId="0" fontId="40" fillId="12" borderId="91" xfId="3" applyFont="1" applyBorder="1">
      <alignment horizontal="center" vertical="center"/>
    </xf>
    <xf numFmtId="0" fontId="40" fillId="12" borderId="85" xfId="3" applyFont="1" applyBorder="1">
      <alignment horizontal="center" vertical="center"/>
    </xf>
    <xf numFmtId="3" fontId="40" fillId="42" borderId="92" xfId="6" applyFont="1" applyBorder="1">
      <alignment horizontal="right" vertical="center"/>
    </xf>
    <xf numFmtId="9" fontId="40" fillId="12" borderId="120" xfId="3" applyNumberFormat="1" applyFont="1" applyBorder="1">
      <alignment horizontal="center" vertical="center"/>
    </xf>
    <xf numFmtId="0" fontId="40" fillId="13" borderId="84" xfId="27" applyFont="1" applyBorder="1">
      <alignment horizontal="center" vertical="center" wrapText="1"/>
      <protection locked="0"/>
    </xf>
    <xf numFmtId="9" fontId="40" fillId="40" borderId="82" xfId="15" applyFont="1" applyBorder="1">
      <alignment horizontal="right" vertical="center"/>
      <protection locked="0"/>
    </xf>
    <xf numFmtId="0" fontId="25" fillId="53" borderId="106" xfId="0" applyFont="1" applyFill="1" applyBorder="1">
      <alignment vertical="center"/>
    </xf>
    <xf numFmtId="0" fontId="23" fillId="53" borderId="16" xfId="54" applyFont="1" applyFill="1" applyBorder="1">
      <alignment horizontal="center" vertical="center" wrapText="1"/>
    </xf>
    <xf numFmtId="0" fontId="25" fillId="53" borderId="105" xfId="0" applyFont="1" applyFill="1" applyBorder="1" applyAlignment="1">
      <alignment horizontal="center" vertical="center" wrapText="1"/>
    </xf>
    <xf numFmtId="0" fontId="25" fillId="53" borderId="81" xfId="0" applyFont="1" applyFill="1" applyBorder="1" applyAlignment="1">
      <alignment horizontal="center" vertical="center" wrapText="1"/>
    </xf>
    <xf numFmtId="0" fontId="25" fillId="53" borderId="107" xfId="0" applyFont="1" applyFill="1" applyBorder="1" applyAlignment="1">
      <alignment horizontal="center" vertical="center" wrapText="1"/>
    </xf>
    <xf numFmtId="0" fontId="30" fillId="0" borderId="51" xfId="115" applyFill="1" applyBorder="1" applyAlignment="1">
      <alignment vertical="center"/>
    </xf>
    <xf numFmtId="0" fontId="23" fillId="12" borderId="54" xfId="3" applyFont="1" applyBorder="1">
      <alignment horizontal="center" vertical="center"/>
    </xf>
    <xf numFmtId="0" fontId="72" fillId="5" borderId="0" xfId="0" applyFont="1" applyAlignment="1">
      <alignment horizontal="left" vertical="center" indent="1"/>
    </xf>
    <xf numFmtId="0" fontId="40" fillId="12" borderId="14" xfId="18" applyFont="1" applyFill="1">
      <alignment horizontal="center" vertical="center" wrapText="1"/>
      <protection locked="0"/>
    </xf>
    <xf numFmtId="0" fontId="40" fillId="12" borderId="15" xfId="18" applyFont="1" applyFill="1" applyBorder="1">
      <alignment horizontal="center" vertical="center" wrapText="1"/>
      <protection locked="0"/>
    </xf>
    <xf numFmtId="3" fontId="40" fillId="12" borderId="22" xfId="11" applyFont="1" applyFill="1" applyBorder="1">
      <alignment horizontal="right" vertical="center"/>
      <protection locked="0"/>
    </xf>
    <xf numFmtId="3" fontId="40" fillId="12" borderId="21" xfId="11" applyFont="1" applyFill="1" applyBorder="1">
      <alignment horizontal="right" vertical="center"/>
      <protection locked="0"/>
    </xf>
    <xf numFmtId="3" fontId="40" fillId="12" borderId="99" xfId="11" applyFont="1" applyFill="1" applyBorder="1">
      <alignment horizontal="right" vertical="center"/>
      <protection locked="0"/>
    </xf>
    <xf numFmtId="3" fontId="40" fillId="12" borderId="82" xfId="11" applyFont="1" applyFill="1" applyBorder="1">
      <alignment horizontal="right" vertical="center"/>
      <protection locked="0"/>
    </xf>
    <xf numFmtId="3" fontId="40" fillId="12" borderId="113" xfId="11" applyFont="1" applyFill="1" applyBorder="1">
      <alignment horizontal="right" vertical="center"/>
      <protection locked="0"/>
    </xf>
    <xf numFmtId="0" fontId="0" fillId="2" borderId="30" xfId="0" applyFill="1" applyBorder="1">
      <alignment vertical="center"/>
    </xf>
    <xf numFmtId="0" fontId="25" fillId="12" borderId="105" xfId="0" applyFont="1" applyFill="1" applyBorder="1">
      <alignment vertical="center"/>
    </xf>
    <xf numFmtId="0" fontId="23" fillId="12" borderId="105" xfId="0" applyFont="1" applyFill="1" applyBorder="1">
      <alignment vertical="center"/>
    </xf>
    <xf numFmtId="0" fontId="25" fillId="12" borderId="91" xfId="0" applyFont="1" applyFill="1" applyBorder="1" applyAlignment="1">
      <alignment horizontal="center" vertical="center" wrapText="1"/>
    </xf>
    <xf numFmtId="0" fontId="25" fillId="12" borderId="92" xfId="0" applyFont="1" applyFill="1" applyBorder="1" applyAlignment="1">
      <alignment horizontal="center" vertical="center" wrapText="1"/>
    </xf>
    <xf numFmtId="0" fontId="25" fillId="12" borderId="85" xfId="0" applyFont="1" applyFill="1" applyBorder="1" applyAlignment="1">
      <alignment horizontal="center" vertical="center" wrapText="1"/>
    </xf>
    <xf numFmtId="0" fontId="23" fillId="12" borderId="84" xfId="54" applyFont="1" applyFill="1" applyBorder="1">
      <alignment horizontal="center" vertical="center" wrapText="1"/>
    </xf>
    <xf numFmtId="0" fontId="23" fillId="12" borderId="86" xfId="54" applyFont="1" applyFill="1" applyBorder="1">
      <alignment horizontal="center" vertical="center" wrapText="1"/>
    </xf>
    <xf numFmtId="0" fontId="23" fillId="12" borderId="82" xfId="54" applyFont="1" applyFill="1" applyBorder="1">
      <alignment horizontal="center" vertical="center" wrapText="1"/>
    </xf>
    <xf numFmtId="0" fontId="23" fillId="12" borderId="14" xfId="54" applyFont="1" applyFill="1" applyBorder="1">
      <alignment horizontal="center" vertical="center" wrapText="1"/>
    </xf>
    <xf numFmtId="0" fontId="23" fillId="12" borderId="18" xfId="54" applyFont="1" applyFill="1" applyBorder="1">
      <alignment horizontal="center" vertical="center" wrapText="1"/>
    </xf>
    <xf numFmtId="0" fontId="23" fillId="12" borderId="15" xfId="54" applyFont="1" applyFill="1" applyBorder="1">
      <alignment horizontal="center" vertical="center" wrapText="1"/>
    </xf>
    <xf numFmtId="0" fontId="23" fillId="12" borderId="83" xfId="0" applyFont="1" applyFill="1" applyBorder="1" applyAlignment="1">
      <alignment horizontal="left" vertical="center"/>
    </xf>
    <xf numFmtId="0" fontId="23" fillId="12" borderId="19" xfId="0" applyFont="1" applyFill="1" applyBorder="1" applyAlignment="1">
      <alignment horizontal="left" vertical="center"/>
    </xf>
    <xf numFmtId="0" fontId="23" fillId="12" borderId="22" xfId="54" applyFont="1" applyFill="1" applyBorder="1">
      <alignment horizontal="center" vertical="center" wrapText="1"/>
    </xf>
    <xf numFmtId="0" fontId="23" fillId="12" borderId="21" xfId="54" applyFont="1" applyFill="1" applyBorder="1">
      <alignment horizontal="center" vertical="center" wrapText="1"/>
    </xf>
    <xf numFmtId="0" fontId="33" fillId="5" borderId="94" xfId="0" applyFont="1" applyBorder="1" applyAlignment="1"/>
    <xf numFmtId="0" fontId="42" fillId="5" borderId="73" xfId="0" applyFont="1" applyBorder="1">
      <alignment vertical="center"/>
    </xf>
    <xf numFmtId="0" fontId="64" fillId="5" borderId="73" xfId="0" applyFont="1" applyBorder="1">
      <alignment vertical="center"/>
    </xf>
    <xf numFmtId="0" fontId="40" fillId="5" borderId="96" xfId="0" applyFont="1" applyBorder="1">
      <alignment vertical="center"/>
    </xf>
    <xf numFmtId="0" fontId="40" fillId="5" borderId="73" xfId="0" applyFont="1" applyBorder="1" applyAlignment="1">
      <alignment vertical="top"/>
    </xf>
    <xf numFmtId="0" fontId="63" fillId="56" borderId="31" xfId="143" applyFill="1" applyBorder="1">
      <alignment horizontal="center" vertical="center"/>
    </xf>
    <xf numFmtId="0" fontId="63" fillId="56" borderId="23" xfId="143" applyFill="1" applyBorder="1">
      <alignment horizontal="center" vertical="center"/>
    </xf>
    <xf numFmtId="0" fontId="63" fillId="12" borderId="28" xfId="3" applyFont="1" applyBorder="1">
      <alignment horizontal="center" vertical="center"/>
    </xf>
    <xf numFmtId="3" fontId="0" fillId="5" borderId="84" xfId="1233" applyFont="1" applyBorder="1">
      <alignment horizontal="right" vertical="center"/>
    </xf>
    <xf numFmtId="3" fontId="0" fillId="5" borderId="82" xfId="1233" applyFont="1" applyBorder="1">
      <alignment horizontal="right" vertical="center"/>
    </xf>
    <xf numFmtId="0" fontId="24" fillId="0" borderId="93" xfId="0" applyFont="1" applyFill="1" applyBorder="1">
      <alignment vertical="center"/>
    </xf>
    <xf numFmtId="0" fontId="0" fillId="0" borderId="101" xfId="0" applyFill="1" applyBorder="1">
      <alignment vertical="center"/>
    </xf>
    <xf numFmtId="0" fontId="21" fillId="0" borderId="156" xfId="28" applyFont="1" applyFill="1" applyBorder="1" applyAlignment="1">
      <alignment horizontal="left" vertical="center"/>
    </xf>
    <xf numFmtId="0" fontId="30" fillId="0" borderId="93" xfId="115" applyFill="1" applyBorder="1" applyAlignment="1" applyProtection="1">
      <alignment horizontal="left"/>
    </xf>
    <xf numFmtId="0" fontId="30" fillId="0" borderId="51" xfId="115" applyFill="1" applyBorder="1" applyAlignment="1" applyProtection="1">
      <alignment horizontal="left" vertical="center"/>
    </xf>
    <xf numFmtId="0" fontId="23" fillId="0" borderId="51" xfId="0" applyFont="1" applyFill="1" applyBorder="1" applyAlignment="1">
      <alignment horizontal="left" vertical="center"/>
    </xf>
    <xf numFmtId="0" fontId="25" fillId="0" borderId="51" xfId="0" applyFont="1" applyFill="1" applyBorder="1" applyAlignment="1">
      <alignment horizontal="left" vertical="center"/>
    </xf>
    <xf numFmtId="0" fontId="23" fillId="0" borderId="51" xfId="0" applyFont="1" applyFill="1" applyBorder="1" applyAlignment="1">
      <alignment horizontal="left" vertical="center" indent="1"/>
    </xf>
    <xf numFmtId="0" fontId="25" fillId="0" borderId="51" xfId="0" applyFont="1" applyFill="1" applyBorder="1">
      <alignment vertical="center"/>
    </xf>
    <xf numFmtId="0" fontId="25" fillId="0" borderId="101" xfId="0" applyFont="1" applyFill="1" applyBorder="1">
      <alignment vertical="center"/>
    </xf>
    <xf numFmtId="0" fontId="30" fillId="0" borderId="93" xfId="115" applyFill="1" applyBorder="1" applyAlignment="1" applyProtection="1">
      <alignment horizontal="left" vertical="center"/>
    </xf>
    <xf numFmtId="0" fontId="23" fillId="0" borderId="101" xfId="0" applyFont="1" applyFill="1" applyBorder="1">
      <alignment vertical="center"/>
    </xf>
    <xf numFmtId="0" fontId="23" fillId="0" borderId="2" xfId="0" applyFont="1" applyFill="1" applyBorder="1">
      <alignment vertical="center"/>
    </xf>
    <xf numFmtId="0" fontId="21" fillId="0" borderId="95" xfId="0" applyFont="1" applyFill="1" applyBorder="1" applyAlignment="1"/>
    <xf numFmtId="0" fontId="21" fillId="0" borderId="51" xfId="0" applyFont="1" applyFill="1" applyBorder="1" applyAlignment="1"/>
    <xf numFmtId="0" fontId="25" fillId="0" borderId="51" xfId="0" applyFont="1" applyFill="1" applyBorder="1" applyAlignment="1"/>
    <xf numFmtId="0" fontId="0" fillId="0" borderId="57" xfId="0" applyFill="1" applyBorder="1">
      <alignment vertical="center"/>
    </xf>
    <xf numFmtId="0" fontId="25" fillId="0" borderId="57" xfId="0" applyFont="1" applyFill="1" applyBorder="1" applyAlignment="1">
      <alignment horizontal="left" vertical="center"/>
    </xf>
    <xf numFmtId="0" fontId="25" fillId="0" borderId="101" xfId="0" applyFont="1" applyFill="1" applyBorder="1" applyAlignment="1">
      <alignment horizontal="left" vertical="center"/>
    </xf>
    <xf numFmtId="0" fontId="25" fillId="0" borderId="0" xfId="0" applyFont="1" applyFill="1" applyAlignment="1">
      <alignment horizontal="left" vertical="center"/>
    </xf>
    <xf numFmtId="0" fontId="0" fillId="0" borderId="0" xfId="0" applyFill="1">
      <alignment vertical="center"/>
    </xf>
    <xf numFmtId="0" fontId="21" fillId="0" borderId="108" xfId="0" applyFont="1" applyFill="1" applyBorder="1" applyAlignment="1"/>
    <xf numFmtId="0" fontId="40" fillId="0" borderId="51" xfId="0" applyFont="1" applyFill="1" applyBorder="1">
      <alignment vertical="center"/>
    </xf>
    <xf numFmtId="0" fontId="30" fillId="0" borderId="93" xfId="0" applyFont="1" applyFill="1" applyBorder="1" applyAlignment="1">
      <alignment horizontal="left" vertical="center"/>
    </xf>
    <xf numFmtId="0" fontId="30" fillId="0" borderId="51" xfId="0" applyFont="1" applyFill="1" applyBorder="1" applyAlignment="1">
      <alignment horizontal="left" vertical="center"/>
    </xf>
    <xf numFmtId="0" fontId="30" fillId="0" borderId="51" xfId="115" applyFill="1" applyBorder="1" applyAlignment="1"/>
    <xf numFmtId="0" fontId="23" fillId="0" borderId="51" xfId="0" applyFont="1" applyFill="1" applyBorder="1" applyAlignment="1"/>
    <xf numFmtId="0" fontId="23" fillId="0" borderId="0" xfId="0" applyFont="1" applyFill="1">
      <alignment vertical="center"/>
    </xf>
    <xf numFmtId="49" fontId="40" fillId="40" borderId="84" xfId="19" applyFont="1" applyBorder="1" applyAlignment="1">
      <alignment horizontal="center" vertical="center"/>
      <protection locked="0"/>
    </xf>
    <xf numFmtId="49" fontId="40" fillId="40" borderId="17" xfId="19" applyFont="1" applyBorder="1" applyAlignment="1">
      <alignment horizontal="center" vertical="center"/>
      <protection locked="0"/>
    </xf>
    <xf numFmtId="49" fontId="40" fillId="40" borderId="18" xfId="19" applyFont="1" applyBorder="1" applyAlignment="1">
      <alignment horizontal="center" vertical="center"/>
      <protection locked="0"/>
    </xf>
    <xf numFmtId="3" fontId="40" fillId="13" borderId="72" xfId="27" applyNumberFormat="1" applyFont="1" applyBorder="1" applyAlignment="1">
      <alignment horizontal="left" vertical="center" wrapText="1"/>
      <protection locked="0"/>
    </xf>
    <xf numFmtId="3" fontId="40" fillId="13" borderId="35" xfId="27" applyNumberFormat="1" applyFont="1" applyBorder="1" applyAlignment="1">
      <alignment horizontal="left" vertical="center" wrapText="1"/>
      <protection locked="0"/>
    </xf>
    <xf numFmtId="3" fontId="40" fillId="13" borderId="36" xfId="27" applyNumberFormat="1" applyFont="1" applyBorder="1" applyAlignment="1">
      <alignment horizontal="left" vertical="center" wrapText="1"/>
      <protection locked="0"/>
    </xf>
    <xf numFmtId="3" fontId="40" fillId="40" borderId="72" xfId="11" applyFont="1" applyBorder="1" applyAlignment="1">
      <alignment horizontal="center" vertical="center"/>
      <protection locked="0"/>
    </xf>
    <xf numFmtId="3" fontId="40" fillId="40" borderId="35" xfId="11" applyFont="1" applyBorder="1" applyAlignment="1">
      <alignment horizontal="center" vertical="center"/>
      <protection locked="0"/>
    </xf>
    <xf numFmtId="3" fontId="40" fillId="40" borderId="36" xfId="11" applyFont="1" applyBorder="1" applyAlignment="1">
      <alignment horizontal="center" vertical="center"/>
      <protection locked="0"/>
    </xf>
    <xf numFmtId="0" fontId="40" fillId="40" borderId="84" xfId="18" applyFont="1" applyBorder="1">
      <alignment horizontal="center" vertical="center" wrapText="1"/>
      <protection locked="0"/>
    </xf>
    <xf numFmtId="0" fontId="40" fillId="40" borderId="17" xfId="18" applyFont="1" applyBorder="1">
      <alignment horizontal="center" vertical="center" wrapText="1"/>
      <protection locked="0"/>
    </xf>
    <xf numFmtId="0" fontId="40" fillId="40" borderId="18" xfId="18" applyFont="1" applyBorder="1">
      <alignment horizontal="center" vertical="center" wrapText="1"/>
      <protection locked="0"/>
    </xf>
    <xf numFmtId="0" fontId="25" fillId="5" borderId="69" xfId="0" applyFont="1" applyBorder="1" applyAlignment="1">
      <alignment horizontal="center" vertical="center" wrapText="1"/>
    </xf>
    <xf numFmtId="0" fontId="38" fillId="5" borderId="92" xfId="0" applyFont="1" applyBorder="1" applyAlignment="1">
      <alignment horizontal="center" vertical="center" wrapText="1"/>
    </xf>
    <xf numFmtId="0" fontId="22" fillId="0" borderId="0" xfId="0" applyFont="1" applyFill="1">
      <alignment vertical="center"/>
    </xf>
    <xf numFmtId="0" fontId="70" fillId="0" borderId="0" xfId="145" applyFont="1" applyFill="1" applyBorder="1" applyAlignment="1">
      <alignment horizontal="left" vertical="center" indent="2"/>
    </xf>
    <xf numFmtId="0" fontId="22" fillId="0" borderId="51" xfId="0" applyFont="1" applyFill="1" applyBorder="1">
      <alignment vertical="center"/>
    </xf>
    <xf numFmtId="0" fontId="22" fillId="0" borderId="0" xfId="1230" applyFont="1" applyFill="1" applyBorder="1" applyAlignment="1">
      <alignment horizontal="center"/>
    </xf>
    <xf numFmtId="0" fontId="22" fillId="5" borderId="106" xfId="1230" applyFont="1" applyFill="1" applyBorder="1" applyAlignment="1">
      <alignment horizontal="center"/>
    </xf>
    <xf numFmtId="0" fontId="21" fillId="5" borderId="106" xfId="1230" applyFill="1" applyBorder="1" applyAlignment="1" applyProtection="1"/>
    <xf numFmtId="0" fontId="21" fillId="5" borderId="108" xfId="1230" applyFill="1" applyBorder="1" applyAlignment="1" applyProtection="1"/>
    <xf numFmtId="0" fontId="23" fillId="14" borderId="19" xfId="1258" applyFont="1" applyBorder="1">
      <alignment horizontal="center" vertical="center" wrapText="1"/>
    </xf>
    <xf numFmtId="0" fontId="23" fillId="14" borderId="84" xfId="1258" applyFont="1" applyBorder="1">
      <alignment horizontal="center" vertical="center" wrapText="1"/>
    </xf>
    <xf numFmtId="0" fontId="22" fillId="49" borderId="106" xfId="1230" applyFont="1" applyFill="1" applyBorder="1" applyAlignment="1">
      <alignment horizontal="center"/>
    </xf>
    <xf numFmtId="0" fontId="21" fillId="49" borderId="106" xfId="1230" applyFill="1" applyBorder="1" applyAlignment="1"/>
    <xf numFmtId="0" fontId="21" fillId="49" borderId="156" xfId="1232" applyFont="1" applyFill="1" applyBorder="1" applyAlignment="1">
      <alignment horizontal="left" vertical="center"/>
    </xf>
    <xf numFmtId="49" fontId="0" fillId="40" borderId="163" xfId="19" applyFont="1" applyBorder="1">
      <alignment vertical="center"/>
      <protection locked="0"/>
    </xf>
    <xf numFmtId="0" fontId="0" fillId="5" borderId="164" xfId="0" applyBorder="1" applyAlignment="1">
      <alignment horizontal="left" vertical="center"/>
    </xf>
    <xf numFmtId="0" fontId="25" fillId="0" borderId="140" xfId="0" applyFont="1" applyFill="1" applyBorder="1" applyAlignment="1">
      <alignment horizontal="left" vertical="center"/>
    </xf>
    <xf numFmtId="0" fontId="30" fillId="0" borderId="140" xfId="115" applyFill="1" applyBorder="1" applyAlignment="1" applyProtection="1">
      <alignment horizontal="left" vertical="center"/>
    </xf>
    <xf numFmtId="0" fontId="22" fillId="5" borderId="106" xfId="1230" applyFont="1" applyFill="1" applyBorder="1" applyAlignment="1" applyProtection="1"/>
    <xf numFmtId="0" fontId="21" fillId="5" borderId="165" xfId="1232" applyFont="1" applyBorder="1" applyAlignment="1">
      <alignment horizontal="left" vertical="center"/>
    </xf>
    <xf numFmtId="0" fontId="1" fillId="0" borderId="0" xfId="2369"/>
    <xf numFmtId="0" fontId="75" fillId="0" borderId="0" xfId="2369" applyFont="1"/>
    <xf numFmtId="3" fontId="40" fillId="40" borderId="76" xfId="11" quotePrefix="1" applyFont="1" applyBorder="1" applyAlignment="1">
      <alignment horizontal="left" vertical="top" wrapText="1"/>
      <protection locked="0"/>
    </xf>
    <xf numFmtId="3" fontId="40" fillId="40" borderId="76" xfId="11" applyFont="1" applyBorder="1" applyAlignment="1">
      <alignment horizontal="left" vertical="top" wrapText="1"/>
      <protection locked="0"/>
    </xf>
    <xf numFmtId="3" fontId="40" fillId="40" borderId="75" xfId="11" applyFont="1" applyBorder="1" applyAlignment="1">
      <alignment horizontal="left" vertical="top" wrapText="1"/>
      <protection locked="0"/>
    </xf>
    <xf numFmtId="3" fontId="40" fillId="40" borderId="54" xfId="11" applyFont="1" applyBorder="1" applyAlignment="1">
      <alignment horizontal="left" vertical="top" wrapText="1"/>
      <protection locked="0"/>
    </xf>
    <xf numFmtId="3" fontId="40" fillId="0" borderId="69" xfId="11" quotePrefix="1" applyFont="1" applyFill="1" applyBorder="1" applyAlignment="1" applyProtection="1">
      <alignment horizontal="centerContinuous" vertical="center" wrapText="1"/>
    </xf>
    <xf numFmtId="3" fontId="40" fillId="40" borderId="22" xfId="11" quotePrefix="1" applyFont="1" applyBorder="1" applyAlignment="1">
      <alignment horizontal="left" vertical="top" wrapText="1"/>
      <protection locked="0"/>
    </xf>
    <xf numFmtId="3" fontId="40" fillId="40" borderId="22" xfId="11" applyFont="1" applyBorder="1" applyAlignment="1">
      <alignment horizontal="left" vertical="top" wrapText="1"/>
      <protection locked="0"/>
    </xf>
    <xf numFmtId="3" fontId="40" fillId="40" borderId="14" xfId="11" applyFont="1" applyAlignment="1">
      <alignment horizontal="left" vertical="top" wrapText="1"/>
      <protection locked="0"/>
    </xf>
    <xf numFmtId="3" fontId="40" fillId="40" borderId="17" xfId="11" applyFont="1" applyBorder="1" applyAlignment="1">
      <alignment horizontal="left" vertical="top" wrapText="1"/>
      <protection locked="0"/>
    </xf>
    <xf numFmtId="3" fontId="40" fillId="0" borderId="19" xfId="11" quotePrefix="1" applyFont="1" applyFill="1" applyBorder="1" applyAlignment="1" applyProtection="1">
      <alignment horizontal="centerContinuous" vertical="center" wrapText="1"/>
    </xf>
    <xf numFmtId="3" fontId="40" fillId="40" borderId="82" xfId="11" quotePrefix="1" applyFont="1" applyBorder="1" applyAlignment="1">
      <alignment horizontal="left" vertical="top" wrapText="1"/>
      <protection locked="0"/>
    </xf>
    <xf numFmtId="3" fontId="40" fillId="40" borderId="82" xfId="11" applyFont="1" applyBorder="1" applyAlignment="1">
      <alignment horizontal="left" vertical="top" wrapText="1"/>
      <protection locked="0"/>
    </xf>
    <xf numFmtId="3" fontId="40" fillId="40" borderId="86" xfId="11" applyFont="1" applyBorder="1" applyAlignment="1">
      <alignment horizontal="left" vertical="top" wrapText="1"/>
      <protection locked="0"/>
    </xf>
    <xf numFmtId="3" fontId="40" fillId="40" borderId="84" xfId="11" applyFont="1" applyBorder="1" applyAlignment="1">
      <alignment horizontal="left" vertical="top" wrapText="1"/>
      <protection locked="0"/>
    </xf>
    <xf numFmtId="3" fontId="40" fillId="0" borderId="83" xfId="11" quotePrefix="1" applyFont="1" applyFill="1" applyBorder="1" applyAlignment="1" applyProtection="1">
      <alignment horizontal="centerContinuous" vertical="center" wrapText="1"/>
    </xf>
    <xf numFmtId="0" fontId="1" fillId="0" borderId="166" xfId="2369" quotePrefix="1" applyBorder="1" applyAlignment="1">
      <alignment horizontal="center" vertical="center" wrapText="1"/>
    </xf>
    <xf numFmtId="0" fontId="1" fillId="0" borderId="167" xfId="2369" quotePrefix="1" applyBorder="1" applyAlignment="1">
      <alignment horizontal="center" vertical="center" wrapText="1"/>
    </xf>
    <xf numFmtId="0" fontId="1" fillId="0" borderId="167" xfId="2369" applyBorder="1" applyAlignment="1">
      <alignment horizontal="center" vertical="center" wrapText="1"/>
    </xf>
    <xf numFmtId="0" fontId="75" fillId="0" borderId="106" xfId="2369" applyFont="1" applyBorder="1" applyAlignment="1">
      <alignment horizontal="center" vertical="center" wrapText="1"/>
    </xf>
    <xf numFmtId="0" fontId="75" fillId="0" borderId="168" xfId="2369" applyFont="1" applyBorder="1" applyAlignment="1">
      <alignment horizontal="center" vertical="center" wrapText="1"/>
    </xf>
    <xf numFmtId="0" fontId="1" fillId="0" borderId="105" xfId="2369" applyBorder="1"/>
    <xf numFmtId="0" fontId="1" fillId="0" borderId="105" xfId="2369" applyBorder="1" applyAlignment="1">
      <alignment horizontal="center" vertical="center"/>
    </xf>
    <xf numFmtId="0" fontId="30" fillId="0" borderId="0" xfId="2370" applyFont="1" applyAlignment="1">
      <alignment horizontal="left" vertical="center"/>
    </xf>
    <xf numFmtId="3" fontId="40" fillId="40" borderId="75" xfId="11" applyFont="1" applyBorder="1">
      <alignment horizontal="right" vertical="center"/>
      <protection locked="0"/>
    </xf>
    <xf numFmtId="3" fontId="40" fillId="12" borderId="15" xfId="11" applyFont="1" applyFill="1" applyBorder="1" applyProtection="1">
      <alignment horizontal="right" vertical="center"/>
    </xf>
    <xf numFmtId="0" fontId="25" fillId="0" borderId="69" xfId="2370" applyFont="1" applyBorder="1" applyAlignment="1">
      <alignment horizontal="left" vertical="center"/>
    </xf>
    <xf numFmtId="3" fontId="40" fillId="5" borderId="54" xfId="1233" quotePrefix="1" applyFont="1" applyBorder="1" applyAlignment="1">
      <alignment horizontal="center" vertical="center"/>
    </xf>
    <xf numFmtId="3" fontId="40" fillId="5" borderId="81" xfId="1233" quotePrefix="1" applyFont="1" applyBorder="1" applyAlignment="1">
      <alignment horizontal="center" vertical="center"/>
    </xf>
    <xf numFmtId="3" fontId="40" fillId="12" borderId="81" xfId="1233" quotePrefix="1" applyFont="1" applyFill="1" applyBorder="1" applyAlignment="1">
      <alignment horizontal="center" vertical="center"/>
    </xf>
    <xf numFmtId="0" fontId="75" fillId="0" borderId="169" xfId="2369" applyFont="1" applyBorder="1" applyAlignment="1">
      <alignment horizontal="center" vertical="center"/>
    </xf>
    <xf numFmtId="0" fontId="75" fillId="0" borderId="167" xfId="2369" applyFont="1" applyBorder="1" applyAlignment="1">
      <alignment horizontal="center" vertical="center"/>
    </xf>
    <xf numFmtId="0" fontId="75" fillId="12" borderId="167" xfId="2369" applyFont="1" applyFill="1" applyBorder="1" applyAlignment="1">
      <alignment horizontal="center" vertical="center" wrapText="1"/>
    </xf>
    <xf numFmtId="0" fontId="25" fillId="12" borderId="106" xfId="2369" applyFont="1" applyFill="1" applyBorder="1" applyAlignment="1">
      <alignment vertical="center" wrapText="1"/>
    </xf>
    <xf numFmtId="3" fontId="40" fillId="5" borderId="110" xfId="1233" quotePrefix="1" applyFont="1" applyBorder="1" applyAlignment="1">
      <alignment horizontal="center" vertical="center"/>
    </xf>
    <xf numFmtId="0" fontId="75" fillId="0" borderId="69" xfId="2369" applyFont="1" applyBorder="1" applyAlignment="1">
      <alignment horizontal="center" vertical="center"/>
    </xf>
    <xf numFmtId="0" fontId="75" fillId="0" borderId="166" xfId="2369" applyFont="1" applyBorder="1" applyAlignment="1">
      <alignment horizontal="center" vertical="center" wrapText="1"/>
    </xf>
    <xf numFmtId="0" fontId="75" fillId="0" borderId="167" xfId="2369" applyFont="1" applyBorder="1" applyAlignment="1">
      <alignment horizontal="center" vertical="center" wrapText="1"/>
    </xf>
    <xf numFmtId="0" fontId="75" fillId="0" borderId="0" xfId="2369" applyFont="1" applyAlignment="1">
      <alignment horizontal="center" vertical="center"/>
    </xf>
    <xf numFmtId="0" fontId="1" fillId="0" borderId="0" xfId="2369" applyAlignment="1">
      <alignment horizontal="center" vertical="center"/>
    </xf>
    <xf numFmtId="0" fontId="1" fillId="0" borderId="20" xfId="2370" applyBorder="1" applyAlignment="1">
      <alignment horizontal="left" vertical="center" indent="2"/>
    </xf>
    <xf numFmtId="3" fontId="40" fillId="12" borderId="16" xfId="11" applyFont="1" applyFill="1" applyBorder="1" applyProtection="1">
      <alignment horizontal="right" vertical="center"/>
    </xf>
    <xf numFmtId="0" fontId="1" fillId="0" borderId="19" xfId="2370" applyBorder="1" applyAlignment="1">
      <alignment horizontal="left" vertical="center" indent="2"/>
    </xf>
    <xf numFmtId="3" fontId="40" fillId="5" borderId="24" xfId="1233" quotePrefix="1" applyFont="1" applyBorder="1" applyAlignment="1">
      <alignment horizontal="center" vertical="center"/>
    </xf>
    <xf numFmtId="0" fontId="1" fillId="0" borderId="19" xfId="2370" applyBorder="1" applyAlignment="1">
      <alignment horizontal="left" vertical="center" indent="1"/>
    </xf>
    <xf numFmtId="3" fontId="40" fillId="5" borderId="86" xfId="1233" applyFont="1" applyBorder="1">
      <alignment horizontal="right" vertical="center"/>
    </xf>
    <xf numFmtId="3" fontId="40" fillId="12" borderId="86" xfId="1233" applyFont="1" applyFill="1" applyBorder="1">
      <alignment horizontal="right" vertical="center"/>
    </xf>
    <xf numFmtId="0" fontId="25" fillId="0" borderId="31" xfId="2370" applyFont="1" applyBorder="1" applyAlignment="1">
      <alignment horizontal="left" vertical="center"/>
    </xf>
    <xf numFmtId="3" fontId="40" fillId="12" borderId="107" xfId="1233" quotePrefix="1" applyFont="1" applyFill="1" applyBorder="1" applyAlignment="1">
      <alignment horizontal="center" vertical="center"/>
    </xf>
    <xf numFmtId="0" fontId="75" fillId="0" borderId="166" xfId="2369" applyFont="1" applyBorder="1" applyAlignment="1">
      <alignment horizontal="center"/>
    </xf>
    <xf numFmtId="0" fontId="75" fillId="0" borderId="167" xfId="2369" applyFont="1" applyBorder="1" applyAlignment="1">
      <alignment horizontal="center"/>
    </xf>
    <xf numFmtId="0" fontId="75" fillId="12" borderId="107" xfId="2369" applyFont="1" applyFill="1" applyBorder="1"/>
    <xf numFmtId="0" fontId="25" fillId="12" borderId="107" xfId="2369" applyFont="1" applyFill="1" applyBorder="1" applyAlignment="1">
      <alignment vertical="center" wrapText="1"/>
    </xf>
    <xf numFmtId="3" fontId="40" fillId="40" borderId="76" xfId="11" applyFont="1" applyBorder="1">
      <alignment horizontal="right" vertical="center"/>
      <protection locked="0"/>
    </xf>
    <xf numFmtId="0" fontId="75" fillId="0" borderId="166" xfId="2369" applyFont="1" applyBorder="1" applyAlignment="1">
      <alignment horizontal="center" vertical="center"/>
    </xf>
    <xf numFmtId="3" fontId="40" fillId="5" borderId="17" xfId="1233" quotePrefix="1" applyFont="1" applyBorder="1" applyAlignment="1">
      <alignment horizontal="center" vertical="center"/>
    </xf>
    <xf numFmtId="3" fontId="40" fillId="5" borderId="82" xfId="1233" applyFont="1" applyBorder="1">
      <alignment horizontal="right" vertical="center"/>
    </xf>
    <xf numFmtId="3" fontId="40" fillId="5" borderId="84" xfId="1233" applyFont="1" applyBorder="1">
      <alignment horizontal="right" vertical="center"/>
    </xf>
    <xf numFmtId="0" fontId="0" fillId="2" borderId="0" xfId="0" quotePrefix="1" applyFill="1" applyAlignment="1">
      <alignment horizontal="center" vertical="center"/>
    </xf>
    <xf numFmtId="3" fontId="40" fillId="5" borderId="86" xfId="1233" quotePrefix="1" applyFont="1" applyBorder="1" applyAlignment="1">
      <alignment horizontal="center" vertical="center"/>
    </xf>
    <xf numFmtId="3" fontId="40" fillId="5" borderId="84" xfId="1233" applyFont="1" applyBorder="1" applyAlignment="1">
      <alignment horizontal="center" vertical="center"/>
    </xf>
    <xf numFmtId="0" fontId="25" fillId="12" borderId="107" xfId="2369" applyFont="1" applyFill="1" applyBorder="1" applyAlignment="1">
      <alignment horizontal="center" vertical="center" wrapText="1"/>
    </xf>
    <xf numFmtId="0" fontId="76" fillId="0" borderId="0" xfId="2369" applyFont="1" applyAlignment="1">
      <alignment horizontal="left" vertical="center"/>
    </xf>
    <xf numFmtId="0" fontId="30" fillId="0" borderId="105" xfId="2370" applyFont="1" applyBorder="1" applyAlignment="1">
      <alignment horizontal="left" vertical="center"/>
    </xf>
    <xf numFmtId="0" fontId="1" fillId="0" borderId="69" xfId="2369" applyBorder="1"/>
    <xf numFmtId="0" fontId="1" fillId="0" borderId="69" xfId="2369" applyBorder="1" applyAlignment="1">
      <alignment vertical="center"/>
    </xf>
    <xf numFmtId="0" fontId="70" fillId="5" borderId="69" xfId="2371" applyFont="1" applyFill="1" applyBorder="1" applyAlignment="1" applyProtection="1">
      <alignment horizontal="center" vertical="center"/>
    </xf>
    <xf numFmtId="0" fontId="21" fillId="5" borderId="69" xfId="2372" applyFont="1" applyBorder="1" applyAlignment="1"/>
    <xf numFmtId="0" fontId="0" fillId="0" borderId="0" xfId="0" applyFill="1" applyProtection="1">
      <alignment vertical="center"/>
      <protection hidden="1"/>
    </xf>
    <xf numFmtId="0" fontId="0" fillId="58" borderId="0" xfId="0" applyFill="1" applyProtection="1">
      <alignment vertical="center"/>
      <protection hidden="1"/>
    </xf>
    <xf numFmtId="0" fontId="0" fillId="0" borderId="51" xfId="0" applyFill="1" applyBorder="1" applyProtection="1">
      <alignment vertical="center"/>
      <protection hidden="1"/>
    </xf>
    <xf numFmtId="0" fontId="0" fillId="5" borderId="0" xfId="0" applyProtection="1">
      <alignment vertical="center"/>
      <protection hidden="1"/>
    </xf>
    <xf numFmtId="0" fontId="0" fillId="5" borderId="105" xfId="0" applyBorder="1" applyProtection="1">
      <alignment vertical="center"/>
      <protection hidden="1"/>
    </xf>
    <xf numFmtId="3" fontId="40" fillId="0" borderId="26" xfId="11" applyFont="1" applyFill="1" applyBorder="1" applyProtection="1">
      <alignment horizontal="right" vertical="center"/>
    </xf>
    <xf numFmtId="0" fontId="50" fillId="5" borderId="0" xfId="0" applyFont="1" applyAlignment="1">
      <alignment horizontal="left" indent="4"/>
    </xf>
    <xf numFmtId="0" fontId="40" fillId="5" borderId="31" xfId="0" applyFont="1" applyBorder="1" applyAlignment="1">
      <alignment horizontal="left" indent="4"/>
    </xf>
    <xf numFmtId="0" fontId="40" fillId="5" borderId="31" xfId="0" applyFont="1" applyBorder="1" applyAlignment="1">
      <alignment horizontal="left" indent="5"/>
    </xf>
    <xf numFmtId="0" fontId="40" fillId="5" borderId="31" xfId="0" applyFont="1" applyBorder="1" applyAlignment="1">
      <alignment horizontal="left" indent="3"/>
    </xf>
    <xf numFmtId="3" fontId="40" fillId="0" borderId="86" xfId="11" applyFont="1" applyFill="1" applyBorder="1" applyProtection="1">
      <alignment horizontal="right" vertical="center"/>
    </xf>
    <xf numFmtId="0" fontId="25" fillId="5" borderId="82" xfId="0" applyFont="1" applyBorder="1" applyAlignment="1">
      <alignment horizontal="left" vertical="center"/>
    </xf>
    <xf numFmtId="0" fontId="25" fillId="5" borderId="86" xfId="0" applyFont="1" applyBorder="1" applyAlignment="1">
      <alignment horizontal="left" vertical="center"/>
    </xf>
    <xf numFmtId="3" fontId="40" fillId="0" borderId="15" xfId="11" applyFont="1" applyFill="1" applyBorder="1" applyProtection="1">
      <alignment horizontal="right" vertical="center"/>
    </xf>
    <xf numFmtId="0" fontId="77" fillId="5" borderId="170" xfId="0" applyFont="1" applyBorder="1" applyAlignment="1">
      <alignment horizontal="left" vertical="center" indent="2"/>
    </xf>
    <xf numFmtId="0" fontId="77" fillId="5" borderId="171" xfId="0" applyFont="1" applyBorder="1" applyAlignment="1">
      <alignment horizontal="left" vertical="center" indent="2"/>
    </xf>
    <xf numFmtId="0" fontId="0" fillId="5" borderId="25" xfId="0" applyBorder="1" applyAlignment="1">
      <alignment horizontal="left" vertical="center" wrapText="1" indent="1"/>
    </xf>
    <xf numFmtId="0" fontId="0" fillId="5" borderId="19" xfId="0" applyBorder="1" applyAlignment="1">
      <alignment horizontal="left" vertical="center" wrapText="1" indent="2"/>
    </xf>
    <xf numFmtId="0" fontId="0" fillId="5" borderId="0" xfId="0" applyAlignment="1" applyProtection="1">
      <alignment horizontal="left" vertical="center" indent="1"/>
      <protection hidden="1"/>
    </xf>
    <xf numFmtId="0" fontId="0" fillId="5" borderId="51" xfId="0" applyBorder="1" applyAlignment="1">
      <alignment horizontal="left" vertical="center" indent="1"/>
    </xf>
    <xf numFmtId="0" fontId="25" fillId="5" borderId="31" xfId="0" applyFont="1" applyBorder="1" applyAlignment="1">
      <alignment horizontal="left" vertical="center"/>
    </xf>
    <xf numFmtId="0" fontId="0" fillId="5" borderId="21" xfId="0" applyBorder="1" applyAlignment="1">
      <alignment horizontal="left" vertical="center" indent="1"/>
    </xf>
    <xf numFmtId="3" fontId="0" fillId="0" borderId="16" xfId="11" applyFont="1" applyFill="1" applyBorder="1" applyProtection="1">
      <alignment horizontal="right" vertical="center"/>
    </xf>
    <xf numFmtId="3" fontId="40" fillId="0" borderId="29" xfId="11" applyFont="1" applyFill="1" applyBorder="1" applyProtection="1">
      <alignment horizontal="right" vertical="center"/>
    </xf>
    <xf numFmtId="0" fontId="25" fillId="42" borderId="110" xfId="9" applyFont="1" applyBorder="1" applyProtection="1">
      <alignment horizontal="left" vertical="center"/>
    </xf>
    <xf numFmtId="3" fontId="0" fillId="0" borderId="14" xfId="11" applyFont="1" applyFill="1" applyProtection="1">
      <alignment horizontal="right" vertical="center"/>
    </xf>
    <xf numFmtId="0" fontId="0" fillId="5" borderId="81" xfId="0" quotePrefix="1" applyBorder="1" applyAlignment="1">
      <alignment horizontal="center" vertical="center"/>
    </xf>
    <xf numFmtId="0" fontId="38" fillId="5" borderId="149" xfId="0" applyFont="1" applyBorder="1" applyAlignment="1">
      <alignment horizontal="center" vertical="center" wrapText="1"/>
    </xf>
    <xf numFmtId="3" fontId="40" fillId="40" borderId="29" xfId="11" applyFont="1" applyBorder="1">
      <alignment horizontal="right" vertical="center"/>
      <protection locked="0"/>
    </xf>
    <xf numFmtId="3" fontId="23" fillId="5" borderId="82" xfId="146" applyBorder="1">
      <alignment horizontal="center" vertical="center"/>
    </xf>
    <xf numFmtId="3" fontId="0" fillId="0" borderId="86" xfId="11" applyFont="1" applyFill="1" applyBorder="1" applyProtection="1">
      <alignment horizontal="right" vertical="center"/>
    </xf>
    <xf numFmtId="3" fontId="0" fillId="0" borderId="26" xfId="11" applyFont="1" applyFill="1" applyBorder="1" applyProtection="1">
      <alignment horizontal="right" vertical="center"/>
    </xf>
    <xf numFmtId="3" fontId="40" fillId="42" borderId="91" xfId="6" applyFont="1" applyBorder="1" applyProtection="1">
      <alignment horizontal="right" vertical="center"/>
    </xf>
    <xf numFmtId="0" fontId="25" fillId="42" borderId="85" xfId="9" applyFont="1" applyBorder="1" applyProtection="1">
      <alignment horizontal="left" vertical="center"/>
    </xf>
    <xf numFmtId="0" fontId="0" fillId="5" borderId="107" xfId="0" applyBorder="1" applyAlignment="1">
      <alignment horizontal="center" vertical="center"/>
    </xf>
    <xf numFmtId="0" fontId="38" fillId="5" borderId="120" xfId="0" applyFont="1" applyBorder="1" applyAlignment="1">
      <alignment horizontal="center" vertical="center" wrapText="1"/>
    </xf>
    <xf numFmtId="0" fontId="0" fillId="0" borderId="106" xfId="0" applyFill="1" applyBorder="1" applyProtection="1">
      <alignment vertical="center"/>
      <protection hidden="1"/>
    </xf>
    <xf numFmtId="0" fontId="0" fillId="2" borderId="106" xfId="0" applyFill="1" applyBorder="1">
      <alignment vertical="center"/>
    </xf>
    <xf numFmtId="0" fontId="30" fillId="5" borderId="69" xfId="0" applyFont="1" applyBorder="1" applyAlignment="1">
      <alignment horizontal="left" vertical="center"/>
    </xf>
    <xf numFmtId="0" fontId="0" fillId="0" borderId="69" xfId="0" applyFill="1" applyBorder="1" applyProtection="1">
      <alignment vertical="center"/>
      <protection hidden="1"/>
    </xf>
    <xf numFmtId="0" fontId="70" fillId="5" borderId="69" xfId="2371" applyFont="1" applyFill="1" applyBorder="1" applyProtection="1">
      <alignment vertical="center"/>
    </xf>
    <xf numFmtId="0" fontId="2" fillId="2" borderId="0" xfId="2373" applyFont="1" applyFill="1" applyAlignment="1">
      <alignment vertical="center"/>
    </xf>
    <xf numFmtId="0" fontId="2" fillId="0" borderId="118" xfId="2373" applyFont="1" applyBorder="1" applyAlignment="1">
      <alignment vertical="center"/>
    </xf>
    <xf numFmtId="0" fontId="2" fillId="0" borderId="132" xfId="2373" applyFont="1" applyBorder="1" applyAlignment="1">
      <alignment vertical="center"/>
    </xf>
    <xf numFmtId="3" fontId="23" fillId="12" borderId="76" xfId="1229" applyNumberFormat="1" applyFont="1" applyBorder="1">
      <alignment horizontal="center" vertical="center"/>
    </xf>
    <xf numFmtId="3" fontId="23" fillId="12" borderId="75" xfId="1229" applyNumberFormat="1" applyFont="1" applyBorder="1">
      <alignment horizontal="center" vertical="center"/>
    </xf>
    <xf numFmtId="3" fontId="23" fillId="12" borderId="123" xfId="1229" applyNumberFormat="1" applyFont="1" applyBorder="1">
      <alignment horizontal="center" vertical="center"/>
    </xf>
    <xf numFmtId="3" fontId="23" fillId="40" borderId="124" xfId="11" applyFont="1" applyBorder="1">
      <alignment horizontal="right" vertical="center"/>
      <protection locked="0"/>
    </xf>
    <xf numFmtId="3" fontId="23" fillId="40" borderId="123" xfId="11" applyFont="1" applyBorder="1">
      <alignment horizontal="right" vertical="center"/>
      <protection locked="0"/>
    </xf>
    <xf numFmtId="3" fontId="23" fillId="40" borderId="76" xfId="11" applyFont="1" applyBorder="1">
      <alignment horizontal="right" vertical="center"/>
      <protection locked="0"/>
    </xf>
    <xf numFmtId="3" fontId="23" fillId="40" borderId="75" xfId="11" applyFont="1" applyBorder="1">
      <alignment horizontal="right" vertical="center"/>
      <protection locked="0"/>
    </xf>
    <xf numFmtId="3" fontId="23" fillId="40" borderId="54" xfId="11" applyFont="1" applyBorder="1">
      <alignment horizontal="right" vertical="center"/>
      <protection locked="0"/>
    </xf>
    <xf numFmtId="0" fontId="25" fillId="42" borderId="75" xfId="9" applyFont="1" applyBorder="1" applyAlignment="1" applyProtection="1">
      <alignment horizontal="center" vertical="center"/>
    </xf>
    <xf numFmtId="3" fontId="23" fillId="43" borderId="21" xfId="146" applyFill="1" applyBorder="1" applyProtection="1">
      <alignment horizontal="center" vertical="center"/>
      <protection locked="0"/>
    </xf>
    <xf numFmtId="3" fontId="23" fillId="43" borderId="133" xfId="146" applyFill="1" applyBorder="1" applyProtection="1">
      <alignment horizontal="center" vertical="center"/>
      <protection locked="0"/>
    </xf>
    <xf numFmtId="3" fontId="23" fillId="43" borderId="36" xfId="11" applyFont="1" applyFill="1" applyBorder="1">
      <alignment horizontal="right" vertical="center"/>
      <protection locked="0"/>
    </xf>
    <xf numFmtId="3" fontId="23" fillId="43" borderId="37" xfId="11" applyFont="1" applyFill="1" applyBorder="1">
      <alignment horizontal="right" vertical="center"/>
      <protection locked="0"/>
    </xf>
    <xf numFmtId="3" fontId="23" fillId="43" borderId="21" xfId="11" applyFont="1" applyFill="1" applyBorder="1">
      <alignment horizontal="right" vertical="center"/>
      <protection locked="0"/>
    </xf>
    <xf numFmtId="3" fontId="23" fillId="43" borderId="15" xfId="11" applyFont="1" applyFill="1" applyBorder="1">
      <alignment horizontal="right" vertical="center"/>
      <protection locked="0"/>
    </xf>
    <xf numFmtId="3" fontId="23" fillId="43" borderId="18" xfId="11" applyFont="1" applyFill="1" applyBorder="1">
      <alignment horizontal="right" vertical="center"/>
      <protection locked="0"/>
    </xf>
    <xf numFmtId="3" fontId="40" fillId="5" borderId="18" xfId="1233" quotePrefix="1" applyFont="1" applyBorder="1" applyAlignment="1">
      <alignment horizontal="center" vertical="center"/>
    </xf>
    <xf numFmtId="3" fontId="23" fillId="43" borderId="22" xfId="146" applyFill="1" applyProtection="1">
      <alignment horizontal="center" vertical="center"/>
      <protection locked="0"/>
    </xf>
    <xf numFmtId="3" fontId="23" fillId="43" borderId="103" xfId="146" applyFill="1" applyBorder="1" applyProtection="1">
      <alignment horizontal="center" vertical="center"/>
      <protection locked="0"/>
    </xf>
    <xf numFmtId="3" fontId="23" fillId="43" borderId="35" xfId="11" applyFont="1" applyFill="1" applyBorder="1">
      <alignment horizontal="right" vertical="center"/>
      <protection locked="0"/>
    </xf>
    <xf numFmtId="3" fontId="23" fillId="43" borderId="113" xfId="11" applyFont="1" applyFill="1" applyBorder="1">
      <alignment horizontal="right" vertical="center"/>
      <protection locked="0"/>
    </xf>
    <xf numFmtId="3" fontId="23" fillId="43" borderId="22" xfId="11" applyFont="1" applyFill="1" applyBorder="1">
      <alignment horizontal="right" vertical="center"/>
      <protection locked="0"/>
    </xf>
    <xf numFmtId="3" fontId="23" fillId="43" borderId="14" xfId="11" applyFont="1" applyFill="1">
      <alignment horizontal="right" vertical="center"/>
      <protection locked="0"/>
    </xf>
    <xf numFmtId="3" fontId="23" fillId="43" borderId="17" xfId="11" applyFont="1" applyFill="1" applyBorder="1">
      <alignment horizontal="right" vertical="center"/>
      <protection locked="0"/>
    </xf>
    <xf numFmtId="3" fontId="23" fillId="43" borderId="23" xfId="146" applyFill="1" applyBorder="1" applyProtection="1">
      <alignment horizontal="center" vertical="center"/>
      <protection locked="0"/>
    </xf>
    <xf numFmtId="3" fontId="23" fillId="43" borderId="160" xfId="146" applyFill="1" applyBorder="1" applyProtection="1">
      <alignment horizontal="center" vertical="center"/>
      <protection locked="0"/>
    </xf>
    <xf numFmtId="3" fontId="23" fillId="43" borderId="39" xfId="11" applyFont="1" applyFill="1" applyBorder="1">
      <alignment horizontal="right" vertical="center"/>
      <protection locked="0"/>
    </xf>
    <xf numFmtId="3" fontId="23" fillId="43" borderId="114" xfId="11" applyFont="1" applyFill="1" applyBorder="1">
      <alignment horizontal="right" vertical="center"/>
      <protection locked="0"/>
    </xf>
    <xf numFmtId="3" fontId="23" fillId="43" borderId="23" xfId="11" applyFont="1" applyFill="1" applyBorder="1">
      <alignment horizontal="right" vertical="center"/>
      <protection locked="0"/>
    </xf>
    <xf numFmtId="3" fontId="23" fillId="43" borderId="39" xfId="11" applyFont="1" applyFill="1" applyBorder="1" applyAlignment="1">
      <alignment vertical="center"/>
      <protection locked="0"/>
    </xf>
    <xf numFmtId="3" fontId="23" fillId="43" borderId="16" xfId="11" applyFont="1" applyFill="1" applyBorder="1" applyAlignment="1">
      <alignment vertical="center"/>
      <protection locked="0"/>
    </xf>
    <xf numFmtId="3" fontId="23" fillId="43" borderId="114" xfId="11" applyFont="1" applyFill="1" applyBorder="1" applyAlignment="1">
      <alignment vertical="center"/>
      <protection locked="0"/>
    </xf>
    <xf numFmtId="3" fontId="23" fillId="43" borderId="23" xfId="11" applyFont="1" applyFill="1" applyBorder="1" applyAlignment="1">
      <alignment vertical="center"/>
      <protection locked="0"/>
    </xf>
    <xf numFmtId="3" fontId="23" fillId="43" borderId="24" xfId="11" applyFont="1" applyFill="1" applyBorder="1" applyAlignment="1">
      <alignment vertical="center"/>
      <protection locked="0"/>
    </xf>
    <xf numFmtId="3" fontId="23" fillId="0" borderId="21" xfId="146" applyFill="1" applyBorder="1">
      <alignment horizontal="center" vertical="center"/>
    </xf>
    <xf numFmtId="3" fontId="23" fillId="0" borderId="133" xfId="146" applyFill="1" applyBorder="1">
      <alignment horizontal="center" vertical="center"/>
    </xf>
    <xf numFmtId="0" fontId="60" fillId="0" borderId="15" xfId="2373" applyFont="1" applyBorder="1" applyAlignment="1">
      <alignment horizontal="center" vertical="center"/>
    </xf>
    <xf numFmtId="3" fontId="23" fillId="0" borderId="22" xfId="146" applyFill="1">
      <alignment horizontal="center" vertical="center"/>
    </xf>
    <xf numFmtId="3" fontId="23" fillId="0" borderId="103" xfId="146" applyFill="1" applyBorder="1">
      <alignment horizontal="center" vertical="center"/>
    </xf>
    <xf numFmtId="0" fontId="60" fillId="0" borderId="14" xfId="2373" applyFont="1" applyBorder="1" applyAlignment="1">
      <alignment horizontal="center" vertical="center"/>
    </xf>
    <xf numFmtId="3" fontId="23" fillId="40" borderId="35" xfId="11" applyFont="1" applyBorder="1" applyAlignment="1">
      <alignment vertical="center"/>
      <protection locked="0"/>
    </xf>
    <xf numFmtId="3" fontId="23" fillId="40" borderId="14" xfId="11" applyFont="1" applyAlignment="1">
      <alignment vertical="center"/>
      <protection locked="0"/>
    </xf>
    <xf numFmtId="3" fontId="23" fillId="40" borderId="113" xfId="11" applyFont="1" applyBorder="1" applyAlignment="1">
      <alignment vertical="center"/>
      <protection locked="0"/>
    </xf>
    <xf numFmtId="3" fontId="23" fillId="40" borderId="22" xfId="11" applyFont="1" applyBorder="1" applyAlignment="1">
      <alignment vertical="center"/>
      <protection locked="0"/>
    </xf>
    <xf numFmtId="3" fontId="23" fillId="40" borderId="17" xfId="11" applyFont="1" applyBorder="1" applyAlignment="1">
      <alignment vertical="center"/>
      <protection locked="0"/>
    </xf>
    <xf numFmtId="3" fontId="23" fillId="0" borderId="23" xfId="146" applyFill="1" applyBorder="1">
      <alignment horizontal="center" vertical="center"/>
    </xf>
    <xf numFmtId="3" fontId="23" fillId="0" borderId="160" xfId="146" applyFill="1" applyBorder="1">
      <alignment horizontal="center" vertical="center"/>
    </xf>
    <xf numFmtId="3" fontId="23" fillId="40" borderId="39" xfId="11" applyFont="1" applyBorder="1">
      <alignment horizontal="right" vertical="center"/>
      <protection locked="0"/>
    </xf>
    <xf numFmtId="3" fontId="23" fillId="40" borderId="114" xfId="11" applyFont="1" applyBorder="1">
      <alignment horizontal="right" vertical="center"/>
      <protection locked="0"/>
    </xf>
    <xf numFmtId="3" fontId="23" fillId="40" borderId="24" xfId="11" applyFont="1" applyBorder="1">
      <alignment horizontal="right" vertical="center"/>
      <protection locked="0"/>
    </xf>
    <xf numFmtId="0" fontId="60" fillId="0" borderId="86" xfId="2373" applyFont="1" applyBorder="1" applyAlignment="1">
      <alignment horizontal="center" vertical="center"/>
    </xf>
    <xf numFmtId="3" fontId="40" fillId="5" borderId="84" xfId="1233" quotePrefix="1" applyFont="1" applyBorder="1" applyAlignment="1">
      <alignment horizontal="center" vertical="center"/>
    </xf>
    <xf numFmtId="0" fontId="23" fillId="5" borderId="76" xfId="2374" quotePrefix="1" applyFont="1" applyBorder="1" applyAlignment="1">
      <alignment horizontal="center" vertical="center" wrapText="1"/>
    </xf>
    <xf numFmtId="0" fontId="23" fillId="5" borderId="75" xfId="2374" quotePrefix="1" applyFont="1" applyBorder="1" applyAlignment="1">
      <alignment horizontal="center" vertical="center" wrapText="1"/>
    </xf>
    <xf numFmtId="0" fontId="23" fillId="5" borderId="54" xfId="2374" quotePrefix="1" applyFont="1" applyBorder="1" applyAlignment="1">
      <alignment horizontal="center" vertical="center" wrapText="1"/>
    </xf>
    <xf numFmtId="0" fontId="23" fillId="5" borderId="149" xfId="2374" quotePrefix="1" applyFont="1" applyBorder="1" applyAlignment="1">
      <alignment horizontal="center" vertical="center" wrapText="1"/>
    </xf>
    <xf numFmtId="0" fontId="23" fillId="5" borderId="123" xfId="2374" quotePrefix="1" applyFont="1" applyBorder="1" applyAlignment="1">
      <alignment horizontal="center" vertical="center" wrapText="1"/>
    </xf>
    <xf numFmtId="0" fontId="25" fillId="5" borderId="110" xfId="2374" applyBorder="1" applyAlignment="1">
      <alignment horizontal="center" vertical="center" wrapText="1"/>
    </xf>
    <xf numFmtId="0" fontId="25" fillId="5" borderId="107" xfId="2374" applyBorder="1" applyAlignment="1">
      <alignment horizontal="center" vertical="center" wrapText="1"/>
    </xf>
    <xf numFmtId="0" fontId="25" fillId="5" borderId="148" xfId="2374" applyBorder="1" applyAlignment="1">
      <alignment horizontal="center" vertical="center" wrapText="1"/>
    </xf>
    <xf numFmtId="0" fontId="25" fillId="5" borderId="149" xfId="2374" applyBorder="1" applyAlignment="1">
      <alignment horizontal="center" vertical="center" wrapText="1"/>
    </xf>
    <xf numFmtId="0" fontId="25" fillId="5" borderId="81" xfId="2374" applyBorder="1" applyAlignment="1">
      <alignment horizontal="center" vertical="center" wrapText="1"/>
    </xf>
    <xf numFmtId="0" fontId="2" fillId="2" borderId="105" xfId="2373" applyFont="1" applyFill="1" applyBorder="1" applyAlignment="1">
      <alignment vertical="center"/>
    </xf>
    <xf numFmtId="0" fontId="23" fillId="0" borderId="172" xfId="2373" applyFont="1" applyBorder="1" applyAlignment="1">
      <alignment vertical="center"/>
    </xf>
    <xf numFmtId="0" fontId="70" fillId="5" borderId="172" xfId="2375" applyFont="1" applyFill="1" applyBorder="1" applyAlignment="1" applyProtection="1">
      <alignment vertical="center"/>
    </xf>
    <xf numFmtId="0" fontId="21" fillId="0" borderId="172" xfId="2373" applyFont="1" applyBorder="1"/>
    <xf numFmtId="0" fontId="25" fillId="0" borderId="172" xfId="2373" applyFont="1" applyBorder="1" applyAlignment="1">
      <alignment vertical="center"/>
    </xf>
    <xf numFmtId="0" fontId="79" fillId="5" borderId="69" xfId="2371" applyFont="1" applyFill="1" applyBorder="1" applyProtection="1">
      <alignment vertical="center"/>
    </xf>
    <xf numFmtId="0" fontId="21" fillId="0" borderId="173" xfId="2373" applyFont="1" applyBorder="1"/>
    <xf numFmtId="0" fontId="1" fillId="0" borderId="0" xfId="2376"/>
    <xf numFmtId="0" fontId="2" fillId="0" borderId="0" xfId="2376" applyFont="1"/>
    <xf numFmtId="1" fontId="80" fillId="40" borderId="21" xfId="11" applyNumberFormat="1" applyFont="1" applyBorder="1">
      <alignment horizontal="right" vertical="center"/>
      <protection locked="0"/>
    </xf>
    <xf numFmtId="1" fontId="80" fillId="40" borderId="15" xfId="11" applyNumberFormat="1" applyFont="1" applyBorder="1">
      <alignment horizontal="right" vertical="center"/>
      <protection locked="0"/>
    </xf>
    <xf numFmtId="175" fontId="80" fillId="0" borderId="15" xfId="2376" applyNumberFormat="1" applyFont="1" applyBorder="1" applyAlignment="1">
      <alignment wrapText="1"/>
    </xf>
    <xf numFmtId="175" fontId="80" fillId="0" borderId="18" xfId="2376" quotePrefix="1" applyNumberFormat="1" applyFont="1" applyBorder="1" applyAlignment="1">
      <alignment horizontal="center" wrapText="1"/>
    </xf>
    <xf numFmtId="1" fontId="80" fillId="40" borderId="22" xfId="11" applyNumberFormat="1" applyFont="1" applyBorder="1">
      <alignment horizontal="right" vertical="center"/>
      <protection locked="0"/>
    </xf>
    <xf numFmtId="1" fontId="80" fillId="40" borderId="14" xfId="11" applyNumberFormat="1" applyFont="1">
      <alignment horizontal="right" vertical="center"/>
      <protection locked="0"/>
    </xf>
    <xf numFmtId="175" fontId="80" fillId="0" borderId="14" xfId="2376" applyNumberFormat="1" applyFont="1" applyBorder="1" applyAlignment="1">
      <alignment wrapText="1"/>
    </xf>
    <xf numFmtId="175" fontId="80" fillId="0" borderId="17" xfId="2376" applyNumberFormat="1" applyFont="1" applyBorder="1" applyAlignment="1">
      <alignment horizontal="center" wrapText="1"/>
    </xf>
    <xf numFmtId="1" fontId="80" fillId="42" borderId="22" xfId="2377" applyNumberFormat="1" applyFont="1" applyFill="1" applyBorder="1" applyAlignment="1" applyProtection="1">
      <alignment horizontal="right" vertical="center" wrapText="1"/>
    </xf>
    <xf numFmtId="1" fontId="80" fillId="42" borderId="14" xfId="2377" applyNumberFormat="1" applyFont="1" applyFill="1" applyBorder="1" applyAlignment="1" applyProtection="1">
      <alignment horizontal="right" vertical="center" wrapText="1"/>
    </xf>
    <xf numFmtId="175" fontId="81" fillId="0" borderId="14" xfId="2376" applyNumberFormat="1" applyFont="1" applyBorder="1" applyAlignment="1">
      <alignment horizontal="left"/>
    </xf>
    <xf numFmtId="175" fontId="81" fillId="0" borderId="14" xfId="2376" applyNumberFormat="1" applyFont="1" applyBorder="1"/>
    <xf numFmtId="0" fontId="82" fillId="0" borderId="0" xfId="2376" applyFont="1"/>
    <xf numFmtId="1" fontId="80" fillId="42" borderId="23" xfId="2377" applyNumberFormat="1" applyFont="1" applyFill="1" applyBorder="1" applyAlignment="1" applyProtection="1">
      <alignment horizontal="right" vertical="center" wrapText="1"/>
    </xf>
    <xf numFmtId="1" fontId="80" fillId="42" borderId="16" xfId="2377" applyNumberFormat="1" applyFont="1" applyFill="1" applyBorder="1" applyAlignment="1" applyProtection="1">
      <alignment horizontal="right" vertical="center" wrapText="1"/>
    </xf>
    <xf numFmtId="175" fontId="81" fillId="0" borderId="16" xfId="2376" applyNumberFormat="1" applyFont="1" applyBorder="1"/>
    <xf numFmtId="175" fontId="80" fillId="0" borderId="24" xfId="2376" quotePrefix="1" applyNumberFormat="1" applyFont="1" applyBorder="1" applyAlignment="1">
      <alignment horizontal="center" wrapText="1"/>
    </xf>
    <xf numFmtId="3" fontId="83" fillId="0" borderId="0" xfId="2376" applyNumberFormat="1" applyFont="1"/>
    <xf numFmtId="1" fontId="80" fillId="42" borderId="110" xfId="2377" applyNumberFormat="1" applyFont="1" applyFill="1" applyBorder="1" applyAlignment="1" applyProtection="1">
      <alignment horizontal="right" vertical="center" wrapText="1"/>
    </xf>
    <xf numFmtId="1" fontId="80" fillId="42" borderId="107" xfId="2377" applyNumberFormat="1" applyFont="1" applyFill="1" applyBorder="1" applyAlignment="1" applyProtection="1">
      <alignment horizontal="right" vertical="center" wrapText="1"/>
    </xf>
    <xf numFmtId="175" fontId="81" fillId="0" borderId="75" xfId="2376" applyNumberFormat="1" applyFont="1" applyBorder="1"/>
    <xf numFmtId="175" fontId="80" fillId="0" borderId="81" xfId="2376" quotePrefix="1" applyNumberFormat="1" applyFont="1" applyBorder="1" applyAlignment="1">
      <alignment horizontal="center"/>
    </xf>
    <xf numFmtId="0" fontId="2" fillId="0" borderId="110" xfId="2376" quotePrefix="1" applyFont="1" applyBorder="1" applyAlignment="1">
      <alignment horizontal="center" vertical="center" wrapText="1"/>
    </xf>
    <xf numFmtId="0" fontId="2" fillId="0" borderId="107" xfId="2376" quotePrefix="1" applyFont="1" applyBorder="1" applyAlignment="1">
      <alignment horizontal="center" vertical="center" wrapText="1"/>
    </xf>
    <xf numFmtId="0" fontId="2" fillId="0" borderId="81" xfId="2376" quotePrefix="1" applyFont="1" applyBorder="1" applyAlignment="1">
      <alignment horizontal="center" vertical="center" wrapText="1"/>
    </xf>
    <xf numFmtId="0" fontId="80" fillId="0" borderId="69" xfId="2376" applyFont="1" applyBorder="1"/>
    <xf numFmtId="0" fontId="60" fillId="0" borderId="110" xfId="2376" applyFont="1" applyBorder="1" applyAlignment="1">
      <alignment horizontal="center" vertical="center" wrapText="1"/>
    </xf>
    <xf numFmtId="0" fontId="60" fillId="0" borderId="107" xfId="2376" applyFont="1" applyBorder="1" applyAlignment="1">
      <alignment horizontal="center" vertical="center" wrapText="1"/>
    </xf>
    <xf numFmtId="0" fontId="60" fillId="0" borderId="81" xfId="2376" applyFont="1" applyBorder="1" applyAlignment="1">
      <alignment horizontal="center" vertical="center" wrapText="1"/>
    </xf>
    <xf numFmtId="0" fontId="80" fillId="0" borderId="0" xfId="2376" applyFont="1"/>
    <xf numFmtId="0" fontId="2" fillId="0" borderId="105" xfId="2376" applyFont="1" applyBorder="1"/>
    <xf numFmtId="0" fontId="2" fillId="0" borderId="106" xfId="2376" applyFont="1" applyBorder="1"/>
    <xf numFmtId="0" fontId="80" fillId="0" borderId="106" xfId="2376" applyFont="1" applyBorder="1"/>
    <xf numFmtId="0" fontId="84" fillId="5" borderId="69" xfId="2371" applyFont="1" applyFill="1" applyBorder="1" applyProtection="1">
      <alignment vertical="center"/>
    </xf>
    <xf numFmtId="0" fontId="2" fillId="0" borderId="69" xfId="2376" applyFont="1" applyBorder="1"/>
    <xf numFmtId="0" fontId="85" fillId="0" borderId="69" xfId="2376" applyFont="1" applyBorder="1"/>
    <xf numFmtId="3" fontId="80" fillId="42" borderId="110" xfId="11" applyFont="1" applyFill="1" applyBorder="1" applyAlignment="1" applyProtection="1">
      <alignment horizontal="center" vertical="center"/>
    </xf>
    <xf numFmtId="3" fontId="80" fillId="42" borderId="107" xfId="11" applyFont="1" applyFill="1" applyBorder="1" applyAlignment="1" applyProtection="1">
      <alignment horizontal="center" vertical="center"/>
    </xf>
    <xf numFmtId="0" fontId="38" fillId="12" borderId="81" xfId="2376" quotePrefix="1" applyFont="1" applyFill="1" applyBorder="1" applyAlignment="1">
      <alignment horizontal="center" vertical="center"/>
    </xf>
    <xf numFmtId="3" fontId="80" fillId="42" borderId="149" xfId="11" applyFont="1" applyFill="1" applyBorder="1" applyAlignment="1" applyProtection="1">
      <alignment horizontal="center" vertical="center"/>
    </xf>
    <xf numFmtId="0" fontId="38" fillId="12" borderId="148" xfId="2376" quotePrefix="1" applyFont="1" applyFill="1" applyBorder="1" applyAlignment="1">
      <alignment vertical="center"/>
    </xf>
    <xf numFmtId="0" fontId="38" fillId="12" borderId="156" xfId="2376" quotePrefix="1" applyFont="1" applyFill="1" applyBorder="1" applyAlignment="1">
      <alignment vertical="center"/>
    </xf>
    <xf numFmtId="0" fontId="38" fillId="12" borderId="149" xfId="2376" quotePrefix="1" applyFont="1" applyFill="1" applyBorder="1" applyAlignment="1">
      <alignment vertical="center"/>
    </xf>
    <xf numFmtId="0" fontId="38" fillId="12" borderId="81" xfId="2376" quotePrefix="1" applyFont="1" applyFill="1" applyBorder="1" applyAlignment="1">
      <alignment vertical="center"/>
    </xf>
    <xf numFmtId="0" fontId="23" fillId="0" borderId="107" xfId="2376" applyFont="1" applyBorder="1"/>
    <xf numFmtId="0" fontId="80" fillId="2" borderId="106" xfId="2376" quotePrefix="1" applyFont="1" applyFill="1" applyBorder="1" applyAlignment="1">
      <alignment horizontal="center" vertical="center" wrapText="1"/>
    </xf>
    <xf numFmtId="3" fontId="80" fillId="40" borderId="21" xfId="11" applyFont="1" applyBorder="1" applyAlignment="1">
      <alignment vertical="center"/>
      <protection locked="0"/>
    </xf>
    <xf numFmtId="3" fontId="80" fillId="40" borderId="15" xfId="11" applyFont="1" applyBorder="1" applyAlignment="1">
      <alignment vertical="center"/>
      <protection locked="0"/>
    </xf>
    <xf numFmtId="3" fontId="80" fillId="40" borderId="18" xfId="11" applyFont="1" applyBorder="1" applyAlignment="1">
      <alignment vertical="center"/>
      <protection locked="0"/>
    </xf>
    <xf numFmtId="3" fontId="80" fillId="40" borderId="36" xfId="11" applyFont="1" applyBorder="1" applyAlignment="1">
      <alignment vertical="center"/>
      <protection locked="0"/>
    </xf>
    <xf numFmtId="3" fontId="80" fillId="40" borderId="37" xfId="11" applyFont="1" applyBorder="1" applyAlignment="1">
      <alignment vertical="center"/>
      <protection locked="0"/>
    </xf>
    <xf numFmtId="3" fontId="80" fillId="40" borderId="174" xfId="11" applyFont="1" applyBorder="1" applyAlignment="1">
      <alignment vertical="center"/>
      <protection locked="0"/>
    </xf>
    <xf numFmtId="0" fontId="80" fillId="2" borderId="20" xfId="2376" applyFont="1" applyFill="1" applyBorder="1" applyAlignment="1">
      <alignment horizontal="center" vertical="center" wrapText="1"/>
    </xf>
    <xf numFmtId="3" fontId="80" fillId="40" borderId="22" xfId="11" applyFont="1" applyBorder="1" applyAlignment="1">
      <alignment vertical="center"/>
      <protection locked="0"/>
    </xf>
    <xf numFmtId="3" fontId="80" fillId="40" borderId="14" xfId="11" applyFont="1" applyAlignment="1">
      <alignment vertical="center"/>
      <protection locked="0"/>
    </xf>
    <xf numFmtId="3" fontId="80" fillId="40" borderId="17" xfId="11" applyFont="1" applyBorder="1" applyAlignment="1">
      <alignment vertical="center"/>
      <protection locked="0"/>
    </xf>
    <xf numFmtId="3" fontId="80" fillId="40" borderId="35" xfId="11" applyFont="1" applyBorder="1" applyAlignment="1">
      <alignment vertical="center"/>
      <protection locked="0"/>
    </xf>
    <xf numFmtId="3" fontId="80" fillId="40" borderId="113" xfId="11" applyFont="1" applyBorder="1" applyAlignment="1">
      <alignment vertical="center"/>
      <protection locked="0"/>
    </xf>
    <xf numFmtId="3" fontId="80" fillId="40" borderId="175" xfId="11" applyFont="1" applyBorder="1" applyAlignment="1">
      <alignment vertical="center"/>
      <protection locked="0"/>
    </xf>
    <xf numFmtId="0" fontId="80" fillId="5" borderId="35" xfId="2376" applyFont="1" applyFill="1" applyBorder="1" applyAlignment="1">
      <alignment horizontal="center" vertical="center"/>
    </xf>
    <xf numFmtId="0" fontId="80" fillId="2" borderId="19" xfId="2376" applyFont="1" applyFill="1" applyBorder="1" applyAlignment="1">
      <alignment horizontal="center" vertical="center" wrapText="1"/>
    </xf>
    <xf numFmtId="3" fontId="80" fillId="40" borderId="23" xfId="11" applyFont="1" applyBorder="1" applyAlignment="1">
      <alignment vertical="center"/>
      <protection locked="0"/>
    </xf>
    <xf numFmtId="3" fontId="80" fillId="40" borderId="16" xfId="11" applyFont="1" applyBorder="1" applyAlignment="1">
      <alignment vertical="center"/>
      <protection locked="0"/>
    </xf>
    <xf numFmtId="3" fontId="80" fillId="40" borderId="24" xfId="11" applyFont="1" applyBorder="1" applyAlignment="1">
      <alignment vertical="center"/>
      <protection locked="0"/>
    </xf>
    <xf numFmtId="3" fontId="80" fillId="40" borderId="39" xfId="11" applyFont="1" applyBorder="1" applyAlignment="1">
      <alignment vertical="center"/>
      <protection locked="0"/>
    </xf>
    <xf numFmtId="3" fontId="80" fillId="40" borderId="114" xfId="11" applyFont="1" applyBorder="1" applyAlignment="1">
      <alignment vertical="center"/>
      <protection locked="0"/>
    </xf>
    <xf numFmtId="3" fontId="80" fillId="40" borderId="176" xfId="11" applyFont="1" applyBorder="1" applyAlignment="1">
      <alignment vertical="center"/>
      <protection locked="0"/>
    </xf>
    <xf numFmtId="0" fontId="80" fillId="5" borderId="39" xfId="2376" applyFont="1" applyFill="1" applyBorder="1" applyAlignment="1">
      <alignment horizontal="center" vertical="center"/>
    </xf>
    <xf numFmtId="0" fontId="80" fillId="2" borderId="19" xfId="2376" quotePrefix="1" applyFont="1" applyFill="1" applyBorder="1" applyAlignment="1">
      <alignment horizontal="center" vertical="center" wrapText="1"/>
    </xf>
    <xf numFmtId="0" fontId="80" fillId="2" borderId="31" xfId="2376" quotePrefix="1" applyFont="1" applyFill="1" applyBorder="1" applyAlignment="1">
      <alignment horizontal="center" vertical="center" wrapText="1"/>
    </xf>
    <xf numFmtId="0" fontId="2" fillId="0" borderId="106" xfId="2376" quotePrefix="1" applyFont="1" applyBorder="1" applyAlignment="1">
      <alignment horizontal="center" vertical="center" wrapText="1"/>
    </xf>
    <xf numFmtId="0" fontId="2" fillId="0" borderId="149" xfId="2376" quotePrefix="1" applyFont="1" applyBorder="1" applyAlignment="1">
      <alignment horizontal="center" vertical="center" wrapText="1"/>
    </xf>
    <xf numFmtId="0" fontId="2" fillId="0" borderId="156" xfId="2376" quotePrefix="1" applyFont="1" applyBorder="1" applyAlignment="1">
      <alignment horizontal="center" vertical="center" wrapText="1"/>
    </xf>
    <xf numFmtId="0" fontId="60" fillId="0" borderId="76" xfId="2376" applyFont="1" applyBorder="1" applyAlignment="1">
      <alignment horizontal="center" vertical="center" wrapText="1"/>
    </xf>
    <xf numFmtId="0" fontId="60" fillId="0" borderId="75" xfId="2376" applyFont="1" applyBorder="1" applyAlignment="1">
      <alignment horizontal="center" vertical="center" wrapText="1"/>
    </xf>
    <xf numFmtId="0" fontId="60" fillId="0" borderId="124" xfId="2376" applyFont="1" applyBorder="1" applyAlignment="1">
      <alignment horizontal="center" vertical="center" wrapText="1"/>
    </xf>
    <xf numFmtId="0" fontId="47" fillId="0" borderId="124" xfId="2376" applyFont="1" applyBorder="1" applyAlignment="1">
      <alignment horizontal="center" vertical="center" wrapText="1"/>
    </xf>
    <xf numFmtId="0" fontId="60" fillId="0" borderId="54" xfId="2376" applyFont="1" applyBorder="1" applyAlignment="1">
      <alignment horizontal="center" vertical="center" wrapText="1"/>
    </xf>
    <xf numFmtId="0" fontId="2" fillId="0" borderId="90" xfId="2376" applyFont="1" applyBorder="1"/>
    <xf numFmtId="0" fontId="60" fillId="0" borderId="156" xfId="2376" applyFont="1" applyBorder="1" applyAlignment="1">
      <alignment horizontal="center" vertical="center" wrapText="1"/>
    </xf>
    <xf numFmtId="0" fontId="79" fillId="5" borderId="69" xfId="2375" applyFont="1" applyFill="1" applyBorder="1" applyAlignment="1" applyProtection="1">
      <alignment vertical="center"/>
    </xf>
    <xf numFmtId="0" fontId="60" fillId="0" borderId="69" xfId="2376" applyFont="1" applyBorder="1"/>
    <xf numFmtId="0" fontId="80" fillId="0" borderId="0" xfId="2380" applyFont="1"/>
    <xf numFmtId="3" fontId="80" fillId="42" borderId="76" xfId="11" applyFont="1" applyFill="1" applyBorder="1" applyProtection="1">
      <alignment horizontal="right" vertical="center"/>
    </xf>
    <xf numFmtId="3" fontId="80" fillId="42" borderId="75" xfId="11" applyFont="1" applyFill="1" applyBorder="1" applyProtection="1">
      <alignment horizontal="right" vertical="center"/>
    </xf>
    <xf numFmtId="3" fontId="80" fillId="12" borderId="54" xfId="11" applyFont="1" applyFill="1" applyBorder="1" applyProtection="1">
      <alignment horizontal="right" vertical="center"/>
    </xf>
    <xf numFmtId="3" fontId="80" fillId="42" borderId="124" xfId="11" applyFont="1" applyFill="1" applyBorder="1" applyProtection="1">
      <alignment horizontal="right" vertical="center"/>
    </xf>
    <xf numFmtId="3" fontId="80" fillId="12" borderId="123" xfId="11" applyFont="1" applyFill="1" applyBorder="1" applyProtection="1">
      <alignment horizontal="right" vertical="center"/>
    </xf>
    <xf numFmtId="3" fontId="80" fillId="12" borderId="124" xfId="11" applyFont="1" applyFill="1" applyBorder="1" applyProtection="1">
      <alignment horizontal="right" vertical="center"/>
    </xf>
    <xf numFmtId="0" fontId="80" fillId="0" borderId="69" xfId="2380" applyFont="1" applyBorder="1" applyAlignment="1">
      <alignment horizontal="center" vertical="center" wrapText="1"/>
    </xf>
    <xf numFmtId="3" fontId="80" fillId="40" borderId="54" xfId="11" applyFont="1" applyBorder="1">
      <alignment horizontal="right" vertical="center"/>
      <protection locked="0"/>
    </xf>
    <xf numFmtId="3" fontId="80" fillId="40" borderId="123" xfId="11" applyFont="1" applyBorder="1">
      <alignment horizontal="right" vertical="center"/>
      <protection locked="0"/>
    </xf>
    <xf numFmtId="3" fontId="80" fillId="40" borderId="21" xfId="11" applyFont="1" applyBorder="1">
      <alignment horizontal="right" vertical="center"/>
      <protection locked="0"/>
    </xf>
    <xf numFmtId="3" fontId="80" fillId="40" borderId="15" xfId="11" applyFont="1" applyBorder="1">
      <alignment horizontal="right" vertical="center"/>
      <protection locked="0"/>
    </xf>
    <xf numFmtId="3" fontId="80" fillId="40" borderId="18" xfId="11" applyFont="1" applyBorder="1">
      <alignment horizontal="right" vertical="center"/>
      <protection locked="0"/>
    </xf>
    <xf numFmtId="3" fontId="80" fillId="40" borderId="36" xfId="11" applyFont="1" applyBorder="1">
      <alignment horizontal="right" vertical="center"/>
      <protection locked="0"/>
    </xf>
    <xf numFmtId="3" fontId="80" fillId="40" borderId="37" xfId="11" applyFont="1" applyBorder="1">
      <alignment horizontal="right" vertical="center"/>
      <protection locked="0"/>
    </xf>
    <xf numFmtId="0" fontId="80" fillId="0" borderId="20" xfId="2380" applyFont="1" applyBorder="1" applyAlignment="1">
      <alignment horizontal="center" vertical="center" wrapText="1"/>
    </xf>
    <xf numFmtId="3" fontId="86" fillId="40" borderId="22" xfId="11" applyFont="1" applyBorder="1">
      <alignment horizontal="right" vertical="center"/>
      <protection locked="0"/>
    </xf>
    <xf numFmtId="3" fontId="86" fillId="40" borderId="14" xfId="11" applyFont="1">
      <alignment horizontal="right" vertical="center"/>
      <protection locked="0"/>
    </xf>
    <xf numFmtId="3" fontId="86" fillId="40" borderId="17" xfId="11" applyFont="1" applyBorder="1">
      <alignment horizontal="right" vertical="center"/>
      <protection locked="0"/>
    </xf>
    <xf numFmtId="3" fontId="80" fillId="40" borderId="35" xfId="11" applyFont="1" applyBorder="1">
      <alignment horizontal="right" vertical="center"/>
      <protection locked="0"/>
    </xf>
    <xf numFmtId="3" fontId="80" fillId="40" borderId="14" xfId="11" applyFont="1">
      <alignment horizontal="right" vertical="center"/>
      <protection locked="0"/>
    </xf>
    <xf numFmtId="3" fontId="80" fillId="40" borderId="113" xfId="11" applyFont="1" applyBorder="1">
      <alignment horizontal="right" vertical="center"/>
      <protection locked="0"/>
    </xf>
    <xf numFmtId="0" fontId="80" fillId="0" borderId="19" xfId="2380" applyFont="1" applyBorder="1" applyAlignment="1">
      <alignment horizontal="center" vertical="center" wrapText="1"/>
    </xf>
    <xf numFmtId="3" fontId="80" fillId="40" borderId="22" xfId="11" applyFont="1" applyBorder="1">
      <alignment horizontal="right" vertical="center"/>
      <protection locked="0"/>
    </xf>
    <xf numFmtId="3" fontId="80" fillId="40" borderId="17" xfId="11" applyFont="1" applyBorder="1">
      <alignment horizontal="right" vertical="center"/>
      <protection locked="0"/>
    </xf>
    <xf numFmtId="3" fontId="80" fillId="40" borderId="23" xfId="11" applyFont="1" applyBorder="1">
      <alignment horizontal="right" vertical="center"/>
      <protection locked="0"/>
    </xf>
    <xf numFmtId="3" fontId="80" fillId="40" borderId="16" xfId="11" applyFont="1" applyBorder="1">
      <alignment horizontal="right" vertical="center"/>
      <protection locked="0"/>
    </xf>
    <xf numFmtId="3" fontId="80" fillId="40" borderId="24" xfId="11" applyFont="1" applyBorder="1">
      <alignment horizontal="right" vertical="center"/>
      <protection locked="0"/>
    </xf>
    <xf numFmtId="3" fontId="80" fillId="40" borderId="39" xfId="11" applyFont="1" applyBorder="1">
      <alignment horizontal="right" vertical="center"/>
      <protection locked="0"/>
    </xf>
    <xf numFmtId="3" fontId="80" fillId="40" borderId="114" xfId="11" applyFont="1" applyBorder="1">
      <alignment horizontal="right" vertical="center"/>
      <protection locked="0"/>
    </xf>
    <xf numFmtId="0" fontId="80" fillId="0" borderId="31" xfId="2380" applyFont="1" applyBorder="1" applyAlignment="1">
      <alignment horizontal="center" vertical="center" wrapText="1"/>
    </xf>
    <xf numFmtId="3" fontId="80" fillId="42" borderId="110" xfId="11" applyFont="1" applyFill="1" applyBorder="1" applyProtection="1">
      <alignment horizontal="right" vertical="center"/>
    </xf>
    <xf numFmtId="3" fontId="80" fillId="42" borderId="107" xfId="11" applyFont="1" applyFill="1" applyBorder="1" applyProtection="1">
      <alignment horizontal="right" vertical="center"/>
    </xf>
    <xf numFmtId="3" fontId="80" fillId="40" borderId="81" xfId="11" applyFont="1" applyBorder="1">
      <alignment horizontal="right" vertical="center"/>
      <protection locked="0"/>
    </xf>
    <xf numFmtId="3" fontId="80" fillId="42" borderId="149" xfId="11" applyFont="1" applyFill="1" applyBorder="1" applyProtection="1">
      <alignment horizontal="right" vertical="center"/>
    </xf>
    <xf numFmtId="3" fontId="80" fillId="40" borderId="148" xfId="11" applyFont="1" applyBorder="1">
      <alignment horizontal="right" vertical="center"/>
      <protection locked="0"/>
    </xf>
    <xf numFmtId="3" fontId="80" fillId="12" borderId="149" xfId="11" applyFont="1" applyFill="1" applyBorder="1" applyProtection="1">
      <alignment horizontal="right" vertical="center"/>
    </xf>
    <xf numFmtId="0" fontId="80" fillId="0" borderId="106" xfId="2380" applyFont="1" applyBorder="1" applyAlignment="1">
      <alignment horizontal="center" vertical="center" wrapText="1"/>
    </xf>
    <xf numFmtId="3" fontId="80" fillId="40" borderId="28" xfId="11" applyFont="1" applyBorder="1">
      <alignment horizontal="right" vertical="center"/>
      <protection locked="0"/>
    </xf>
    <xf numFmtId="3" fontId="80" fillId="40" borderId="26" xfId="11" applyFont="1" applyBorder="1">
      <alignment horizontal="right" vertical="center"/>
      <protection locked="0"/>
    </xf>
    <xf numFmtId="3" fontId="80" fillId="40" borderId="27" xfId="11" applyFont="1" applyBorder="1">
      <alignment horizontal="right" vertical="center"/>
      <protection locked="0"/>
    </xf>
    <xf numFmtId="3" fontId="80" fillId="40" borderId="116" xfId="11" applyFont="1" applyBorder="1">
      <alignment horizontal="right" vertical="center"/>
      <protection locked="0"/>
    </xf>
    <xf numFmtId="3" fontId="80" fillId="40" borderId="66" xfId="11" applyFont="1" applyBorder="1">
      <alignment horizontal="right" vertical="center"/>
      <protection locked="0"/>
    </xf>
    <xf numFmtId="0" fontId="80" fillId="0" borderId="25" xfId="2380" applyFont="1" applyBorder="1" applyAlignment="1">
      <alignment horizontal="center" vertical="center" wrapText="1"/>
    </xf>
    <xf numFmtId="0" fontId="80" fillId="0" borderId="19" xfId="2380" quotePrefix="1" applyFont="1" applyBorder="1" applyAlignment="1">
      <alignment horizontal="center" vertical="center" wrapText="1"/>
    </xf>
    <xf numFmtId="0" fontId="80" fillId="0" borderId="31" xfId="2380" quotePrefix="1" applyFont="1" applyBorder="1" applyAlignment="1">
      <alignment horizontal="center" vertical="center" wrapText="1"/>
    </xf>
    <xf numFmtId="3" fontId="80" fillId="5" borderId="110" xfId="11" applyFont="1" applyFill="1" applyBorder="1" applyAlignment="1" applyProtection="1">
      <alignment horizontal="center" vertical="center" wrapText="1"/>
    </xf>
    <xf numFmtId="3" fontId="80" fillId="5" borderId="107" xfId="11" applyFont="1" applyFill="1" applyBorder="1" applyAlignment="1" applyProtection="1">
      <alignment horizontal="center" vertical="center" wrapText="1"/>
    </xf>
    <xf numFmtId="3" fontId="80" fillId="5" borderId="81" xfId="11" applyFont="1" applyFill="1" applyBorder="1" applyAlignment="1" applyProtection="1">
      <alignment horizontal="center" vertical="center" wrapText="1"/>
    </xf>
    <xf numFmtId="3" fontId="80" fillId="5" borderId="149" xfId="11" applyFont="1" applyFill="1" applyBorder="1" applyAlignment="1" applyProtection="1">
      <alignment horizontal="center" vertical="center" wrapText="1"/>
    </xf>
    <xf numFmtId="3" fontId="80" fillId="5" borderId="148" xfId="11" quotePrefix="1" applyFont="1" applyFill="1" applyBorder="1" applyAlignment="1" applyProtection="1">
      <alignment horizontal="center" vertical="center" wrapText="1"/>
    </xf>
    <xf numFmtId="3" fontId="80" fillId="5" borderId="90" xfId="11" quotePrefix="1" applyFont="1" applyFill="1" applyBorder="1" applyAlignment="1" applyProtection="1">
      <alignment horizontal="center" vertical="center" wrapText="1"/>
    </xf>
    <xf numFmtId="0" fontId="47" fillId="5" borderId="69" xfId="2379" applyFont="1" applyBorder="1" applyAlignment="1">
      <alignment horizontal="center" vertical="center" wrapText="1"/>
    </xf>
    <xf numFmtId="0" fontId="47" fillId="5" borderId="69" xfId="2379" applyFont="1" applyBorder="1">
      <alignment horizontal="center" wrapText="1"/>
    </xf>
    <xf numFmtId="0" fontId="80" fillId="0" borderId="69" xfId="2380" applyFont="1" applyBorder="1"/>
    <xf numFmtId="3" fontId="47" fillId="5" borderId="90" xfId="11" applyFont="1" applyFill="1" applyBorder="1" applyAlignment="1" applyProtection="1">
      <alignment horizontal="center" vertical="center"/>
    </xf>
    <xf numFmtId="0" fontId="80" fillId="0" borderId="105" xfId="2380" applyFont="1" applyBorder="1"/>
    <xf numFmtId="0" fontId="47" fillId="0" borderId="0" xfId="2380" applyFont="1"/>
    <xf numFmtId="3" fontId="80" fillId="42" borderId="81" xfId="11" applyFont="1" applyFill="1" applyBorder="1" applyProtection="1">
      <alignment horizontal="right" vertical="center"/>
    </xf>
    <xf numFmtId="3" fontId="80" fillId="12" borderId="156" xfId="11" applyFont="1" applyFill="1" applyBorder="1" applyProtection="1">
      <alignment horizontal="right" vertical="center"/>
    </xf>
    <xf numFmtId="0" fontId="80" fillId="0" borderId="81" xfId="2380" applyFont="1" applyBorder="1" applyAlignment="1">
      <alignment horizontal="center" vertical="center" wrapText="1"/>
    </xf>
    <xf numFmtId="3" fontId="80" fillId="40" borderId="178" xfId="11" applyFont="1" applyBorder="1" applyAlignment="1">
      <alignment horizontal="center" vertical="center" wrapText="1"/>
      <protection locked="0"/>
    </xf>
    <xf numFmtId="3" fontId="80" fillId="40" borderId="36" xfId="11" applyFont="1" applyBorder="1" applyAlignment="1">
      <alignment horizontal="center" vertical="center" wrapText="1"/>
      <protection locked="0"/>
    </xf>
    <xf numFmtId="0" fontId="80" fillId="0" borderId="18" xfId="2380" applyFont="1" applyBorder="1" applyAlignment="1">
      <alignment horizontal="center" vertical="center" wrapText="1"/>
    </xf>
    <xf numFmtId="3" fontId="80" fillId="40" borderId="179" xfId="11" applyFont="1" applyBorder="1" applyAlignment="1">
      <alignment horizontal="center" vertical="center" wrapText="1"/>
      <protection locked="0"/>
    </xf>
    <xf numFmtId="3" fontId="80" fillId="40" borderId="35" xfId="11" applyFont="1" applyBorder="1" applyAlignment="1">
      <alignment horizontal="center" vertical="center" wrapText="1"/>
      <protection locked="0"/>
    </xf>
    <xf numFmtId="0" fontId="80" fillId="0" borderId="17" xfId="2380" applyFont="1" applyBorder="1" applyAlignment="1">
      <alignment horizontal="center" vertical="center" wrapText="1"/>
    </xf>
    <xf numFmtId="3" fontId="86" fillId="12" borderId="22" xfId="11" applyFont="1" applyFill="1" applyBorder="1" applyProtection="1">
      <alignment horizontal="right" vertical="center"/>
    </xf>
    <xf numFmtId="3" fontId="86" fillId="12" borderId="14" xfId="11" applyFont="1" applyFill="1" applyProtection="1">
      <alignment horizontal="right" vertical="center"/>
    </xf>
    <xf numFmtId="3" fontId="86" fillId="12" borderId="17" xfId="11" applyFont="1" applyFill="1" applyBorder="1" applyProtection="1">
      <alignment horizontal="right" vertical="center"/>
    </xf>
    <xf numFmtId="3" fontId="80" fillId="40" borderId="82" xfId="11" applyFont="1" applyBorder="1">
      <alignment horizontal="right" vertical="center"/>
      <protection locked="0"/>
    </xf>
    <xf numFmtId="3" fontId="80" fillId="40" borderId="86" xfId="11" applyFont="1" applyBorder="1">
      <alignment horizontal="right" vertical="center"/>
      <protection locked="0"/>
    </xf>
    <xf numFmtId="3" fontId="80" fillId="40" borderId="84" xfId="11" applyFont="1" applyBorder="1">
      <alignment horizontal="right" vertical="center"/>
      <protection locked="0"/>
    </xf>
    <xf numFmtId="3" fontId="80" fillId="40" borderId="180" xfId="11" applyFont="1" applyBorder="1" applyAlignment="1">
      <alignment horizontal="center" vertical="center" wrapText="1"/>
      <protection locked="0"/>
    </xf>
    <xf numFmtId="3" fontId="80" fillId="40" borderId="72" xfId="11" applyFont="1" applyBorder="1">
      <alignment horizontal="right" vertical="center"/>
      <protection locked="0"/>
    </xf>
    <xf numFmtId="3" fontId="80" fillId="40" borderId="72" xfId="11" applyFont="1" applyBorder="1" applyAlignment="1">
      <alignment horizontal="center" vertical="center" wrapText="1"/>
      <protection locked="0"/>
    </xf>
    <xf numFmtId="0" fontId="80" fillId="0" borderId="84" xfId="2380" applyFont="1" applyBorder="1" applyAlignment="1">
      <alignment horizontal="center" vertical="center" wrapText="1"/>
    </xf>
    <xf numFmtId="0" fontId="80" fillId="0" borderId="17" xfId="2380" quotePrefix="1" applyFont="1" applyBorder="1" applyAlignment="1">
      <alignment horizontal="center" vertical="center" wrapText="1"/>
    </xf>
    <xf numFmtId="0" fontId="80" fillId="0" borderId="84" xfId="2380" quotePrefix="1" applyFont="1" applyBorder="1" applyAlignment="1">
      <alignment horizontal="center" vertical="center" wrapText="1"/>
    </xf>
    <xf numFmtId="3" fontId="80" fillId="5" borderId="76" xfId="11" applyFont="1" applyFill="1" applyBorder="1" applyAlignment="1" applyProtection="1">
      <alignment horizontal="center" vertical="center" wrapText="1"/>
    </xf>
    <xf numFmtId="3" fontId="80" fillId="5" borderId="75" xfId="11" applyFont="1" applyFill="1" applyBorder="1" applyAlignment="1" applyProtection="1">
      <alignment horizontal="center" vertical="center" wrapText="1"/>
    </xf>
    <xf numFmtId="3" fontId="80" fillId="5" borderId="54" xfId="11" applyFont="1" applyFill="1" applyBorder="1" applyAlignment="1" applyProtection="1">
      <alignment horizontal="center" vertical="center" wrapText="1"/>
    </xf>
    <xf numFmtId="0" fontId="80" fillId="5" borderId="181" xfId="2379" applyFont="1" applyBorder="1" applyAlignment="1">
      <alignment horizontal="center" vertical="center" wrapText="1"/>
    </xf>
    <xf numFmtId="3" fontId="80" fillId="5" borderId="124" xfId="11" applyFont="1" applyFill="1" applyBorder="1" applyAlignment="1" applyProtection="1">
      <alignment horizontal="center" vertical="center" wrapText="1"/>
    </xf>
    <xf numFmtId="3" fontId="80" fillId="5" borderId="54" xfId="11" quotePrefix="1" applyFont="1" applyFill="1" applyBorder="1" applyAlignment="1" applyProtection="1">
      <alignment horizontal="center" vertical="center" wrapText="1"/>
    </xf>
    <xf numFmtId="0" fontId="80" fillId="5" borderId="96" xfId="2379" quotePrefix="1" applyFont="1" applyBorder="1" applyAlignment="1">
      <alignment horizontal="center" vertical="center" wrapText="1"/>
    </xf>
    <xf numFmtId="0" fontId="80" fillId="0" borderId="69" xfId="2380" applyFont="1" applyBorder="1" applyAlignment="1">
      <alignment horizontal="center"/>
    </xf>
    <xf numFmtId="0" fontId="80" fillId="0" borderId="106" xfId="2380" applyFont="1" applyBorder="1"/>
    <xf numFmtId="0" fontId="47" fillId="0" borderId="69" xfId="2380" applyFont="1" applyBorder="1" applyAlignment="1">
      <alignment vertical="center"/>
    </xf>
    <xf numFmtId="0" fontId="21" fillId="0" borderId="69" xfId="2380" applyFont="1" applyBorder="1" applyAlignment="1">
      <alignment vertical="center"/>
    </xf>
    <xf numFmtId="0" fontId="80" fillId="0" borderId="0" xfId="2381" applyFont="1"/>
    <xf numFmtId="1" fontId="80" fillId="40" borderId="108" xfId="11" applyNumberFormat="1" applyFont="1" applyBorder="1" applyAlignment="1">
      <alignment horizontal="center" vertical="center"/>
      <protection locked="0"/>
    </xf>
    <xf numFmtId="1" fontId="80" fillId="40" borderId="156" xfId="11" applyNumberFormat="1" applyFont="1" applyBorder="1" applyAlignment="1">
      <alignment horizontal="center" vertical="center"/>
      <protection locked="0"/>
    </xf>
    <xf numFmtId="1" fontId="80" fillId="40" borderId="90" xfId="11" applyNumberFormat="1" applyFont="1" applyBorder="1" applyAlignment="1">
      <alignment horizontal="center" vertical="center"/>
      <protection locked="0"/>
    </xf>
    <xf numFmtId="0" fontId="80" fillId="0" borderId="156" xfId="2381" applyFont="1" applyBorder="1" applyAlignment="1">
      <alignment horizontal="left" vertical="center" wrapText="1"/>
    </xf>
    <xf numFmtId="175" fontId="80" fillId="0" borderId="90" xfId="2376" applyNumberFormat="1" applyFont="1" applyBorder="1" applyAlignment="1">
      <alignment horizontal="center" wrapText="1"/>
    </xf>
    <xf numFmtId="1" fontId="80" fillId="40" borderId="108" xfId="2382" applyNumberFormat="1" applyFont="1" applyFill="1" applyBorder="1" applyAlignment="1" applyProtection="1">
      <alignment horizontal="center" vertical="center"/>
      <protection locked="0"/>
    </xf>
    <xf numFmtId="1" fontId="80" fillId="40" borderId="156" xfId="2382" applyNumberFormat="1" applyFont="1" applyFill="1" applyBorder="1" applyAlignment="1" applyProtection="1">
      <alignment horizontal="center" vertical="center"/>
      <protection locked="0"/>
    </xf>
    <xf numFmtId="1" fontId="80" fillId="40" borderId="90" xfId="2382" applyNumberFormat="1" applyFont="1" applyFill="1" applyBorder="1" applyAlignment="1" applyProtection="1">
      <alignment horizontal="center" vertical="center"/>
      <protection locked="0"/>
    </xf>
    <xf numFmtId="0" fontId="80" fillId="0" borderId="108" xfId="2383" quotePrefix="1" applyFont="1" applyBorder="1" applyAlignment="1">
      <alignment horizontal="center" vertical="center" wrapText="1"/>
    </xf>
    <xf numFmtId="0" fontId="80" fillId="0" borderId="156" xfId="2383" quotePrefix="1" applyFont="1" applyBorder="1" applyAlignment="1">
      <alignment horizontal="center" vertical="center" wrapText="1"/>
    </xf>
    <xf numFmtId="0" fontId="80" fillId="0" borderId="90" xfId="2383" quotePrefix="1" applyFont="1" applyBorder="1" applyAlignment="1">
      <alignment horizontal="center" vertical="center" wrapText="1"/>
    </xf>
    <xf numFmtId="0" fontId="47" fillId="0" borderId="108" xfId="2383" applyFont="1" applyBorder="1" applyAlignment="1">
      <alignment horizontal="center" vertical="center" wrapText="1"/>
    </xf>
    <xf numFmtId="0" fontId="47" fillId="0" borderId="156" xfId="2383" applyFont="1" applyBorder="1" applyAlignment="1">
      <alignment horizontal="center" vertical="center" wrapText="1"/>
    </xf>
    <xf numFmtId="0" fontId="47" fillId="0" borderId="90" xfId="2383" applyFont="1" applyBorder="1" applyAlignment="1">
      <alignment horizontal="center" vertical="center" wrapText="1"/>
    </xf>
    <xf numFmtId="0" fontId="47" fillId="0" borderId="0" xfId="2381" applyFont="1"/>
    <xf numFmtId="0" fontId="80" fillId="0" borderId="69" xfId="2381" applyFont="1" applyBorder="1"/>
    <xf numFmtId="0" fontId="79" fillId="5" borderId="69" xfId="145" applyFont="1" applyFill="1" applyBorder="1" applyAlignment="1" applyProtection="1">
      <alignment vertical="center"/>
    </xf>
    <xf numFmtId="0" fontId="21" fillId="0" borderId="69" xfId="2381" applyFont="1" applyBorder="1"/>
    <xf numFmtId="0" fontId="87" fillId="0" borderId="0" xfId="2376" applyFont="1"/>
    <xf numFmtId="2" fontId="80" fillId="40" borderId="21" xfId="2377" applyNumberFormat="1" applyFont="1" applyFill="1" applyBorder="1" applyAlignment="1" applyProtection="1">
      <protection locked="0"/>
    </xf>
    <xf numFmtId="2" fontId="80" fillId="40" borderId="15" xfId="2377" applyNumberFormat="1" applyFont="1" applyFill="1" applyBorder="1" applyProtection="1">
      <protection locked="0"/>
    </xf>
    <xf numFmtId="0" fontId="80" fillId="5" borderId="15" xfId="2376" applyFont="1" applyFill="1" applyBorder="1" applyAlignment="1">
      <alignment horizontal="left" indent="4"/>
    </xf>
    <xf numFmtId="0" fontId="80" fillId="0" borderId="18" xfId="2376" quotePrefix="1" applyFont="1" applyBorder="1" applyAlignment="1">
      <alignment horizontal="center"/>
    </xf>
    <xf numFmtId="2" fontId="80" fillId="40" borderId="22" xfId="2377" applyNumberFormat="1" applyFont="1" applyFill="1" applyBorder="1" applyAlignment="1" applyProtection="1">
      <protection locked="0"/>
    </xf>
    <xf numFmtId="2" fontId="80" fillId="40" borderId="14" xfId="2377" applyNumberFormat="1" applyFont="1" applyFill="1" applyBorder="1" applyProtection="1">
      <protection locked="0"/>
    </xf>
    <xf numFmtId="0" fontId="80" fillId="5" borderId="14" xfId="2376" applyFont="1" applyFill="1" applyBorder="1" applyAlignment="1">
      <alignment horizontal="left" indent="4"/>
    </xf>
    <xf numFmtId="0" fontId="80" fillId="0" borderId="17" xfId="2376" quotePrefix="1" applyFont="1" applyBorder="1" applyAlignment="1">
      <alignment horizontal="center"/>
    </xf>
    <xf numFmtId="2" fontId="80" fillId="40" borderId="22" xfId="2377" applyNumberFormat="1" applyFont="1" applyFill="1" applyBorder="1" applyAlignment="1" applyProtection="1">
      <alignment horizontal="center"/>
      <protection locked="0"/>
    </xf>
    <xf numFmtId="2" fontId="80" fillId="40" borderId="23" xfId="2377" applyNumberFormat="1" applyFont="1" applyFill="1" applyBorder="1" applyAlignment="1" applyProtection="1">
      <protection locked="0"/>
    </xf>
    <xf numFmtId="2" fontId="80" fillId="40" borderId="16" xfId="2377" applyNumberFormat="1" applyFont="1" applyFill="1" applyBorder="1" applyProtection="1">
      <protection locked="0"/>
    </xf>
    <xf numFmtId="0" fontId="80" fillId="5" borderId="16" xfId="2376" applyFont="1" applyFill="1" applyBorder="1" applyAlignment="1">
      <alignment horizontal="left"/>
    </xf>
    <xf numFmtId="0" fontId="80" fillId="0" borderId="84" xfId="2376" quotePrefix="1" applyFont="1" applyBorder="1" applyAlignment="1">
      <alignment horizontal="center"/>
    </xf>
    <xf numFmtId="0" fontId="80" fillId="5" borderId="110" xfId="2376" quotePrefix="1" applyFont="1" applyFill="1" applyBorder="1" applyAlignment="1">
      <alignment horizontal="center" vertical="center" wrapText="1"/>
    </xf>
    <xf numFmtId="0" fontId="80" fillId="5" borderId="107" xfId="2376" quotePrefix="1" applyFont="1" applyFill="1" applyBorder="1" applyAlignment="1">
      <alignment horizontal="center" vertical="center" wrapText="1"/>
    </xf>
    <xf numFmtId="0" fontId="80" fillId="5" borderId="81" xfId="2376" quotePrefix="1" applyFont="1" applyFill="1" applyBorder="1" applyAlignment="1">
      <alignment horizontal="center" vertical="center" wrapText="1"/>
    </xf>
    <xf numFmtId="0" fontId="80" fillId="5" borderId="30" xfId="2376" applyFont="1" applyFill="1" applyBorder="1" applyAlignment="1">
      <alignment horizontal="center" vertical="center" wrapText="1"/>
    </xf>
    <xf numFmtId="0" fontId="80" fillId="5" borderId="29" xfId="2376" applyFont="1" applyFill="1" applyBorder="1" applyAlignment="1">
      <alignment horizontal="center" vertical="center" wrapText="1"/>
    </xf>
    <xf numFmtId="0" fontId="80" fillId="5" borderId="33" xfId="2376" applyFont="1" applyFill="1" applyBorder="1" applyAlignment="1">
      <alignment horizontal="center" vertical="center" wrapText="1"/>
    </xf>
    <xf numFmtId="0" fontId="80" fillId="0" borderId="105" xfId="2376" applyFont="1" applyBorder="1"/>
    <xf numFmtId="0" fontId="47" fillId="0" borderId="0" xfId="2376" applyFont="1"/>
    <xf numFmtId="2" fontId="80" fillId="40" borderId="25" xfId="11" applyNumberFormat="1" applyFont="1" applyBorder="1">
      <alignment horizontal="right" vertical="center"/>
      <protection locked="0"/>
    </xf>
    <xf numFmtId="10" fontId="80" fillId="40" borderId="116" xfId="11" applyNumberFormat="1" applyFont="1" applyBorder="1">
      <alignment horizontal="right" vertical="center"/>
      <protection locked="0"/>
    </xf>
    <xf numFmtId="10" fontId="80" fillId="40" borderId="15" xfId="11" applyNumberFormat="1" applyFont="1" applyBorder="1">
      <alignment horizontal="right" vertical="center"/>
      <protection locked="0"/>
    </xf>
    <xf numFmtId="10" fontId="80" fillId="40" borderId="37" xfId="11" applyNumberFormat="1" applyFont="1" applyBorder="1">
      <alignment horizontal="right" vertical="center"/>
      <protection locked="0"/>
    </xf>
    <xf numFmtId="2" fontId="80" fillId="40" borderId="36" xfId="11" applyNumberFormat="1" applyFont="1" applyBorder="1">
      <alignment horizontal="right" vertical="center"/>
      <protection locked="0"/>
    </xf>
    <xf numFmtId="0" fontId="47" fillId="0" borderId="15" xfId="2376" applyFont="1" applyBorder="1" applyAlignment="1">
      <alignment horizontal="left" vertical="center" wrapText="1" indent="1"/>
    </xf>
    <xf numFmtId="0" fontId="80" fillId="0" borderId="18" xfId="2376" applyFont="1" applyBorder="1" applyAlignment="1">
      <alignment horizontal="center" vertical="center"/>
    </xf>
    <xf numFmtId="2" fontId="80" fillId="40" borderId="19" xfId="11" applyNumberFormat="1" applyFont="1" applyBorder="1">
      <alignment horizontal="right" vertical="center"/>
      <protection locked="0"/>
    </xf>
    <xf numFmtId="10" fontId="80" fillId="40" borderId="35" xfId="11" applyNumberFormat="1" applyFont="1" applyBorder="1">
      <alignment horizontal="right" vertical="center"/>
      <protection locked="0"/>
    </xf>
    <xf numFmtId="10" fontId="80" fillId="40" borderId="14" xfId="11" applyNumberFormat="1" applyFont="1">
      <alignment horizontal="right" vertical="center"/>
      <protection locked="0"/>
    </xf>
    <xf numFmtId="10" fontId="80" fillId="40" borderId="113" xfId="11" applyNumberFormat="1" applyFont="1" applyBorder="1">
      <alignment horizontal="right" vertical="center"/>
      <protection locked="0"/>
    </xf>
    <xf numFmtId="2" fontId="80" fillId="40" borderId="35" xfId="11" applyNumberFormat="1" applyFont="1" applyBorder="1">
      <alignment horizontal="right" vertical="center"/>
      <protection locked="0"/>
    </xf>
    <xf numFmtId="0" fontId="80" fillId="0" borderId="14" xfId="2376" applyFont="1" applyBorder="1" applyAlignment="1">
      <alignment horizontal="left" vertical="center" wrapText="1" indent="3"/>
    </xf>
    <xf numFmtId="0" fontId="80" fillId="0" borderId="17" xfId="2376" applyFont="1" applyBorder="1" applyAlignment="1">
      <alignment horizontal="center" vertical="center"/>
    </xf>
    <xf numFmtId="0" fontId="47" fillId="0" borderId="14" xfId="2376" applyFont="1" applyBorder="1" applyAlignment="1">
      <alignment horizontal="left" vertical="center" wrapText="1" indent="1"/>
    </xf>
    <xf numFmtId="10" fontId="80" fillId="12" borderId="14" xfId="11" applyNumberFormat="1" applyFont="1" applyFill="1" applyProtection="1">
      <alignment horizontal="right" vertical="center"/>
    </xf>
    <xf numFmtId="10" fontId="80" fillId="12" borderId="113" xfId="11" applyNumberFormat="1" applyFont="1" applyFill="1" applyBorder="1" applyProtection="1">
      <alignment horizontal="right" vertical="center"/>
    </xf>
    <xf numFmtId="2" fontId="80" fillId="12" borderId="83" xfId="11" applyNumberFormat="1" applyFont="1" applyFill="1" applyBorder="1" applyProtection="1">
      <alignment horizontal="right" vertical="center"/>
    </xf>
    <xf numFmtId="10" fontId="80" fillId="12" borderId="72" xfId="11" applyNumberFormat="1" applyFont="1" applyFill="1" applyBorder="1" applyProtection="1">
      <alignment horizontal="right" vertical="center"/>
    </xf>
    <xf numFmtId="10" fontId="80" fillId="12" borderId="86" xfId="11" applyNumberFormat="1" applyFont="1" applyFill="1" applyBorder="1" applyProtection="1">
      <alignment horizontal="right" vertical="center"/>
    </xf>
    <xf numFmtId="10" fontId="80" fillId="12" borderId="99" xfId="11" applyNumberFormat="1" applyFont="1" applyFill="1" applyBorder="1" applyProtection="1">
      <alignment horizontal="right" vertical="center"/>
    </xf>
    <xf numFmtId="2" fontId="80" fillId="12" borderId="72" xfId="11" applyNumberFormat="1" applyFont="1" applyFill="1" applyBorder="1" applyProtection="1">
      <alignment horizontal="right" vertical="center"/>
    </xf>
    <xf numFmtId="0" fontId="47" fillId="5" borderId="86" xfId="2376" applyFont="1" applyFill="1" applyBorder="1" applyAlignment="1">
      <alignment horizontal="left"/>
    </xf>
    <xf numFmtId="0" fontId="80" fillId="0" borderId="84" xfId="2376" applyFont="1" applyBorder="1" applyAlignment="1">
      <alignment horizontal="center" vertical="center"/>
    </xf>
    <xf numFmtId="10" fontId="80" fillId="40" borderId="26" xfId="11" applyNumberFormat="1" applyFont="1" applyBorder="1">
      <alignment horizontal="right" vertical="center"/>
      <protection locked="0"/>
    </xf>
    <xf numFmtId="10" fontId="80" fillId="12" borderId="26" xfId="11" applyNumberFormat="1" applyFont="1" applyFill="1" applyBorder="1" applyProtection="1">
      <alignment horizontal="right" vertical="center"/>
    </xf>
    <xf numFmtId="10" fontId="80" fillId="12" borderId="66" xfId="11" applyNumberFormat="1" applyFont="1" applyFill="1" applyBorder="1" applyProtection="1">
      <alignment horizontal="right" vertical="center"/>
    </xf>
    <xf numFmtId="2" fontId="80" fillId="40" borderId="116" xfId="11" applyNumberFormat="1" applyFont="1" applyBorder="1">
      <alignment horizontal="right" vertical="center"/>
      <protection locked="0"/>
    </xf>
    <xf numFmtId="0" fontId="80" fillId="0" borderId="26" xfId="2376" applyFont="1" applyBorder="1" applyAlignment="1">
      <alignment horizontal="left" vertical="center" wrapText="1" indent="3"/>
    </xf>
    <xf numFmtId="0" fontId="80" fillId="0" borderId="27" xfId="2376" applyFont="1" applyBorder="1" applyAlignment="1">
      <alignment horizontal="center" vertical="center"/>
    </xf>
    <xf numFmtId="0" fontId="80" fillId="0" borderId="17" xfId="2376" quotePrefix="1" applyFont="1" applyBorder="1" applyAlignment="1">
      <alignment horizontal="center" vertical="center"/>
    </xf>
    <xf numFmtId="2" fontId="80" fillId="12" borderId="31" xfId="11" applyNumberFormat="1" applyFont="1" applyFill="1" applyBorder="1" applyProtection="1">
      <alignment horizontal="right" vertical="center"/>
    </xf>
    <xf numFmtId="10" fontId="80" fillId="12" borderId="39" xfId="11" applyNumberFormat="1" applyFont="1" applyFill="1" applyBorder="1" applyProtection="1">
      <alignment horizontal="right" vertical="center"/>
    </xf>
    <xf numFmtId="10" fontId="80" fillId="12" borderId="16" xfId="11" applyNumberFormat="1" applyFont="1" applyFill="1" applyBorder="1" applyProtection="1">
      <alignment horizontal="right" vertical="center"/>
    </xf>
    <xf numFmtId="10" fontId="80" fillId="12" borderId="114" xfId="11" applyNumberFormat="1" applyFont="1" applyFill="1" applyBorder="1" applyProtection="1">
      <alignment horizontal="right" vertical="center"/>
    </xf>
    <xf numFmtId="2" fontId="80" fillId="12" borderId="39" xfId="11" applyNumberFormat="1" applyFont="1" applyFill="1" applyBorder="1" applyProtection="1">
      <alignment horizontal="right" vertical="center"/>
    </xf>
    <xf numFmtId="0" fontId="47" fillId="5" borderId="16" xfId="2376" applyFont="1" applyFill="1" applyBorder="1" applyAlignment="1">
      <alignment horizontal="left"/>
    </xf>
    <xf numFmtId="0" fontId="80" fillId="0" borderId="24" xfId="2376" quotePrefix="1" applyFont="1" applyBorder="1" applyAlignment="1">
      <alignment horizontal="center" vertical="center"/>
    </xf>
    <xf numFmtId="0" fontId="80" fillId="5" borderId="106" xfId="2376" quotePrefix="1" applyFont="1" applyFill="1" applyBorder="1" applyAlignment="1">
      <alignment horizontal="center" vertical="center" wrapText="1"/>
    </xf>
    <xf numFmtId="0" fontId="80" fillId="0" borderId="149" xfId="2383" applyFont="1" applyBorder="1" applyAlignment="1">
      <alignment horizontal="center" vertical="center" wrapText="1"/>
    </xf>
    <xf numFmtId="0" fontId="80" fillId="0" borderId="107" xfId="2383" applyFont="1" applyBorder="1" applyAlignment="1">
      <alignment horizontal="center" vertical="center" wrapText="1"/>
    </xf>
    <xf numFmtId="0" fontId="80" fillId="0" borderId="148" xfId="2383" quotePrefix="1" applyFont="1" applyBorder="1" applyAlignment="1">
      <alignment horizontal="center" vertical="center" wrapText="1"/>
    </xf>
    <xf numFmtId="0" fontId="80" fillId="5" borderId="0" xfId="2376" applyFont="1" applyFill="1" applyAlignment="1">
      <alignment horizontal="center" vertical="center" wrapText="1"/>
    </xf>
    <xf numFmtId="0" fontId="80" fillId="5" borderId="159" xfId="2376" applyFont="1" applyFill="1" applyBorder="1" applyAlignment="1">
      <alignment horizontal="center" vertical="center" wrapText="1"/>
    </xf>
    <xf numFmtId="0" fontId="80" fillId="5" borderId="115" xfId="2376" applyFont="1" applyFill="1" applyBorder="1" applyAlignment="1">
      <alignment horizontal="center" vertical="center" wrapText="1"/>
    </xf>
    <xf numFmtId="0" fontId="80" fillId="5" borderId="73" xfId="2376" applyFont="1" applyFill="1" applyBorder="1" applyAlignment="1">
      <alignment horizontal="center" vertical="center" wrapText="1"/>
    </xf>
    <xf numFmtId="0" fontId="80" fillId="0" borderId="90" xfId="2376" applyFont="1" applyBorder="1"/>
    <xf numFmtId="0" fontId="47" fillId="0" borderId="106" xfId="2376" applyFont="1" applyBorder="1"/>
    <xf numFmtId="0" fontId="79" fillId="5" borderId="0" xfId="2371" applyFont="1" applyFill="1" applyBorder="1" applyProtection="1">
      <alignment vertical="center"/>
    </xf>
    <xf numFmtId="0" fontId="21" fillId="0" borderId="69" xfId="2376" applyFont="1" applyBorder="1"/>
    <xf numFmtId="0" fontId="87" fillId="0" borderId="0" xfId="2376" applyFont="1" applyAlignment="1">
      <alignment vertical="center"/>
    </xf>
    <xf numFmtId="0" fontId="76" fillId="2" borderId="0" xfId="2376" applyFont="1" applyFill="1" applyAlignment="1">
      <alignment vertical="center"/>
    </xf>
    <xf numFmtId="0" fontId="87" fillId="2" borderId="0" xfId="2376" applyFont="1" applyFill="1" applyAlignment="1">
      <alignment horizontal="center" vertical="center" wrapText="1"/>
    </xf>
    <xf numFmtId="0" fontId="87" fillId="0" borderId="51" xfId="2376" applyFont="1" applyBorder="1" applyAlignment="1">
      <alignment horizontal="center" vertical="center" wrapText="1"/>
    </xf>
    <xf numFmtId="0" fontId="87" fillId="2" borderId="73" xfId="2376" applyFont="1" applyFill="1" applyBorder="1" applyAlignment="1">
      <alignment horizontal="center" vertical="center" wrapText="1"/>
    </xf>
    <xf numFmtId="0" fontId="87" fillId="0" borderId="73" xfId="2376" applyFont="1" applyBorder="1" applyAlignment="1">
      <alignment horizontal="center" vertical="center"/>
    </xf>
    <xf numFmtId="0" fontId="87" fillId="0" borderId="0" xfId="2376" applyFont="1" applyAlignment="1">
      <alignment horizontal="center" vertical="center" wrapText="1"/>
    </xf>
    <xf numFmtId="0" fontId="87" fillId="0" borderId="0" xfId="2376" applyFont="1" applyAlignment="1">
      <alignment horizontal="center" vertical="center"/>
    </xf>
    <xf numFmtId="0" fontId="80" fillId="0" borderId="0" xfId="2376" applyFont="1" applyAlignment="1">
      <alignment vertical="center"/>
    </xf>
    <xf numFmtId="0" fontId="47" fillId="2" borderId="0" xfId="2376" applyFont="1" applyFill="1" applyAlignment="1">
      <alignment vertical="center"/>
    </xf>
    <xf numFmtId="0" fontId="80" fillId="2" borderId="0" xfId="2376" applyFont="1" applyFill="1" applyAlignment="1">
      <alignment horizontal="center" vertical="center" wrapText="1"/>
    </xf>
    <xf numFmtId="0" fontId="80" fillId="0" borderId="0" xfId="2376" applyFont="1" applyAlignment="1">
      <alignment horizontal="center" vertical="center" wrapText="1"/>
    </xf>
    <xf numFmtId="0" fontId="80" fillId="0" borderId="0" xfId="2376" applyFont="1" applyAlignment="1">
      <alignment horizontal="center" vertical="center"/>
    </xf>
    <xf numFmtId="0" fontId="87" fillId="2" borderId="0" xfId="2376" applyFont="1" applyFill="1" applyAlignment="1">
      <alignment vertical="center"/>
    </xf>
    <xf numFmtId="0" fontId="80" fillId="2" borderId="0" xfId="2376" applyFont="1" applyFill="1" applyAlignment="1">
      <alignment vertical="center"/>
    </xf>
    <xf numFmtId="0" fontId="80" fillId="0" borderId="105" xfId="2376" applyFont="1" applyBorder="1" applyAlignment="1">
      <alignment horizontal="center" vertical="center" wrapText="1"/>
    </xf>
    <xf numFmtId="0" fontId="80" fillId="2" borderId="105" xfId="2376" applyFont="1" applyFill="1" applyBorder="1" applyAlignment="1">
      <alignment horizontal="center" vertical="center" wrapText="1"/>
    </xf>
    <xf numFmtId="3" fontId="80" fillId="12" borderId="21" xfId="11" applyFont="1" applyFill="1" applyBorder="1" applyAlignment="1" applyProtection="1">
      <alignment horizontal="center" vertical="center" wrapText="1"/>
    </xf>
    <xf numFmtId="3" fontId="80" fillId="12" borderId="15" xfId="11" applyFont="1" applyFill="1" applyBorder="1" applyAlignment="1" applyProtection="1">
      <alignment horizontal="center" vertical="center"/>
    </xf>
    <xf numFmtId="3" fontId="80" fillId="40" borderId="66" xfId="11" applyFont="1" applyBorder="1" applyAlignment="1">
      <alignment horizontal="center" vertical="center" wrapText="1"/>
      <protection locked="0"/>
    </xf>
    <xf numFmtId="0" fontId="47" fillId="0" borderId="111" xfId="2376" applyFont="1" applyBorder="1" applyAlignment="1">
      <alignment horizontal="center" vertical="center"/>
    </xf>
    <xf numFmtId="0" fontId="80" fillId="0" borderId="102" xfId="2376" quotePrefix="1" applyFont="1" applyBorder="1" applyAlignment="1">
      <alignment horizontal="center" vertical="center" wrapText="1"/>
    </xf>
    <xf numFmtId="0" fontId="88" fillId="0" borderId="0" xfId="2376" applyFont="1" applyAlignment="1">
      <alignment horizontal="center" vertical="center" wrapText="1"/>
    </xf>
    <xf numFmtId="3" fontId="80" fillId="12" borderId="23" xfId="11" applyFont="1" applyFill="1" applyBorder="1" applyAlignment="1" applyProtection="1">
      <alignment horizontal="center" vertical="center" wrapText="1"/>
    </xf>
    <xf numFmtId="3" fontId="80" fillId="12" borderId="16" xfId="11" applyFont="1" applyFill="1" applyBorder="1" applyAlignment="1" applyProtection="1">
      <alignment horizontal="center" vertical="center"/>
    </xf>
    <xf numFmtId="3" fontId="80" fillId="40" borderId="114" xfId="11" applyFont="1" applyBorder="1" applyAlignment="1">
      <alignment horizontal="center" vertical="center" wrapText="1"/>
      <protection locked="0"/>
    </xf>
    <xf numFmtId="0" fontId="47" fillId="0" borderId="157" xfId="2376" applyFont="1" applyBorder="1" applyAlignment="1">
      <alignment horizontal="center" vertical="center"/>
    </xf>
    <xf numFmtId="0" fontId="80" fillId="0" borderId="157" xfId="2376" quotePrefix="1" applyFont="1" applyBorder="1" applyAlignment="1">
      <alignment horizontal="center" vertical="center" wrapText="1"/>
    </xf>
    <xf numFmtId="3" fontId="80" fillId="12" borderId="28" xfId="11" applyFont="1" applyFill="1" applyBorder="1" applyAlignment="1" applyProtection="1">
      <alignment horizontal="center" vertical="center" wrapText="1"/>
    </xf>
    <xf numFmtId="3" fontId="80" fillId="40" borderId="26" xfId="11" applyFont="1" applyBorder="1" applyAlignment="1">
      <alignment horizontal="center" vertical="center"/>
      <protection locked="0"/>
    </xf>
    <xf numFmtId="0" fontId="80" fillId="0" borderId="111" xfId="2376" quotePrefix="1" applyFont="1" applyBorder="1" applyAlignment="1">
      <alignment horizontal="center" vertical="center" wrapText="1"/>
    </xf>
    <xf numFmtId="3" fontId="80" fillId="12" borderId="22" xfId="11" applyFont="1" applyFill="1" applyBorder="1" applyAlignment="1" applyProtection="1">
      <alignment horizontal="center" vertical="center" wrapText="1"/>
    </xf>
    <xf numFmtId="3" fontId="80" fillId="40" borderId="14" xfId="11" applyFont="1" applyAlignment="1">
      <alignment horizontal="center" vertical="center"/>
      <protection locked="0"/>
    </xf>
    <xf numFmtId="3" fontId="80" fillId="40" borderId="113" xfId="11" applyFont="1" applyBorder="1" applyAlignment="1">
      <alignment horizontal="center" vertical="center" wrapText="1"/>
      <protection locked="0"/>
    </xf>
    <xf numFmtId="0" fontId="47" fillId="0" borderId="100" xfId="2376" applyFont="1" applyBorder="1" applyAlignment="1">
      <alignment horizontal="center" vertical="center"/>
    </xf>
    <xf numFmtId="0" fontId="80" fillId="0" borderId="100" xfId="2376" quotePrefix="1" applyFont="1" applyBorder="1" applyAlignment="1">
      <alignment horizontal="center" vertical="center" wrapText="1"/>
    </xf>
    <xf numFmtId="3" fontId="80" fillId="12" borderId="16" xfId="11" applyFont="1" applyFill="1" applyBorder="1" applyAlignment="1" applyProtection="1">
      <alignment horizontal="center" vertical="center" wrapText="1"/>
    </xf>
    <xf numFmtId="0" fontId="80" fillId="0" borderId="0" xfId="2376" applyFont="1" applyAlignment="1">
      <alignment vertical="center" wrapText="1"/>
    </xf>
    <xf numFmtId="3" fontId="80" fillId="12" borderId="30" xfId="11" applyFont="1" applyFill="1" applyBorder="1" applyAlignment="1" applyProtection="1">
      <alignment horizontal="center" vertical="center" wrapText="1"/>
    </xf>
    <xf numFmtId="3" fontId="80" fillId="40" borderId="29" xfId="11" applyFont="1" applyBorder="1" applyAlignment="1">
      <alignment horizontal="center" vertical="center"/>
      <protection locked="0"/>
    </xf>
    <xf numFmtId="3" fontId="80" fillId="40" borderId="115" xfId="11" applyFont="1" applyBorder="1" applyAlignment="1">
      <alignment horizontal="center" vertical="center" wrapText="1"/>
      <protection locked="0"/>
    </xf>
    <xf numFmtId="0" fontId="47" fillId="0" borderId="73" xfId="2376" applyFont="1" applyBorder="1" applyAlignment="1">
      <alignment horizontal="center" vertical="center"/>
    </xf>
    <xf numFmtId="0" fontId="80" fillId="0" borderId="73" xfId="2376" quotePrefix="1" applyFont="1" applyBorder="1" applyAlignment="1">
      <alignment horizontal="center" vertical="center" wrapText="1"/>
    </xf>
    <xf numFmtId="3" fontId="80" fillId="12" borderId="26" xfId="11" applyFont="1" applyFill="1" applyBorder="1" applyAlignment="1" applyProtection="1">
      <alignment horizontal="center" vertical="center"/>
    </xf>
    <xf numFmtId="3" fontId="80" fillId="12" borderId="14" xfId="11" applyFont="1" applyFill="1" applyAlignment="1" applyProtection="1">
      <alignment horizontal="center" vertical="center"/>
    </xf>
    <xf numFmtId="3" fontId="80" fillId="40" borderId="16" xfId="11" applyFont="1" applyBorder="1" applyAlignment="1">
      <alignment horizontal="center" vertical="center"/>
      <protection locked="0"/>
    </xf>
    <xf numFmtId="49" fontId="47" fillId="12" borderId="0" xfId="19" applyFont="1" applyFill="1" applyBorder="1" applyAlignment="1" applyProtection="1">
      <alignment horizontal="left" vertical="center"/>
    </xf>
    <xf numFmtId="3" fontId="80" fillId="40" borderId="113" xfId="11" applyFont="1" applyBorder="1" applyAlignment="1">
      <alignment horizontal="center" vertical="center"/>
      <protection locked="0"/>
    </xf>
    <xf numFmtId="3" fontId="80" fillId="40" borderId="66" xfId="11" applyFont="1" applyBorder="1" applyAlignment="1">
      <alignment horizontal="center" vertical="center"/>
      <protection locked="0"/>
    </xf>
    <xf numFmtId="3" fontId="80" fillId="12" borderId="14" xfId="11" applyFont="1" applyFill="1" applyAlignment="1" applyProtection="1">
      <alignment horizontal="center" vertical="center" wrapText="1"/>
    </xf>
    <xf numFmtId="3" fontId="80" fillId="40" borderId="23" xfId="11" applyFont="1" applyBorder="1" applyAlignment="1">
      <alignment horizontal="center" vertical="center" wrapText="1"/>
      <protection locked="0"/>
    </xf>
    <xf numFmtId="3" fontId="80" fillId="40" borderId="114" xfId="11" applyFont="1" applyBorder="1" applyAlignment="1">
      <alignment horizontal="center" vertical="center"/>
      <protection locked="0"/>
    </xf>
    <xf numFmtId="3" fontId="80" fillId="12" borderId="113" xfId="11" applyFont="1" applyFill="1" applyBorder="1" applyAlignment="1" applyProtection="1">
      <alignment horizontal="center" vertical="center" wrapText="1"/>
    </xf>
    <xf numFmtId="0" fontId="47" fillId="60" borderId="111" xfId="2376" applyFont="1" applyFill="1" applyBorder="1" applyAlignment="1">
      <alignment horizontal="center" vertical="center"/>
    </xf>
    <xf numFmtId="0" fontId="47" fillId="60" borderId="100" xfId="2376" applyFont="1" applyFill="1" applyBorder="1" applyAlignment="1">
      <alignment horizontal="center" vertical="center"/>
    </xf>
    <xf numFmtId="0" fontId="47" fillId="60" borderId="157" xfId="2376" applyFont="1" applyFill="1" applyBorder="1" applyAlignment="1">
      <alignment horizontal="center" vertical="center"/>
    </xf>
    <xf numFmtId="3" fontId="80" fillId="40" borderId="115" xfId="11" applyFont="1" applyBorder="1" applyAlignment="1">
      <alignment horizontal="center" vertical="center"/>
      <protection locked="0"/>
    </xf>
    <xf numFmtId="3" fontId="80" fillId="12" borderId="114" xfId="11" applyFont="1" applyFill="1" applyBorder="1" applyAlignment="1" applyProtection="1">
      <alignment horizontal="center" vertical="center" wrapText="1"/>
    </xf>
    <xf numFmtId="0" fontId="80" fillId="0" borderId="0" xfId="2376" quotePrefix="1" applyFont="1" applyAlignment="1">
      <alignment vertical="center" wrapText="1"/>
    </xf>
    <xf numFmtId="3" fontId="80" fillId="40" borderId="26" xfId="11" applyFont="1" applyBorder="1" applyAlignment="1">
      <alignment horizontal="center" vertical="center" wrapText="1"/>
      <protection locked="0"/>
    </xf>
    <xf numFmtId="3" fontId="86" fillId="40" borderId="14" xfId="11" applyFont="1" applyAlignment="1">
      <alignment horizontal="center" vertical="center"/>
      <protection locked="0"/>
    </xf>
    <xf numFmtId="0" fontId="89" fillId="0" borderId="0" xfId="2376" applyFont="1" applyAlignment="1">
      <alignment vertical="center"/>
    </xf>
    <xf numFmtId="0" fontId="86" fillId="0" borderId="0" xfId="2376" applyFont="1" applyAlignment="1">
      <alignment vertical="center"/>
    </xf>
    <xf numFmtId="3" fontId="86" fillId="12" borderId="22" xfId="11" applyFont="1" applyFill="1" applyBorder="1" applyAlignment="1" applyProtection="1">
      <alignment horizontal="center" vertical="center" wrapText="1"/>
    </xf>
    <xf numFmtId="3" fontId="80" fillId="40" borderId="22" xfId="11" applyFont="1" applyBorder="1" applyAlignment="1">
      <alignment horizontal="center" vertical="center" wrapText="1"/>
      <protection locked="0"/>
    </xf>
    <xf numFmtId="3" fontId="80" fillId="40" borderId="14" xfId="11" applyFont="1" applyAlignment="1">
      <alignment horizontal="center" vertical="center" wrapText="1"/>
      <protection locked="0"/>
    </xf>
    <xf numFmtId="3" fontId="80" fillId="40" borderId="23" xfId="11" applyFont="1" applyBorder="1" applyAlignment="1">
      <alignment horizontal="center" vertical="center"/>
      <protection locked="0"/>
    </xf>
    <xf numFmtId="3" fontId="80" fillId="40" borderId="16" xfId="11" applyFont="1" applyBorder="1" applyAlignment="1">
      <alignment horizontal="center" vertical="center" wrapText="1"/>
      <protection locked="0"/>
    </xf>
    <xf numFmtId="3" fontId="87" fillId="40" borderId="86" xfId="11" applyFont="1" applyBorder="1" applyAlignment="1">
      <alignment horizontal="center" vertical="center"/>
      <protection locked="0"/>
    </xf>
    <xf numFmtId="3" fontId="87" fillId="40" borderId="99" xfId="11" applyFont="1" applyBorder="1" applyAlignment="1">
      <alignment horizontal="center" vertical="center"/>
      <protection locked="0"/>
    </xf>
    <xf numFmtId="0" fontId="47" fillId="0" borderId="0" xfId="2376" applyFont="1" applyAlignment="1">
      <alignment vertical="center" wrapText="1"/>
    </xf>
    <xf numFmtId="0" fontId="80" fillId="0" borderId="30" xfId="2379" quotePrefix="1" applyFont="1" applyFill="1" applyBorder="1" applyAlignment="1">
      <alignment horizontal="center" vertical="center" wrapText="1"/>
    </xf>
    <xf numFmtId="0" fontId="80" fillId="0" borderId="29" xfId="2379" quotePrefix="1" applyFont="1" applyFill="1" applyBorder="1" applyAlignment="1">
      <alignment horizontal="center" vertical="center" wrapText="1"/>
    </xf>
    <xf numFmtId="0" fontId="80" fillId="0" borderId="115" xfId="2379" quotePrefix="1" applyFont="1" applyFill="1" applyBorder="1" applyAlignment="1">
      <alignment horizontal="center" vertical="center" wrapText="1"/>
    </xf>
    <xf numFmtId="0" fontId="80" fillId="0" borderId="73" xfId="2376" applyFont="1" applyBorder="1" applyAlignment="1">
      <alignment vertical="center"/>
    </xf>
    <xf numFmtId="0" fontId="80" fillId="0" borderId="73" xfId="2376" applyFont="1" applyBorder="1" applyAlignment="1">
      <alignment horizontal="center" vertical="center"/>
    </xf>
    <xf numFmtId="0" fontId="47" fillId="0" borderId="96" xfId="2379" applyFont="1" applyFill="1" applyBorder="1" applyAlignment="1">
      <alignment horizontal="center" vertical="center" wrapText="1"/>
    </xf>
    <xf numFmtId="0" fontId="47" fillId="0" borderId="96" xfId="2376" applyFont="1" applyBorder="1" applyAlignment="1">
      <alignment horizontal="center" vertical="center"/>
    </xf>
    <xf numFmtId="0" fontId="80" fillId="0" borderId="105" xfId="2376" applyFont="1" applyBorder="1" applyAlignment="1">
      <alignment vertical="center"/>
    </xf>
    <xf numFmtId="0" fontId="87" fillId="0" borderId="105" xfId="2376" applyFont="1" applyBorder="1" applyAlignment="1">
      <alignment vertical="center"/>
    </xf>
    <xf numFmtId="0" fontId="47" fillId="5" borderId="0" xfId="2376" applyFont="1" applyFill="1"/>
    <xf numFmtId="0" fontId="80" fillId="5" borderId="69" xfId="2376" applyFont="1" applyFill="1" applyBorder="1" applyAlignment="1">
      <alignment horizontal="center" vertical="center" wrapText="1"/>
    </xf>
    <xf numFmtId="0" fontId="47" fillId="0" borderId="69" xfId="2376" applyFont="1" applyBorder="1" applyAlignment="1">
      <alignment horizontal="center" vertical="center"/>
    </xf>
    <xf numFmtId="0" fontId="21" fillId="0" borderId="0" xfId="2376" applyFont="1" applyAlignment="1">
      <alignment vertical="center"/>
    </xf>
    <xf numFmtId="0" fontId="1" fillId="0" borderId="19" xfId="2383" applyBorder="1" applyAlignment="1">
      <alignment horizontal="center"/>
    </xf>
    <xf numFmtId="0" fontId="1" fillId="0" borderId="182" xfId="2383" applyBorder="1" applyAlignment="1">
      <alignment horizontal="center"/>
    </xf>
    <xf numFmtId="0" fontId="1" fillId="0" borderId="83" xfId="2383" applyBorder="1" applyAlignment="1">
      <alignment horizontal="center"/>
    </xf>
    <xf numFmtId="0" fontId="1" fillId="0" borderId="183" xfId="2383" applyBorder="1" applyAlignment="1">
      <alignment horizontal="center"/>
    </xf>
    <xf numFmtId="0" fontId="1" fillId="0" borderId="0" xfId="2383" applyAlignment="1">
      <alignment horizontal="center"/>
    </xf>
    <xf numFmtId="1" fontId="23" fillId="3" borderId="107" xfId="1240" applyFont="1" applyBorder="1" applyAlignment="1">
      <alignment horizontal="center" vertical="center"/>
    </xf>
    <xf numFmtId="0" fontId="24" fillId="5" borderId="51" xfId="0" applyFont="1" applyBorder="1" applyAlignment="1"/>
    <xf numFmtId="0" fontId="21" fillId="5" borderId="108" xfId="1230" applyFill="1" applyBorder="1" applyAlignment="1"/>
    <xf numFmtId="0" fontId="63" fillId="52" borderId="22" xfId="143" applyBorder="1">
      <alignment horizontal="center" vertical="center"/>
    </xf>
    <xf numFmtId="0" fontId="63" fillId="52" borderId="19" xfId="143" applyBorder="1">
      <alignment horizontal="center" vertical="center"/>
    </xf>
    <xf numFmtId="0" fontId="63" fillId="52" borderId="21" xfId="143" applyBorder="1">
      <alignment horizontal="center" vertical="center"/>
    </xf>
    <xf numFmtId="0" fontId="63" fillId="52" borderId="20" xfId="143" applyBorder="1">
      <alignment horizontal="center" vertical="center"/>
    </xf>
    <xf numFmtId="0" fontId="25" fillId="5" borderId="85" xfId="0" applyFont="1" applyBorder="1" applyAlignment="1">
      <alignment horizontal="center" vertical="center"/>
    </xf>
    <xf numFmtId="0" fontId="25" fillId="5" borderId="76" xfId="0" applyFont="1" applyBorder="1" applyAlignment="1">
      <alignment horizontal="center" vertical="center"/>
    </xf>
    <xf numFmtId="0" fontId="25" fillId="5" borderId="91" xfId="0" applyFont="1" applyBorder="1" applyAlignment="1">
      <alignment horizontal="center" vertical="center"/>
    </xf>
    <xf numFmtId="0" fontId="25" fillId="5" borderId="54" xfId="0" applyFont="1" applyBorder="1" applyAlignment="1">
      <alignment horizontal="center" vertical="center"/>
    </xf>
    <xf numFmtId="0" fontId="25" fillId="5" borderId="110" xfId="0" applyFont="1" applyBorder="1" applyAlignment="1">
      <alignment horizontal="center" vertical="center" wrapText="1"/>
    </xf>
    <xf numFmtId="0" fontId="25" fillId="5" borderId="106" xfId="0" applyFont="1" applyBorder="1" applyAlignment="1">
      <alignment horizontal="center" vertical="center" wrapText="1"/>
    </xf>
    <xf numFmtId="0" fontId="0" fillId="5" borderId="76" xfId="0" applyBorder="1" applyAlignment="1">
      <alignment horizontal="center" vertical="center" wrapText="1"/>
    </xf>
    <xf numFmtId="0" fontId="0" fillId="5" borderId="69" xfId="0" applyBorder="1" applyAlignment="1">
      <alignment horizontal="center" vertical="center" wrapText="1"/>
    </xf>
    <xf numFmtId="0" fontId="63" fillId="52" borderId="82" xfId="143" applyBorder="1">
      <alignment horizontal="center" vertical="center"/>
    </xf>
    <xf numFmtId="0" fontId="63" fillId="52" borderId="83" xfId="143" applyBorder="1">
      <alignment horizontal="center" vertical="center"/>
    </xf>
    <xf numFmtId="0" fontId="63" fillId="52" borderId="17" xfId="143" applyBorder="1">
      <alignment horizontal="center" vertical="center"/>
    </xf>
    <xf numFmtId="0" fontId="25" fillId="5" borderId="81" xfId="0" applyFont="1" applyBorder="1" applyAlignment="1">
      <alignment horizontal="center" vertical="center" wrapText="1"/>
    </xf>
    <xf numFmtId="0" fontId="0" fillId="5" borderId="54" xfId="0" applyBorder="1" applyAlignment="1">
      <alignment horizontal="center" vertical="center" wrapText="1"/>
    </xf>
    <xf numFmtId="0" fontId="63" fillId="52" borderId="84" xfId="143" applyBorder="1">
      <alignment horizontal="center" vertical="center"/>
    </xf>
    <xf numFmtId="0" fontId="63" fillId="52" borderId="18" xfId="143" applyBorder="1">
      <alignment horizontal="center" vertical="center"/>
    </xf>
    <xf numFmtId="0" fontId="23" fillId="40" borderId="20" xfId="18" applyFont="1" applyBorder="1">
      <alignment horizontal="center" vertical="center" wrapText="1"/>
      <protection locked="0"/>
    </xf>
    <xf numFmtId="0" fontId="23" fillId="40" borderId="69" xfId="18" applyFont="1" applyBorder="1">
      <alignment horizontal="center" vertical="center" wrapText="1"/>
      <protection locked="0"/>
    </xf>
    <xf numFmtId="0" fontId="30" fillId="5" borderId="51" xfId="115" applyFill="1" applyBorder="1" applyAlignment="1" applyProtection="1">
      <alignment horizontal="left" vertical="center" wrapText="1"/>
    </xf>
    <xf numFmtId="0" fontId="30" fillId="5" borderId="0" xfId="115" applyFill="1" applyBorder="1" applyAlignment="1" applyProtection="1">
      <alignment horizontal="left" vertical="center" wrapText="1"/>
    </xf>
    <xf numFmtId="0" fontId="30" fillId="5" borderId="51" xfId="115" applyFill="1" applyBorder="1" applyAlignment="1" applyProtection="1">
      <alignment horizontal="left" vertical="top" wrapText="1"/>
    </xf>
    <xf numFmtId="0" fontId="30" fillId="5" borderId="0" xfId="115" applyFill="1" applyBorder="1" applyAlignment="1" applyProtection="1">
      <alignment horizontal="left" vertical="top" wrapText="1"/>
    </xf>
    <xf numFmtId="0" fontId="73" fillId="2" borderId="0" xfId="0" applyFont="1" applyFill="1" applyAlignment="1">
      <alignment horizontal="left" vertical="top" wrapText="1"/>
    </xf>
    <xf numFmtId="0" fontId="47" fillId="47" borderId="85" xfId="0" applyFont="1" applyFill="1" applyBorder="1" applyAlignment="1">
      <alignment horizontal="center" vertical="center"/>
    </xf>
    <xf numFmtId="0" fontId="47" fillId="47" borderId="42" xfId="0" applyFont="1" applyFill="1" applyBorder="1" applyAlignment="1">
      <alignment horizontal="center" vertical="center"/>
    </xf>
    <xf numFmtId="0" fontId="47" fillId="47" borderId="91" xfId="0" applyFont="1" applyFill="1" applyBorder="1" applyAlignment="1">
      <alignment horizontal="center" vertical="center"/>
    </xf>
    <xf numFmtId="0" fontId="47" fillId="47" borderId="76" xfId="0" applyFont="1" applyFill="1" applyBorder="1" applyAlignment="1">
      <alignment horizontal="center" vertical="center"/>
    </xf>
    <xf numFmtId="0" fontId="47" fillId="47" borderId="69" xfId="0" applyFont="1" applyFill="1" applyBorder="1" applyAlignment="1">
      <alignment horizontal="center" vertical="center"/>
    </xf>
    <xf numFmtId="0" fontId="47" fillId="47" borderId="54" xfId="0" applyFont="1" applyFill="1" applyBorder="1" applyAlignment="1">
      <alignment horizontal="center" vertical="center"/>
    </xf>
    <xf numFmtId="0" fontId="47" fillId="47" borderId="79" xfId="0" applyFont="1" applyFill="1" applyBorder="1" applyAlignment="1">
      <alignment horizontal="center" vertical="center"/>
    </xf>
    <xf numFmtId="0" fontId="47" fillId="47" borderId="80" xfId="0" applyFont="1" applyFill="1" applyBorder="1" applyAlignment="1">
      <alignment horizontal="center" vertical="center"/>
    </xf>
    <xf numFmtId="0" fontId="47" fillId="47" borderId="81" xfId="0" applyFont="1" applyFill="1" applyBorder="1" applyAlignment="1">
      <alignment horizontal="center" vertical="center"/>
    </xf>
    <xf numFmtId="0" fontId="47" fillId="5" borderId="79" xfId="0" applyFont="1" applyBorder="1" applyAlignment="1">
      <alignment horizontal="center" wrapText="1"/>
    </xf>
    <xf numFmtId="0" fontId="47" fillId="5" borderId="81" xfId="0" applyFont="1" applyBorder="1" applyAlignment="1">
      <alignment horizontal="center" wrapText="1"/>
    </xf>
    <xf numFmtId="0" fontId="47" fillId="51" borderId="78" xfId="0" applyFont="1" applyFill="1" applyBorder="1" applyAlignment="1">
      <alignment horizontal="center" vertical="center"/>
    </xf>
    <xf numFmtId="0" fontId="47" fillId="51" borderId="79" xfId="0" applyFont="1" applyFill="1" applyBorder="1" applyAlignment="1">
      <alignment horizontal="center" vertical="center"/>
    </xf>
    <xf numFmtId="0" fontId="47" fillId="5" borderId="106" xfId="5" applyFont="1" applyBorder="1" applyAlignment="1">
      <alignment horizontal="center" vertical="center" wrapText="1"/>
    </xf>
    <xf numFmtId="0" fontId="47" fillId="5" borderId="81" xfId="5" applyFont="1" applyBorder="1" applyAlignment="1">
      <alignment horizontal="center" vertical="center" wrapText="1"/>
    </xf>
    <xf numFmtId="0" fontId="47" fillId="2" borderId="81" xfId="0" applyFont="1" applyFill="1" applyBorder="1" applyAlignment="1">
      <alignment horizontal="center" vertical="center"/>
    </xf>
    <xf numFmtId="0" fontId="47" fillId="2" borderId="78" xfId="0" applyFont="1" applyFill="1" applyBorder="1" applyAlignment="1">
      <alignment horizontal="center" vertical="center"/>
    </xf>
    <xf numFmtId="0" fontId="47" fillId="2" borderId="78"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47" fillId="49" borderId="92" xfId="0" applyFont="1" applyFill="1" applyBorder="1" applyAlignment="1">
      <alignment horizontal="center" vertical="center"/>
    </xf>
    <xf numFmtId="0" fontId="47" fillId="49" borderId="85" xfId="0" applyFont="1" applyFill="1" applyBorder="1" applyAlignment="1">
      <alignment horizontal="center" vertical="center"/>
    </xf>
    <xf numFmtId="0" fontId="47" fillId="49" borderId="75" xfId="0" applyFont="1" applyFill="1" applyBorder="1" applyAlignment="1">
      <alignment horizontal="center" vertical="center"/>
    </xf>
    <xf numFmtId="0" fontId="47" fillId="49" borderId="76" xfId="0" applyFont="1" applyFill="1" applyBorder="1" applyAlignment="1">
      <alignment horizontal="center" vertical="center"/>
    </xf>
    <xf numFmtId="0" fontId="47" fillId="51" borderId="80" xfId="0" applyFont="1" applyFill="1" applyBorder="1" applyAlignment="1">
      <alignment horizontal="center" vertical="center"/>
    </xf>
    <xf numFmtId="0" fontId="47" fillId="51" borderId="81" xfId="0" applyFont="1" applyFill="1" applyBorder="1" applyAlignment="1">
      <alignment horizontal="center" vertical="center"/>
    </xf>
    <xf numFmtId="0" fontId="47" fillId="5" borderId="107" xfId="0" applyFont="1" applyBorder="1" applyAlignment="1">
      <alignment horizontal="center" wrapText="1"/>
    </xf>
    <xf numFmtId="0" fontId="47" fillId="5" borderId="78" xfId="0" applyFont="1" applyBorder="1" applyAlignment="1">
      <alignment horizontal="center" wrapText="1"/>
    </xf>
    <xf numFmtId="0" fontId="47" fillId="5" borderId="81" xfId="0" applyFont="1" applyBorder="1" applyAlignment="1">
      <alignment horizontal="center" vertical="center" wrapText="1"/>
    </xf>
    <xf numFmtId="0" fontId="47" fillId="5" borderId="78" xfId="0" applyFont="1" applyBorder="1" applyAlignment="1">
      <alignment horizontal="center" vertical="center" wrapText="1"/>
    </xf>
    <xf numFmtId="0" fontId="47" fillId="40" borderId="78" xfId="0" applyFont="1" applyFill="1" applyBorder="1" applyAlignment="1">
      <alignment horizontal="center" vertical="center"/>
    </xf>
    <xf numFmtId="0" fontId="47" fillId="40" borderId="79" xfId="0" applyFont="1" applyFill="1" applyBorder="1" applyAlignment="1">
      <alignment horizontal="center" vertical="center"/>
    </xf>
    <xf numFmtId="0" fontId="47" fillId="5" borderId="81" xfId="5" applyFont="1" applyBorder="1">
      <alignment horizontal="center" wrapText="1"/>
    </xf>
    <xf numFmtId="0" fontId="47" fillId="5" borderId="78" xfId="5" applyFont="1" applyBorder="1">
      <alignment horizontal="center" wrapText="1"/>
    </xf>
    <xf numFmtId="0" fontId="47" fillId="49" borderId="105" xfId="0" applyFont="1" applyFill="1" applyBorder="1" applyAlignment="1">
      <alignment horizontal="center" vertical="center"/>
    </xf>
    <xf numFmtId="0" fontId="47" fillId="49" borderId="69" xfId="0" applyFont="1" applyFill="1" applyBorder="1" applyAlignment="1">
      <alignment horizontal="center" vertical="center"/>
    </xf>
    <xf numFmtId="0" fontId="47" fillId="5" borderId="79" xfId="0" applyFont="1" applyBorder="1" applyAlignment="1">
      <alignment horizontal="center" vertical="center" wrapText="1"/>
    </xf>
    <xf numFmtId="0" fontId="24" fillId="5" borderId="89" xfId="0" applyFont="1" applyBorder="1" applyAlignment="1">
      <alignment horizontal="center" vertical="center"/>
    </xf>
    <xf numFmtId="0" fontId="24" fillId="5" borderId="0" xfId="0" applyFont="1" applyAlignment="1">
      <alignment horizontal="center" vertical="center"/>
    </xf>
    <xf numFmtId="0" fontId="24" fillId="5" borderId="69" xfId="0" applyFont="1" applyBorder="1" applyAlignment="1">
      <alignment horizontal="center" vertical="center"/>
    </xf>
    <xf numFmtId="0" fontId="47" fillId="48" borderId="91" xfId="0" applyFont="1" applyFill="1" applyBorder="1" applyAlignment="1">
      <alignment horizontal="center" vertical="center" wrapText="1"/>
    </xf>
    <xf numFmtId="0" fontId="47" fillId="48" borderId="92" xfId="0" applyFont="1" applyFill="1" applyBorder="1" applyAlignment="1">
      <alignment horizontal="center" vertical="center" wrapText="1"/>
    </xf>
    <xf numFmtId="0" fontId="47" fillId="48" borderId="54" xfId="0" applyFont="1" applyFill="1" applyBorder="1" applyAlignment="1">
      <alignment horizontal="center" vertical="center" wrapText="1"/>
    </xf>
    <xf numFmtId="0" fontId="47" fillId="48" borderId="75" xfId="0" applyFont="1" applyFill="1" applyBorder="1" applyAlignment="1">
      <alignment horizontal="center" vertical="center" wrapText="1"/>
    </xf>
    <xf numFmtId="0" fontId="47" fillId="47" borderId="92" xfId="0" applyFont="1" applyFill="1" applyBorder="1" applyAlignment="1">
      <alignment horizontal="center" vertical="center"/>
    </xf>
    <xf numFmtId="0" fontId="47" fillId="47" borderId="75" xfId="0" applyFont="1" applyFill="1" applyBorder="1" applyAlignment="1">
      <alignment horizontal="center" vertical="center"/>
    </xf>
    <xf numFmtId="0" fontId="47" fillId="40" borderId="81" xfId="0" applyFont="1" applyFill="1" applyBorder="1" applyAlignment="1">
      <alignment horizontal="center" vertical="center"/>
    </xf>
    <xf numFmtId="0" fontId="25" fillId="5" borderId="78" xfId="0" applyFont="1" applyBorder="1" applyAlignment="1">
      <alignment horizontal="center" vertical="center" wrapText="1"/>
    </xf>
    <xf numFmtId="0" fontId="25" fillId="5" borderId="79" xfId="0" applyFont="1" applyBorder="1" applyAlignment="1">
      <alignment horizontal="center" vertical="center" wrapText="1"/>
    </xf>
    <xf numFmtId="0" fontId="47" fillId="47" borderId="78" xfId="0" applyFont="1" applyFill="1" applyBorder="1" applyAlignment="1">
      <alignment horizontal="center" vertical="center"/>
    </xf>
    <xf numFmtId="0" fontId="24" fillId="5" borderId="105" xfId="0" applyFont="1" applyBorder="1" applyAlignment="1">
      <alignment horizontal="center" vertical="center"/>
    </xf>
    <xf numFmtId="0" fontId="24" fillId="5" borderId="53" xfId="0" applyFont="1" applyBorder="1" applyAlignment="1">
      <alignment horizontal="center" vertical="center"/>
    </xf>
    <xf numFmtId="0" fontId="47" fillId="49" borderId="53" xfId="0" applyFont="1" applyFill="1" applyBorder="1" applyAlignment="1">
      <alignment horizontal="center" vertical="center"/>
    </xf>
    <xf numFmtId="0" fontId="0" fillId="5" borderId="110" xfId="0" applyBorder="1" applyAlignment="1">
      <alignment horizontal="center" vertical="center"/>
    </xf>
    <xf numFmtId="0" fontId="0" fillId="5" borderId="106" xfId="0" applyBorder="1" applyAlignment="1">
      <alignment horizontal="center" vertical="center"/>
    </xf>
    <xf numFmtId="0" fontId="0" fillId="5" borderId="22" xfId="0" applyBorder="1" applyAlignment="1">
      <alignment horizontal="left" vertical="top" wrapText="1" indent="5"/>
    </xf>
    <xf numFmtId="0" fontId="23" fillId="5" borderId="19" xfId="0" applyFont="1" applyBorder="1" applyAlignment="1">
      <alignment horizontal="left" vertical="top" wrapText="1" indent="5"/>
    </xf>
    <xf numFmtId="0" fontId="26" fillId="5" borderId="21" xfId="82" applyFont="1" applyFill="1" applyBorder="1" applyAlignment="1">
      <alignment horizontal="left" vertical="center"/>
    </xf>
    <xf numFmtId="0" fontId="26" fillId="5" borderId="20" xfId="82"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5" borderId="82" xfId="34" applyFont="1" applyBorder="1" applyAlignment="1">
      <alignment horizontal="left" vertical="center"/>
    </xf>
    <xf numFmtId="173" fontId="0" fillId="5" borderId="83" xfId="34" applyFont="1" applyBorder="1" applyAlignment="1">
      <alignment horizontal="left" vertical="center"/>
    </xf>
    <xf numFmtId="0" fontId="23" fillId="42" borderId="106" xfId="9" applyFont="1" applyBorder="1" applyProtection="1">
      <alignment horizontal="left" vertical="center"/>
    </xf>
    <xf numFmtId="0" fontId="23" fillId="42" borderId="81" xfId="9" applyFont="1" applyBorder="1" applyProtection="1">
      <alignment horizontal="left" vertical="center"/>
    </xf>
    <xf numFmtId="0" fontId="25" fillId="2" borderId="108" xfId="0" applyFont="1" applyFill="1" applyBorder="1" applyAlignment="1">
      <alignment horizontal="center" vertical="center"/>
    </xf>
    <xf numFmtId="0" fontId="25" fillId="2" borderId="106" xfId="0" applyFont="1" applyFill="1" applyBorder="1" applyAlignment="1">
      <alignment horizontal="center" vertical="center"/>
    </xf>
    <xf numFmtId="0" fontId="25" fillId="2" borderId="90" xfId="0" applyFont="1" applyFill="1" applyBorder="1" applyAlignment="1">
      <alignment horizontal="center" vertical="center"/>
    </xf>
    <xf numFmtId="0" fontId="25" fillId="5" borderId="107" xfId="5" applyBorder="1">
      <alignment horizontal="center" wrapText="1"/>
    </xf>
    <xf numFmtId="0" fontId="25" fillId="5" borderId="149" xfId="5" applyBorder="1">
      <alignment horizontal="center" wrapText="1"/>
    </xf>
    <xf numFmtId="0" fontId="29" fillId="2" borderId="27" xfId="0" applyFont="1" applyFill="1" applyBorder="1" applyAlignment="1">
      <alignment horizontal="center" vertical="center" wrapText="1"/>
    </xf>
    <xf numFmtId="0" fontId="29" fillId="2" borderId="33"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5" fillId="2" borderId="91" xfId="5" applyFill="1" applyBorder="1" applyAlignment="1">
      <alignment horizontal="center" vertical="center" wrapText="1"/>
    </xf>
    <xf numFmtId="0" fontId="25" fillId="2" borderId="54" xfId="5" applyFill="1" applyBorder="1" applyAlignment="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5" fillId="5" borderId="110" xfId="5" applyBorder="1">
      <alignment horizontal="center" wrapText="1"/>
    </xf>
    <xf numFmtId="0" fontId="25" fillId="5" borderId="106" xfId="5" applyBorder="1">
      <alignment horizontal="center" wrapText="1"/>
    </xf>
    <xf numFmtId="0" fontId="25" fillId="5" borderId="90" xfId="5" applyBorder="1">
      <alignment horizontal="center" wrapText="1"/>
    </xf>
    <xf numFmtId="0" fontId="58" fillId="5" borderId="85" xfId="0" applyFont="1" applyBorder="1" applyAlignment="1">
      <alignment horizontal="center" vertical="center" wrapText="1"/>
    </xf>
    <xf numFmtId="0" fontId="58" fillId="5" borderId="91" xfId="0" applyFont="1" applyBorder="1" applyAlignment="1">
      <alignment horizontal="center" vertical="center" wrapText="1"/>
    </xf>
    <xf numFmtId="0" fontId="58" fillId="5" borderId="76" xfId="0" applyFont="1" applyBorder="1" applyAlignment="1">
      <alignment horizontal="center" vertical="center" wrapText="1"/>
    </xf>
    <xf numFmtId="0" fontId="58" fillId="5" borderId="54" xfId="0" applyFont="1" applyBorder="1" applyAlignment="1">
      <alignment horizontal="center" vertical="center" wrapText="1"/>
    </xf>
    <xf numFmtId="0" fontId="38" fillId="40" borderId="110" xfId="0" applyFont="1" applyFill="1" applyBorder="1" applyAlignment="1">
      <alignment horizontal="center" vertical="center" wrapText="1"/>
    </xf>
    <xf numFmtId="0" fontId="38" fillId="40" borderId="81" xfId="0" applyFont="1" applyFill="1" applyBorder="1" applyAlignment="1">
      <alignment horizontal="center" vertical="center" wrapText="1"/>
    </xf>
    <xf numFmtId="0" fontId="25" fillId="5" borderId="85" xfId="0" applyFont="1" applyBorder="1" applyAlignment="1">
      <alignment horizontal="center" vertical="center" wrapText="1"/>
    </xf>
    <xf numFmtId="0" fontId="25" fillId="5" borderId="76" xfId="0" applyFont="1" applyBorder="1" applyAlignment="1">
      <alignment horizontal="center" vertical="center" wrapText="1"/>
    </xf>
    <xf numFmtId="0" fontId="38" fillId="49" borderId="110" xfId="0" applyFont="1" applyFill="1" applyBorder="1" applyAlignment="1">
      <alignment horizontal="center" vertical="center" wrapText="1"/>
    </xf>
    <xf numFmtId="0" fontId="38" fillId="49" borderId="106" xfId="0" applyFont="1" applyFill="1" applyBorder="1" applyAlignment="1">
      <alignment horizontal="center" vertical="center" wrapText="1"/>
    </xf>
    <xf numFmtId="0" fontId="25" fillId="47" borderId="110" xfId="0" applyFont="1" applyFill="1" applyBorder="1" applyAlignment="1">
      <alignment horizontal="center" vertical="center" wrapText="1"/>
    </xf>
    <xf numFmtId="0" fontId="25" fillId="47" borderId="106" xfId="0" applyFont="1" applyFill="1" applyBorder="1" applyAlignment="1">
      <alignment horizontal="center" vertical="center" wrapText="1"/>
    </xf>
    <xf numFmtId="0" fontId="25" fillId="47" borderId="81" xfId="0" applyFont="1" applyFill="1" applyBorder="1" applyAlignment="1">
      <alignment horizontal="center" vertical="center" wrapText="1"/>
    </xf>
    <xf numFmtId="0" fontId="25" fillId="5" borderId="92" xfId="0" applyFont="1" applyBorder="1" applyAlignment="1">
      <alignment horizontal="center" vertical="center" wrapText="1"/>
    </xf>
    <xf numFmtId="0" fontId="25" fillId="5" borderId="75" xfId="0" applyFont="1" applyBorder="1" applyAlignment="1">
      <alignment horizontal="center" vertical="center" wrapText="1"/>
    </xf>
    <xf numFmtId="0" fontId="38" fillId="5" borderId="110" xfId="0" applyFont="1" applyBorder="1" applyAlignment="1">
      <alignment horizontal="center" vertical="center" wrapText="1"/>
    </xf>
    <xf numFmtId="0" fontId="38" fillId="5" borderId="106" xfId="0" applyFont="1" applyBorder="1" applyAlignment="1">
      <alignment horizontal="center" vertical="center" wrapText="1"/>
    </xf>
    <xf numFmtId="0" fontId="38" fillId="5" borderId="81" xfId="0" applyFont="1" applyBorder="1" applyAlignment="1">
      <alignment horizontal="center" vertical="center" wrapText="1"/>
    </xf>
    <xf numFmtId="0" fontId="25" fillId="5" borderId="29" xfId="0" applyFont="1" applyBorder="1" applyAlignment="1">
      <alignment horizontal="center" vertical="center" wrapText="1"/>
    </xf>
    <xf numFmtId="0" fontId="26" fillId="0" borderId="92" xfId="82" applyFont="1" applyFill="1" applyBorder="1" applyAlignment="1">
      <alignment horizontal="center" vertical="center" wrapText="1"/>
    </xf>
    <xf numFmtId="0" fontId="26" fillId="0" borderId="29" xfId="82" applyFont="1" applyFill="1" applyBorder="1" applyAlignment="1">
      <alignment horizontal="center" vertical="center" wrapText="1"/>
    </xf>
    <xf numFmtId="0" fontId="26" fillId="0" borderId="75" xfId="82" applyFont="1" applyFill="1" applyBorder="1" applyAlignment="1">
      <alignment horizontal="center" vertical="center" wrapText="1"/>
    </xf>
    <xf numFmtId="0" fontId="38" fillId="5" borderId="92" xfId="0" applyFont="1" applyBorder="1" applyAlignment="1">
      <alignment horizontal="center" vertical="center" wrapText="1"/>
    </xf>
    <xf numFmtId="0" fontId="38" fillId="5" borderId="75" xfId="0" applyFont="1" applyBorder="1" applyAlignment="1">
      <alignment horizontal="center" vertical="center" wrapText="1"/>
    </xf>
    <xf numFmtId="0" fontId="38" fillId="5" borderId="0" xfId="0" applyFont="1" applyAlignment="1">
      <alignment horizontal="center" vertical="center" wrapText="1"/>
    </xf>
    <xf numFmtId="0" fontId="38" fillId="5" borderId="33" xfId="0" applyFont="1" applyBorder="1" applyAlignment="1">
      <alignment horizontal="center" vertical="center" wrapText="1"/>
    </xf>
    <xf numFmtId="0" fontId="25" fillId="48" borderId="110" xfId="0" applyFont="1" applyFill="1" applyBorder="1" applyAlignment="1">
      <alignment horizontal="center" vertical="center" wrapText="1"/>
    </xf>
    <xf numFmtId="0" fontId="25" fillId="48" borderId="106" xfId="0" applyFont="1" applyFill="1" applyBorder="1" applyAlignment="1">
      <alignment horizontal="center" vertical="center" wrapText="1"/>
    </xf>
    <xf numFmtId="0" fontId="25" fillId="48" borderId="81" xfId="0" applyFont="1" applyFill="1" applyBorder="1" applyAlignment="1">
      <alignment horizontal="center" vertical="center" wrapText="1"/>
    </xf>
    <xf numFmtId="0" fontId="38" fillId="5" borderId="110" xfId="0" applyFont="1" applyBorder="1" applyAlignment="1">
      <alignment horizontal="center" vertical="center"/>
    </xf>
    <xf numFmtId="0" fontId="38" fillId="5" borderId="81" xfId="0" applyFont="1" applyBorder="1" applyAlignment="1">
      <alignment horizontal="center" vertical="center"/>
    </xf>
    <xf numFmtId="0" fontId="25" fillId="5" borderId="69" xfId="0" applyFont="1" applyBorder="1" applyAlignment="1">
      <alignment horizontal="center" vertical="center" wrapText="1"/>
    </xf>
    <xf numFmtId="0" fontId="25" fillId="5" borderId="54" xfId="0" applyFont="1" applyBorder="1" applyAlignment="1">
      <alignment horizontal="center" vertical="center" wrapText="1"/>
    </xf>
    <xf numFmtId="0" fontId="53" fillId="48" borderId="81" xfId="0" applyFont="1" applyFill="1" applyBorder="1" applyAlignment="1">
      <alignment horizontal="center"/>
    </xf>
    <xf numFmtId="0" fontId="53" fillId="48" borderId="107" xfId="0" applyFont="1" applyFill="1" applyBorder="1" applyAlignment="1">
      <alignment horizontal="center"/>
    </xf>
    <xf numFmtId="0" fontId="53" fillId="48" borderId="110" xfId="0" applyFont="1" applyFill="1" applyBorder="1" applyAlignment="1">
      <alignment horizontal="center"/>
    </xf>
    <xf numFmtId="0" fontId="25" fillId="5" borderId="30" xfId="0" applyFont="1" applyBorder="1" applyAlignment="1">
      <alignment horizontal="center" vertical="center" wrapText="1"/>
    </xf>
    <xf numFmtId="0" fontId="53" fillId="40" borderId="110" xfId="0" applyFont="1" applyFill="1" applyBorder="1" applyAlignment="1">
      <alignment horizontal="center" vertical="center" wrapText="1"/>
    </xf>
    <xf numFmtId="0" fontId="53" fillId="40" borderId="106" xfId="0" applyFont="1" applyFill="1" applyBorder="1" applyAlignment="1">
      <alignment horizontal="center" vertical="center" wrapText="1"/>
    </xf>
    <xf numFmtId="0" fontId="53" fillId="40" borderId="81" xfId="0" applyFont="1" applyFill="1" applyBorder="1" applyAlignment="1">
      <alignment horizontal="center" vertical="center" wrapText="1"/>
    </xf>
    <xf numFmtId="0" fontId="53" fillId="49" borderId="110" xfId="0" applyFont="1" applyFill="1" applyBorder="1" applyAlignment="1">
      <alignment horizontal="center" vertical="center" wrapText="1"/>
    </xf>
    <xf numFmtId="0" fontId="53" fillId="49" borderId="106" xfId="0" applyFont="1" applyFill="1" applyBorder="1" applyAlignment="1">
      <alignment horizontal="center" vertical="center" wrapText="1"/>
    </xf>
    <xf numFmtId="0" fontId="27" fillId="0" borderId="85" xfId="0" applyFont="1" applyFill="1" applyBorder="1" applyAlignment="1">
      <alignment horizontal="center" vertical="center"/>
    </xf>
    <xf numFmtId="0" fontId="27" fillId="0" borderId="105" xfId="0" applyFont="1" applyFill="1" applyBorder="1" applyAlignment="1">
      <alignment horizontal="center" vertical="center"/>
    </xf>
    <xf numFmtId="0" fontId="27" fillId="0" borderId="76" xfId="0" applyFont="1" applyFill="1" applyBorder="1" applyAlignment="1">
      <alignment horizontal="center" vertical="center"/>
    </xf>
    <xf numFmtId="0" fontId="27" fillId="0" borderId="69" xfId="0" applyFont="1" applyFill="1" applyBorder="1" applyAlignment="1">
      <alignment horizontal="center" vertical="center"/>
    </xf>
    <xf numFmtId="0" fontId="25" fillId="5" borderId="105" xfId="0" applyFont="1" applyBorder="1" applyAlignment="1">
      <alignment horizontal="center" vertical="center" wrapText="1"/>
    </xf>
    <xf numFmtId="0" fontId="25" fillId="5" borderId="91" xfId="0" applyFont="1" applyBorder="1" applyAlignment="1">
      <alignment horizontal="center" vertical="center" wrapText="1"/>
    </xf>
    <xf numFmtId="0" fontId="38" fillId="47" borderId="110" xfId="0" applyFont="1" applyFill="1" applyBorder="1" applyAlignment="1">
      <alignment horizontal="center" vertical="center" wrapText="1"/>
    </xf>
    <xf numFmtId="0" fontId="38" fillId="47" borderId="106" xfId="0" applyFont="1" applyFill="1" applyBorder="1" applyAlignment="1">
      <alignment horizontal="center" vertical="center" wrapText="1"/>
    </xf>
    <xf numFmtId="0" fontId="38" fillId="47" borderId="81" xfId="0" applyFont="1" applyFill="1" applyBorder="1" applyAlignment="1">
      <alignment horizontal="center" vertical="center" wrapText="1"/>
    </xf>
    <xf numFmtId="0" fontId="25" fillId="5" borderId="110" xfId="0" applyFont="1" applyBorder="1" applyAlignment="1">
      <alignment horizontal="center" vertical="center"/>
    </xf>
    <xf numFmtId="0" fontId="25" fillId="5" borderId="106" xfId="0" applyFont="1" applyBorder="1" applyAlignment="1">
      <alignment horizontal="center" vertical="center"/>
    </xf>
    <xf numFmtId="0" fontId="25" fillId="5" borderId="81" xfId="0" applyFont="1" applyBorder="1" applyAlignment="1">
      <alignment horizontal="center" vertical="center"/>
    </xf>
    <xf numFmtId="0" fontId="38" fillId="5" borderId="106" xfId="0" applyFont="1" applyBorder="1" applyAlignment="1">
      <alignment horizontal="center" vertical="center"/>
    </xf>
    <xf numFmtId="0" fontId="25" fillId="0" borderId="92" xfId="0" applyFont="1" applyFill="1" applyBorder="1" applyAlignment="1">
      <alignment horizontal="center" vertical="center" wrapText="1"/>
    </xf>
    <xf numFmtId="0" fontId="25" fillId="0" borderId="75" xfId="0" applyFont="1" applyFill="1" applyBorder="1" applyAlignment="1">
      <alignment horizontal="center" vertical="center" wrapText="1"/>
    </xf>
    <xf numFmtId="0" fontId="25" fillId="5" borderId="107" xfId="0" applyFont="1" applyBorder="1" applyAlignment="1">
      <alignment horizontal="center" wrapText="1"/>
    </xf>
    <xf numFmtId="0" fontId="25" fillId="5" borderId="110" xfId="0" applyFont="1" applyBorder="1" applyAlignment="1">
      <alignment horizontal="center" wrapText="1"/>
    </xf>
    <xf numFmtId="0" fontId="38" fillId="5" borderId="92" xfId="0" applyFont="1" applyBorder="1" applyAlignment="1">
      <alignment horizontal="center" wrapText="1"/>
    </xf>
    <xf numFmtId="0" fontId="38" fillId="5" borderId="75" xfId="0" applyFont="1" applyBorder="1" applyAlignment="1">
      <alignment horizontal="center" wrapText="1"/>
    </xf>
    <xf numFmtId="0" fontId="25" fillId="5" borderId="106" xfId="0" applyFont="1" applyBorder="1" applyAlignment="1">
      <alignment horizontal="center" wrapText="1"/>
    </xf>
    <xf numFmtId="0" fontId="25" fillId="5" borderId="107" xfId="0" applyFont="1" applyBorder="1" applyAlignment="1">
      <alignment horizontal="center" vertical="center" wrapText="1"/>
    </xf>
    <xf numFmtId="0" fontId="53" fillId="48" borderId="106" xfId="0" applyFont="1" applyFill="1" applyBorder="1" applyAlignment="1">
      <alignment horizontal="center"/>
    </xf>
    <xf numFmtId="0" fontId="63" fillId="12" borderId="21" xfId="3" applyFont="1" applyBorder="1">
      <alignment horizontal="center" vertical="center"/>
    </xf>
    <xf numFmtId="0" fontId="63" fillId="12" borderId="20" xfId="3" applyFont="1" applyBorder="1">
      <alignment horizontal="center" vertical="center"/>
    </xf>
    <xf numFmtId="0" fontId="63" fillId="12" borderId="18" xfId="3" applyFont="1" applyBorder="1">
      <alignment horizontal="center" vertical="center"/>
    </xf>
    <xf numFmtId="0" fontId="53" fillId="48" borderId="110" xfId="0" applyFont="1" applyFill="1" applyBorder="1" applyAlignment="1">
      <alignment horizontal="center" vertical="center" wrapText="1"/>
    </xf>
    <xf numFmtId="0" fontId="53" fillId="48" borderId="106" xfId="0" applyFont="1" applyFill="1" applyBorder="1" applyAlignment="1">
      <alignment horizontal="center" vertical="center" wrapText="1"/>
    </xf>
    <xf numFmtId="0" fontId="53" fillId="48" borderId="81"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53" fillId="5" borderId="105" xfId="0" applyFont="1" applyBorder="1" applyAlignment="1">
      <alignment horizontal="center" vertical="center" wrapText="1"/>
    </xf>
    <xf numFmtId="0" fontId="53" fillId="5" borderId="0" xfId="0" applyFont="1" applyAlignment="1">
      <alignment horizontal="center" vertical="center" wrapText="1"/>
    </xf>
    <xf numFmtId="0" fontId="53" fillId="5" borderId="69" xfId="0" applyFont="1" applyBorder="1" applyAlignment="1">
      <alignment horizontal="center" vertical="center" wrapText="1"/>
    </xf>
    <xf numFmtId="0" fontId="38" fillId="48" borderId="106" xfId="0" applyFont="1" applyFill="1" applyBorder="1" applyAlignment="1">
      <alignment horizontal="center" vertical="center" wrapText="1"/>
    </xf>
    <xf numFmtId="0" fontId="25" fillId="48" borderId="106" xfId="5" applyFill="1" applyBorder="1" applyAlignment="1">
      <alignment horizontal="center" vertical="center" wrapText="1"/>
    </xf>
    <xf numFmtId="0" fontId="26" fillId="5" borderId="20" xfId="0" applyFont="1" applyBorder="1" applyAlignment="1">
      <alignment horizontal="left"/>
    </xf>
    <xf numFmtId="0" fontId="26" fillId="5" borderId="18" xfId="0" applyFont="1" applyBorder="1" applyAlignment="1">
      <alignment horizontal="left"/>
    </xf>
    <xf numFmtId="0" fontId="0" fillId="5" borderId="105" xfId="0" applyBorder="1" applyAlignment="1">
      <alignment horizontal="center"/>
    </xf>
    <xf numFmtId="0" fontId="0" fillId="5" borderId="0" xfId="0" applyAlignment="1">
      <alignment horizontal="center"/>
    </xf>
    <xf numFmtId="0" fontId="0" fillId="5" borderId="69" xfId="0" applyBorder="1" applyAlignment="1">
      <alignment horizontal="center"/>
    </xf>
    <xf numFmtId="0" fontId="26" fillId="5" borderId="19" xfId="0" applyFont="1" applyBorder="1" applyAlignment="1">
      <alignment horizontal="left"/>
    </xf>
    <xf numFmtId="0" fontId="26" fillId="5" borderId="17" xfId="0" applyFont="1" applyBorder="1" applyAlignment="1">
      <alignment horizontal="left"/>
    </xf>
    <xf numFmtId="0" fontId="25" fillId="5" borderId="106" xfId="5" applyBorder="1" applyAlignment="1">
      <alignment horizontal="center" vertical="center" wrapText="1"/>
    </xf>
    <xf numFmtId="0" fontId="25" fillId="5" borderId="110" xfId="5" applyBorder="1" applyAlignment="1">
      <alignment horizontal="center" vertical="center" wrapText="1"/>
    </xf>
    <xf numFmtId="0" fontId="25" fillId="5" borderId="81" xfId="5" applyBorder="1" applyAlignment="1">
      <alignment horizontal="center" vertical="center" wrapText="1"/>
    </xf>
    <xf numFmtId="0" fontId="25" fillId="48" borderId="81" xfId="5" applyFill="1" applyBorder="1" applyAlignment="1">
      <alignment horizontal="center" vertical="center" wrapText="1"/>
    </xf>
    <xf numFmtId="0" fontId="0" fillId="53" borderId="22" xfId="54" applyFont="1" applyFill="1" applyBorder="1">
      <alignment horizontal="center" vertical="center" wrapText="1"/>
    </xf>
    <xf numFmtId="0" fontId="0" fillId="53" borderId="19" xfId="54" applyFont="1" applyFill="1" applyBorder="1">
      <alignment horizontal="center" vertical="center" wrapText="1"/>
    </xf>
    <xf numFmtId="0" fontId="25" fillId="49" borderId="106" xfId="5" applyFill="1" applyBorder="1" applyAlignment="1">
      <alignment horizontal="center" vertical="center" wrapText="1"/>
    </xf>
    <xf numFmtId="0" fontId="0" fillId="53" borderId="21" xfId="54" applyFont="1" applyFill="1" applyBorder="1">
      <alignment horizontal="center" vertical="center" wrapText="1"/>
    </xf>
    <xf numFmtId="0" fontId="0" fillId="53" borderId="20" xfId="54" applyFont="1" applyFill="1" applyBorder="1">
      <alignment horizontal="center" vertical="center" wrapText="1"/>
    </xf>
    <xf numFmtId="0" fontId="0" fillId="53" borderId="19" xfId="0" applyFill="1" applyBorder="1" applyAlignment="1">
      <alignment horizontal="left"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0" fillId="53" borderId="18" xfId="0" applyFill="1" applyBorder="1" applyAlignment="1">
      <alignment horizontal="left" vertical="center"/>
    </xf>
    <xf numFmtId="0" fontId="25" fillId="47" borderId="107" xfId="5" applyFill="1" applyBorder="1" applyAlignment="1">
      <alignment horizontal="center" vertical="center" wrapText="1"/>
    </xf>
    <xf numFmtId="0" fontId="25" fillId="47" borderId="110" xfId="5" applyFill="1" applyBorder="1" applyAlignment="1">
      <alignment horizontal="center" vertical="center" wrapText="1"/>
    </xf>
    <xf numFmtId="0" fontId="25" fillId="47" borderId="106" xfId="5" applyFill="1" applyBorder="1" applyAlignment="1">
      <alignment horizontal="center" vertical="center" wrapText="1"/>
    </xf>
    <xf numFmtId="0" fontId="25" fillId="47" borderId="81" xfId="5" applyFill="1" applyBorder="1" applyAlignment="1">
      <alignment horizontal="center" vertical="center" wrapText="1"/>
    </xf>
    <xf numFmtId="0" fontId="25" fillId="53" borderId="106" xfId="0" applyFont="1" applyFill="1" applyBorder="1" applyAlignment="1">
      <alignment horizontal="left" vertical="center"/>
    </xf>
    <xf numFmtId="0" fontId="25" fillId="12" borderId="106" xfId="0" applyFont="1" applyFill="1" applyBorder="1" applyAlignment="1">
      <alignment horizontal="center" vertical="center"/>
    </xf>
    <xf numFmtId="0" fontId="25" fillId="12" borderId="110" xfId="0" applyFont="1" applyFill="1" applyBorder="1" applyAlignment="1">
      <alignment horizontal="center" vertical="center" wrapText="1"/>
    </xf>
    <xf numFmtId="0" fontId="25" fillId="12" borderId="69" xfId="0" applyFont="1" applyFill="1" applyBorder="1" applyAlignment="1">
      <alignment horizontal="center" vertical="center" wrapText="1"/>
    </xf>
    <xf numFmtId="0" fontId="25" fillId="53" borderId="110" xfId="0" applyFont="1" applyFill="1" applyBorder="1" applyAlignment="1">
      <alignment horizontal="center" vertical="center" wrapText="1"/>
    </xf>
    <xf numFmtId="0" fontId="25" fillId="53" borderId="106" xfId="0" applyFont="1" applyFill="1" applyBorder="1" applyAlignment="1">
      <alignment horizontal="center" vertical="center" wrapText="1"/>
    </xf>
    <xf numFmtId="0" fontId="25" fillId="53" borderId="106" xfId="0" applyFont="1" applyFill="1" applyBorder="1" applyAlignment="1">
      <alignment horizontal="center" vertical="center"/>
    </xf>
    <xf numFmtId="0" fontId="25" fillId="53" borderId="81" xfId="0" applyFont="1" applyFill="1" applyBorder="1" applyAlignment="1">
      <alignment horizontal="center" vertical="center"/>
    </xf>
    <xf numFmtId="0" fontId="23" fillId="53" borderId="21" xfId="0" applyFont="1" applyFill="1" applyBorder="1" applyAlignment="1">
      <alignment horizontal="left" vertical="center"/>
    </xf>
    <xf numFmtId="0" fontId="23" fillId="53" borderId="18" xfId="0" applyFont="1" applyFill="1" applyBorder="1" applyAlignment="1">
      <alignment horizontal="left" vertical="center"/>
    </xf>
    <xf numFmtId="0" fontId="23" fillId="53" borderId="22" xfId="0" applyFont="1" applyFill="1" applyBorder="1" applyAlignment="1">
      <alignment horizontal="left" vertical="center"/>
    </xf>
    <xf numFmtId="0" fontId="23" fillId="53" borderId="17" xfId="0" applyFont="1" applyFill="1" applyBorder="1" applyAlignment="1">
      <alignment horizontal="left" vertical="center"/>
    </xf>
    <xf numFmtId="0" fontId="23" fillId="53" borderId="82" xfId="0" applyFont="1" applyFill="1" applyBorder="1" applyAlignment="1">
      <alignment horizontal="left" vertical="center"/>
    </xf>
    <xf numFmtId="0" fontId="23" fillId="53" borderId="84" xfId="0" applyFont="1" applyFill="1" applyBorder="1" applyAlignment="1">
      <alignment horizontal="left" vertical="center"/>
    </xf>
    <xf numFmtId="3" fontId="40" fillId="46" borderId="82" xfId="20" applyFont="1" applyFill="1" applyBorder="1" applyAlignment="1">
      <alignment horizontal="center" vertical="center"/>
      <protection locked="0"/>
    </xf>
    <xf numFmtId="3" fontId="40" fillId="46" borderId="83" xfId="20" applyFont="1" applyFill="1" applyBorder="1" applyAlignment="1">
      <alignment horizontal="center" vertical="center"/>
      <protection locked="0"/>
    </xf>
    <xf numFmtId="0" fontId="23" fillId="40" borderId="21" xfId="18" applyFont="1" applyBorder="1" applyAlignment="1">
      <alignment horizontal="center" vertical="top" wrapText="1"/>
      <protection locked="0"/>
    </xf>
    <xf numFmtId="0" fontId="23" fillId="40" borderId="20" xfId="18" applyFont="1" applyBorder="1" applyAlignment="1">
      <alignment horizontal="center" vertical="top" wrapText="1"/>
      <protection locked="0"/>
    </xf>
    <xf numFmtId="0" fontId="23" fillId="40" borderId="18" xfId="18" applyFont="1" applyBorder="1" applyAlignment="1">
      <alignment horizontal="center" vertical="top" wrapText="1"/>
      <protection locked="0"/>
    </xf>
    <xf numFmtId="49" fontId="23" fillId="46" borderId="22" xfId="19" applyFont="1" applyFill="1" applyBorder="1" applyAlignment="1">
      <alignment horizontal="center" vertical="center"/>
      <protection locked="0"/>
    </xf>
    <xf numFmtId="49" fontId="23" fillId="46" borderId="19" xfId="19" applyFont="1" applyFill="1" applyBorder="1" applyAlignment="1">
      <alignment horizontal="center" vertical="center"/>
      <protection locked="0"/>
    </xf>
    <xf numFmtId="49" fontId="23" fillId="46" borderId="21" xfId="19" applyFont="1" applyFill="1" applyBorder="1" applyAlignment="1">
      <alignment horizontal="center" vertical="center"/>
      <protection locked="0"/>
    </xf>
    <xf numFmtId="49" fontId="23" fillId="46" borderId="20" xfId="19" applyFont="1" applyFill="1" applyBorder="1" applyAlignment="1">
      <alignment horizontal="center" vertical="center"/>
      <protection locked="0"/>
    </xf>
    <xf numFmtId="0" fontId="25" fillId="5" borderId="81" xfId="5" applyBorder="1">
      <alignment horizontal="center" wrapText="1"/>
    </xf>
    <xf numFmtId="0" fontId="23" fillId="40" borderId="82" xfId="18" applyFont="1" applyBorder="1" applyAlignment="1">
      <alignment horizontal="center" vertical="top" wrapText="1"/>
      <protection locked="0"/>
    </xf>
    <xf numFmtId="0" fontId="23" fillId="40" borderId="83" xfId="18" applyFont="1" applyBorder="1" applyAlignment="1">
      <alignment horizontal="center" vertical="top" wrapText="1"/>
      <protection locked="0"/>
    </xf>
    <xf numFmtId="0" fontId="23" fillId="40" borderId="84" xfId="18" applyFont="1" applyBorder="1" applyAlignment="1">
      <alignment horizontal="center" vertical="top" wrapText="1"/>
      <protection locked="0"/>
    </xf>
    <xf numFmtId="0" fontId="23" fillId="40" borderId="22" xfId="18" applyFont="1" applyBorder="1" applyAlignment="1">
      <alignment horizontal="center" vertical="top" wrapText="1"/>
      <protection locked="0"/>
    </xf>
    <xf numFmtId="0" fontId="23" fillId="40" borderId="19" xfId="18" applyFont="1" applyBorder="1" applyAlignment="1">
      <alignment horizontal="center" vertical="top" wrapText="1"/>
      <protection locked="0"/>
    </xf>
    <xf numFmtId="0" fontId="23" fillId="40" borderId="17" xfId="18" applyFont="1" applyBorder="1" applyAlignment="1">
      <alignment horizontal="center" vertical="top" wrapText="1"/>
      <protection locked="0"/>
    </xf>
    <xf numFmtId="0" fontId="40" fillId="5" borderId="20" xfId="0" applyFont="1" applyBorder="1" applyAlignment="1">
      <alignment horizontal="left" vertical="center" wrapText="1" indent="1"/>
    </xf>
    <xf numFmtId="3" fontId="40" fillId="40" borderId="105" xfId="11" applyFont="1" applyBorder="1">
      <alignment horizontal="right" vertical="center"/>
      <protection locked="0"/>
    </xf>
    <xf numFmtId="3" fontId="40" fillId="40" borderId="91" xfId="11" applyFont="1" applyBorder="1">
      <alignment horizontal="right" vertical="center"/>
      <protection locked="0"/>
    </xf>
    <xf numFmtId="0" fontId="63" fillId="52" borderId="69" xfId="143" applyBorder="1">
      <alignment horizontal="center" vertical="center"/>
    </xf>
    <xf numFmtId="0" fontId="63" fillId="52" borderId="54" xfId="143" applyBorder="1">
      <alignment horizontal="center" vertical="center"/>
    </xf>
    <xf numFmtId="0" fontId="27" fillId="5" borderId="85" xfId="5" applyFont="1" applyBorder="1" applyAlignment="1">
      <alignment horizontal="center" vertical="center" wrapText="1"/>
    </xf>
    <xf numFmtId="0" fontId="27" fillId="5" borderId="76" xfId="5" applyFont="1" applyBorder="1" applyAlignment="1">
      <alignment horizontal="center" vertical="center" wrapText="1"/>
    </xf>
    <xf numFmtId="0" fontId="40" fillId="40" borderId="20" xfId="18" applyFont="1" applyBorder="1">
      <alignment horizontal="center" vertical="center" wrapText="1"/>
      <protection locked="0"/>
    </xf>
    <xf numFmtId="0" fontId="40" fillId="40" borderId="19" xfId="18" applyFont="1" applyBorder="1">
      <alignment horizontal="center" vertical="center" wrapText="1"/>
      <protection locked="0"/>
    </xf>
    <xf numFmtId="49" fontId="40" fillId="46" borderId="22" xfId="19" applyFont="1" applyFill="1" applyBorder="1" applyAlignment="1">
      <alignment horizontal="left" vertical="top"/>
      <protection locked="0"/>
    </xf>
    <xf numFmtId="49" fontId="40" fillId="46" borderId="19" xfId="19" applyFont="1" applyFill="1" applyBorder="1" applyAlignment="1">
      <alignment horizontal="left" vertical="top"/>
      <protection locked="0"/>
    </xf>
    <xf numFmtId="49" fontId="40" fillId="46" borderId="21" xfId="19" applyFont="1" applyFill="1" applyBorder="1" applyAlignment="1">
      <alignment horizontal="left" vertical="top"/>
      <protection locked="0"/>
    </xf>
    <xf numFmtId="49" fontId="40" fillId="46" borderId="20" xfId="19" applyFont="1" applyFill="1" applyBorder="1" applyAlignment="1">
      <alignment horizontal="left" vertical="top"/>
      <protection locked="0"/>
    </xf>
    <xf numFmtId="0" fontId="40" fillId="5" borderId="105" xfId="0" applyFont="1" applyBorder="1" applyAlignment="1">
      <alignment horizontal="center" vertical="center"/>
    </xf>
    <xf numFmtId="0" fontId="40" fillId="5" borderId="69" xfId="0" applyFont="1" applyBorder="1" applyAlignment="1">
      <alignment horizontal="center" vertical="center"/>
    </xf>
    <xf numFmtId="0" fontId="60" fillId="48" borderId="106" xfId="0" applyFont="1" applyFill="1" applyBorder="1" applyAlignment="1">
      <alignment horizontal="center" vertical="center" wrapText="1"/>
    </xf>
    <xf numFmtId="0" fontId="60" fillId="48" borderId="81" xfId="0" applyFont="1" applyFill="1" applyBorder="1" applyAlignment="1">
      <alignment horizontal="center" vertical="center" wrapText="1"/>
    </xf>
    <xf numFmtId="0" fontId="38" fillId="5" borderId="106" xfId="0" applyFont="1" applyBorder="1" applyAlignment="1">
      <alignment horizontal="center" wrapText="1"/>
    </xf>
    <xf numFmtId="0" fontId="26" fillId="5" borderId="0" xfId="0" applyFont="1" applyAlignment="1">
      <alignment horizontal="left" vertical="center" wrapText="1"/>
    </xf>
    <xf numFmtId="0" fontId="40" fillId="5" borderId="19" xfId="0" applyFont="1" applyBorder="1" applyAlignment="1">
      <alignment horizontal="left" wrapText="1"/>
    </xf>
    <xf numFmtId="0" fontId="40" fillId="5" borderId="83" xfId="0" applyFont="1" applyBorder="1" applyAlignment="1">
      <alignment horizontal="left" wrapText="1"/>
    </xf>
    <xf numFmtId="3" fontId="23" fillId="40" borderId="22" xfId="11" applyFont="1" applyBorder="1" applyAlignment="1">
      <alignment horizontal="center" vertical="center"/>
      <protection locked="0"/>
    </xf>
    <xf numFmtId="3" fontId="23" fillId="40" borderId="17" xfId="11" applyFont="1" applyBorder="1" applyAlignment="1">
      <alignment horizontal="center" vertical="center"/>
      <protection locked="0"/>
    </xf>
    <xf numFmtId="3" fontId="23" fillId="40" borderId="21" xfId="11" applyFont="1" applyBorder="1" applyAlignment="1">
      <alignment horizontal="center" vertical="center"/>
      <protection locked="0"/>
    </xf>
    <xf numFmtId="3" fontId="23" fillId="40" borderId="18" xfId="11" applyFont="1" applyBorder="1" applyAlignment="1">
      <alignment horizontal="center" vertical="center"/>
      <protection locked="0"/>
    </xf>
    <xf numFmtId="3" fontId="23" fillId="13" borderId="22" xfId="20" applyFont="1" applyBorder="1" applyAlignment="1">
      <alignment horizontal="center" vertical="center"/>
      <protection locked="0"/>
    </xf>
    <xf numFmtId="3" fontId="23" fillId="13" borderId="19" xfId="20" applyFont="1" applyBorder="1" applyAlignment="1">
      <alignment horizontal="center" vertical="center"/>
      <protection locked="0"/>
    </xf>
    <xf numFmtId="3" fontId="23" fillId="13" borderId="17" xfId="20" applyFont="1" applyBorder="1" applyAlignment="1">
      <alignment horizontal="center" vertical="center"/>
      <protection locked="0"/>
    </xf>
    <xf numFmtId="3" fontId="23" fillId="13" borderId="21" xfId="20" applyFont="1" applyBorder="1" applyAlignment="1">
      <alignment horizontal="center" vertical="center"/>
      <protection locked="0"/>
    </xf>
    <xf numFmtId="3" fontId="23" fillId="13" borderId="20" xfId="20" applyFont="1" applyBorder="1" applyAlignment="1">
      <alignment horizontal="center" vertical="center"/>
      <protection locked="0"/>
    </xf>
    <xf numFmtId="3" fontId="23" fillId="13" borderId="18" xfId="20" applyFont="1" applyBorder="1" applyAlignment="1">
      <alignment horizontal="center" vertical="center"/>
      <protection locked="0"/>
    </xf>
    <xf numFmtId="0" fontId="27" fillId="5" borderId="15" xfId="0" applyFont="1" applyBorder="1" applyAlignment="1">
      <alignment horizontal="center" vertical="center"/>
    </xf>
    <xf numFmtId="0" fontId="27" fillId="5" borderId="21" xfId="0" applyFont="1" applyBorder="1" applyAlignment="1">
      <alignment horizontal="center" vertical="center"/>
    </xf>
    <xf numFmtId="0" fontId="25" fillId="5" borderId="107" xfId="0" applyFont="1" applyBorder="1" applyAlignment="1">
      <alignment horizontal="center" vertical="center"/>
    </xf>
    <xf numFmtId="3" fontId="54" fillId="53" borderId="66" xfId="1" applyFont="1" applyFill="1" applyBorder="1" applyAlignment="1">
      <alignment horizontal="center" vertical="center"/>
    </xf>
    <xf numFmtId="3" fontId="54" fillId="53" borderId="115" xfId="1" applyFont="1" applyFill="1" applyBorder="1" applyAlignment="1">
      <alignment horizontal="center" vertical="center"/>
    </xf>
    <xf numFmtId="3" fontId="54" fillId="53" borderId="123" xfId="1" applyFont="1" applyFill="1" applyBorder="1" applyAlignment="1">
      <alignment horizontal="center" vertical="center"/>
    </xf>
    <xf numFmtId="3" fontId="54" fillId="53" borderId="30" xfId="1" applyFont="1" applyFill="1" applyBorder="1" applyAlignment="1">
      <alignment horizontal="center" vertical="center" wrapText="1"/>
    </xf>
    <xf numFmtId="3" fontId="54" fillId="53" borderId="0" xfId="1" applyFont="1" applyFill="1" applyBorder="1" applyAlignment="1">
      <alignment horizontal="center" vertical="center" wrapText="1"/>
    </xf>
    <xf numFmtId="3" fontId="54" fillId="53" borderId="28" xfId="1" applyFont="1" applyFill="1" applyBorder="1" applyAlignment="1">
      <alignment horizontal="center" vertical="center" wrapText="1"/>
    </xf>
    <xf numFmtId="3" fontId="54" fillId="53" borderId="25" xfId="1" applyFont="1" applyFill="1" applyBorder="1" applyAlignment="1">
      <alignment horizontal="center" vertical="center" wrapText="1"/>
    </xf>
    <xf numFmtId="3" fontId="54" fillId="53" borderId="76" xfId="1" applyFont="1" applyFill="1" applyBorder="1" applyAlignment="1">
      <alignment horizontal="center" vertical="center" wrapText="1"/>
    </xf>
    <xf numFmtId="3" fontId="54" fillId="53" borderId="69" xfId="1" applyFont="1" applyFill="1" applyBorder="1" applyAlignment="1">
      <alignment horizontal="center" vertical="center" wrapText="1"/>
    </xf>
    <xf numFmtId="0" fontId="25" fillId="44" borderId="108" xfId="0" applyFont="1" applyFill="1" applyBorder="1" applyAlignment="1">
      <alignment horizontal="center" vertical="top"/>
    </xf>
    <xf numFmtId="0" fontId="25" fillId="44" borderId="106" xfId="0" applyFont="1" applyFill="1" applyBorder="1" applyAlignment="1">
      <alignment horizontal="center" vertical="top"/>
    </xf>
    <xf numFmtId="0" fontId="25" fillId="44" borderId="90" xfId="0" applyFont="1" applyFill="1" applyBorder="1" applyAlignment="1">
      <alignment horizontal="center" vertical="top"/>
    </xf>
    <xf numFmtId="0" fontId="26" fillId="12" borderId="22" xfId="3" applyFont="1" applyBorder="1">
      <alignment horizontal="center" vertical="center"/>
    </xf>
    <xf numFmtId="0" fontId="26" fillId="12" borderId="19" xfId="3" applyFont="1" applyBorder="1">
      <alignment horizontal="center" vertical="center"/>
    </xf>
    <xf numFmtId="0" fontId="63" fillId="52" borderId="71" xfId="143" applyBorder="1">
      <alignment horizontal="center" vertical="center"/>
    </xf>
    <xf numFmtId="0" fontId="26" fillId="12" borderId="110" xfId="3" applyFont="1" applyBorder="1">
      <alignment horizontal="center" vertical="center"/>
    </xf>
    <xf numFmtId="0" fontId="26" fillId="12" borderId="106" xfId="3" applyFont="1" applyBorder="1">
      <alignment horizontal="center" vertical="center"/>
    </xf>
    <xf numFmtId="0" fontId="25" fillId="42" borderId="110" xfId="0" applyFont="1" applyFill="1" applyBorder="1" applyAlignment="1">
      <alignment horizontal="center" wrapText="1"/>
    </xf>
    <xf numFmtId="0" fontId="25" fillId="42" borderId="81" xfId="0" applyFont="1" applyFill="1" applyBorder="1" applyAlignment="1">
      <alignment horizontal="center" wrapText="1"/>
    </xf>
    <xf numFmtId="0" fontId="25" fillId="5" borderId="17" xfId="0" applyFont="1" applyBorder="1" applyAlignment="1">
      <alignment horizontal="left" vertical="center" wrapText="1"/>
    </xf>
    <xf numFmtId="0" fontId="25" fillId="5" borderId="14" xfId="0" applyFont="1" applyBorder="1" applyAlignment="1">
      <alignment horizontal="left" vertical="center" wrapText="1"/>
    </xf>
    <xf numFmtId="0" fontId="25" fillId="5" borderId="22" xfId="0" applyFont="1" applyBorder="1" applyAlignment="1">
      <alignment horizontal="left" vertical="center" wrapText="1"/>
    </xf>
    <xf numFmtId="0" fontId="25" fillId="5" borderId="105" xfId="0" applyFont="1" applyBorder="1" applyAlignment="1">
      <alignment horizontal="center" vertical="top" wrapText="1"/>
    </xf>
    <xf numFmtId="0" fontId="25" fillId="5" borderId="69" xfId="0" applyFont="1" applyBorder="1" applyAlignment="1">
      <alignment horizontal="center" vertical="top" wrapText="1"/>
    </xf>
    <xf numFmtId="0" fontId="25" fillId="5" borderId="81" xfId="0" applyFont="1" applyBorder="1" applyAlignment="1">
      <alignment horizontal="center" wrapText="1"/>
    </xf>
    <xf numFmtId="0" fontId="25" fillId="5" borderId="52" xfId="0" applyFont="1" applyBorder="1" applyAlignment="1">
      <alignment horizontal="left" vertical="top" wrapText="1"/>
    </xf>
    <xf numFmtId="0" fontId="30" fillId="5" borderId="51" xfId="115" applyFill="1" applyBorder="1" applyAlignment="1" applyProtection="1">
      <alignment horizontal="left" vertical="center"/>
    </xf>
    <xf numFmtId="0" fontId="30" fillId="5" borderId="0" xfId="115" applyFill="1" applyBorder="1" applyAlignment="1" applyProtection="1">
      <alignment horizontal="left" vertical="center"/>
    </xf>
    <xf numFmtId="0" fontId="25" fillId="5" borderId="0" xfId="0" applyFont="1" applyAlignment="1">
      <alignment horizontal="left" vertical="top" wrapText="1"/>
    </xf>
    <xf numFmtId="0" fontId="0" fillId="5" borderId="0" xfId="0" applyAlignment="1">
      <alignment horizontal="left" vertical="center" wrapText="1"/>
    </xf>
    <xf numFmtId="0" fontId="30" fillId="5" borderId="73" xfId="115" applyFill="1" applyBorder="1" applyAlignment="1" applyProtection="1">
      <alignment horizontal="left" vertical="center" wrapText="1"/>
    </xf>
    <xf numFmtId="0" fontId="25" fillId="5" borderId="19" xfId="0" applyFont="1" applyBorder="1" applyAlignment="1">
      <alignment horizontal="left" vertical="center" wrapText="1"/>
    </xf>
    <xf numFmtId="0" fontId="25" fillId="5" borderId="105" xfId="0" applyFont="1" applyBorder="1" applyAlignment="1">
      <alignment horizontal="center" vertical="top"/>
    </xf>
    <xf numFmtId="0" fontId="25" fillId="5" borderId="69" xfId="0" applyFont="1" applyBorder="1" applyAlignment="1">
      <alignment horizontal="center" vertical="top"/>
    </xf>
    <xf numFmtId="0" fontId="0" fillId="2" borderId="19" xfId="0" applyFill="1" applyBorder="1" applyAlignment="1">
      <alignment horizontal="left" vertical="center" wrapText="1" indent="2"/>
    </xf>
    <xf numFmtId="0" fontId="26" fillId="5" borderId="19" xfId="0" applyFont="1" applyBorder="1" applyAlignment="1">
      <alignment horizontal="left" vertical="center" wrapText="1" indent="2"/>
    </xf>
    <xf numFmtId="0" fontId="26" fillId="5" borderId="17" xfId="0" applyFont="1" applyBorder="1" applyAlignment="1">
      <alignment horizontal="left" vertical="center" wrapText="1" indent="2"/>
    </xf>
    <xf numFmtId="0" fontId="40" fillId="5" borderId="19" xfId="0" applyFont="1" applyBorder="1" applyAlignment="1">
      <alignment horizontal="left" vertical="center" wrapText="1" indent="1"/>
    </xf>
    <xf numFmtId="0" fontId="40" fillId="5" borderId="17" xfId="0" applyFont="1" applyBorder="1" applyAlignment="1">
      <alignment horizontal="left" vertical="center" wrapText="1" indent="1"/>
    </xf>
    <xf numFmtId="49" fontId="23" fillId="40" borderId="82" xfId="19" applyFont="1" applyBorder="1" applyAlignment="1">
      <alignment horizontal="left" vertical="center"/>
      <protection locked="0"/>
    </xf>
    <xf numFmtId="49" fontId="23" fillId="40" borderId="83" xfId="19" applyFont="1" applyBorder="1" applyAlignment="1">
      <alignment horizontal="left" vertical="center"/>
      <protection locked="0"/>
    </xf>
    <xf numFmtId="49" fontId="23" fillId="40" borderId="22" xfId="19" applyFont="1" applyBorder="1" applyAlignment="1">
      <alignment horizontal="left" vertical="center"/>
      <protection locked="0"/>
    </xf>
    <xf numFmtId="49" fontId="23" fillId="40" borderId="19" xfId="19" applyFont="1" applyBorder="1" applyAlignment="1">
      <alignment horizontal="left" vertical="center"/>
      <protection locked="0"/>
    </xf>
    <xf numFmtId="0" fontId="0" fillId="5" borderId="83" xfId="0" applyBorder="1" applyAlignment="1">
      <alignment vertical="center" wrapText="1"/>
    </xf>
    <xf numFmtId="0" fontId="0" fillId="5" borderId="19" xfId="0" applyBorder="1" applyAlignment="1">
      <alignment vertical="center" wrapText="1"/>
    </xf>
    <xf numFmtId="49" fontId="23" fillId="40" borderId="21" xfId="19" applyFont="1" applyBorder="1" applyAlignment="1">
      <alignment horizontal="left" vertical="center"/>
      <protection locked="0"/>
    </xf>
    <xf numFmtId="49" fontId="23" fillId="40" borderId="20" xfId="19" applyFont="1" applyBorder="1" applyAlignment="1">
      <alignment horizontal="left" vertical="center"/>
      <protection locked="0"/>
    </xf>
    <xf numFmtId="0" fontId="0" fillId="12" borderId="19" xfId="3" applyFont="1" applyBorder="1">
      <alignment horizontal="center" vertical="center"/>
    </xf>
    <xf numFmtId="0" fontId="38" fillId="5" borderId="106" xfId="5" applyFont="1" applyBorder="1">
      <alignment horizontal="center" wrapText="1"/>
    </xf>
    <xf numFmtId="0" fontId="25" fillId="5" borderId="0" xfId="0" applyFont="1" applyAlignment="1">
      <alignment horizontal="center" vertical="center" wrapText="1"/>
    </xf>
    <xf numFmtId="0" fontId="23" fillId="5" borderId="14" xfId="0" applyFont="1" applyBorder="1" applyAlignment="1">
      <alignment horizontal="left" vertical="center" wrapText="1"/>
    </xf>
    <xf numFmtId="0" fontId="23" fillId="5" borderId="22" xfId="0" applyFont="1" applyBorder="1" applyAlignment="1">
      <alignment horizontal="left" vertical="center" wrapText="1"/>
    </xf>
    <xf numFmtId="0" fontId="23" fillId="5" borderId="26" xfId="0" applyFont="1" applyBorder="1" applyAlignment="1">
      <alignment horizontal="center" vertical="center" wrapText="1"/>
    </xf>
    <xf numFmtId="0" fontId="23" fillId="5" borderId="16" xfId="0" applyFont="1" applyBorder="1" applyAlignment="1">
      <alignment horizontal="center" vertical="center" wrapText="1"/>
    </xf>
    <xf numFmtId="0" fontId="0" fillId="5" borderId="21" xfId="0" applyBorder="1" applyAlignment="1">
      <alignment horizontal="left" vertical="center" wrapText="1"/>
    </xf>
    <xf numFmtId="0" fontId="23" fillId="5" borderId="20" xfId="0" applyFont="1" applyBorder="1" applyAlignment="1">
      <alignment horizontal="left" vertical="center" wrapText="1"/>
    </xf>
    <xf numFmtId="0" fontId="38" fillId="5" borderId="91" xfId="0" applyFont="1" applyBorder="1" applyAlignment="1">
      <alignment horizontal="center" vertical="center" wrapText="1"/>
    </xf>
    <xf numFmtId="0" fontId="38" fillId="5" borderId="54" xfId="0" applyFont="1" applyBorder="1" applyAlignment="1">
      <alignment horizontal="center" vertical="center" wrapText="1"/>
    </xf>
    <xf numFmtId="0" fontId="23" fillId="5" borderId="19" xfId="0" applyFont="1" applyBorder="1" applyAlignment="1">
      <alignment horizontal="left" vertical="center" wrapText="1"/>
    </xf>
    <xf numFmtId="0" fontId="23" fillId="5" borderId="86" xfId="0" applyFont="1" applyBorder="1" applyAlignment="1">
      <alignment horizontal="center" vertical="center" wrapText="1"/>
    </xf>
    <xf numFmtId="0" fontId="23" fillId="5" borderId="14" xfId="0" applyFont="1" applyBorder="1" applyAlignment="1">
      <alignment horizontal="center" vertical="center" wrapText="1"/>
    </xf>
    <xf numFmtId="0" fontId="23" fillId="5" borderId="86" xfId="0" applyFont="1" applyBorder="1" applyAlignment="1">
      <alignment horizontal="left" vertical="center" wrapText="1"/>
    </xf>
    <xf numFmtId="0" fontId="23" fillId="5" borderId="71" xfId="0" applyFont="1" applyBorder="1" applyAlignment="1">
      <alignment horizontal="left" vertical="center" wrapText="1"/>
    </xf>
    <xf numFmtId="0" fontId="0" fillId="5" borderId="14" xfId="0" applyBorder="1" applyAlignment="1">
      <alignment horizontal="left" vertical="center" wrapText="1"/>
    </xf>
    <xf numFmtId="0" fontId="0" fillId="5" borderId="22" xfId="0" applyBorder="1" applyAlignment="1">
      <alignment horizontal="left" vertical="center" wrapText="1"/>
    </xf>
    <xf numFmtId="0" fontId="38" fillId="5" borderId="107" xfId="0" applyFont="1" applyBorder="1" applyAlignment="1">
      <alignment horizontal="center" vertical="center" wrapText="1"/>
    </xf>
    <xf numFmtId="0" fontId="0" fillId="5" borderId="14" xfId="0" applyBorder="1" applyAlignment="1">
      <alignment horizontal="left" vertical="center"/>
    </xf>
    <xf numFmtId="0" fontId="0" fillId="5" borderId="22" xfId="0" applyBorder="1" applyAlignment="1">
      <alignment horizontal="left" vertical="center"/>
    </xf>
    <xf numFmtId="0" fontId="0" fillId="2" borderId="19" xfId="0" applyFill="1" applyBorder="1" applyAlignment="1">
      <alignment horizontal="left" vertical="center" wrapText="1"/>
    </xf>
    <xf numFmtId="0" fontId="0" fillId="5" borderId="15" xfId="0" applyBorder="1" applyAlignment="1">
      <alignment horizontal="left" vertical="center"/>
    </xf>
    <xf numFmtId="0" fontId="0" fillId="5" borderId="21" xfId="0" applyBorder="1" applyAlignment="1">
      <alignment horizontal="left" vertical="center"/>
    </xf>
    <xf numFmtId="0" fontId="38" fillId="5" borderId="90" xfId="5" applyFont="1" applyBorder="1">
      <alignment horizontal="center" wrapText="1"/>
    </xf>
    <xf numFmtId="0" fontId="38" fillId="5" borderId="108" xfId="5" applyFont="1" applyBorder="1">
      <alignment horizontal="center" wrapText="1"/>
    </xf>
    <xf numFmtId="0" fontId="23" fillId="5" borderId="92" xfId="0" applyFont="1" applyBorder="1" applyAlignment="1">
      <alignment horizontal="center" vertical="center" wrapText="1"/>
    </xf>
    <xf numFmtId="0" fontId="23" fillId="5" borderId="29" xfId="0" applyFont="1" applyBorder="1" applyAlignment="1">
      <alignment horizontal="center" vertical="center" wrapText="1"/>
    </xf>
    <xf numFmtId="0" fontId="38" fillId="5" borderId="85" xfId="0" applyFont="1" applyBorder="1" applyAlignment="1">
      <alignment horizontal="center" vertical="center" wrapText="1"/>
    </xf>
    <xf numFmtId="0" fontId="38" fillId="5" borderId="76" xfId="0" applyFont="1" applyBorder="1" applyAlignment="1">
      <alignment horizontal="center" vertical="center" wrapText="1"/>
    </xf>
    <xf numFmtId="0" fontId="38" fillId="5" borderId="105" xfId="0" applyFont="1" applyBorder="1" applyAlignment="1">
      <alignment horizontal="center" vertical="center" wrapText="1"/>
    </xf>
    <xf numFmtId="0" fontId="38" fillId="5" borderId="69" xfId="0" applyFont="1" applyBorder="1" applyAlignment="1">
      <alignment horizontal="center" vertical="center" wrapText="1"/>
    </xf>
    <xf numFmtId="0" fontId="38" fillId="5" borderId="81" xfId="5" applyFont="1" applyBorder="1">
      <alignment horizontal="center" wrapText="1"/>
    </xf>
    <xf numFmtId="0" fontId="38" fillId="5" borderId="149" xfId="5" applyFont="1" applyBorder="1">
      <alignment horizontal="center" wrapText="1"/>
    </xf>
    <xf numFmtId="0" fontId="38" fillId="5" borderId="148" xfId="5" applyFont="1" applyBorder="1">
      <alignment horizontal="center" wrapText="1"/>
    </xf>
    <xf numFmtId="0" fontId="38" fillId="5" borderId="110" xfId="5" applyFont="1" applyBorder="1">
      <alignment horizontal="center" wrapText="1"/>
    </xf>
    <xf numFmtId="2" fontId="25" fillId="5" borderId="108" xfId="0" applyNumberFormat="1" applyFont="1" applyBorder="1" applyAlignment="1">
      <alignment horizontal="center" vertical="center" wrapText="1"/>
    </xf>
    <xf numFmtId="2" fontId="25" fillId="5" borderId="106" xfId="0" applyNumberFormat="1" applyFont="1" applyBorder="1" applyAlignment="1">
      <alignment horizontal="center" vertical="center" wrapText="1"/>
    </xf>
    <xf numFmtId="2" fontId="25" fillId="5" borderId="90" xfId="0" applyNumberFormat="1" applyFont="1" applyBorder="1" applyAlignment="1">
      <alignment horizontal="center" vertical="center" wrapText="1"/>
    </xf>
    <xf numFmtId="0" fontId="25" fillId="5" borderId="112" xfId="0" applyFont="1" applyBorder="1" applyAlignment="1">
      <alignment horizontal="center" vertical="center" wrapText="1"/>
    </xf>
    <xf numFmtId="0" fontId="25" fillId="5" borderId="123" xfId="0" applyFont="1" applyBorder="1" applyAlignment="1">
      <alignment horizontal="center" vertical="center" wrapText="1"/>
    </xf>
    <xf numFmtId="0" fontId="0" fillId="40" borderId="69" xfId="18" applyFont="1" applyBorder="1">
      <alignment horizontal="center" vertical="center" wrapText="1"/>
      <protection locked="0"/>
    </xf>
    <xf numFmtId="0" fontId="0" fillId="40" borderId="20" xfId="18" applyFont="1" applyBorder="1">
      <alignment horizontal="center" vertical="center" wrapText="1"/>
      <protection locked="0"/>
    </xf>
    <xf numFmtId="0" fontId="23" fillId="5" borderId="27" xfId="0" applyFont="1" applyBorder="1" applyAlignment="1">
      <alignment horizontal="center" vertical="center"/>
    </xf>
    <xf numFmtId="0" fontId="23" fillId="5" borderId="24" xfId="0" applyFont="1" applyBorder="1" applyAlignment="1">
      <alignment horizontal="center" vertical="center"/>
    </xf>
    <xf numFmtId="0" fontId="23" fillId="5" borderId="85" xfId="0" applyFont="1" applyBorder="1" applyAlignment="1">
      <alignment horizontal="left" vertical="center" wrapText="1"/>
    </xf>
    <xf numFmtId="0" fontId="23" fillId="5" borderId="105" xfId="0" applyFont="1" applyBorder="1" applyAlignment="1">
      <alignment horizontal="left" vertical="center" wrapText="1"/>
    </xf>
    <xf numFmtId="0" fontId="0" fillId="5" borderId="83" xfId="0" applyBorder="1" applyAlignment="1">
      <alignment horizontal="left" vertical="center"/>
    </xf>
    <xf numFmtId="0" fontId="25" fillId="5" borderId="90" xfId="0" applyFont="1" applyBorder="1" applyAlignment="1">
      <alignment horizontal="center" vertical="center" wrapText="1"/>
    </xf>
    <xf numFmtId="0" fontId="25" fillId="5" borderId="120" xfId="0" applyFont="1" applyBorder="1" applyAlignment="1">
      <alignment horizontal="center" vertical="center" wrapText="1"/>
    </xf>
    <xf numFmtId="0" fontId="25" fillId="5" borderId="124" xfId="0" applyFont="1" applyBorder="1" applyAlignment="1">
      <alignment horizontal="center" vertical="center" wrapText="1"/>
    </xf>
    <xf numFmtId="0" fontId="23" fillId="5" borderId="28" xfId="0" applyFont="1" applyBorder="1" applyAlignment="1">
      <alignment horizontal="left" vertical="center" wrapText="1"/>
    </xf>
    <xf numFmtId="0" fontId="23" fillId="5" borderId="25" xfId="0" applyFont="1" applyBorder="1" applyAlignment="1">
      <alignment horizontal="left" vertical="center" wrapText="1"/>
    </xf>
    <xf numFmtId="0" fontId="23" fillId="5" borderId="20" xfId="0" applyFont="1" applyBorder="1" applyAlignment="1">
      <alignment horizontal="left" vertical="center"/>
    </xf>
    <xf numFmtId="0" fontId="40" fillId="55" borderId="106" xfId="0" applyFont="1" applyFill="1" applyBorder="1" applyAlignment="1">
      <alignment horizontal="left" vertical="center" wrapText="1"/>
    </xf>
    <xf numFmtId="0" fontId="25" fillId="5" borderId="148" xfId="0" applyFont="1" applyBorder="1" applyAlignment="1">
      <alignment horizontal="center" vertical="center"/>
    </xf>
    <xf numFmtId="0" fontId="0" fillId="5" borderId="22" xfId="0" applyBorder="1" applyAlignment="1">
      <alignment horizontal="left" vertical="center" wrapText="1" indent="1"/>
    </xf>
    <xf numFmtId="0" fontId="0" fillId="5" borderId="19" xfId="0" applyBorder="1" applyAlignment="1">
      <alignment horizontal="left" vertical="center" wrapText="1" indent="1"/>
    </xf>
    <xf numFmtId="0" fontId="0" fillId="5" borderId="17" xfId="0" applyBorder="1" applyAlignment="1">
      <alignment horizontal="left" vertical="center" wrapText="1" indent="1"/>
    </xf>
    <xf numFmtId="0" fontId="25" fillId="5" borderId="33" xfId="0" applyFont="1" applyBorder="1" applyAlignment="1">
      <alignment horizontal="center" vertical="center" wrapText="1"/>
    </xf>
    <xf numFmtId="0" fontId="23" fillId="5" borderId="17" xfId="0" applyFont="1" applyBorder="1" applyAlignment="1">
      <alignment horizontal="left" vertical="center" wrapText="1"/>
    </xf>
    <xf numFmtId="0" fontId="23" fillId="5" borderId="23" xfId="0" applyFont="1" applyBorder="1" applyAlignment="1">
      <alignment horizontal="left" vertical="center" wrapText="1"/>
    </xf>
    <xf numFmtId="0" fontId="23" fillId="5" borderId="31" xfId="0" applyFont="1" applyBorder="1" applyAlignment="1">
      <alignment horizontal="left" vertical="center" wrapText="1"/>
    </xf>
    <xf numFmtId="0" fontId="23" fillId="5" borderId="24" xfId="0" applyFont="1" applyBorder="1" applyAlignment="1">
      <alignment horizontal="left" vertical="center" wrapText="1"/>
    </xf>
    <xf numFmtId="0" fontId="38" fillId="5" borderId="29" xfId="0" applyFont="1" applyBorder="1" applyAlignment="1">
      <alignment horizontal="center" vertical="center" wrapText="1"/>
    </xf>
    <xf numFmtId="0" fontId="40" fillId="2" borderId="105" xfId="0" applyFont="1" applyFill="1" applyBorder="1" applyAlignment="1">
      <alignment horizontal="center" vertical="center" wrapText="1"/>
    </xf>
    <xf numFmtId="0" fontId="40" fillId="2" borderId="69" xfId="0" applyFont="1" applyFill="1" applyBorder="1" applyAlignment="1">
      <alignment horizontal="center" vertical="center" wrapText="1"/>
    </xf>
    <xf numFmtId="0" fontId="0" fillId="55" borderId="106" xfId="0" applyFill="1" applyBorder="1" applyAlignment="1">
      <alignment horizontal="left" vertical="center" wrapText="1"/>
    </xf>
    <xf numFmtId="0" fontId="0" fillId="5" borderId="86" xfId="0" applyBorder="1" applyAlignment="1">
      <alignment horizontal="center" vertical="center" wrapText="1"/>
    </xf>
    <xf numFmtId="0" fontId="0" fillId="5" borderId="21" xfId="0" applyBorder="1" applyAlignment="1">
      <alignment horizontal="center" vertical="center"/>
    </xf>
    <xf numFmtId="0" fontId="23" fillId="5" borderId="20" xfId="0" applyFont="1" applyBorder="1" applyAlignment="1">
      <alignment horizontal="center" vertical="center"/>
    </xf>
    <xf numFmtId="0" fontId="0" fillId="5" borderId="14" xfId="0" applyBorder="1" applyAlignment="1">
      <alignment horizontal="center" vertical="center" wrapText="1"/>
    </xf>
    <xf numFmtId="0" fontId="0" fillId="48" borderId="20" xfId="0" applyFill="1" applyBorder="1" applyAlignment="1">
      <alignment horizontal="left" vertical="center" wrapText="1"/>
    </xf>
    <xf numFmtId="0" fontId="0" fillId="5" borderId="20" xfId="0" applyBorder="1" applyAlignment="1">
      <alignment horizontal="left" vertical="center" wrapText="1"/>
    </xf>
    <xf numFmtId="0" fontId="0" fillId="2" borderId="20" xfId="0" applyFill="1" applyBorder="1" applyAlignment="1">
      <alignment horizontal="left" vertical="center" wrapText="1"/>
    </xf>
    <xf numFmtId="0" fontId="0" fillId="5" borderId="83" xfId="0" applyBorder="1" applyAlignment="1">
      <alignment horizontal="left" vertical="center" wrapText="1"/>
    </xf>
    <xf numFmtId="0" fontId="0" fillId="2" borderId="83" xfId="0" applyFill="1" applyBorder="1" applyAlignment="1">
      <alignment horizontal="left" vertical="center"/>
    </xf>
    <xf numFmtId="0" fontId="0" fillId="5" borderId="19" xfId="0" applyBorder="1" applyAlignment="1">
      <alignment horizontal="left" vertical="center" wrapText="1"/>
    </xf>
    <xf numFmtId="3" fontId="0" fillId="5" borderId="17" xfId="29" applyFont="1" applyBorder="1">
      <alignment horizontal="right" vertical="center"/>
    </xf>
    <xf numFmtId="0" fontId="54" fillId="5" borderId="110" xfId="82" applyFont="1" applyFill="1" applyBorder="1" applyAlignment="1">
      <alignment horizontal="center" wrapText="1"/>
    </xf>
    <xf numFmtId="0" fontId="54" fillId="5" borderId="106" xfId="82" applyFont="1" applyFill="1" applyBorder="1" applyAlignment="1">
      <alignment horizontal="center" wrapText="1"/>
    </xf>
    <xf numFmtId="0" fontId="63" fillId="52" borderId="106" xfId="143" applyBorder="1">
      <alignment horizontal="center" vertical="center"/>
    </xf>
    <xf numFmtId="0" fontId="54" fillId="5" borderId="106" xfId="82" applyFont="1" applyFill="1" applyBorder="1" applyAlignment="1" applyProtection="1">
      <alignment horizontal="center" vertical="center" wrapText="1"/>
    </xf>
    <xf numFmtId="0" fontId="25" fillId="55" borderId="105" xfId="0" applyFont="1" applyFill="1" applyBorder="1" applyAlignment="1">
      <alignment horizontal="left" vertical="center"/>
    </xf>
    <xf numFmtId="173" fontId="0" fillId="5" borderId="107" xfId="34" applyFont="1" applyBorder="1">
      <alignment horizontal="center" vertical="center" wrapText="1"/>
    </xf>
    <xf numFmtId="0" fontId="25" fillId="5" borderId="148" xfId="0" applyFont="1" applyBorder="1" applyAlignment="1">
      <alignment horizontal="center" vertical="center" wrapText="1"/>
    </xf>
    <xf numFmtId="0" fontId="40" fillId="5" borderId="0" xfId="0" applyFont="1" applyAlignment="1">
      <alignment horizontal="left" vertical="center" wrapText="1"/>
    </xf>
    <xf numFmtId="0" fontId="25" fillId="47" borderId="106" xfId="5" applyFill="1" applyBorder="1">
      <alignment horizontal="center" wrapText="1"/>
    </xf>
    <xf numFmtId="0" fontId="25" fillId="48" borderId="108" xfId="5" applyFill="1" applyBorder="1">
      <alignment horizontal="center" wrapText="1"/>
    </xf>
    <xf numFmtId="0" fontId="25" fillId="48" borderId="106" xfId="5" applyFill="1" applyBorder="1">
      <alignment horizontal="center" wrapText="1"/>
    </xf>
    <xf numFmtId="3" fontId="0" fillId="40" borderId="19" xfId="11" applyFont="1" applyBorder="1" applyAlignment="1">
      <alignment horizontal="center" vertical="center"/>
      <protection locked="0"/>
    </xf>
    <xf numFmtId="0" fontId="38" fillId="5" borderId="107" xfId="5" applyFont="1" applyBorder="1">
      <alignment horizontal="center" wrapText="1"/>
    </xf>
    <xf numFmtId="0" fontId="25" fillId="2" borderId="107" xfId="0" applyFont="1" applyFill="1" applyBorder="1" applyAlignment="1">
      <alignment horizontal="center" wrapText="1"/>
    </xf>
    <xf numFmtId="0" fontId="38" fillId="5" borderId="149" xfId="0" applyFont="1" applyBorder="1" applyAlignment="1">
      <alignment horizontal="center" wrapText="1"/>
    </xf>
    <xf numFmtId="0" fontId="25" fillId="5" borderId="120" xfId="5" applyBorder="1" applyAlignment="1">
      <alignment horizontal="center" vertical="center" wrapText="1"/>
    </xf>
    <xf numFmtId="0" fontId="25" fillId="5" borderId="159" xfId="5" applyBorder="1" applyAlignment="1">
      <alignment horizontal="center" vertical="center" wrapText="1"/>
    </xf>
    <xf numFmtId="0" fontId="25" fillId="5" borderId="124" xfId="5" applyBorder="1" applyAlignment="1">
      <alignment horizontal="center" vertical="center" wrapText="1"/>
    </xf>
    <xf numFmtId="0" fontId="38" fillId="5" borderId="107" xfId="5" applyFont="1" applyBorder="1" applyAlignment="1">
      <alignment horizontal="center" vertical="center" textRotation="90" wrapText="1"/>
    </xf>
    <xf numFmtId="0" fontId="25" fillId="5" borderId="112" xfId="5" applyBorder="1">
      <alignment horizontal="center" wrapText="1"/>
    </xf>
    <xf numFmtId="0" fontId="25" fillId="5" borderId="115" xfId="5" applyBorder="1">
      <alignment horizontal="center" wrapText="1"/>
    </xf>
    <xf numFmtId="0" fontId="25" fillId="5" borderId="123" xfId="5" applyBorder="1">
      <alignment horizontal="center" wrapText="1"/>
    </xf>
    <xf numFmtId="0" fontId="25" fillId="5" borderId="120" xfId="5" applyBorder="1">
      <alignment horizontal="center" wrapText="1"/>
    </xf>
    <xf numFmtId="0" fontId="25" fillId="5" borderId="159" xfId="5" applyBorder="1">
      <alignment horizontal="center" wrapText="1"/>
    </xf>
    <xf numFmtId="0" fontId="25" fillId="5" borderId="124" xfId="5" applyBorder="1">
      <alignment horizontal="center" wrapText="1"/>
    </xf>
    <xf numFmtId="0" fontId="25" fillId="5" borderId="148" xfId="5" applyBorder="1">
      <alignment horizontal="center" wrapText="1"/>
    </xf>
    <xf numFmtId="0" fontId="38" fillId="5" borderId="107" xfId="5" applyFont="1" applyBorder="1" applyAlignment="1">
      <alignment horizontal="center" vertical="center" wrapText="1"/>
    </xf>
    <xf numFmtId="0" fontId="25" fillId="5" borderId="92" xfId="5" applyBorder="1" applyAlignment="1">
      <alignment horizontal="center" vertical="center" wrapText="1"/>
    </xf>
    <xf numFmtId="0" fontId="25" fillId="5" borderId="75" xfId="5" applyBorder="1" applyAlignment="1">
      <alignment horizontal="center" vertical="center" wrapText="1"/>
    </xf>
    <xf numFmtId="0" fontId="25" fillId="5" borderId="108" xfId="5" applyBorder="1" applyAlignment="1">
      <alignment horizontal="center" vertical="center" wrapText="1"/>
    </xf>
    <xf numFmtId="0" fontId="25" fillId="5" borderId="29" xfId="5" applyBorder="1" applyAlignment="1">
      <alignment horizontal="center" vertical="center" wrapText="1"/>
    </xf>
    <xf numFmtId="0" fontId="25" fillId="5" borderId="105" xfId="5" applyBorder="1">
      <alignment horizontal="center" wrapText="1"/>
    </xf>
    <xf numFmtId="0" fontId="25" fillId="5" borderId="0" xfId="5" applyBorder="1">
      <alignment horizontal="center" wrapText="1"/>
    </xf>
    <xf numFmtId="0" fontId="25" fillId="47" borderId="148" xfId="5" applyFill="1" applyBorder="1">
      <alignment horizontal="center" wrapText="1"/>
    </xf>
    <xf numFmtId="0" fontId="25" fillId="47" borderId="107" xfId="5" applyFill="1" applyBorder="1">
      <alignment horizontal="center" wrapText="1"/>
    </xf>
    <xf numFmtId="0" fontId="25" fillId="47" borderId="149" xfId="5" applyFill="1" applyBorder="1">
      <alignment horizontal="center" wrapText="1"/>
    </xf>
    <xf numFmtId="0" fontId="25" fillId="48" borderId="148" xfId="5" applyFill="1" applyBorder="1">
      <alignment horizontal="center" wrapText="1"/>
    </xf>
    <xf numFmtId="0" fontId="25" fillId="48" borderId="149" xfId="5" applyFill="1" applyBorder="1">
      <alignment horizontal="center" wrapText="1"/>
    </xf>
    <xf numFmtId="0" fontId="25" fillId="49" borderId="108" xfId="5" applyFill="1" applyBorder="1">
      <alignment horizontal="center" wrapText="1"/>
    </xf>
    <xf numFmtId="0" fontId="25" fillId="49" borderId="106" xfId="5" applyFill="1" applyBorder="1">
      <alignment horizontal="center" wrapText="1"/>
    </xf>
    <xf numFmtId="0" fontId="25" fillId="49" borderId="90" xfId="5" applyFill="1" applyBorder="1">
      <alignment horizontal="center" wrapText="1"/>
    </xf>
    <xf numFmtId="0" fontId="25" fillId="5" borderId="108" xfId="5" applyBorder="1">
      <alignment horizontal="center" wrapText="1"/>
    </xf>
    <xf numFmtId="0" fontId="25" fillId="47" borderId="110" xfId="5" applyFill="1" applyBorder="1">
      <alignment horizontal="center" wrapText="1"/>
    </xf>
    <xf numFmtId="0" fontId="25" fillId="48" borderId="107" xfId="5" applyFill="1" applyBorder="1">
      <alignment horizontal="center" wrapText="1"/>
    </xf>
    <xf numFmtId="0" fontId="25" fillId="5" borderId="148" xfId="5" applyBorder="1" applyAlignment="1">
      <alignment horizontal="center" vertical="center" wrapText="1"/>
    </xf>
    <xf numFmtId="0" fontId="25" fillId="5" borderId="115" xfId="5" applyBorder="1" applyAlignment="1">
      <alignment horizontal="center" vertical="center" wrapText="1"/>
    </xf>
    <xf numFmtId="0" fontId="25" fillId="5" borderId="123" xfId="5" applyBorder="1" applyAlignment="1">
      <alignment horizontal="center" vertical="center" wrapText="1"/>
    </xf>
    <xf numFmtId="0" fontId="25" fillId="5" borderId="30" xfId="5" applyBorder="1" applyAlignment="1">
      <alignment horizontal="center" vertical="center" wrapText="1"/>
    </xf>
    <xf numFmtId="0" fontId="25" fillId="5" borderId="76" xfId="5" applyBorder="1" applyAlignment="1">
      <alignment horizontal="center" vertical="center" wrapText="1"/>
    </xf>
    <xf numFmtId="0" fontId="25" fillId="5" borderId="112" xfId="5" applyBorder="1" applyAlignment="1">
      <alignment horizontal="center" vertical="center" wrapText="1"/>
    </xf>
    <xf numFmtId="0" fontId="25" fillId="5" borderId="85" xfId="5" applyBorder="1" applyAlignment="1">
      <alignment horizontal="center" vertical="center" wrapText="1"/>
    </xf>
    <xf numFmtId="0" fontId="25" fillId="5" borderId="91" xfId="5" applyBorder="1" applyAlignment="1">
      <alignment horizontal="center" vertical="center" wrapText="1"/>
    </xf>
    <xf numFmtId="0" fontId="25" fillId="5" borderId="54" xfId="5" applyBorder="1" applyAlignment="1">
      <alignment horizontal="center" vertical="center" wrapText="1"/>
    </xf>
    <xf numFmtId="0" fontId="25" fillId="5" borderId="94" xfId="5" applyBorder="1" applyAlignment="1">
      <alignment horizontal="center" vertical="center" wrapText="1"/>
    </xf>
    <xf numFmtId="0" fontId="25" fillId="5" borderId="96" xfId="5" applyBorder="1" applyAlignment="1">
      <alignment horizontal="center" vertical="center" wrapText="1"/>
    </xf>
    <xf numFmtId="0" fontId="38" fillId="5" borderId="112" xfId="5" applyFont="1" applyBorder="1" applyAlignment="1">
      <alignment horizontal="center" vertical="center" wrapText="1"/>
    </xf>
    <xf numFmtId="0" fontId="38" fillId="5" borderId="115" xfId="5" applyFont="1" applyBorder="1" applyAlignment="1">
      <alignment horizontal="center" vertical="center" wrapText="1"/>
    </xf>
    <xf numFmtId="0" fontId="38" fillId="5" borderId="123" xfId="5" applyFont="1" applyBorder="1" applyAlignment="1">
      <alignment horizontal="center" vertical="center" wrapText="1"/>
    </xf>
    <xf numFmtId="0" fontId="38" fillId="5" borderId="85" xfId="5" applyFont="1" applyBorder="1" applyAlignment="1">
      <alignment horizontal="center" vertical="center" wrapText="1"/>
    </xf>
    <xf numFmtId="0" fontId="38" fillId="5" borderId="30" xfId="5" applyFont="1" applyBorder="1" applyAlignment="1">
      <alignment horizontal="center" vertical="center" wrapText="1"/>
    </xf>
    <xf numFmtId="0" fontId="38" fillId="5" borderId="76" xfId="5" applyFont="1" applyBorder="1" applyAlignment="1">
      <alignment horizontal="center" vertical="center" wrapText="1"/>
    </xf>
    <xf numFmtId="0" fontId="25" fillId="5" borderId="93" xfId="5" applyBorder="1" applyAlignment="1">
      <alignment horizontal="center" vertical="center" wrapText="1"/>
    </xf>
    <xf numFmtId="0" fontId="25" fillId="5" borderId="101" xfId="5" applyBorder="1" applyAlignment="1">
      <alignment horizontal="center" vertical="center" wrapText="1"/>
    </xf>
    <xf numFmtId="0" fontId="38" fillId="5" borderId="120" xfId="5" applyFont="1" applyBorder="1" applyAlignment="1">
      <alignment horizontal="center" vertical="center" wrapText="1"/>
    </xf>
    <xf numFmtId="0" fontId="38" fillId="5" borderId="159" xfId="5" applyFont="1" applyBorder="1" applyAlignment="1">
      <alignment horizontal="center" vertical="center" wrapText="1"/>
    </xf>
    <xf numFmtId="0" fontId="38" fillId="5" borderId="124" xfId="5" applyFont="1" applyBorder="1" applyAlignment="1">
      <alignment horizontal="center" vertical="center" wrapText="1"/>
    </xf>
    <xf numFmtId="0" fontId="25" fillId="40" borderId="108" xfId="5" applyFill="1" applyBorder="1">
      <alignment horizontal="center" wrapText="1"/>
    </xf>
    <xf numFmtId="0" fontId="25" fillId="40" borderId="90" xfId="5" applyFill="1" applyBorder="1">
      <alignment horizontal="center" wrapText="1"/>
    </xf>
    <xf numFmtId="0" fontId="38" fillId="5" borderId="93" xfId="5" applyFont="1" applyBorder="1" applyAlignment="1">
      <alignment horizontal="center" vertical="center" wrapText="1"/>
    </xf>
    <xf numFmtId="0" fontId="38" fillId="5" borderId="51" xfId="5" applyFont="1" applyBorder="1" applyAlignment="1">
      <alignment horizontal="center" vertical="center" wrapText="1"/>
    </xf>
    <xf numFmtId="0" fontId="38" fillId="5" borderId="101" xfId="5" applyFont="1" applyBorder="1" applyAlignment="1">
      <alignment horizontal="center" vertical="center" wrapText="1"/>
    </xf>
    <xf numFmtId="0" fontId="25" fillId="5" borderId="60" xfId="0" applyFont="1" applyBorder="1" applyAlignment="1">
      <alignment horizontal="center" vertical="center" wrapText="1"/>
    </xf>
    <xf numFmtId="0" fontId="25" fillId="5" borderId="149" xfId="0" applyFont="1" applyBorder="1" applyAlignment="1">
      <alignment horizontal="center" vertical="center" wrapText="1"/>
    </xf>
    <xf numFmtId="0" fontId="25" fillId="5" borderId="150" xfId="0" applyFont="1" applyBorder="1" applyAlignment="1">
      <alignment horizontal="center" vertical="center" wrapText="1"/>
    </xf>
    <xf numFmtId="3" fontId="23" fillId="12" borderId="113" xfId="0" applyNumberFormat="1" applyFont="1" applyFill="1" applyBorder="1" applyAlignment="1">
      <alignment horizontal="center" vertical="center"/>
    </xf>
    <xf numFmtId="3" fontId="23" fillId="12" borderId="14" xfId="0" applyNumberFormat="1" applyFont="1" applyFill="1" applyBorder="1" applyAlignment="1">
      <alignment horizontal="center" vertical="center"/>
    </xf>
    <xf numFmtId="3" fontId="23" fillId="12" borderId="22" xfId="0" applyNumberFormat="1" applyFont="1" applyFill="1" applyBorder="1" applyAlignment="1">
      <alignment horizontal="center" vertical="center"/>
    </xf>
    <xf numFmtId="3" fontId="23" fillId="12" borderId="113" xfId="3" applyNumberFormat="1" applyFont="1" applyBorder="1">
      <alignment horizontal="center" vertical="center"/>
    </xf>
    <xf numFmtId="3" fontId="23" fillId="12" borderId="14" xfId="3" applyNumberFormat="1" applyFont="1" applyBorder="1">
      <alignment horizontal="center" vertical="center"/>
    </xf>
    <xf numFmtId="3" fontId="23" fillId="12" borderId="22" xfId="3" applyNumberFormat="1" applyFont="1" applyBorder="1">
      <alignment horizontal="center" vertical="center"/>
    </xf>
    <xf numFmtId="3" fontId="23" fillId="12" borderId="37" xfId="0" applyNumberFormat="1" applyFont="1" applyFill="1" applyBorder="1" applyAlignment="1">
      <alignment horizontal="center" vertical="center"/>
    </xf>
    <xf numFmtId="3" fontId="23" fillId="12" borderId="15" xfId="0" applyNumberFormat="1" applyFont="1" applyFill="1" applyBorder="1" applyAlignment="1">
      <alignment horizontal="center" vertical="center"/>
    </xf>
    <xf numFmtId="3" fontId="23" fillId="12" borderId="21" xfId="0" applyNumberFormat="1" applyFont="1" applyFill="1" applyBorder="1" applyAlignment="1">
      <alignment horizontal="center" vertical="center"/>
    </xf>
    <xf numFmtId="0" fontId="25" fillId="5" borderId="108" xfId="0" applyFont="1" applyBorder="1" applyAlignment="1">
      <alignment horizontal="center" vertical="center" wrapText="1"/>
    </xf>
    <xf numFmtId="0" fontId="25" fillId="5" borderId="117" xfId="0" applyFont="1" applyBorder="1" applyAlignment="1">
      <alignment horizontal="center" vertical="center" wrapText="1"/>
    </xf>
    <xf numFmtId="0" fontId="25" fillId="5" borderId="84" xfId="5" applyBorder="1">
      <alignment horizontal="center" wrapText="1"/>
    </xf>
    <xf numFmtId="0" fontId="25" fillId="5" borderId="86" xfId="5" applyBorder="1">
      <alignment horizontal="center" wrapText="1"/>
    </xf>
    <xf numFmtId="0" fontId="25" fillId="5" borderId="71" xfId="5" applyBorder="1">
      <alignment horizontal="center" wrapText="1"/>
    </xf>
    <xf numFmtId="0" fontId="25" fillId="5" borderId="99" xfId="5" applyBorder="1">
      <alignment horizontal="center" wrapText="1"/>
    </xf>
    <xf numFmtId="0" fontId="25" fillId="5" borderId="146" xfId="5" applyBorder="1">
      <alignment horizontal="center" wrapText="1"/>
    </xf>
    <xf numFmtId="0" fontId="37" fillId="5" borderId="105" xfId="0" applyFont="1" applyBorder="1" applyAlignment="1">
      <alignment horizontal="center" vertical="center"/>
    </xf>
    <xf numFmtId="0" fontId="37" fillId="5" borderId="0" xfId="0" applyFont="1" applyAlignment="1">
      <alignment horizontal="center" vertical="center"/>
    </xf>
    <xf numFmtId="0" fontId="37" fillId="5" borderId="52" xfId="0" applyFont="1" applyBorder="1" applyAlignment="1">
      <alignment horizontal="center" vertical="center"/>
    </xf>
    <xf numFmtId="0" fontId="38" fillId="5" borderId="112" xfId="5" applyFont="1" applyBorder="1">
      <alignment horizontal="center" wrapText="1"/>
    </xf>
    <xf numFmtId="0" fontId="38" fillId="5" borderId="120" xfId="5" applyFont="1" applyBorder="1">
      <alignment horizontal="center" wrapText="1"/>
    </xf>
    <xf numFmtId="0" fontId="38" fillId="5" borderId="123" xfId="5" applyFont="1" applyBorder="1">
      <alignment horizontal="center" wrapText="1"/>
    </xf>
    <xf numFmtId="0" fontId="38" fillId="5" borderId="124" xfId="5" applyFont="1" applyBorder="1">
      <alignment horizontal="center" wrapText="1"/>
    </xf>
    <xf numFmtId="0" fontId="25" fillId="5" borderId="97" xfId="5" applyBorder="1">
      <alignment horizontal="center" wrapText="1"/>
    </xf>
    <xf numFmtId="0" fontId="25" fillId="5" borderId="109" xfId="5" applyBorder="1">
      <alignment horizontal="center" wrapText="1"/>
    </xf>
    <xf numFmtId="0" fontId="25" fillId="5" borderId="121" xfId="5" applyBorder="1">
      <alignment horizontal="center" wrapText="1"/>
    </xf>
    <xf numFmtId="0" fontId="25" fillId="5" borderId="125" xfId="5" applyBorder="1">
      <alignment horizontal="center" wrapText="1"/>
    </xf>
    <xf numFmtId="0" fontId="25" fillId="5" borderId="126" xfId="5" applyBorder="1">
      <alignment horizontal="center" wrapText="1"/>
    </xf>
    <xf numFmtId="0" fontId="75" fillId="0" borderId="105" xfId="2369" applyFont="1" applyBorder="1" applyAlignment="1">
      <alignment horizontal="center" vertical="center"/>
    </xf>
    <xf numFmtId="0" fontId="75" fillId="0" borderId="0" xfId="2369" applyFont="1" applyAlignment="1">
      <alignment horizontal="center" vertical="center"/>
    </xf>
    <xf numFmtId="0" fontId="75" fillId="0" borderId="69" xfId="2369" applyFont="1" applyBorder="1" applyAlignment="1">
      <alignment horizontal="center" vertical="center"/>
    </xf>
    <xf numFmtId="0" fontId="25" fillId="57" borderId="106" xfId="2369" applyFont="1" applyFill="1" applyBorder="1" applyAlignment="1">
      <alignment horizontal="center" vertical="center" wrapText="1"/>
    </xf>
    <xf numFmtId="0" fontId="25" fillId="57" borderId="81" xfId="2369" applyFont="1" applyFill="1" applyBorder="1" applyAlignment="1">
      <alignment horizontal="center" vertical="center" wrapText="1"/>
    </xf>
    <xf numFmtId="0" fontId="25" fillId="48" borderId="106" xfId="2369" applyFont="1" applyFill="1" applyBorder="1" applyAlignment="1">
      <alignment horizontal="center" vertical="center" wrapText="1"/>
    </xf>
    <xf numFmtId="0" fontId="25" fillId="57" borderId="110" xfId="2369" applyFont="1" applyFill="1" applyBorder="1" applyAlignment="1">
      <alignment horizontal="center" vertical="center" wrapText="1"/>
    </xf>
    <xf numFmtId="0" fontId="75" fillId="0" borderId="105" xfId="2369" applyFont="1" applyBorder="1" applyAlignment="1">
      <alignment horizontal="center" vertical="center" wrapText="1"/>
    </xf>
    <xf numFmtId="0" fontId="75" fillId="0" borderId="0" xfId="2369" applyFont="1" applyAlignment="1">
      <alignment horizontal="center" vertical="center" wrapText="1"/>
    </xf>
    <xf numFmtId="0" fontId="75" fillId="0" borderId="69" xfId="2369" applyFont="1" applyBorder="1" applyAlignment="1">
      <alignment horizontal="center" vertical="center" wrapText="1"/>
    </xf>
    <xf numFmtId="0" fontId="1" fillId="0" borderId="105" xfId="2369" applyBorder="1" applyAlignment="1">
      <alignment horizontal="center"/>
    </xf>
    <xf numFmtId="0" fontId="1" fillId="0" borderId="0" xfId="2369" applyAlignment="1">
      <alignment horizontal="center"/>
    </xf>
    <xf numFmtId="0" fontId="47" fillId="48" borderId="106" xfId="0" applyFont="1" applyFill="1" applyBorder="1" applyAlignment="1">
      <alignment horizontal="center" vertical="center" wrapText="1"/>
    </xf>
    <xf numFmtId="0" fontId="47" fillId="47" borderId="106" xfId="0" applyFont="1" applyFill="1" applyBorder="1" applyAlignment="1">
      <alignment horizontal="center" vertical="center" wrapText="1"/>
    </xf>
    <xf numFmtId="0" fontId="60" fillId="49" borderId="106" xfId="0" applyFont="1" applyFill="1" applyBorder="1" applyAlignment="1">
      <alignment horizontal="center" vertical="center" wrapText="1"/>
    </xf>
    <xf numFmtId="0" fontId="38" fillId="5" borderId="110" xfId="0" quotePrefix="1" applyFont="1" applyBorder="1" applyAlignment="1">
      <alignment horizontal="center" vertical="center" wrapText="1"/>
    </xf>
    <xf numFmtId="0" fontId="38" fillId="5" borderId="106" xfId="0" quotePrefix="1" applyFont="1" applyBorder="1" applyAlignment="1">
      <alignment horizontal="center" vertical="center" wrapText="1"/>
    </xf>
    <xf numFmtId="0" fontId="38" fillId="5" borderId="81" xfId="0" quotePrefix="1" applyFont="1" applyBorder="1" applyAlignment="1">
      <alignment horizontal="center" vertical="center" wrapText="1"/>
    </xf>
    <xf numFmtId="3" fontId="25" fillId="5" borderId="22" xfId="146" applyFont="1">
      <alignment horizontal="center" vertical="center"/>
    </xf>
    <xf numFmtId="3" fontId="25" fillId="5" borderId="28" xfId="146" applyFont="1" applyBorder="1">
      <alignment horizontal="center" vertical="center"/>
    </xf>
    <xf numFmtId="0" fontId="60" fillId="49" borderId="110" xfId="0" applyFont="1" applyFill="1" applyBorder="1" applyAlignment="1">
      <alignment horizontal="center" vertical="center" wrapText="1"/>
    </xf>
    <xf numFmtId="0" fontId="38" fillId="5" borderId="108" xfId="0" applyFont="1" applyBorder="1" applyAlignment="1">
      <alignment horizontal="center" vertical="center" wrapText="1"/>
    </xf>
    <xf numFmtId="3" fontId="25" fillId="5" borderId="110" xfId="146" applyFont="1" applyBorder="1">
      <alignment horizontal="center" vertical="center"/>
    </xf>
    <xf numFmtId="3" fontId="25" fillId="5" borderId="107" xfId="146" applyFont="1" applyBorder="1">
      <alignment horizontal="center" vertical="center"/>
    </xf>
    <xf numFmtId="0" fontId="25" fillId="0" borderId="105" xfId="2373" applyFont="1" applyBorder="1" applyAlignment="1">
      <alignment horizontal="center" vertical="center"/>
    </xf>
    <xf numFmtId="0" fontId="25" fillId="0" borderId="0" xfId="2373" applyFont="1" applyAlignment="1">
      <alignment horizontal="center" vertical="center"/>
    </xf>
    <xf numFmtId="0" fontId="25" fillId="5" borderId="106" xfId="2374" applyBorder="1">
      <alignment horizontal="center" wrapText="1"/>
    </xf>
    <xf numFmtId="0" fontId="25" fillId="5" borderId="90" xfId="2374" applyBorder="1">
      <alignment horizontal="center" wrapText="1"/>
    </xf>
    <xf numFmtId="0" fontId="25" fillId="5" borderId="108" xfId="2374" applyBorder="1" applyAlignment="1">
      <alignment horizontal="center" vertical="center" wrapText="1"/>
    </xf>
    <xf numFmtId="0" fontId="25" fillId="5" borderId="106" xfId="2374" applyBorder="1" applyAlignment="1">
      <alignment horizontal="center" vertical="center" wrapText="1"/>
    </xf>
    <xf numFmtId="0" fontId="25" fillId="5" borderId="90" xfId="2374" applyBorder="1" applyAlignment="1">
      <alignment horizontal="center" vertical="center" wrapText="1"/>
    </xf>
    <xf numFmtId="0" fontId="25" fillId="0" borderId="156" xfId="2373" applyFont="1" applyBorder="1" applyAlignment="1">
      <alignment horizontal="center" vertical="center"/>
    </xf>
    <xf numFmtId="0" fontId="25" fillId="0" borderId="108" xfId="2373" applyFont="1" applyBorder="1" applyAlignment="1">
      <alignment horizontal="center" vertical="center"/>
    </xf>
    <xf numFmtId="0" fontId="25" fillId="5" borderId="105" xfId="2374" applyBorder="1" applyAlignment="1">
      <alignment horizontal="center" vertical="center" wrapText="1"/>
    </xf>
    <xf numFmtId="0" fontId="25" fillId="5" borderId="94" xfId="2374" applyBorder="1" applyAlignment="1">
      <alignment horizontal="center" vertical="center" wrapText="1"/>
    </xf>
    <xf numFmtId="0" fontId="25" fillId="0" borderId="108" xfId="2374" applyFill="1" applyBorder="1">
      <alignment horizontal="center" wrapText="1"/>
    </xf>
    <xf numFmtId="0" fontId="25" fillId="0" borderId="106" xfId="2374" applyFill="1" applyBorder="1">
      <alignment horizontal="center" wrapText="1"/>
    </xf>
    <xf numFmtId="0" fontId="25" fillId="0" borderId="90" xfId="2374" applyFill="1" applyBorder="1">
      <alignment horizontal="center" wrapText="1"/>
    </xf>
    <xf numFmtId="0" fontId="25" fillId="5" borderId="93" xfId="2374" applyBorder="1" applyAlignment="1">
      <alignment horizontal="center" vertical="center" wrapText="1"/>
    </xf>
    <xf numFmtId="0" fontId="60" fillId="0" borderId="148" xfId="2376" applyFont="1" applyBorder="1" applyAlignment="1">
      <alignment horizontal="center" vertical="center" wrapText="1"/>
    </xf>
    <xf numFmtId="0" fontId="60" fillId="0" borderId="107" xfId="2376" applyFont="1" applyBorder="1" applyAlignment="1">
      <alignment horizontal="center" vertical="center" wrapText="1"/>
    </xf>
    <xf numFmtId="0" fontId="60" fillId="0" borderId="149" xfId="2376" applyFont="1" applyBorder="1" applyAlignment="1">
      <alignment horizontal="center" vertical="center" wrapText="1"/>
    </xf>
    <xf numFmtId="0" fontId="60" fillId="0" borderId="81" xfId="2376" applyFont="1" applyBorder="1" applyAlignment="1">
      <alignment horizontal="center" vertical="center" wrapText="1"/>
    </xf>
    <xf numFmtId="0" fontId="60" fillId="0" borderId="110" xfId="2376" applyFont="1" applyBorder="1" applyAlignment="1">
      <alignment horizontal="center" vertical="center" wrapText="1"/>
    </xf>
    <xf numFmtId="0" fontId="47" fillId="5" borderId="81" xfId="2379" applyFont="1" applyBorder="1" applyAlignment="1">
      <alignment horizontal="center" vertical="center" wrapText="1"/>
    </xf>
    <xf numFmtId="0" fontId="47" fillId="5" borderId="149" xfId="2379" applyFont="1" applyBorder="1" applyAlignment="1">
      <alignment horizontal="center" vertical="center" wrapText="1"/>
    </xf>
    <xf numFmtId="0" fontId="60" fillId="0" borderId="177" xfId="2376" applyFont="1" applyBorder="1" applyAlignment="1">
      <alignment horizontal="center" vertical="center" wrapText="1"/>
    </xf>
    <xf numFmtId="0" fontId="60" fillId="0" borderId="174" xfId="2376" applyFont="1" applyBorder="1" applyAlignment="1">
      <alignment horizontal="center" vertical="center" wrapText="1"/>
    </xf>
    <xf numFmtId="0" fontId="60" fillId="0" borderId="99" xfId="2376" applyFont="1" applyBorder="1" applyAlignment="1">
      <alignment horizontal="center" vertical="center" wrapText="1"/>
    </xf>
    <xf numFmtId="0" fontId="60" fillId="0" borderId="37" xfId="2376" applyFont="1" applyBorder="1" applyAlignment="1">
      <alignment horizontal="center" vertical="center" wrapText="1"/>
    </xf>
    <xf numFmtId="0" fontId="60" fillId="0" borderId="107" xfId="2376" applyFont="1" applyBorder="1" applyAlignment="1">
      <alignment horizontal="center" vertical="center"/>
    </xf>
    <xf numFmtId="0" fontId="60" fillId="0" borderId="149" xfId="2376" applyFont="1" applyBorder="1" applyAlignment="1">
      <alignment horizontal="center" vertical="center"/>
    </xf>
    <xf numFmtId="0" fontId="60" fillId="0" borderId="84" xfId="2376" applyFont="1" applyBorder="1" applyAlignment="1">
      <alignment horizontal="center" vertical="center" wrapText="1"/>
    </xf>
    <xf numFmtId="0" fontId="60" fillId="0" borderId="18" xfId="2376" applyFont="1" applyBorder="1" applyAlignment="1">
      <alignment horizontal="center" vertical="center" wrapText="1"/>
    </xf>
    <xf numFmtId="0" fontId="60" fillId="0" borderId="110" xfId="2376" applyFont="1" applyBorder="1" applyAlignment="1">
      <alignment horizontal="center" vertical="center"/>
    </xf>
    <xf numFmtId="0" fontId="80" fillId="5" borderId="14" xfId="2376" applyFont="1" applyFill="1" applyBorder="1" applyAlignment="1">
      <alignment horizontal="center" vertical="center"/>
    </xf>
    <xf numFmtId="0" fontId="80" fillId="5" borderId="35" xfId="2376" applyFont="1" applyFill="1" applyBorder="1" applyAlignment="1">
      <alignment horizontal="center" vertical="center"/>
    </xf>
    <xf numFmtId="0" fontId="80" fillId="5" borderId="15" xfId="2376" applyFont="1" applyFill="1" applyBorder="1" applyAlignment="1">
      <alignment horizontal="center" vertical="center"/>
    </xf>
    <xf numFmtId="0" fontId="80" fillId="5" borderId="36" xfId="2376" applyFont="1" applyFill="1" applyBorder="1" applyAlignment="1">
      <alignment horizontal="center" vertical="center"/>
    </xf>
    <xf numFmtId="0" fontId="80" fillId="0" borderId="107" xfId="2376" applyFont="1" applyBorder="1" applyAlignment="1">
      <alignment horizontal="center" vertical="center" wrapText="1"/>
    </xf>
    <xf numFmtId="0" fontId="80" fillId="0" borderId="149" xfId="2376" applyFont="1" applyBorder="1" applyAlignment="1">
      <alignment horizontal="center" vertical="center" wrapText="1"/>
    </xf>
    <xf numFmtId="0" fontId="47" fillId="5" borderId="84" xfId="2379" applyFont="1" applyBorder="1" applyAlignment="1">
      <alignment horizontal="center" vertical="center" wrapText="1"/>
    </xf>
    <xf numFmtId="0" fontId="47" fillId="5" borderId="18" xfId="2379" applyFont="1" applyBorder="1" applyAlignment="1">
      <alignment horizontal="center" vertical="center" wrapText="1"/>
    </xf>
    <xf numFmtId="0" fontId="47" fillId="2" borderId="86" xfId="2376" applyFont="1" applyFill="1" applyBorder="1" applyAlignment="1">
      <alignment horizontal="center" vertical="center"/>
    </xf>
    <xf numFmtId="0" fontId="47" fillId="2" borderId="15" xfId="2376" applyFont="1" applyFill="1" applyBorder="1" applyAlignment="1">
      <alignment horizontal="center" vertical="center"/>
    </xf>
    <xf numFmtId="0" fontId="47" fillId="5" borderId="86" xfId="2379" applyFont="1" applyBorder="1" applyAlignment="1">
      <alignment horizontal="center" vertical="center" wrapText="1"/>
    </xf>
    <xf numFmtId="0" fontId="47" fillId="5" borderId="72" xfId="2379" applyFont="1" applyBorder="1" applyAlignment="1">
      <alignment horizontal="center" vertical="center" wrapText="1"/>
    </xf>
    <xf numFmtId="0" fontId="47" fillId="5" borderId="15" xfId="2379" applyFont="1" applyBorder="1" applyAlignment="1">
      <alignment horizontal="center" vertical="center" wrapText="1"/>
    </xf>
    <xf numFmtId="0" fontId="47" fillId="5" borderId="36" xfId="2379" applyFont="1" applyBorder="1" applyAlignment="1">
      <alignment horizontal="center" vertical="center" wrapText="1"/>
    </xf>
    <xf numFmtId="0" fontId="80" fillId="2" borderId="16" xfId="2376" applyFont="1" applyFill="1" applyBorder="1" applyAlignment="1">
      <alignment horizontal="center" vertical="center" wrapText="1"/>
    </xf>
    <xf numFmtId="0" fontId="80" fillId="2" borderId="14" xfId="2376" applyFont="1" applyFill="1" applyBorder="1" applyAlignment="1">
      <alignment horizontal="center" vertical="center" wrapText="1"/>
    </xf>
    <xf numFmtId="0" fontId="80" fillId="2" borderId="15" xfId="2376" applyFont="1" applyFill="1" applyBorder="1" applyAlignment="1">
      <alignment horizontal="center" vertical="center" wrapText="1"/>
    </xf>
    <xf numFmtId="3" fontId="80" fillId="5" borderId="16" xfId="2378" applyFont="1" applyBorder="1" applyAlignment="1" applyProtection="1">
      <alignment horizontal="center" vertical="center"/>
    </xf>
    <xf numFmtId="3" fontId="47" fillId="5" borderId="86" xfId="11" applyFont="1" applyFill="1" applyBorder="1" applyAlignment="1" applyProtection="1">
      <alignment horizontal="center" vertical="center" wrapText="1"/>
    </xf>
    <xf numFmtId="3" fontId="47" fillId="5" borderId="15" xfId="11" applyFont="1" applyFill="1" applyBorder="1" applyAlignment="1" applyProtection="1">
      <alignment horizontal="center" vertical="center" wrapText="1"/>
    </xf>
    <xf numFmtId="0" fontId="47" fillId="0" borderId="106" xfId="2380" applyFont="1" applyBorder="1" applyAlignment="1">
      <alignment horizontal="center" vertical="center" wrapText="1"/>
    </xf>
    <xf numFmtId="0" fontId="47" fillId="5" borderId="104" xfId="2379" applyFont="1" applyBorder="1" applyAlignment="1">
      <alignment horizontal="center" vertical="center" wrapText="1"/>
    </xf>
    <xf numFmtId="0" fontId="47" fillId="5" borderId="102" xfId="2379" applyFont="1" applyBorder="1" applyAlignment="1">
      <alignment horizontal="center" vertical="center" wrapText="1"/>
    </xf>
    <xf numFmtId="3" fontId="47" fillId="5" borderId="84" xfId="11" applyFont="1" applyFill="1" applyBorder="1" applyAlignment="1" applyProtection="1">
      <alignment horizontal="center" vertical="center" wrapText="1"/>
    </xf>
    <xf numFmtId="3" fontId="47" fillId="5" borderId="18" xfId="11" applyFont="1" applyFill="1" applyBorder="1" applyAlignment="1" applyProtection="1">
      <alignment horizontal="center" vertical="center" wrapText="1"/>
    </xf>
    <xf numFmtId="3" fontId="47" fillId="5" borderId="72" xfId="11" applyFont="1" applyFill="1" applyBorder="1" applyAlignment="1" applyProtection="1">
      <alignment horizontal="center" vertical="center" wrapText="1"/>
    </xf>
    <xf numFmtId="3" fontId="47" fillId="5" borderId="36" xfId="11" applyFont="1" applyFill="1" applyBorder="1" applyAlignment="1" applyProtection="1">
      <alignment horizontal="center" vertical="center" wrapText="1"/>
    </xf>
    <xf numFmtId="3" fontId="47" fillId="5" borderId="82" xfId="11" applyFont="1" applyFill="1" applyBorder="1" applyAlignment="1" applyProtection="1">
      <alignment horizontal="center" vertical="center" wrapText="1"/>
    </xf>
    <xf numFmtId="3" fontId="47" fillId="5" borderId="21" xfId="11" applyFont="1" applyFill="1" applyBorder="1" applyAlignment="1" applyProtection="1">
      <alignment horizontal="center" vertical="center" wrapText="1"/>
    </xf>
    <xf numFmtId="0" fontId="47" fillId="5" borderId="177" xfId="2379" applyFont="1" applyBorder="1" applyAlignment="1">
      <alignment horizontal="center" vertical="center" wrapText="1"/>
    </xf>
    <xf numFmtId="0" fontId="47" fillId="5" borderId="174" xfId="2379" applyFont="1" applyBorder="1" applyAlignment="1">
      <alignment horizontal="center" vertical="center" wrapText="1"/>
    </xf>
    <xf numFmtId="0" fontId="80" fillId="0" borderId="14" xfId="2380" applyFont="1" applyBorder="1" applyAlignment="1">
      <alignment horizontal="left" vertical="center"/>
    </xf>
    <xf numFmtId="0" fontId="80" fillId="0" borderId="86" xfId="2380" applyFont="1" applyBorder="1" applyAlignment="1">
      <alignment horizontal="center" vertical="center"/>
    </xf>
    <xf numFmtId="0" fontId="80" fillId="0" borderId="14" xfId="2380" applyFont="1" applyBorder="1" applyAlignment="1">
      <alignment horizontal="center" vertical="center"/>
    </xf>
    <xf numFmtId="0" fontId="80" fillId="0" borderId="15" xfId="2380" applyFont="1" applyBorder="1" applyAlignment="1">
      <alignment horizontal="center" vertical="center"/>
    </xf>
    <xf numFmtId="0" fontId="80" fillId="0" borderId="86" xfId="2380" applyFont="1" applyBorder="1" applyAlignment="1">
      <alignment horizontal="left" vertical="center" wrapText="1"/>
    </xf>
    <xf numFmtId="0" fontId="80" fillId="0" borderId="14" xfId="2380" applyFont="1" applyBorder="1" applyAlignment="1">
      <alignment horizontal="left" vertical="center" wrapText="1"/>
    </xf>
    <xf numFmtId="0" fontId="80" fillId="0" borderId="105" xfId="2380" applyFont="1" applyBorder="1" applyAlignment="1">
      <alignment horizontal="center"/>
    </xf>
    <xf numFmtId="0" fontId="80" fillId="0" borderId="0" xfId="2380" applyFont="1" applyAlignment="1">
      <alignment horizontal="center"/>
    </xf>
    <xf numFmtId="0" fontId="47" fillId="5" borderId="105" xfId="2379" applyFont="1" applyBorder="1" applyAlignment="1">
      <alignment horizontal="center" vertical="center" wrapText="1"/>
    </xf>
    <xf numFmtId="0" fontId="47" fillId="5" borderId="0" xfId="2379" applyFont="1" applyBorder="1" applyAlignment="1">
      <alignment horizontal="center" vertical="center" wrapText="1"/>
    </xf>
    <xf numFmtId="0" fontId="47" fillId="5" borderId="69" xfId="2379" applyFont="1" applyBorder="1" applyAlignment="1">
      <alignment horizontal="center" vertical="center" wrapText="1"/>
    </xf>
    <xf numFmtId="0" fontId="47" fillId="0" borderId="106" xfId="2380" applyFont="1" applyBorder="1" applyAlignment="1">
      <alignment horizontal="center" vertical="center"/>
    </xf>
    <xf numFmtId="0" fontId="47" fillId="0" borderId="90" xfId="2380" applyFont="1" applyBorder="1" applyAlignment="1">
      <alignment horizontal="center" vertical="center"/>
    </xf>
    <xf numFmtId="0" fontId="80" fillId="0" borderId="15" xfId="2380" applyFont="1" applyBorder="1" applyAlignment="1">
      <alignment horizontal="left" vertical="center" wrapText="1"/>
    </xf>
    <xf numFmtId="0" fontId="80" fillId="0" borderId="14" xfId="2380" applyFont="1" applyBorder="1" applyAlignment="1">
      <alignment horizontal="left" vertical="center" indent="3"/>
    </xf>
    <xf numFmtId="175" fontId="81" fillId="0" borderId="91" xfId="2380" applyNumberFormat="1" applyFont="1" applyBorder="1" applyAlignment="1">
      <alignment horizontal="center" vertical="center"/>
    </xf>
    <xf numFmtId="175" fontId="81" fillId="0" borderId="92" xfId="2380" applyNumberFormat="1" applyFont="1" applyBorder="1" applyAlignment="1">
      <alignment horizontal="center" vertical="center"/>
    </xf>
    <xf numFmtId="175" fontId="81" fillId="0" borderId="85" xfId="2380" applyNumberFormat="1" applyFont="1" applyBorder="1" applyAlignment="1">
      <alignment horizontal="center" vertical="center"/>
    </xf>
    <xf numFmtId="0" fontId="80" fillId="0" borderId="107" xfId="2380" applyFont="1" applyBorder="1" applyAlignment="1">
      <alignment horizontal="center" vertical="center" wrapText="1"/>
    </xf>
    <xf numFmtId="0" fontId="80" fillId="0" borderId="86" xfId="2380" applyFont="1" applyBorder="1" applyAlignment="1">
      <alignment horizontal="left" vertical="center"/>
    </xf>
    <xf numFmtId="0" fontId="80" fillId="0" borderId="15" xfId="2380" applyFont="1" applyBorder="1" applyAlignment="1">
      <alignment horizontal="left" vertical="center"/>
    </xf>
    <xf numFmtId="3" fontId="47" fillId="5" borderId="148" xfId="11" applyFont="1" applyFill="1" applyBorder="1" applyAlignment="1" applyProtection="1">
      <alignment horizontal="center" vertical="center"/>
    </xf>
    <xf numFmtId="3" fontId="47" fillId="5" borderId="107" xfId="11" applyFont="1" applyFill="1" applyBorder="1" applyAlignment="1" applyProtection="1">
      <alignment horizontal="center" vertical="center"/>
    </xf>
    <xf numFmtId="3" fontId="47" fillId="5" borderId="149" xfId="11" applyFont="1" applyFill="1" applyBorder="1" applyAlignment="1" applyProtection="1">
      <alignment horizontal="center" vertical="center"/>
    </xf>
    <xf numFmtId="3" fontId="47" fillId="5" borderId="81" xfId="11" applyFont="1" applyFill="1" applyBorder="1" applyAlignment="1" applyProtection="1">
      <alignment horizontal="center" vertical="center"/>
    </xf>
    <xf numFmtId="3" fontId="47" fillId="5" borderId="110" xfId="11" applyFont="1" applyFill="1" applyBorder="1" applyAlignment="1" applyProtection="1">
      <alignment horizontal="center" vertical="center"/>
    </xf>
    <xf numFmtId="3" fontId="47" fillId="5" borderId="157" xfId="11" applyFont="1" applyFill="1" applyBorder="1" applyAlignment="1" applyProtection="1">
      <alignment horizontal="center" vertical="center" wrapText="1"/>
    </xf>
    <xf numFmtId="3" fontId="47" fillId="5" borderId="111" xfId="11" applyFont="1" applyFill="1" applyBorder="1" applyAlignment="1" applyProtection="1">
      <alignment horizontal="center" vertical="center" wrapText="1"/>
    </xf>
    <xf numFmtId="3" fontId="47" fillId="5" borderId="114" xfId="11" applyFont="1" applyFill="1" applyBorder="1" applyAlignment="1" applyProtection="1">
      <alignment horizontal="center" vertical="center" wrapText="1"/>
    </xf>
    <xf numFmtId="3" fontId="47" fillId="5" borderId="66" xfId="11" applyFont="1" applyFill="1" applyBorder="1" applyAlignment="1" applyProtection="1">
      <alignment horizontal="center" vertical="center" wrapText="1"/>
    </xf>
    <xf numFmtId="3" fontId="47" fillId="5" borderId="39" xfId="11" applyFont="1" applyFill="1" applyBorder="1" applyAlignment="1" applyProtection="1">
      <alignment horizontal="center" vertical="center" wrapText="1"/>
    </xf>
    <xf numFmtId="3" fontId="47" fillId="5" borderId="116" xfId="11" applyFont="1" applyFill="1" applyBorder="1" applyAlignment="1" applyProtection="1">
      <alignment horizontal="center" vertical="center" wrapText="1"/>
    </xf>
    <xf numFmtId="3" fontId="47" fillId="5" borderId="23" xfId="11" applyFont="1" applyFill="1" applyBorder="1" applyAlignment="1" applyProtection="1">
      <alignment horizontal="center" vertical="center" wrapText="1"/>
    </xf>
    <xf numFmtId="3" fontId="47" fillId="5" borderId="28" xfId="11" applyFont="1" applyFill="1" applyBorder="1" applyAlignment="1" applyProtection="1">
      <alignment horizontal="center" vertical="center" wrapText="1"/>
    </xf>
    <xf numFmtId="3" fontId="47" fillId="5" borderId="16" xfId="11" applyFont="1" applyFill="1" applyBorder="1" applyAlignment="1" applyProtection="1">
      <alignment horizontal="center" vertical="center" wrapText="1"/>
    </xf>
    <xf numFmtId="3" fontId="47" fillId="5" borderId="26" xfId="11" applyFont="1" applyFill="1" applyBorder="1" applyAlignment="1" applyProtection="1">
      <alignment horizontal="center" vertical="center" wrapText="1"/>
    </xf>
    <xf numFmtId="3" fontId="47" fillId="5" borderId="24" xfId="11" applyFont="1" applyFill="1" applyBorder="1" applyAlignment="1" applyProtection="1">
      <alignment horizontal="center" vertical="center" wrapText="1"/>
    </xf>
    <xf numFmtId="3" fontId="47" fillId="5" borderId="27" xfId="11" applyFont="1" applyFill="1" applyBorder="1" applyAlignment="1" applyProtection="1">
      <alignment horizontal="center" vertical="center" wrapText="1"/>
    </xf>
    <xf numFmtId="0" fontId="47" fillId="5" borderId="0" xfId="2379" applyFont="1" applyBorder="1">
      <alignment horizontal="center" wrapText="1"/>
    </xf>
    <xf numFmtId="0" fontId="80" fillId="0" borderId="75" xfId="2380" applyFont="1" applyBorder="1" applyAlignment="1">
      <alignment horizontal="center" vertical="center" wrapText="1"/>
    </xf>
    <xf numFmtId="0" fontId="80" fillId="0" borderId="16" xfId="2380" applyFont="1" applyBorder="1" applyAlignment="1">
      <alignment horizontal="center" vertical="center"/>
    </xf>
    <xf numFmtId="0" fontId="80" fillId="0" borderId="26" xfId="2380" applyFont="1" applyBorder="1" applyAlignment="1">
      <alignment horizontal="center" vertical="center"/>
    </xf>
    <xf numFmtId="0" fontId="80" fillId="0" borderId="16" xfId="2380" applyFont="1" applyBorder="1" applyAlignment="1">
      <alignment horizontal="left" vertical="center" wrapText="1"/>
    </xf>
    <xf numFmtId="0" fontId="80" fillId="0" borderId="75" xfId="2380" applyFont="1" applyBorder="1" applyAlignment="1">
      <alignment horizontal="center"/>
    </xf>
    <xf numFmtId="0" fontId="80" fillId="0" borderId="26" xfId="2380" applyFont="1" applyBorder="1" applyAlignment="1">
      <alignment horizontal="left" vertical="center" wrapText="1"/>
    </xf>
    <xf numFmtId="0" fontId="80" fillId="0" borderId="16" xfId="2380" applyFont="1" applyBorder="1" applyAlignment="1">
      <alignment horizontal="left" vertical="center"/>
    </xf>
    <xf numFmtId="0" fontId="2" fillId="0" borderId="0" xfId="2381" applyFont="1" applyAlignment="1">
      <alignment horizontal="left" vertical="center" wrapText="1"/>
    </xf>
    <xf numFmtId="0" fontId="47" fillId="5" borderId="90" xfId="2379" applyFont="1" applyBorder="1" applyAlignment="1">
      <alignment horizontal="center" vertical="center" wrapText="1"/>
    </xf>
    <xf numFmtId="0" fontId="47" fillId="5" borderId="156" xfId="2379" applyFont="1" applyBorder="1" applyAlignment="1">
      <alignment horizontal="center" vertical="center" wrapText="1"/>
    </xf>
    <xf numFmtId="0" fontId="47" fillId="5" borderId="108" xfId="2379" applyFont="1" applyBorder="1" applyAlignment="1">
      <alignment horizontal="center" vertical="center" wrapText="1"/>
    </xf>
    <xf numFmtId="0" fontId="47" fillId="59" borderId="156" xfId="2381" applyFont="1" applyFill="1" applyBorder="1" applyAlignment="1">
      <alignment horizontal="center" vertical="center"/>
    </xf>
    <xf numFmtId="0" fontId="80" fillId="0" borderId="106" xfId="2376" applyFont="1" applyBorder="1" applyAlignment="1">
      <alignment horizontal="center" wrapText="1"/>
    </xf>
    <xf numFmtId="0" fontId="80" fillId="5" borderId="156" xfId="2384" applyFont="1" applyFill="1" applyBorder="1" applyAlignment="1">
      <alignment horizontal="center" vertical="center" wrapText="1"/>
    </xf>
    <xf numFmtId="0" fontId="80" fillId="5" borderId="81" xfId="2384" applyFont="1" applyFill="1" applyBorder="1" applyAlignment="1">
      <alignment horizontal="center" vertical="center" wrapText="1"/>
    </xf>
    <xf numFmtId="0" fontId="80" fillId="5" borderId="107" xfId="2384" applyFont="1" applyFill="1" applyBorder="1" applyAlignment="1">
      <alignment horizontal="center" vertical="center" wrapText="1"/>
    </xf>
    <xf numFmtId="0" fontId="80" fillId="5" borderId="110" xfId="2384" applyFont="1" applyFill="1" applyBorder="1" applyAlignment="1">
      <alignment horizontal="center" vertical="center" wrapText="1"/>
    </xf>
    <xf numFmtId="0" fontId="47" fillId="0" borderId="148" xfId="2379" applyFont="1" applyFill="1" applyBorder="1" applyAlignment="1">
      <alignment horizontal="center" vertical="center" wrapText="1"/>
    </xf>
    <xf numFmtId="0" fontId="47" fillId="0" borderId="107" xfId="2379" applyFont="1" applyFill="1" applyBorder="1" applyAlignment="1">
      <alignment horizontal="center" vertical="center" wrapText="1"/>
    </xf>
    <xf numFmtId="0" fontId="47" fillId="0" borderId="149" xfId="2379" applyFont="1" applyFill="1" applyBorder="1" applyAlignment="1">
      <alignment horizontal="center" vertical="center" wrapText="1"/>
    </xf>
    <xf numFmtId="0" fontId="47" fillId="0" borderId="81" xfId="2379" applyFont="1" applyFill="1" applyBorder="1" applyAlignment="1">
      <alignment horizontal="center" vertical="center" wrapText="1"/>
    </xf>
    <xf numFmtId="0" fontId="47" fillId="0" borderId="110" xfId="2379" applyFont="1" applyFill="1" applyBorder="1" applyAlignment="1">
      <alignment horizontal="center" vertical="center" wrapText="1"/>
    </xf>
    <xf numFmtId="0" fontId="80" fillId="0" borderId="85" xfId="2376" applyFont="1" applyBorder="1" applyAlignment="1">
      <alignment horizontal="center" vertical="center"/>
    </xf>
    <xf numFmtId="0" fontId="80" fillId="0" borderId="105" xfId="2376" applyFont="1" applyBorder="1" applyAlignment="1">
      <alignment horizontal="center" vertical="center"/>
    </xf>
    <xf numFmtId="0" fontId="80" fillId="0" borderId="91" xfId="2376" applyFont="1" applyBorder="1" applyAlignment="1">
      <alignment horizontal="center" vertical="center"/>
    </xf>
    <xf numFmtId="49" fontId="47" fillId="12" borderId="110" xfId="19" applyFont="1" applyFill="1" applyBorder="1" applyAlignment="1" applyProtection="1">
      <alignment horizontal="left" vertical="center" wrapText="1"/>
    </xf>
    <xf numFmtId="49" fontId="47" fillId="12" borderId="106" xfId="19" applyFont="1" applyFill="1" applyBorder="1" applyAlignment="1" applyProtection="1">
      <alignment horizontal="left" vertical="center" wrapText="1"/>
    </xf>
    <xf numFmtId="49" fontId="47" fillId="12" borderId="105" xfId="19" applyFont="1" applyFill="1" applyBorder="1" applyAlignment="1" applyProtection="1">
      <alignment horizontal="left" vertical="center" wrapText="1"/>
    </xf>
    <xf numFmtId="49" fontId="47" fillId="12" borderId="91" xfId="19" applyFont="1" applyFill="1" applyBorder="1" applyAlignment="1" applyProtection="1">
      <alignment horizontal="left" vertical="center" wrapText="1"/>
    </xf>
    <xf numFmtId="49" fontId="47" fillId="0" borderId="160" xfId="19" applyFont="1" applyFill="1" applyBorder="1" applyAlignment="1" applyProtection="1">
      <alignment horizontal="left" vertical="center" wrapText="1"/>
    </xf>
    <xf numFmtId="49" fontId="47" fillId="0" borderId="31" xfId="19" applyFont="1" applyFill="1" applyBorder="1" applyAlignment="1" applyProtection="1">
      <alignment horizontal="left" vertical="center" wrapText="1"/>
    </xf>
    <xf numFmtId="49" fontId="80" fillId="0" borderId="14" xfId="19" applyFont="1" applyFill="1" applyAlignment="1" applyProtection="1">
      <alignment horizontal="left" vertical="center" wrapText="1"/>
    </xf>
    <xf numFmtId="49" fontId="47" fillId="0" borderId="14" xfId="19" applyFont="1" applyFill="1" applyAlignment="1" applyProtection="1">
      <alignment horizontal="left" vertical="center" wrapText="1"/>
    </xf>
    <xf numFmtId="49" fontId="47" fillId="0" borderId="157" xfId="19" applyFont="1" applyFill="1" applyBorder="1" applyAlignment="1" applyProtection="1">
      <alignment horizontal="left" vertical="center" wrapText="1"/>
    </xf>
    <xf numFmtId="49" fontId="47" fillId="5" borderId="14" xfId="19" applyFont="1" applyFill="1" applyAlignment="1" applyProtection="1">
      <alignment horizontal="left" vertical="center" wrapText="1"/>
    </xf>
    <xf numFmtId="49" fontId="80" fillId="5" borderId="26" xfId="19" applyFont="1" applyFill="1" applyBorder="1" applyAlignment="1" applyProtection="1">
      <alignment horizontal="left" vertical="center" wrapText="1"/>
    </xf>
    <xf numFmtId="49" fontId="47" fillId="12" borderId="81" xfId="19" applyFont="1" applyFill="1" applyBorder="1" applyAlignment="1" applyProtection="1">
      <alignment horizontal="left" vertical="center" wrapText="1"/>
    </xf>
    <xf numFmtId="49" fontId="80" fillId="5" borderId="16" xfId="19" applyFont="1" applyFill="1" applyBorder="1" applyAlignment="1" applyProtection="1">
      <alignment horizontal="left" vertical="center" wrapText="1"/>
    </xf>
    <xf numFmtId="49" fontId="80" fillId="5" borderId="14" xfId="19" applyFont="1" applyFill="1" applyAlignment="1" applyProtection="1">
      <alignment horizontal="left" vertical="center" wrapText="1"/>
    </xf>
    <xf numFmtId="49" fontId="86" fillId="5" borderId="26" xfId="19" applyFont="1" applyFill="1" applyBorder="1" applyAlignment="1" applyProtection="1">
      <alignment horizontal="left" vertical="center" wrapText="1"/>
    </xf>
    <xf numFmtId="49" fontId="80" fillId="5" borderId="14" xfId="19" applyFont="1" applyFill="1" applyAlignment="1" applyProtection="1">
      <alignment vertical="center" wrapText="1"/>
    </xf>
    <xf numFmtId="49" fontId="86" fillId="5" borderId="14" xfId="19" applyFont="1" applyFill="1" applyAlignment="1" applyProtection="1">
      <alignment vertical="center" wrapText="1"/>
    </xf>
    <xf numFmtId="49" fontId="80" fillId="5" borderId="14" xfId="19" applyFont="1" applyFill="1" applyAlignment="1" applyProtection="1">
      <alignment horizontal="left" vertical="center" wrapText="1" indent="4"/>
    </xf>
    <xf numFmtId="49" fontId="80" fillId="5" borderId="26" xfId="19" applyFont="1" applyFill="1" applyBorder="1" applyAlignment="1" applyProtection="1">
      <alignment horizontal="left" vertical="center" wrapText="1" indent="4"/>
    </xf>
    <xf numFmtId="49" fontId="47" fillId="12" borderId="110" xfId="19" applyFont="1" applyFill="1" applyBorder="1" applyAlignment="1" applyProtection="1">
      <alignment horizontal="left" vertical="center"/>
    </xf>
    <xf numFmtId="49" fontId="47" fillId="12" borderId="106" xfId="19" applyFont="1" applyFill="1" applyBorder="1" applyAlignment="1" applyProtection="1">
      <alignment horizontal="left" vertical="center"/>
    </xf>
    <xf numFmtId="49" fontId="47" fillId="12" borderId="81" xfId="19" applyFont="1" applyFill="1" applyBorder="1" applyAlignment="1" applyProtection="1">
      <alignment horizontal="left" vertical="center"/>
    </xf>
    <xf numFmtId="49" fontId="80" fillId="5" borderId="29" xfId="19" applyFont="1" applyFill="1" applyBorder="1" applyAlignment="1" applyProtection="1">
      <alignment horizontal="left" vertical="center" wrapText="1"/>
    </xf>
    <xf numFmtId="49" fontId="80" fillId="5" borderId="26" xfId="19" applyFont="1" applyFill="1" applyBorder="1" applyAlignment="1" applyProtection="1">
      <alignment vertical="center" wrapText="1"/>
    </xf>
    <xf numFmtId="49" fontId="80" fillId="60" borderId="16" xfId="19" applyFont="1" applyFill="1" applyBorder="1" applyAlignment="1" applyProtection="1">
      <alignment horizontal="left" vertical="center" wrapText="1"/>
    </xf>
    <xf numFmtId="49" fontId="86" fillId="0" borderId="14" xfId="19" applyFont="1" applyFill="1" applyAlignment="1" applyProtection="1">
      <alignment horizontal="left" vertical="center" wrapText="1"/>
    </xf>
    <xf numFmtId="49" fontId="80" fillId="0" borderId="26" xfId="19" applyFont="1" applyFill="1" applyBorder="1" applyAlignment="1" applyProtection="1">
      <alignment horizontal="left" vertical="center" wrapText="1"/>
    </xf>
    <xf numFmtId="49" fontId="86" fillId="0" borderId="26" xfId="19" applyFont="1" applyFill="1" applyBorder="1" applyAlignment="1" applyProtection="1">
      <alignment horizontal="left" vertical="center" wrapText="1"/>
    </xf>
    <xf numFmtId="49" fontId="80" fillId="60" borderId="14" xfId="19" applyFont="1" applyFill="1" applyAlignment="1" applyProtection="1">
      <alignment vertical="center" wrapText="1"/>
    </xf>
    <xf numFmtId="49" fontId="80" fillId="60" borderId="14" xfId="19" applyFont="1" applyFill="1" applyAlignment="1" applyProtection="1">
      <alignment horizontal="left" vertical="center" wrapText="1"/>
    </xf>
    <xf numFmtId="49" fontId="80" fillId="60" borderId="26" xfId="19" applyFont="1" applyFill="1" applyBorder="1" applyAlignment="1" applyProtection="1">
      <alignment horizontal="left" vertical="center" wrapText="1"/>
    </xf>
    <xf numFmtId="49" fontId="80" fillId="0" borderId="16" xfId="19" applyFont="1" applyFill="1" applyBorder="1" applyAlignment="1" applyProtection="1">
      <alignment horizontal="left" vertical="center" wrapText="1"/>
    </xf>
    <xf numFmtId="49" fontId="86" fillId="0" borderId="16" xfId="19" applyFont="1" applyFill="1" applyBorder="1" applyAlignment="1" applyProtection="1">
      <alignment horizontal="left" vertical="center" wrapText="1"/>
    </xf>
    <xf numFmtId="0" fontId="80" fillId="0" borderId="14" xfId="2376" applyFont="1" applyBorder="1" applyAlignment="1">
      <alignment horizontal="left" vertical="center" wrapText="1"/>
    </xf>
    <xf numFmtId="49" fontId="80" fillId="0" borderId="29" xfId="19" applyFont="1" applyFill="1" applyBorder="1" applyAlignment="1" applyProtection="1">
      <alignment horizontal="left" vertical="center" wrapText="1"/>
    </xf>
    <xf numFmtId="49" fontId="86" fillId="0" borderId="29" xfId="19" applyFont="1" applyFill="1" applyBorder="1" applyAlignment="1" applyProtection="1">
      <alignment horizontal="left" vertical="center" wrapText="1"/>
    </xf>
    <xf numFmtId="0" fontId="0" fillId="2" borderId="17" xfId="0" applyFill="1" applyBorder="1" applyAlignment="1">
      <alignment horizontal="left" vertical="center" wrapText="1"/>
    </xf>
    <xf numFmtId="0" fontId="23" fillId="2" borderId="19" xfId="0" applyFont="1" applyFill="1" applyBorder="1" applyAlignment="1">
      <alignment horizontal="left" vertical="center" wrapText="1"/>
    </xf>
    <xf numFmtId="0" fontId="23" fillId="2" borderId="17" xfId="0" applyFont="1" applyFill="1" applyBorder="1" applyAlignment="1">
      <alignment horizontal="left" vertical="center" wrapText="1"/>
    </xf>
    <xf numFmtId="0" fontId="23" fillId="5" borderId="83" xfId="0" applyFont="1" applyBorder="1" applyAlignment="1">
      <alignment horizontal="center" vertical="center"/>
    </xf>
    <xf numFmtId="0" fontId="23" fillId="2" borderId="19" xfId="0" applyFont="1" applyFill="1" applyBorder="1" applyAlignment="1">
      <alignment horizontal="left" vertical="center" wrapText="1" indent="1"/>
    </xf>
    <xf numFmtId="0" fontId="23" fillId="2" borderId="17" xfId="0" applyFont="1" applyFill="1" applyBorder="1" applyAlignment="1">
      <alignment horizontal="left" vertical="center" wrapText="1" indent="1"/>
    </xf>
    <xf numFmtId="173" fontId="23" fillId="5" borderId="19" xfId="34" applyFont="1" applyBorder="1" applyAlignment="1">
      <alignment horizontal="left" vertical="center"/>
    </xf>
    <xf numFmtId="0" fontId="0" fillId="5" borderId="106" xfId="0" applyBorder="1" applyAlignment="1">
      <alignment horizontal="left" vertical="center" wrapText="1"/>
    </xf>
    <xf numFmtId="0" fontId="0" fillId="5" borderId="81" xfId="0" applyBorder="1" applyAlignment="1">
      <alignment horizontal="left" vertical="center" wrapText="1"/>
    </xf>
    <xf numFmtId="0" fontId="23" fillId="5" borderId="106" xfId="0" applyFont="1" applyBorder="1" applyAlignment="1">
      <alignment horizontal="center" vertical="center"/>
    </xf>
    <xf numFmtId="0" fontId="23" fillId="2" borderId="20" xfId="0" applyFont="1" applyFill="1" applyBorder="1" applyAlignment="1">
      <alignment horizontal="left" vertical="center" wrapText="1"/>
    </xf>
    <xf numFmtId="0" fontId="23" fillId="2" borderId="18" xfId="0" applyFont="1" applyFill="1" applyBorder="1" applyAlignment="1">
      <alignment horizontal="left" vertical="center" wrapText="1"/>
    </xf>
    <xf numFmtId="173" fontId="23" fillId="5" borderId="83" xfId="34" applyFont="1" applyBorder="1" applyAlignment="1">
      <alignment horizontal="left" vertical="center"/>
    </xf>
    <xf numFmtId="173" fontId="23" fillId="5" borderId="20" xfId="34" applyFont="1" applyBorder="1" applyAlignment="1">
      <alignment horizontal="left" vertical="center"/>
    </xf>
    <xf numFmtId="0" fontId="25" fillId="45" borderId="106" xfId="0" applyFont="1" applyFill="1" applyBorder="1" applyAlignment="1">
      <alignment horizontal="left"/>
    </xf>
    <xf numFmtId="0" fontId="25" fillId="5" borderId="105" xfId="0" applyFont="1" applyBorder="1" applyAlignment="1">
      <alignment horizontal="center" vertical="center"/>
    </xf>
    <xf numFmtId="0" fontId="25" fillId="5" borderId="69" xfId="0" applyFont="1" applyBorder="1" applyAlignment="1">
      <alignment horizontal="center" vertical="center"/>
    </xf>
    <xf numFmtId="0" fontId="25" fillId="5" borderId="0" xfId="0" applyFont="1" applyAlignment="1">
      <alignment horizontal="center" vertical="center"/>
    </xf>
  </cellXfs>
  <cellStyles count="2385">
    <cellStyle name="20% - Accent1" xfId="84" builtinId="30" hidden="1"/>
    <cellStyle name="20% - Accent2" xfId="88" builtinId="34" hidden="1"/>
    <cellStyle name="20% - Accent3" xfId="92" builtinId="38" hidden="1"/>
    <cellStyle name="20% - Accent4" xfId="96" builtinId="42" hidden="1"/>
    <cellStyle name="20% - Accent5" xfId="100" builtinId="46" hidden="1"/>
    <cellStyle name="20% - Accent6" xfId="104" builtinId="50" hidden="1"/>
    <cellStyle name="40% - Accent1" xfId="85" builtinId="31" hidden="1"/>
    <cellStyle name="40% - Accent2" xfId="89" builtinId="35" hidden="1"/>
    <cellStyle name="40% - Accent3" xfId="93" builtinId="39" hidden="1"/>
    <cellStyle name="40% - Accent4" xfId="97" builtinId="43" hidden="1"/>
    <cellStyle name="40% - Accent5" xfId="101" builtinId="47" hidden="1"/>
    <cellStyle name="40% - Accent6" xfId="105" builtinId="51" hidden="1"/>
    <cellStyle name="60% - Accent1" xfId="86" builtinId="32" hidden="1"/>
    <cellStyle name="60% - Accent2" xfId="90" builtinId="36" hidden="1"/>
    <cellStyle name="60% - Accent3" xfId="94" builtinId="40" hidden="1"/>
    <cellStyle name="60% - Accent4" xfId="98" builtinId="44" hidden="1"/>
    <cellStyle name="60% - Accent5" xfId="102" builtinId="48" hidden="1"/>
    <cellStyle name="60% - Accent6" xfId="106" builtinId="52" hidden="1"/>
    <cellStyle name="Accent1" xfId="83" builtinId="29" hidden="1"/>
    <cellStyle name="Accent1" xfId="114" builtinId="29" hidden="1"/>
    <cellStyle name="Accent2" xfId="87" builtinId="33" hidden="1"/>
    <cellStyle name="Accent3" xfId="91" builtinId="37" hidden="1"/>
    <cellStyle name="Accent4" xfId="95" builtinId="41" hidden="1"/>
    <cellStyle name="Accent5" xfId="99" builtinId="45" hidden="1"/>
    <cellStyle name="Accent6" xfId="103" builtinId="49" hidden="1"/>
    <cellStyle name="Bad" xfId="60" builtinId="27" hidden="1"/>
    <cellStyle name="Bad" xfId="73" builtinId="27" hidden="1"/>
    <cellStyle name="Calculation" xfId="64" builtinId="22" hidden="1"/>
    <cellStyle name="Calculation" xfId="77" builtinId="22" hidden="1"/>
    <cellStyle name="Calculation" xfId="129" builtinId="22" hidden="1"/>
    <cellStyle name="Check Cell" xfId="66" builtinId="23" hidden="1"/>
    <cellStyle name="Check Cell" xfId="79" builtinId="23" hidden="1"/>
    <cellStyle name="checkExposure" xfId="1" xr:uid="{00000000-0005-0000-0000-00001F000000}"/>
    <cellStyle name="checkExposure 2" xfId="1227" xr:uid="{DFFE63FF-E7A9-4076-831F-FB1DEF82634A}"/>
    <cellStyle name="checkExposure 2 2" xfId="2378" xr:uid="{560B09FB-70C6-4CA3-80B2-E83745786865}"/>
    <cellStyle name="checkResult" xfId="2" xr:uid="{00000000-0005-0000-0000-000020000000}"/>
    <cellStyle name="checkResult 2" xfId="1228" xr:uid="{92CB1042-0BD0-4162-BCF5-9E0883E84FCB}"/>
    <cellStyle name="Comma" xfId="110" builtinId="3" hidden="1"/>
    <cellStyle name="Comma [0]" xfId="107" builtinId="6" hidden="1"/>
    <cellStyle name="Currency" xfId="111" builtinId="4" hidden="1"/>
    <cellStyle name="Currency [0]" xfId="108" builtinId="7" hidden="1"/>
    <cellStyle name="Explanatory Text" xfId="67" builtinId="53" hidden="1"/>
    <cellStyle name="Explanatory Text" xfId="80" builtinId="53" hidden="1"/>
    <cellStyle name="Good" xfId="59" builtinId="26" hidden="1"/>
    <cellStyle name="Good" xfId="72" builtinId="26" hidden="1"/>
    <cellStyle name="greyed" xfId="3" xr:uid="{00000000-0005-0000-0000-000023000000}"/>
    <cellStyle name="greyed 2" xfId="1229" xr:uid="{07C461E6-543E-4BE1-8BB3-8E118F116718}"/>
    <cellStyle name="Heading 1" xfId="4" xr:uid="{00000000-0005-0000-0000-000024000000}"/>
    <cellStyle name="Heading 1 2" xfId="1230" xr:uid="{F1A7EC86-AF9B-4A5E-94AD-398132D2EE12}"/>
    <cellStyle name="Heading 2" xfId="113" hidden="1" xr:uid="{00000000-0005-0000-0000-000025000000}"/>
    <cellStyle name="Heading 2" xfId="116" hidden="1" xr:uid="{00000000-0005-0000-0000-000026000000}"/>
    <cellStyle name="Heading 2" xfId="115" xr:uid="{00000000-0005-0000-0000-000027000000}"/>
    <cellStyle name="Heading 2 2" xfId="119" hidden="1" xr:uid="{00000000-0005-0000-0000-000028000000}"/>
    <cellStyle name="Heading 2 2" xfId="117" hidden="1" xr:uid="{00000000-0005-0000-0000-000029000000}"/>
    <cellStyle name="Heading 2 2" xfId="123" hidden="1" xr:uid="{00000000-0005-0000-0000-00002A000000}"/>
    <cellStyle name="Heading 2 2" xfId="121" hidden="1" xr:uid="{00000000-0005-0000-0000-00002B000000}"/>
    <cellStyle name="Heading 2 2" xfId="127" hidden="1" xr:uid="{00000000-0005-0000-0000-00002C000000}"/>
    <cellStyle name="Heading 2 2" xfId="125" hidden="1" xr:uid="{00000000-0005-0000-0000-00002D000000}"/>
    <cellStyle name="Heading 2 2" xfId="132" hidden="1" xr:uid="{00000000-0005-0000-0000-00002E000000}"/>
    <cellStyle name="Heading 2 2" xfId="130" hidden="1" xr:uid="{00000000-0005-0000-0000-00002F000000}"/>
    <cellStyle name="Heading 2 2" xfId="136" hidden="1" xr:uid="{00000000-0005-0000-0000-000030000000}"/>
    <cellStyle name="Heading 2 2" xfId="134" hidden="1" xr:uid="{00000000-0005-0000-0000-000031000000}"/>
    <cellStyle name="Heading 2 2" xfId="140" hidden="1" xr:uid="{00000000-0005-0000-0000-000032000000}"/>
    <cellStyle name="Heading 2 2" xfId="138" hidden="1" xr:uid="{00000000-0005-0000-0000-000033000000}"/>
    <cellStyle name="Heading 2 2" xfId="225" hidden="1" xr:uid="{65131DA7-5EB6-4970-AAE9-481ECF14892B}"/>
    <cellStyle name="Heading 2 2" xfId="301" hidden="1" xr:uid="{CF274F8B-0B3C-4DC8-A81B-A83245094EF9}"/>
    <cellStyle name="Heading 2 2" xfId="318" hidden="1" xr:uid="{41C6C774-EB80-4092-AB41-A9C9D57BC0DD}"/>
    <cellStyle name="Heading 2 2" xfId="362" hidden="1" xr:uid="{DA571055-2036-48FF-B303-3D65D3907F9B}"/>
    <cellStyle name="Heading 2 2" xfId="299" hidden="1" xr:uid="{B8D5C2C0-C54F-44D9-BF76-F1647AA0BC1F}"/>
    <cellStyle name="Heading 2 2" xfId="374" hidden="1" xr:uid="{DA95DD5D-9970-4562-BC6D-889B33F61142}"/>
    <cellStyle name="Heading 2 2" xfId="386" hidden="1" xr:uid="{BF67CE44-7D90-45DE-80FA-49E40EBA0266}"/>
    <cellStyle name="Heading 2 2" xfId="270" hidden="1" xr:uid="{B70CEF82-10BD-484A-8A24-1D9DF113D495}"/>
    <cellStyle name="Heading 2 2" xfId="380" hidden="1" xr:uid="{B0DD728C-6C90-4488-B6D0-002E114DA337}"/>
    <cellStyle name="Heading 2 2" xfId="327" hidden="1" xr:uid="{953379CF-0330-414B-977E-6CCCBAB3AA13}"/>
    <cellStyle name="Heading 2 2" xfId="368" hidden="1" xr:uid="{9F5AA8A6-B621-4D63-AB41-298201B0CDEA}"/>
    <cellStyle name="Heading 2 2" xfId="356" hidden="1" xr:uid="{41E887F9-D3CB-4FBA-8E81-8E8BDB346F39}"/>
    <cellStyle name="Heading 2 2" xfId="262" hidden="1" xr:uid="{C58CD3D7-CC79-49F9-A79E-A86AD2C30FF3}"/>
    <cellStyle name="Heading 2 2" xfId="342" hidden="1" xr:uid="{F07D28CD-0F60-4895-84E2-D4E7610E4810}"/>
    <cellStyle name="Heading 2 2" xfId="330" hidden="1" xr:uid="{DAED1532-2869-4327-AAF6-32319EB0C186}"/>
    <cellStyle name="Heading 2 2" xfId="322" hidden="1" xr:uid="{CBC43B2E-7B46-4FF6-B56A-260FF4722733}"/>
    <cellStyle name="Heading 2 2" xfId="338" hidden="1" xr:uid="{7F854142-A1D9-4028-9008-4D0D7F24C480}"/>
    <cellStyle name="Heading 2 2" xfId="364" hidden="1" xr:uid="{EEA9EF57-7941-4550-AE1B-EFC4B8A8104A}"/>
    <cellStyle name="Heading 2 2" xfId="388" hidden="1" xr:uid="{B14CE1E8-C5C4-426C-A5D3-3209B901F5BE}"/>
    <cellStyle name="Heading 2 2" xfId="325" hidden="1" xr:uid="{8C9215A6-A0ED-48A8-9063-BC282E7AA7B8}"/>
    <cellStyle name="Heading 2 2" xfId="258" hidden="1" xr:uid="{73DB0636-6C3C-44EF-9E65-DC6595E85438}"/>
    <cellStyle name="Heading 2 2" xfId="328" hidden="1" xr:uid="{5DEA7F54-0EA5-448E-9BF9-5C010DF71523}"/>
    <cellStyle name="Heading 2 2" xfId="340" hidden="1" xr:uid="{07C89094-E646-4C76-985D-4E89766D242F}"/>
    <cellStyle name="Heading 2 2" xfId="264" hidden="1" xr:uid="{72F9B900-FFDE-46AB-9BA4-1BEC028A9940}"/>
    <cellStyle name="Heading 2 2" xfId="350" hidden="1" xr:uid="{48FC6F7F-5421-410A-A54D-0B943058B0DB}"/>
    <cellStyle name="Heading 2 2" xfId="307" hidden="1" xr:uid="{F2C21901-0C38-4DF1-BB77-80AFA4F4B15C}"/>
    <cellStyle name="Heading 2 2" xfId="316" hidden="1" xr:uid="{2A8EA11E-9362-438A-BF88-0DE67F8302D3}"/>
    <cellStyle name="Heading 2 2" xfId="201" hidden="1" xr:uid="{D43F7326-AE2E-432C-BF96-17969C072178}"/>
    <cellStyle name="Heading 2 2" xfId="272" hidden="1" xr:uid="{3766FF0C-84DF-4E9C-ACC1-C238750F89D7}"/>
    <cellStyle name="Heading 2 2" xfId="303" hidden="1" xr:uid="{114C5031-5068-48E8-A0ED-56394F4CFF7B}"/>
    <cellStyle name="Heading 2 2" xfId="320" hidden="1" xr:uid="{7FC96C9B-5EF0-4D9B-959F-A1E4326763B2}"/>
    <cellStyle name="Heading 2 2" xfId="312" hidden="1" xr:uid="{B74968DB-27FD-4B16-8548-8C5561E32047}"/>
    <cellStyle name="Heading 2 2" xfId="332" hidden="1" xr:uid="{38CD8F89-B15C-4A9C-BBB5-4C42D5C58163}"/>
    <cellStyle name="Heading 2 2" xfId="300" hidden="1" xr:uid="{329AA399-D6CD-437B-A626-15501B1E4EA3}"/>
    <cellStyle name="Heading 2 2" xfId="344" hidden="1" xr:uid="{A5EC582A-2ACF-476E-AFDC-870859D2B4DE}"/>
    <cellStyle name="Heading 2 2" xfId="336" hidden="1" xr:uid="{78792B0E-85B0-4A71-964D-47CD910E45C2}"/>
    <cellStyle name="Heading 2 2" xfId="265" hidden="1" xr:uid="{ABEBAAA8-02A2-4623-BB40-94A57C2E5388}"/>
    <cellStyle name="Heading 2 2" xfId="358" hidden="1" xr:uid="{8B82DC2E-704A-4056-A219-B1604FF1C53B}"/>
    <cellStyle name="Heading 2 2" xfId="382" hidden="1" xr:uid="{2796E38D-150B-4F98-ADA3-3689330DC2EC}"/>
    <cellStyle name="Heading 2 2" xfId="372" hidden="1" xr:uid="{9ACFEFA4-64F3-4E80-B535-998CCCA5589B}"/>
    <cellStyle name="Heading 2 2" xfId="259" hidden="1" xr:uid="{0BA9FDEF-0257-4C7F-A5A5-C0C83FFB73E5}"/>
    <cellStyle name="Heading 2 2" xfId="271" hidden="1" xr:uid="{37EAAB32-670A-44FB-B6E6-F03B4CFA13A1}"/>
    <cellStyle name="Heading 2 2" xfId="267" hidden="1" xr:uid="{CC14BCC3-052D-47A4-8831-7D91E860CD35}"/>
    <cellStyle name="Heading 2 2" xfId="334" hidden="1" xr:uid="{86EBACA2-8AD0-442B-B68E-6929A11C9466}"/>
    <cellStyle name="Heading 2 2" xfId="346" hidden="1" xr:uid="{D62D127E-44F2-4A57-ACFE-C74110B42DB6}"/>
    <cellStyle name="Heading 2 2" xfId="352" hidden="1" xr:uid="{F5613FED-9E98-4B6F-BA48-4DC54D7EC8CB}"/>
    <cellStyle name="Heading 2 2" xfId="360" hidden="1" xr:uid="{3604369A-FCCF-468C-828E-26CCF718BBDC}"/>
    <cellStyle name="Heading 2 2" xfId="298" hidden="1" xr:uid="{75893F6B-426F-4270-AD58-68F9B36F6C09}"/>
    <cellStyle name="Heading 2 2" xfId="376" hidden="1" xr:uid="{AAEAE808-B33B-4240-81F1-1274BE46EF1B}"/>
    <cellStyle name="Heading 2 2" xfId="384" hidden="1" xr:uid="{B79E6393-0623-4302-8A4D-C5638B0BEFE2}"/>
    <cellStyle name="Heading 2 2" xfId="324" hidden="1" xr:uid="{B39D14E1-700B-4BD0-A5B2-A127544927E0}"/>
    <cellStyle name="Heading 2 2" xfId="378" hidden="1" xr:uid="{48D00EEE-80E7-4500-9C21-8387DBA61F2A}"/>
    <cellStyle name="Heading 2 2" xfId="370" hidden="1" xr:uid="{290768CE-0DC5-4DF4-AFEF-731B212AD165}"/>
    <cellStyle name="Heading 2 2" xfId="366" hidden="1" xr:uid="{1BC120B7-FBEA-4250-871F-2A13828CCAF0}"/>
    <cellStyle name="Heading 2 2" xfId="354" hidden="1" xr:uid="{6AD16BC5-AD72-42B1-972C-1A3776F3D577}"/>
    <cellStyle name="Heading 2 2" xfId="309" hidden="1" xr:uid="{B2949B67-8D60-49F3-8BFA-335D5F66CD21}"/>
    <cellStyle name="Heading 2 2" xfId="215" hidden="1" xr:uid="{F858AEB1-18A0-419B-8BAB-462A857C1559}"/>
    <cellStyle name="Heading 2 2" xfId="227" hidden="1" xr:uid="{6C42005E-492A-4CB5-8406-6502D6AFB5BF}"/>
    <cellStyle name="Heading 2 2" xfId="232" hidden="1" xr:uid="{C00FB2AA-59EC-4698-A6EA-34B2243CB182}"/>
    <cellStyle name="Heading 2 2" xfId="229" hidden="1" xr:uid="{9D0808C9-34FF-4D40-BDA8-BEA12DF89B03}"/>
    <cellStyle name="Heading 2 2" xfId="186" hidden="1" xr:uid="{6ACFB683-0B1C-47A3-9217-778601CB548F}"/>
    <cellStyle name="Heading 2 2" xfId="190" hidden="1" xr:uid="{48650B7E-E9B7-48AD-BF43-A1EF762343C1}"/>
    <cellStyle name="Heading 2 2" xfId="213" hidden="1" xr:uid="{8F340EDA-552E-414B-9BF0-679E61FB6133}"/>
    <cellStyle name="Heading 2 2" xfId="217" hidden="1" xr:uid="{7F4CD051-3C46-4C34-862B-C8692E9BA8ED}"/>
    <cellStyle name="Heading 2 2" xfId="178" hidden="1" xr:uid="{244AA3FF-E44B-49F0-83FA-4653AC809078}"/>
    <cellStyle name="Heading 2 2" xfId="174" hidden="1" xr:uid="{A5C70DC1-E48C-40D5-8653-8E9E1FB49CA4}"/>
    <cellStyle name="Heading 2 2" xfId="176" hidden="1" xr:uid="{B37BCD83-B36B-40DC-B439-DA825EB5F8A9}"/>
    <cellStyle name="Heading 2 2" xfId="180" hidden="1" xr:uid="{B79A06C3-E5A0-42D0-95D0-48F0B42BAB01}"/>
    <cellStyle name="Heading 2 2" xfId="184" hidden="1" xr:uid="{AD01672E-2CA6-4E42-8D1D-7F8F6D4558AE}"/>
    <cellStyle name="Heading 2 2" xfId="196" hidden="1" xr:uid="{9C5AA088-9500-4B10-9E61-A03DA5745D24}"/>
    <cellStyle name="Heading 2 2" xfId="211" hidden="1" xr:uid="{C60BBDD5-91D8-4796-9AB3-3B79F84D3C0C}"/>
    <cellStyle name="Heading 2 2" xfId="194" hidden="1" xr:uid="{1C158F0B-F464-4DB1-BCFC-8DA505674932}"/>
    <cellStyle name="Heading 2 2" xfId="192" hidden="1" xr:uid="{9E98E4D2-3AB4-4DD4-9C57-FDE98CA654C1}"/>
    <cellStyle name="Heading 2 2" xfId="221" hidden="1" xr:uid="{189B2E44-F7B7-4966-B6F7-84E02E8DFDA3}"/>
    <cellStyle name="Heading 2 2" xfId="252" hidden="1" xr:uid="{6280CB7C-F6A0-4AA5-83C8-3FB39F86C0BF}"/>
    <cellStyle name="Heading 2 2" xfId="279" hidden="1" xr:uid="{1E60EDDD-0182-45DE-A659-0497E391C835}"/>
    <cellStyle name="Heading 2 2" xfId="295" hidden="1" xr:uid="{61D22473-853A-4E67-ABCC-E53CE2B5BF55}"/>
    <cellStyle name="Heading 2 2" xfId="285" hidden="1" xr:uid="{57D3B120-E88E-4FD4-81E5-7CEDF0B945B3}"/>
    <cellStyle name="Heading 2 2" xfId="283" hidden="1" xr:uid="{7BD48B6D-D80C-4A0B-A23E-0A4A1FD65662}"/>
    <cellStyle name="Heading 2 2" xfId="273" hidden="1" xr:uid="{BEB7180F-B708-409D-A61D-A6A6BD9DD220}"/>
    <cellStyle name="Heading 2 2" xfId="256" hidden="1" xr:uid="{6A628939-86B5-4E21-9C00-BDD4B1464E3C}"/>
    <cellStyle name="Heading 2 2" xfId="246" hidden="1" xr:uid="{B874EEF8-5A0C-472C-A1A7-74340E093B83}"/>
    <cellStyle name="Heading 2 2" xfId="242" hidden="1" xr:uid="{5A9AC02D-B971-42EF-AF55-F589CEFDA93D}"/>
    <cellStyle name="Heading 2 2" xfId="206" hidden="1" xr:uid="{D39DF7D0-8458-420B-BAC3-035BE0455FA0}"/>
    <cellStyle name="Heading 2 2" xfId="240" hidden="1" xr:uid="{CA402FE0-EBDB-48C6-B5DF-70A2F00FCE83}"/>
    <cellStyle name="Heading 2 2" xfId="233" hidden="1" xr:uid="{F73BC6D2-9180-4F5E-9973-3A99EB40DA9B}"/>
    <cellStyle name="Heading 2 2" xfId="289" hidden="1" xr:uid="{094B9EE0-14E2-4FC3-B717-84DD943404F5}"/>
    <cellStyle name="Heading 2 2" xfId="236" hidden="1" xr:uid="{28F4CD04-4195-45D4-AEE1-29479605F1BB}"/>
    <cellStyle name="Heading 2 2" xfId="207" hidden="1" xr:uid="{35BBA40F-357C-405A-AF4A-13A592E71C91}"/>
    <cellStyle name="Heading 2 2" xfId="188" hidden="1" xr:uid="{BFE8F8F8-D098-4010-8B49-E08389EFE9EF}"/>
    <cellStyle name="Heading 2 2" xfId="182" hidden="1" xr:uid="{8EF89048-CB6A-459E-9E39-61E85945CB60}"/>
    <cellStyle name="Heading 2 2" xfId="209" hidden="1" xr:uid="{761850A5-BB3C-4BAD-B398-59299FA5B91A}"/>
    <cellStyle name="Heading 2 2" xfId="244" hidden="1" xr:uid="{0C23B7C0-E475-41A6-AF96-85F316433F12}"/>
    <cellStyle name="Heading 2 2" xfId="238" hidden="1" xr:uid="{FA3688E2-474F-474B-9AA0-E0160CAD42C2}"/>
    <cellStyle name="Heading 2 2" xfId="248" hidden="1" xr:uid="{227276D2-F854-46CD-BC16-3EB836F389BA}"/>
    <cellStyle name="Heading 2 2" xfId="250" hidden="1" xr:uid="{60E671ED-0BCC-4E72-A50C-205E3B185851}"/>
    <cellStyle name="Heading 2 2" xfId="275" hidden="1" xr:uid="{0542A3C8-7C6F-4A58-BDA7-9B161ABD0522}"/>
    <cellStyle name="Heading 2 2" xfId="277" hidden="1" xr:uid="{7D931D41-C5E2-448C-87A7-24C282FA1A2B}"/>
    <cellStyle name="Heading 2 2" xfId="281" hidden="1" xr:uid="{AC58A97F-57BA-436E-B233-566D5E48426A}"/>
    <cellStyle name="Heading 2 2" xfId="291" hidden="1" xr:uid="{6090F8FA-29B2-4B33-991E-5BF335FD8418}"/>
    <cellStyle name="Heading 2 2" xfId="293" hidden="1" xr:uid="{48CEDCEC-9DA4-48B3-AD3D-1156945E8187}"/>
    <cellStyle name="Heading 2 2" xfId="287" hidden="1" xr:uid="{D3FB6CC3-B704-4280-8864-C94C2DDAE7CA}"/>
    <cellStyle name="Heading 2 2" xfId="254" hidden="1" xr:uid="{7B04D2C8-121E-4213-A6A8-6569EC82D037}"/>
    <cellStyle name="Heading 2 2" xfId="219" hidden="1" xr:uid="{5CBFC0CD-E30F-4CD3-AA3A-F4D4F7C09822}"/>
    <cellStyle name="Heading 2 2" xfId="223" hidden="1" xr:uid="{A6011ACE-8852-4569-9132-7BD430EF5AD4}"/>
    <cellStyle name="Heading 2 2" xfId="205" hidden="1" xr:uid="{230525D8-BF58-487F-9B4C-FFA098DBE015}"/>
    <cellStyle name="Heading 2 2" xfId="234" hidden="1" xr:uid="{FCCBFF77-516D-4A89-AABE-AC6AD7CBFAA6}"/>
    <cellStyle name="Heading 2 2" xfId="305" hidden="1" xr:uid="{B0F4BCAA-9B40-447E-B4CD-E7A6EF67E9F5}"/>
    <cellStyle name="Heading 2 2" xfId="269" hidden="1" xr:uid="{12BA4149-DA63-49C4-948E-64D4DD850F69}"/>
    <cellStyle name="Heading 2 2" xfId="314" hidden="1" xr:uid="{552FC003-33A3-40AE-BDE5-A586F51B6ED7}"/>
    <cellStyle name="Heading 2 2" xfId="173" hidden="1" xr:uid="{76B5EC83-D159-4FB8-BE27-44A9ED88611E}"/>
    <cellStyle name="Heading 2 2" xfId="171" hidden="1" xr:uid="{C4CE18AF-4CE7-4285-A463-9BFCFF3C6748}"/>
    <cellStyle name="Heading 2 2" xfId="491" hidden="1" xr:uid="{4AEC3E33-80C2-4959-84DD-C816639400F8}"/>
    <cellStyle name="Heading 2 2" xfId="569" hidden="1" xr:uid="{A5E94865-6895-4FB7-B0F9-45665F7B2CA5}"/>
    <cellStyle name="Heading 2 2" xfId="586" hidden="1" xr:uid="{494F43BF-51BE-46DE-B0F9-04D65C831C24}"/>
    <cellStyle name="Heading 2 2" xfId="630" hidden="1" xr:uid="{CC7CB35A-E2F6-4DCC-A8C6-A5244C2AF9E4}"/>
    <cellStyle name="Heading 2 2" xfId="567" hidden="1" xr:uid="{20D6EB6C-86F5-496B-827A-C27273C7F3BC}"/>
    <cellStyle name="Heading 2 2" xfId="642" hidden="1" xr:uid="{32FE419B-BD13-4913-973B-EA43B2D80DF2}"/>
    <cellStyle name="Heading 2 2" xfId="654" hidden="1" xr:uid="{76E11FA0-4DFD-47FF-AE4B-318926387053}"/>
    <cellStyle name="Heading 2 2" xfId="538" hidden="1" xr:uid="{021C52E5-D748-44A2-8C41-826979476505}"/>
    <cellStyle name="Heading 2 2" xfId="648" hidden="1" xr:uid="{2996845A-AECA-4363-85B1-2C2F4E72842A}"/>
    <cellStyle name="Heading 2 2" xfId="595" hidden="1" xr:uid="{1B348C6C-0562-426B-AC62-27A137379BEA}"/>
    <cellStyle name="Heading 2 2" xfId="636" hidden="1" xr:uid="{51D264DB-B8FA-48AA-BF08-1EB63E4625BD}"/>
    <cellStyle name="Heading 2 2" xfId="624" hidden="1" xr:uid="{FD5C7949-4063-4D30-B47A-67BCFEA464C8}"/>
    <cellStyle name="Heading 2 2" xfId="530" hidden="1" xr:uid="{4B9CDF25-4080-4C74-91CA-D5F937BFF929}"/>
    <cellStyle name="Heading 2 2" xfId="610" hidden="1" xr:uid="{ABCC0D2E-6DBD-4FD2-80BE-7ED136AD318B}"/>
    <cellStyle name="Heading 2 2" xfId="598" hidden="1" xr:uid="{D4EB4C88-3294-4218-AC47-7EFBFF60C8FD}"/>
    <cellStyle name="Heading 2 2" xfId="590" hidden="1" xr:uid="{EE6C48E8-9A39-4E33-BE2A-7804B3332CC7}"/>
    <cellStyle name="Heading 2 2" xfId="606" hidden="1" xr:uid="{05F44D9D-71CC-4040-8823-335481CF55AA}"/>
    <cellStyle name="Heading 2 2" xfId="632" hidden="1" xr:uid="{FA3C9DBE-6F7C-415D-AEA3-8FD1E8905B47}"/>
    <cellStyle name="Heading 2 2" xfId="656" hidden="1" xr:uid="{BD67EB5B-C4FC-4348-AEAA-CABBAAE156FE}"/>
    <cellStyle name="Heading 2 2" xfId="593" hidden="1" xr:uid="{B568CCD5-D97A-4CCC-9502-DCDE09332FBF}"/>
    <cellStyle name="Heading 2 2" xfId="526" hidden="1" xr:uid="{EA054B4D-12C9-4B51-B02A-2DD324CCEAFD}"/>
    <cellStyle name="Heading 2 2" xfId="596" hidden="1" xr:uid="{F079C0BF-5F15-4EA0-82FF-6E24551B3026}"/>
    <cellStyle name="Heading 2 2" xfId="608" hidden="1" xr:uid="{A4A54B59-EE8A-4298-BECD-15F0C9859B9C}"/>
    <cellStyle name="Heading 2 2" xfId="532" hidden="1" xr:uid="{6CD037FD-6CE1-451A-A725-7CF2C16C2E58}"/>
    <cellStyle name="Heading 2 2" xfId="618" hidden="1" xr:uid="{586A7B00-5877-4998-BA7F-8F94CC315367}"/>
    <cellStyle name="Heading 2 2" xfId="575" hidden="1" xr:uid="{65729EC1-1749-4B35-9F1A-D2DCF3420290}"/>
    <cellStyle name="Heading 2 2" xfId="584" hidden="1" xr:uid="{6E987499-A93A-45B8-9EE6-5C459A87E9E6}"/>
    <cellStyle name="Heading 2 2" xfId="467" hidden="1" xr:uid="{ABD05D11-4219-40C2-9A8B-BECA22D523D3}"/>
    <cellStyle name="Heading 2 2" xfId="540" hidden="1" xr:uid="{01A3E185-F563-4590-8D20-97F067FAC7B4}"/>
    <cellStyle name="Heading 2 2" xfId="571" hidden="1" xr:uid="{F5B5ED1C-F3F7-45A1-A104-7C780CC2DDA0}"/>
    <cellStyle name="Heading 2 2" xfId="588" hidden="1" xr:uid="{4B2577A0-A3B5-4105-9215-695913FDAEAB}"/>
    <cellStyle name="Heading 2 2" xfId="580" hidden="1" xr:uid="{B7B18B69-0FE7-4B26-99C7-403FBE0DF2E2}"/>
    <cellStyle name="Heading 2 2" xfId="600" hidden="1" xr:uid="{2AA5EF70-D49C-43EC-A555-C028C956E46C}"/>
    <cellStyle name="Heading 2 2" xfId="568" hidden="1" xr:uid="{EFF2AFB8-30A8-4944-A1DF-56432548D8F7}"/>
    <cellStyle name="Heading 2 2" xfId="612" hidden="1" xr:uid="{AC7514F9-97FB-455E-AC04-D406D527BCE5}"/>
    <cellStyle name="Heading 2 2" xfId="604" hidden="1" xr:uid="{0ABD0D6E-38DA-44C3-BC0C-C1C0F4F792AE}"/>
    <cellStyle name="Heading 2 2" xfId="533" hidden="1" xr:uid="{903B82D1-D9F1-479C-AF82-B55B3FA0949F}"/>
    <cellStyle name="Heading 2 2" xfId="626" hidden="1" xr:uid="{1BD1E3B9-F514-40FF-9CB0-8F049ABB8485}"/>
    <cellStyle name="Heading 2 2" xfId="650" hidden="1" xr:uid="{EDA544E2-1DD6-494E-B8E9-BFEAAAD42718}"/>
    <cellStyle name="Heading 2 2" xfId="640" hidden="1" xr:uid="{87B8D557-1A55-4AE5-8772-C08ED908C26F}"/>
    <cellStyle name="Heading 2 2" xfId="527" hidden="1" xr:uid="{90ED936E-C3AB-493D-B320-390DA68096FC}"/>
    <cellStyle name="Heading 2 2" xfId="539" hidden="1" xr:uid="{CCAE59B0-E131-462E-88E8-769CAF486C02}"/>
    <cellStyle name="Heading 2 2" xfId="535" hidden="1" xr:uid="{DFAEE409-74F1-4F81-A2D2-E22526F420B5}"/>
    <cellStyle name="Heading 2 2" xfId="602" hidden="1" xr:uid="{35B72F7E-FF58-4C2C-850A-8BF13CEB7352}"/>
    <cellStyle name="Heading 2 2" xfId="614" hidden="1" xr:uid="{8F8B7498-3202-4E4E-ADDF-5125CE27CCDA}"/>
    <cellStyle name="Heading 2 2" xfId="620" hidden="1" xr:uid="{CE6DB4E7-F2A7-42F9-A23B-A17564F963BE}"/>
    <cellStyle name="Heading 2 2" xfId="628" hidden="1" xr:uid="{07D89B90-54F3-45B5-9795-B8E78DE912FF}"/>
    <cellStyle name="Heading 2 2" xfId="566" hidden="1" xr:uid="{D9ECF4F7-ADD1-4A20-9E6A-6ADA693E422A}"/>
    <cellStyle name="Heading 2 2" xfId="644" hidden="1" xr:uid="{9F9C298D-6CC7-4931-A63E-D81CD0C1FB6F}"/>
    <cellStyle name="Heading 2 2" xfId="652" hidden="1" xr:uid="{6A2E0D96-1BCA-4213-A549-4A416153B144}"/>
    <cellStyle name="Heading 2 2" xfId="592" hidden="1" xr:uid="{A59E0C86-DDF7-495F-B82C-896E52374F46}"/>
    <cellStyle name="Heading 2 2" xfId="646" hidden="1" xr:uid="{06104221-9A0C-40CE-9FC7-342F1C8DB5D3}"/>
    <cellStyle name="Heading 2 2" xfId="638" hidden="1" xr:uid="{6D7F0AFC-7858-4797-9DD1-90BB2304A2C9}"/>
    <cellStyle name="Heading 2 2" xfId="634" hidden="1" xr:uid="{2455FA8F-2B95-4189-9FD8-5B833AEB89B5}"/>
    <cellStyle name="Heading 2 2" xfId="622" hidden="1" xr:uid="{C6F7598A-6621-497C-A9DE-B325123E8AC6}"/>
    <cellStyle name="Heading 2 2" xfId="577" hidden="1" xr:uid="{0CCB6580-30DF-4099-B968-66FDDA513651}"/>
    <cellStyle name="Heading 2 2" xfId="481" hidden="1" xr:uid="{B9CC5C9A-C5ED-48C0-9F14-2C04A6D1B4CB}"/>
    <cellStyle name="Heading 2 2" xfId="493" hidden="1" xr:uid="{5A00BF2D-4FBF-4A25-9C42-A087F464874B}"/>
    <cellStyle name="Heading 2 2" xfId="500" hidden="1" xr:uid="{C6446CD6-6A8B-4C41-A9F6-B7FE88F4D6C3}"/>
    <cellStyle name="Heading 2 2" xfId="495" hidden="1" xr:uid="{CA41227B-E47A-4D41-B385-18950B4980CE}"/>
    <cellStyle name="Heading 2 2" xfId="427" hidden="1" xr:uid="{D3B26C88-614A-4BE9-BFFB-6E1AC4BA4165}"/>
    <cellStyle name="Heading 2 2" xfId="431" hidden="1" xr:uid="{7595C90D-FEBA-4A3E-B21C-B3AEA289AE35}"/>
    <cellStyle name="Heading 2 2" xfId="479" hidden="1" xr:uid="{1F3789BD-C430-43AE-9FB7-00D76589C510}"/>
    <cellStyle name="Heading 2 2" xfId="483" hidden="1" xr:uid="{73984D67-FC16-46F1-B7F0-270742FF2345}"/>
    <cellStyle name="Heading 2 2" xfId="419" hidden="1" xr:uid="{861478D3-4857-49DF-8FD6-1F798AF2E233}"/>
    <cellStyle name="Heading 2 2" xfId="415" hidden="1" xr:uid="{6551D408-3A38-4850-AE55-B7C4878FBECB}"/>
    <cellStyle name="Heading 2 2" xfId="417" hidden="1" xr:uid="{FEC54838-19BC-454E-A27A-6EB786D41F5F}"/>
    <cellStyle name="Heading 2 2" xfId="421" hidden="1" xr:uid="{A5CF446E-EE23-468F-A8F2-8336C5DC7F7C}"/>
    <cellStyle name="Heading 2 2" xfId="425" hidden="1" xr:uid="{B18CD63D-3544-4DF9-B1AE-233E371F7C75}"/>
    <cellStyle name="Heading 2 2" xfId="437" hidden="1" xr:uid="{74EF458C-E20C-4B4C-BE1D-4C17163A8ACD}"/>
    <cellStyle name="Heading 2 2" xfId="477" hidden="1" xr:uid="{D4DA2CDD-C0FE-4766-A2C9-D1000F9421AF}"/>
    <cellStyle name="Heading 2 2" xfId="435" hidden="1" xr:uid="{50C3B287-A6A3-43A8-BAD4-F846E4FF5617}"/>
    <cellStyle name="Heading 2 2" xfId="433" hidden="1" xr:uid="{6931D26E-0990-4664-B40D-999B1FBA45ED}"/>
    <cellStyle name="Heading 2 2" xfId="487" hidden="1" xr:uid="{7D861487-EE65-4747-B1BA-F80206F86CDB}"/>
    <cellStyle name="Heading 2 2" xfId="520" hidden="1" xr:uid="{06ECB655-F248-42FC-97FF-B6B9FA5EC0C8}"/>
    <cellStyle name="Heading 2 2" xfId="547" hidden="1" xr:uid="{0E6F59FD-72C5-4F75-8F44-15151A5BC93E}"/>
    <cellStyle name="Heading 2 2" xfId="563" hidden="1" xr:uid="{38067E07-FB3F-4F85-8BCB-C0A3910F6D57}"/>
    <cellStyle name="Heading 2 2" xfId="553" hidden="1" xr:uid="{8F66AADE-F9F0-4766-BFB5-A2770785BD43}"/>
    <cellStyle name="Heading 2 2" xfId="551" hidden="1" xr:uid="{3E441D34-3727-44B7-932B-689615E75C4B}"/>
    <cellStyle name="Heading 2 2" xfId="541" hidden="1" xr:uid="{01AF4C59-0ADF-451E-8B57-6343447E1B09}"/>
    <cellStyle name="Heading 2 2" xfId="524" hidden="1" xr:uid="{DE69A106-A57B-40D4-985F-9CC04B5935DE}"/>
    <cellStyle name="Heading 2 2" xfId="514" hidden="1" xr:uid="{1B7DAD5E-2813-4778-B825-BA9405690980}"/>
    <cellStyle name="Heading 2 2" xfId="510" hidden="1" xr:uid="{BB66591D-F326-48D6-8982-66C23CCED81C}"/>
    <cellStyle name="Heading 2 2" xfId="472" hidden="1" xr:uid="{E8C471C4-D593-4F7B-A7FD-7668F12C6965}"/>
    <cellStyle name="Heading 2 2" xfId="508" hidden="1" xr:uid="{CBF69A12-E42C-4985-9C69-89F10E7F6858}"/>
    <cellStyle name="Heading 2 2" xfId="501" hidden="1" xr:uid="{36A40994-0C1B-4EAC-AE48-B4333ED8A25B}"/>
    <cellStyle name="Heading 2 2" xfId="557" hidden="1" xr:uid="{3AB72AFB-736A-4380-B836-6765787BF7E2}"/>
    <cellStyle name="Heading 2 2" xfId="504" hidden="1" xr:uid="{CA89699E-6EE7-4C23-96E1-FFC386FE232D}"/>
    <cellStyle name="Heading 2 2" xfId="473" hidden="1" xr:uid="{307C82F2-5D98-4E11-B231-74A75F749F4B}"/>
    <cellStyle name="Heading 2 2" xfId="429" hidden="1" xr:uid="{6A1200BD-44D5-4621-A416-05C13F90C989}"/>
    <cellStyle name="Heading 2 2" xfId="423" hidden="1" xr:uid="{1086D592-2346-455B-9D68-67568C0D542F}"/>
    <cellStyle name="Heading 2 2" xfId="475" hidden="1" xr:uid="{70E52FAF-57A9-4E8C-9A86-FFC2311D4E01}"/>
    <cellStyle name="Heading 2 2" xfId="512" hidden="1" xr:uid="{AF589D91-CB34-4C07-A1CE-C5C7E49DA23B}"/>
    <cellStyle name="Heading 2 2" xfId="506" hidden="1" xr:uid="{C1633E4D-D6E7-4699-99CB-C249517042A6}"/>
    <cellStyle name="Heading 2 2" xfId="516" hidden="1" xr:uid="{E53B3D0A-D290-49D5-8D65-D8AC2672F7AF}"/>
    <cellStyle name="Heading 2 2" xfId="518" hidden="1" xr:uid="{C2BC58DB-09D7-4072-BADE-6801CDC98D5F}"/>
    <cellStyle name="Heading 2 2" xfId="543" hidden="1" xr:uid="{F033B210-E4D3-4693-AACE-9A1DD12BA975}"/>
    <cellStyle name="Heading 2 2" xfId="545" hidden="1" xr:uid="{016AA308-5D62-410E-B2D7-6A890DF5A163}"/>
    <cellStyle name="Heading 2 2" xfId="549" hidden="1" xr:uid="{FF957DF9-A823-4305-B492-C070E66C757A}"/>
    <cellStyle name="Heading 2 2" xfId="559" hidden="1" xr:uid="{5F5DB314-EF7F-43D7-836B-7FA1DCFE62DD}"/>
    <cellStyle name="Heading 2 2" xfId="561" hidden="1" xr:uid="{99E10C2F-F10C-4E97-BBF8-CA4C2778B4C8}"/>
    <cellStyle name="Heading 2 2" xfId="555" hidden="1" xr:uid="{BA2BBF3B-581F-4FE8-9B38-D8133A05F08C}"/>
    <cellStyle name="Heading 2 2" xfId="522" hidden="1" xr:uid="{F66B164C-4E59-4D22-8A0D-6738360CC23A}"/>
    <cellStyle name="Heading 2 2" xfId="485" hidden="1" xr:uid="{78E0C343-25C6-4891-BFD1-4D00CB3CF7A5}"/>
    <cellStyle name="Heading 2 2" xfId="489" hidden="1" xr:uid="{A254DA53-B861-4868-8F43-DAA9E179187D}"/>
    <cellStyle name="Heading 2 2" xfId="471" hidden="1" xr:uid="{A5FB294B-866F-4569-AE3F-F86CBD5A3CEC}"/>
    <cellStyle name="Heading 2 2" xfId="502" hidden="1" xr:uid="{0D3F374B-9105-44C0-B93C-62C6590189ED}"/>
    <cellStyle name="Heading 2 2" xfId="573" hidden="1" xr:uid="{366E6CDA-3E39-4331-BD13-AE889D6605F8}"/>
    <cellStyle name="Heading 2 2" xfId="537" hidden="1" xr:uid="{EDCEE6B1-D985-42B6-980E-D95972AC568C}"/>
    <cellStyle name="Heading 2 2" xfId="582" hidden="1" xr:uid="{7FED2AA3-A7FB-4854-B8E5-1E424B4E2D19}"/>
    <cellStyle name="Heading 2 2" xfId="414" hidden="1" xr:uid="{068FF4C5-CFE1-4650-9D64-99EA5DE12F05}"/>
    <cellStyle name="Heading 2 2" xfId="413" hidden="1" xr:uid="{4EA5A5C8-A5D4-4392-9AEE-316ABBDA4264}"/>
    <cellStyle name="Heading 2 2" xfId="682" hidden="1" xr:uid="{31B26132-014D-4143-9B6B-764B3A701507}"/>
    <cellStyle name="Heading 2 2" xfId="759" hidden="1" xr:uid="{5A05D957-DD54-4D05-80C4-8C2A16AED999}"/>
    <cellStyle name="Heading 2 2" xfId="776" hidden="1" xr:uid="{578C1982-53F3-4E1C-B9E3-E6CCE96473B0}"/>
    <cellStyle name="Heading 2 2" xfId="820" hidden="1" xr:uid="{A13324FB-27F9-4FFD-8D94-2AF7EE0C5453}"/>
    <cellStyle name="Heading 2 2" xfId="757" hidden="1" xr:uid="{46E4143C-AC8D-42DB-BF7B-9D65E4BE7470}"/>
    <cellStyle name="Heading 2 2" xfId="832" hidden="1" xr:uid="{A526A086-28F4-413E-8ABD-CBEBF7A81E0D}"/>
    <cellStyle name="Heading 2 2" xfId="844" hidden="1" xr:uid="{15ACC7D7-7418-47ED-8D60-103B966D6D54}"/>
    <cellStyle name="Heading 2 2" xfId="728" hidden="1" xr:uid="{F72BC358-4516-45E0-8EA6-E306C7C6DE01}"/>
    <cellStyle name="Heading 2 2" xfId="838" hidden="1" xr:uid="{E29B7833-3906-4C78-ACD1-22FF9339B2A4}"/>
    <cellStyle name="Heading 2 2" xfId="785" hidden="1" xr:uid="{0C783143-9103-40DD-A050-33885C41AE34}"/>
    <cellStyle name="Heading 2 2" xfId="826" hidden="1" xr:uid="{35A4B906-4668-4BE6-A1A5-C39DFC0BEB74}"/>
    <cellStyle name="Heading 2 2" xfId="814" hidden="1" xr:uid="{6FA41C06-494E-47E1-9503-26296A92AFDA}"/>
    <cellStyle name="Heading 2 2" xfId="720" hidden="1" xr:uid="{2F1E8A61-1D0E-4693-909E-4B13D51F8E11}"/>
    <cellStyle name="Heading 2 2" xfId="800" hidden="1" xr:uid="{BC3ECD3E-2852-452D-BE65-0D58B94ED627}"/>
    <cellStyle name="Heading 2 2" xfId="788" hidden="1" xr:uid="{F47469AB-34B6-4893-BD4D-75C2BB7A3B88}"/>
    <cellStyle name="Heading 2 2" xfId="780" hidden="1" xr:uid="{36FED422-FA0E-497C-BCD6-736498FFD74B}"/>
    <cellStyle name="Heading 2 2" xfId="796" hidden="1" xr:uid="{3C8300AC-1C9D-496F-A7B7-8E742E721F2B}"/>
    <cellStyle name="Heading 2 2" xfId="822" hidden="1" xr:uid="{C7A2B2BF-330F-4E93-880B-79B2D346723E}"/>
    <cellStyle name="Heading 2 2" xfId="846" hidden="1" xr:uid="{AC6D9667-BC2A-4BB5-84C2-065B23D115B8}"/>
    <cellStyle name="Heading 2 2" xfId="783" hidden="1" xr:uid="{91AE5990-F624-4321-8A33-8A7EA4AAB11D}"/>
    <cellStyle name="Heading 2 2" xfId="716" hidden="1" xr:uid="{A9B13F06-13EF-4EF2-8784-CD61532DCB43}"/>
    <cellStyle name="Heading 2 2" xfId="786" hidden="1" xr:uid="{C3B87C78-D36C-4D8C-8178-1CA55EAC3638}"/>
    <cellStyle name="Heading 2 2" xfId="798" hidden="1" xr:uid="{6BE2433E-678D-421A-90C6-01852D84B420}"/>
    <cellStyle name="Heading 2 2" xfId="722" hidden="1" xr:uid="{88E70EF8-8003-489C-BDF9-38EB654B9799}"/>
    <cellStyle name="Heading 2 2" xfId="808" hidden="1" xr:uid="{CBBF7D4E-933F-4E16-AD19-EF2CE104C259}"/>
    <cellStyle name="Heading 2 2" xfId="765" hidden="1" xr:uid="{C6D5B2F9-E02C-44E0-868B-F0D22B6486B7}"/>
    <cellStyle name="Heading 2 2" xfId="774" hidden="1" xr:uid="{05F98251-C9AA-4655-8309-67B4E2CF9E67}"/>
    <cellStyle name="Heading 2 2" xfId="658" hidden="1" xr:uid="{08CDC062-2ACA-4E72-B768-2C8349B4DDEC}"/>
    <cellStyle name="Heading 2 2" xfId="730" hidden="1" xr:uid="{EA209F29-E590-40C4-BC3B-47941EA87FB9}"/>
    <cellStyle name="Heading 2 2" xfId="761" hidden="1" xr:uid="{6640F37D-61A7-4916-9903-84A361311B21}"/>
    <cellStyle name="Heading 2 2" xfId="778" hidden="1" xr:uid="{97796C55-019A-4F58-8A65-2C3F74D5125C}"/>
    <cellStyle name="Heading 2 2" xfId="770" hidden="1" xr:uid="{62248F11-9306-4DE3-998A-50268C26D1D3}"/>
    <cellStyle name="Heading 2 2" xfId="790" hidden="1" xr:uid="{FE093FF9-2969-4D83-A29D-41A17311C9F9}"/>
    <cellStyle name="Heading 2 2" xfId="758" hidden="1" xr:uid="{18BF6D63-BB2B-4AAF-955E-87BE8BEA99D2}"/>
    <cellStyle name="Heading 2 2" xfId="802" hidden="1" xr:uid="{D96C343B-288F-4981-8AE0-50E695AE377B}"/>
    <cellStyle name="Heading 2 2" xfId="794" hidden="1" xr:uid="{68EA4A28-7E08-4CEB-BF59-A55801D8884E}"/>
    <cellStyle name="Heading 2 2" xfId="723" hidden="1" xr:uid="{2B7299FF-C762-42F1-BB73-D06A4C9FCE33}"/>
    <cellStyle name="Heading 2 2" xfId="816" hidden="1" xr:uid="{5C0377A6-0A7D-4C33-B457-472677167F99}"/>
    <cellStyle name="Heading 2 2" xfId="840" hidden="1" xr:uid="{E740E71C-206B-4BBF-807D-EC572B2E651E}"/>
    <cellStyle name="Heading 2 2" xfId="830" hidden="1" xr:uid="{23EF4E00-6F58-40F9-B6E5-D700907AAA1E}"/>
    <cellStyle name="Heading 2 2" xfId="717" hidden="1" xr:uid="{247337A8-98A8-40F9-8191-3754CFE71923}"/>
    <cellStyle name="Heading 2 2" xfId="729" hidden="1" xr:uid="{9399B886-5506-41D3-9AD8-4A2A0C6E435F}"/>
    <cellStyle name="Heading 2 2" xfId="725" hidden="1" xr:uid="{2F68E35A-D8F7-49B2-8165-AF1EDC443142}"/>
    <cellStyle name="Heading 2 2" xfId="792" hidden="1" xr:uid="{79D6FB4D-2AE5-42A3-A93B-A77014199D94}"/>
    <cellStyle name="Heading 2 2" xfId="804" hidden="1" xr:uid="{5B8F6CCF-B8B5-4B7A-8B6D-13AE512193A5}"/>
    <cellStyle name="Heading 2 2" xfId="810" hidden="1" xr:uid="{2A50C0D7-FFD2-41D5-A813-E421FB84F860}"/>
    <cellStyle name="Heading 2 2" xfId="818" hidden="1" xr:uid="{68D8CC57-1560-47D5-B5C8-A75EC74142F6}"/>
    <cellStyle name="Heading 2 2" xfId="756" hidden="1" xr:uid="{269A2655-A106-4DDA-8D0A-066CAAF39088}"/>
    <cellStyle name="Heading 2 2" xfId="834" hidden="1" xr:uid="{D1B6A3E1-7DEC-4442-901F-383A5766E2D9}"/>
    <cellStyle name="Heading 2 2" xfId="842" hidden="1" xr:uid="{4ACB985E-C811-4B1C-AFE8-313C68129DCC}"/>
    <cellStyle name="Heading 2 2" xfId="782" hidden="1" xr:uid="{25ED812A-4A07-4D0E-98E6-DA53DAA5AAF7}"/>
    <cellStyle name="Heading 2 2" xfId="836" hidden="1" xr:uid="{6FA67477-2CB0-463F-B15A-4FD72BEDD3A5}"/>
    <cellStyle name="Heading 2 2" xfId="828" hidden="1" xr:uid="{D794DBD7-A926-4FF8-8B8B-AD25A0EA61F9}"/>
    <cellStyle name="Heading 2 2" xfId="824" hidden="1" xr:uid="{2F18B879-9D58-4349-9859-E7072C2080EF}"/>
    <cellStyle name="Heading 2 2" xfId="812" hidden="1" xr:uid="{D91589E1-645C-4A57-9DCF-D3C9A333964F}"/>
    <cellStyle name="Heading 2 2" xfId="767" hidden="1" xr:uid="{FCBDC7A0-8417-48F3-87EE-592339701704}"/>
    <cellStyle name="Heading 2 2" xfId="672" hidden="1" xr:uid="{9F8D3A48-C829-4070-8E4D-A5DE4169BC14}"/>
    <cellStyle name="Heading 2 2" xfId="684" hidden="1" xr:uid="{AF1A15E1-85FE-42EC-B012-29597187B845}"/>
    <cellStyle name="Heading 2 2" xfId="690" hidden="1" xr:uid="{B20259B1-7981-41E3-91FE-E1D035AC36CC}"/>
    <cellStyle name="Heading 2 2" xfId="686" hidden="1" xr:uid="{CCF51AE6-9D4E-40BB-8E81-4F0980CA1B1F}"/>
    <cellStyle name="Heading 2 2" xfId="410" hidden="1" xr:uid="{F5EB2B03-31FF-4F93-9274-C79443C2058B}"/>
    <cellStyle name="Heading 2 2" xfId="160" hidden="1" xr:uid="{5C2837B5-36F8-46A6-BFE6-51549899D1A4}"/>
    <cellStyle name="Heading 2 2" xfId="670" hidden="1" xr:uid="{F7B1EDD2-D095-4E5F-96BB-8C408DF8D7A3}"/>
    <cellStyle name="Heading 2 2" xfId="674" hidden="1" xr:uid="{477CB99E-65E6-49FF-826A-B618D712BFBF}"/>
    <cellStyle name="Heading 2 2" xfId="150" hidden="1" xr:uid="{3E5F6664-ACBB-40D8-8F18-A6B9E48D8E01}"/>
    <cellStyle name="Heading 2 2" xfId="497" hidden="1" xr:uid="{5804800A-3EB5-4EE9-A352-289274EEDEB7}"/>
    <cellStyle name="Heading 2 2" xfId="445" hidden="1" xr:uid="{A5A6F018-9307-474A-AE94-A55EB9B6CE88}"/>
    <cellStyle name="Heading 2 2" xfId="152" hidden="1" xr:uid="{D4B674C8-7EDD-4FDA-A731-BA84F56EA26F}"/>
    <cellStyle name="Heading 2 2" xfId="156" hidden="1" xr:uid="{B5F71FFF-ECAF-41E9-90CA-0C780E80FAEE}"/>
    <cellStyle name="Heading 2 2" xfId="166" hidden="1" xr:uid="{63C8A028-621E-47B0-A90C-5040D619FA10}"/>
    <cellStyle name="Heading 2 2" xfId="668" hidden="1" xr:uid="{AC72F1FB-C6A8-43A8-8877-987BA2537B74}"/>
    <cellStyle name="Heading 2 2" xfId="164" hidden="1" xr:uid="{FDDD674F-A70B-4B39-AF8A-3262A00AE3E9}"/>
    <cellStyle name="Heading 2 2" xfId="162" hidden="1" xr:uid="{2130B9A2-480E-4F16-9B62-794EC7CCB9A8}"/>
    <cellStyle name="Heading 2 2" xfId="678" hidden="1" xr:uid="{7E6F2F38-7641-4880-B8BE-72E1A954A863}"/>
    <cellStyle name="Heading 2 2" xfId="710" hidden="1" xr:uid="{7F005BDB-3E27-449A-AB9C-9E0F34159D07}"/>
    <cellStyle name="Heading 2 2" xfId="737" hidden="1" xr:uid="{3B25E6C8-5DEF-45D6-8BD8-82D2BE43C7E1}"/>
    <cellStyle name="Heading 2 2" xfId="753" hidden="1" xr:uid="{3984FDF8-81A7-4FCC-86F3-1B7B6A4FE1C5}"/>
    <cellStyle name="Heading 2 2" xfId="743" hidden="1" xr:uid="{EBEBAF24-8216-4714-822D-262F1BAF18FC}"/>
    <cellStyle name="Heading 2 2" xfId="741" hidden="1" xr:uid="{C7F60AD3-3746-4C3A-98F9-6AD6F9C180EB}"/>
    <cellStyle name="Heading 2 2" xfId="731" hidden="1" xr:uid="{EF122F2B-6D89-4F35-A3F5-EC6B30FECA28}"/>
    <cellStyle name="Heading 2 2" xfId="714" hidden="1" xr:uid="{1117EEC4-D960-47E2-8D97-F1F46FBD537D}"/>
    <cellStyle name="Heading 2 2" xfId="704" hidden="1" xr:uid="{EB14DE8B-9A45-4CEF-8D92-C0DDDCA56EF5}"/>
    <cellStyle name="Heading 2 2" xfId="700" hidden="1" xr:uid="{CC21327E-6F76-47DE-B50A-B29AE3407BD8}"/>
    <cellStyle name="Heading 2 2" xfId="663" hidden="1" xr:uid="{7EA9C169-446E-4F96-A773-55A3B8535664}"/>
    <cellStyle name="Heading 2 2" xfId="698" hidden="1" xr:uid="{B44B1022-03C9-44A3-8455-D5F930843EDA}"/>
    <cellStyle name="Heading 2 2" xfId="691" hidden="1" xr:uid="{CC0C69DB-EA1E-424C-A8C0-245427521FFF}"/>
    <cellStyle name="Heading 2 2" xfId="747" hidden="1" xr:uid="{617C4F40-9DC1-418E-B141-EA320887BAA5}"/>
    <cellStyle name="Heading 2 2" xfId="694" hidden="1" xr:uid="{28BA6207-A55B-49DD-B36B-5FD64D53C9CA}"/>
    <cellStyle name="Heading 2 2" xfId="664" hidden="1" xr:uid="{0B679787-0085-42D0-9438-74E022C6E897}"/>
    <cellStyle name="Heading 2 2" xfId="158" hidden="1" xr:uid="{D0E2D031-DDBC-426F-93C2-14867CCA9BDD}"/>
    <cellStyle name="Heading 2 2" xfId="154" hidden="1" xr:uid="{A28FE6E1-63C6-4D92-BB2B-73A6E9E1B063}"/>
    <cellStyle name="Heading 2 2" xfId="666" hidden="1" xr:uid="{75316000-BEDE-4590-824D-96B24D13E651}"/>
    <cellStyle name="Heading 2 2" xfId="702" hidden="1" xr:uid="{058B9821-F376-485B-A752-12D327EA1658}"/>
    <cellStyle name="Heading 2 2" xfId="696" hidden="1" xr:uid="{79CE485B-BF49-4E08-AECD-8ECF78713C57}"/>
    <cellStyle name="Heading 2 2" xfId="706" hidden="1" xr:uid="{1E71DE25-DEB4-4A77-BF65-B772280E006A}"/>
    <cellStyle name="Heading 2 2" xfId="708" hidden="1" xr:uid="{3CDBC28C-065D-477A-8944-F25E75B2559C}"/>
    <cellStyle name="Heading 2 2" xfId="733" hidden="1" xr:uid="{877AD92F-C6BD-438D-8E88-22EE2DB75427}"/>
    <cellStyle name="Heading 2 2" xfId="735" hidden="1" xr:uid="{77B7CE77-E67F-4D0D-93B5-5C1457BA72FC}"/>
    <cellStyle name="Heading 2 2" xfId="739" hidden="1" xr:uid="{A28E4616-8803-43D0-A1B7-FE321ADBD2A8}"/>
    <cellStyle name="Heading 2 2" xfId="749" hidden="1" xr:uid="{58295A16-EB29-450C-A352-28E367E36195}"/>
    <cellStyle name="Heading 2 2" xfId="751" hidden="1" xr:uid="{0B7D1FA7-5AD2-438D-88BA-788F34D67E60}"/>
    <cellStyle name="Heading 2 2" xfId="745" hidden="1" xr:uid="{8B8A2A51-0549-4CD9-8604-E97378D29608}"/>
    <cellStyle name="Heading 2 2" xfId="712" hidden="1" xr:uid="{3142EE28-69A7-4CD0-A90B-C90233083639}"/>
    <cellStyle name="Heading 2 2" xfId="676" hidden="1" xr:uid="{0FFBDAA5-A1C2-437D-958E-9D105A5AAAD9}"/>
    <cellStyle name="Heading 2 2" xfId="680" hidden="1" xr:uid="{E8C4EE38-EE55-4E9F-9AB2-4D5DC3352CD0}"/>
    <cellStyle name="Heading 2 2" xfId="662" hidden="1" xr:uid="{922C97A2-F2F8-442A-8618-AEF3EDF33CF2}"/>
    <cellStyle name="Heading 2 2" xfId="692" hidden="1" xr:uid="{215D3F15-EA03-4FC8-93F5-A69C7F047EFB}"/>
    <cellStyle name="Heading 2 2" xfId="763" hidden="1" xr:uid="{ABFED58A-0877-4913-836B-350D743A1C5E}"/>
    <cellStyle name="Heading 2 2" xfId="727" hidden="1" xr:uid="{A732C1AA-3DFB-429B-937A-8425FEE041AB}"/>
    <cellStyle name="Heading 2 2" xfId="772" hidden="1" xr:uid="{0E94675C-05CE-4D5A-BE84-BFA74CB70AE7}"/>
    <cellStyle name="Heading 2 2" xfId="148" hidden="1" xr:uid="{506D2866-BF45-49B4-B485-A3F055189C4D}"/>
    <cellStyle name="Heading 2 2" xfId="147" hidden="1" xr:uid="{CAF3FA5F-E2BB-48B5-A05A-498061D70FFE}"/>
    <cellStyle name="Heading 2 2" xfId="873" hidden="1" xr:uid="{D9A58D69-B921-4B8D-AD21-A35D58C3461E}"/>
    <cellStyle name="Heading 2 2" xfId="949" hidden="1" xr:uid="{1BF67DCA-E6BA-4D96-B18E-FB515A9DECC0}"/>
    <cellStyle name="Heading 2 2" xfId="966" hidden="1" xr:uid="{BADBBF54-D7F1-4D9A-B6B9-F373D84B5AF8}"/>
    <cellStyle name="Heading 2 2" xfId="1010" hidden="1" xr:uid="{8F4107A7-A0BC-4FE1-A889-CB1F453720E7}"/>
    <cellStyle name="Heading 2 2" xfId="947" hidden="1" xr:uid="{C58C2D03-1AB1-42A7-9F00-34CE329A60E7}"/>
    <cellStyle name="Heading 2 2" xfId="1022" hidden="1" xr:uid="{585A7A9F-E29F-497D-AE0E-80C4EB28F359}"/>
    <cellStyle name="Heading 2 2" xfId="1034" hidden="1" xr:uid="{EF7552A8-1130-4821-B030-72C1B3C2C9E7}"/>
    <cellStyle name="Heading 2 2" xfId="918" hidden="1" xr:uid="{360B4DC3-D364-4929-9A2F-6F86FF515A85}"/>
    <cellStyle name="Heading 2 2" xfId="1028" hidden="1" xr:uid="{351DD40D-5D79-4261-B373-201223300CAE}"/>
    <cellStyle name="Heading 2 2" xfId="975" hidden="1" xr:uid="{29351D0F-555D-48E1-B430-FDB2FD69AD01}"/>
    <cellStyle name="Heading 2 2" xfId="1016" hidden="1" xr:uid="{4B06D900-C78D-44C9-988B-82193A814B69}"/>
    <cellStyle name="Heading 2 2" xfId="1004" hidden="1" xr:uid="{F506F0B0-EF22-4806-BDE1-FF8E259D19FB}"/>
    <cellStyle name="Heading 2 2" xfId="910" hidden="1" xr:uid="{E994D755-554A-40A8-940B-A6C56ED386D8}"/>
    <cellStyle name="Heading 2 2" xfId="990" hidden="1" xr:uid="{9A6ADFD1-6515-437D-87F1-0063DE9586DE}"/>
    <cellStyle name="Heading 2 2" xfId="978" hidden="1" xr:uid="{708069F8-BB56-454F-892B-85E73889846C}"/>
    <cellStyle name="Heading 2 2" xfId="970" hidden="1" xr:uid="{FEC45FF9-C781-4DEB-BFC4-EEF63EBC1ECE}"/>
    <cellStyle name="Heading 2 2" xfId="986" hidden="1" xr:uid="{3AF3BC3F-686F-4C44-A10C-F79EEB899B10}"/>
    <cellStyle name="Heading 2 2" xfId="1012" hidden="1" xr:uid="{F94D5CEA-5134-4566-BD31-ED4541D73D75}"/>
    <cellStyle name="Heading 2 2" xfId="1036" hidden="1" xr:uid="{78446EE8-20D5-4A78-A82C-5E48EFF97B59}"/>
    <cellStyle name="Heading 2 2" xfId="973" hidden="1" xr:uid="{AB05652F-F467-486C-9719-725C2D8D4A9C}"/>
    <cellStyle name="Heading 2 2" xfId="906" hidden="1" xr:uid="{861D3F05-70E5-4248-9C0B-3FF3FD499207}"/>
    <cellStyle name="Heading 2 2" xfId="976" hidden="1" xr:uid="{1D0009AD-232F-46EC-A8C2-52DECD1391DA}"/>
    <cellStyle name="Heading 2 2" xfId="988" hidden="1" xr:uid="{D273A5AC-493F-43DD-8E61-8433585FA906}"/>
    <cellStyle name="Heading 2 2" xfId="912" hidden="1" xr:uid="{54EE417A-FA87-45BE-B09B-F55CEB74DB8B}"/>
    <cellStyle name="Heading 2 2" xfId="998" hidden="1" xr:uid="{50BC6648-34A7-44DF-9BA7-E0D87AC2ECA8}"/>
    <cellStyle name="Heading 2 2" xfId="955" hidden="1" xr:uid="{FB7AA611-534C-4520-8D31-4C0998E0DC30}"/>
    <cellStyle name="Heading 2 2" xfId="964" hidden="1" xr:uid="{D936BA0D-E3B4-4680-9A7A-3EEEBBCC5A83}"/>
    <cellStyle name="Heading 2 2" xfId="848" hidden="1" xr:uid="{679A4FCF-5EDA-4364-8FB2-86171A89C4E5}"/>
    <cellStyle name="Heading 2 2" xfId="920" hidden="1" xr:uid="{1BC273F0-CC15-44C0-9F3E-59AD815715CA}"/>
    <cellStyle name="Heading 2 2" xfId="951" hidden="1" xr:uid="{9441673D-4017-4AA7-A11D-5D106BE8DF29}"/>
    <cellStyle name="Heading 2 2" xfId="968" hidden="1" xr:uid="{133B7D98-8C15-4891-B902-E6C665945E69}"/>
    <cellStyle name="Heading 2 2" xfId="960" hidden="1" xr:uid="{67AB652A-47B1-4045-8DC4-8B4F26EF79D6}"/>
    <cellStyle name="Heading 2 2" xfId="980" hidden="1" xr:uid="{5C1778EB-6B40-4D19-B462-06A7CFD0D154}"/>
    <cellStyle name="Heading 2 2" xfId="948" hidden="1" xr:uid="{86A60310-1E49-4807-98F6-8AD7D1233782}"/>
    <cellStyle name="Heading 2 2" xfId="992" hidden="1" xr:uid="{1B81C40A-19B4-486D-BCBC-7142A0C70497}"/>
    <cellStyle name="Heading 2 2" xfId="984" hidden="1" xr:uid="{C66129AE-3004-4E99-9220-3D5E66D56CC0}"/>
    <cellStyle name="Heading 2 2" xfId="913" hidden="1" xr:uid="{E545F6AE-E520-4366-92F6-22AA5AA54D04}"/>
    <cellStyle name="Heading 2 2" xfId="1006" hidden="1" xr:uid="{895742F1-DEA0-4B68-A902-BE833C87CB3B}"/>
    <cellStyle name="Heading 2 2" xfId="1030" hidden="1" xr:uid="{559AA253-2AF8-4C1E-AFC2-E51B52D0181F}"/>
    <cellStyle name="Heading 2 2" xfId="1020" hidden="1" xr:uid="{9146A451-B483-4302-9CF8-17DB2C6FD531}"/>
    <cellStyle name="Heading 2 2" xfId="907" hidden="1" xr:uid="{AC3355F7-852B-4A61-ABDC-D1A5D774C1D6}"/>
    <cellStyle name="Heading 2 2" xfId="919" hidden="1" xr:uid="{6C06C665-33BD-4562-9CCE-06C7240843D2}"/>
    <cellStyle name="Heading 2 2" xfId="915" hidden="1" xr:uid="{64C00358-D23F-4F48-8CC4-53CD8C6A60DF}"/>
    <cellStyle name="Heading 2 2" xfId="982" hidden="1" xr:uid="{2F1F246E-2E58-4F6E-A189-F5CC1C3140E9}"/>
    <cellStyle name="Heading 2 2" xfId="994" hidden="1" xr:uid="{F81482B4-C583-481B-850B-985F51665F52}"/>
    <cellStyle name="Heading 2 2" xfId="1000" hidden="1" xr:uid="{979379C4-B70D-492B-B58E-9045C6949E9B}"/>
    <cellStyle name="Heading 2 2" xfId="1008" hidden="1" xr:uid="{E399066F-76A1-4980-B1C7-DE7013F3F924}"/>
    <cellStyle name="Heading 2 2" xfId="946" hidden="1" xr:uid="{7C868B19-2745-4D62-A37B-26B72CDC4D1D}"/>
    <cellStyle name="Heading 2 2" xfId="1024" hidden="1" xr:uid="{E4E82582-CFE4-43B8-9788-C390AF3D02D5}"/>
    <cellStyle name="Heading 2 2" xfId="1032" hidden="1" xr:uid="{A73E18FF-DB6D-4B3F-964E-97E26E94D77C}"/>
    <cellStyle name="Heading 2 2" xfId="972" hidden="1" xr:uid="{84A588F2-4E68-4583-8849-3121BC3AD6E3}"/>
    <cellStyle name="Heading 2 2" xfId="1026" hidden="1" xr:uid="{62D4BCF5-3046-42AE-B79F-54271BF715BB}"/>
    <cellStyle name="Heading 2 2" xfId="1018" hidden="1" xr:uid="{35675513-B938-4F6A-B47D-1BE3C4F50DBF}"/>
    <cellStyle name="Heading 2 2" xfId="1014" hidden="1" xr:uid="{D0930848-BD0F-44DB-8038-B4B87963E17F}"/>
    <cellStyle name="Heading 2 2" xfId="1002" hidden="1" xr:uid="{ECEC0C34-3378-4E27-A354-3C70CD9BFA75}"/>
    <cellStyle name="Heading 2 2" xfId="957" hidden="1" xr:uid="{EEA2549B-D1B5-455E-8F19-477756B1D049}"/>
    <cellStyle name="Heading 2 2" xfId="863" hidden="1" xr:uid="{E8561E2E-FFF3-471C-A918-0EEA63C63D62}"/>
    <cellStyle name="Heading 2 2" xfId="875" hidden="1" xr:uid="{26EC4E20-DEB5-40F2-A9A0-626B67898191}"/>
    <cellStyle name="Heading 2 2" xfId="880" hidden="1" xr:uid="{5877DF1A-5EF2-40AC-8A2D-92400BF16BDA}"/>
    <cellStyle name="Heading 2 2" xfId="877" hidden="1" xr:uid="{D37F68FA-1D8C-46EB-9E7B-CC2FF3994E28}"/>
    <cellStyle name="Heading 2 2" xfId="447" hidden="1" xr:uid="{2DE609F7-9643-429C-8F3A-EF9E41217138}"/>
    <cellStyle name="Heading 2 2" xfId="401" hidden="1" xr:uid="{783E18B3-F508-4C39-8474-42764B12C71C}"/>
    <cellStyle name="Heading 2 2" xfId="861" hidden="1" xr:uid="{167B7DC0-BA14-4582-910A-5D2E2A285151}"/>
    <cellStyle name="Heading 2 2" xfId="865" hidden="1" xr:uid="{13D86E80-BA7F-4087-B334-EB0D8744859E}"/>
    <cellStyle name="Heading 2 2" xfId="391" hidden="1" xr:uid="{E85463A0-FE3D-43CE-B2FD-01159DB6E0AA}"/>
    <cellStyle name="Heading 2 2" xfId="688" hidden="1" xr:uid="{EDAFE75B-F6DC-4E40-AFB3-5B086BEC85AD}"/>
    <cellStyle name="Heading 2 2" xfId="169" hidden="1" xr:uid="{C9BA1B3A-6752-4A57-97E4-84D5B18997C0}"/>
    <cellStyle name="Heading 2 2" xfId="393" hidden="1" xr:uid="{78035791-9DA0-4B50-A7DB-67D4B2C90F4A}"/>
    <cellStyle name="Heading 2 2" xfId="397" hidden="1" xr:uid="{B9C95EA0-EF1E-4C9E-BF8A-931E64799BB4}"/>
    <cellStyle name="Heading 2 2" xfId="407" hidden="1" xr:uid="{6B3A910F-0086-4C3E-972E-770684923217}"/>
    <cellStyle name="Heading 2 2" xfId="859" hidden="1" xr:uid="{76D57475-5A18-4FD6-B758-5DEDDD779C4F}"/>
    <cellStyle name="Heading 2 2" xfId="405" hidden="1" xr:uid="{830464C0-2832-4F2C-AA29-080E126E92EB}"/>
    <cellStyle name="Heading 2 2" xfId="403" hidden="1" xr:uid="{992A767A-30BC-423B-B2F2-3D16F5DAB763}"/>
    <cellStyle name="Heading 2 2" xfId="869" hidden="1" xr:uid="{E97FC260-7C14-49A8-A763-4354638507A0}"/>
    <cellStyle name="Heading 2 2" xfId="900" hidden="1" xr:uid="{7350692F-91B7-4594-8DF2-AD64F85A6A6C}"/>
    <cellStyle name="Heading 2 2" xfId="927" hidden="1" xr:uid="{88FADF18-0E62-457C-9D58-3C1F6E23FCAD}"/>
    <cellStyle name="Heading 2 2" xfId="943" hidden="1" xr:uid="{A0CD0497-0735-4ADB-8074-297F61FD34E1}"/>
    <cellStyle name="Heading 2 2" xfId="933" hidden="1" xr:uid="{3713AC8D-F54A-488A-9654-6834A70D18E7}"/>
    <cellStyle name="Heading 2 2" xfId="931" hidden="1" xr:uid="{FA38E8B8-478E-4575-82FD-1FE25846D90F}"/>
    <cellStyle name="Heading 2 2" xfId="921" hidden="1" xr:uid="{E980C29E-5145-43D6-AFCC-B9209C281735}"/>
    <cellStyle name="Heading 2 2" xfId="904" hidden="1" xr:uid="{44622EF2-90AF-4AD6-8F41-7C948CE13592}"/>
    <cellStyle name="Heading 2 2" xfId="894" hidden="1" xr:uid="{A142C58B-70EE-445A-ABAE-2F940ED93820}"/>
    <cellStyle name="Heading 2 2" xfId="890" hidden="1" xr:uid="{1F3BB93B-CAF9-4496-B94F-7E5A3796546A}"/>
    <cellStyle name="Heading 2 2" xfId="854" hidden="1" xr:uid="{05EAD1FB-ECCE-4496-9107-4F05509C01F5}"/>
    <cellStyle name="Heading 2 2" xfId="888" hidden="1" xr:uid="{ECB71792-9C2E-450B-90A0-A66070306953}"/>
    <cellStyle name="Heading 2 2" xfId="881" hidden="1" xr:uid="{0E157BD9-B730-458E-A893-2E7435527940}"/>
    <cellStyle name="Heading 2 2" xfId="937" hidden="1" xr:uid="{93DEFA0E-A470-41A0-82DA-4F8F5793C89F}"/>
    <cellStyle name="Heading 2 2" xfId="884" hidden="1" xr:uid="{CA0A3D3A-1818-4F8E-8CFD-3E09F139995D}"/>
    <cellStyle name="Heading 2 2" xfId="855" hidden="1" xr:uid="{0EBF3EF6-51CE-4FD5-934E-CE8F28A4ABA1}"/>
    <cellStyle name="Heading 2 2" xfId="399" hidden="1" xr:uid="{4C56FD63-D7F4-4B8C-934F-69B152BD62C3}"/>
    <cellStyle name="Heading 2 2" xfId="395" hidden="1" xr:uid="{48E719C1-CC76-4990-B253-10DD625B1E3C}"/>
    <cellStyle name="Heading 2 2" xfId="857" hidden="1" xr:uid="{48BFE19F-D905-454B-A733-3114D5F8CCAC}"/>
    <cellStyle name="Heading 2 2" xfId="892" hidden="1" xr:uid="{A59E4186-604E-4A8C-A537-23C74DECB478}"/>
    <cellStyle name="Heading 2 2" xfId="886" hidden="1" xr:uid="{77F3B814-6B98-452E-8FCD-72D52EC2327B}"/>
    <cellStyle name="Heading 2 2" xfId="896" hidden="1" xr:uid="{D3CC36FB-E0C4-4C17-8A05-3AB01345F324}"/>
    <cellStyle name="Heading 2 2" xfId="898" hidden="1" xr:uid="{19649820-785D-493D-8663-EE52A068B2DA}"/>
    <cellStyle name="Heading 2 2" xfId="923" hidden="1" xr:uid="{6B5EA827-B5F4-4DD1-84FC-6CEC96335FE3}"/>
    <cellStyle name="Heading 2 2" xfId="925" hidden="1" xr:uid="{A8C67BD7-CCDB-4D92-97E4-99CA7AFC8A57}"/>
    <cellStyle name="Heading 2 2" xfId="929" hidden="1" xr:uid="{EEFFE559-4501-4836-BC5F-A1D16069FE01}"/>
    <cellStyle name="Heading 2 2" xfId="939" hidden="1" xr:uid="{2361E4B7-48FE-4D4D-9CFA-FBD61B2E7E13}"/>
    <cellStyle name="Heading 2 2" xfId="941" hidden="1" xr:uid="{55C421FE-ACA7-4616-89B1-ADF75DFB8E0C}"/>
    <cellStyle name="Heading 2 2" xfId="935" hidden="1" xr:uid="{891E0F30-A478-4E22-BD91-45DB184850B0}"/>
    <cellStyle name="Heading 2 2" xfId="902" hidden="1" xr:uid="{B3D1731F-B8C0-4484-A81B-8A9957F0DFE6}"/>
    <cellStyle name="Heading 2 2" xfId="867" hidden="1" xr:uid="{077C0AAC-D349-4C83-9DB0-5C0BEA732F49}"/>
    <cellStyle name="Heading 2 2" xfId="871" hidden="1" xr:uid="{F9DA7D41-76C6-46C0-BD9C-023BB4547A48}"/>
    <cellStyle name="Heading 2 2" xfId="853" hidden="1" xr:uid="{A57C38CF-08F9-446A-9A23-FC1598C82178}"/>
    <cellStyle name="Heading 2 2" xfId="882" hidden="1" xr:uid="{EFD17FA0-0FD1-492C-AEDC-3312BE9F62F5}"/>
    <cellStyle name="Heading 2 2" xfId="953" hidden="1" xr:uid="{02B19CA5-924D-4145-B46F-99EFB4DC2C8F}"/>
    <cellStyle name="Heading 2 2" xfId="917" hidden="1" xr:uid="{1924D0C2-D4BE-4E1D-A20A-D896A57E4632}"/>
    <cellStyle name="Heading 2 2" xfId="962" hidden="1" xr:uid="{EFA34FFF-117B-4B65-B3A2-801D5B08CA3C}"/>
    <cellStyle name="Heading 2 2" xfId="200" hidden="1" xr:uid="{81A3C376-940C-4D85-833C-B75CAB628931}"/>
    <cellStyle name="Heading 2 2" xfId="199" hidden="1" xr:uid="{B4C85D38-40B4-47E7-A080-B71715F8BD8A}"/>
    <cellStyle name="Heading 2 2" xfId="1062" hidden="1" xr:uid="{032F7E52-543A-4032-8D35-FEE8DB8910F4}"/>
    <cellStyle name="Heading 2 2" xfId="1138" hidden="1" xr:uid="{FC327AA0-CB52-4337-B011-1BE9270B48AE}"/>
    <cellStyle name="Heading 2 2" xfId="1155" hidden="1" xr:uid="{4B5F71FE-12ED-4488-9095-B84ABFFB2070}"/>
    <cellStyle name="Heading 2 2" xfId="1199" hidden="1" xr:uid="{5230F0B7-2558-4DFE-A910-8B77BFC80DE9}"/>
    <cellStyle name="Heading 2 2" xfId="1136" hidden="1" xr:uid="{3A3736DD-6515-47BB-BEE5-5AD5A01D73A1}"/>
    <cellStyle name="Heading 2 2" xfId="1211" hidden="1" xr:uid="{673746AE-3616-413E-8799-BF7FE3054326}"/>
    <cellStyle name="Heading 2 2" xfId="1223" hidden="1" xr:uid="{750EDB4B-07A1-4730-BFE8-A6B838D503E6}"/>
    <cellStyle name="Heading 2 2" xfId="1107" hidden="1" xr:uid="{22592628-6E02-458D-B31C-2556E7493C52}"/>
    <cellStyle name="Heading 2 2" xfId="1217" hidden="1" xr:uid="{F6B205F9-E095-4C88-8500-55E0B83C39E6}"/>
    <cellStyle name="Heading 2 2" xfId="1164" hidden="1" xr:uid="{4B93C958-514A-47C3-A9EF-D99F84EA9728}"/>
    <cellStyle name="Heading 2 2" xfId="1205" hidden="1" xr:uid="{8756CDA6-97F6-48D9-821E-52A1F2212148}"/>
    <cellStyle name="Heading 2 2" xfId="1193" hidden="1" xr:uid="{49ECAFC9-F0F7-47C0-AA74-2DA77E04ED2E}"/>
    <cellStyle name="Heading 2 2" xfId="1099" hidden="1" xr:uid="{C7BBC1AF-F57C-4F83-AC28-1C3B7DE4B2ED}"/>
    <cellStyle name="Heading 2 2" xfId="1179" hidden="1" xr:uid="{AAD8D41D-A230-4CF2-9574-C7C6CD2C6507}"/>
    <cellStyle name="Heading 2 2" xfId="1167" hidden="1" xr:uid="{552902B4-95D0-4075-8B29-B4CF8E816E35}"/>
    <cellStyle name="Heading 2 2" xfId="1159" hidden="1" xr:uid="{8527EC1D-9B71-41C5-BC71-BC4442F655F2}"/>
    <cellStyle name="Heading 2 2" xfId="1175" hidden="1" xr:uid="{CCC264A4-8FEB-494A-A791-0C6CD0EF4D82}"/>
    <cellStyle name="Heading 2 2" xfId="1201" hidden="1" xr:uid="{B834D382-BAA9-4A10-A60E-DE2CE5AE2DC0}"/>
    <cellStyle name="Heading 2 2" xfId="1225" hidden="1" xr:uid="{78285CC5-558F-4475-A24E-5F0092BED990}"/>
    <cellStyle name="Heading 2 2" xfId="1162" hidden="1" xr:uid="{7C9BCE62-DD72-426E-90B0-712EA7F7C630}"/>
    <cellStyle name="Heading 2 2" xfId="1095" hidden="1" xr:uid="{06ECD5DC-03D2-4CD5-B666-A3A53FF10AD2}"/>
    <cellStyle name="Heading 2 2" xfId="1165" hidden="1" xr:uid="{6A03ACAB-9759-459C-A9F3-3DE9BD6BBDE8}"/>
    <cellStyle name="Heading 2 2" xfId="1177" hidden="1" xr:uid="{08F56714-52BE-45FD-B1B2-4BD9F23AD2D9}"/>
    <cellStyle name="Heading 2 2" xfId="1101" hidden="1" xr:uid="{1487E3F3-9491-4040-A350-DC325CC725CA}"/>
    <cellStyle name="Heading 2 2" xfId="1187" hidden="1" xr:uid="{0467004C-CF76-486C-84A6-7080FA4D7ECF}"/>
    <cellStyle name="Heading 2 2" xfId="1144" hidden="1" xr:uid="{D9DE989C-1FEA-47AB-B1B6-2381FA04B430}"/>
    <cellStyle name="Heading 2 2" xfId="1153" hidden="1" xr:uid="{850FACC1-5D6E-4788-A783-E09D5BF0045C}"/>
    <cellStyle name="Heading 2 2" xfId="1038" hidden="1" xr:uid="{A02E2001-751B-4B43-8D53-205842778B34}"/>
    <cellStyle name="Heading 2 2" xfId="1109" hidden="1" xr:uid="{E0677B86-4B63-4B1C-AEA8-B968639BA9FC}"/>
    <cellStyle name="Heading 2 2" xfId="1140" hidden="1" xr:uid="{DDBEB4C9-0F40-45A9-A707-00629C33B34B}"/>
    <cellStyle name="Heading 2 2" xfId="1157" hidden="1" xr:uid="{C2D5D10B-6920-4A2A-975F-768FB62BAC8B}"/>
    <cellStyle name="Heading 2 2" xfId="1149" hidden="1" xr:uid="{0C783730-074F-45B4-8565-1C7E04DE226E}"/>
    <cellStyle name="Heading 2 2" xfId="1169" hidden="1" xr:uid="{22EE2EC7-E499-422B-845A-7E2BE74710B2}"/>
    <cellStyle name="Heading 2 2" xfId="1137" hidden="1" xr:uid="{A34EAE98-7A88-4E89-B5D1-589FB78CC15D}"/>
    <cellStyle name="Heading 2 2" xfId="1181" hidden="1" xr:uid="{002C238F-AF84-46E8-86FD-9774EEB6E2C2}"/>
    <cellStyle name="Heading 2 2" xfId="1173" hidden="1" xr:uid="{738E0C92-E700-4BC5-B92E-0875FC756494}"/>
    <cellStyle name="Heading 2 2" xfId="1102" hidden="1" xr:uid="{7ED6BEE8-2C3B-4886-B910-3239E47B3984}"/>
    <cellStyle name="Heading 2 2" xfId="1195" hidden="1" xr:uid="{BBEFF56E-EABA-404C-B603-38F4218D4626}"/>
    <cellStyle name="Heading 2 2" xfId="1219" hidden="1" xr:uid="{C5438652-3836-447C-AFF0-298800612C26}"/>
    <cellStyle name="Heading 2 2" xfId="1209" hidden="1" xr:uid="{553BE335-F038-4383-BBAA-D6DB2A70E585}"/>
    <cellStyle name="Heading 2 2" xfId="1096" hidden="1" xr:uid="{C7162114-6009-4B3C-B4C4-3B8E9D6A43A7}"/>
    <cellStyle name="Heading 2 2" xfId="1108" hidden="1" xr:uid="{2329945E-9BE6-4C4A-AA95-5A20BE2C07D8}"/>
    <cellStyle name="Heading 2 2" xfId="1104" hidden="1" xr:uid="{180CE8B2-6F66-44FD-9521-C36B1050B2F9}"/>
    <cellStyle name="Heading 2 2" xfId="1171" hidden="1" xr:uid="{88F200CB-4558-4FDE-B405-32DE77B7A7F4}"/>
    <cellStyle name="Heading 2 2" xfId="1183" hidden="1" xr:uid="{0B4F5A94-9FC1-461C-BE77-A72108A0D8A5}"/>
    <cellStyle name="Heading 2 2" xfId="1189" hidden="1" xr:uid="{5A5E7C52-02E9-4CDB-B67C-A3E76F8CACA1}"/>
    <cellStyle name="Heading 2 2" xfId="1197" hidden="1" xr:uid="{2F26E169-5170-487C-BC49-D72BF2AFB415}"/>
    <cellStyle name="Heading 2 2" xfId="1135" hidden="1" xr:uid="{D58E2CCC-076E-4DA8-A46C-6B04B4D551C4}"/>
    <cellStyle name="Heading 2 2" xfId="1213" hidden="1" xr:uid="{F1F63143-7E7C-42BE-9F49-C240C0F85D66}"/>
    <cellStyle name="Heading 2 2" xfId="1221" hidden="1" xr:uid="{76B9B6BC-35B6-432D-9392-CFEC9B62719F}"/>
    <cellStyle name="Heading 2 2" xfId="1161" hidden="1" xr:uid="{8A0B10B4-291D-4593-884B-8F26C044B21E}"/>
    <cellStyle name="Heading 2 2" xfId="1215" hidden="1" xr:uid="{70B3979F-51D4-499B-8EBF-5D2071D6F291}"/>
    <cellStyle name="Heading 2 2" xfId="1207" hidden="1" xr:uid="{75454A2D-C906-472E-B443-B610588600F0}"/>
    <cellStyle name="Heading 2 2" xfId="1203" hidden="1" xr:uid="{55C3A846-69F3-436E-92E4-550029E4C322}"/>
    <cellStyle name="Heading 2 2" xfId="1191" hidden="1" xr:uid="{AE2D30B8-E7D8-43B5-9667-30FF3CC97D13}"/>
    <cellStyle name="Heading 2 2" xfId="1146" hidden="1" xr:uid="{FF1DCADD-C9EF-4D48-BA69-F25E41DDDCF9}"/>
    <cellStyle name="Heading 2 2" xfId="1052" hidden="1" xr:uid="{1DF82B42-EFD8-403E-A57D-73D186443133}"/>
    <cellStyle name="Heading 2 2" xfId="1064" hidden="1" xr:uid="{22C6613A-3D36-48CC-9393-27A24CC6C8DA}"/>
    <cellStyle name="Heading 2 2" xfId="1069" hidden="1" xr:uid="{9475AFBA-F039-40AF-8CF4-B0DCEC557733}"/>
    <cellStyle name="Heading 2 2" xfId="1066" hidden="1" xr:uid="{AFCE187C-170E-4CC3-9FBE-93D13A19843B}"/>
    <cellStyle name="Heading 2 2" xfId="459" hidden="1" xr:uid="{37C80B0E-F0E7-4BEA-8702-A6600D41543D}"/>
    <cellStyle name="Heading 2 2" xfId="462" hidden="1" xr:uid="{319C91F6-B9C4-4884-9010-56E423603348}"/>
    <cellStyle name="Heading 2 2" xfId="1050" hidden="1" xr:uid="{720AAF66-0B63-4F90-8337-62069BAE355A}"/>
    <cellStyle name="Heading 2 2" xfId="1054" hidden="1" xr:uid="{5921CD13-A3F0-4448-ADFC-0CAD5DBE0370}"/>
    <cellStyle name="Heading 2 2" xfId="442" hidden="1" xr:uid="{1665FF4F-251D-44EC-9C4B-9EEF33029B4E}"/>
    <cellStyle name="Heading 2 2" xfId="450" hidden="1" xr:uid="{E7040F19-3FCC-4AA5-A6D0-2485E7AAC42F}"/>
    <cellStyle name="Heading 2 2" xfId="452" hidden="1" xr:uid="{8988CD2D-8926-425D-9B50-7BD7AEA83AFF}"/>
    <cellStyle name="Heading 2 2" xfId="453" hidden="1" xr:uid="{5FBFCF6A-504C-47FD-82AA-CED169504980}"/>
    <cellStyle name="Heading 2 2" xfId="457" hidden="1" xr:uid="{0816D8B3-961C-4FAE-8AC5-589D0017582B}"/>
    <cellStyle name="Heading 2 2" xfId="443" hidden="1" xr:uid="{20A91969-38BC-49D9-8618-63B5181F73E7}"/>
    <cellStyle name="Heading 2 2" xfId="1048" hidden="1" xr:uid="{101AB639-08F7-4484-875A-5B1FC2AAE3B2}"/>
    <cellStyle name="Heading 2 2" xfId="444" hidden="1" xr:uid="{FA61E389-1E0C-4403-B2AB-E98F774EE9E8}"/>
    <cellStyle name="Heading 2 2" xfId="464" hidden="1" xr:uid="{25232BCD-E4D6-411C-9326-A2F3C4DB7BB3}"/>
    <cellStyle name="Heading 2 2" xfId="1058" hidden="1" xr:uid="{1F7EE98E-F213-4B27-9112-5E029A0EEE40}"/>
    <cellStyle name="Heading 2 2" xfId="1089" hidden="1" xr:uid="{DAB7EED3-464E-451B-A233-A2998A4A01CD}"/>
    <cellStyle name="Heading 2 2" xfId="1116" hidden="1" xr:uid="{3481FA19-E715-4CFE-8E5C-A4DE279EF325}"/>
    <cellStyle name="Heading 2 2" xfId="1132" hidden="1" xr:uid="{D739625D-F444-4DDE-B921-65B2D167F7A6}"/>
    <cellStyle name="Heading 2 2" xfId="1122" hidden="1" xr:uid="{52D4E090-9C1B-4F4B-82A6-888357D7FFAC}"/>
    <cellStyle name="Heading 2 2" xfId="1120" hidden="1" xr:uid="{55BE3ED4-8905-45D6-A4CD-C35E4039E5DB}"/>
    <cellStyle name="Heading 2 2" xfId="1110" hidden="1" xr:uid="{CE68807F-5027-424A-817E-773F522E9CC2}"/>
    <cellStyle name="Heading 2 2" xfId="1093" hidden="1" xr:uid="{B107A769-AB9C-4210-9731-081835A25F4D}"/>
    <cellStyle name="Heading 2 2" xfId="1083" hidden="1" xr:uid="{80EFFDCF-97FD-4F11-A2D2-F47C70767509}"/>
    <cellStyle name="Heading 2 2" xfId="1079" hidden="1" xr:uid="{95C811AF-AB67-43A5-9799-F4B33AAAC882}"/>
    <cellStyle name="Heading 2 2" xfId="1043" hidden="1" xr:uid="{231B6AF4-FE01-44EE-ABD9-79EE80236E88}"/>
    <cellStyle name="Heading 2 2" xfId="1077" hidden="1" xr:uid="{A3BEA8B2-B4B1-4431-8F35-A7D2DA2D8C22}"/>
    <cellStyle name="Heading 2 2" xfId="1070" hidden="1" xr:uid="{9DBEECC9-8F72-4D8A-96A0-14B62AA32937}"/>
    <cellStyle name="Heading 2 2" xfId="1126" hidden="1" xr:uid="{50CE097B-5035-4D71-8F7B-7998FBBA5DA1}"/>
    <cellStyle name="Heading 2 2" xfId="1073" hidden="1" xr:uid="{B340FAA0-B62F-4825-97A9-55BF7446E95C}"/>
    <cellStyle name="Heading 2 2" xfId="1044" hidden="1" xr:uid="{675289B7-EB09-4896-9E5B-B2674EBC8308}"/>
    <cellStyle name="Heading 2 2" xfId="461" hidden="1" xr:uid="{CB35FC4C-1C75-4FD6-B891-3DEA41B2940B}"/>
    <cellStyle name="Heading 2 2" xfId="455" hidden="1" xr:uid="{571A48DC-D092-4280-A6F4-6EC11BE97040}"/>
    <cellStyle name="Heading 2 2" xfId="1046" hidden="1" xr:uid="{AD9091E2-0C42-4DF2-ABDA-BFABD5EE208F}"/>
    <cellStyle name="Heading 2 2" xfId="1081" hidden="1" xr:uid="{2F1C7064-9498-4030-AA80-35C9920BCAFD}"/>
    <cellStyle name="Heading 2 2" xfId="1075" hidden="1" xr:uid="{8F6AA862-EF0B-4F26-B3B4-38BC58B3AF57}"/>
    <cellStyle name="Heading 2 2" xfId="1085" hidden="1" xr:uid="{0B0A046C-ACAF-4FB1-8516-5C8824B15C4A}"/>
    <cellStyle name="Heading 2 2" xfId="1087" hidden="1" xr:uid="{5B828C12-B8D3-4F27-8100-03FFD89F01E9}"/>
    <cellStyle name="Heading 2 2" xfId="1112" hidden="1" xr:uid="{0F6772AD-D350-4581-801C-C32E3D76FA49}"/>
    <cellStyle name="Heading 2 2" xfId="1114" hidden="1" xr:uid="{806D98BD-8E67-4970-A366-D868C0C9B2BB}"/>
    <cellStyle name="Heading 2 2" xfId="1118" hidden="1" xr:uid="{4DCB0E8C-D8D1-48CE-98E1-14F61349B053}"/>
    <cellStyle name="Heading 2 2" xfId="1128" hidden="1" xr:uid="{4977656D-B201-4133-A09A-9B7589CF7956}"/>
    <cellStyle name="Heading 2 2" xfId="1130" hidden="1" xr:uid="{9931D860-82E2-4F63-B268-1A702CAB6703}"/>
    <cellStyle name="Heading 2 2" xfId="1124" hidden="1" xr:uid="{A12EE2B5-A239-401C-AE84-E972323C8484}"/>
    <cellStyle name="Heading 2 2" xfId="1091" hidden="1" xr:uid="{36BF2DF4-D4F7-4730-9490-5CBC9D62FB72}"/>
    <cellStyle name="Heading 2 2" xfId="1056" hidden="1" xr:uid="{4C40FF9E-78C3-41E4-9887-DC90FF6B989D}"/>
    <cellStyle name="Heading 2 2" xfId="1060" hidden="1" xr:uid="{DE064149-F75F-4308-93DE-84501553FF2D}"/>
    <cellStyle name="Heading 2 2" xfId="1042" hidden="1" xr:uid="{2F1E5A44-8100-4919-9E8F-7F995D83904F}"/>
    <cellStyle name="Heading 2 2" xfId="1071" hidden="1" xr:uid="{27142752-6FAA-4678-9650-E1F4C9DDDA8C}"/>
    <cellStyle name="Heading 2 2" xfId="1142" hidden="1" xr:uid="{D5720F26-4C76-4A7C-ADA3-5A789785B41C}"/>
    <cellStyle name="Heading 2 2" xfId="1106" hidden="1" xr:uid="{95C21596-5979-433E-9CF4-9ED9676228E5}"/>
    <cellStyle name="Heading 2 2" xfId="1151" hidden="1" xr:uid="{D3340B1B-7C85-4236-80FF-645F378D2159}"/>
    <cellStyle name="Heading 2 2" xfId="449" hidden="1" xr:uid="{E4E6F13F-5E48-4BB0-BD66-092968AAEC62}"/>
    <cellStyle name="Heading 2 2" xfId="448" hidden="1" xr:uid="{10422557-5A73-4F4F-BCDA-E001E5BCE9CE}"/>
    <cellStyle name="Heading 2 2" xfId="1266" hidden="1" xr:uid="{7A832F32-84D8-46DD-A63E-1636D4D75C32}"/>
    <cellStyle name="Heading 2 2" xfId="1264" hidden="1" xr:uid="{5D49EB39-F9CA-4698-B779-AB91AF927FA9}"/>
    <cellStyle name="Heading 2 2" xfId="1270" hidden="1" xr:uid="{933A7E3F-B543-4608-A61E-EC53D51380DF}"/>
    <cellStyle name="Heading 2 2" xfId="1268" hidden="1" xr:uid="{96191070-1CED-4772-8758-219B3D79184E}"/>
    <cellStyle name="Heading 2 2" xfId="1274" hidden="1" xr:uid="{C1574AE1-7FAE-4F38-849B-F7C6166B49BA}"/>
    <cellStyle name="Heading 2 2" xfId="1272" hidden="1" xr:uid="{2C492264-2872-493C-8F59-41B48F0C0820}"/>
    <cellStyle name="Heading 2 2" xfId="1278" hidden="1" xr:uid="{604C1A8D-49A4-4159-BEB6-8653123C5160}"/>
    <cellStyle name="Heading 2 2" xfId="1276" hidden="1" xr:uid="{83C5DBAF-1731-4FAD-BAD2-902BD78DC02C}"/>
    <cellStyle name="Heading 2 2" xfId="1282" hidden="1" xr:uid="{F280989F-D963-417F-AD4F-01858D2B3EBB}"/>
    <cellStyle name="Heading 2 2" xfId="1280" hidden="1" xr:uid="{5A0E1DEE-C294-4274-AA21-788FEDC75AF7}"/>
    <cellStyle name="Heading 2 2" xfId="1286" hidden="1" xr:uid="{8B0FCBED-7FE7-45FF-BB9E-A2090FEF3C0B}"/>
    <cellStyle name="Heading 2 2" xfId="1284" hidden="1" xr:uid="{47669020-E672-4333-BAA7-4B3D3CBED4F9}"/>
    <cellStyle name="Heading 2 2" xfId="1367" hidden="1" xr:uid="{F053F068-30D0-4150-BF58-98AEB1F7BFF1}"/>
    <cellStyle name="Heading 2 2" xfId="1443" hidden="1" xr:uid="{502C5863-03B1-4384-B7AE-9F92E0236902}"/>
    <cellStyle name="Heading 2 2" xfId="1460" hidden="1" xr:uid="{0CE974ED-F19C-4B7A-A3B3-08DB53AE6043}"/>
    <cellStyle name="Heading 2 2" xfId="1504" hidden="1" xr:uid="{3E424D47-1066-4FE2-8027-95CCC4CA3D1A}"/>
    <cellStyle name="Heading 2 2" xfId="1441" hidden="1" xr:uid="{3AD84B34-8C49-42E4-B1AC-E6D2F91FFE84}"/>
    <cellStyle name="Heading 2 2" xfId="1516" hidden="1" xr:uid="{4AFDEDD8-AEA4-43D9-911A-A39F73C19B5E}"/>
    <cellStyle name="Heading 2 2" xfId="1528" hidden="1" xr:uid="{7475C588-F2FD-4853-A2BB-81066715F614}"/>
    <cellStyle name="Heading 2 2" xfId="1412" hidden="1" xr:uid="{859C87A6-AA42-40F7-BA24-44DB7955421A}"/>
    <cellStyle name="Heading 2 2" xfId="1522" hidden="1" xr:uid="{F230C893-A3DC-4348-A9C3-16E1589BBE6B}"/>
    <cellStyle name="Heading 2 2" xfId="1469" hidden="1" xr:uid="{811CE2F5-2343-44D0-BFD1-29CA621EA6DB}"/>
    <cellStyle name="Heading 2 2" xfId="1510" hidden="1" xr:uid="{443478F9-84A0-44BA-B32F-11C5B6E7F0F6}"/>
    <cellStyle name="Heading 2 2" xfId="1498" hidden="1" xr:uid="{203C0A4D-BD04-404E-A44C-7C32DD5D0998}"/>
    <cellStyle name="Heading 2 2" xfId="1404" hidden="1" xr:uid="{766B6F78-6D73-4F3E-B1F9-FE481DB21945}"/>
    <cellStyle name="Heading 2 2" xfId="1484" hidden="1" xr:uid="{825EB1DC-2CE2-441C-9679-3FF7B07E1F5F}"/>
    <cellStyle name="Heading 2 2" xfId="1472" hidden="1" xr:uid="{DD61CAD3-ABCC-4CAF-BD0C-0155B2E497C5}"/>
    <cellStyle name="Heading 2 2" xfId="1464" hidden="1" xr:uid="{FFA7C183-93E6-4804-92D4-AD891C6CBCC3}"/>
    <cellStyle name="Heading 2 2" xfId="1480" hidden="1" xr:uid="{CCB8CC04-AA3C-40A5-B6A3-B534304030A1}"/>
    <cellStyle name="Heading 2 2" xfId="1506" hidden="1" xr:uid="{0CBE0198-6363-4435-B715-4ADD52201628}"/>
    <cellStyle name="Heading 2 2" xfId="1530" hidden="1" xr:uid="{F076843E-6580-474E-894B-6435F979A7C5}"/>
    <cellStyle name="Heading 2 2" xfId="1467" hidden="1" xr:uid="{DE87C971-68AE-4920-B2EB-10A4DEB89625}"/>
    <cellStyle name="Heading 2 2" xfId="1400" hidden="1" xr:uid="{028B8FE1-FD05-4B86-B9B5-645981DFCCDA}"/>
    <cellStyle name="Heading 2 2" xfId="1470" hidden="1" xr:uid="{DF73C011-8163-4B7B-9262-474CDEC0F10C}"/>
    <cellStyle name="Heading 2 2" xfId="1482" hidden="1" xr:uid="{8EA002E0-BE61-44B2-AAAB-64216EB78925}"/>
    <cellStyle name="Heading 2 2" xfId="1406" hidden="1" xr:uid="{3B85BA03-A11E-43DA-9DBC-76CD0F01781E}"/>
    <cellStyle name="Heading 2 2" xfId="1492" hidden="1" xr:uid="{7621E63B-2E37-4173-9935-4947399C3F2B}"/>
    <cellStyle name="Heading 2 2" xfId="1449" hidden="1" xr:uid="{03CF21E8-13CA-4DD8-8C8A-A4703C640A05}"/>
    <cellStyle name="Heading 2 2" xfId="1458" hidden="1" xr:uid="{5FC4681D-322E-45D7-9494-E3BB759DF92F}"/>
    <cellStyle name="Heading 2 2" xfId="1343" hidden="1" xr:uid="{B581E3AE-CBC4-456E-ABAE-0B3679573C18}"/>
    <cellStyle name="Heading 2 2" xfId="1414" hidden="1" xr:uid="{4CA633CF-DC37-4D36-A779-F9B923FF9E73}"/>
    <cellStyle name="Heading 2 2" xfId="1445" hidden="1" xr:uid="{3816C962-E968-4E5F-8EEF-3B7BB148F35F}"/>
    <cellStyle name="Heading 2 2" xfId="1462" hidden="1" xr:uid="{D982E36E-CF85-41D5-97A8-FCA2E8EA9B96}"/>
    <cellStyle name="Heading 2 2" xfId="1454" hidden="1" xr:uid="{3C658FE8-EED9-4949-9646-CF83A972679A}"/>
    <cellStyle name="Heading 2 2" xfId="1474" hidden="1" xr:uid="{6FE9ED0B-F38F-4D9D-B87C-F5580E9AB71F}"/>
    <cellStyle name="Heading 2 2" xfId="1442" hidden="1" xr:uid="{F6A62987-D959-426F-AD01-CAF8913FA0CA}"/>
    <cellStyle name="Heading 2 2" xfId="1486" hidden="1" xr:uid="{8212EDEB-C926-400B-AD43-A7D994E7E170}"/>
    <cellStyle name="Heading 2 2" xfId="1478" hidden="1" xr:uid="{E03DEFD0-5315-4DF4-8C7C-DFC7B8550F68}"/>
    <cellStyle name="Heading 2 2" xfId="1407" hidden="1" xr:uid="{2D505FC1-8D9C-498D-BA0A-785CD02B638E}"/>
    <cellStyle name="Heading 2 2" xfId="1500" hidden="1" xr:uid="{4E1BC845-1AE1-4FE9-A423-40FBB4B626A3}"/>
    <cellStyle name="Heading 2 2" xfId="1524" hidden="1" xr:uid="{29355D67-32D8-4D73-9DA9-FFEFBB802D02}"/>
    <cellStyle name="Heading 2 2" xfId="1514" hidden="1" xr:uid="{E0C897B3-D45B-43A0-92E0-0782EA2E7755}"/>
    <cellStyle name="Heading 2 2" xfId="1401" hidden="1" xr:uid="{E884D7B8-F969-4A39-AB22-41DFB10A6DD0}"/>
    <cellStyle name="Heading 2 2" xfId="1413" hidden="1" xr:uid="{04CB577F-0A77-449F-8C6E-5736B3F59CFC}"/>
    <cellStyle name="Heading 2 2" xfId="1409" hidden="1" xr:uid="{4EB9F34F-1820-4C36-AFC9-C83E9F64ACA2}"/>
    <cellStyle name="Heading 2 2" xfId="1476" hidden="1" xr:uid="{38FAABFC-2FA8-4B53-B057-579C3EDB5451}"/>
    <cellStyle name="Heading 2 2" xfId="1488" hidden="1" xr:uid="{F35D6423-EA39-4B38-B621-23EEA54A96FE}"/>
    <cellStyle name="Heading 2 2" xfId="1494" hidden="1" xr:uid="{E21449B6-C263-4CC6-8065-9D4BBAC69D12}"/>
    <cellStyle name="Heading 2 2" xfId="1502" hidden="1" xr:uid="{5D665552-EC28-47E2-AEE4-AC9264F87C91}"/>
    <cellStyle name="Heading 2 2" xfId="1440" hidden="1" xr:uid="{1799DBCB-4C06-4937-A87B-15909A36C261}"/>
    <cellStyle name="Heading 2 2" xfId="1518" hidden="1" xr:uid="{D044A6F3-00DF-4910-8E1F-26B0A7C2274C}"/>
    <cellStyle name="Heading 2 2" xfId="1526" hidden="1" xr:uid="{959557E8-C563-472B-8635-A73B82CA3185}"/>
    <cellStyle name="Heading 2 2" xfId="1466" hidden="1" xr:uid="{522A7651-2200-4D25-B3B3-61BEB84F21D3}"/>
    <cellStyle name="Heading 2 2" xfId="1520" hidden="1" xr:uid="{3126DF2E-F78F-43B0-9BE2-4792A12ECE78}"/>
    <cellStyle name="Heading 2 2" xfId="1512" hidden="1" xr:uid="{68F8AD42-0D95-41B1-9CAF-227E458E3DC1}"/>
    <cellStyle name="Heading 2 2" xfId="1508" hidden="1" xr:uid="{5F6351C9-43AF-4CDF-8927-56B9D4F3171B}"/>
    <cellStyle name="Heading 2 2" xfId="1496" hidden="1" xr:uid="{5914F860-E5DC-4090-A134-6D173235FE52}"/>
    <cellStyle name="Heading 2 2" xfId="1451" hidden="1" xr:uid="{A88B2915-3A37-4548-A373-ACCF995223D1}"/>
    <cellStyle name="Heading 2 2" xfId="1357" hidden="1" xr:uid="{F22EC7F1-A680-4333-982B-2861025B0DB8}"/>
    <cellStyle name="Heading 2 2" xfId="1369" hidden="1" xr:uid="{D8629A98-140E-4AEB-870F-2B242FBC4963}"/>
    <cellStyle name="Heading 2 2" xfId="1374" hidden="1" xr:uid="{35039DBE-A770-4B08-AE83-8596BCEB4C14}"/>
    <cellStyle name="Heading 2 2" xfId="1371" hidden="1" xr:uid="{10CBB1F9-8F2E-4AF2-9A87-F3453770A1FC}"/>
    <cellStyle name="Heading 2 2" xfId="1328" hidden="1" xr:uid="{80CD87CB-510A-46AD-ADF4-6CACE5316AAC}"/>
    <cellStyle name="Heading 2 2" xfId="1332" hidden="1" xr:uid="{C8073F9D-45E7-4C47-AA76-5EF36365A20E}"/>
    <cellStyle name="Heading 2 2" xfId="1355" hidden="1" xr:uid="{9E1591A4-FB98-4777-8F31-573A1C9DA2CA}"/>
    <cellStyle name="Heading 2 2" xfId="1359" hidden="1" xr:uid="{E6DCB8AC-AAD2-411D-98CD-029E3094A542}"/>
    <cellStyle name="Heading 2 2" xfId="1320" hidden="1" xr:uid="{442002CC-02F2-478F-948A-88564E50F953}"/>
    <cellStyle name="Heading 2 2" xfId="1316" hidden="1" xr:uid="{99D3B960-3AE3-41B0-97DD-681E2E36A97E}"/>
    <cellStyle name="Heading 2 2" xfId="1318" hidden="1" xr:uid="{5040A7F1-4794-4B3D-8089-88F67B4FF557}"/>
    <cellStyle name="Heading 2 2" xfId="1322" hidden="1" xr:uid="{88D0A3E1-5033-40D7-9F23-687981F70EA4}"/>
    <cellStyle name="Heading 2 2" xfId="1326" hidden="1" xr:uid="{81C2FB9D-48AF-43D5-A984-28A61909AF33}"/>
    <cellStyle name="Heading 2 2" xfId="1338" hidden="1" xr:uid="{D08E9C9B-6A94-4E75-838D-978EF6205B46}"/>
    <cellStyle name="Heading 2 2" xfId="1353" hidden="1" xr:uid="{D359912E-CFDF-4E59-B391-A0D4D078BD6C}"/>
    <cellStyle name="Heading 2 2" xfId="1336" hidden="1" xr:uid="{5A4DEB8E-1602-45E5-8311-E7307AF2206D}"/>
    <cellStyle name="Heading 2 2" xfId="1334" hidden="1" xr:uid="{BD1D963C-D7D2-43D9-9F28-699D431CB33B}"/>
    <cellStyle name="Heading 2 2" xfId="1363" hidden="1" xr:uid="{41B4849B-CBDE-4256-BB4A-73A7CDFE372C}"/>
    <cellStyle name="Heading 2 2" xfId="1394" hidden="1" xr:uid="{E69ABBF2-3AA7-4E8F-9111-72AA7BD782F5}"/>
    <cellStyle name="Heading 2 2" xfId="1421" hidden="1" xr:uid="{9D745B10-404C-437D-A7E6-48AAD38B9897}"/>
    <cellStyle name="Heading 2 2" xfId="1437" hidden="1" xr:uid="{2B54706B-07AB-4D27-97D5-8577EF2EE593}"/>
    <cellStyle name="Heading 2 2" xfId="1427" hidden="1" xr:uid="{B0AC6633-8E80-4D94-B909-1C7D575271B3}"/>
    <cellStyle name="Heading 2 2" xfId="1425" hidden="1" xr:uid="{78BCF738-62A8-4B57-ACCF-4529DDB9603D}"/>
    <cellStyle name="Heading 2 2" xfId="1415" hidden="1" xr:uid="{523EAC4A-0686-4B06-93F6-DE290A2C7147}"/>
    <cellStyle name="Heading 2 2" xfId="1398" hidden="1" xr:uid="{1E9316D5-4E84-4C17-9DB0-9D56594010EC}"/>
    <cellStyle name="Heading 2 2" xfId="1388" hidden="1" xr:uid="{A0134014-E3DF-4C86-B93A-B17C87F18EC5}"/>
    <cellStyle name="Heading 2 2" xfId="1384" hidden="1" xr:uid="{9A01002C-88E0-406A-A86E-0F838689BCA0}"/>
    <cellStyle name="Heading 2 2" xfId="1348" hidden="1" xr:uid="{895DCD6F-93DA-4C6F-B6DB-4DC63B0D34B0}"/>
    <cellStyle name="Heading 2 2" xfId="1382" hidden="1" xr:uid="{64240CE4-0431-48A9-8861-B57F756C97A2}"/>
    <cellStyle name="Heading 2 2" xfId="1375" hidden="1" xr:uid="{CA3EE685-1E99-4DD0-9C01-32341A9F088E}"/>
    <cellStyle name="Heading 2 2" xfId="1431" hidden="1" xr:uid="{7D996561-6667-4A03-9A63-E67371E11A8D}"/>
    <cellStyle name="Heading 2 2" xfId="1378" hidden="1" xr:uid="{1B703FCC-0DA1-4801-945A-C2E5762A7DAB}"/>
    <cellStyle name="Heading 2 2" xfId="1349" hidden="1" xr:uid="{BD2CB41E-209A-40BB-B632-42227514DDA6}"/>
    <cellStyle name="Heading 2 2" xfId="1330" hidden="1" xr:uid="{492B9AF7-0ACA-455E-8057-F6D61754F630}"/>
    <cellStyle name="Heading 2 2" xfId="1324" hidden="1" xr:uid="{0F6326AD-5B8B-4DA7-AA12-8D530E5594A1}"/>
    <cellStyle name="Heading 2 2" xfId="1351" hidden="1" xr:uid="{0602B0A3-65AF-41B0-B935-4814CC639DC0}"/>
    <cellStyle name="Heading 2 2" xfId="1386" hidden="1" xr:uid="{306FBAF7-2332-459C-B6AC-7D7A396D6778}"/>
    <cellStyle name="Heading 2 2" xfId="1380" hidden="1" xr:uid="{40A31307-1C51-4127-BC78-6056BDF9D9F1}"/>
    <cellStyle name="Heading 2 2" xfId="1390" hidden="1" xr:uid="{00E4B2F5-EAB5-4FFB-BF73-EDA84C892A85}"/>
    <cellStyle name="Heading 2 2" xfId="1392" hidden="1" xr:uid="{CF493098-0682-4643-BC92-CC56CDCF4BC9}"/>
    <cellStyle name="Heading 2 2" xfId="1417" hidden="1" xr:uid="{DFD43275-B511-4F56-80F9-8F60D484E4B0}"/>
    <cellStyle name="Heading 2 2" xfId="1419" hidden="1" xr:uid="{0674AF1A-9E07-433B-886C-AE35C592FBA2}"/>
    <cellStyle name="Heading 2 2" xfId="1423" hidden="1" xr:uid="{D81E8C3C-10E1-4219-A0C6-88EB10BF7820}"/>
    <cellStyle name="Heading 2 2" xfId="1433" hidden="1" xr:uid="{577681E2-AEE9-4F02-AA31-9D16CB1BD254}"/>
    <cellStyle name="Heading 2 2" xfId="1435" hidden="1" xr:uid="{A86E565F-0A1C-440C-8575-92219BB4482D}"/>
    <cellStyle name="Heading 2 2" xfId="1429" hidden="1" xr:uid="{106D7324-9052-4EE3-92DF-5A1A4D8B7213}"/>
    <cellStyle name="Heading 2 2" xfId="1396" hidden="1" xr:uid="{1F9EA807-FB4E-4E00-9B85-45D23AF7A048}"/>
    <cellStyle name="Heading 2 2" xfId="1361" hidden="1" xr:uid="{4065167F-D80A-4EAF-8472-3BF0C9A30AF4}"/>
    <cellStyle name="Heading 2 2" xfId="1365" hidden="1" xr:uid="{9A145E7E-6670-4133-A394-A263C4873FC5}"/>
    <cellStyle name="Heading 2 2" xfId="1347" hidden="1" xr:uid="{3034F178-2D59-412D-B7F4-E2E5245029AF}"/>
    <cellStyle name="Heading 2 2" xfId="1376" hidden="1" xr:uid="{71457029-573E-4517-8540-ACDA1EEE836D}"/>
    <cellStyle name="Heading 2 2" xfId="1447" hidden="1" xr:uid="{45770DE5-3B7F-4875-BE1D-6F24C7E2E48B}"/>
    <cellStyle name="Heading 2 2" xfId="1411" hidden="1" xr:uid="{2F93D355-174E-42B8-A570-B7A912207B4E}"/>
    <cellStyle name="Heading 2 2" xfId="1456" hidden="1" xr:uid="{0275F9DA-759E-4E2E-8C14-6CF62D6B45A5}"/>
    <cellStyle name="Heading 2 2" xfId="1315" hidden="1" xr:uid="{D035ACFE-1820-426A-82AB-73D0FFF36E68}"/>
    <cellStyle name="Heading 2 2" xfId="1313" hidden="1" xr:uid="{2B1B2276-720A-4C4F-B47E-5C60D7954873}"/>
    <cellStyle name="Heading 2 2" xfId="1633" hidden="1" xr:uid="{A7FA3FDE-A48D-4C5D-935D-DE321F526174}"/>
    <cellStyle name="Heading 2 2" xfId="1711" hidden="1" xr:uid="{47ACEC16-E38F-4111-BA91-DC42A4642F5A}"/>
    <cellStyle name="Heading 2 2" xfId="1728" hidden="1" xr:uid="{8FD8DAD4-A6D6-432E-92D2-39A3B18829B0}"/>
    <cellStyle name="Heading 2 2" xfId="1772" hidden="1" xr:uid="{425AAFEE-5537-4CB3-BE2D-AF0490CD8381}"/>
    <cellStyle name="Heading 2 2" xfId="1709" hidden="1" xr:uid="{02C1FCB4-D28F-4013-A5EC-2FC0A2B012BE}"/>
    <cellStyle name="Heading 2 2" xfId="1784" hidden="1" xr:uid="{F93D5F17-7F83-4EF7-9AB7-C797B9ACA4AD}"/>
    <cellStyle name="Heading 2 2" xfId="1796" hidden="1" xr:uid="{32E84611-2A54-478C-B454-7287AF815291}"/>
    <cellStyle name="Heading 2 2" xfId="1680" hidden="1" xr:uid="{7D868050-ECA5-4F4F-AA00-EEF38EE2CAA3}"/>
    <cellStyle name="Heading 2 2" xfId="1790" hidden="1" xr:uid="{0551DD39-A92E-4709-96BF-C0B1CBB06C59}"/>
    <cellStyle name="Heading 2 2" xfId="1737" hidden="1" xr:uid="{9EBFCAA2-1F89-444C-9098-1D0A1A66B170}"/>
    <cellStyle name="Heading 2 2" xfId="1778" hidden="1" xr:uid="{3A0F8261-A285-443C-93B1-A133E51432B7}"/>
    <cellStyle name="Heading 2 2" xfId="1766" hidden="1" xr:uid="{E899716C-F46B-4751-A2DA-CD54B236AEFE}"/>
    <cellStyle name="Heading 2 2" xfId="1672" hidden="1" xr:uid="{84F4A0FA-4CAF-4ED1-8A5D-9EBDE2E19BCB}"/>
    <cellStyle name="Heading 2 2" xfId="1752" hidden="1" xr:uid="{DE41E8B0-9861-4D7F-9467-59C318D4F7BC}"/>
    <cellStyle name="Heading 2 2" xfId="1740" hidden="1" xr:uid="{1F615C4C-1220-45A5-9049-861C7EED205E}"/>
    <cellStyle name="Heading 2 2" xfId="1732" hidden="1" xr:uid="{A316ACBC-39C8-4FD8-9EFF-E2BE5773CC4B}"/>
    <cellStyle name="Heading 2 2" xfId="1748" hidden="1" xr:uid="{9BE2B3F2-72C8-4751-BBB3-EAE0CA3744E0}"/>
    <cellStyle name="Heading 2 2" xfId="1774" hidden="1" xr:uid="{86200AC4-7FE7-4639-B588-84FF2DC470E9}"/>
    <cellStyle name="Heading 2 2" xfId="1798" hidden="1" xr:uid="{8FF04A3E-ACFD-41F0-A899-8362FDD8AC3D}"/>
    <cellStyle name="Heading 2 2" xfId="1735" hidden="1" xr:uid="{2C01BE04-E710-4E9B-9F29-6E8C595D03C2}"/>
    <cellStyle name="Heading 2 2" xfId="1668" hidden="1" xr:uid="{FBC54B49-EC25-4624-ADEF-C96CE2D75F02}"/>
    <cellStyle name="Heading 2 2" xfId="1738" hidden="1" xr:uid="{A16B0D46-E1C6-4F06-81C9-B04802097483}"/>
    <cellStyle name="Heading 2 2" xfId="1750" hidden="1" xr:uid="{59CF23AD-5286-47D4-A26F-39E342B0AE33}"/>
    <cellStyle name="Heading 2 2" xfId="1674" hidden="1" xr:uid="{551EF751-37F9-42A7-8E9E-2EDE7AC78621}"/>
    <cellStyle name="Heading 2 2" xfId="1760" hidden="1" xr:uid="{F9E621EC-6272-4E4C-986F-22A4067FF9D1}"/>
    <cellStyle name="Heading 2 2" xfId="1717" hidden="1" xr:uid="{8C925527-A0F0-4341-9F19-4FCA59AA0136}"/>
    <cellStyle name="Heading 2 2" xfId="1726" hidden="1" xr:uid="{6B365856-9837-4562-9E9E-0DF3E19E9C22}"/>
    <cellStyle name="Heading 2 2" xfId="1609" hidden="1" xr:uid="{812B6218-61C9-4E7D-9B43-E463A75E5E10}"/>
    <cellStyle name="Heading 2 2" xfId="1682" hidden="1" xr:uid="{6EFDAF55-0DE7-4C06-8301-9776EA2FF27C}"/>
    <cellStyle name="Heading 2 2" xfId="1713" hidden="1" xr:uid="{ADD45623-31D1-450F-80C9-1BBD4E90A86A}"/>
    <cellStyle name="Heading 2 2" xfId="1730" hidden="1" xr:uid="{3EFEEEC7-8A91-40A1-9428-031FE0AA2937}"/>
    <cellStyle name="Heading 2 2" xfId="1722" hidden="1" xr:uid="{643A7682-EE6C-44E3-938A-C0696922CB81}"/>
    <cellStyle name="Heading 2 2" xfId="1742" hidden="1" xr:uid="{2066F156-9108-463E-9834-F9DADB0B983E}"/>
    <cellStyle name="Heading 2 2" xfId="1710" hidden="1" xr:uid="{3806885A-B779-4D0B-9714-E61A29E7D949}"/>
    <cellStyle name="Heading 2 2" xfId="1754" hidden="1" xr:uid="{B82CEC15-96D9-4E04-8E05-52FB707F9D9D}"/>
    <cellStyle name="Heading 2 2" xfId="1746" hidden="1" xr:uid="{2B0E1EBF-FC8D-4D65-AAA3-0EEE3EA841B5}"/>
    <cellStyle name="Heading 2 2" xfId="1675" hidden="1" xr:uid="{1A9BCC28-CA80-4945-9092-09984566BE8F}"/>
    <cellStyle name="Heading 2 2" xfId="1768" hidden="1" xr:uid="{4D0F371B-F0B9-4EED-B784-B75B413BD0C0}"/>
    <cellStyle name="Heading 2 2" xfId="1792" hidden="1" xr:uid="{93341166-B6DE-4AF6-BAD5-FA6B4D49F49E}"/>
    <cellStyle name="Heading 2 2" xfId="1782" hidden="1" xr:uid="{8CE6A8D0-AE44-4912-AAEF-17DA23820DB6}"/>
    <cellStyle name="Heading 2 2" xfId="1669" hidden="1" xr:uid="{DA7CE931-C8EE-4A0D-A78A-CDC6647BA22C}"/>
    <cellStyle name="Heading 2 2" xfId="1681" hidden="1" xr:uid="{5E17A449-487D-4B71-BD0E-F37A2A521602}"/>
    <cellStyle name="Heading 2 2" xfId="1677" hidden="1" xr:uid="{1562B0D5-0FB3-40B3-AEEB-87281AFBBB7C}"/>
    <cellStyle name="Heading 2 2" xfId="1744" hidden="1" xr:uid="{06A48C7A-CB6F-493B-91CA-732133FE5359}"/>
    <cellStyle name="Heading 2 2" xfId="1756" hidden="1" xr:uid="{5C738E37-3F8F-4EF4-B70F-A2A3C9F88FA8}"/>
    <cellStyle name="Heading 2 2" xfId="1762" hidden="1" xr:uid="{FFD91FB5-137E-4CDD-8EB6-51EBE7396F26}"/>
    <cellStyle name="Heading 2 2" xfId="1770" hidden="1" xr:uid="{56DDB00F-08E8-4C34-8BFF-B5DD3999D3B1}"/>
    <cellStyle name="Heading 2 2" xfId="1708" hidden="1" xr:uid="{6F7164CC-221E-438D-AA76-8C5681B66EC5}"/>
    <cellStyle name="Heading 2 2" xfId="1786" hidden="1" xr:uid="{2C15280F-1AB1-44EA-B35F-79883D154D81}"/>
    <cellStyle name="Heading 2 2" xfId="1794" hidden="1" xr:uid="{3F4EA5DC-E8A3-4BAC-A112-CC962BD1AAE9}"/>
    <cellStyle name="Heading 2 2" xfId="1734" hidden="1" xr:uid="{AA17652B-005B-40EA-81DC-EE7A154A709F}"/>
    <cellStyle name="Heading 2 2" xfId="1788" hidden="1" xr:uid="{2A6E949A-3D51-4B68-BD05-96DBC48A7E7A}"/>
    <cellStyle name="Heading 2 2" xfId="1780" hidden="1" xr:uid="{8B70A817-4AC2-4AAB-938A-9C3F527BB601}"/>
    <cellStyle name="Heading 2 2" xfId="1776" hidden="1" xr:uid="{722F7988-4416-41DA-9FEF-7ABFF1E4D3AF}"/>
    <cellStyle name="Heading 2 2" xfId="1764" hidden="1" xr:uid="{1E3A296B-742D-4354-9D98-270DE4558356}"/>
    <cellStyle name="Heading 2 2" xfId="1719" hidden="1" xr:uid="{5EEC8353-A7B5-4000-9106-BEA5B31A7B7D}"/>
    <cellStyle name="Heading 2 2" xfId="1623" hidden="1" xr:uid="{2741286A-D023-4DC8-9DA2-BA37B25766C8}"/>
    <cellStyle name="Heading 2 2" xfId="1635" hidden="1" xr:uid="{A7A00CED-2A58-4342-859E-F8C1FFF294FB}"/>
    <cellStyle name="Heading 2 2" xfId="1642" hidden="1" xr:uid="{555B01CA-8E58-477E-A04D-9372ED94BFDD}"/>
    <cellStyle name="Heading 2 2" xfId="1637" hidden="1" xr:uid="{0E773249-AA40-4CCD-AF9C-8BA688FC7F04}"/>
    <cellStyle name="Heading 2 2" xfId="1569" hidden="1" xr:uid="{5C8C783F-E7BB-4228-9863-FFAE97208E80}"/>
    <cellStyle name="Heading 2 2" xfId="1573" hidden="1" xr:uid="{CBB9CAF4-9D5F-4722-AEBB-9FF23134D38A}"/>
    <cellStyle name="Heading 2 2" xfId="1621" hidden="1" xr:uid="{B57A73EE-66D2-4032-971D-A4149AC18CA3}"/>
    <cellStyle name="Heading 2 2" xfId="1625" hidden="1" xr:uid="{F1EDBAC1-9070-47FD-814B-D93D344DB33E}"/>
    <cellStyle name="Heading 2 2" xfId="1561" hidden="1" xr:uid="{FB7C8A7D-E569-4F07-BE5D-D3B855971387}"/>
    <cellStyle name="Heading 2 2" xfId="1557" hidden="1" xr:uid="{FF936711-FB16-4AE2-AED4-8A41E7D79222}"/>
    <cellStyle name="Heading 2 2" xfId="1559" hidden="1" xr:uid="{DAFCD6D2-01EA-4591-8008-DB307A3C538E}"/>
    <cellStyle name="Heading 2 2" xfId="1563" hidden="1" xr:uid="{1D9FBB3A-3636-44F7-9C86-62A7B0DAD1AA}"/>
    <cellStyle name="Heading 2 2" xfId="1567" hidden="1" xr:uid="{C1C38F8D-4591-423B-97BF-7FA632359BC1}"/>
    <cellStyle name="Heading 2 2" xfId="1579" hidden="1" xr:uid="{DEA0F22E-28BE-463E-8424-8C5251A3EB2B}"/>
    <cellStyle name="Heading 2 2" xfId="1619" hidden="1" xr:uid="{1B545AB1-6FAC-4BEF-B913-CA6FABAB3B97}"/>
    <cellStyle name="Heading 2 2" xfId="1577" hidden="1" xr:uid="{43C3C4D9-6A5F-4646-9C0E-91B84D4FE0FF}"/>
    <cellStyle name="Heading 2 2" xfId="1575" hidden="1" xr:uid="{4800D439-73ED-40F8-AEE4-410509EA1430}"/>
    <cellStyle name="Heading 2 2" xfId="1629" hidden="1" xr:uid="{F5F0A502-5D73-4789-9ECB-5CFA96A586BC}"/>
    <cellStyle name="Heading 2 2" xfId="1662" hidden="1" xr:uid="{B7337B6D-2C0F-4BD5-8AA3-920C286FC5D6}"/>
    <cellStyle name="Heading 2 2" xfId="1689" hidden="1" xr:uid="{9A5F0478-506B-4896-9580-820DB739BCB1}"/>
    <cellStyle name="Heading 2 2" xfId="1705" hidden="1" xr:uid="{6F26BEFC-BDA7-4DF6-9934-6A9A1AC250C9}"/>
    <cellStyle name="Heading 2 2" xfId="1695" hidden="1" xr:uid="{60712DD3-5A18-4C26-A821-7F9633C1BDC4}"/>
    <cellStyle name="Heading 2 2" xfId="1693" hidden="1" xr:uid="{1D36764E-E8B9-4332-80D5-627F6EED899C}"/>
    <cellStyle name="Heading 2 2" xfId="1683" hidden="1" xr:uid="{167D07E5-0B59-4B19-A268-EA662DFF17D4}"/>
    <cellStyle name="Heading 2 2" xfId="1666" hidden="1" xr:uid="{DDB007A6-294F-4002-9C3A-5738D013F229}"/>
    <cellStyle name="Heading 2 2" xfId="1656" hidden="1" xr:uid="{37930FBA-77DA-42EA-9F37-F1D43FD59D3F}"/>
    <cellStyle name="Heading 2 2" xfId="1652" hidden="1" xr:uid="{1D01CBDA-7793-461B-B231-92DC8ACC0D7C}"/>
    <cellStyle name="Heading 2 2" xfId="1614" hidden="1" xr:uid="{B8F42FBA-747D-4555-95EF-D1525A6BB98E}"/>
    <cellStyle name="Heading 2 2" xfId="1650" hidden="1" xr:uid="{F673EC73-628D-4BBD-8F10-E7FFC019C178}"/>
    <cellStyle name="Heading 2 2" xfId="1643" hidden="1" xr:uid="{E2B3DEEB-A168-4B21-96C9-FB4AF4A03BB5}"/>
    <cellStyle name="Heading 2 2" xfId="1699" hidden="1" xr:uid="{51161A50-29E1-408B-929C-C74EA29E0B6B}"/>
    <cellStyle name="Heading 2 2" xfId="1646" hidden="1" xr:uid="{27F5B387-A68B-4C89-8307-6FEB571B7718}"/>
    <cellStyle name="Heading 2 2" xfId="1615" hidden="1" xr:uid="{561FD7F0-E3CF-4CC5-A565-B3C744323510}"/>
    <cellStyle name="Heading 2 2" xfId="1571" hidden="1" xr:uid="{6F8322B2-656C-4F5E-8C29-56D7C86FA4E4}"/>
    <cellStyle name="Heading 2 2" xfId="1565" hidden="1" xr:uid="{089AD082-FAB4-43EC-8917-3F6C6BA4A0AA}"/>
    <cellStyle name="Heading 2 2" xfId="1617" hidden="1" xr:uid="{B569BC4C-FBD6-41A9-984E-60A85AB50920}"/>
    <cellStyle name="Heading 2 2" xfId="1654" hidden="1" xr:uid="{7CC9F9A6-0333-42AD-9ABB-F71388E17912}"/>
    <cellStyle name="Heading 2 2" xfId="1648" hidden="1" xr:uid="{51608345-1770-4358-A43F-932860ABD757}"/>
    <cellStyle name="Heading 2 2" xfId="1658" hidden="1" xr:uid="{31B105B8-58CF-4ABE-9301-198190633E2C}"/>
    <cellStyle name="Heading 2 2" xfId="1660" hidden="1" xr:uid="{857CE329-31E8-4BD7-B9A1-F1FC487D2A7A}"/>
    <cellStyle name="Heading 2 2" xfId="1685" hidden="1" xr:uid="{5A7FF775-53CF-41B7-99C9-FAD0FE12146C}"/>
    <cellStyle name="Heading 2 2" xfId="1687" hidden="1" xr:uid="{B6875095-AD03-4F83-B8FA-18FEC53902C7}"/>
    <cellStyle name="Heading 2 2" xfId="1691" hidden="1" xr:uid="{C0477882-0D1F-4789-AB21-A671C9319448}"/>
    <cellStyle name="Heading 2 2" xfId="1701" hidden="1" xr:uid="{AEDF7F97-230A-4808-8F39-A1AAF3E17658}"/>
    <cellStyle name="Heading 2 2" xfId="1703" hidden="1" xr:uid="{F1AB4518-92D4-4A4F-B0CD-64C75D2E837F}"/>
    <cellStyle name="Heading 2 2" xfId="1697" hidden="1" xr:uid="{3E3EF60A-7CFA-45BB-B1DF-6CB066A3EDB2}"/>
    <cellStyle name="Heading 2 2" xfId="1664" hidden="1" xr:uid="{7FA2C4B9-9C44-436C-8721-70CAEC5E0549}"/>
    <cellStyle name="Heading 2 2" xfId="1627" hidden="1" xr:uid="{1A6D7258-0DDC-41A0-9020-9370F184ADF0}"/>
    <cellStyle name="Heading 2 2" xfId="1631" hidden="1" xr:uid="{99611CA0-1F76-4535-9FFE-D38E947C5124}"/>
    <cellStyle name="Heading 2 2" xfId="1613" hidden="1" xr:uid="{CD7EC7CC-AB39-499B-992D-E90C0704EC64}"/>
    <cellStyle name="Heading 2 2" xfId="1644" hidden="1" xr:uid="{B9790968-7D8F-484B-AD6C-1D79739E7C1D}"/>
    <cellStyle name="Heading 2 2" xfId="1715" hidden="1" xr:uid="{808D9A0B-6216-4A60-BF8B-0A63F3412B75}"/>
    <cellStyle name="Heading 2 2" xfId="1679" hidden="1" xr:uid="{B1CC0253-8512-4FC2-A568-7EE3961BAD7D}"/>
    <cellStyle name="Heading 2 2" xfId="1724" hidden="1" xr:uid="{500EE441-2B78-4863-B0CF-4EAD84CDEBF0}"/>
    <cellStyle name="Heading 2 2" xfId="1556" hidden="1" xr:uid="{A502D5C0-B7A9-4B38-B7C1-2C3AF7B56402}"/>
    <cellStyle name="Heading 2 2" xfId="1555" hidden="1" xr:uid="{8B4BD82B-099F-43F4-8C4A-1A6A251A729C}"/>
    <cellStyle name="Heading 2 2" xfId="1824" hidden="1" xr:uid="{5268BDEA-A868-4BEF-8FA0-695D4778F643}"/>
    <cellStyle name="Heading 2 2" xfId="1901" hidden="1" xr:uid="{766D8F40-FDF9-480B-88F0-A290C974D5B7}"/>
    <cellStyle name="Heading 2 2" xfId="1918" hidden="1" xr:uid="{EECD8C8B-5F4B-4F4F-BAD3-5C994937289B}"/>
    <cellStyle name="Heading 2 2" xfId="1962" hidden="1" xr:uid="{3E666924-9755-4E26-B22B-52331086ACD0}"/>
    <cellStyle name="Heading 2 2" xfId="1899" hidden="1" xr:uid="{326B50C6-420D-4391-B8B1-2C633B768692}"/>
    <cellStyle name="Heading 2 2" xfId="1974" hidden="1" xr:uid="{691CCD66-C3A0-4DE9-82DF-8226A0D6BD9F}"/>
    <cellStyle name="Heading 2 2" xfId="1986" hidden="1" xr:uid="{FC0963AF-6FC0-4D72-BFD2-BF2E187CF3D6}"/>
    <cellStyle name="Heading 2 2" xfId="1870" hidden="1" xr:uid="{FDFAE246-A8E6-4C7F-B975-22DD325AD1C7}"/>
    <cellStyle name="Heading 2 2" xfId="1980" hidden="1" xr:uid="{D207B6D7-AB7E-42C2-8ED7-45AA900A33CB}"/>
    <cellStyle name="Heading 2 2" xfId="1927" hidden="1" xr:uid="{8399147B-D5D8-43C6-83BB-2A04EF8BCDCA}"/>
    <cellStyle name="Heading 2 2" xfId="1968" hidden="1" xr:uid="{AC8885AA-50B6-4E62-88D9-AA9DDBDE4E63}"/>
    <cellStyle name="Heading 2 2" xfId="1956" hidden="1" xr:uid="{A7F4385A-C643-4697-86D2-F594945C1970}"/>
    <cellStyle name="Heading 2 2" xfId="1862" hidden="1" xr:uid="{400F70AC-C770-4407-9273-71566BBD83CA}"/>
    <cellStyle name="Heading 2 2" xfId="1942" hidden="1" xr:uid="{5D838538-1BC5-4AFD-A389-ED77C1084F76}"/>
    <cellStyle name="Heading 2 2" xfId="1930" hidden="1" xr:uid="{DDA049A2-0A9A-459F-B323-EAFD85846F0C}"/>
    <cellStyle name="Heading 2 2" xfId="1922" hidden="1" xr:uid="{80E78D38-58B6-449C-8D5B-107DD4992E3D}"/>
    <cellStyle name="Heading 2 2" xfId="1938" hidden="1" xr:uid="{C6EE9E43-C890-49DB-8B5C-303F205E969B}"/>
    <cellStyle name="Heading 2 2" xfId="1964" hidden="1" xr:uid="{8A5ADAC6-F3A3-4700-8E78-56A6EA90E43B}"/>
    <cellStyle name="Heading 2 2" xfId="1988" hidden="1" xr:uid="{686DFB14-F850-458C-9066-FBE154DE33B1}"/>
    <cellStyle name="Heading 2 2" xfId="1925" hidden="1" xr:uid="{FC39D755-900E-455B-B3B0-2D3A81CB3238}"/>
    <cellStyle name="Heading 2 2" xfId="1858" hidden="1" xr:uid="{DBEB205C-573E-495E-8C80-0C8E8F50CC36}"/>
    <cellStyle name="Heading 2 2" xfId="1928" hidden="1" xr:uid="{5C1F2652-3DF9-44A3-B972-AD4B1195654E}"/>
    <cellStyle name="Heading 2 2" xfId="1940" hidden="1" xr:uid="{366AFA74-AB53-4F41-96E5-33EFED5CCD0D}"/>
    <cellStyle name="Heading 2 2" xfId="1864" hidden="1" xr:uid="{F4034DA6-3F3A-4A85-8EDA-1096CF365478}"/>
    <cellStyle name="Heading 2 2" xfId="1950" hidden="1" xr:uid="{56F89620-EFA2-452A-B1C2-AE2E38073FD3}"/>
    <cellStyle name="Heading 2 2" xfId="1907" hidden="1" xr:uid="{3627262E-B7FC-429D-9595-66F27A27BF32}"/>
    <cellStyle name="Heading 2 2" xfId="1916" hidden="1" xr:uid="{E91B948E-7436-49A7-8070-AC7FE57993B5}"/>
    <cellStyle name="Heading 2 2" xfId="1800" hidden="1" xr:uid="{69FD72F0-3E71-431F-B1CB-1353595C9CBE}"/>
    <cellStyle name="Heading 2 2" xfId="1872" hidden="1" xr:uid="{30248484-CA52-44CA-89E1-635889E6BCB1}"/>
    <cellStyle name="Heading 2 2" xfId="1903" hidden="1" xr:uid="{5DC4EDA0-E850-4DF8-A7A3-9FEA7F50746F}"/>
    <cellStyle name="Heading 2 2" xfId="1920" hidden="1" xr:uid="{6BE48CD8-42C6-45AB-882A-B92A85AE929D}"/>
    <cellStyle name="Heading 2 2" xfId="1912" hidden="1" xr:uid="{3D00651F-8B3C-4353-890C-59757A230AF0}"/>
    <cellStyle name="Heading 2 2" xfId="1932" hidden="1" xr:uid="{AEE71962-85C2-403A-91CA-78A7E64BF73B}"/>
    <cellStyle name="Heading 2 2" xfId="1900" hidden="1" xr:uid="{76BC2FEA-7FFA-4DE7-B395-118CCC38441A}"/>
    <cellStyle name="Heading 2 2" xfId="1944" hidden="1" xr:uid="{D67DE67C-EEE5-4179-A220-4CF9AC116F9E}"/>
    <cellStyle name="Heading 2 2" xfId="1936" hidden="1" xr:uid="{5F0A9C54-763C-415C-A9F9-818791D68902}"/>
    <cellStyle name="Heading 2 2" xfId="1865" hidden="1" xr:uid="{5749D17D-F015-439E-AB92-D1B60DE6D1DD}"/>
    <cellStyle name="Heading 2 2" xfId="1958" hidden="1" xr:uid="{A07EA42D-EA4C-4D4B-AB9D-A4903DA01408}"/>
    <cellStyle name="Heading 2 2" xfId="1982" hidden="1" xr:uid="{67BB4A32-12AD-4A06-99FE-27640A98E645}"/>
    <cellStyle name="Heading 2 2" xfId="1972" hidden="1" xr:uid="{75487F80-7E39-4E1F-9018-CD999F5E51AB}"/>
    <cellStyle name="Heading 2 2" xfId="1859" hidden="1" xr:uid="{79252105-9A43-45F9-8521-2CE41A1E8269}"/>
    <cellStyle name="Heading 2 2" xfId="1871" hidden="1" xr:uid="{F673CA89-FDA2-43EE-A9F9-7B460774ECE8}"/>
    <cellStyle name="Heading 2 2" xfId="1867" hidden="1" xr:uid="{F7E656AC-D0CA-45B7-B9A8-A1C3542F837D}"/>
    <cellStyle name="Heading 2 2" xfId="1934" hidden="1" xr:uid="{370507CF-EA0C-413D-920C-1B71A4F87924}"/>
    <cellStyle name="Heading 2 2" xfId="1946" hidden="1" xr:uid="{52DED2CB-1848-4ED0-BC75-EAA5D8EADF38}"/>
    <cellStyle name="Heading 2 2" xfId="1952" hidden="1" xr:uid="{B9A1D397-3708-41F4-BB6F-C1B487AC8594}"/>
    <cellStyle name="Heading 2 2" xfId="1960" hidden="1" xr:uid="{3DD14D49-AAB8-48D3-BC77-A745BCA743E8}"/>
    <cellStyle name="Heading 2 2" xfId="1898" hidden="1" xr:uid="{9EFA8C80-C3FB-460C-84FD-2B77DFF373DA}"/>
    <cellStyle name="Heading 2 2" xfId="1976" hidden="1" xr:uid="{126B9610-537E-4DAB-970C-E79FE5DE9C3A}"/>
    <cellStyle name="Heading 2 2" xfId="1984" hidden="1" xr:uid="{567A422A-2F00-407D-951C-BFE9EDB849D3}"/>
    <cellStyle name="Heading 2 2" xfId="1924" hidden="1" xr:uid="{4A08A489-AC68-40DD-9821-895D039FF844}"/>
    <cellStyle name="Heading 2 2" xfId="1978" hidden="1" xr:uid="{0DD0C8F3-49F4-48B0-A30B-B90DB8FA1B12}"/>
    <cellStyle name="Heading 2 2" xfId="1970" hidden="1" xr:uid="{71BF9540-CE59-44E7-9849-83511EC3D86F}"/>
    <cellStyle name="Heading 2 2" xfId="1966" hidden="1" xr:uid="{F4E71AA1-DD1B-4701-A103-D963A36CED20}"/>
    <cellStyle name="Heading 2 2" xfId="1954" hidden="1" xr:uid="{C9610804-31F3-4BE0-8618-DB677E43D4ED}"/>
    <cellStyle name="Heading 2 2" xfId="1909" hidden="1" xr:uid="{6FF7662A-7125-4136-87CA-4C80D1A9C7DA}"/>
    <cellStyle name="Heading 2 2" xfId="1814" hidden="1" xr:uid="{9DFD4411-A43A-4873-8B3A-52F1A1ED298A}"/>
    <cellStyle name="Heading 2 2" xfId="1826" hidden="1" xr:uid="{354FB079-3994-4A7A-9189-BA526614945B}"/>
    <cellStyle name="Heading 2 2" xfId="1832" hidden="1" xr:uid="{1F852373-99E8-4211-8FA9-822F05AB2935}"/>
    <cellStyle name="Heading 2 2" xfId="1828" hidden="1" xr:uid="{BCD547B5-23DA-45A5-AF2C-259DEFE72170}"/>
    <cellStyle name="Heading 2 2" xfId="1552" hidden="1" xr:uid="{72F5AFB0-B35F-426F-B1C5-6712D5E383F8}"/>
    <cellStyle name="Heading 2 2" xfId="1302" hidden="1" xr:uid="{EF35AAD0-3309-478F-A16D-E034FB1D6E0F}"/>
    <cellStyle name="Heading 2 2" xfId="1812" hidden="1" xr:uid="{A936EBC9-EFBE-4207-AE68-052998B59E65}"/>
    <cellStyle name="Heading 2 2" xfId="1816" hidden="1" xr:uid="{2F41F07E-2371-41A8-996B-0A5F98047EA7}"/>
    <cellStyle name="Heading 2 2" xfId="1292" hidden="1" xr:uid="{FEC035E6-9B10-43CF-9395-8678755D7079}"/>
    <cellStyle name="Heading 2 2" xfId="1639" hidden="1" xr:uid="{B50D73B6-21CF-45C4-81F8-EB222701A549}"/>
    <cellStyle name="Heading 2 2" xfId="1587" hidden="1" xr:uid="{004EB1DD-85AD-4CCD-B0EE-E38DD4255517}"/>
    <cellStyle name="Heading 2 2" xfId="1294" hidden="1" xr:uid="{A399867D-CB43-460E-9792-BB72833E88FA}"/>
    <cellStyle name="Heading 2 2" xfId="1298" hidden="1" xr:uid="{738CD6CD-6257-4DAD-B0C9-482E6C93D8B1}"/>
    <cellStyle name="Heading 2 2" xfId="1308" hidden="1" xr:uid="{F14BDA5A-3661-407E-97AD-5FEAE56A15B2}"/>
    <cellStyle name="Heading 2 2" xfId="1810" hidden="1" xr:uid="{11C808DC-F75F-4297-BE4C-C0CB2F9B83B2}"/>
    <cellStyle name="Heading 2 2" xfId="1306" hidden="1" xr:uid="{21CEEA96-F42B-44A3-B519-F4FF9E9BDD63}"/>
    <cellStyle name="Heading 2 2" xfId="1304" hidden="1" xr:uid="{90D5C907-47CD-4E20-85E7-ACC7CC714847}"/>
    <cellStyle name="Heading 2 2" xfId="1820" hidden="1" xr:uid="{4683A60E-DA0A-4844-956F-54850111C0C8}"/>
    <cellStyle name="Heading 2 2" xfId="1852" hidden="1" xr:uid="{2078ABB1-22E3-4F62-8673-08F3CD4AB294}"/>
    <cellStyle name="Heading 2 2" xfId="1879" hidden="1" xr:uid="{D49E34EF-B2FE-45F7-9BB7-7449A0328EC4}"/>
    <cellStyle name="Heading 2 2" xfId="1895" hidden="1" xr:uid="{B8CC502A-885C-4444-8553-9CB6A71B2FD4}"/>
    <cellStyle name="Heading 2 2" xfId="1885" hidden="1" xr:uid="{290A58DB-2E73-46B9-A0B0-71CC4DC542E6}"/>
    <cellStyle name="Heading 2 2" xfId="1883" hidden="1" xr:uid="{C75CFF90-DAE9-4842-9999-21477A44816B}"/>
    <cellStyle name="Heading 2 2" xfId="1873" hidden="1" xr:uid="{8A8B614C-FCA7-4D37-A83B-7EAC15036057}"/>
    <cellStyle name="Heading 2 2" xfId="1856" hidden="1" xr:uid="{1F4C10D8-C347-45A4-8CD0-83A154AD90E1}"/>
    <cellStyle name="Heading 2 2" xfId="1846" hidden="1" xr:uid="{EA257BAD-0919-491B-9BE3-800F6A2F541E}"/>
    <cellStyle name="Heading 2 2" xfId="1842" hidden="1" xr:uid="{477B2D71-E663-434C-99E4-4E8ADB924167}"/>
    <cellStyle name="Heading 2 2" xfId="1805" hidden="1" xr:uid="{C1D0DC12-BA5C-47A9-BD52-6A977A3A7381}"/>
    <cellStyle name="Heading 2 2" xfId="1840" hidden="1" xr:uid="{8EFEF74E-22BE-4611-A90C-F7649F02BDD3}"/>
    <cellStyle name="Heading 2 2" xfId="1833" hidden="1" xr:uid="{C57D4575-A736-4EB9-BEB1-640AE9E37A25}"/>
    <cellStyle name="Heading 2 2" xfId="1889" hidden="1" xr:uid="{BBB66DD0-1DF8-42D5-850F-FD26F02BFF25}"/>
    <cellStyle name="Heading 2 2" xfId="1836" hidden="1" xr:uid="{744366A1-3C66-4097-933D-3F8A908FC246}"/>
    <cellStyle name="Heading 2 2" xfId="1806" hidden="1" xr:uid="{0F7ADB3C-8122-45A8-BAD7-9D963090F401}"/>
    <cellStyle name="Heading 2 2" xfId="1300" hidden="1" xr:uid="{0C4410B0-B9E6-451E-92B4-681B8BB1B5B2}"/>
    <cellStyle name="Heading 2 2" xfId="1296" hidden="1" xr:uid="{327AF612-0394-448E-A9D6-4CDACCDBC6CB}"/>
    <cellStyle name="Heading 2 2" xfId="1808" hidden="1" xr:uid="{55D0DD9D-B15D-415A-9044-DF42A88ADD28}"/>
    <cellStyle name="Heading 2 2" xfId="1844" hidden="1" xr:uid="{99234C09-715A-40EF-94D0-376A7EC5CA14}"/>
    <cellStyle name="Heading 2 2" xfId="1838" hidden="1" xr:uid="{9A2C8FF4-9751-497A-B8FA-0AC7AB33327B}"/>
    <cellStyle name="Heading 2 2" xfId="1848" hidden="1" xr:uid="{F4286095-3D88-4743-B86B-55A11A7EEE02}"/>
    <cellStyle name="Heading 2 2" xfId="1850" hidden="1" xr:uid="{D8BFA309-1041-4895-8624-52665B0CD223}"/>
    <cellStyle name="Heading 2 2" xfId="1875" hidden="1" xr:uid="{086BDA80-197A-4BB7-834F-BD874F9E9A78}"/>
    <cellStyle name="Heading 2 2" xfId="1877" hidden="1" xr:uid="{ADCAA922-BC77-4233-B0CA-019270845FB5}"/>
    <cellStyle name="Heading 2 2" xfId="1881" hidden="1" xr:uid="{BF61D0EA-31A4-4C42-9F2E-4FFE282053F4}"/>
    <cellStyle name="Heading 2 2" xfId="1891" hidden="1" xr:uid="{536639E4-E5D9-43F9-B619-C9B54AAAADEB}"/>
    <cellStyle name="Heading 2 2" xfId="1893" hidden="1" xr:uid="{0B3C1CF6-E666-483F-A76A-F388E2D0F038}"/>
    <cellStyle name="Heading 2 2" xfId="1887" hidden="1" xr:uid="{2D95DA26-D1C6-43DE-AFF8-83CCAC73F191}"/>
    <cellStyle name="Heading 2 2" xfId="1854" hidden="1" xr:uid="{69EF81BF-E6F9-4952-A939-346321469A27}"/>
    <cellStyle name="Heading 2 2" xfId="1818" hidden="1" xr:uid="{7A8666A3-980D-4526-BB2D-9A31C67DE1F4}"/>
    <cellStyle name="Heading 2 2" xfId="1822" hidden="1" xr:uid="{993FB6FF-4936-4E85-873D-F4FA00CFF1DB}"/>
    <cellStyle name="Heading 2 2" xfId="1804" hidden="1" xr:uid="{682CCFD9-E31A-4174-B061-3EE8009E68D8}"/>
    <cellStyle name="Heading 2 2" xfId="1834" hidden="1" xr:uid="{F0DC6396-10A3-4E81-B628-6CA6FD4A6EBC}"/>
    <cellStyle name="Heading 2 2" xfId="1905" hidden="1" xr:uid="{0C6E4522-322F-422A-8640-74AB62538FFB}"/>
    <cellStyle name="Heading 2 2" xfId="1869" hidden="1" xr:uid="{BD4B3D48-A304-4BFF-97D0-654BD16E313F}"/>
    <cellStyle name="Heading 2 2" xfId="1914" hidden="1" xr:uid="{E6CC9C7B-EE71-4A78-90E9-8C376F8ACE1D}"/>
    <cellStyle name="Heading 2 2" xfId="1290" hidden="1" xr:uid="{5FAD6C11-1481-469A-9027-71D143A969F6}"/>
    <cellStyle name="Heading 2 2" xfId="1289" hidden="1" xr:uid="{5FFAC38D-E023-4D54-B822-D85A5C1C8271}"/>
    <cellStyle name="Heading 2 2" xfId="2015" hidden="1" xr:uid="{200A8133-C6E6-418C-B114-B203C30784CD}"/>
    <cellStyle name="Heading 2 2" xfId="2091" hidden="1" xr:uid="{9CD562F9-6E41-4AEB-B2D5-81F9CB87D227}"/>
    <cellStyle name="Heading 2 2" xfId="2108" hidden="1" xr:uid="{B13C1AE5-5DE9-4680-9F5E-0E016D0CEC72}"/>
    <cellStyle name="Heading 2 2" xfId="2152" hidden="1" xr:uid="{8726725A-120F-4A11-B13B-FEA6CE46B777}"/>
    <cellStyle name="Heading 2 2" xfId="2089" hidden="1" xr:uid="{1A02654D-3D9E-4BAC-8211-6232E6E8E8E3}"/>
    <cellStyle name="Heading 2 2" xfId="2164" hidden="1" xr:uid="{9750B006-73F1-4450-933E-AC954A562B3D}"/>
    <cellStyle name="Heading 2 2" xfId="2176" hidden="1" xr:uid="{67B8E9B4-8FF0-4D1B-839B-6C59A6F3FF36}"/>
    <cellStyle name="Heading 2 2" xfId="2060" hidden="1" xr:uid="{CB4B7ADA-90EC-4045-BEE1-A23D4DAE229E}"/>
    <cellStyle name="Heading 2 2" xfId="2170" hidden="1" xr:uid="{5FBE70E8-5723-44DB-9978-955C05433272}"/>
    <cellStyle name="Heading 2 2" xfId="2117" hidden="1" xr:uid="{B82AA040-5936-4990-A774-11EBB9C47F87}"/>
    <cellStyle name="Heading 2 2" xfId="2158" hidden="1" xr:uid="{73C1FAF3-6186-43A2-B86B-D752AB701B76}"/>
    <cellStyle name="Heading 2 2" xfId="2146" hidden="1" xr:uid="{0F16EA12-E96E-4701-AC3C-3AA8551E0106}"/>
    <cellStyle name="Heading 2 2" xfId="2052" hidden="1" xr:uid="{EB136962-CBF5-4C28-B29A-6F57E1BE0188}"/>
    <cellStyle name="Heading 2 2" xfId="2132" hidden="1" xr:uid="{F7745FBE-D10B-4D4C-A65C-8DD2735F5AF9}"/>
    <cellStyle name="Heading 2 2" xfId="2120" hidden="1" xr:uid="{A404FB7D-5EF7-44A8-A643-AA6DCD5F811B}"/>
    <cellStyle name="Heading 2 2" xfId="2112" hidden="1" xr:uid="{F6D757B8-503B-4BC0-A5C2-27B52A16E4E0}"/>
    <cellStyle name="Heading 2 2" xfId="2128" hidden="1" xr:uid="{23CA99C2-9447-4C53-88EF-3D559047A5E1}"/>
    <cellStyle name="Heading 2 2" xfId="2154" hidden="1" xr:uid="{6E950F4D-EFEC-4521-BDC5-37CFD8F50CBA}"/>
    <cellStyle name="Heading 2 2" xfId="2178" hidden="1" xr:uid="{CC907B14-B357-48BC-AE76-D2D787D7DB47}"/>
    <cellStyle name="Heading 2 2" xfId="2115" hidden="1" xr:uid="{8A30B752-E7BD-4F56-A20B-FF872F567C14}"/>
    <cellStyle name="Heading 2 2" xfId="2048" hidden="1" xr:uid="{DB99ABA1-1C96-4B9F-9473-45BA3FA2F348}"/>
    <cellStyle name="Heading 2 2" xfId="2118" hidden="1" xr:uid="{30DD7ADF-C2E7-40D0-8087-62B468D858B8}"/>
    <cellStyle name="Heading 2 2" xfId="2130" hidden="1" xr:uid="{05D23C19-215C-4C5B-8DF1-72F32DFEEBEC}"/>
    <cellStyle name="Heading 2 2" xfId="2054" hidden="1" xr:uid="{32578AD7-337D-4D8E-883B-F43594987983}"/>
    <cellStyle name="Heading 2 2" xfId="2140" hidden="1" xr:uid="{007FC671-E8A8-4207-ABDD-77FA51663DB5}"/>
    <cellStyle name="Heading 2 2" xfId="2097" hidden="1" xr:uid="{77234915-0913-426D-9023-F729057F08EC}"/>
    <cellStyle name="Heading 2 2" xfId="2106" hidden="1" xr:uid="{38C32201-A47E-4C74-A20C-7C6ACBF66FE4}"/>
    <cellStyle name="Heading 2 2" xfId="1990" hidden="1" xr:uid="{1BA0EDC7-B570-4254-8D66-B8FF02C0A828}"/>
    <cellStyle name="Heading 2 2" xfId="2062" hidden="1" xr:uid="{0A4BF799-74E6-4B35-96DA-F8D4C76FCEA4}"/>
    <cellStyle name="Heading 2 2" xfId="2093" hidden="1" xr:uid="{E56B608B-C96E-4A16-9057-A425985C6FC0}"/>
    <cellStyle name="Heading 2 2" xfId="2110" hidden="1" xr:uid="{371C9157-5442-40DA-A860-26DC0F6B722E}"/>
    <cellStyle name="Heading 2 2" xfId="2102" hidden="1" xr:uid="{1A89EAD2-6D47-4358-9E7E-3B1866304F7F}"/>
    <cellStyle name="Heading 2 2" xfId="2122" hidden="1" xr:uid="{D9A41620-8EAD-484F-A27C-A3166F54610F}"/>
    <cellStyle name="Heading 2 2" xfId="2090" hidden="1" xr:uid="{CD60E370-79D0-425F-94B5-63E2A961ADE4}"/>
    <cellStyle name="Heading 2 2" xfId="2134" hidden="1" xr:uid="{40A45631-84F5-44D4-8BCB-7C12F41703E8}"/>
    <cellStyle name="Heading 2 2" xfId="2126" hidden="1" xr:uid="{C7F62358-5929-4071-9AFF-81CE3C8470B1}"/>
    <cellStyle name="Heading 2 2" xfId="2055" hidden="1" xr:uid="{E30B82AE-4A65-4EC0-85B2-AB17DE8DA00D}"/>
    <cellStyle name="Heading 2 2" xfId="2148" hidden="1" xr:uid="{9783010C-F5F0-4403-B74A-FEA00B9EED1A}"/>
    <cellStyle name="Heading 2 2" xfId="2172" hidden="1" xr:uid="{58CFF462-1E75-4EB1-AC61-65CBF10A3DEE}"/>
    <cellStyle name="Heading 2 2" xfId="2162" hidden="1" xr:uid="{99AD5090-807C-458B-9E95-671BAA8DE89F}"/>
    <cellStyle name="Heading 2 2" xfId="2049" hidden="1" xr:uid="{13B3DFA8-7783-4AAA-85E5-8E3A9E8CF157}"/>
    <cellStyle name="Heading 2 2" xfId="2061" hidden="1" xr:uid="{59A93B2E-E330-4116-BB9A-41E68E5820E7}"/>
    <cellStyle name="Heading 2 2" xfId="2057" hidden="1" xr:uid="{EF4EEBB6-89EA-4AE6-A2D3-0D6E1ECE739A}"/>
    <cellStyle name="Heading 2 2" xfId="2124" hidden="1" xr:uid="{731792CB-60BD-4E87-8485-444F97425035}"/>
    <cellStyle name="Heading 2 2" xfId="2136" hidden="1" xr:uid="{472A915B-C5FA-4119-AD88-74F7B0D43ADB}"/>
    <cellStyle name="Heading 2 2" xfId="2142" hidden="1" xr:uid="{EBE7CA8C-439C-4032-AEAA-ECB47CC0112E}"/>
    <cellStyle name="Heading 2 2" xfId="2150" hidden="1" xr:uid="{5F4EB137-356D-4609-B8DB-C41799CFC3C2}"/>
    <cellStyle name="Heading 2 2" xfId="2088" hidden="1" xr:uid="{13091118-1A04-4AF3-BCA6-D827EAEF0368}"/>
    <cellStyle name="Heading 2 2" xfId="2166" hidden="1" xr:uid="{9FB0DB36-7AD7-4EA8-B996-790F636B086D}"/>
    <cellStyle name="Heading 2 2" xfId="2174" hidden="1" xr:uid="{377D3194-198D-49B2-BFDB-44C28630739F}"/>
    <cellStyle name="Heading 2 2" xfId="2114" hidden="1" xr:uid="{97BDF33F-B940-47AB-B11A-E3793BBECB8B}"/>
    <cellStyle name="Heading 2 2" xfId="2168" hidden="1" xr:uid="{579202E4-4A50-4928-AB42-963E2DF185F7}"/>
    <cellStyle name="Heading 2 2" xfId="2160" hidden="1" xr:uid="{D99455F5-9CC1-4C4A-9824-605CE44F4976}"/>
    <cellStyle name="Heading 2 2" xfId="2156" hidden="1" xr:uid="{FE04091A-DF93-4D6A-93FC-53DB3AB1B8E1}"/>
    <cellStyle name="Heading 2 2" xfId="2144" hidden="1" xr:uid="{AC9B7153-B672-4AD1-9CB5-667F85D8E90E}"/>
    <cellStyle name="Heading 2 2" xfId="2099" hidden="1" xr:uid="{7F36A88B-0CA6-4C59-AFA6-B104045D5122}"/>
    <cellStyle name="Heading 2 2" xfId="2005" hidden="1" xr:uid="{44406001-79CB-4239-A38F-93641591A193}"/>
    <cellStyle name="Heading 2 2" xfId="2017" hidden="1" xr:uid="{EDCBD7D1-1316-4FED-AA6A-D3D7C07997F4}"/>
    <cellStyle name="Heading 2 2" xfId="2022" hidden="1" xr:uid="{1BA783BE-D255-4854-AE26-948439DB61C5}"/>
    <cellStyle name="Heading 2 2" xfId="2019" hidden="1" xr:uid="{4F32C481-9C5F-4299-8C62-3214CC7C8FDD}"/>
    <cellStyle name="Heading 2 2" xfId="1589" hidden="1" xr:uid="{2F092079-EB29-4F1F-893B-E6CD979941D0}"/>
    <cellStyle name="Heading 2 2" xfId="1543" hidden="1" xr:uid="{FDA6E1B0-0F67-4724-AE5A-02CB7103401A}"/>
    <cellStyle name="Heading 2 2" xfId="2003" hidden="1" xr:uid="{D4EE899F-0061-460E-87CD-CE05CAB4E04E}"/>
    <cellStyle name="Heading 2 2" xfId="2007" hidden="1" xr:uid="{13D1B3B5-232C-4F3B-A6B0-8D7164E63131}"/>
    <cellStyle name="Heading 2 2" xfId="1533" hidden="1" xr:uid="{3652CC9B-68A2-4449-A003-5140638221D2}"/>
    <cellStyle name="Heading 2 2" xfId="1830" hidden="1" xr:uid="{F3A17968-D7D8-4047-9125-CC8CF08725A2}"/>
    <cellStyle name="Heading 2 2" xfId="1311" hidden="1" xr:uid="{E4EB3636-B45E-418B-958B-126162D3969B}"/>
    <cellStyle name="Heading 2 2" xfId="1535" hidden="1" xr:uid="{326A51BC-E87C-47C0-B496-C91D0C7E7EA3}"/>
    <cellStyle name="Heading 2 2" xfId="1539" hidden="1" xr:uid="{9BF44BC6-9076-437A-BC33-71A2A5813E41}"/>
    <cellStyle name="Heading 2 2" xfId="1549" hidden="1" xr:uid="{BC5ED96B-43BD-4299-AD96-DE60662D7679}"/>
    <cellStyle name="Heading 2 2" xfId="2001" hidden="1" xr:uid="{4170B257-F7B6-4A16-BB48-E95DDF13A67C}"/>
    <cellStyle name="Heading 2 2" xfId="1547" hidden="1" xr:uid="{AF6CD959-A779-4151-AFC4-CA031DDEE4A3}"/>
    <cellStyle name="Heading 2 2" xfId="1545" hidden="1" xr:uid="{6D6AF2FE-2A57-4DF6-832D-FFE716581693}"/>
    <cellStyle name="Heading 2 2" xfId="2011" hidden="1" xr:uid="{529805D4-F3B1-43D2-8131-CD16017C11E4}"/>
    <cellStyle name="Heading 2 2" xfId="2042" hidden="1" xr:uid="{A664D408-323B-4E4C-80C5-B89C0F398878}"/>
    <cellStyle name="Heading 2 2" xfId="2069" hidden="1" xr:uid="{D17EF4CD-DDBF-4391-BF31-948B620178E1}"/>
    <cellStyle name="Heading 2 2" xfId="2085" hidden="1" xr:uid="{6E6606E7-C361-465C-95E6-C7802B295B6F}"/>
    <cellStyle name="Heading 2 2" xfId="2075" hidden="1" xr:uid="{CB63763B-2C06-4122-825A-FF64816815EA}"/>
    <cellStyle name="Heading 2 2" xfId="2073" hidden="1" xr:uid="{BF0A8A99-5256-479B-BEFC-E2AF3EC38F18}"/>
    <cellStyle name="Heading 2 2" xfId="2063" hidden="1" xr:uid="{C126C89E-E853-4092-B31C-032E4CD49020}"/>
    <cellStyle name="Heading 2 2" xfId="2046" hidden="1" xr:uid="{6B2DB33F-FB91-497B-A5F3-8AD37B594E41}"/>
    <cellStyle name="Heading 2 2" xfId="2036" hidden="1" xr:uid="{04DCBDF9-E447-4A7A-9721-8E422FEA4573}"/>
    <cellStyle name="Heading 2 2" xfId="2032" hidden="1" xr:uid="{7F5A5342-A232-4C60-8E24-3340976BC5AC}"/>
    <cellStyle name="Heading 2 2" xfId="1996" hidden="1" xr:uid="{FE81D7A8-259F-4DE9-8426-B3CF1C986125}"/>
    <cellStyle name="Heading 2 2" xfId="2030" hidden="1" xr:uid="{B861511E-0F4B-4F9F-BD55-67029809A0F9}"/>
    <cellStyle name="Heading 2 2" xfId="2023" hidden="1" xr:uid="{A1D4FDC4-F180-4C2C-A688-9EB5140A8B58}"/>
    <cellStyle name="Heading 2 2" xfId="2079" hidden="1" xr:uid="{029E0A4A-D520-492F-A92E-8E491767A2D3}"/>
    <cellStyle name="Heading 2 2" xfId="2026" hidden="1" xr:uid="{E8A341BA-D58F-462E-BE11-CCAA9E79B4B2}"/>
    <cellStyle name="Heading 2 2" xfId="1997" hidden="1" xr:uid="{1349D990-78C6-4561-AF3C-6952F385C2CE}"/>
    <cellStyle name="Heading 2 2" xfId="1541" hidden="1" xr:uid="{1CCEB279-644A-4532-A071-5FB49BD00CA7}"/>
    <cellStyle name="Heading 2 2" xfId="1537" hidden="1" xr:uid="{0B00B892-E8C6-4443-A7A5-B79BE8FDC4FA}"/>
    <cellStyle name="Heading 2 2" xfId="1999" hidden="1" xr:uid="{12CFC272-9B7B-4700-9ADE-07BA90AFAE72}"/>
    <cellStyle name="Heading 2 2" xfId="2034" hidden="1" xr:uid="{091768F5-B500-41BA-AC17-C658A300363E}"/>
    <cellStyle name="Heading 2 2" xfId="2028" hidden="1" xr:uid="{95B8BA79-A646-4667-BDA3-116CDDADEF99}"/>
    <cellStyle name="Heading 2 2" xfId="2038" hidden="1" xr:uid="{55B6DE3D-8385-4B0D-AB87-23A89D61ADDC}"/>
    <cellStyle name="Heading 2 2" xfId="2040" hidden="1" xr:uid="{45C70A55-6352-4353-8DA5-ED8FAB344144}"/>
    <cellStyle name="Heading 2 2" xfId="2065" hidden="1" xr:uid="{CE0DA174-08A3-42EC-9C63-04D17D688FA5}"/>
    <cellStyle name="Heading 2 2" xfId="2067" hidden="1" xr:uid="{6A4D1195-FDCA-46E7-9B60-F20258A31A6C}"/>
    <cellStyle name="Heading 2 2" xfId="2071" hidden="1" xr:uid="{747ACA1E-4FC8-43EE-9EEB-A7FFA241C507}"/>
    <cellStyle name="Heading 2 2" xfId="2081" hidden="1" xr:uid="{3B4B588A-3C49-4F77-9554-936CF66DBAE2}"/>
    <cellStyle name="Heading 2 2" xfId="2083" hidden="1" xr:uid="{535C8AA3-AA2E-429B-B51C-AA313B8004A7}"/>
    <cellStyle name="Heading 2 2" xfId="2077" hidden="1" xr:uid="{6BAE2A73-095B-40B4-87DD-B365BD804DB7}"/>
    <cellStyle name="Heading 2 2" xfId="2044" hidden="1" xr:uid="{31D06B9F-1190-4CEC-A25D-86111A6C9B1F}"/>
    <cellStyle name="Heading 2 2" xfId="2009" hidden="1" xr:uid="{9AFB2200-568E-4D11-BBE7-703EB89E1645}"/>
    <cellStyle name="Heading 2 2" xfId="2013" hidden="1" xr:uid="{67BF0BD2-7E4C-483C-A32F-E3C324015CF4}"/>
    <cellStyle name="Heading 2 2" xfId="1995" hidden="1" xr:uid="{716B783F-C528-4A4E-A1BE-1C1006EDDF3A}"/>
    <cellStyle name="Heading 2 2" xfId="2024" hidden="1" xr:uid="{EFA221A7-B352-467C-A5CA-EEBCB09EE32F}"/>
    <cellStyle name="Heading 2 2" xfId="2095" hidden="1" xr:uid="{77F8043F-984B-456D-8307-1F9841B1B3C7}"/>
    <cellStyle name="Heading 2 2" xfId="2059" hidden="1" xr:uid="{043E1FD7-FA29-447B-83C5-1EECFCEF4319}"/>
    <cellStyle name="Heading 2 2" xfId="2104" hidden="1" xr:uid="{DF800B78-6B29-4901-AA49-C2AA8650719C}"/>
    <cellStyle name="Heading 2 2" xfId="1342" hidden="1" xr:uid="{FA1AEE28-86DC-48D7-8199-7A518922EAEF}"/>
    <cellStyle name="Heading 2 2" xfId="1341" hidden="1" xr:uid="{00261F82-9FD1-4790-B0E9-CD35A363DFBB}"/>
    <cellStyle name="Heading 2 2" xfId="2204" hidden="1" xr:uid="{E5307A44-427B-4440-9B1C-F231A1CFE119}"/>
    <cellStyle name="Heading 2 2" xfId="2280" hidden="1" xr:uid="{13041D96-AADF-4614-AEC7-741BFBAF0857}"/>
    <cellStyle name="Heading 2 2" xfId="2297" hidden="1" xr:uid="{2F320B46-E958-4211-9F1A-C0AC57814689}"/>
    <cellStyle name="Heading 2 2" xfId="2341" hidden="1" xr:uid="{015F27B0-3112-43ED-AE4E-8751A09E64EE}"/>
    <cellStyle name="Heading 2 2" xfId="2278" hidden="1" xr:uid="{87CF9B6D-90B1-4F71-9C4C-17A6479050AC}"/>
    <cellStyle name="Heading 2 2" xfId="2353" hidden="1" xr:uid="{09E2A8B4-81F2-4A29-9DE3-BFF550A799CE}"/>
    <cellStyle name="Heading 2 2" xfId="2365" hidden="1" xr:uid="{6595AF44-F169-4B81-A5DE-3442308FEEEE}"/>
    <cellStyle name="Heading 2 2" xfId="2249" hidden="1" xr:uid="{FEE6A93B-09BA-4127-86AD-39EC1203C430}"/>
    <cellStyle name="Heading 2 2" xfId="2359" hidden="1" xr:uid="{4214A3F4-8F7B-4A1E-88CA-CDECAC1D78D9}"/>
    <cellStyle name="Heading 2 2" xfId="2306" hidden="1" xr:uid="{4E0B052F-80CD-4DEF-B139-24C6DEED442B}"/>
    <cellStyle name="Heading 2 2" xfId="2347" hidden="1" xr:uid="{248283E1-33DC-4ED2-84D0-B68BC80CF87A}"/>
    <cellStyle name="Heading 2 2" xfId="2335" hidden="1" xr:uid="{FC1BC7F5-E5D4-41F0-A1ED-E9F9FE4CEC39}"/>
    <cellStyle name="Heading 2 2" xfId="2241" hidden="1" xr:uid="{F57C155F-CE1A-461B-9D16-7013091B7354}"/>
    <cellStyle name="Heading 2 2" xfId="2321" hidden="1" xr:uid="{16AD418A-0E46-4FEB-B90E-55D27C844D86}"/>
    <cellStyle name="Heading 2 2" xfId="2309" hidden="1" xr:uid="{0306C27C-11D4-471F-98E8-002DC490B010}"/>
    <cellStyle name="Heading 2 2" xfId="2301" hidden="1" xr:uid="{995CA1BA-DA7D-47B7-8EC2-2112D2200207}"/>
    <cellStyle name="Heading 2 2" xfId="2317" hidden="1" xr:uid="{EECB74BD-BB06-4226-A182-591D1F97F73B}"/>
    <cellStyle name="Heading 2 2" xfId="2343" hidden="1" xr:uid="{2EC9F624-2A69-4263-9EB2-842EB1D9F234}"/>
    <cellStyle name="Heading 2 2" xfId="2367" hidden="1" xr:uid="{E7FAE412-9260-475A-9C4C-C343535031CF}"/>
    <cellStyle name="Heading 2 2" xfId="2304" hidden="1" xr:uid="{D52F0024-2039-43B6-BE4B-31610D578445}"/>
    <cellStyle name="Heading 2 2" xfId="2237" hidden="1" xr:uid="{7B4913A2-0A01-4B4B-A709-EE76E60BEAB4}"/>
    <cellStyle name="Heading 2 2" xfId="2307" hidden="1" xr:uid="{FA472E62-F79F-4D9B-9DA3-E2667F5AED50}"/>
    <cellStyle name="Heading 2 2" xfId="2319" hidden="1" xr:uid="{17BEA307-7E9D-4BA7-83A3-27D887940EC8}"/>
    <cellStyle name="Heading 2 2" xfId="2243" hidden="1" xr:uid="{EBF73F3E-1145-458F-AF9B-F5A9917B3112}"/>
    <cellStyle name="Heading 2 2" xfId="2329" hidden="1" xr:uid="{9ABA447A-8A14-42B6-B742-F3D2AF1A0C33}"/>
    <cellStyle name="Heading 2 2" xfId="2286" hidden="1" xr:uid="{F1B85CC7-98B4-4F82-8F33-B0499110475C}"/>
    <cellStyle name="Heading 2 2" xfId="2295" hidden="1" xr:uid="{4ACD2D7C-178A-4CA7-B587-71EEDEAD8B4F}"/>
    <cellStyle name="Heading 2 2" xfId="2180" hidden="1" xr:uid="{57F226B8-73C0-429D-B0B4-4A0F875E8C1A}"/>
    <cellStyle name="Heading 2 2" xfId="2251" hidden="1" xr:uid="{39133E02-DAE8-4DE7-83B7-22FC4B626D96}"/>
    <cellStyle name="Heading 2 2" xfId="2282" hidden="1" xr:uid="{BA60FA91-7DBC-461E-B0C4-2E1F2A0A65FB}"/>
    <cellStyle name="Heading 2 2" xfId="2299" hidden="1" xr:uid="{5E53E947-9F92-4708-A404-A2A1CDFF3A38}"/>
    <cellStyle name="Heading 2 2" xfId="2291" hidden="1" xr:uid="{E600143C-5EB1-4BF2-85FF-78D6197798A0}"/>
    <cellStyle name="Heading 2 2" xfId="2311" hidden="1" xr:uid="{478934CD-E0C9-4326-813D-082F682A78AC}"/>
    <cellStyle name="Heading 2 2" xfId="2279" hidden="1" xr:uid="{555FA2AF-EBD6-434E-B188-284504B5C6DD}"/>
    <cellStyle name="Heading 2 2" xfId="2323" hidden="1" xr:uid="{EA55F0DF-25C8-4958-8AAE-44BDB7E729BB}"/>
    <cellStyle name="Heading 2 2" xfId="2315" hidden="1" xr:uid="{A096E21D-A4FE-4C1D-8FAE-596D13CB7E70}"/>
    <cellStyle name="Heading 2 2" xfId="2244" hidden="1" xr:uid="{39003788-62E8-4869-B435-CAC0CDC6221E}"/>
    <cellStyle name="Heading 2 2" xfId="2337" hidden="1" xr:uid="{962EA461-EC0F-40CB-A752-4057CE71059C}"/>
    <cellStyle name="Heading 2 2" xfId="2361" hidden="1" xr:uid="{EDFBA64B-C9B7-480D-911F-1303782A397C}"/>
    <cellStyle name="Heading 2 2" xfId="2351" hidden="1" xr:uid="{05ACA15C-4222-49D7-BD4C-A2808385DD10}"/>
    <cellStyle name="Heading 2 2" xfId="2238" hidden="1" xr:uid="{7DF50CB1-33A4-407A-A274-3D42DC0BF2B2}"/>
    <cellStyle name="Heading 2 2" xfId="2250" hidden="1" xr:uid="{F1AFE5D5-9EC3-4851-A16A-EBE9C1E996BE}"/>
    <cellStyle name="Heading 2 2" xfId="2246" hidden="1" xr:uid="{D456978B-7B7B-46F9-99E2-A30F4143FF54}"/>
    <cellStyle name="Heading 2 2" xfId="2313" hidden="1" xr:uid="{20C03157-FBD3-4B90-96C5-0089EDFB61E6}"/>
    <cellStyle name="Heading 2 2" xfId="2325" hidden="1" xr:uid="{0263BBFB-B9F9-4843-A8B5-13EE904814AB}"/>
    <cellStyle name="Heading 2 2" xfId="2331" hidden="1" xr:uid="{FC93AEE3-B940-4173-ACAF-3253772D4E7F}"/>
    <cellStyle name="Heading 2 2" xfId="2339" hidden="1" xr:uid="{EC51E250-051E-4A38-ADA5-1FB9FD2D661B}"/>
    <cellStyle name="Heading 2 2" xfId="2277" hidden="1" xr:uid="{01B06AEF-DEFF-4266-AF8C-6E865C4EBA83}"/>
    <cellStyle name="Heading 2 2" xfId="2355" hidden="1" xr:uid="{27C690C7-9938-4E71-92D4-DAF2BED9A5D0}"/>
    <cellStyle name="Heading 2 2" xfId="2363" hidden="1" xr:uid="{DB07B802-5534-4BC0-9591-073E5A282828}"/>
    <cellStyle name="Heading 2 2" xfId="2303" hidden="1" xr:uid="{7EE26AC1-D41F-4AE3-9823-385AAB846061}"/>
    <cellStyle name="Heading 2 2" xfId="2357" hidden="1" xr:uid="{ABE2AAC6-0C24-4FA3-8C71-03C6615B768C}"/>
    <cellStyle name="Heading 2 2" xfId="2349" hidden="1" xr:uid="{08985399-7A91-4D42-AC84-6C338F990215}"/>
    <cellStyle name="Heading 2 2" xfId="2345" hidden="1" xr:uid="{9B7F78E7-A736-4535-9690-4BF32222ADBA}"/>
    <cellStyle name="Heading 2 2" xfId="2333" hidden="1" xr:uid="{768C856F-994F-4326-B1F7-A9756CA0F1C4}"/>
    <cellStyle name="Heading 2 2" xfId="2288" hidden="1" xr:uid="{518C96EF-C6FF-4235-BF32-42B4143DFBF2}"/>
    <cellStyle name="Heading 2 2" xfId="2194" hidden="1" xr:uid="{BFFDBBB3-E41A-4440-89DF-FA9527D275DA}"/>
    <cellStyle name="Heading 2 2" xfId="2206" hidden="1" xr:uid="{60069279-0648-4D68-B647-80ECC298D356}"/>
    <cellStyle name="Heading 2 2" xfId="2211" hidden="1" xr:uid="{549777D3-C19A-4C52-92E9-DC20A439E655}"/>
    <cellStyle name="Heading 2 2" xfId="2208" hidden="1" xr:uid="{B2595C5D-7629-4336-996E-6A8C180FA03E}"/>
    <cellStyle name="Heading 2 2" xfId="1601" hidden="1" xr:uid="{1053305C-1DAD-437C-9B82-247F2D44D6EA}"/>
    <cellStyle name="Heading 2 2" xfId="1604" hidden="1" xr:uid="{73ABEE0C-CAA0-42FA-935C-2422922AE7E6}"/>
    <cellStyle name="Heading 2 2" xfId="2192" hidden="1" xr:uid="{DBD359AF-1185-4294-ADCB-53B32EE4385D}"/>
    <cellStyle name="Heading 2 2" xfId="2196" hidden="1" xr:uid="{9895D110-1157-4D3D-80B7-28238527C851}"/>
    <cellStyle name="Heading 2 2" xfId="1584" hidden="1" xr:uid="{95D94A85-F325-4CBA-8EF1-7EF0E1E95A02}"/>
    <cellStyle name="Heading 2 2" xfId="1592" hidden="1" xr:uid="{D7B7BE4D-4622-4801-8199-C3ACE82E0115}"/>
    <cellStyle name="Heading 2 2" xfId="1594" hidden="1" xr:uid="{CB0BFAE4-EBC9-44C3-B514-CCBC8945C819}"/>
    <cellStyle name="Heading 2 2" xfId="1595" hidden="1" xr:uid="{104FB5CA-B5EE-49B1-86DD-1452EF432E2C}"/>
    <cellStyle name="Heading 2 2" xfId="1599" hidden="1" xr:uid="{4DC41ACC-7F33-4B68-947C-58FD619C295D}"/>
    <cellStyle name="Heading 2 2" xfId="1585" hidden="1" xr:uid="{C2DA41D9-32FE-45E8-925B-5EBF15CA9256}"/>
    <cellStyle name="Heading 2 2" xfId="2190" hidden="1" xr:uid="{05ADF038-586C-4FB8-A84C-8B0F2C8A3DC1}"/>
    <cellStyle name="Heading 2 2" xfId="1586" hidden="1" xr:uid="{B61DBE4F-3B86-4636-88AC-8569B5DF296F}"/>
    <cellStyle name="Heading 2 2" xfId="1606" hidden="1" xr:uid="{FD26AB4B-C082-4B55-A945-130AA09978D4}"/>
    <cellStyle name="Heading 2 2" xfId="2200" hidden="1" xr:uid="{20C25F30-AB3B-49C9-9172-DFCBDB09A23B}"/>
    <cellStyle name="Heading 2 2" xfId="2231" hidden="1" xr:uid="{2A0350BA-7601-4C0D-97F5-00AFFD250A07}"/>
    <cellStyle name="Heading 2 2" xfId="2258" hidden="1" xr:uid="{6B9102CC-AF3E-4D4E-8CE6-78E502E9F7E8}"/>
    <cellStyle name="Heading 2 2" xfId="2274" hidden="1" xr:uid="{21EFF7E8-8863-4338-8CB1-2FBD2B3F950E}"/>
    <cellStyle name="Heading 2 2" xfId="2264" hidden="1" xr:uid="{9B59EA3D-AF6F-4C81-BC21-FDAFEEB08B45}"/>
    <cellStyle name="Heading 2 2" xfId="2262" hidden="1" xr:uid="{6F8C4988-80AE-4D93-90A3-D8144D51D120}"/>
    <cellStyle name="Heading 2 2" xfId="2252" hidden="1" xr:uid="{AE5A3003-73A4-4491-860D-A3280745D255}"/>
    <cellStyle name="Heading 2 2" xfId="2235" hidden="1" xr:uid="{3200A529-F599-4EC4-8125-ADE5A0C98B7A}"/>
    <cellStyle name="Heading 2 2" xfId="2225" hidden="1" xr:uid="{8D2FD619-3F19-454E-B3CB-7513BE74F9C6}"/>
    <cellStyle name="Heading 2 2" xfId="2221" hidden="1" xr:uid="{846F6FD7-47D3-4038-AF7F-58FE6735A954}"/>
    <cellStyle name="Heading 2 2" xfId="2185" hidden="1" xr:uid="{1E1014D7-4ECE-46A6-9D4E-AFFDE54371B7}"/>
    <cellStyle name="Heading 2 2" xfId="2219" hidden="1" xr:uid="{49FA1B36-3571-4214-93A5-78DDB6CCF1F6}"/>
    <cellStyle name="Heading 2 2" xfId="2212" hidden="1" xr:uid="{665443D7-B1F9-45A8-A577-4782434B91AA}"/>
    <cellStyle name="Heading 2 2" xfId="2268" hidden="1" xr:uid="{19B62F08-2685-4E60-8D7A-AB64F7ABFF69}"/>
    <cellStyle name="Heading 2 2" xfId="2215" hidden="1" xr:uid="{D127D5A7-C5A0-4FD7-8C87-F6F1F791EAC5}"/>
    <cellStyle name="Heading 2 2" xfId="2186" hidden="1" xr:uid="{1E35F16A-A4ED-4DC2-A18F-16C2B82E4E71}"/>
    <cellStyle name="Heading 2 2" xfId="1603" hidden="1" xr:uid="{269EEE65-6850-43D7-A5C1-0FDC65B8EA47}"/>
    <cellStyle name="Heading 2 2" xfId="1597" hidden="1" xr:uid="{FEC4C103-5595-4DF5-AA32-216C65BDB5DA}"/>
    <cellStyle name="Heading 2 2" xfId="2188" hidden="1" xr:uid="{765472D9-7EDC-4B9D-B007-94E1F674D105}"/>
    <cellStyle name="Heading 2 2" xfId="2223" hidden="1" xr:uid="{E3099E48-9565-4109-BF94-BE7DEFA29418}"/>
    <cellStyle name="Heading 2 2" xfId="2217" hidden="1" xr:uid="{54664306-B28D-49BD-A411-DE1B750954A6}"/>
    <cellStyle name="Heading 2 2" xfId="2227" hidden="1" xr:uid="{43E43412-8C9C-44B7-B26A-A9C495D7A353}"/>
    <cellStyle name="Heading 2 2" xfId="2229" hidden="1" xr:uid="{8271F1ED-B31B-49B0-909E-42E93F58F1EA}"/>
    <cellStyle name="Heading 2 2" xfId="2254" hidden="1" xr:uid="{D3148EB3-784C-46F4-885C-058D3D1995E0}"/>
    <cellStyle name="Heading 2 2" xfId="2256" hidden="1" xr:uid="{49DBA745-158A-467E-9A2E-7E0077417D47}"/>
    <cellStyle name="Heading 2 2" xfId="2260" hidden="1" xr:uid="{DD682EC0-1FAD-4E23-8424-70638EDDACA1}"/>
    <cellStyle name="Heading 2 2" xfId="2270" hidden="1" xr:uid="{FC8331D7-1B21-4161-BC9B-897E88D829F7}"/>
    <cellStyle name="Heading 2 2" xfId="2272" hidden="1" xr:uid="{CB179E55-8AB5-4328-8F18-B7BA115CB2A9}"/>
    <cellStyle name="Heading 2 2" xfId="2266" hidden="1" xr:uid="{339D9DED-EB8F-4C40-8A5E-D448A8378FF9}"/>
    <cellStyle name="Heading 2 2" xfId="2233" hidden="1" xr:uid="{409439C8-7EB9-41E9-A0D0-B8AEDFFA7342}"/>
    <cellStyle name="Heading 2 2" xfId="2198" hidden="1" xr:uid="{2C6724D8-ECA2-4C90-B0EA-7A44E2502A6F}"/>
    <cellStyle name="Heading 2 2" xfId="2202" hidden="1" xr:uid="{DE94B025-9197-4D34-A075-03EF7894309A}"/>
    <cellStyle name="Heading 2 2" xfId="2184" hidden="1" xr:uid="{C658D4F1-8849-4149-B44F-6DEE11289829}"/>
    <cellStyle name="Heading 2 2" xfId="2213" hidden="1" xr:uid="{50810755-0B7B-4E67-A1C0-2E4AC8347E3E}"/>
    <cellStyle name="Heading 2 2" xfId="2284" hidden="1" xr:uid="{2BC9DB3A-B554-4EF0-93C0-76DB0C3B5F00}"/>
    <cellStyle name="Heading 2 2" xfId="2248" hidden="1" xr:uid="{5DBA2A3D-1E90-4464-9178-C55C1EA8A5BD}"/>
    <cellStyle name="Heading 2 2" xfId="2293" hidden="1" xr:uid="{83E7FDD6-B2EC-45B5-904D-0A46CCA00871}"/>
    <cellStyle name="Heading 2 2" xfId="1591" hidden="1" xr:uid="{2AABE122-BEAE-4DC0-BBB8-D1F93D7E70E0}"/>
    <cellStyle name="Heading 2 2" xfId="1590" hidden="1" xr:uid="{65E28DD8-C330-4C29-8EE9-044506DA8472}"/>
    <cellStyle name="Heading 2 2" xfId="1262" hidden="1" xr:uid="{997FB4DE-042D-4322-B9E9-5BA78B7A51B0}"/>
    <cellStyle name="Heading 2 2" xfId="1263" hidden="1" xr:uid="{2A0AE510-0539-418F-A7EE-A4E1B5FF01A1}"/>
    <cellStyle name="Heading 2 3" xfId="120" hidden="1" xr:uid="{00000000-0005-0000-0000-000034000000}"/>
    <cellStyle name="Heading 2 3" xfId="118" hidden="1" xr:uid="{00000000-0005-0000-0000-000035000000}"/>
    <cellStyle name="Heading 2 3" xfId="124" hidden="1" xr:uid="{00000000-0005-0000-0000-000036000000}"/>
    <cellStyle name="Heading 2 3" xfId="122" hidden="1" xr:uid="{00000000-0005-0000-0000-000037000000}"/>
    <cellStyle name="Heading 2 3" xfId="128" hidden="1" xr:uid="{00000000-0005-0000-0000-000038000000}"/>
    <cellStyle name="Heading 2 3" xfId="126" hidden="1" xr:uid="{00000000-0005-0000-0000-000039000000}"/>
    <cellStyle name="Heading 2 3" xfId="133" hidden="1" xr:uid="{00000000-0005-0000-0000-00003A000000}"/>
    <cellStyle name="Heading 2 3" xfId="131" hidden="1" xr:uid="{00000000-0005-0000-0000-00003B000000}"/>
    <cellStyle name="Heading 2 3" xfId="137" hidden="1" xr:uid="{00000000-0005-0000-0000-00003C000000}"/>
    <cellStyle name="Heading 2 3" xfId="135" hidden="1" xr:uid="{00000000-0005-0000-0000-00003D000000}"/>
    <cellStyle name="Heading 2 3" xfId="141" hidden="1" xr:uid="{00000000-0005-0000-0000-00003E000000}"/>
    <cellStyle name="Heading 2 3" xfId="139" hidden="1" xr:uid="{00000000-0005-0000-0000-00003F000000}"/>
    <cellStyle name="Heading 2 3" xfId="349" hidden="1" xr:uid="{EA95411B-8139-4425-B632-D19759666DDA}"/>
    <cellStyle name="Heading 2 3" xfId="343" hidden="1" xr:uid="{99F937BC-C57D-4AB2-B843-152D7BF4236C}"/>
    <cellStyle name="Heading 2 3" xfId="203" hidden="1" xr:uid="{0112A60A-0F33-486A-9271-B7750E0C562B}"/>
    <cellStyle name="Heading 2 3" xfId="319" hidden="1" xr:uid="{664C6FDC-118C-45FB-920F-6BFD8AA6DBB9}"/>
    <cellStyle name="Heading 2 3" xfId="228" hidden="1" xr:uid="{C93403D8-4AFC-45E8-AE1C-05117DABB8F8}"/>
    <cellStyle name="Heading 2 3" xfId="241" hidden="1" xr:uid="{0B434753-C124-4FD3-BA1F-DF2E3A9212A8}"/>
    <cellStyle name="Heading 2 3" xfId="239" hidden="1" xr:uid="{6EC6C1DB-892F-4CE8-A3D1-E00A8514AB29}"/>
    <cellStyle name="Heading 2 3" xfId="243" hidden="1" xr:uid="{6BF0431A-8A60-4530-B2C0-421FD3CEDFC9}"/>
    <cellStyle name="Heading 2 3" xfId="247" hidden="1" xr:uid="{FC2D15B4-C11C-4C97-9BE8-A306CA56B08E}"/>
    <cellStyle name="Heading 2 3" xfId="253" hidden="1" xr:uid="{CCC40C7B-FF02-4119-91DB-265D6B714CD8}"/>
    <cellStyle name="Heading 2 3" xfId="251" hidden="1" xr:uid="{5D48C779-209A-4665-A54C-630A6404FECB}"/>
    <cellStyle name="Heading 2 3" xfId="257" hidden="1" xr:uid="{8387BCA4-18D1-46DE-83DE-861AA60B629B}"/>
    <cellStyle name="Heading 2 3" xfId="235" hidden="1" xr:uid="{78745D35-959F-478B-967F-F066FEEF25D8}"/>
    <cellStyle name="Heading 2 3" xfId="357" hidden="1" xr:uid="{9E042B0D-642E-4A53-A563-1FC82987ECD2}"/>
    <cellStyle name="Heading 2 3" xfId="337" hidden="1" xr:uid="{43CD15FE-E43E-4457-A87D-EF32097F4B92}"/>
    <cellStyle name="Heading 2 3" xfId="341" hidden="1" xr:uid="{E3BF85BC-A737-466C-A763-97454A84F06D}"/>
    <cellStyle name="Heading 2 3" xfId="345" hidden="1" xr:uid="{1A83D763-ED45-410A-B60C-6513B268A872}"/>
    <cellStyle name="Heading 2 3" xfId="353" hidden="1" xr:uid="{455DE1BF-EEFF-4182-B346-8226273FBF41}"/>
    <cellStyle name="Heading 2 3" xfId="351" hidden="1" xr:uid="{F91539B5-CF1F-4417-8B1B-50404727F482}"/>
    <cellStyle name="Heading 2 3" xfId="355" hidden="1" xr:uid="{F4B05FB5-874A-4CB6-AC55-E8F4DC59238C}"/>
    <cellStyle name="Heading 2 3" xfId="359" hidden="1" xr:uid="{FFB3B9EC-4197-42DC-A3FE-4595A61EB151}"/>
    <cellStyle name="Heading 2 3" xfId="363" hidden="1" xr:uid="{C8684D7E-5D6F-41B2-8563-338B1EE649CD}"/>
    <cellStyle name="Heading 2 3" xfId="369" hidden="1" xr:uid="{8D9BDC9B-96FF-4E0C-AF5A-15612A5B4BE3}"/>
    <cellStyle name="Heading 2 3" xfId="347" hidden="1" xr:uid="{840518B0-63DA-40EA-857F-C780A75F3A88}"/>
    <cellStyle name="Heading 2 3" xfId="266" hidden="1" xr:uid="{D74BB231-23C8-478F-B3FC-59506AE3619E}"/>
    <cellStyle name="Heading 2 3" xfId="331" hidden="1" xr:uid="{AD2495B7-7EB8-4464-A639-01CB88054629}"/>
    <cellStyle name="Heading 2 3" xfId="333" hidden="1" xr:uid="{ABA70ED8-9572-455F-9DD3-260CFB25C956}"/>
    <cellStyle name="Heading 2 3" xfId="339" hidden="1" xr:uid="{2F119954-3035-40AB-9777-6353E20A8E98}"/>
    <cellStyle name="Heading 2 3" xfId="317" hidden="1" xr:uid="{BAFE7EE9-7233-4F38-B583-CF74D09E57A6}"/>
    <cellStyle name="Heading 2 3" xfId="321" hidden="1" xr:uid="{4A2844E0-5F5B-4E15-BB8C-EBF7A949604B}"/>
    <cellStyle name="Heading 2 3" xfId="313" hidden="1" xr:uid="{F289ED54-B6D3-4345-9A5B-02CDD84FA65C}"/>
    <cellStyle name="Heading 2 3" xfId="315" hidden="1" xr:uid="{2A498530-2E59-416D-AB92-1607949A2B59}"/>
    <cellStyle name="Heading 2 3" xfId="323" hidden="1" xr:uid="{FDE7321E-97DA-4FB2-98B1-A4E8EB00D3A7}"/>
    <cellStyle name="Heading 2 3" xfId="329" hidden="1" xr:uid="{1009B69B-21DD-4B91-9271-63D74CA744DB}"/>
    <cellStyle name="Heading 2 3" xfId="367" hidden="1" xr:uid="{D9AF3587-0C5B-4042-B3B3-C972D63C33FD}"/>
    <cellStyle name="Heading 2 3" xfId="361" hidden="1" xr:uid="{F39A8E20-DC35-49D0-BD90-A3E244647941}"/>
    <cellStyle name="Heading 2 3" xfId="311" hidden="1" xr:uid="{E3EE78F7-079F-4FED-96C1-2BA6F308818D}"/>
    <cellStyle name="Heading 2 3" xfId="379" hidden="1" xr:uid="{C2D8470E-3088-4D33-9360-6D4FC4CAC518}"/>
    <cellStyle name="Heading 2 3" xfId="255" hidden="1" xr:uid="{6BD9BD78-A95D-46C5-B94C-14476F9BF4FF}"/>
    <cellStyle name="Heading 2 3" xfId="249" hidden="1" xr:uid="{055E4625-D385-490B-ABEB-541FC0F078CC}"/>
    <cellStyle name="Heading 2 3" xfId="237" hidden="1" xr:uid="{274AF3C9-36D7-4EFE-B6FF-5D44CBDF3F55}"/>
    <cellStyle name="Heading 2 3" xfId="335" hidden="1" xr:uid="{5C67F0C9-D748-415F-A5E7-091DC666756D}"/>
    <cellStyle name="Heading 2 3" xfId="210" hidden="1" xr:uid="{41A26033-B6E5-48CA-BF53-CC252644CBCB}"/>
    <cellStyle name="Heading 2 3" xfId="183" hidden="1" xr:uid="{535964FF-05A6-4940-9631-986BC214611B}"/>
    <cellStyle name="Heading 2 3" xfId="189" hidden="1" xr:uid="{377E3541-5C71-4205-9EFC-0CE21411AFF2}"/>
    <cellStyle name="Heading 2 3" xfId="193" hidden="1" xr:uid="{BDA12651-5E35-4C62-B3E3-57E5E8570412}"/>
    <cellStyle name="Heading 2 3" xfId="191" hidden="1" xr:uid="{D68D6B1C-A39A-475F-9505-ADD7EA5E610F}"/>
    <cellStyle name="Heading 2 3" xfId="185" hidden="1" xr:uid="{68ABD54C-BDD2-4077-9328-A6BE7E6B033F}"/>
    <cellStyle name="Heading 2 3" xfId="175" hidden="1" xr:uid="{0E9A8224-F597-4292-A58C-93700809A906}"/>
    <cellStyle name="Heading 2 3" xfId="177" hidden="1" xr:uid="{6578F671-C346-4DF6-8738-B21BAFC56BBE}"/>
    <cellStyle name="Heading 2 3" xfId="179" hidden="1" xr:uid="{35281683-356D-4ACF-BBD5-A126E598B884}"/>
    <cellStyle name="Heading 2 3" xfId="187" hidden="1" xr:uid="{983F3FA1-8BEB-431E-9683-D8B90AA2FDC7}"/>
    <cellStyle name="Heading 2 3" xfId="230" hidden="1" xr:uid="{62B2CF2E-6341-40AA-83CD-2C97FB29F66F}"/>
    <cellStyle name="Heading 2 3" xfId="222" hidden="1" xr:uid="{ACD5461E-B82C-4116-A2D0-7E70E717034C}"/>
    <cellStyle name="Heading 2 3" xfId="245" hidden="1" xr:uid="{4155C908-E1E4-443D-BFDD-2BDAFEC97E8B}"/>
    <cellStyle name="Heading 2 3" xfId="308" hidden="1" xr:uid="{F7054E28-5C02-4A92-BFD1-7DA4B35CF748}"/>
    <cellStyle name="Heading 2 3" xfId="302" hidden="1" xr:uid="{F6FAC340-1119-45E1-9B64-03F036463C4B}"/>
    <cellStyle name="Heading 2 3" xfId="286" hidden="1" xr:uid="{7A521D45-EA28-4AA3-BAFC-1F5CD2C51C36}"/>
    <cellStyle name="Heading 2 3" xfId="278" hidden="1" xr:uid="{954E39AF-A1CE-4144-A1D0-AD8606194AAB}"/>
    <cellStyle name="Heading 2 3" xfId="326" hidden="1" xr:uid="{AC79EE7A-4EEF-46D5-A3F4-E81F0AB76009}"/>
    <cellStyle name="Heading 2 3" xfId="373" hidden="1" xr:uid="{B5DDA9D0-EEBB-485B-B74C-8E5FCDD75C8F}"/>
    <cellStyle name="Heading 2 3" xfId="375" hidden="1" xr:uid="{A0F6541B-4DE3-4B51-97C5-6D891178BE94}"/>
    <cellStyle name="Heading 2 3" xfId="381" hidden="1" xr:uid="{CDDDB424-E168-42ED-8F81-7791DB18E9E6}"/>
    <cellStyle name="Heading 2 3" xfId="383" hidden="1" xr:uid="{69E20583-9DBF-43AF-83AC-F57506AF672E}"/>
    <cellStyle name="Heading 2 3" xfId="389" hidden="1" xr:uid="{7A6CFAF6-73E6-4413-A380-AA5518A9207F}"/>
    <cellStyle name="Heading 2 3" xfId="387" hidden="1" xr:uid="{E86501DF-FBA0-4183-B9ED-5BE624698F02}"/>
    <cellStyle name="Heading 2 3" xfId="385" hidden="1" xr:uid="{6F411BA0-3982-419A-90D3-500A126650B4}"/>
    <cellStyle name="Heading 2 3" xfId="377" hidden="1" xr:uid="{5C47E42C-ADE0-41E6-AEBE-19BD1CC62422}"/>
    <cellStyle name="Heading 2 3" xfId="365" hidden="1" xr:uid="{52D7E318-4661-4760-AE51-EEA5ABE93187}"/>
    <cellStyle name="Heading 2 3" xfId="348" hidden="1" xr:uid="{DB408ED1-6A04-4A23-A723-47B33D0CCEC9}"/>
    <cellStyle name="Heading 2 3" xfId="371" hidden="1" xr:uid="{57FD4D59-4834-4BEB-A40B-16CB658FDE56}"/>
    <cellStyle name="Heading 2 3" xfId="214" hidden="1" xr:uid="{56D5C9B6-B0D4-4951-822A-03401E7EAA73}"/>
    <cellStyle name="Heading 2 3" xfId="181" hidden="1" xr:uid="{C684E882-F18D-4B52-8970-B06197BF8C59}"/>
    <cellStyle name="Heading 2 3" xfId="304" hidden="1" xr:uid="{B918B46C-3BFA-4A2C-B900-116FBDC93F47}"/>
    <cellStyle name="Heading 2 3" xfId="310" hidden="1" xr:uid="{286713B1-9B2D-4B65-8BE1-7E9050D25FF8}"/>
    <cellStyle name="Heading 2 3" xfId="276" hidden="1" xr:uid="{35D7FE43-6928-44FF-A7D2-C64F004B4D54}"/>
    <cellStyle name="Heading 2 3" xfId="197" hidden="1" xr:uid="{6A4EA7AC-1633-4A42-92C0-A61F5C3DEE61}"/>
    <cellStyle name="Heading 2 3" xfId="195" hidden="1" xr:uid="{37C22791-9F21-44B8-9E81-E3B018498116}"/>
    <cellStyle name="Heading 2 3" xfId="208" hidden="1" xr:uid="{83EFAC6D-1983-4892-B031-928A3FC8D736}"/>
    <cellStyle name="Heading 2 3" xfId="212" hidden="1" xr:uid="{03005CD3-57DC-4A91-92BA-B4B275067D01}"/>
    <cellStyle name="Heading 2 3" xfId="218" hidden="1" xr:uid="{A940BC8B-34E3-48EA-BFD4-0DF29FE9734F}"/>
    <cellStyle name="Heading 2 3" xfId="216" hidden="1" xr:uid="{B3D1EBC0-91A6-4D1F-B7D1-ED3D57D19EBC}"/>
    <cellStyle name="Heading 2 3" xfId="220" hidden="1" xr:uid="{F685023C-F30B-40ED-8590-FBC4A6C82874}"/>
    <cellStyle name="Heading 2 3" xfId="226" hidden="1" xr:uid="{6D216F27-6E4F-44B0-A045-8C10D942BCAE}"/>
    <cellStyle name="Heading 2 3" xfId="224" hidden="1" xr:uid="{89AE52A3-C1AC-4A93-A36C-6F3DC1E6B92E}"/>
    <cellStyle name="Heading 2 3" xfId="292" hidden="1" xr:uid="{C4192D0D-13F8-498E-874D-BBC62BFA8AF0}"/>
    <cellStyle name="Heading 2 3" xfId="290" hidden="1" xr:uid="{2B1AF4D4-F746-4FF3-BD62-2D03263655FF}"/>
    <cellStyle name="Heading 2 3" xfId="296" hidden="1" xr:uid="{3C64EED2-E126-4791-A9E9-C0F22A711B98}"/>
    <cellStyle name="Heading 2 3" xfId="294" hidden="1" xr:uid="{56F83662-C5AB-47D4-9AB0-552296B1AC47}"/>
    <cellStyle name="Heading 2 3" xfId="260" hidden="1" xr:uid="{CFC71EAE-EBC4-463C-831C-74457F7E9411}"/>
    <cellStyle name="Heading 2 3" xfId="306" hidden="1" xr:uid="{718B72CB-5FB2-40D2-A48B-D1B0A26CCCD0}"/>
    <cellStyle name="Heading 2 3" xfId="284" hidden="1" xr:uid="{FF3B2001-6938-4FDD-BD33-200B61AA0BAC}"/>
    <cellStyle name="Heading 2 3" xfId="282" hidden="1" xr:uid="{E34A058B-878C-4188-BA07-04ADD54BD4FA}"/>
    <cellStyle name="Heading 2 3" xfId="288" hidden="1" xr:uid="{F1CBF968-8FC7-4279-882A-271124BB975C}"/>
    <cellStyle name="Heading 2 3" xfId="280" hidden="1" xr:uid="{88A751B4-358E-48A7-9CAE-F0241A53A99D}"/>
    <cellStyle name="Heading 2 3" xfId="274" hidden="1" xr:uid="{038AEE0C-663E-4DB9-B116-30FBDC6E0E46}"/>
    <cellStyle name="Heading 2 3" xfId="617" hidden="1" xr:uid="{CABF18EC-89A3-4BC5-818D-24EC61CA5FD6}"/>
    <cellStyle name="Heading 2 3" xfId="611" hidden="1" xr:uid="{A44A8F25-9788-4322-9356-A7C88C2BF650}"/>
    <cellStyle name="Heading 2 3" xfId="469" hidden="1" xr:uid="{2AB20823-1877-42BF-9DFA-01E402548B62}"/>
    <cellStyle name="Heading 2 3" xfId="587" hidden="1" xr:uid="{D9BDED3D-D61E-409C-BB36-BD0FB179172E}"/>
    <cellStyle name="Heading 2 3" xfId="494" hidden="1" xr:uid="{43E9F9E2-60BC-4820-8DB9-08F878205290}"/>
    <cellStyle name="Heading 2 3" xfId="509" hidden="1" xr:uid="{570BE176-6CE2-4235-9008-6B8B0FD4E95A}"/>
    <cellStyle name="Heading 2 3" xfId="507" hidden="1" xr:uid="{23FCF8FC-E31E-468A-B7F4-5C89E2579290}"/>
    <cellStyle name="Heading 2 3" xfId="511" hidden="1" xr:uid="{CB6B4046-86A7-48BF-9551-7C346C5F6E6E}"/>
    <cellStyle name="Heading 2 3" xfId="515" hidden="1" xr:uid="{16685B05-6DFB-4A05-A3B8-8C6EDFCC3598}"/>
    <cellStyle name="Heading 2 3" xfId="521" hidden="1" xr:uid="{1E9292EA-94F2-4295-8FCE-0260AD2D1EF6}"/>
    <cellStyle name="Heading 2 3" xfId="519" hidden="1" xr:uid="{7740AF90-354C-41E8-BBAB-2606C4EC3F9D}"/>
    <cellStyle name="Heading 2 3" xfId="525" hidden="1" xr:uid="{786D03A6-CCF3-4087-BD23-53B36B47DBB7}"/>
    <cellStyle name="Heading 2 3" xfId="503" hidden="1" xr:uid="{7F43ABDA-7038-40C4-B476-EDA11AA59CE1}"/>
    <cellStyle name="Heading 2 3" xfId="625" hidden="1" xr:uid="{C9C18C44-7942-48F8-B59A-1663289A7A12}"/>
    <cellStyle name="Heading 2 3" xfId="605" hidden="1" xr:uid="{BAE02699-77C5-4E6C-8EB9-B8B9DB834A9E}"/>
    <cellStyle name="Heading 2 3" xfId="609" hidden="1" xr:uid="{72517924-C838-4A98-8852-2739691EFA2C}"/>
    <cellStyle name="Heading 2 3" xfId="613" hidden="1" xr:uid="{57AA71CB-7DB4-469B-9D73-7238BEBB34C3}"/>
    <cellStyle name="Heading 2 3" xfId="621" hidden="1" xr:uid="{A8058EAA-7868-4B8E-9583-3872F1FE62ED}"/>
    <cellStyle name="Heading 2 3" xfId="619" hidden="1" xr:uid="{32498E38-EEBF-401B-8188-2DEF0694D2CB}"/>
    <cellStyle name="Heading 2 3" xfId="623" hidden="1" xr:uid="{CACAA636-5FBB-49F2-B7CB-5F6DCA9E9DA9}"/>
    <cellStyle name="Heading 2 3" xfId="627" hidden="1" xr:uid="{69C42FD6-DB41-4C9F-B700-2F9FCB67ADA1}"/>
    <cellStyle name="Heading 2 3" xfId="631" hidden="1" xr:uid="{38C33E3F-A393-483A-B541-A1F4306507D4}"/>
    <cellStyle name="Heading 2 3" xfId="637" hidden="1" xr:uid="{FED7EF6E-D377-4C9E-B47F-9236D9A51EC6}"/>
    <cellStyle name="Heading 2 3" xfId="615" hidden="1" xr:uid="{46277D5A-6C3D-482E-B244-79A988E838C1}"/>
    <cellStyle name="Heading 2 3" xfId="534" hidden="1" xr:uid="{18E8592C-E388-44F4-9BFC-F7D2F95AEE64}"/>
    <cellStyle name="Heading 2 3" xfId="599" hidden="1" xr:uid="{BE7FA3E6-4656-492D-A639-7EF096547710}"/>
    <cellStyle name="Heading 2 3" xfId="601" hidden="1" xr:uid="{211435D8-5B6D-432C-AECC-A420D92CB32D}"/>
    <cellStyle name="Heading 2 3" xfId="607" hidden="1" xr:uid="{1874CE03-40E4-41E2-BC32-1E313979E8FE}"/>
    <cellStyle name="Heading 2 3" xfId="585" hidden="1" xr:uid="{785B150F-8042-4177-AEA7-D52820E0F320}"/>
    <cellStyle name="Heading 2 3" xfId="589" hidden="1" xr:uid="{996CC47F-B32E-45B6-A033-34B66334A81A}"/>
    <cellStyle name="Heading 2 3" xfId="581" hidden="1" xr:uid="{BABE8B44-CD07-410C-A362-CBB5A8F4898B}"/>
    <cellStyle name="Heading 2 3" xfId="583" hidden="1" xr:uid="{3DB9FAE3-3250-49CE-8C76-C7966ACBA804}"/>
    <cellStyle name="Heading 2 3" xfId="591" hidden="1" xr:uid="{3E2771EA-F32B-4F9E-9FAA-422D327C8632}"/>
    <cellStyle name="Heading 2 3" xfId="597" hidden="1" xr:uid="{D29E86C0-A726-467D-B599-8BFE0DD572BA}"/>
    <cellStyle name="Heading 2 3" xfId="635" hidden="1" xr:uid="{79F03C7F-3A48-4D18-A402-4744E354551A}"/>
    <cellStyle name="Heading 2 3" xfId="629" hidden="1" xr:uid="{A2D9928E-A5C3-459F-A5B8-6B069D5D74E6}"/>
    <cellStyle name="Heading 2 3" xfId="579" hidden="1" xr:uid="{B0A14D90-6C53-4480-9C7C-A08B6D5E75EA}"/>
    <cellStyle name="Heading 2 3" xfId="647" hidden="1" xr:uid="{85509A94-C9AB-46E3-AA29-1B955575EF87}"/>
    <cellStyle name="Heading 2 3" xfId="523" hidden="1" xr:uid="{0722125B-8C75-43E3-A797-B8AC587B6A3E}"/>
    <cellStyle name="Heading 2 3" xfId="517" hidden="1" xr:uid="{7E365EA2-346B-4A1C-8374-12F8DEC0B475}"/>
    <cellStyle name="Heading 2 3" xfId="505" hidden="1" xr:uid="{9FDC1F46-8089-4120-9265-12E80069C42E}"/>
    <cellStyle name="Heading 2 3" xfId="603" hidden="1" xr:uid="{05A27327-08EC-402D-A78C-C349EA9C8154}"/>
    <cellStyle name="Heading 2 3" xfId="476" hidden="1" xr:uid="{892A5A49-49CA-4670-87F8-3279C2DB6D68}"/>
    <cellStyle name="Heading 2 3" xfId="424" hidden="1" xr:uid="{0E206E59-7085-4CE6-8366-CDF6A0E5B92A}"/>
    <cellStyle name="Heading 2 3" xfId="430" hidden="1" xr:uid="{66AF4E0C-A999-4470-89AA-14580BA9D0D4}"/>
    <cellStyle name="Heading 2 3" xfId="434" hidden="1" xr:uid="{EC719E57-B708-4E90-9CFA-5302FB33C3DC}"/>
    <cellStyle name="Heading 2 3" xfId="432" hidden="1" xr:uid="{3793810A-3D55-4042-B3DA-2EF87C2A63E6}"/>
    <cellStyle name="Heading 2 3" xfId="426" hidden="1" xr:uid="{679569E5-538D-4743-B56B-7F7D07EC588D}"/>
    <cellStyle name="Heading 2 3" xfId="416" hidden="1" xr:uid="{FFB27F7A-7C93-4CF7-9C61-AAC7BA314C47}"/>
    <cellStyle name="Heading 2 3" xfId="418" hidden="1" xr:uid="{D3C695E0-DAA2-4AC4-8F69-F471BEF370C7}"/>
    <cellStyle name="Heading 2 3" xfId="420" hidden="1" xr:uid="{D75F4A13-F64B-4F20-BA89-305A086BCD44}"/>
    <cellStyle name="Heading 2 3" xfId="428" hidden="1" xr:uid="{6F27AC9B-7A16-4D60-BF4E-CF8B51F770AA}"/>
    <cellStyle name="Heading 2 3" xfId="496" hidden="1" xr:uid="{044A942A-B4D5-47BC-B071-6E4728F91F0A}"/>
    <cellStyle name="Heading 2 3" xfId="488" hidden="1" xr:uid="{ED2AA000-00F2-4EE2-843F-B2D79F4E0AC0}"/>
    <cellStyle name="Heading 2 3" xfId="513" hidden="1" xr:uid="{1131A644-520D-4908-B382-1C76EE244C73}"/>
    <cellStyle name="Heading 2 3" xfId="576" hidden="1" xr:uid="{FD5A8E17-299F-4811-93CD-73B170DF2294}"/>
    <cellStyle name="Heading 2 3" xfId="570" hidden="1" xr:uid="{52941EC7-FE02-441E-B1B1-EE124AE3D418}"/>
    <cellStyle name="Heading 2 3" xfId="554" hidden="1" xr:uid="{62925972-5CDB-4851-8CF1-3B0AA4DAC838}"/>
    <cellStyle name="Heading 2 3" xfId="546" hidden="1" xr:uid="{762AB480-DAEC-4C6F-B4B8-423A0480A0EA}"/>
    <cellStyle name="Heading 2 3" xfId="594" hidden="1" xr:uid="{A85294A4-56BD-499D-9E78-F57F17E9D56E}"/>
    <cellStyle name="Heading 2 3" xfId="641" hidden="1" xr:uid="{A6D4CCFF-DC62-4B84-8EEC-A38614F5513C}"/>
    <cellStyle name="Heading 2 3" xfId="643" hidden="1" xr:uid="{315A87CC-BAD9-47A5-82C0-2FA571100510}"/>
    <cellStyle name="Heading 2 3" xfId="649" hidden="1" xr:uid="{64412D55-F070-4EE1-B245-6849CEC4F92D}"/>
    <cellStyle name="Heading 2 3" xfId="651" hidden="1" xr:uid="{79516E4E-A25B-40C4-AC29-0CF29DC96861}"/>
    <cellStyle name="Heading 2 3" xfId="657" hidden="1" xr:uid="{49F890F7-4BD9-47BE-A23F-63D246712D2B}"/>
    <cellStyle name="Heading 2 3" xfId="655" hidden="1" xr:uid="{420DF2F5-AB35-4A61-BCEB-C9C30B158DE4}"/>
    <cellStyle name="Heading 2 3" xfId="653" hidden="1" xr:uid="{4E3A372F-32B2-4357-950B-C1DF347F743A}"/>
    <cellStyle name="Heading 2 3" xfId="645" hidden="1" xr:uid="{8409CE14-FA35-4AFB-99F8-723ABEB26C7D}"/>
    <cellStyle name="Heading 2 3" xfId="633" hidden="1" xr:uid="{E2FB5F9A-59A7-4C0F-8E1F-ECC6BE039C15}"/>
    <cellStyle name="Heading 2 3" xfId="616" hidden="1" xr:uid="{DB5CE5FD-29E1-4DE1-9D00-03010939BC17}"/>
    <cellStyle name="Heading 2 3" xfId="639" hidden="1" xr:uid="{B2CA3F86-BFFD-41E2-923B-2BAE22EB7D79}"/>
    <cellStyle name="Heading 2 3" xfId="480" hidden="1" xr:uid="{D62032D5-AE45-4C43-ACEF-7DB9F543965F}"/>
    <cellStyle name="Heading 2 3" xfId="422" hidden="1" xr:uid="{E9C55483-D9F1-4F1D-B25F-62628F0BAA20}"/>
    <cellStyle name="Heading 2 3" xfId="572" hidden="1" xr:uid="{2893A997-8BD8-41BE-A299-0BA62CB043EA}"/>
    <cellStyle name="Heading 2 3" xfId="578" hidden="1" xr:uid="{186E6B56-37E2-45E7-8CF5-C78D2F0AC1E5}"/>
    <cellStyle name="Heading 2 3" xfId="544" hidden="1" xr:uid="{9EFDFF91-099E-4B6E-800A-04DAE4D95E38}"/>
    <cellStyle name="Heading 2 3" xfId="438" hidden="1" xr:uid="{4832869B-16A3-496F-9384-7546058465CC}"/>
    <cellStyle name="Heading 2 3" xfId="436" hidden="1" xr:uid="{B2625D22-2F18-4FA0-9C22-CBFEF12D32E4}"/>
    <cellStyle name="Heading 2 3" xfId="474" hidden="1" xr:uid="{48CAA8AE-B172-46A5-9D59-42A48EE866FB}"/>
    <cellStyle name="Heading 2 3" xfId="478" hidden="1" xr:uid="{62C769C2-2C3E-453E-8A33-E47FB2B43C73}"/>
    <cellStyle name="Heading 2 3" xfId="484" hidden="1" xr:uid="{092EA6CE-53A6-4E00-AD14-6FF114FC40A1}"/>
    <cellStyle name="Heading 2 3" xfId="482" hidden="1" xr:uid="{6846D054-BA6C-4694-90B3-3DE5585320FF}"/>
    <cellStyle name="Heading 2 3" xfId="486" hidden="1" xr:uid="{544603C2-EAE8-4F0F-8193-AD14477FEF47}"/>
    <cellStyle name="Heading 2 3" xfId="492" hidden="1" xr:uid="{9D2B409A-A6FA-4CE2-AAE7-FBD966261F17}"/>
    <cellStyle name="Heading 2 3" xfId="490" hidden="1" xr:uid="{9B8D7D80-8B51-43DE-AE50-AF989DF4E563}"/>
    <cellStyle name="Heading 2 3" xfId="560" hidden="1" xr:uid="{D8099A40-4C99-4219-8572-C61951AE45C8}"/>
    <cellStyle name="Heading 2 3" xfId="558" hidden="1" xr:uid="{D62FE925-C2C7-49E7-B6B7-9EB6AAEB5405}"/>
    <cellStyle name="Heading 2 3" xfId="564" hidden="1" xr:uid="{75185632-6BC2-4939-AFC2-61C3EC84B068}"/>
    <cellStyle name="Heading 2 3" xfId="562" hidden="1" xr:uid="{BCD9616E-0361-4957-A6F9-728009957710}"/>
    <cellStyle name="Heading 2 3" xfId="528" hidden="1" xr:uid="{CEB20508-F5FE-458E-8461-569981FAB07E}"/>
    <cellStyle name="Heading 2 3" xfId="574" hidden="1" xr:uid="{4E0035AD-2C89-4A3A-894A-37751DDC3657}"/>
    <cellStyle name="Heading 2 3" xfId="552" hidden="1" xr:uid="{5BF8DAE2-9FFB-4BFE-8E00-EFB4083CE487}"/>
    <cellStyle name="Heading 2 3" xfId="550" hidden="1" xr:uid="{3B8ED6C9-54F4-4230-9496-EF3A8E34F61F}"/>
    <cellStyle name="Heading 2 3" xfId="556" hidden="1" xr:uid="{83D970C0-EA86-4E06-A041-979E76FC5781}"/>
    <cellStyle name="Heading 2 3" xfId="548" hidden="1" xr:uid="{3852AD00-5702-48F2-92E4-BD8903E97B1A}"/>
    <cellStyle name="Heading 2 3" xfId="542" hidden="1" xr:uid="{1709870A-4B27-4E3C-94EF-04871C8A0480}"/>
    <cellStyle name="Heading 2 3" xfId="807" hidden="1" xr:uid="{8D287AB8-BF19-49A2-9ED2-B09CC957B767}"/>
    <cellStyle name="Heading 2 3" xfId="801" hidden="1" xr:uid="{D31386BA-0D22-4B3F-B7BE-00FBCD67D19D}"/>
    <cellStyle name="Heading 2 3" xfId="660" hidden="1" xr:uid="{37519D3A-A6FC-4639-9170-FAA7D16FFB54}"/>
    <cellStyle name="Heading 2 3" xfId="777" hidden="1" xr:uid="{37666558-6304-4619-A514-4DF9A732812A}"/>
    <cellStyle name="Heading 2 3" xfId="685" hidden="1" xr:uid="{4D61C488-4FF0-4DAC-8FB6-467B6AA15ACC}"/>
    <cellStyle name="Heading 2 3" xfId="699" hidden="1" xr:uid="{D9127FE8-42A5-49B2-94EE-AE46A1329204}"/>
    <cellStyle name="Heading 2 3" xfId="697" hidden="1" xr:uid="{B4F83B58-1A3F-4959-AA7F-9B88ADD9C9DD}"/>
    <cellStyle name="Heading 2 3" xfId="701" hidden="1" xr:uid="{1C81D903-1B11-4136-B057-906810E8B7AF}"/>
    <cellStyle name="Heading 2 3" xfId="705" hidden="1" xr:uid="{03EB483D-91BB-489E-8769-A934BA49E1B1}"/>
    <cellStyle name="Heading 2 3" xfId="711" hidden="1" xr:uid="{E6AEBB74-923A-4BE0-809B-52A1D531818B}"/>
    <cellStyle name="Heading 2 3" xfId="709" hidden="1" xr:uid="{B1D032AB-FEF2-4D34-9F83-3E2256B1A3DE}"/>
    <cellStyle name="Heading 2 3" xfId="715" hidden="1" xr:uid="{0024C87C-7E77-4D34-BAF4-5322ADD89C7A}"/>
    <cellStyle name="Heading 2 3" xfId="693" hidden="1" xr:uid="{C98E07B3-01CA-4423-96C3-2A7B92DDA27C}"/>
    <cellStyle name="Heading 2 3" xfId="815" hidden="1" xr:uid="{64498E0B-A56A-4E62-9903-C4B4AF7E2802}"/>
    <cellStyle name="Heading 2 3" xfId="795" hidden="1" xr:uid="{03428146-A16A-4DF8-9B98-0D41A88C534E}"/>
    <cellStyle name="Heading 2 3" xfId="799" hidden="1" xr:uid="{0C11D15B-10C2-419A-A65D-25C1D69A64A3}"/>
    <cellStyle name="Heading 2 3" xfId="803" hidden="1" xr:uid="{6FAE7FF9-AC38-4886-AF66-69DB69BC0CC8}"/>
    <cellStyle name="Heading 2 3" xfId="811" hidden="1" xr:uid="{70418197-9C22-4258-997B-B8970E50B046}"/>
    <cellStyle name="Heading 2 3" xfId="809" hidden="1" xr:uid="{3A3DB7E6-2F8A-4899-99DF-B5AF6B0FE396}"/>
    <cellStyle name="Heading 2 3" xfId="813" hidden="1" xr:uid="{BE812C28-C79A-4068-87E3-6BB4177AFA55}"/>
    <cellStyle name="Heading 2 3" xfId="817" hidden="1" xr:uid="{3E1B6093-84EC-4351-A933-13215F94F8B8}"/>
    <cellStyle name="Heading 2 3" xfId="821" hidden="1" xr:uid="{5552F055-4162-4871-BE73-1A925F73773D}"/>
    <cellStyle name="Heading 2 3" xfId="827" hidden="1" xr:uid="{5967CBAB-3500-4364-A65A-8E25A45A1CD7}"/>
    <cellStyle name="Heading 2 3" xfId="805" hidden="1" xr:uid="{BF476A26-E98B-4BEB-82DD-50DEF93E3DD5}"/>
    <cellStyle name="Heading 2 3" xfId="724" hidden="1" xr:uid="{E6E41320-873E-40CF-8772-C7ABF53E3EE2}"/>
    <cellStyle name="Heading 2 3" xfId="789" hidden="1" xr:uid="{B7C4002B-54C8-45D1-B7E2-4C8F646C9418}"/>
    <cellStyle name="Heading 2 3" xfId="791" hidden="1" xr:uid="{55C23FA4-4B47-48B1-8BAE-86939F999CA8}"/>
    <cellStyle name="Heading 2 3" xfId="797" hidden="1" xr:uid="{0D41CC87-DE8E-4E36-A3B3-FBD8EC445150}"/>
    <cellStyle name="Heading 2 3" xfId="775" hidden="1" xr:uid="{55D7754B-745C-4FBC-A0C6-78FB007200DA}"/>
    <cellStyle name="Heading 2 3" xfId="779" hidden="1" xr:uid="{EA5047D3-6E8C-4FC0-B712-37728154C9B9}"/>
    <cellStyle name="Heading 2 3" xfId="771" hidden="1" xr:uid="{41CA0B8F-6806-48D3-8AAA-D8C8373B2BBD}"/>
    <cellStyle name="Heading 2 3" xfId="773" hidden="1" xr:uid="{7ED76F9E-3DB2-45E5-931F-3EDC257D9466}"/>
    <cellStyle name="Heading 2 3" xfId="781" hidden="1" xr:uid="{8C40515E-C504-4517-B22F-6B7BB61F12BE}"/>
    <cellStyle name="Heading 2 3" xfId="787" hidden="1" xr:uid="{6BE34DCA-0461-4DC4-9E46-40D0E2FD13FF}"/>
    <cellStyle name="Heading 2 3" xfId="825" hidden="1" xr:uid="{AC0288DB-F4BF-40E3-94EF-9F3CB4BBF417}"/>
    <cellStyle name="Heading 2 3" xfId="819" hidden="1" xr:uid="{CA9F6484-EB3E-4258-A0DB-204E5F007480}"/>
    <cellStyle name="Heading 2 3" xfId="769" hidden="1" xr:uid="{4D1EE424-26B5-4C11-A811-F8FCF55BB537}"/>
    <cellStyle name="Heading 2 3" xfId="837" hidden="1" xr:uid="{B397F614-52FA-44D8-BBAA-396EBB6634B2}"/>
    <cellStyle name="Heading 2 3" xfId="713" hidden="1" xr:uid="{1277E130-B1BF-433F-BB68-A99632A6A84D}"/>
    <cellStyle name="Heading 2 3" xfId="707" hidden="1" xr:uid="{2F168395-6354-4112-84A7-C5124B29D080}"/>
    <cellStyle name="Heading 2 3" xfId="695" hidden="1" xr:uid="{47E90634-6F92-49D6-BB3A-51CB268A2AE4}"/>
    <cellStyle name="Heading 2 3" xfId="793" hidden="1" xr:uid="{318F68BE-C312-4040-A338-E805F4738CE1}"/>
    <cellStyle name="Heading 2 3" xfId="667" hidden="1" xr:uid="{AA6D29A8-6B6F-4C20-9686-1C14C9BB56B1}"/>
    <cellStyle name="Heading 2 3" xfId="155" hidden="1" xr:uid="{973B8F32-B69B-4266-A7E1-E95DCB417515}"/>
    <cellStyle name="Heading 2 3" xfId="159" hidden="1" xr:uid="{2B801CA3-64D9-4EB1-8CF1-9A008416F00D}"/>
    <cellStyle name="Heading 2 3" xfId="163" hidden="1" xr:uid="{278C742F-A80A-4A3B-925D-86CC34580825}"/>
    <cellStyle name="Heading 2 3" xfId="161" hidden="1" xr:uid="{BE57831A-CAA9-46CE-BFF7-0404B44AA55C}"/>
    <cellStyle name="Heading 2 3" xfId="157" hidden="1" xr:uid="{5056389C-D5C3-48D7-AB26-03D16CC302B5}"/>
    <cellStyle name="Heading 2 3" xfId="440" hidden="1" xr:uid="{3D8EDAEF-24D5-4096-9A9B-A94ABDBD3282}"/>
    <cellStyle name="Heading 2 3" xfId="149" hidden="1" xr:uid="{B2333F5C-58CC-48EB-9224-14FF5E55395F}"/>
    <cellStyle name="Heading 2 3" xfId="151" hidden="1" xr:uid="{2A9D9FE4-78B2-4DEE-8F31-FFA7C88F0EA5}"/>
    <cellStyle name="Heading 2 3" xfId="198" hidden="1" xr:uid="{6A04436D-EB4D-44B3-99E7-1E9C338024A2}"/>
    <cellStyle name="Heading 2 3" xfId="687" hidden="1" xr:uid="{F0C089AA-B672-472D-819C-79F055321A49}"/>
    <cellStyle name="Heading 2 3" xfId="679" hidden="1" xr:uid="{E71F009A-E2BC-4F81-9E9D-2943212692E0}"/>
    <cellStyle name="Heading 2 3" xfId="703" hidden="1" xr:uid="{BE83E945-68A3-40B5-8977-1F2DE8F54CB6}"/>
    <cellStyle name="Heading 2 3" xfId="766" hidden="1" xr:uid="{07092C80-162D-4BA8-AF9F-C7DBA74F40E6}"/>
    <cellStyle name="Heading 2 3" xfId="760" hidden="1" xr:uid="{98B0E7E5-80E4-4A05-94CC-4BE29C142AC7}"/>
    <cellStyle name="Heading 2 3" xfId="744" hidden="1" xr:uid="{BFE3422C-F665-4E15-992B-E007082C43E6}"/>
    <cellStyle name="Heading 2 3" xfId="736" hidden="1" xr:uid="{4983F6B5-50A7-4C93-A100-8DC13E87FD4A}"/>
    <cellStyle name="Heading 2 3" xfId="784" hidden="1" xr:uid="{B60C24AA-CC6C-4799-9B5B-59F0F6AC2D3B}"/>
    <cellStyle name="Heading 2 3" xfId="831" hidden="1" xr:uid="{51E75A3E-99A0-45BB-8CDB-EDA8813FF60A}"/>
    <cellStyle name="Heading 2 3" xfId="833" hidden="1" xr:uid="{60593F1F-182C-4749-B92D-0D9831F23AB8}"/>
    <cellStyle name="Heading 2 3" xfId="839" hidden="1" xr:uid="{7C8B7ED5-233D-4108-A1D1-950C3A2D0006}"/>
    <cellStyle name="Heading 2 3" xfId="841" hidden="1" xr:uid="{35CE00CD-297C-4A87-89A1-7CC5C11322FC}"/>
    <cellStyle name="Heading 2 3" xfId="847" hidden="1" xr:uid="{28B0E5BC-68D0-4A7B-A102-E855502D6B8C}"/>
    <cellStyle name="Heading 2 3" xfId="845" hidden="1" xr:uid="{85750337-17C3-4FB4-91E0-8B658D485504}"/>
    <cellStyle name="Heading 2 3" xfId="843" hidden="1" xr:uid="{2869B0F6-BA4F-437A-BD8D-ADF9761BB24C}"/>
    <cellStyle name="Heading 2 3" xfId="835" hidden="1" xr:uid="{06F4C6B3-D13A-4152-AF41-AAC47236B80C}"/>
    <cellStyle name="Heading 2 3" xfId="823" hidden="1" xr:uid="{E5A30CCB-7223-4637-AA8D-291B30A1DE05}"/>
    <cellStyle name="Heading 2 3" xfId="806" hidden="1" xr:uid="{3ACAF223-B3B2-437F-83AC-203061DEB3F4}"/>
    <cellStyle name="Heading 2 3" xfId="829" hidden="1" xr:uid="{84201B68-B47B-4A92-909D-AB6DE090F72C}"/>
    <cellStyle name="Heading 2 3" xfId="671" hidden="1" xr:uid="{4C9E0E53-E37C-424E-907B-1DAD796453F4}"/>
    <cellStyle name="Heading 2 3" xfId="153" hidden="1" xr:uid="{2D980AED-BD58-4496-9E05-29311AA93B0F}"/>
    <cellStyle name="Heading 2 3" xfId="762" hidden="1" xr:uid="{CABA3551-D3D6-4822-AECD-D226206C8B2C}"/>
    <cellStyle name="Heading 2 3" xfId="768" hidden="1" xr:uid="{529DDA36-5DA7-4AF9-962F-D7C5B70E32BF}"/>
    <cellStyle name="Heading 2 3" xfId="734" hidden="1" xr:uid="{BA6A5FF8-E5CE-4BF6-BE33-CAAEA30CBF5A}"/>
    <cellStyle name="Heading 2 3" xfId="167" hidden="1" xr:uid="{A37F04C8-8995-4209-93B8-3AF7618940DB}"/>
    <cellStyle name="Heading 2 3" xfId="165" hidden="1" xr:uid="{0DF26A4D-C068-4342-A179-5E71EE1FAEFE}"/>
    <cellStyle name="Heading 2 3" xfId="665" hidden="1" xr:uid="{7B8A5A3C-839C-432B-A4A8-3A15610D0D31}"/>
    <cellStyle name="Heading 2 3" xfId="669" hidden="1" xr:uid="{720B8959-3AF5-40C7-95AF-99F4BB67672B}"/>
    <cellStyle name="Heading 2 3" xfId="675" hidden="1" xr:uid="{CA22B61D-EB78-47BA-B297-D121808F673A}"/>
    <cellStyle name="Heading 2 3" xfId="673" hidden="1" xr:uid="{6483B84A-97F4-4343-9222-8A86C683BB41}"/>
    <cellStyle name="Heading 2 3" xfId="677" hidden="1" xr:uid="{9DF7A6D5-FDB7-4AD0-81C7-E381C2024F99}"/>
    <cellStyle name="Heading 2 3" xfId="683" hidden="1" xr:uid="{AC44E08F-66A0-40CA-9FD1-C014FD6B95AA}"/>
    <cellStyle name="Heading 2 3" xfId="681" hidden="1" xr:uid="{5C2DB898-71CE-4FC6-BFD7-F249C75D0492}"/>
    <cellStyle name="Heading 2 3" xfId="750" hidden="1" xr:uid="{81D2DB09-A69A-409C-8861-3788F84FD774}"/>
    <cellStyle name="Heading 2 3" xfId="748" hidden="1" xr:uid="{8AF1C046-52C6-48D0-A09A-D461521F21AF}"/>
    <cellStyle name="Heading 2 3" xfId="754" hidden="1" xr:uid="{0D54CBF5-7B19-4122-8DD7-C9F9EFAE4D3B}"/>
    <cellStyle name="Heading 2 3" xfId="752" hidden="1" xr:uid="{E836F451-26E1-4182-A92C-F8541745DCEC}"/>
    <cellStyle name="Heading 2 3" xfId="718" hidden="1" xr:uid="{1BC0E78A-D568-48FB-BE2C-DEE10DFE75A1}"/>
    <cellStyle name="Heading 2 3" xfId="764" hidden="1" xr:uid="{A4278D9E-448F-4D34-930B-9E1A5A20968B}"/>
    <cellStyle name="Heading 2 3" xfId="742" hidden="1" xr:uid="{8E52D4AE-B50B-47B7-AE4D-B78B35D408CA}"/>
    <cellStyle name="Heading 2 3" xfId="740" hidden="1" xr:uid="{6A8A5C8D-A8B2-488A-A230-D0E9F1CB1FCF}"/>
    <cellStyle name="Heading 2 3" xfId="746" hidden="1" xr:uid="{B5587901-75E8-49F7-BB8E-51A4AB2D9EFC}"/>
    <cellStyle name="Heading 2 3" xfId="738" hidden="1" xr:uid="{8AD67FD5-F9BC-4C54-BF34-940C5D2E8055}"/>
    <cellStyle name="Heading 2 3" xfId="732" hidden="1" xr:uid="{350D306F-85B2-401C-B262-325BEA4883E0}"/>
    <cellStyle name="Heading 2 3" xfId="997" hidden="1" xr:uid="{B1C518BF-3C90-4931-B8C5-5C1297F80227}"/>
    <cellStyle name="Heading 2 3" xfId="991" hidden="1" xr:uid="{7E773184-A619-4815-BB28-6EB6920A666F}"/>
    <cellStyle name="Heading 2 3" xfId="850" hidden="1" xr:uid="{FAAC8F2B-A296-4B7F-971E-74B3497CF9F0}"/>
    <cellStyle name="Heading 2 3" xfId="967" hidden="1" xr:uid="{09A58EB2-5C6B-4FAF-AD8E-16ED333A8FAD}"/>
    <cellStyle name="Heading 2 3" xfId="876" hidden="1" xr:uid="{C1313046-055C-458E-ABAE-964D4C457208}"/>
    <cellStyle name="Heading 2 3" xfId="889" hidden="1" xr:uid="{EFC72531-3552-49A1-B799-C381EA1A7C16}"/>
    <cellStyle name="Heading 2 3" xfId="887" hidden="1" xr:uid="{1E0CCF30-A10A-4AFD-A7CA-24E37699AF33}"/>
    <cellStyle name="Heading 2 3" xfId="891" hidden="1" xr:uid="{86BBCE09-3FFE-4A48-A69C-0E218824B4DA}"/>
    <cellStyle name="Heading 2 3" xfId="895" hidden="1" xr:uid="{9A69100B-7EF0-47EA-86E1-3D41DC1DBE2A}"/>
    <cellStyle name="Heading 2 3" xfId="901" hidden="1" xr:uid="{627D676B-845C-4170-AC63-AA07D694052E}"/>
    <cellStyle name="Heading 2 3" xfId="899" hidden="1" xr:uid="{5634367C-4847-4F14-9DB0-28E71633327B}"/>
    <cellStyle name="Heading 2 3" xfId="905" hidden="1" xr:uid="{01BD5635-04A5-4A41-A5CC-87ACC1D2C9AD}"/>
    <cellStyle name="Heading 2 3" xfId="883" hidden="1" xr:uid="{106EC730-ED84-4531-9DAB-D5CA0B33ABCC}"/>
    <cellStyle name="Heading 2 3" xfId="1005" hidden="1" xr:uid="{44C62409-51D9-4401-B2C3-A2FC127BF380}"/>
    <cellStyle name="Heading 2 3" xfId="985" hidden="1" xr:uid="{F3E0D005-0289-4919-B3F4-4EBE0D5F3F01}"/>
    <cellStyle name="Heading 2 3" xfId="989" hidden="1" xr:uid="{545FDAA3-CCBB-4773-8AF2-BD7113A44787}"/>
    <cellStyle name="Heading 2 3" xfId="993" hidden="1" xr:uid="{CED3A642-DE18-47E9-B080-50B2BA9D7D9D}"/>
    <cellStyle name="Heading 2 3" xfId="1001" hidden="1" xr:uid="{BD37E11D-88AB-4678-8B6B-1B0053A4C86C}"/>
    <cellStyle name="Heading 2 3" xfId="999" hidden="1" xr:uid="{CF8BFF9C-7AB0-4342-9E13-47E35D513B2C}"/>
    <cellStyle name="Heading 2 3" xfId="1003" hidden="1" xr:uid="{AD33DBDA-D364-4D4D-9E05-1B974B5E9344}"/>
    <cellStyle name="Heading 2 3" xfId="1007" hidden="1" xr:uid="{5B686848-2948-495D-8EE0-061A060A629D}"/>
    <cellStyle name="Heading 2 3" xfId="1011" hidden="1" xr:uid="{210B1B9F-80AE-499B-A24A-98AFFADF23A0}"/>
    <cellStyle name="Heading 2 3" xfId="1017" hidden="1" xr:uid="{5D872729-4E21-4075-85EE-3F7ACF692110}"/>
    <cellStyle name="Heading 2 3" xfId="995" hidden="1" xr:uid="{F5B83E92-4065-4E2A-BD5A-A29BB155B21B}"/>
    <cellStyle name="Heading 2 3" xfId="914" hidden="1" xr:uid="{05BE62CA-3CD0-40D4-A0C6-EFEBD32AA499}"/>
    <cellStyle name="Heading 2 3" xfId="979" hidden="1" xr:uid="{1C817B25-DF7F-455C-8CA4-57707AB565A1}"/>
    <cellStyle name="Heading 2 3" xfId="981" hidden="1" xr:uid="{3DD773EE-F56D-4049-A37C-A5E60F94B707}"/>
    <cellStyle name="Heading 2 3" xfId="987" hidden="1" xr:uid="{C8D9FF12-F650-400D-BED8-5C39422E3C2F}"/>
    <cellStyle name="Heading 2 3" xfId="965" hidden="1" xr:uid="{243D142F-4E5D-4212-AA87-64A6353E11CA}"/>
    <cellStyle name="Heading 2 3" xfId="969" hidden="1" xr:uid="{44489E11-6143-4A9E-9184-BDD9C59CA913}"/>
    <cellStyle name="Heading 2 3" xfId="961" hidden="1" xr:uid="{201A0AF9-ECF0-4471-8557-834AD7EEA44B}"/>
    <cellStyle name="Heading 2 3" xfId="963" hidden="1" xr:uid="{9B194280-B5E1-42FD-AD70-072F961B5106}"/>
    <cellStyle name="Heading 2 3" xfId="971" hidden="1" xr:uid="{B7C112AD-443C-4940-B4F8-D5DFAC11C0BB}"/>
    <cellStyle name="Heading 2 3" xfId="977" hidden="1" xr:uid="{D785ADCB-91CB-4B4A-98E7-E07B59C9F09E}"/>
    <cellStyle name="Heading 2 3" xfId="1015" hidden="1" xr:uid="{48C2F339-175F-442F-826D-8ECF68CACBF5}"/>
    <cellStyle name="Heading 2 3" xfId="1009" hidden="1" xr:uid="{ABE1FF1A-ED4D-4365-AD1D-53DCE31216AF}"/>
    <cellStyle name="Heading 2 3" xfId="959" hidden="1" xr:uid="{901F50E2-F36B-4F86-A85A-F54DA73F490E}"/>
    <cellStyle name="Heading 2 3" xfId="1027" hidden="1" xr:uid="{4185D39D-E662-4E96-A03A-42F5E08A76EB}"/>
    <cellStyle name="Heading 2 3" xfId="903" hidden="1" xr:uid="{B5980A80-AEF3-4B70-B2E4-E85EA43B4A96}"/>
    <cellStyle name="Heading 2 3" xfId="897" hidden="1" xr:uid="{AC93E9FC-02CD-4840-B5A6-3399670E625E}"/>
    <cellStyle name="Heading 2 3" xfId="885" hidden="1" xr:uid="{5E1D05F6-8CBD-40EC-94A9-D8C7BC9E8952}"/>
    <cellStyle name="Heading 2 3" xfId="983" hidden="1" xr:uid="{7377F2E4-D006-45A7-827A-F87290A5D0FB}"/>
    <cellStyle name="Heading 2 3" xfId="858" hidden="1" xr:uid="{3E23ACEA-3E64-4EE6-9343-0DCECA4470D6}"/>
    <cellStyle name="Heading 2 3" xfId="396" hidden="1" xr:uid="{A39C86A6-994E-42CB-8ADD-5EC1CDE3CD09}"/>
    <cellStyle name="Heading 2 3" xfId="400" hidden="1" xr:uid="{EC273618-23EE-4567-B9EA-F2AB314FA10C}"/>
    <cellStyle name="Heading 2 3" xfId="404" hidden="1" xr:uid="{582630FB-C425-4D00-BB59-36D10D76BB5E}"/>
    <cellStyle name="Heading 2 3" xfId="402" hidden="1" xr:uid="{22164CD5-48CE-4442-9BF4-3CE7968E6C43}"/>
    <cellStyle name="Heading 2 3" xfId="398" hidden="1" xr:uid="{830FB527-5357-4C79-BAAF-18032B7A65C8}"/>
    <cellStyle name="Heading 2 3" xfId="168" hidden="1" xr:uid="{CE81D6C2-5892-43BF-91B3-0A99550F148F}"/>
    <cellStyle name="Heading 2 3" xfId="390" hidden="1" xr:uid="{2EFE3217-C3B8-4157-879B-F1ED1EA2F1B5}"/>
    <cellStyle name="Heading 2 3" xfId="392" hidden="1" xr:uid="{80911785-D2EA-44D2-8046-C5B79D67F72C}"/>
    <cellStyle name="Heading 2 3" xfId="439" hidden="1" xr:uid="{CCF930F7-46AB-4158-8294-D66210C9272E}"/>
    <cellStyle name="Heading 2 3" xfId="878" hidden="1" xr:uid="{9BF2E343-3792-47C4-B0EE-D47FA8DD1D1A}"/>
    <cellStyle name="Heading 2 3" xfId="870" hidden="1" xr:uid="{035957D9-6CCF-4A90-B7B1-A3DFCA6D9676}"/>
    <cellStyle name="Heading 2 3" xfId="893" hidden="1" xr:uid="{6EB3C2AC-688E-404E-B88D-75CA8AEC6A44}"/>
    <cellStyle name="Heading 2 3" xfId="956" hidden="1" xr:uid="{46BB4EFA-08D7-489A-8642-E680E532280E}"/>
    <cellStyle name="Heading 2 3" xfId="950" hidden="1" xr:uid="{0E4FA2E7-7BB7-4099-8E79-CD78EFA142EB}"/>
    <cellStyle name="Heading 2 3" xfId="934" hidden="1" xr:uid="{8DF32789-7123-4D05-8ABF-B851C44DAB4F}"/>
    <cellStyle name="Heading 2 3" xfId="926" hidden="1" xr:uid="{2BD1AA16-7E17-4093-A6E6-98DD563D190F}"/>
    <cellStyle name="Heading 2 3" xfId="974" hidden="1" xr:uid="{751BBD95-B40A-4A50-AFDF-C1F77EC32474}"/>
    <cellStyle name="Heading 2 3" xfId="1021" hidden="1" xr:uid="{33044712-3530-4EAF-8A18-FA2DA337B519}"/>
    <cellStyle name="Heading 2 3" xfId="1023" hidden="1" xr:uid="{5682A9B8-22E5-4838-945C-9D3F68478BA2}"/>
    <cellStyle name="Heading 2 3" xfId="1029" hidden="1" xr:uid="{C8B09612-FFB9-48EA-AE9F-D699F32D51B5}"/>
    <cellStyle name="Heading 2 3" xfId="1031" hidden="1" xr:uid="{AB775102-9D9E-4441-A985-CD4D894F22F7}"/>
    <cellStyle name="Heading 2 3" xfId="1037" hidden="1" xr:uid="{A398CC05-AFEC-4DD2-BB48-431AFF6BB727}"/>
    <cellStyle name="Heading 2 3" xfId="1035" hidden="1" xr:uid="{D9A2D581-A46A-41F8-BEF3-873BEBFCBECC}"/>
    <cellStyle name="Heading 2 3" xfId="1033" hidden="1" xr:uid="{AC6453B7-6E14-4BBB-AE59-C56AA7951964}"/>
    <cellStyle name="Heading 2 3" xfId="1025" hidden="1" xr:uid="{41458BEE-96AF-4044-B1E5-A3F91E38416F}"/>
    <cellStyle name="Heading 2 3" xfId="1013" hidden="1" xr:uid="{88A7D0BA-B4F2-4081-A6A9-E9B460E42D1A}"/>
    <cellStyle name="Heading 2 3" xfId="996" hidden="1" xr:uid="{E7E7B4D0-D81B-4BF0-9CF3-B5F7E51B9B1E}"/>
    <cellStyle name="Heading 2 3" xfId="1019" hidden="1" xr:uid="{2613EA5E-12F5-4477-A7AC-8226793F6C99}"/>
    <cellStyle name="Heading 2 3" xfId="862" hidden="1" xr:uid="{EC51EFFC-3E09-430F-AFEE-D1B4A1F803B8}"/>
    <cellStyle name="Heading 2 3" xfId="394" hidden="1" xr:uid="{7E5CA1F0-1BCB-467B-A1F3-71EC36602080}"/>
    <cellStyle name="Heading 2 3" xfId="952" hidden="1" xr:uid="{8B7B6B71-B90F-474B-B247-12A7D6799A44}"/>
    <cellStyle name="Heading 2 3" xfId="958" hidden="1" xr:uid="{C60A8624-DC21-493F-8C8C-1362029559E8}"/>
    <cellStyle name="Heading 2 3" xfId="924" hidden="1" xr:uid="{FC2755F6-A7EC-4359-9D1A-47AF08E06D1E}"/>
    <cellStyle name="Heading 2 3" xfId="408" hidden="1" xr:uid="{EB8CFF6A-BDC3-4E09-B4F0-325322E5B2FB}"/>
    <cellStyle name="Heading 2 3" xfId="406" hidden="1" xr:uid="{CF4DFA07-18FC-4891-8FEB-6C769FB9C440}"/>
    <cellStyle name="Heading 2 3" xfId="856" hidden="1" xr:uid="{7846D61C-A0FE-4CB7-978A-2C1EA169F4DF}"/>
    <cellStyle name="Heading 2 3" xfId="860" hidden="1" xr:uid="{C7C30B23-8378-4A76-9A97-40E30B6235FB}"/>
    <cellStyle name="Heading 2 3" xfId="866" hidden="1" xr:uid="{D399FED1-18F3-47FE-8691-3F42EFA947D9}"/>
    <cellStyle name="Heading 2 3" xfId="864" hidden="1" xr:uid="{B6EC1E55-B510-4D60-ADA8-0D9FD71566F3}"/>
    <cellStyle name="Heading 2 3" xfId="868" hidden="1" xr:uid="{89613392-40FA-4297-A185-46164AE0DD15}"/>
    <cellStyle name="Heading 2 3" xfId="874" hidden="1" xr:uid="{6EEFBC88-773E-4FC9-AD1E-4FAF081B938B}"/>
    <cellStyle name="Heading 2 3" xfId="872" hidden="1" xr:uid="{D06AF739-3C67-49F3-85F2-323E3358017B}"/>
    <cellStyle name="Heading 2 3" xfId="940" hidden="1" xr:uid="{65F02CF8-E33B-45DD-9973-9393B17A1435}"/>
    <cellStyle name="Heading 2 3" xfId="938" hidden="1" xr:uid="{4B6FBB1B-223B-4506-88AD-B46BBED79F8E}"/>
    <cellStyle name="Heading 2 3" xfId="944" hidden="1" xr:uid="{FA179C39-B904-4A9F-AE10-0E47CCE01287}"/>
    <cellStyle name="Heading 2 3" xfId="942" hidden="1" xr:uid="{ADAAB104-4B47-467E-B0A1-C0B1C77FAC49}"/>
    <cellStyle name="Heading 2 3" xfId="908" hidden="1" xr:uid="{F19E593E-D7F2-4FE6-96B0-2FBCB145C176}"/>
    <cellStyle name="Heading 2 3" xfId="954" hidden="1" xr:uid="{3CCDCEC8-FEF2-4432-BB77-53322E518BF7}"/>
    <cellStyle name="Heading 2 3" xfId="932" hidden="1" xr:uid="{16EBBBCE-CD13-4100-9DCB-007447136231}"/>
    <cellStyle name="Heading 2 3" xfId="930" hidden="1" xr:uid="{67AA94A0-ADB4-4492-8EC8-0EFBD09D6D3F}"/>
    <cellStyle name="Heading 2 3" xfId="936" hidden="1" xr:uid="{318BD28F-89FE-4AAE-B0C2-74AE2A06F47C}"/>
    <cellStyle name="Heading 2 3" xfId="928" hidden="1" xr:uid="{E8FBBFFF-CC28-4156-B133-8BA54510FC28}"/>
    <cellStyle name="Heading 2 3" xfId="922" hidden="1" xr:uid="{1CFBFFC9-0F33-4B73-ABA2-EDC818AD0B0F}"/>
    <cellStyle name="Heading 2 3" xfId="1186" hidden="1" xr:uid="{0D9A2E01-5DFB-4182-9EDE-665088173ACF}"/>
    <cellStyle name="Heading 2 3" xfId="1180" hidden="1" xr:uid="{112E13F0-5761-4CE0-976E-4D441E79CB40}"/>
    <cellStyle name="Heading 2 3" xfId="1040" hidden="1" xr:uid="{0E099B19-30C4-49F6-B60C-E32A22BBADB0}"/>
    <cellStyle name="Heading 2 3" xfId="1156" hidden="1" xr:uid="{9DE5A81A-B499-4507-AE77-EB25BFCA24D2}"/>
    <cellStyle name="Heading 2 3" xfId="1065" hidden="1" xr:uid="{6556DDF9-4179-4D21-A973-1BF7365BFA32}"/>
    <cellStyle name="Heading 2 3" xfId="1078" hidden="1" xr:uid="{5B936AB1-0ED8-403F-AB7E-5C4342A0D079}"/>
    <cellStyle name="Heading 2 3" xfId="1076" hidden="1" xr:uid="{D4DC9E05-42F3-4F0E-8BCD-82B6CFEF4B96}"/>
    <cellStyle name="Heading 2 3" xfId="1080" hidden="1" xr:uid="{85E01E7E-0D3C-42A2-847B-44DF86C161AA}"/>
    <cellStyle name="Heading 2 3" xfId="1084" hidden="1" xr:uid="{C31E3F63-4714-4B4A-A9A3-62DFBA189F8C}"/>
    <cellStyle name="Heading 2 3" xfId="1090" hidden="1" xr:uid="{F1E50666-31C6-4A46-9FD3-DCA632CA5AB5}"/>
    <cellStyle name="Heading 2 3" xfId="1088" hidden="1" xr:uid="{E549AE11-18BB-4BDE-810D-213CAD660D0A}"/>
    <cellStyle name="Heading 2 3" xfId="1094" hidden="1" xr:uid="{43E93B3A-BA8C-499B-B673-DBF20CAC9B00}"/>
    <cellStyle name="Heading 2 3" xfId="1072" hidden="1" xr:uid="{2438FEB5-284D-4D77-80AE-D6E5A50FD68C}"/>
    <cellStyle name="Heading 2 3" xfId="1194" hidden="1" xr:uid="{EF150E30-D079-4DEF-98B7-50F045A5CC20}"/>
    <cellStyle name="Heading 2 3" xfId="1174" hidden="1" xr:uid="{615009AA-C7DC-4198-9912-6A683B242FA8}"/>
    <cellStyle name="Heading 2 3" xfId="1178" hidden="1" xr:uid="{B5A3DCA3-D7E4-47CA-BEEC-F472FC827DD0}"/>
    <cellStyle name="Heading 2 3" xfId="1182" hidden="1" xr:uid="{2D96D5AB-9357-425B-AEFD-7154779BE142}"/>
    <cellStyle name="Heading 2 3" xfId="1190" hidden="1" xr:uid="{17F5ABBA-44E2-40AA-A08C-473D829BC7C1}"/>
    <cellStyle name="Heading 2 3" xfId="1188" hidden="1" xr:uid="{463ECC17-611B-404A-A3F6-FB536EE10FCE}"/>
    <cellStyle name="Heading 2 3" xfId="1192" hidden="1" xr:uid="{C6008E4F-6D34-4314-844E-BC1DA606A880}"/>
    <cellStyle name="Heading 2 3" xfId="1196" hidden="1" xr:uid="{51A2162C-4F9D-4F18-91C2-49D4E0AA3AD7}"/>
    <cellStyle name="Heading 2 3" xfId="1200" hidden="1" xr:uid="{38200ECA-0AFA-4D13-91FD-D9C1F1B7B7D3}"/>
    <cellStyle name="Heading 2 3" xfId="1206" hidden="1" xr:uid="{D9AFCAD5-6711-47C0-BA7A-F71E02954233}"/>
    <cellStyle name="Heading 2 3" xfId="1184" hidden="1" xr:uid="{F4279A5E-2355-4BA5-B278-CA4E2A82AF41}"/>
    <cellStyle name="Heading 2 3" xfId="1103" hidden="1" xr:uid="{45A170E7-C9FC-4C92-B184-8FF97FC7A364}"/>
    <cellStyle name="Heading 2 3" xfId="1168" hidden="1" xr:uid="{6760A806-E50E-41CE-B9FF-0E67B4FB6A7C}"/>
    <cellStyle name="Heading 2 3" xfId="1170" hidden="1" xr:uid="{A43C0C75-A946-4824-BE8B-EDEBE096A877}"/>
    <cellStyle name="Heading 2 3" xfId="1176" hidden="1" xr:uid="{75F6510D-FAC6-4049-B691-4CC3BB2FF724}"/>
    <cellStyle name="Heading 2 3" xfId="1154" hidden="1" xr:uid="{0C3CAB16-4C0B-4425-816B-D6C751DAE86E}"/>
    <cellStyle name="Heading 2 3" xfId="1158" hidden="1" xr:uid="{35059813-8071-4C96-A750-5E8166C58DD5}"/>
    <cellStyle name="Heading 2 3" xfId="1150" hidden="1" xr:uid="{6E5F273D-4F51-46CF-9E0D-74F263706D89}"/>
    <cellStyle name="Heading 2 3" xfId="1152" hidden="1" xr:uid="{7A672D08-3002-4A4B-8865-A64A9FAE15A5}"/>
    <cellStyle name="Heading 2 3" xfId="1160" hidden="1" xr:uid="{673E0B1B-E937-4D2D-AE09-8BB1DC8A0A60}"/>
    <cellStyle name="Heading 2 3" xfId="1166" hidden="1" xr:uid="{4BF3DF15-B488-496D-894E-3DB142EE93E8}"/>
    <cellStyle name="Heading 2 3" xfId="1204" hidden="1" xr:uid="{7B4357AC-B78D-4989-99E6-B3F97702F6C0}"/>
    <cellStyle name="Heading 2 3" xfId="1198" hidden="1" xr:uid="{2D2A7CF5-0675-43FA-BEBD-4DE992C5E55D}"/>
    <cellStyle name="Heading 2 3" xfId="1148" hidden="1" xr:uid="{C585C00A-0294-4006-83BF-0799DBEAEFD7}"/>
    <cellStyle name="Heading 2 3" xfId="1216" hidden="1" xr:uid="{E12B3B9A-DFD9-4297-968A-E8796B5288F1}"/>
    <cellStyle name="Heading 2 3" xfId="1092" hidden="1" xr:uid="{93D8B173-2239-4E8E-BBD7-BDAC42DD8077}"/>
    <cellStyle name="Heading 2 3" xfId="1086" hidden="1" xr:uid="{5FFDCA80-16A1-4317-8FA5-1A7277E47CEA}"/>
    <cellStyle name="Heading 2 3" xfId="1074" hidden="1" xr:uid="{D8E49FBA-0840-40AD-AF31-1482219D101E}"/>
    <cellStyle name="Heading 2 3" xfId="1172" hidden="1" xr:uid="{CA461A64-CC75-4F3F-846B-468681874F6A}"/>
    <cellStyle name="Heading 2 3" xfId="1047" hidden="1" xr:uid="{2CC4C887-E84B-4F73-A576-D539F775A030}"/>
    <cellStyle name="Heading 2 3" xfId="456" hidden="1" xr:uid="{C8AE21F0-3FB7-4234-BA0B-CC37AEED2F0D}"/>
    <cellStyle name="Heading 2 3" xfId="409" hidden="1" xr:uid="{B6661007-8DA3-464F-803F-30F6AB941CB1}"/>
    <cellStyle name="Heading 2 3" xfId="465" hidden="1" xr:uid="{EA1B6069-3767-4C35-B983-BADDFC85230D}"/>
    <cellStyle name="Heading 2 3" xfId="463" hidden="1" xr:uid="{D765AA06-F777-48BE-9FCF-66088CD47A11}"/>
    <cellStyle name="Heading 2 3" xfId="458" hidden="1" xr:uid="{52579CA1-2357-45A8-886A-1781692C535C}"/>
    <cellStyle name="Heading 2 3" xfId="451" hidden="1" xr:uid="{A221EB53-D946-4C52-8358-F8525E7D93C4}"/>
    <cellStyle name="Heading 2 3" xfId="851" hidden="1" xr:uid="{A1563079-763F-4E62-BD33-009736DEE78B}"/>
    <cellStyle name="Heading 2 3" xfId="498" hidden="1" xr:uid="{994F1243-4370-4634-918B-62718124D57B}"/>
    <cellStyle name="Heading 2 3" xfId="460" hidden="1" xr:uid="{86BD1757-F122-47CE-8EF8-AE4541C25E59}"/>
    <cellStyle name="Heading 2 3" xfId="1067" hidden="1" xr:uid="{08117920-C4EB-416C-9749-E4D43A1C1EF6}"/>
    <cellStyle name="Heading 2 3" xfId="1059" hidden="1" xr:uid="{B13D8330-0ACD-491F-9F28-57F511AC6A4F}"/>
    <cellStyle name="Heading 2 3" xfId="1082" hidden="1" xr:uid="{0BF76B76-217C-4782-AFF0-160EF6B8E777}"/>
    <cellStyle name="Heading 2 3" xfId="1145" hidden="1" xr:uid="{501B8F5A-7C62-4781-A5E3-5F9E6CBAFE7E}"/>
    <cellStyle name="Heading 2 3" xfId="1139" hidden="1" xr:uid="{D816F48A-C157-4E88-A3CE-D7FBAC3B620C}"/>
    <cellStyle name="Heading 2 3" xfId="1123" hidden="1" xr:uid="{958070E7-66A9-4307-8201-E161C4360B7A}"/>
    <cellStyle name="Heading 2 3" xfId="1115" hidden="1" xr:uid="{F8364E06-20EB-4907-AA40-523322D98A16}"/>
    <cellStyle name="Heading 2 3" xfId="1163" hidden="1" xr:uid="{676B913C-A080-4002-8E61-532CCD48DD21}"/>
    <cellStyle name="Heading 2 3" xfId="1210" hidden="1" xr:uid="{C67A0877-4908-415C-AAD1-840454B14084}"/>
    <cellStyle name="Heading 2 3" xfId="1212" hidden="1" xr:uid="{3B8E6B56-1763-4D3A-9A29-2621547A8E51}"/>
    <cellStyle name="Heading 2 3" xfId="1218" hidden="1" xr:uid="{156E1FAA-38E4-442C-A881-8BEC3E907956}"/>
    <cellStyle name="Heading 2 3" xfId="1220" hidden="1" xr:uid="{F106AA3E-A6F2-4301-8B41-29A7A9899CAC}"/>
    <cellStyle name="Heading 2 3" xfId="1226" hidden="1" xr:uid="{7CBC70A9-9374-4345-966A-375D685DA877}"/>
    <cellStyle name="Heading 2 3" xfId="1224" hidden="1" xr:uid="{FB454476-DD4A-417F-BEDC-E3B7BB561828}"/>
    <cellStyle name="Heading 2 3" xfId="1222" hidden="1" xr:uid="{B9A2C26A-4F70-4CF6-9840-DCECF83705B7}"/>
    <cellStyle name="Heading 2 3" xfId="1214" hidden="1" xr:uid="{C4F2D205-58AD-4810-A40C-1BD95E369E5F}"/>
    <cellStyle name="Heading 2 3" xfId="1202" hidden="1" xr:uid="{5C8CAAF5-A74A-46EC-90FC-67AE26F40579}"/>
    <cellStyle name="Heading 2 3" xfId="1185" hidden="1" xr:uid="{79D0B8A0-855D-4632-B9E1-0402B2EC0C65}"/>
    <cellStyle name="Heading 2 3" xfId="1208" hidden="1" xr:uid="{B4B2C218-2B04-48D1-9E76-C50415F48016}"/>
    <cellStyle name="Heading 2 3" xfId="1051" hidden="1" xr:uid="{6CF73A18-AB76-4E00-BF49-C3681CA96840}"/>
    <cellStyle name="Heading 2 3" xfId="454" hidden="1" xr:uid="{F4C1DF66-AA7D-4FAE-A6F6-FD2D61BAF38B}"/>
    <cellStyle name="Heading 2 3" xfId="1141" hidden="1" xr:uid="{CF39EC26-FD76-456C-ACC1-70EB75380FA5}"/>
    <cellStyle name="Heading 2 3" xfId="1147" hidden="1" xr:uid="{86313979-E930-4986-BC0B-157A2D814519}"/>
    <cellStyle name="Heading 2 3" xfId="1113" hidden="1" xr:uid="{CCB1CE89-57D2-481D-8F8B-0E8B53E76C18}"/>
    <cellStyle name="Heading 2 3" xfId="411" hidden="1" xr:uid="{5265CAC5-1DF9-43D8-AE0C-4B675C258E45}"/>
    <cellStyle name="Heading 2 3" xfId="466" hidden="1" xr:uid="{12F41957-BD5F-459D-A2F9-640896682525}"/>
    <cellStyle name="Heading 2 3" xfId="1045" hidden="1" xr:uid="{93BB5E88-F9A0-49FC-8E06-0471300949E8}"/>
    <cellStyle name="Heading 2 3" xfId="1049" hidden="1" xr:uid="{C5614968-97E4-4B17-833C-16DD98196A51}"/>
    <cellStyle name="Heading 2 3" xfId="1055" hidden="1" xr:uid="{6B6B7F48-F5B7-430A-AAC0-AB2F306831DB}"/>
    <cellStyle name="Heading 2 3" xfId="1053" hidden="1" xr:uid="{5AD71349-2BF0-47A8-BC5B-A61FF65247E8}"/>
    <cellStyle name="Heading 2 3" xfId="1057" hidden="1" xr:uid="{F4952020-645A-4BC5-A0CD-7C295B79E5E5}"/>
    <cellStyle name="Heading 2 3" xfId="1063" hidden="1" xr:uid="{051C6550-A8A5-4DBB-9F87-57CE099F88BC}"/>
    <cellStyle name="Heading 2 3" xfId="1061" hidden="1" xr:uid="{2294AE6C-4C17-4996-8864-C5115FC12835}"/>
    <cellStyle name="Heading 2 3" xfId="1129" hidden="1" xr:uid="{48910079-8C28-4E47-A16E-773A08C099FE}"/>
    <cellStyle name="Heading 2 3" xfId="1127" hidden="1" xr:uid="{B9ADDAC9-617C-4E3F-ABBA-F8CFE088085A}"/>
    <cellStyle name="Heading 2 3" xfId="1133" hidden="1" xr:uid="{A69194A4-F179-47E7-964A-8D4605214881}"/>
    <cellStyle name="Heading 2 3" xfId="1131" hidden="1" xr:uid="{08AA3631-6A20-40C9-83F7-3274460B699F}"/>
    <cellStyle name="Heading 2 3" xfId="1097" hidden="1" xr:uid="{97370859-151A-4181-8E93-76760262B27A}"/>
    <cellStyle name="Heading 2 3" xfId="1143" hidden="1" xr:uid="{AC16AE48-14D0-4CF0-A329-684DF5BA33A7}"/>
    <cellStyle name="Heading 2 3" xfId="1121" hidden="1" xr:uid="{8D15A323-94DD-4D52-8DC1-13992A3129D8}"/>
    <cellStyle name="Heading 2 3" xfId="1119" hidden="1" xr:uid="{35D540D6-2BD9-4F3D-B9CB-9BF68ACEB719}"/>
    <cellStyle name="Heading 2 3" xfId="1125" hidden="1" xr:uid="{0058E17B-95A9-41CD-BE34-1768F7473E98}"/>
    <cellStyle name="Heading 2 3" xfId="1117" hidden="1" xr:uid="{8B5B5481-BE8F-477F-A5ED-7CAB9643507C}"/>
    <cellStyle name="Heading 2 3" xfId="1111" hidden="1" xr:uid="{1F14D3DA-59C2-4BE8-938C-420187A009FA}"/>
    <cellStyle name="Heading 2 3" xfId="1267" hidden="1" xr:uid="{C9280E55-55E6-4F35-AC91-DF9B66ADC592}"/>
    <cellStyle name="Heading 2 3" xfId="1265" hidden="1" xr:uid="{3F2125BA-6658-4054-9C0A-527AF54DBB5A}"/>
    <cellStyle name="Heading 2 3" xfId="1271" hidden="1" xr:uid="{6A3FF883-4336-4A38-B868-A15882F3A7CE}"/>
    <cellStyle name="Heading 2 3" xfId="1269" hidden="1" xr:uid="{59832BF3-D32C-4FB2-9659-D3501AC4B4F4}"/>
    <cellStyle name="Heading 2 3" xfId="1275" hidden="1" xr:uid="{3AE27ACC-A531-4D31-BF8F-86F18F72F947}"/>
    <cellStyle name="Heading 2 3" xfId="1273" hidden="1" xr:uid="{F837CF46-87AE-4E42-9518-550EFCFAA841}"/>
    <cellStyle name="Heading 2 3" xfId="1279" hidden="1" xr:uid="{95AAD8FF-67ED-4925-81FE-94533A5AD518}"/>
    <cellStyle name="Heading 2 3" xfId="1277" hidden="1" xr:uid="{5258E8E6-93D2-424D-821A-F777E76ECCE7}"/>
    <cellStyle name="Heading 2 3" xfId="1283" hidden="1" xr:uid="{41D99648-D87F-46D3-B710-4A74154A9A43}"/>
    <cellStyle name="Heading 2 3" xfId="1281" hidden="1" xr:uid="{D261C3CC-3296-4C8D-96FD-A1EC0EC5231B}"/>
    <cellStyle name="Heading 2 3" xfId="1287" hidden="1" xr:uid="{B5C45BAA-092D-4370-9E05-74F98C76A197}"/>
    <cellStyle name="Heading 2 3" xfId="1285" hidden="1" xr:uid="{06B332B1-17EF-4DA4-A1D6-8FE0DA9B92E6}"/>
    <cellStyle name="Heading 2 3" xfId="1491" hidden="1" xr:uid="{A2986839-69AE-494C-8751-34A2B797F1B8}"/>
    <cellStyle name="Heading 2 3" xfId="1485" hidden="1" xr:uid="{E98A7676-F9D9-4E9C-97F8-98CD791229C0}"/>
    <cellStyle name="Heading 2 3" xfId="1345" hidden="1" xr:uid="{214DB7AF-D636-456F-9C81-787E73BA9575}"/>
    <cellStyle name="Heading 2 3" xfId="1461" hidden="1" xr:uid="{BA5A5FC1-6C18-44ED-90F3-880A3796D23E}"/>
    <cellStyle name="Heading 2 3" xfId="1370" hidden="1" xr:uid="{309930D1-4C50-4675-A8F0-53A6115E7A91}"/>
    <cellStyle name="Heading 2 3" xfId="1383" hidden="1" xr:uid="{3D876387-66EE-467F-9426-D4D6A511AAD1}"/>
    <cellStyle name="Heading 2 3" xfId="1381" hidden="1" xr:uid="{AF1280B9-0CEF-408C-A099-A748CE0E404C}"/>
    <cellStyle name="Heading 2 3" xfId="1385" hidden="1" xr:uid="{EA1475C7-BBD3-496B-B46B-9A61AFA34F8E}"/>
    <cellStyle name="Heading 2 3" xfId="1389" hidden="1" xr:uid="{FC4B00BD-AB21-4DD2-9D7E-DA46455294FA}"/>
    <cellStyle name="Heading 2 3" xfId="1395" hidden="1" xr:uid="{BDBCE1BB-2361-475B-AFB1-38F5F1114223}"/>
    <cellStyle name="Heading 2 3" xfId="1393" hidden="1" xr:uid="{4246AA56-AB01-4AB1-8A27-1A73E90584A9}"/>
    <cellStyle name="Heading 2 3" xfId="1399" hidden="1" xr:uid="{3376B0D2-7948-42AA-BA52-6968B0DFCB8B}"/>
    <cellStyle name="Heading 2 3" xfId="1377" hidden="1" xr:uid="{4E220CB4-BEA1-4F11-A5CB-26742A736AF6}"/>
    <cellStyle name="Heading 2 3" xfId="1499" hidden="1" xr:uid="{C70BA179-04E5-4533-AD91-08AC1F84031E}"/>
    <cellStyle name="Heading 2 3" xfId="1479" hidden="1" xr:uid="{62153FB6-D3A6-417F-B5DC-DD4AEE3DFAF9}"/>
    <cellStyle name="Heading 2 3" xfId="1483" hidden="1" xr:uid="{036C4255-7DE5-466D-B1BC-FF4D81378FBF}"/>
    <cellStyle name="Heading 2 3" xfId="1487" hidden="1" xr:uid="{A0113C36-C026-4630-9596-A271725662C5}"/>
    <cellStyle name="Heading 2 3" xfId="1495" hidden="1" xr:uid="{9A74018E-51D5-4CB2-9B35-467304412840}"/>
    <cellStyle name="Heading 2 3" xfId="1493" hidden="1" xr:uid="{E8742FF6-7791-48CC-9A6A-3CEF3B760299}"/>
    <cellStyle name="Heading 2 3" xfId="1497" hidden="1" xr:uid="{92FB3372-64C1-4129-80E2-CE62F387324A}"/>
    <cellStyle name="Heading 2 3" xfId="1501" hidden="1" xr:uid="{48357319-1718-49E4-B1C8-0C9E391762AC}"/>
    <cellStyle name="Heading 2 3" xfId="1505" hidden="1" xr:uid="{4B0BBD48-504B-4F38-A920-CDA956651E02}"/>
    <cellStyle name="Heading 2 3" xfId="1511" hidden="1" xr:uid="{D5E1963E-42EA-4BE6-9641-DDF1C059FEA6}"/>
    <cellStyle name="Heading 2 3" xfId="1489" hidden="1" xr:uid="{321A3487-B3B4-485C-A77B-BC66CDE761D2}"/>
    <cellStyle name="Heading 2 3" xfId="1408" hidden="1" xr:uid="{BF75996E-5C95-4698-95A9-FB6BC9077F42}"/>
    <cellStyle name="Heading 2 3" xfId="1473" hidden="1" xr:uid="{E78F1048-670C-4363-AF4E-EDAA21D17AC7}"/>
    <cellStyle name="Heading 2 3" xfId="1475" hidden="1" xr:uid="{26722C5F-9DF4-4D4B-AEA0-8482C3E58801}"/>
    <cellStyle name="Heading 2 3" xfId="1481" hidden="1" xr:uid="{1AE85475-41BC-42A6-A0D2-C1691FEE81FC}"/>
    <cellStyle name="Heading 2 3" xfId="1459" hidden="1" xr:uid="{11817921-C61C-4AB3-9AF5-ED427DAE1B98}"/>
    <cellStyle name="Heading 2 3" xfId="1463" hidden="1" xr:uid="{39C3420D-07F9-425F-85B3-776AB1463B6C}"/>
    <cellStyle name="Heading 2 3" xfId="1455" hidden="1" xr:uid="{BE13649A-1639-4715-8074-AF69DAAE4015}"/>
    <cellStyle name="Heading 2 3" xfId="1457" hidden="1" xr:uid="{82A883AB-2389-4B7C-B22F-6A1F3A9C5B57}"/>
    <cellStyle name="Heading 2 3" xfId="1465" hidden="1" xr:uid="{A254D67D-7190-4369-9145-5D701B2BC785}"/>
    <cellStyle name="Heading 2 3" xfId="1471" hidden="1" xr:uid="{B29C7876-BC70-4004-876B-DC68EB2D8BD3}"/>
    <cellStyle name="Heading 2 3" xfId="1509" hidden="1" xr:uid="{3A5A7C77-35C9-488B-9B39-49680DE1CAD3}"/>
    <cellStyle name="Heading 2 3" xfId="1503" hidden="1" xr:uid="{70096D0D-A1CD-4421-A23D-4ED85A88E2E6}"/>
    <cellStyle name="Heading 2 3" xfId="1453" hidden="1" xr:uid="{BA75ED21-DC6C-4FF9-B932-284F9A843849}"/>
    <cellStyle name="Heading 2 3" xfId="1521" hidden="1" xr:uid="{6EAFC8CF-9ADA-4340-BFF1-8C64BC88E52A}"/>
    <cellStyle name="Heading 2 3" xfId="1397" hidden="1" xr:uid="{FDDCF145-BC59-4E4C-A15B-AE45F980AB2A}"/>
    <cellStyle name="Heading 2 3" xfId="1391" hidden="1" xr:uid="{11B7F0EE-FA8C-4035-AC8B-519DCFAF2C6B}"/>
    <cellStyle name="Heading 2 3" xfId="1379" hidden="1" xr:uid="{51BA97CE-B970-442E-8F5C-0B86B6B916DC}"/>
    <cellStyle name="Heading 2 3" xfId="1477" hidden="1" xr:uid="{FD8BE226-B6C0-436F-A939-230E63BBCA82}"/>
    <cellStyle name="Heading 2 3" xfId="1352" hidden="1" xr:uid="{E0D6ECC6-A1EA-4CE3-B22A-479C56E76E4A}"/>
    <cellStyle name="Heading 2 3" xfId="1325" hidden="1" xr:uid="{F90C4CC3-C29C-4868-88F8-C91969F0A38B}"/>
    <cellStyle name="Heading 2 3" xfId="1331" hidden="1" xr:uid="{11A30D30-DA3A-4F25-BA6B-4B7789426E14}"/>
    <cellStyle name="Heading 2 3" xfId="1335" hidden="1" xr:uid="{0620BEFC-0F32-421A-A688-DC22988002BE}"/>
    <cellStyle name="Heading 2 3" xfId="1333" hidden="1" xr:uid="{44E04EC3-FA55-42AD-BFB9-8A45207CF171}"/>
    <cellStyle name="Heading 2 3" xfId="1327" hidden="1" xr:uid="{7709C3E6-9198-426F-BFB8-F3A335E2522E}"/>
    <cellStyle name="Heading 2 3" xfId="1317" hidden="1" xr:uid="{20BAE308-BD98-428F-9263-8EB296FFBE6A}"/>
    <cellStyle name="Heading 2 3" xfId="1319" hidden="1" xr:uid="{DDD5B34D-86C5-4699-A5EE-CB67DEDAD7ED}"/>
    <cellStyle name="Heading 2 3" xfId="1321" hidden="1" xr:uid="{B5A4082E-FF2E-4AFD-B21B-1DA60181CCE2}"/>
    <cellStyle name="Heading 2 3" xfId="1329" hidden="1" xr:uid="{9D20EAF4-0D92-4217-A444-5B58279F49D9}"/>
    <cellStyle name="Heading 2 3" xfId="1372" hidden="1" xr:uid="{40206748-F64C-4E68-88D7-42CF83083F17}"/>
    <cellStyle name="Heading 2 3" xfId="1364" hidden="1" xr:uid="{C7856836-1694-465D-B9C4-ADE9FC47934B}"/>
    <cellStyle name="Heading 2 3" xfId="1387" hidden="1" xr:uid="{3FD8FB4F-1F5C-454D-BF9C-8957001C936A}"/>
    <cellStyle name="Heading 2 3" xfId="1450" hidden="1" xr:uid="{12DAC3A9-CFE6-4C46-831C-A94A83C65C86}"/>
    <cellStyle name="Heading 2 3" xfId="1444" hidden="1" xr:uid="{B977C62B-514F-42B5-89E1-410253A3480E}"/>
    <cellStyle name="Heading 2 3" xfId="1428" hidden="1" xr:uid="{838CE10C-EB53-45BD-93C2-BE7BA625238E}"/>
    <cellStyle name="Heading 2 3" xfId="1420" hidden="1" xr:uid="{9A757DE0-9D2C-48E7-92E9-39A70AAF958F}"/>
    <cellStyle name="Heading 2 3" xfId="1468" hidden="1" xr:uid="{ED06651A-81D1-4878-8EBB-32E036B4140D}"/>
    <cellStyle name="Heading 2 3" xfId="1515" hidden="1" xr:uid="{1421971F-8B7E-4E08-A0EC-0541FD15FBF8}"/>
    <cellStyle name="Heading 2 3" xfId="1517" hidden="1" xr:uid="{619EB04E-FF5E-4921-956A-D9CD5A42ADE6}"/>
    <cellStyle name="Heading 2 3" xfId="1523" hidden="1" xr:uid="{7DF07610-E98F-4C2C-9141-A1B9ECF308B7}"/>
    <cellStyle name="Heading 2 3" xfId="1525" hidden="1" xr:uid="{F5711A3B-1F35-46D5-8488-1074653474D3}"/>
    <cellStyle name="Heading 2 3" xfId="1531" hidden="1" xr:uid="{DC966DE9-02CD-4F49-97B1-A4A407B3AF09}"/>
    <cellStyle name="Heading 2 3" xfId="1529" hidden="1" xr:uid="{73150410-8CAB-4EA5-A15D-F4E36F23644B}"/>
    <cellStyle name="Heading 2 3" xfId="1527" hidden="1" xr:uid="{9737557E-71FB-4D6E-A9E6-E7DED22C614A}"/>
    <cellStyle name="Heading 2 3" xfId="1519" hidden="1" xr:uid="{1DBA1823-637A-4B6F-AAB3-3BAB7D8773E2}"/>
    <cellStyle name="Heading 2 3" xfId="1507" hidden="1" xr:uid="{58EA4D8E-401F-4185-9B70-1CEA153B5648}"/>
    <cellStyle name="Heading 2 3" xfId="1490" hidden="1" xr:uid="{F2EED42F-EC02-4EEB-B7EC-DED20CF9C00F}"/>
    <cellStyle name="Heading 2 3" xfId="1513" hidden="1" xr:uid="{54BA0C07-E1C2-43FF-9C7A-A008E75426BA}"/>
    <cellStyle name="Heading 2 3" xfId="1356" hidden="1" xr:uid="{BFA297EC-3FA6-48F3-93E6-FDA083855401}"/>
    <cellStyle name="Heading 2 3" xfId="1323" hidden="1" xr:uid="{3828B95B-D902-4590-8937-115F923DD9DE}"/>
    <cellStyle name="Heading 2 3" xfId="1446" hidden="1" xr:uid="{53FB2725-FE42-4764-A437-AEC3A37F0ADC}"/>
    <cellStyle name="Heading 2 3" xfId="1452" hidden="1" xr:uid="{CFD66A9C-E2BF-4B38-A5F0-A70A57EFB69D}"/>
    <cellStyle name="Heading 2 3" xfId="1418" hidden="1" xr:uid="{8BB176A9-A7A9-454A-93AA-49A8059876DE}"/>
    <cellStyle name="Heading 2 3" xfId="1339" hidden="1" xr:uid="{D5BA2AFE-322F-47E7-80B3-54D15963A3CE}"/>
    <cellStyle name="Heading 2 3" xfId="1337" hidden="1" xr:uid="{AC40CF7F-4085-4B50-AE9C-AD0FF69D757F}"/>
    <cellStyle name="Heading 2 3" xfId="1350" hidden="1" xr:uid="{50EC6008-BD3C-419A-B5CA-E5D7FB3251E7}"/>
    <cellStyle name="Heading 2 3" xfId="1354" hidden="1" xr:uid="{BF97A003-392D-4E53-BB4D-FFAE967D0709}"/>
    <cellStyle name="Heading 2 3" xfId="1360" hidden="1" xr:uid="{0B4FEF7E-93C8-4B05-8303-4D9617D0D8D5}"/>
    <cellStyle name="Heading 2 3" xfId="1358" hidden="1" xr:uid="{A7F13644-86EF-4E39-8778-813640D00F51}"/>
    <cellStyle name="Heading 2 3" xfId="1362" hidden="1" xr:uid="{D05D015D-56D4-4158-8043-50BE1B251A6A}"/>
    <cellStyle name="Heading 2 3" xfId="1368" hidden="1" xr:uid="{580E3825-18CB-4612-8ED0-6E726224EE0B}"/>
    <cellStyle name="Heading 2 3" xfId="1366" hidden="1" xr:uid="{C691747C-B4E1-497B-AFCE-70A3E4882770}"/>
    <cellStyle name="Heading 2 3" xfId="1434" hidden="1" xr:uid="{6808E41F-8991-4F1A-B3A5-9C9EBFF8D69F}"/>
    <cellStyle name="Heading 2 3" xfId="1432" hidden="1" xr:uid="{E4BB18D9-B392-4E8E-B1ED-A87B748456A5}"/>
    <cellStyle name="Heading 2 3" xfId="1438" hidden="1" xr:uid="{05CC4BB5-1E42-4117-BB6E-9C0257CE6DCF}"/>
    <cellStyle name="Heading 2 3" xfId="1436" hidden="1" xr:uid="{C0DF4EEA-AE36-44E4-BA5A-1AFBA950B5B1}"/>
    <cellStyle name="Heading 2 3" xfId="1402" hidden="1" xr:uid="{CE82C754-ABF7-46A7-927E-98FB749CB3BF}"/>
    <cellStyle name="Heading 2 3" xfId="1448" hidden="1" xr:uid="{6BD55004-BF19-476C-893F-F160BA0913A3}"/>
    <cellStyle name="Heading 2 3" xfId="1426" hidden="1" xr:uid="{ADF50C00-E9C9-44F6-BCCA-B00E24574D5F}"/>
    <cellStyle name="Heading 2 3" xfId="1424" hidden="1" xr:uid="{B0CBD913-FE20-40D7-AC6A-D7474A2E70DC}"/>
    <cellStyle name="Heading 2 3" xfId="1430" hidden="1" xr:uid="{D126645C-9941-43FC-BA0E-39242A544232}"/>
    <cellStyle name="Heading 2 3" xfId="1422" hidden="1" xr:uid="{A9FE2F76-4738-4EDD-910F-768B5BC6E6BE}"/>
    <cellStyle name="Heading 2 3" xfId="1416" hidden="1" xr:uid="{C12B28CB-9255-49ED-AB2C-7AF4E64011E3}"/>
    <cellStyle name="Heading 2 3" xfId="1759" hidden="1" xr:uid="{642ACB44-45B7-40DB-BB1F-37A3E49826BB}"/>
    <cellStyle name="Heading 2 3" xfId="1753" hidden="1" xr:uid="{C0E8C81B-4601-42B8-98B5-D646F2DCEA2B}"/>
    <cellStyle name="Heading 2 3" xfId="1611" hidden="1" xr:uid="{48046824-0C0E-4B24-8199-DAE88B2DBEAD}"/>
    <cellStyle name="Heading 2 3" xfId="1729" hidden="1" xr:uid="{E5707988-BE32-4B7A-89C9-8599141FB5EB}"/>
    <cellStyle name="Heading 2 3" xfId="1636" hidden="1" xr:uid="{E78DFA7C-58D3-4617-A91B-268099E4E6CE}"/>
    <cellStyle name="Heading 2 3" xfId="1651" hidden="1" xr:uid="{7EBD904F-F432-410C-A58F-39B58DBD89B6}"/>
    <cellStyle name="Heading 2 3" xfId="1649" hidden="1" xr:uid="{454F47DC-0B51-452C-B18D-C500875E2324}"/>
    <cellStyle name="Heading 2 3" xfId="1653" hidden="1" xr:uid="{B850DEE6-F92A-410C-AE5B-4A7394848348}"/>
    <cellStyle name="Heading 2 3" xfId="1657" hidden="1" xr:uid="{BD7B4BAC-31AC-4EF6-86C4-C1EE29EC5AD0}"/>
    <cellStyle name="Heading 2 3" xfId="1663" hidden="1" xr:uid="{D2F5143E-9A81-427A-85A8-EA7DEE2BCFE1}"/>
    <cellStyle name="Heading 2 3" xfId="1661" hidden="1" xr:uid="{EC90C229-2698-4B6E-BC4E-C81E670A828C}"/>
    <cellStyle name="Heading 2 3" xfId="1667" hidden="1" xr:uid="{63296C7B-CB0A-49E7-9C65-047DAF3F83B6}"/>
    <cellStyle name="Heading 2 3" xfId="1645" hidden="1" xr:uid="{25DEDC64-4D41-4541-8D05-74633A20FAEC}"/>
    <cellStyle name="Heading 2 3" xfId="1767" hidden="1" xr:uid="{88362757-B880-42EE-B3FA-F588AFD6A623}"/>
    <cellStyle name="Heading 2 3" xfId="1747" hidden="1" xr:uid="{DFAEABCD-48AE-4CBC-8FFD-30634C9ADF33}"/>
    <cellStyle name="Heading 2 3" xfId="1751" hidden="1" xr:uid="{6A211545-F88B-4BAF-A5E7-2FD2C57547BC}"/>
    <cellStyle name="Heading 2 3" xfId="1755" hidden="1" xr:uid="{4649D5ED-DD57-4FC2-8064-1D3C90984440}"/>
    <cellStyle name="Heading 2 3" xfId="1763" hidden="1" xr:uid="{62A4A64B-0547-480F-BEB3-4D70FAD80027}"/>
    <cellStyle name="Heading 2 3" xfId="1761" hidden="1" xr:uid="{38A9377A-AA57-41F7-9D44-0918B835CD75}"/>
    <cellStyle name="Heading 2 3" xfId="1765" hidden="1" xr:uid="{7CB498F7-1634-44B4-B59E-3D7593F744D0}"/>
    <cellStyle name="Heading 2 3" xfId="1769" hidden="1" xr:uid="{A932B04E-4969-449A-AC12-BEBEAAC3AA04}"/>
    <cellStyle name="Heading 2 3" xfId="1773" hidden="1" xr:uid="{8D4EB9FF-3CC1-4E18-B600-8B5BDE60D534}"/>
    <cellStyle name="Heading 2 3" xfId="1779" hidden="1" xr:uid="{1FA5E83F-3183-42D0-BDD2-276B1BEE607E}"/>
    <cellStyle name="Heading 2 3" xfId="1757" hidden="1" xr:uid="{2F64F031-A225-4100-BC9A-28CC68FB8522}"/>
    <cellStyle name="Heading 2 3" xfId="1676" hidden="1" xr:uid="{436419CA-C8EB-4F23-B74D-3C5272DC01E9}"/>
    <cellStyle name="Heading 2 3" xfId="1741" hidden="1" xr:uid="{3B5A6CED-E21A-4C19-BD00-5CA463037C19}"/>
    <cellStyle name="Heading 2 3" xfId="1743" hidden="1" xr:uid="{39660E36-BF15-4198-B18A-C17AE7730336}"/>
    <cellStyle name="Heading 2 3" xfId="1749" hidden="1" xr:uid="{F51743EA-A4DD-4D0B-B7FF-F2889849CAA2}"/>
    <cellStyle name="Heading 2 3" xfId="1727" hidden="1" xr:uid="{961B437F-B398-4033-B022-40CC730AC4FD}"/>
    <cellStyle name="Heading 2 3" xfId="1731" hidden="1" xr:uid="{3473E28C-F06D-48F2-B4A7-46B46F9A0E7B}"/>
    <cellStyle name="Heading 2 3" xfId="1723" hidden="1" xr:uid="{7EE5EBE2-C5F5-41CF-A243-FDAC50A39964}"/>
    <cellStyle name="Heading 2 3" xfId="1725" hidden="1" xr:uid="{0E598345-6428-417D-A3E9-9292E41DD3E2}"/>
    <cellStyle name="Heading 2 3" xfId="1733" hidden="1" xr:uid="{0765DB5E-3958-4280-9772-9C32A2D2E8F2}"/>
    <cellStyle name="Heading 2 3" xfId="1739" hidden="1" xr:uid="{9C368BE7-3E02-4676-A2B3-41AE6D8CF888}"/>
    <cellStyle name="Heading 2 3" xfId="1777" hidden="1" xr:uid="{4CF75C11-0D47-487A-A828-E3512E170B48}"/>
    <cellStyle name="Heading 2 3" xfId="1771" hidden="1" xr:uid="{97AEE0DD-8569-4157-8771-E24F861D4EB5}"/>
    <cellStyle name="Heading 2 3" xfId="1721" hidden="1" xr:uid="{E940AE35-D19E-42A8-94A7-0578A935560F}"/>
    <cellStyle name="Heading 2 3" xfId="1789" hidden="1" xr:uid="{EBA47EE6-F7F2-4752-9347-BF3E18F87BEA}"/>
    <cellStyle name="Heading 2 3" xfId="1665" hidden="1" xr:uid="{21A04476-860F-4468-8486-DE9B7F41368E}"/>
    <cellStyle name="Heading 2 3" xfId="1659" hidden="1" xr:uid="{F85D7592-4C30-48A8-A8D5-B81CC1FC325A}"/>
    <cellStyle name="Heading 2 3" xfId="1647" hidden="1" xr:uid="{658BE983-AEF4-4475-9A18-7FE18C290968}"/>
    <cellStyle name="Heading 2 3" xfId="1745" hidden="1" xr:uid="{886B7A01-B8CD-4B2C-9FBE-C5591F742A06}"/>
    <cellStyle name="Heading 2 3" xfId="1618" hidden="1" xr:uid="{E495BA21-A2C9-4C28-B614-925FC3B71F8F}"/>
    <cellStyle name="Heading 2 3" xfId="1566" hidden="1" xr:uid="{B3BF317F-9E91-4CF0-BDD9-836D1323E3DE}"/>
    <cellStyle name="Heading 2 3" xfId="1572" hidden="1" xr:uid="{9EF1FD0A-F42A-47AA-BE0C-9A4C5482C762}"/>
    <cellStyle name="Heading 2 3" xfId="1576" hidden="1" xr:uid="{CBD57C8F-0ABB-4E31-913E-77CE09F539A3}"/>
    <cellStyle name="Heading 2 3" xfId="1574" hidden="1" xr:uid="{FE4DFC34-82A7-41A7-B0F4-528D414B757E}"/>
    <cellStyle name="Heading 2 3" xfId="1568" hidden="1" xr:uid="{BEFE31B0-62BB-4463-A016-71DB1CE5A901}"/>
    <cellStyle name="Heading 2 3" xfId="1558" hidden="1" xr:uid="{C10FD99E-4C7E-44FB-9F2E-381C06B4E86C}"/>
    <cellStyle name="Heading 2 3" xfId="1560" hidden="1" xr:uid="{2F99EFE0-C33D-4E99-A5EC-703BEE95EA28}"/>
    <cellStyle name="Heading 2 3" xfId="1562" hidden="1" xr:uid="{C19AF706-0146-4451-B0FE-806D2D1CBBE3}"/>
    <cellStyle name="Heading 2 3" xfId="1570" hidden="1" xr:uid="{B3473109-683E-4260-A171-625F09EC3DD6}"/>
    <cellStyle name="Heading 2 3" xfId="1638" hidden="1" xr:uid="{2526D203-2936-41D0-AC4C-EE422F12722C}"/>
    <cellStyle name="Heading 2 3" xfId="1630" hidden="1" xr:uid="{AF648406-1742-4A4D-9D3D-6D779776E883}"/>
    <cellStyle name="Heading 2 3" xfId="1655" hidden="1" xr:uid="{902AF154-D3FA-47F3-9C2E-462435F06D88}"/>
    <cellStyle name="Heading 2 3" xfId="1718" hidden="1" xr:uid="{608B666D-01B6-47FC-BCD8-5653C34A5D31}"/>
    <cellStyle name="Heading 2 3" xfId="1712" hidden="1" xr:uid="{7C8DCE7D-D557-4439-A071-38588B271082}"/>
    <cellStyle name="Heading 2 3" xfId="1696" hidden="1" xr:uid="{2095B356-5491-4CEE-908B-24E8D77ADFE8}"/>
    <cellStyle name="Heading 2 3" xfId="1688" hidden="1" xr:uid="{FA300199-DB1F-4221-9B49-AC10DF7C4680}"/>
    <cellStyle name="Heading 2 3" xfId="1736" hidden="1" xr:uid="{1F841D3B-73C7-455D-B765-CB2D841310BA}"/>
    <cellStyle name="Heading 2 3" xfId="1783" hidden="1" xr:uid="{0779AA2B-48B0-4AEC-8437-F46672307C58}"/>
    <cellStyle name="Heading 2 3" xfId="1785" hidden="1" xr:uid="{16D8A985-3FFB-4631-9255-1EEB9C1DD37E}"/>
    <cellStyle name="Heading 2 3" xfId="1791" hidden="1" xr:uid="{555C41BA-F22E-42E4-973E-3D5B1EBD9043}"/>
    <cellStyle name="Heading 2 3" xfId="1793" hidden="1" xr:uid="{471ED2B8-ACAB-46B3-B31C-A4B798A01CFE}"/>
    <cellStyle name="Heading 2 3" xfId="1799" hidden="1" xr:uid="{180A1481-93F7-4FA4-B8B3-5D8A5DD02645}"/>
    <cellStyle name="Heading 2 3" xfId="1797" hidden="1" xr:uid="{C3B98040-6386-4B15-91CE-DEDF496AB24A}"/>
    <cellStyle name="Heading 2 3" xfId="1795" hidden="1" xr:uid="{F7E7E092-2A3D-43E1-89B7-F3969CE0F604}"/>
    <cellStyle name="Heading 2 3" xfId="1787" hidden="1" xr:uid="{E9F5AAE4-459B-421D-91ED-BFCB086FF81B}"/>
    <cellStyle name="Heading 2 3" xfId="1775" hidden="1" xr:uid="{DA946BFD-FF14-415E-8C6C-CD4088B2CF2A}"/>
    <cellStyle name="Heading 2 3" xfId="1758" hidden="1" xr:uid="{2193881D-80DE-41AC-9778-ED282CCC1448}"/>
    <cellStyle name="Heading 2 3" xfId="1781" hidden="1" xr:uid="{98EFD37F-A460-46C6-85CB-AE589B42C2E7}"/>
    <cellStyle name="Heading 2 3" xfId="1622" hidden="1" xr:uid="{DDDF3874-D1A9-4C7D-BF95-6824E207384C}"/>
    <cellStyle name="Heading 2 3" xfId="1564" hidden="1" xr:uid="{56E51FC6-E031-41CF-B9EA-A7AB3AF18536}"/>
    <cellStyle name="Heading 2 3" xfId="1714" hidden="1" xr:uid="{7187C1DC-4AB2-4F0F-930E-187BD95553C2}"/>
    <cellStyle name="Heading 2 3" xfId="1720" hidden="1" xr:uid="{389AFA2E-1A00-4C93-8CB2-5DF9D3600129}"/>
    <cellStyle name="Heading 2 3" xfId="1686" hidden="1" xr:uid="{1669226D-57CB-42A8-A771-EC00BB9E6B87}"/>
    <cellStyle name="Heading 2 3" xfId="1580" hidden="1" xr:uid="{CCC3E976-9925-4FAB-B537-D44E4BA3728D}"/>
    <cellStyle name="Heading 2 3" xfId="1578" hidden="1" xr:uid="{E79BB94F-D9F7-46CC-807E-1C1125C8EF43}"/>
    <cellStyle name="Heading 2 3" xfId="1616" hidden="1" xr:uid="{92981910-DA60-4936-910A-5DA651868554}"/>
    <cellStyle name="Heading 2 3" xfId="1620" hidden="1" xr:uid="{10AB4C87-B137-4DD8-8CC4-81F40B33BFD6}"/>
    <cellStyle name="Heading 2 3" xfId="1626" hidden="1" xr:uid="{96BA79D8-5EA3-408B-9D17-8F46E2ED14D2}"/>
    <cellStyle name="Heading 2 3" xfId="1624" hidden="1" xr:uid="{473AADE0-B0D4-4366-9B37-25EB2B1F48F1}"/>
    <cellStyle name="Heading 2 3" xfId="1628" hidden="1" xr:uid="{3A70830C-0765-48A8-9724-7180EDA1D247}"/>
    <cellStyle name="Heading 2 3" xfId="1634" hidden="1" xr:uid="{D7D469B2-E492-4C0E-9C5C-855A5A52324D}"/>
    <cellStyle name="Heading 2 3" xfId="1632" hidden="1" xr:uid="{7CC1062D-1AB3-4A3F-AE49-17F4CF488B97}"/>
    <cellStyle name="Heading 2 3" xfId="1702" hidden="1" xr:uid="{BBB92C46-D716-4B97-8D7D-70E1D0A07A32}"/>
    <cellStyle name="Heading 2 3" xfId="1700" hidden="1" xr:uid="{3C200458-833E-48A6-A653-DA2591547C99}"/>
    <cellStyle name="Heading 2 3" xfId="1706" hidden="1" xr:uid="{A1E17ED7-7E1E-4DBC-B39C-53300FAFEBF2}"/>
    <cellStyle name="Heading 2 3" xfId="1704" hidden="1" xr:uid="{0434E605-9EE1-43DF-A1B2-2924A216FFF8}"/>
    <cellStyle name="Heading 2 3" xfId="1670" hidden="1" xr:uid="{705087F7-C217-49E8-923E-7DDDA1732C9E}"/>
    <cellStyle name="Heading 2 3" xfId="1716" hidden="1" xr:uid="{104B74DD-65F7-4F5E-8009-EA7D16D81478}"/>
    <cellStyle name="Heading 2 3" xfId="1694" hidden="1" xr:uid="{FC807B1F-3882-458E-BE72-F8D156F1613B}"/>
    <cellStyle name="Heading 2 3" xfId="1692" hidden="1" xr:uid="{716A4D02-45EE-429A-9692-FE6A6EE2B8A1}"/>
    <cellStyle name="Heading 2 3" xfId="1698" hidden="1" xr:uid="{AE97D4B1-8967-4D8B-80A3-19AEDFEC747D}"/>
    <cellStyle name="Heading 2 3" xfId="1690" hidden="1" xr:uid="{42AC2EF9-2231-438F-B14D-0199516CA38A}"/>
    <cellStyle name="Heading 2 3" xfId="1684" hidden="1" xr:uid="{AFC9DD34-4F03-4AD3-8D15-5EBA17954B9A}"/>
    <cellStyle name="Heading 2 3" xfId="1949" hidden="1" xr:uid="{8AC3C6ED-81D1-44D8-B951-3F26A4A05CEB}"/>
    <cellStyle name="Heading 2 3" xfId="1943" hidden="1" xr:uid="{C6EDD264-1429-42D7-90BA-9DE4C542196C}"/>
    <cellStyle name="Heading 2 3" xfId="1802" hidden="1" xr:uid="{EC0B2040-3B49-42D5-9C6E-7B20E6C21FBE}"/>
    <cellStyle name="Heading 2 3" xfId="1919" hidden="1" xr:uid="{80173CDD-B30A-4916-B848-A9DFEEDE2DD0}"/>
    <cellStyle name="Heading 2 3" xfId="1827" hidden="1" xr:uid="{F1B4DC54-1B60-499B-9219-2C38B8400D99}"/>
    <cellStyle name="Heading 2 3" xfId="1841" hidden="1" xr:uid="{ECB3EFF6-BD15-4CC0-B823-4E2590C7A991}"/>
    <cellStyle name="Heading 2 3" xfId="1839" hidden="1" xr:uid="{1A6EB18D-4AD4-42F0-BE32-ABEF0AAB1FC8}"/>
    <cellStyle name="Heading 2 3" xfId="1843" hidden="1" xr:uid="{8B9FB52D-E503-41C0-B596-C4E514C4C113}"/>
    <cellStyle name="Heading 2 3" xfId="1847" hidden="1" xr:uid="{76AA3581-7A7F-4AEC-9D13-ADEC7FE32EAF}"/>
    <cellStyle name="Heading 2 3" xfId="1853" hidden="1" xr:uid="{E4606774-3BE3-4908-B7F6-3326A87D901D}"/>
    <cellStyle name="Heading 2 3" xfId="1851" hidden="1" xr:uid="{785D7CDC-F430-4A71-8E3C-33C6AC75EE70}"/>
    <cellStyle name="Heading 2 3" xfId="1857" hidden="1" xr:uid="{9F0EFA6C-D8F3-4E39-AC38-F3C58281B23F}"/>
    <cellStyle name="Heading 2 3" xfId="1835" hidden="1" xr:uid="{F79B9D8E-9513-4AA0-9497-173CA0080BDE}"/>
    <cellStyle name="Heading 2 3" xfId="1957" hidden="1" xr:uid="{1CA44DBE-4F3A-4347-BFFD-C60DE8F75239}"/>
    <cellStyle name="Heading 2 3" xfId="1937" hidden="1" xr:uid="{0E510DF2-3EB9-4C53-862D-6C88085FD92D}"/>
    <cellStyle name="Heading 2 3" xfId="1941" hidden="1" xr:uid="{F86D4B25-8227-4019-A8A9-959A83F5B075}"/>
    <cellStyle name="Heading 2 3" xfId="1945" hidden="1" xr:uid="{C8D3084B-2DAE-41D2-A228-0987BAE508B6}"/>
    <cellStyle name="Heading 2 3" xfId="1953" hidden="1" xr:uid="{8AE2835D-6825-486E-831B-31545D14EDEE}"/>
    <cellStyle name="Heading 2 3" xfId="1951" hidden="1" xr:uid="{58D82C8A-C827-43FA-B747-4496522E52D6}"/>
    <cellStyle name="Heading 2 3" xfId="1955" hidden="1" xr:uid="{DEF9EC9D-7B4A-48D8-B655-8D18B4C11450}"/>
    <cellStyle name="Heading 2 3" xfId="1959" hidden="1" xr:uid="{DC6F725D-29A2-44C8-BD03-F334BE4DD5C0}"/>
    <cellStyle name="Heading 2 3" xfId="1963" hidden="1" xr:uid="{7BC2B7B9-B0F8-441F-8454-14D084CA7C30}"/>
    <cellStyle name="Heading 2 3" xfId="1969" hidden="1" xr:uid="{8E526017-EA06-469C-81AC-E358AB94025A}"/>
    <cellStyle name="Heading 2 3" xfId="1947" hidden="1" xr:uid="{C4867BBE-BF45-4DB6-89FF-6E5A439EF0FB}"/>
    <cellStyle name="Heading 2 3" xfId="1866" hidden="1" xr:uid="{81593DBC-A6F8-4816-A4BA-E0154DF5528E}"/>
    <cellStyle name="Heading 2 3" xfId="1931" hidden="1" xr:uid="{EA282A37-8203-4BE3-BAB1-4479CF337EE5}"/>
    <cellStyle name="Heading 2 3" xfId="1933" hidden="1" xr:uid="{49641D6A-662D-4E91-A510-5E5C6FF1D670}"/>
    <cellStyle name="Heading 2 3" xfId="1939" hidden="1" xr:uid="{1F46A693-AA19-43FE-8ACD-4424339AF57E}"/>
    <cellStyle name="Heading 2 3" xfId="1917" hidden="1" xr:uid="{932939CA-6C36-4E60-ACE2-B55EEAA44383}"/>
    <cellStyle name="Heading 2 3" xfId="1921" hidden="1" xr:uid="{1C458EA7-9DCF-4561-83FF-74E9FBC0FEE5}"/>
    <cellStyle name="Heading 2 3" xfId="1913" hidden="1" xr:uid="{4A2CC662-8AE9-400F-9A6B-1059247B1E46}"/>
    <cellStyle name="Heading 2 3" xfId="1915" hidden="1" xr:uid="{01D7152B-29B6-42AD-B274-EEC5BBF8A883}"/>
    <cellStyle name="Heading 2 3" xfId="1923" hidden="1" xr:uid="{6E31842B-AA70-4039-96DD-B8973E5A80FA}"/>
    <cellStyle name="Heading 2 3" xfId="1929" hidden="1" xr:uid="{BE4FCC52-7F2A-4841-B561-200E03C67A13}"/>
    <cellStyle name="Heading 2 3" xfId="1967" hidden="1" xr:uid="{34B64C5A-C71A-4446-8993-0E9EBE33C78D}"/>
    <cellStyle name="Heading 2 3" xfId="1961" hidden="1" xr:uid="{2F5D75D1-C853-4396-A5DC-65469F93F976}"/>
    <cellStyle name="Heading 2 3" xfId="1911" hidden="1" xr:uid="{0660A3D1-81F0-4DA9-83F9-352EA40D5B68}"/>
    <cellStyle name="Heading 2 3" xfId="1979" hidden="1" xr:uid="{6EC25EBF-B9A5-4E2D-B1E7-C544F962AA75}"/>
    <cellStyle name="Heading 2 3" xfId="1855" hidden="1" xr:uid="{3DA81289-25C0-477C-9F7A-9AEFA001EC6E}"/>
    <cellStyle name="Heading 2 3" xfId="1849" hidden="1" xr:uid="{374AA6E5-0FA3-4505-A050-9423048B2EFE}"/>
    <cellStyle name="Heading 2 3" xfId="1837" hidden="1" xr:uid="{C6C3ECBE-D86C-4878-9705-1619322176FA}"/>
    <cellStyle name="Heading 2 3" xfId="1935" hidden="1" xr:uid="{CCDB2A1F-0EEA-4E16-B0F2-D7B61C88238A}"/>
    <cellStyle name="Heading 2 3" xfId="1809" hidden="1" xr:uid="{A4D6299E-C8FC-490E-8D39-03AD0E75DB34}"/>
    <cellStyle name="Heading 2 3" xfId="1297" hidden="1" xr:uid="{AD4AAE86-69BF-4CAE-A35D-3335D683FC9A}"/>
    <cellStyle name="Heading 2 3" xfId="1301" hidden="1" xr:uid="{CB7CA92E-29EA-4C21-9F07-51A2244A2C02}"/>
    <cellStyle name="Heading 2 3" xfId="1305" hidden="1" xr:uid="{215F292C-27EB-4EDF-80A1-1646B82F65F0}"/>
    <cellStyle name="Heading 2 3" xfId="1303" hidden="1" xr:uid="{08144C85-9AB4-46EA-85F5-86EEFA8FF26C}"/>
    <cellStyle name="Heading 2 3" xfId="1299" hidden="1" xr:uid="{C5C31DAE-C3EB-44F5-8B2D-FCFE6F8101AF}"/>
    <cellStyle name="Heading 2 3" xfId="1582" hidden="1" xr:uid="{1CB9DA8C-363A-407E-96D7-3D83146CDDB0}"/>
    <cellStyle name="Heading 2 3" xfId="1291" hidden="1" xr:uid="{CAF74602-73FF-4D28-8B11-91B84579179C}"/>
    <cellStyle name="Heading 2 3" xfId="1293" hidden="1" xr:uid="{0504880A-4924-4AE3-B87B-A87EE4D8BB2A}"/>
    <cellStyle name="Heading 2 3" xfId="1340" hidden="1" xr:uid="{974F2D8F-1271-49D8-8686-4BB272D0539F}"/>
    <cellStyle name="Heading 2 3" xfId="1829" hidden="1" xr:uid="{14F342C3-A20A-4E39-9966-011B1E8D0002}"/>
    <cellStyle name="Heading 2 3" xfId="1821" hidden="1" xr:uid="{5191E65D-7EBE-467D-AC2F-E578FE53C543}"/>
    <cellStyle name="Heading 2 3" xfId="1845" hidden="1" xr:uid="{8CB4AEC5-B22C-46CC-AC48-562D48484D63}"/>
    <cellStyle name="Heading 2 3" xfId="1908" hidden="1" xr:uid="{3019C2FB-1AAF-4226-A33F-2211036BA9BF}"/>
    <cellStyle name="Heading 2 3" xfId="1902" hidden="1" xr:uid="{95965AD8-AD91-454B-B11D-41BF7C41AFF9}"/>
    <cellStyle name="Heading 2 3" xfId="1886" hidden="1" xr:uid="{90E20D41-F600-43D6-9969-F7BE54C1CC73}"/>
    <cellStyle name="Heading 2 3" xfId="1878" hidden="1" xr:uid="{F062557A-9354-4B2F-B2EC-FEDEC3BE6FDF}"/>
    <cellStyle name="Heading 2 3" xfId="1926" hidden="1" xr:uid="{EA5CC7AF-F65C-4EBC-B385-3F82312DE323}"/>
    <cellStyle name="Heading 2 3" xfId="1973" hidden="1" xr:uid="{F8233D7C-9AD6-49E1-A404-82E6AD1BB4A6}"/>
    <cellStyle name="Heading 2 3" xfId="1975" hidden="1" xr:uid="{3923CD4A-AFF9-4CA2-94EF-6BA92B039AAE}"/>
    <cellStyle name="Heading 2 3" xfId="1981" hidden="1" xr:uid="{042431CE-062E-4CA0-B855-E061E93D4D33}"/>
    <cellStyle name="Heading 2 3" xfId="1983" hidden="1" xr:uid="{FDA14D49-114D-4BCB-A771-0B7031B9C776}"/>
    <cellStyle name="Heading 2 3" xfId="1989" hidden="1" xr:uid="{16DB129E-2229-4F94-8392-0F28FE31C6EE}"/>
    <cellStyle name="Heading 2 3" xfId="1987" hidden="1" xr:uid="{8B650344-49CD-4993-9973-4003D9EB2227}"/>
    <cellStyle name="Heading 2 3" xfId="1985" hidden="1" xr:uid="{21C0625B-2306-4945-9DC6-13DFC17E988F}"/>
    <cellStyle name="Heading 2 3" xfId="1977" hidden="1" xr:uid="{C9D26BD7-8066-4786-9F58-0117D65661FE}"/>
    <cellStyle name="Heading 2 3" xfId="1965" hidden="1" xr:uid="{EF38D549-AD4C-4870-B8F3-D002B1DD902A}"/>
    <cellStyle name="Heading 2 3" xfId="1948" hidden="1" xr:uid="{4921729F-C144-48D1-B77E-2EAA880FD7F3}"/>
    <cellStyle name="Heading 2 3" xfId="1971" hidden="1" xr:uid="{1F7FB531-AC8C-4CE8-98D9-852A2C1CCF80}"/>
    <cellStyle name="Heading 2 3" xfId="1813" hidden="1" xr:uid="{26430F31-02F7-44B3-AB14-FEA8A0B81742}"/>
    <cellStyle name="Heading 2 3" xfId="1295" hidden="1" xr:uid="{5FBF350C-0F1C-4B38-845A-15D9B05FF2B1}"/>
    <cellStyle name="Heading 2 3" xfId="1904" hidden="1" xr:uid="{F1EB2ACD-C6B6-4880-8709-C88A58993CE4}"/>
    <cellStyle name="Heading 2 3" xfId="1910" hidden="1" xr:uid="{6B11EA33-657D-43EC-95D5-1ADF6CCC7209}"/>
    <cellStyle name="Heading 2 3" xfId="1876" hidden="1" xr:uid="{65B2AF54-66C7-4B5B-8912-03488D0F8065}"/>
    <cellStyle name="Heading 2 3" xfId="1309" hidden="1" xr:uid="{97F35A4D-66AA-4885-98C9-2F9E0AAAFB34}"/>
    <cellStyle name="Heading 2 3" xfId="1307" hidden="1" xr:uid="{235C34D2-2EEA-476A-9B44-FC02E57062EC}"/>
    <cellStyle name="Heading 2 3" xfId="1807" hidden="1" xr:uid="{2378B469-8E0B-43D7-8012-C391A0B0CEE5}"/>
    <cellStyle name="Heading 2 3" xfId="1811" hidden="1" xr:uid="{7591EDB7-59DE-44E1-83F8-BA85CB7BC42A}"/>
    <cellStyle name="Heading 2 3" xfId="1817" hidden="1" xr:uid="{CE2C160E-9DAE-4A56-95BF-14D03D519879}"/>
    <cellStyle name="Heading 2 3" xfId="1815" hidden="1" xr:uid="{C6AC4AA7-A9CC-44F3-B51B-2DE8041038E0}"/>
    <cellStyle name="Heading 2 3" xfId="1819" hidden="1" xr:uid="{E2A10F61-FA76-4C8F-B914-E34A1E22ACAA}"/>
    <cellStyle name="Heading 2 3" xfId="1825" hidden="1" xr:uid="{608CA1E0-B34C-4614-8A6E-A7E396432CB9}"/>
    <cellStyle name="Heading 2 3" xfId="1823" hidden="1" xr:uid="{06F8D9E7-794D-4777-87B2-53E3D274E372}"/>
    <cellStyle name="Heading 2 3" xfId="1892" hidden="1" xr:uid="{6C101919-9398-40AA-9A33-B3CD520EF026}"/>
    <cellStyle name="Heading 2 3" xfId="1890" hidden="1" xr:uid="{F5449BAB-63B9-4FB6-BC10-605A93846740}"/>
    <cellStyle name="Heading 2 3" xfId="1896" hidden="1" xr:uid="{4F0F5454-E922-4702-BBE0-F1E354EA01EB}"/>
    <cellStyle name="Heading 2 3" xfId="1894" hidden="1" xr:uid="{E85C27D7-3A8E-438D-A97E-D9A7A3C049E3}"/>
    <cellStyle name="Heading 2 3" xfId="1860" hidden="1" xr:uid="{81BC25C2-4EA2-4720-BB64-491710ACA6CA}"/>
    <cellStyle name="Heading 2 3" xfId="1906" hidden="1" xr:uid="{69A68480-590F-4FF8-B825-3330730C5795}"/>
    <cellStyle name="Heading 2 3" xfId="1884" hidden="1" xr:uid="{619B5DFC-03EC-4B3F-AFAE-6F5606078531}"/>
    <cellStyle name="Heading 2 3" xfId="1882" hidden="1" xr:uid="{A3767ED1-4E01-4098-833A-F5231BDA8B5F}"/>
    <cellStyle name="Heading 2 3" xfId="1888" hidden="1" xr:uid="{8884D4C7-128F-4483-B715-D1726CFB8253}"/>
    <cellStyle name="Heading 2 3" xfId="1880" hidden="1" xr:uid="{31F68852-0910-4793-9747-305C5F19F888}"/>
    <cellStyle name="Heading 2 3" xfId="1874" hidden="1" xr:uid="{0D77BC55-E8AC-479B-965C-50D1BBAFF66B}"/>
    <cellStyle name="Heading 2 3" xfId="2139" hidden="1" xr:uid="{32ABF492-82AE-4DD6-84FD-D40876D6CC4C}"/>
    <cellStyle name="Heading 2 3" xfId="2133" hidden="1" xr:uid="{5EBC6E93-CE37-48DE-8342-BB702EBB5D17}"/>
    <cellStyle name="Heading 2 3" xfId="1992" hidden="1" xr:uid="{EFB2AFD0-09F4-42FC-9B75-98739665E851}"/>
    <cellStyle name="Heading 2 3" xfId="2109" hidden="1" xr:uid="{78921560-17E7-4BEB-AD69-D77BBE33AFC9}"/>
    <cellStyle name="Heading 2 3" xfId="2018" hidden="1" xr:uid="{0683F2AA-D43F-4B54-921F-A5E8377D020A}"/>
    <cellStyle name="Heading 2 3" xfId="2031" hidden="1" xr:uid="{57E8A159-AA67-49B3-B68B-1A46E0C39A8B}"/>
    <cellStyle name="Heading 2 3" xfId="2029" hidden="1" xr:uid="{34E26FF4-790A-4F90-8CE7-EBC0B7C5FC84}"/>
    <cellStyle name="Heading 2 3" xfId="2033" hidden="1" xr:uid="{A47282C8-F324-44DD-83F1-B3A2CF41CD82}"/>
    <cellStyle name="Heading 2 3" xfId="2037" hidden="1" xr:uid="{60D9C9B5-E239-4369-92F0-96960771676D}"/>
    <cellStyle name="Heading 2 3" xfId="2043" hidden="1" xr:uid="{76470519-62A2-4140-AC41-65549CAB0BC6}"/>
    <cellStyle name="Heading 2 3" xfId="2041" hidden="1" xr:uid="{4BE46812-9F63-4BDE-A3BE-0BDE09B98013}"/>
    <cellStyle name="Heading 2 3" xfId="2047" hidden="1" xr:uid="{2610A45E-7FF4-44D0-913D-0FA906726964}"/>
    <cellStyle name="Heading 2 3" xfId="2025" hidden="1" xr:uid="{17F7A190-8A17-4184-ACD5-6FC3530C7F19}"/>
    <cellStyle name="Heading 2 3" xfId="2147" hidden="1" xr:uid="{AEAE3CB0-3D8E-4C73-9F25-DBB880B15EBF}"/>
    <cellStyle name="Heading 2 3" xfId="2127" hidden="1" xr:uid="{EAA8AFF8-1D91-4742-A057-A88866D71DE3}"/>
    <cellStyle name="Heading 2 3" xfId="2131" hidden="1" xr:uid="{96F9BEBF-C8B2-4BF7-BAD4-CB77A1879386}"/>
    <cellStyle name="Heading 2 3" xfId="2135" hidden="1" xr:uid="{77A8515E-48AB-478A-B6D9-827EB779E67A}"/>
    <cellStyle name="Heading 2 3" xfId="2143" hidden="1" xr:uid="{41D76403-37B9-45BF-ABD8-95F0A3035A15}"/>
    <cellStyle name="Heading 2 3" xfId="2141" hidden="1" xr:uid="{3426D2FF-5350-418D-AEB6-191F432442EB}"/>
    <cellStyle name="Heading 2 3" xfId="2145" hidden="1" xr:uid="{EB9E23E8-A141-4894-B6B0-1097162749FC}"/>
    <cellStyle name="Heading 2 3" xfId="2149" hidden="1" xr:uid="{8BF111DE-6732-4CD5-B7F2-918C73FD5E81}"/>
    <cellStyle name="Heading 2 3" xfId="2153" hidden="1" xr:uid="{F2415D86-3CC1-44AC-93F0-E1866417E018}"/>
    <cellStyle name="Heading 2 3" xfId="2159" hidden="1" xr:uid="{B590B58E-D8D9-478F-85C3-62DC906A6621}"/>
    <cellStyle name="Heading 2 3" xfId="2137" hidden="1" xr:uid="{18A0C763-D065-435E-A030-C0057D013183}"/>
    <cellStyle name="Heading 2 3" xfId="2056" hidden="1" xr:uid="{630C7F9B-0864-4BE3-B201-B12A9F9A2A3F}"/>
    <cellStyle name="Heading 2 3" xfId="2121" hidden="1" xr:uid="{92E13833-7944-4FAA-8392-7D9331FBFA3D}"/>
    <cellStyle name="Heading 2 3" xfId="2123" hidden="1" xr:uid="{58692D8E-6717-46A1-9FA7-431C40F9757E}"/>
    <cellStyle name="Heading 2 3" xfId="2129" hidden="1" xr:uid="{E824F773-889B-4062-A372-2DD23555C49A}"/>
    <cellStyle name="Heading 2 3" xfId="2107" hidden="1" xr:uid="{043A380F-000B-4C88-BF5B-334447CD6274}"/>
    <cellStyle name="Heading 2 3" xfId="2111" hidden="1" xr:uid="{88794DAD-430C-45C5-9863-B4AF9DF13422}"/>
    <cellStyle name="Heading 2 3" xfId="2103" hidden="1" xr:uid="{3B2B0091-5830-4DE5-B04F-E4993829B64A}"/>
    <cellStyle name="Heading 2 3" xfId="2105" hidden="1" xr:uid="{AFEC596A-8DE4-4B88-9668-F3E9071EE098}"/>
    <cellStyle name="Heading 2 3" xfId="2113" hidden="1" xr:uid="{A3D9DD11-4C1F-4FB7-8C4A-94007FA75CB8}"/>
    <cellStyle name="Heading 2 3" xfId="2119" hidden="1" xr:uid="{7A98AAC8-18B2-4010-B984-EC41EDE3EF17}"/>
    <cellStyle name="Heading 2 3" xfId="2157" hidden="1" xr:uid="{37DC3757-F4A1-44B1-B80E-32769B30738E}"/>
    <cellStyle name="Heading 2 3" xfId="2151" hidden="1" xr:uid="{919DD51A-229B-4CED-A500-81F09F99C95F}"/>
    <cellStyle name="Heading 2 3" xfId="2101" hidden="1" xr:uid="{0FD61E93-A663-46EF-898E-F11C57EC986B}"/>
    <cellStyle name="Heading 2 3" xfId="2169" hidden="1" xr:uid="{0BE1713F-817E-4E67-8CA6-80735854196B}"/>
    <cellStyle name="Heading 2 3" xfId="2045" hidden="1" xr:uid="{15583F73-4657-4BFC-BF42-347ABC983447}"/>
    <cellStyle name="Heading 2 3" xfId="2039" hidden="1" xr:uid="{35EAD898-E4F4-46CE-B684-AA8C90CD5F5E}"/>
    <cellStyle name="Heading 2 3" xfId="2027" hidden="1" xr:uid="{75C6F2DD-7082-4EA1-B13D-94CAAA461F89}"/>
    <cellStyle name="Heading 2 3" xfId="2125" hidden="1" xr:uid="{761A93B7-848B-4A6D-8C67-9A1FC8DFC94A}"/>
    <cellStyle name="Heading 2 3" xfId="2000" hidden="1" xr:uid="{76DDEB9E-E657-4C47-A23B-5D894E7AB1D7}"/>
    <cellStyle name="Heading 2 3" xfId="1538" hidden="1" xr:uid="{792AA77B-64ED-4436-98C1-D1B6657113A0}"/>
    <cellStyle name="Heading 2 3" xfId="1542" hidden="1" xr:uid="{891DD708-5A0D-449D-BCCB-A214A4A90161}"/>
    <cellStyle name="Heading 2 3" xfId="1546" hidden="1" xr:uid="{F3282611-6FE7-41F9-81AD-B513566D1209}"/>
    <cellStyle name="Heading 2 3" xfId="1544" hidden="1" xr:uid="{4146C4A9-BE10-47A7-9DE1-0E2B724796CC}"/>
    <cellStyle name="Heading 2 3" xfId="1540" hidden="1" xr:uid="{3424C7E0-B4EF-4E8A-BB5C-E2C785F774E8}"/>
    <cellStyle name="Heading 2 3" xfId="1310" hidden="1" xr:uid="{BCC3927F-A892-47A3-99E2-E03E7CB6F87F}"/>
    <cellStyle name="Heading 2 3" xfId="1532" hidden="1" xr:uid="{9A666518-08C3-41DF-BB25-CC123AEFCC0F}"/>
    <cellStyle name="Heading 2 3" xfId="1534" hidden="1" xr:uid="{135EB490-CF96-4117-88B0-94EE3A06969C}"/>
    <cellStyle name="Heading 2 3" xfId="1581" hidden="1" xr:uid="{E575CC9E-E9BA-446D-9F30-0B169A204D00}"/>
    <cellStyle name="Heading 2 3" xfId="2020" hidden="1" xr:uid="{BBCB62F9-CBC7-42BB-9DEF-7DF32CDB0169}"/>
    <cellStyle name="Heading 2 3" xfId="2012" hidden="1" xr:uid="{CDA627A2-1A24-4D48-A1BB-DEBB1BE8287A}"/>
    <cellStyle name="Heading 2 3" xfId="2035" hidden="1" xr:uid="{674CC84B-7E8A-4E58-A58E-EBA276C066A1}"/>
    <cellStyle name="Heading 2 3" xfId="2098" hidden="1" xr:uid="{BB21EDBB-2E21-4D60-8C92-EC143A7A0FD6}"/>
    <cellStyle name="Heading 2 3" xfId="2092" hidden="1" xr:uid="{6E078BC6-8BFD-4703-BFB7-55450033F487}"/>
    <cellStyle name="Heading 2 3" xfId="2076" hidden="1" xr:uid="{883C724E-7A17-4FB4-A8F6-D794E8B9DBEC}"/>
    <cellStyle name="Heading 2 3" xfId="2068" hidden="1" xr:uid="{37558C0B-0819-4442-A905-E3C98321178F}"/>
    <cellStyle name="Heading 2 3" xfId="2116" hidden="1" xr:uid="{28F4E7BB-0CF9-48CA-BD43-CC848143E510}"/>
    <cellStyle name="Heading 2 3" xfId="2163" hidden="1" xr:uid="{8F626A25-1233-41B3-9743-1CE0D75C4661}"/>
    <cellStyle name="Heading 2 3" xfId="2165" hidden="1" xr:uid="{01C1F0FA-1066-4AD2-BF80-0807B62D361B}"/>
    <cellStyle name="Heading 2 3" xfId="2171" hidden="1" xr:uid="{E1E0E831-9D71-4CF7-9354-2543C0195C32}"/>
    <cellStyle name="Heading 2 3" xfId="2173" hidden="1" xr:uid="{096CA7C1-B0D2-4A2E-A292-93DE06B63EBF}"/>
    <cellStyle name="Heading 2 3" xfId="2179" hidden="1" xr:uid="{F22EF03B-ED2F-49E0-8328-08FA9677A51D}"/>
    <cellStyle name="Heading 2 3" xfId="2177" hidden="1" xr:uid="{E8AA8D58-5D67-4653-ABC8-579DC8674F58}"/>
    <cellStyle name="Heading 2 3" xfId="2175" hidden="1" xr:uid="{86FB1A2A-5223-4B18-A1C0-52E44CA59667}"/>
    <cellStyle name="Heading 2 3" xfId="2167" hidden="1" xr:uid="{87045A9F-23F9-4332-8D1B-7C48526807AA}"/>
    <cellStyle name="Heading 2 3" xfId="2155" hidden="1" xr:uid="{10FB3129-CFD1-486C-9429-F5C7A6FE5A66}"/>
    <cellStyle name="Heading 2 3" xfId="2138" hidden="1" xr:uid="{1B3D6586-7D57-4483-938C-FBA23AEB1962}"/>
    <cellStyle name="Heading 2 3" xfId="2161" hidden="1" xr:uid="{60249080-949D-4957-B8E5-FF22C272C854}"/>
    <cellStyle name="Heading 2 3" xfId="2004" hidden="1" xr:uid="{92A54210-343E-46E7-8E33-EA10B673DFB2}"/>
    <cellStyle name="Heading 2 3" xfId="1536" hidden="1" xr:uid="{F2AD5F5B-7A39-467F-AFF7-0B7016BFFACC}"/>
    <cellStyle name="Heading 2 3" xfId="2094" hidden="1" xr:uid="{46E11ADC-D19D-4C45-BCEC-A984A0A4D8E2}"/>
    <cellStyle name="Heading 2 3" xfId="2100" hidden="1" xr:uid="{7B22E913-3DE7-480F-AC91-32154CCF171C}"/>
    <cellStyle name="Heading 2 3" xfId="2066" hidden="1" xr:uid="{33ADD5D4-0748-44E8-A18D-535EAD8FDBD1}"/>
    <cellStyle name="Heading 2 3" xfId="1550" hidden="1" xr:uid="{968C3229-DE11-4471-8373-390B9056AE4F}"/>
    <cellStyle name="Heading 2 3" xfId="1548" hidden="1" xr:uid="{CAFB92F9-46A5-4C0F-8563-78D361118A95}"/>
    <cellStyle name="Heading 2 3" xfId="1998" hidden="1" xr:uid="{06777477-2771-4746-84C2-56433D1A1BB4}"/>
    <cellStyle name="Heading 2 3" xfId="2002" hidden="1" xr:uid="{A3EDA0B6-2717-4578-A235-7EC04B0936DE}"/>
    <cellStyle name="Heading 2 3" xfId="2008" hidden="1" xr:uid="{F8FE0926-21C7-4837-87C9-38AB41906351}"/>
    <cellStyle name="Heading 2 3" xfId="2006" hidden="1" xr:uid="{AD95522E-5F27-4CC5-8D51-6F245AD393FB}"/>
    <cellStyle name="Heading 2 3" xfId="2010" hidden="1" xr:uid="{04282276-1265-4138-8CE1-8896FA331DC5}"/>
    <cellStyle name="Heading 2 3" xfId="2016" hidden="1" xr:uid="{BDFC8148-FCBD-4B19-B923-772440E11237}"/>
    <cellStyle name="Heading 2 3" xfId="2014" hidden="1" xr:uid="{E60837B1-E7C1-499B-81D1-13E5AD7D6A38}"/>
    <cellStyle name="Heading 2 3" xfId="2082" hidden="1" xr:uid="{DF87E251-09E4-43C8-9162-ACD0D9273BA1}"/>
    <cellStyle name="Heading 2 3" xfId="2080" hidden="1" xr:uid="{997CF0B9-A284-48A0-9595-5E2A57932C17}"/>
    <cellStyle name="Heading 2 3" xfId="2086" hidden="1" xr:uid="{DB69DF9A-89A3-456B-8961-7E5559519689}"/>
    <cellStyle name="Heading 2 3" xfId="2084" hidden="1" xr:uid="{D2329C3F-4AAC-4D1F-8039-954189F27B5C}"/>
    <cellStyle name="Heading 2 3" xfId="2050" hidden="1" xr:uid="{35334459-5899-400D-BD25-3470E4019108}"/>
    <cellStyle name="Heading 2 3" xfId="2096" hidden="1" xr:uid="{14BEC578-CA3C-4DEB-BEF4-D81FC38AD278}"/>
    <cellStyle name="Heading 2 3" xfId="2074" hidden="1" xr:uid="{015401EB-09AE-480E-B50B-17F67AE25C4C}"/>
    <cellStyle name="Heading 2 3" xfId="2072" hidden="1" xr:uid="{703B7B97-C523-478B-8A92-1D0A2B0A5FD2}"/>
    <cellStyle name="Heading 2 3" xfId="2078" hidden="1" xr:uid="{0B07CADB-C7DB-42E6-A384-9B3FF237080B}"/>
    <cellStyle name="Heading 2 3" xfId="2070" hidden="1" xr:uid="{85AEF2F6-3EFB-4C4B-99EF-6AD42CB7AD72}"/>
    <cellStyle name="Heading 2 3" xfId="2064" hidden="1" xr:uid="{6E65FE1C-014C-48BB-8F3A-505F45E48CEF}"/>
    <cellStyle name="Heading 2 3" xfId="2328" hidden="1" xr:uid="{7CCF7627-9869-4706-8F38-3F23F1C32C87}"/>
    <cellStyle name="Heading 2 3" xfId="2322" hidden="1" xr:uid="{0B72A987-A6FE-43CB-9696-13931ECC1F9B}"/>
    <cellStyle name="Heading 2 3" xfId="2182" hidden="1" xr:uid="{FBFB160C-7537-496A-8E7E-46AC3F82C6F2}"/>
    <cellStyle name="Heading 2 3" xfId="2298" hidden="1" xr:uid="{B166B0FB-D80B-4E53-B894-D8F197CFA706}"/>
    <cellStyle name="Heading 2 3" xfId="2207" hidden="1" xr:uid="{4EB9D643-26C9-4525-9AB6-2667C733AB52}"/>
    <cellStyle name="Heading 2 3" xfId="2220" hidden="1" xr:uid="{C2762657-F994-49EE-80B3-6F29D1C51BD1}"/>
    <cellStyle name="Heading 2 3" xfId="2218" hidden="1" xr:uid="{875C565E-C714-4B3E-BFBC-CD733B278BD4}"/>
    <cellStyle name="Heading 2 3" xfId="2222" hidden="1" xr:uid="{85DD90E5-5D9D-4591-B6B1-D1170F0D8758}"/>
    <cellStyle name="Heading 2 3" xfId="2226" hidden="1" xr:uid="{1E906689-228A-4047-89F0-009D2942FA0D}"/>
    <cellStyle name="Heading 2 3" xfId="2232" hidden="1" xr:uid="{060430D7-496D-4E9A-A4A3-E69FA83BB8CC}"/>
    <cellStyle name="Heading 2 3" xfId="2230" hidden="1" xr:uid="{A124D5E5-DB84-4365-A610-046BEC6E9243}"/>
    <cellStyle name="Heading 2 3" xfId="2236" hidden="1" xr:uid="{C4563DAD-76DC-4889-8AB6-0744C4299E84}"/>
    <cellStyle name="Heading 2 3" xfId="2214" hidden="1" xr:uid="{FDF985AF-34F2-4715-804F-C226B8DE1E79}"/>
    <cellStyle name="Heading 2 3" xfId="2336" hidden="1" xr:uid="{DA11A4E4-BB5A-4D37-BEEB-419964F4011C}"/>
    <cellStyle name="Heading 2 3" xfId="2316" hidden="1" xr:uid="{A6126898-F223-49D4-9351-3BF5888BC397}"/>
    <cellStyle name="Heading 2 3" xfId="2320" hidden="1" xr:uid="{19F02684-D6E0-4F28-A52C-AA0389801C26}"/>
    <cellStyle name="Heading 2 3" xfId="2324" hidden="1" xr:uid="{8FB2E939-E79A-43FB-BCC6-85F0BC71E6A0}"/>
    <cellStyle name="Heading 2 3" xfId="2332" hidden="1" xr:uid="{DB95C457-AE07-4828-99F7-2E28CC749743}"/>
    <cellStyle name="Heading 2 3" xfId="2330" hidden="1" xr:uid="{507470E8-315C-4A5E-860F-D6AA70B38EAB}"/>
    <cellStyle name="Heading 2 3" xfId="2334" hidden="1" xr:uid="{7A8D0159-8716-4FA0-9BC4-3F409F6FAEA6}"/>
    <cellStyle name="Heading 2 3" xfId="2338" hidden="1" xr:uid="{7E30BC56-D926-4E6E-8E0C-ABB12A6CD8BF}"/>
    <cellStyle name="Heading 2 3" xfId="2342" hidden="1" xr:uid="{CCFB65E0-452E-42DF-8004-99F864D61918}"/>
    <cellStyle name="Heading 2 3" xfId="2348" hidden="1" xr:uid="{9C65FBED-AABD-4B58-AEB8-111165DD5FC0}"/>
    <cellStyle name="Heading 2 3" xfId="2326" hidden="1" xr:uid="{78278F5F-E336-4A23-9E49-BA30418A61B2}"/>
    <cellStyle name="Heading 2 3" xfId="2245" hidden="1" xr:uid="{83A4CAB2-1CB8-4505-9BC3-A86BDC84E65D}"/>
    <cellStyle name="Heading 2 3" xfId="2310" hidden="1" xr:uid="{8CF9D29E-E3C8-4DD7-86CC-1736D9525E01}"/>
    <cellStyle name="Heading 2 3" xfId="2312" hidden="1" xr:uid="{79B2913D-9C45-4D23-ACC2-B6F8D40E233B}"/>
    <cellStyle name="Heading 2 3" xfId="2318" hidden="1" xr:uid="{266C0529-CA0D-469A-8286-9A677BE0FFE0}"/>
    <cellStyle name="Heading 2 3" xfId="2296" hidden="1" xr:uid="{FB4BE668-F091-42AC-8C84-ABED19AABCAD}"/>
    <cellStyle name="Heading 2 3" xfId="2300" hidden="1" xr:uid="{A59D007E-22AA-405B-BD37-CEEA6328228E}"/>
    <cellStyle name="Heading 2 3" xfId="2292" hidden="1" xr:uid="{D9CDE649-ADBC-452A-8F66-3FABB54D04F4}"/>
    <cellStyle name="Heading 2 3" xfId="2294" hidden="1" xr:uid="{AA71EB09-63C9-42D8-B041-A86EC27C4436}"/>
    <cellStyle name="Heading 2 3" xfId="2302" hidden="1" xr:uid="{0D41BB0D-EC85-454E-B28E-6795027FDCE0}"/>
    <cellStyle name="Heading 2 3" xfId="2308" hidden="1" xr:uid="{06AFD619-A045-4DE8-8111-40488AEE90EC}"/>
    <cellStyle name="Heading 2 3" xfId="2346" hidden="1" xr:uid="{2EAFD66D-3BED-4D04-804A-0A945D0B4707}"/>
    <cellStyle name="Heading 2 3" xfId="2340" hidden="1" xr:uid="{07F4EEB7-539D-4F85-AB48-D99137F36C34}"/>
    <cellStyle name="Heading 2 3" xfId="2290" hidden="1" xr:uid="{3E0329B8-76D4-443D-907C-5458BCEBF8EA}"/>
    <cellStyle name="Heading 2 3" xfId="2358" hidden="1" xr:uid="{FAFDC8FF-3790-4C70-AF0E-B93533B54CBB}"/>
    <cellStyle name="Heading 2 3" xfId="2234" hidden="1" xr:uid="{A3643A00-B04C-4481-A27C-FFF8F29B7095}"/>
    <cellStyle name="Heading 2 3" xfId="2228" hidden="1" xr:uid="{9EB35E5C-56E6-45AD-863B-974266836141}"/>
    <cellStyle name="Heading 2 3" xfId="2216" hidden="1" xr:uid="{9E1C50A8-7AD1-4FC4-9E51-E4830D4119AE}"/>
    <cellStyle name="Heading 2 3" xfId="2314" hidden="1" xr:uid="{3C91D940-EAF9-4C93-A79B-C2AB0A9EF17F}"/>
    <cellStyle name="Heading 2 3" xfId="2189" hidden="1" xr:uid="{9679CE18-DA33-4EE1-A1BD-EF84E3A4A35E}"/>
    <cellStyle name="Heading 2 3" xfId="1598" hidden="1" xr:uid="{61C139EB-556D-4575-AC4D-969BD47EBFB3}"/>
    <cellStyle name="Heading 2 3" xfId="1551" hidden="1" xr:uid="{652CC746-DA05-4397-860B-6C9302A11C38}"/>
    <cellStyle name="Heading 2 3" xfId="1607" hidden="1" xr:uid="{004E4B4C-FA32-4E72-A783-747B67C2605B}"/>
    <cellStyle name="Heading 2 3" xfId="1605" hidden="1" xr:uid="{45A3D68B-5F35-47DC-ACCD-4C1694D64531}"/>
    <cellStyle name="Heading 2 3" xfId="1600" hidden="1" xr:uid="{6F1486E9-ED06-48DE-898A-241C3A185097}"/>
    <cellStyle name="Heading 2 3" xfId="1593" hidden="1" xr:uid="{910F5C71-3595-461E-9A4C-C1B8C729E4E6}"/>
    <cellStyle name="Heading 2 3" xfId="1993" hidden="1" xr:uid="{2CA33ED7-BAEC-40D6-9F00-56F9EC50DDD2}"/>
    <cellStyle name="Heading 2 3" xfId="1640" hidden="1" xr:uid="{92C013BF-7802-4612-8363-F81FB14EC892}"/>
    <cellStyle name="Heading 2 3" xfId="1602" hidden="1" xr:uid="{E3349AC8-AC22-49EB-ABBC-7C48E6A25594}"/>
    <cellStyle name="Heading 2 3" xfId="2209" hidden="1" xr:uid="{30A6E032-B6FF-43F1-912A-415724CBA586}"/>
    <cellStyle name="Heading 2 3" xfId="2201" hidden="1" xr:uid="{C29CA76C-075B-4665-8E3D-C6AEDB8D5342}"/>
    <cellStyle name="Heading 2 3" xfId="2224" hidden="1" xr:uid="{56AE1348-4639-4810-A1A7-819CA7B046B6}"/>
    <cellStyle name="Heading 2 3" xfId="2287" hidden="1" xr:uid="{632A9781-B1EB-4310-A31E-963C4FCBF3DA}"/>
    <cellStyle name="Heading 2 3" xfId="2281" hidden="1" xr:uid="{396C12D4-26D5-46DD-9489-476E1E534554}"/>
    <cellStyle name="Heading 2 3" xfId="2265" hidden="1" xr:uid="{03C07081-9013-4CBA-9140-3C8A97908951}"/>
    <cellStyle name="Heading 2 3" xfId="2257" hidden="1" xr:uid="{2C0D382D-307A-4DE9-813C-09786675C9E1}"/>
    <cellStyle name="Heading 2 3" xfId="2305" hidden="1" xr:uid="{703CB287-EC60-4843-B880-5A8881CCDB85}"/>
    <cellStyle name="Heading 2 3" xfId="2352" hidden="1" xr:uid="{A63284D8-E3D0-44FC-A64E-5A7A59E53ADA}"/>
    <cellStyle name="Heading 2 3" xfId="2354" hidden="1" xr:uid="{CFDFE3FD-F46A-442B-A748-81ED89FA7C88}"/>
    <cellStyle name="Heading 2 3" xfId="2360" hidden="1" xr:uid="{8A4B5A68-26CD-4BE4-9289-BD7E01325A17}"/>
    <cellStyle name="Heading 2 3" xfId="2362" hidden="1" xr:uid="{7E0C98ED-19FB-422F-A0F6-03A110AFD84B}"/>
    <cellStyle name="Heading 2 3" xfId="2368" hidden="1" xr:uid="{07B5260A-6DCE-4BB7-941F-181241651CA8}"/>
    <cellStyle name="Heading 2 3" xfId="2366" hidden="1" xr:uid="{D2DFB26B-C163-42A3-8D19-B7393CCC80DB}"/>
    <cellStyle name="Heading 2 3" xfId="2364" hidden="1" xr:uid="{E22B3982-F330-462C-9FF3-0BE4577F7E79}"/>
    <cellStyle name="Heading 2 3" xfId="2356" hidden="1" xr:uid="{F114932D-8D4C-46FB-984C-1AF065FCE9C2}"/>
    <cellStyle name="Heading 2 3" xfId="2344" hidden="1" xr:uid="{4614B761-2320-4F31-8B92-64353E9CA754}"/>
    <cellStyle name="Heading 2 3" xfId="2327" hidden="1" xr:uid="{78CBC074-0957-4395-9EF4-43C9384C33D6}"/>
    <cellStyle name="Heading 2 3" xfId="2350" hidden="1" xr:uid="{1FF40D44-F2E2-4046-8112-6921F311946C}"/>
    <cellStyle name="Heading 2 3" xfId="2193" hidden="1" xr:uid="{16F6CCC6-35D4-4032-AE38-EE244BF8A558}"/>
    <cellStyle name="Heading 2 3" xfId="1596" hidden="1" xr:uid="{C081CAA7-3343-4A55-8240-167ABEE1C910}"/>
    <cellStyle name="Heading 2 3" xfId="2283" hidden="1" xr:uid="{9AE55012-2C53-4991-BE64-541C7694A27A}"/>
    <cellStyle name="Heading 2 3" xfId="2289" hidden="1" xr:uid="{F8E7B26E-1045-4065-BF68-EA05FF69B5E2}"/>
    <cellStyle name="Heading 2 3" xfId="2255" hidden="1" xr:uid="{1727F3D1-D48D-4DDA-B0D5-10141DB70EDF}"/>
    <cellStyle name="Heading 2 3" xfId="1553" hidden="1" xr:uid="{332E0B95-5F33-40F7-B390-AB8D35497A2D}"/>
    <cellStyle name="Heading 2 3" xfId="1608" hidden="1" xr:uid="{C558C641-004B-4C4B-9FAD-F1E5F28A0688}"/>
    <cellStyle name="Heading 2 3" xfId="2187" hidden="1" xr:uid="{08AD9303-6C38-4581-B57F-960A7CCA2116}"/>
    <cellStyle name="Heading 2 3" xfId="2191" hidden="1" xr:uid="{21B33F0A-CEE9-474A-A6FA-E15D1D3784B8}"/>
    <cellStyle name="Heading 2 3" xfId="2197" hidden="1" xr:uid="{4B0C3291-B0DD-4A66-BF47-F5ED70D779F1}"/>
    <cellStyle name="Heading 2 3" xfId="2195" hidden="1" xr:uid="{CB7FED9F-3990-4001-86F1-5D6652E87342}"/>
    <cellStyle name="Heading 2 3" xfId="2199" hidden="1" xr:uid="{27BF147E-C607-44A8-AE07-71D1B179DEE8}"/>
    <cellStyle name="Heading 2 3" xfId="2205" hidden="1" xr:uid="{7486223A-0680-4179-88B6-02D3701A99B7}"/>
    <cellStyle name="Heading 2 3" xfId="2203" hidden="1" xr:uid="{76853D37-8D40-42F9-8D92-4063E5A6AD4A}"/>
    <cellStyle name="Heading 2 3" xfId="2271" hidden="1" xr:uid="{F123AF6E-1632-4DC8-B0E2-50E7D118F6A7}"/>
    <cellStyle name="Heading 2 3" xfId="2269" hidden="1" xr:uid="{F9ED8BAE-8E12-41EC-898B-9F32A850EF1A}"/>
    <cellStyle name="Heading 2 3" xfId="2275" hidden="1" xr:uid="{EF5729EB-72FF-4E66-AC7C-9363E70920FA}"/>
    <cellStyle name="Heading 2 3" xfId="2273" hidden="1" xr:uid="{2F9E88A6-67E3-45B0-9FB0-8C558FA33152}"/>
    <cellStyle name="Heading 2 3" xfId="2239" hidden="1" xr:uid="{5EAB20B3-D004-4093-92B4-E85FAD540D0E}"/>
    <cellStyle name="Heading 2 3" xfId="2285" hidden="1" xr:uid="{63480520-F409-476E-B9B2-1DE9574251F9}"/>
    <cellStyle name="Heading 2 3" xfId="2263" hidden="1" xr:uid="{C55CE8B8-0A4F-4469-9622-A8C1B9D4FBCE}"/>
    <cellStyle name="Heading 2 3" xfId="2261" hidden="1" xr:uid="{A296DBC6-9AE8-4F41-B638-29D80BBA1EA3}"/>
    <cellStyle name="Heading 2 3" xfId="2267" hidden="1" xr:uid="{7B55953E-5BBD-4858-B185-3F55E5904D45}"/>
    <cellStyle name="Heading 2 3" xfId="2259" hidden="1" xr:uid="{9A960028-0751-4776-8761-4C0F8C2A51D9}"/>
    <cellStyle name="Heading 2 3" xfId="2253" hidden="1" xr:uid="{DA5747F0-1C02-435E-81BE-970A3E615395}"/>
    <cellStyle name="Heading 3" xfId="57" builtinId="18" hidden="1"/>
    <cellStyle name="Heading 3" xfId="70" builtinId="18" hidden="1"/>
    <cellStyle name="Heading 4" xfId="58" builtinId="19" hidden="1"/>
    <cellStyle name="Heading 4" xfId="71" builtinId="19" hidden="1"/>
    <cellStyle name="HeadingTable" xfId="5" xr:uid="{00000000-0005-0000-0000-000040000000}"/>
    <cellStyle name="HeadingTable 2" xfId="1231" xr:uid="{1B5071DD-072A-4949-BF53-D184082592E2}"/>
    <cellStyle name="HeadingTable 2 2" xfId="2379" xr:uid="{C35ACE06-B5BD-43EA-A76C-796B3757A524}"/>
    <cellStyle name="HeadingTable 3" xfId="2374" xr:uid="{2F7E7796-263D-4AB7-B1A3-E281B13C745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5" builtinId="8"/>
    <cellStyle name="Hyperlink 2" xfId="2375" xr:uid="{08ACB83A-A9D0-4997-9FC2-4D32D69E5B56}"/>
    <cellStyle name="Hyperlink 2 2" xfId="2371" xr:uid="{2B372A92-3F92-40E8-A8C4-336FA576B9B0}"/>
    <cellStyle name="Input" xfId="62" builtinId="20" hidden="1"/>
    <cellStyle name="Input" xfId="75"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5" builtinId="24" hidden="1"/>
    <cellStyle name="Linked Cell" xfId="78" builtinId="24" hidden="1"/>
    <cellStyle name="Neutral" xfId="61" builtinId="28" hidden="1"/>
    <cellStyle name="Neutral" xfId="74" builtinId="28" hidden="1"/>
    <cellStyle name="Normal" xfId="0" builtinId="0" customBuiltin="1"/>
    <cellStyle name="Normal 11 3" xfId="2384" xr:uid="{49641A8B-BDF2-4BED-BB57-603915D71246}"/>
    <cellStyle name="Normal 2 2" xfId="2372" xr:uid="{1F9E183C-E577-4748-A6AC-A50B82739168}"/>
    <cellStyle name="Normal 2 2 2 2 2 2" xfId="2380" xr:uid="{5BD78F55-13CF-44C9-BA15-861D79595EF5}"/>
    <cellStyle name="Normal 2 2 3 2 2 2" xfId="2376" xr:uid="{9681C271-09E5-45E3-89FB-7749A3A9A161}"/>
    <cellStyle name="Normal 2 2 3 3 2" xfId="2381" xr:uid="{46E5FDF2-DB7B-431E-9EF6-62F311F92F67}"/>
    <cellStyle name="Normal 2 3" xfId="2370" xr:uid="{23189198-097B-45EE-9338-52BC542867F5}"/>
    <cellStyle name="Normal 3 2 3 3 2 2" xfId="2383" xr:uid="{6FEBA7BB-D996-4906-82A7-EDD42D569CEC}"/>
    <cellStyle name="Normal 4 2 2" xfId="2369" xr:uid="{E73A4C60-0988-45DE-9839-162B32C6BB4C}"/>
    <cellStyle name="Normal 5 2 2" xfId="2373" xr:uid="{626F9076-E9C7-4C2C-A8A5-2D67EBB895F5}"/>
    <cellStyle name="optionalDate" xfId="109" xr:uid="{00000000-0005-0000-0000-000059000000}"/>
    <cellStyle name="optionalDate 2" xfId="1260" xr:uid="{F9393A67-E79D-45CD-9560-0131D356514A}"/>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3" builtinId="21" hidden="1"/>
    <cellStyle name="Output" xfId="76" builtinId="21" hidden="1"/>
    <cellStyle name="Percent" xfId="112" hidden="1" xr:uid="{00000000-0005-0000-0000-000062000000}"/>
    <cellStyle name="Percent" xfId="142" builtinId="5" hidden="1"/>
    <cellStyle name="Percent" xfId="170" hidden="1" xr:uid="{E60D67DF-C972-4482-9193-A000B9033C75}"/>
    <cellStyle name="Percent" xfId="297" hidden="1" xr:uid="{E49EAA28-A83A-4F05-B0A8-201A898F249B}"/>
    <cellStyle name="Percent" xfId="263" hidden="1" xr:uid="{4133AFB9-3F06-410D-8EB7-CDE7641C8AC7}"/>
    <cellStyle name="Percent" xfId="261" hidden="1" xr:uid="{B320AC73-CEF0-4FD5-A3E9-A5929507E06B}"/>
    <cellStyle name="Percent" xfId="202" hidden="1" xr:uid="{95A16D9A-4330-460F-8DFB-DDDE49AE7B56}"/>
    <cellStyle name="Percent" xfId="268" hidden="1" xr:uid="{077F2FC8-D519-45D8-8621-793C99A481F3}"/>
    <cellStyle name="Percent" xfId="204" hidden="1" xr:uid="{24EF083F-C24D-48F6-B910-B1FAAB7AC6A6}"/>
    <cellStyle name="Percent" xfId="231" hidden="1" xr:uid="{A73E1104-C97D-40F6-8A42-6F3462ED7151}"/>
    <cellStyle name="Percent" xfId="412" hidden="1" xr:uid="{251BD189-6B21-40DB-BCD1-C548A7393F2C}"/>
    <cellStyle name="Percent" xfId="565" hidden="1" xr:uid="{3A2658C1-0901-4336-92A7-F735CBB783B3}"/>
    <cellStyle name="Percent" xfId="531" hidden="1" xr:uid="{31152B6C-9C4C-4BFA-8FFB-13D758F43209}"/>
    <cellStyle name="Percent" xfId="529" hidden="1" xr:uid="{33F1EEA3-879F-4125-966D-570F6673E3FA}"/>
    <cellStyle name="Percent" xfId="468" hidden="1" xr:uid="{FAC9D5A9-21CB-4249-917A-770384ACB274}"/>
    <cellStyle name="Percent" xfId="536" hidden="1" xr:uid="{217B5E4E-16FF-422F-8C42-6A0454D5DA25}"/>
    <cellStyle name="Percent" xfId="470" hidden="1" xr:uid="{D54DD7D4-CD01-4D6D-94E7-AF5039BC2053}"/>
    <cellStyle name="Percent" xfId="499" hidden="1" xr:uid="{60EE6759-C211-42FF-9E6B-9177FF7C1AB2}"/>
    <cellStyle name="Percent" xfId="446" hidden="1" xr:uid="{BC41069C-4F1F-4CF6-B238-853943DE0766}"/>
    <cellStyle name="Percent" xfId="755" hidden="1" xr:uid="{9E940D7D-1F28-4932-9C8E-5587208D7AB1}"/>
    <cellStyle name="Percent" xfId="721" hidden="1" xr:uid="{4C8B9CA8-F9C0-40E4-87FD-E99C48C21BB1}"/>
    <cellStyle name="Percent" xfId="719" hidden="1" xr:uid="{D49064A6-091E-4A5B-B980-78589FD87502}"/>
    <cellStyle name="Percent" xfId="659" hidden="1" xr:uid="{4C8717E9-2701-4638-82C0-45DA339F49AA}"/>
    <cellStyle name="Percent" xfId="726" hidden="1" xr:uid="{92A6A892-831A-4004-9347-FE32A54501C3}"/>
    <cellStyle name="Percent" xfId="661" hidden="1" xr:uid="{B88D5BA5-B08C-4991-85E0-883403FBC623}"/>
    <cellStyle name="Percent" xfId="689" hidden="1" xr:uid="{5122153E-511F-49F1-BAEB-23A3E56BB4B0}"/>
    <cellStyle name="Percent" xfId="172" hidden="1" xr:uid="{DD51A71C-F1F0-4BD8-B6DA-8E393E88139A}"/>
    <cellStyle name="Percent" xfId="945" hidden="1" xr:uid="{D2FC2FA8-49C3-4CF6-AAA4-819C9E79B095}"/>
    <cellStyle name="Percent" xfId="911" hidden="1" xr:uid="{06D2BEE3-756E-4798-B91F-DB92F575F38A}"/>
    <cellStyle name="Percent" xfId="909" hidden="1" xr:uid="{69F5052A-5100-4A8B-B948-17DEE8ED72E9}"/>
    <cellStyle name="Percent" xfId="849" hidden="1" xr:uid="{AB7E9BCA-EEF2-4906-9B38-919228A2D090}"/>
    <cellStyle name="Percent" xfId="916" hidden="1" xr:uid="{8D23D860-8E89-4620-ACE7-0EC349E57FC9}"/>
    <cellStyle name="Percent" xfId="852" hidden="1" xr:uid="{59E207A9-C0A2-4241-9954-EBA3FCFE2B77}"/>
    <cellStyle name="Percent" xfId="879" hidden="1" xr:uid="{1E827AB6-6F89-499C-A50A-6C6423AC0D90}"/>
    <cellStyle name="Percent" xfId="441" hidden="1" xr:uid="{147282E0-6DC4-431E-9331-957E34E34F97}"/>
    <cellStyle name="Percent" xfId="1134" hidden="1" xr:uid="{D1FA5E77-350E-4232-8C1A-7467AC27B9CE}"/>
    <cellStyle name="Percent" xfId="1100" hidden="1" xr:uid="{762F6B60-7FA0-4C6D-A220-9FF7CD009BDC}"/>
    <cellStyle name="Percent" xfId="1098" hidden="1" xr:uid="{E1682A75-DAE4-4023-929A-2278D530A778}"/>
    <cellStyle name="Percent" xfId="1039" hidden="1" xr:uid="{E1CD4B79-5765-40CB-BFCC-79038EC368FC}"/>
    <cellStyle name="Percent" xfId="1105" hidden="1" xr:uid="{A480E518-42CB-4485-93BE-693E27484F91}"/>
    <cellStyle name="Percent" xfId="1041" hidden="1" xr:uid="{817B7E5D-E107-4B15-97CA-0B7C533A26FC}"/>
    <cellStyle name="Percent" xfId="1068" hidden="1" xr:uid="{E98BAB1E-191F-4E6F-9A25-6E4511E061E6}"/>
    <cellStyle name="Percent" xfId="1261" hidden="1" xr:uid="{745B2572-A505-4EB4-8C37-72DEC4E99CFD}"/>
    <cellStyle name="Percent" xfId="1312" hidden="1" xr:uid="{13EFDED1-FCDC-4146-AF97-B99632A48AE1}"/>
    <cellStyle name="Percent" xfId="1439" hidden="1" xr:uid="{98AA2F3A-6A91-47E7-8C1F-171335A1DC05}"/>
    <cellStyle name="Percent" xfId="1405" hidden="1" xr:uid="{5F3B7129-4D39-4EE6-8032-7158BFD809F0}"/>
    <cellStyle name="Percent" xfId="1403" hidden="1" xr:uid="{EE95F975-A637-4960-A273-D16862E9B622}"/>
    <cellStyle name="Percent" xfId="1344" hidden="1" xr:uid="{24B839C4-96A5-4159-BD06-1EB4470A2F10}"/>
    <cellStyle name="Percent" xfId="1410" hidden="1" xr:uid="{44FA0085-8A7C-4093-9631-00D126BCBF89}"/>
    <cellStyle name="Percent" xfId="1346" hidden="1" xr:uid="{4580FC10-1EA6-4604-83D3-BC257A7C7F64}"/>
    <cellStyle name="Percent" xfId="1373" hidden="1" xr:uid="{8E43D404-4DF3-44E7-9382-458B95A4820F}"/>
    <cellStyle name="Percent" xfId="1554" hidden="1" xr:uid="{6086CF63-2FA3-417C-A02C-D3E6749E184D}"/>
    <cellStyle name="Percent" xfId="1707" hidden="1" xr:uid="{31B30BF3-018D-4F07-AE5F-A769BB316B8E}"/>
    <cellStyle name="Percent" xfId="1673" hidden="1" xr:uid="{47813567-5A69-4B1B-9440-5A8F26E6C029}"/>
    <cellStyle name="Percent" xfId="1671" hidden="1" xr:uid="{7FFDD543-93F0-4469-A13F-8B48CC00B305}"/>
    <cellStyle name="Percent" xfId="1610" hidden="1" xr:uid="{8A64916A-85FF-4E85-8DCF-37341F8B3730}"/>
    <cellStyle name="Percent" xfId="1678" hidden="1" xr:uid="{7CEE693B-BB6C-4D90-AA00-02019DB380B8}"/>
    <cellStyle name="Percent" xfId="1612" hidden="1" xr:uid="{A1481F8A-5837-4735-A824-B76935B65E85}"/>
    <cellStyle name="Percent" xfId="1641" hidden="1" xr:uid="{CA462FB4-7389-4EAB-825B-57A5D805F8FE}"/>
    <cellStyle name="Percent" xfId="1588" hidden="1" xr:uid="{442AAE2D-8C1A-4F5E-B4AD-B31ABCD31C85}"/>
    <cellStyle name="Percent" xfId="1897" hidden="1" xr:uid="{E7B8F348-D49D-485C-BAB4-7476E371ED7B}"/>
    <cellStyle name="Percent" xfId="1863" hidden="1" xr:uid="{354B82C1-D6EA-46DB-9D28-445F2CA1B54D}"/>
    <cellStyle name="Percent" xfId="1861" hidden="1" xr:uid="{E36A1332-C8C0-4AF2-938B-4B0492A0C931}"/>
    <cellStyle name="Percent" xfId="1801" hidden="1" xr:uid="{C3CF6956-2E7F-4005-837E-F3C5830DF774}"/>
    <cellStyle name="Percent" xfId="1868" hidden="1" xr:uid="{AAB94905-D21E-422F-A1A1-ECA708E49946}"/>
    <cellStyle name="Percent" xfId="1803" hidden="1" xr:uid="{B65F03AB-1FDD-496D-9730-10D9BC73ACC6}"/>
    <cellStyle name="Percent" xfId="1831" hidden="1" xr:uid="{EAE62BEB-E0B0-4B7F-8FD4-0966F07F3FF7}"/>
    <cellStyle name="Percent" xfId="1314" hidden="1" xr:uid="{45CD08E1-0CCC-4112-8457-1F7E139F2433}"/>
    <cellStyle name="Percent" xfId="2087" hidden="1" xr:uid="{20D6515D-D8B1-44BF-939E-1E88916EEFA6}"/>
    <cellStyle name="Percent" xfId="2053" hidden="1" xr:uid="{BFF82527-5F78-4D1C-B14D-2D7E4937C17B}"/>
    <cellStyle name="Percent" xfId="2051" hidden="1" xr:uid="{F07037B7-82BC-493E-BBC0-4C08B91124A6}"/>
    <cellStyle name="Percent" xfId="1991" hidden="1" xr:uid="{8F163B02-EE7E-4764-8F8A-FB772AB5D519}"/>
    <cellStyle name="Percent" xfId="2058" hidden="1" xr:uid="{C6EDC26B-7570-49E1-8FD6-6CDB8C03FBBF}"/>
    <cellStyle name="Percent" xfId="1994" hidden="1" xr:uid="{D6535EBF-F839-4993-B382-0F014F681DFE}"/>
    <cellStyle name="Percent" xfId="2021" hidden="1" xr:uid="{5008985F-B1A8-4CB3-A175-D85EB1D2FAB1}"/>
    <cellStyle name="Percent" xfId="1583" hidden="1" xr:uid="{454A3590-760E-47F4-BEA2-17AF703373F1}"/>
    <cellStyle name="Percent" xfId="2276" hidden="1" xr:uid="{5524002E-3B73-4D46-8B3D-85BF388436A2}"/>
    <cellStyle name="Percent" xfId="2242" hidden="1" xr:uid="{D852CC60-A067-43F7-9DC3-6F78AE7C0405}"/>
    <cellStyle name="Percent" xfId="2240" hidden="1" xr:uid="{D0530B28-3FC0-4EAF-A622-EC23F797B227}"/>
    <cellStyle name="Percent" xfId="2181" hidden="1" xr:uid="{F5017843-D1E0-4ED6-9D17-8CBBD326AF56}"/>
    <cellStyle name="Percent" xfId="2247" hidden="1" xr:uid="{E9891C1F-244B-4B3A-9E83-C7007CB274CE}"/>
    <cellStyle name="Percent" xfId="2183" hidden="1" xr:uid="{A9D1C3B0-B416-40A2-B8C4-B163B3061B95}"/>
    <cellStyle name="Percent" xfId="2210" hidden="1" xr:uid="{7B6837FE-79D2-44F2-841E-671DD9322AFE}"/>
    <cellStyle name="Percent 2 2 3 3 3 2 2 2" xfId="2377" xr:uid="{1E72CF46-03BD-46D1-820E-484ED4C101E9}"/>
    <cellStyle name="Percent 2 2 3 3 3 3 2" xfId="2382" xr:uid="{686B5BE6-2ED0-44CE-B31C-E27738C3BAB4}"/>
    <cellStyle name="showCheck" xfId="143" xr:uid="{00000000-0005-0000-0000-000067000000}"/>
    <cellStyle name="showCheck 2" xfId="1288" xr:uid="{5A0939C4-C426-4C6E-AC16-9EC29C261A0F}"/>
    <cellStyle name="showCheckYN" xfId="28" xr:uid="{00000000-0005-0000-0000-000068000000}"/>
    <cellStyle name="showCheckYN 2" xfId="1232" xr:uid="{8AF28279-D15C-4EAC-A180-EB856AF371A3}"/>
    <cellStyle name="showDate" xfId="144" xr:uid="{00000000-0005-0000-0000-000069000000}"/>
    <cellStyle name="showExposure" xfId="29" xr:uid="{00000000-0005-0000-0000-00006A000000}"/>
    <cellStyle name="showExposure 2" xfId="1233" xr:uid="{ED385857-C687-4A23-999C-294A2A7B69DB}"/>
    <cellStyle name="showExposureCentered" xfId="146" xr:uid="{2052C522-31B0-458A-B376-F382C12D082F}"/>
    <cellStyle name="showParameterE" xfId="30" xr:uid="{00000000-0005-0000-0000-00006C000000}"/>
    <cellStyle name="showParameterE 2" xfId="1234" xr:uid="{FE358768-BAFB-419D-9718-0B984C219908}"/>
    <cellStyle name="showParameterS" xfId="31" xr:uid="{00000000-0005-0000-0000-00006D000000}"/>
    <cellStyle name="showParameterS 2" xfId="1235" xr:uid="{FE7D8D7D-24BE-40DF-AC41-5E86DC88F955}"/>
    <cellStyle name="showPD" xfId="32" xr:uid="{00000000-0005-0000-0000-00006E000000}"/>
    <cellStyle name="showPD 2" xfId="1236" xr:uid="{7A1FB559-446E-4CAE-976B-FD1F2A04C7E4}"/>
    <cellStyle name="showPercentage" xfId="33" xr:uid="{00000000-0005-0000-0000-00006F000000}"/>
    <cellStyle name="showPercentage 2" xfId="1237" xr:uid="{D3D0D447-3CF1-4778-BA70-A8EA0ABA0B60}"/>
    <cellStyle name="showSelection" xfId="34" xr:uid="{00000000-0005-0000-0000-000070000000}"/>
    <cellStyle name="showSelection 2" xfId="1238" xr:uid="{F1767070-8AE5-44DE-8F84-DDFF4158BBA1}"/>
    <cellStyle name="sup2Date" xfId="35" xr:uid="{00000000-0005-0000-0000-000074000000}"/>
    <cellStyle name="sup2Date 2" xfId="1239" xr:uid="{01148AC5-60F1-4E22-9973-0D6E6880BC70}"/>
    <cellStyle name="sup2Int" xfId="36" xr:uid="{00000000-0005-0000-0000-000075000000}"/>
    <cellStyle name="sup2Int 2" xfId="1240" xr:uid="{4D52D3AC-833D-45CD-9ED0-1EC430817025}"/>
    <cellStyle name="sup2ParameterE" xfId="37" xr:uid="{00000000-0005-0000-0000-000076000000}"/>
    <cellStyle name="sup2ParameterE 2" xfId="1241" xr:uid="{95DF3D63-4FDA-4284-B638-3FACA4FBCE70}"/>
    <cellStyle name="sup2Percentage" xfId="38" xr:uid="{00000000-0005-0000-0000-000077000000}"/>
    <cellStyle name="sup2Percentage 2" xfId="1242" xr:uid="{5FF26FC6-5B49-4DEC-B07F-264BA74AD33B}"/>
    <cellStyle name="sup2PercentageL" xfId="39" xr:uid="{00000000-0005-0000-0000-000078000000}"/>
    <cellStyle name="sup2PercentageL 2" xfId="1243" xr:uid="{92E0545D-5DFE-43BE-9D2D-D60B32E41826}"/>
    <cellStyle name="sup2PercentageM" xfId="40" xr:uid="{00000000-0005-0000-0000-000079000000}"/>
    <cellStyle name="sup2PercentageM 2" xfId="1244" xr:uid="{ED7612AB-A416-4C9C-A536-B37F81E29714}"/>
    <cellStyle name="sup2Selection" xfId="41" xr:uid="{00000000-0005-0000-0000-00007A000000}"/>
    <cellStyle name="sup2Selection 2" xfId="1245" xr:uid="{3DACF7E4-3648-4303-A59B-E420E7EB6DBB}"/>
    <cellStyle name="sup2Text" xfId="42" xr:uid="{00000000-0005-0000-0000-00007B000000}"/>
    <cellStyle name="sup2Text 2" xfId="1246" xr:uid="{E63204B2-4714-4670-8DD9-629F6D5A840B}"/>
    <cellStyle name="sup3ParameterE" xfId="43" xr:uid="{00000000-0005-0000-0000-00007C000000}"/>
    <cellStyle name="sup3ParameterE 2" xfId="1247" xr:uid="{BFA033D0-8844-4084-B040-7CF9CBF0060F}"/>
    <cellStyle name="sup3Percentage" xfId="44" xr:uid="{00000000-0005-0000-0000-00007D000000}"/>
    <cellStyle name="sup3Percentage 2" xfId="1248" xr:uid="{B4E9F99C-B9F5-46D3-A9CC-B2C4F5342B42}"/>
    <cellStyle name="supDate" xfId="45" xr:uid="{00000000-0005-0000-0000-00007E000000}"/>
    <cellStyle name="supDate 2" xfId="1249" xr:uid="{41E26A31-56AB-46EC-B334-51150EB99794}"/>
    <cellStyle name="supFloat" xfId="46" xr:uid="{00000000-0005-0000-0000-00007F000000}"/>
    <cellStyle name="supFloat 2" xfId="1250" xr:uid="{B9D67A9A-B588-41C3-A941-3ED88D2B92C8}"/>
    <cellStyle name="supInt" xfId="47" xr:uid="{00000000-0005-0000-0000-000080000000}"/>
    <cellStyle name="supInt 2" xfId="1251" xr:uid="{F797BC9F-2DA9-47A6-AA60-DA53DB35FD16}"/>
    <cellStyle name="supParameterE" xfId="48" xr:uid="{00000000-0005-0000-0000-000081000000}"/>
    <cellStyle name="supParameterE 2" xfId="1252" xr:uid="{709B523B-14C4-46F2-B16E-F05235350A1B}"/>
    <cellStyle name="supParameterS" xfId="49" xr:uid="{00000000-0005-0000-0000-000082000000}"/>
    <cellStyle name="supParameterS 2" xfId="1253" xr:uid="{165E0E5D-859A-4CFF-A7D2-391F1AD0E5EA}"/>
    <cellStyle name="supPD" xfId="50" xr:uid="{00000000-0005-0000-0000-000083000000}"/>
    <cellStyle name="supPD 2" xfId="1254" xr:uid="{62A6EDF9-D4C8-4975-95CD-95E1C0863B08}"/>
    <cellStyle name="supPercentage" xfId="51" xr:uid="{00000000-0005-0000-0000-000084000000}"/>
    <cellStyle name="supPercentage 2" xfId="1255" xr:uid="{A69D6987-D77E-479F-8CFD-B2ACE8233A7E}"/>
    <cellStyle name="supPercentageL" xfId="52" xr:uid="{00000000-0005-0000-0000-000085000000}"/>
    <cellStyle name="supPercentageL 2" xfId="1256" xr:uid="{28CCAC29-9CBB-4187-B2B0-69D25C15D80B}"/>
    <cellStyle name="supPercentageM" xfId="53" xr:uid="{00000000-0005-0000-0000-000086000000}"/>
    <cellStyle name="supPercentageM 2" xfId="1257" xr:uid="{581EFE79-AA68-4CD9-9BB5-5FF469E01483}"/>
    <cellStyle name="supSelection" xfId="54" xr:uid="{00000000-0005-0000-0000-000087000000}"/>
    <cellStyle name="supSelection 2" xfId="1258" xr:uid="{1BE60218-A500-4305-B407-2904D1BF54C0}"/>
    <cellStyle name="supText" xfId="55" xr:uid="{00000000-0005-0000-0000-000088000000}"/>
    <cellStyle name="supText 2" xfId="1259" xr:uid="{A442C467-5247-47BD-B702-A36C98CDF0B6}"/>
    <cellStyle name="Title" xfId="56" builtinId="15" hidden="1"/>
    <cellStyle name="Title" xfId="69" builtinId="15" hidden="1"/>
    <cellStyle name="Total" xfId="68" builtinId="25" hidden="1"/>
    <cellStyle name="Total" xfId="81" builtinId="25" hidden="1"/>
    <cellStyle name="Warning Text" xfId="82" builtinId="11" customBuiltin="1"/>
  </cellStyles>
  <dxfs count="3308">
    <dxf>
      <font>
        <b/>
        <i val="0"/>
        <strike val="0"/>
        <color rgb="FFAA322F"/>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color rgb="FF9C0006"/>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ill>
        <patternFill>
          <bgColor rgb="FFFF0000"/>
        </patternFill>
      </fill>
    </dxf>
    <dxf>
      <font>
        <b/>
        <i val="0"/>
        <color rgb="FFAA322F"/>
      </font>
      <fill>
        <patternFill patternType="solid">
          <bgColor theme="0"/>
        </patternFill>
      </fill>
    </dxf>
    <dxf>
      <font>
        <condense val="0"/>
        <extend val="0"/>
        <color indexed="17"/>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E3C291"/>
      <color rgb="FFD5D6D2"/>
      <color rgb="FFBCBDBC"/>
      <color rgb="FFAA322F"/>
      <color rgb="FF8BB19A"/>
      <color rgb="FF6CADE1"/>
      <color rgb="FFFFEC72"/>
      <color rgb="FFC28191"/>
      <color rgb="FF427F6D"/>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39"/>
  <sheetViews>
    <sheetView tabSelected="1" zoomScale="75" zoomScaleNormal="75" workbookViewId="0"/>
  </sheetViews>
  <sheetFormatPr defaultColWidth="0" defaultRowHeight="15" customHeight="1" zeroHeight="1" x14ac:dyDescent="0.25"/>
  <cols>
    <col min="1" max="1" width="1.7109375" customWidth="1"/>
    <col min="2" max="3" width="60.7109375" customWidth="1"/>
    <col min="4" max="4" width="12.7109375" customWidth="1"/>
    <col min="5" max="5" width="1.7109375" customWidth="1"/>
    <col min="6" max="10" width="0" hidden="1" customWidth="1"/>
    <col min="11" max="16384" width="9.28515625" hidden="1"/>
  </cols>
  <sheetData>
    <row r="1" spans="1:5" ht="30.75" x14ac:dyDescent="0.55000000000000004">
      <c r="A1" s="1245" t="s">
        <v>1842</v>
      </c>
      <c r="B1" s="1512"/>
      <c r="C1" s="1525"/>
      <c r="D1" s="1524" t="str">
        <f>CONCATENATE("v",Parameters!C4,".",Parameters!D4,".",Parameters!E4)</f>
        <v>v5.3.2</v>
      </c>
      <c r="E1" s="1513"/>
    </row>
    <row r="2" spans="1:5" ht="20.25" x14ac:dyDescent="0.25">
      <c r="A2" s="1514"/>
      <c r="B2" s="1515"/>
      <c r="C2" s="1515"/>
      <c r="D2" s="1515"/>
      <c r="E2" s="1516"/>
    </row>
    <row r="3" spans="1:5" ht="20.25" x14ac:dyDescent="0.25">
      <c r="A3" s="1514"/>
      <c r="B3" s="1517" t="s">
        <v>1835</v>
      </c>
      <c r="C3" s="1517" t="s">
        <v>1838</v>
      </c>
      <c r="D3" s="1517"/>
      <c r="E3" s="1516"/>
    </row>
    <row r="4" spans="1:5" ht="20.25" x14ac:dyDescent="0.25">
      <c r="A4" s="1514"/>
      <c r="B4" s="1518" t="s">
        <v>1836</v>
      </c>
      <c r="C4" s="1518" t="s">
        <v>761</v>
      </c>
      <c r="D4" s="1518"/>
      <c r="E4" s="1516"/>
    </row>
    <row r="5" spans="1:5" ht="20.25" x14ac:dyDescent="0.25">
      <c r="A5" s="1514"/>
      <c r="B5" s="1518" t="s">
        <v>784</v>
      </c>
      <c r="C5" s="1518" t="s">
        <v>1839</v>
      </c>
      <c r="D5" s="1518"/>
      <c r="E5" s="1516"/>
    </row>
    <row r="6" spans="1:5" ht="20.25" x14ac:dyDescent="0.25">
      <c r="A6" s="1514"/>
      <c r="B6" s="1515"/>
      <c r="C6" s="1518" t="s">
        <v>1840</v>
      </c>
      <c r="D6" s="1519"/>
      <c r="E6" s="1516"/>
    </row>
    <row r="7" spans="1:5" ht="20.25" x14ac:dyDescent="0.25">
      <c r="A7" s="1514"/>
      <c r="B7" s="1517" t="s">
        <v>1837</v>
      </c>
      <c r="C7" s="1518" t="s">
        <v>433</v>
      </c>
      <c r="D7" s="1520"/>
      <c r="E7" s="1516"/>
    </row>
    <row r="8" spans="1:5" ht="20.25" x14ac:dyDescent="0.25">
      <c r="A8" s="1514"/>
      <c r="B8" s="1518" t="s">
        <v>523</v>
      </c>
      <c r="C8" s="1518" t="s">
        <v>878</v>
      </c>
      <c r="D8" s="1520"/>
      <c r="E8" s="1516"/>
    </row>
    <row r="9" spans="1:5" ht="20.25" x14ac:dyDescent="0.25">
      <c r="A9" s="1514"/>
      <c r="B9" s="1518"/>
      <c r="C9" s="1518" t="s">
        <v>1843</v>
      </c>
      <c r="D9" s="1520"/>
      <c r="E9" s="1516"/>
    </row>
    <row r="10" spans="1:5" ht="20.25" x14ac:dyDescent="0.25">
      <c r="A10" s="1514"/>
      <c r="B10" s="1517" t="s">
        <v>384</v>
      </c>
      <c r="C10" s="1518" t="s">
        <v>1844</v>
      </c>
      <c r="D10" s="1520"/>
      <c r="E10" s="1516"/>
    </row>
    <row r="11" spans="1:5" ht="20.25" x14ac:dyDescent="0.25">
      <c r="A11" s="1514"/>
      <c r="B11" s="1518" t="s">
        <v>441</v>
      </c>
      <c r="C11" s="1518" t="s">
        <v>1845</v>
      </c>
      <c r="D11" s="1520"/>
      <c r="E11" s="1516"/>
    </row>
    <row r="12" spans="1:5" ht="20.25" x14ac:dyDescent="0.25">
      <c r="A12" s="1514"/>
      <c r="B12" s="1518" t="s">
        <v>384</v>
      </c>
      <c r="C12" s="1518" t="s">
        <v>46</v>
      </c>
      <c r="D12" s="1519"/>
      <c r="E12" s="1516"/>
    </row>
    <row r="13" spans="1:5" ht="20.25" x14ac:dyDescent="0.25">
      <c r="A13" s="1514"/>
      <c r="B13" s="1518"/>
      <c r="C13" s="1518" t="s">
        <v>1846</v>
      </c>
      <c r="D13" s="1520"/>
      <c r="E13" s="1516"/>
    </row>
    <row r="14" spans="1:5" ht="20.25" x14ac:dyDescent="0.25">
      <c r="A14" s="1514"/>
      <c r="B14" s="1517" t="s">
        <v>112</v>
      </c>
      <c r="C14" s="1518" t="s">
        <v>586</v>
      </c>
      <c r="D14" s="1520"/>
      <c r="E14" s="1516"/>
    </row>
    <row r="15" spans="1:5" ht="20.25" x14ac:dyDescent="0.25">
      <c r="A15" s="1514"/>
      <c r="B15" s="1518" t="s">
        <v>112</v>
      </c>
      <c r="C15" s="1518"/>
      <c r="D15" s="1520"/>
      <c r="E15" s="1516"/>
    </row>
    <row r="16" spans="1:5" ht="20.25" x14ac:dyDescent="0.25">
      <c r="A16" s="1514"/>
      <c r="B16" s="1518" t="s">
        <v>945</v>
      </c>
      <c r="C16" s="1517"/>
      <c r="D16" s="1520"/>
      <c r="E16" s="1516"/>
    </row>
    <row r="17" spans="1:5" ht="20.25" x14ac:dyDescent="0.25">
      <c r="A17" s="1514"/>
      <c r="C17" s="1518"/>
      <c r="D17" s="1520"/>
      <c r="E17" s="1516"/>
    </row>
    <row r="18" spans="1:5" ht="20.25" x14ac:dyDescent="0.25">
      <c r="A18" s="1514"/>
      <c r="B18" s="1517" t="s">
        <v>1841</v>
      </c>
      <c r="C18" s="1520"/>
      <c r="D18" s="1520"/>
      <c r="E18" s="1516"/>
    </row>
    <row r="19" spans="1:5" ht="20.25" x14ac:dyDescent="0.25">
      <c r="A19" s="1514"/>
      <c r="B19" s="1518" t="s">
        <v>10</v>
      </c>
      <c r="C19" s="1518"/>
      <c r="D19" s="1518"/>
      <c r="E19" s="1516"/>
    </row>
    <row r="20" spans="1:5" ht="20.25" x14ac:dyDescent="0.25">
      <c r="A20" s="1514"/>
      <c r="B20" s="1518"/>
      <c r="C20" s="1518"/>
      <c r="D20" s="1518"/>
      <c r="E20" s="1516"/>
    </row>
    <row r="21" spans="1:5" ht="20.25" x14ac:dyDescent="0.25">
      <c r="A21" s="1521"/>
      <c r="B21" s="1522"/>
      <c r="C21" s="1522"/>
      <c r="D21" s="1522"/>
      <c r="E21" s="1523"/>
    </row>
    <row r="33" customFormat="1" ht="15" hidden="1" customHeight="1" x14ac:dyDescent="0.25"/>
    <row r="34" customFormat="1" ht="15" hidden="1" customHeight="1" x14ac:dyDescent="0.25"/>
    <row r="35" customFormat="1" ht="15" hidden="1" customHeight="1" x14ac:dyDescent="0.25"/>
    <row r="36" customFormat="1" ht="15" hidden="1" customHeight="1" x14ac:dyDescent="0.25"/>
    <row r="37" customFormat="1" ht="15" hidden="1" customHeight="1" x14ac:dyDescent="0.25"/>
    <row r="38" customFormat="1" ht="15" hidden="1" customHeight="1" x14ac:dyDescent="0.25"/>
    <row r="39" customFormat="1" ht="15" hidden="1" customHeight="1" x14ac:dyDescent="0.25"/>
  </sheetData>
  <sheetProtection algorithmName="SHA-512" hashValue="+6IxTtJsfWKtSFtVQZFB3ZTMZ4LzgqWfIZFS6L0QysmM1HR7RBvcPFFqzsaD1RLR8Svy8on6c61ytem9hu8IpQ==" saltValue="67/uVNGIGDtJZkIzNQM75w==" spinCount="100000" sheet="1" objects="1" scenarios="1"/>
  <conditionalFormatting sqref="A1:B1 E1">
    <cfRule type="cellIs" dxfId="3259" priority="1" stopIfTrue="1" operator="equal">
      <formula>"Error"</formula>
    </cfRule>
    <cfRule type="cellIs" dxfId="3258" priority="2"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6" location="'Leverage ratio additional'!A1" display="Leverage ratio additional" xr:uid="{1410EBD5-6CE2-4B0B-8D66-3693216AB78C}"/>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1" location="'TB IMA Backtesting-P&amp;L'!A1" display="TB IMA Backtesting-P&amp;L" xr:uid="{BA383046-D886-49B4-AA4B-398D18EC7CE1}"/>
    <hyperlink ref="C12" location="OpRisk!A1" display="OpRisk" xr:uid="{D2F13F1A-351F-45E3-B89D-18CC6A54B70D}"/>
    <hyperlink ref="C13" location="Crypto!A1" display="Crypto" xr:uid="{5CCA4426-DCD0-4C4B-8F59-312A48DBA6DA}"/>
    <hyperlink ref="C14" location="Sovereigns!A1" display="Sovereign" xr:uid="{3A3CF0E1-5302-46FD-B328-D26FA3EF19D3}"/>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x14ac:dyDescent="0.25"/>
  <cols>
    <col min="1" max="1" width="1.7109375" style="58" customWidth="1"/>
    <col min="2" max="2" width="140.7109375" style="5" customWidth="1"/>
    <col min="3" max="3" width="20.7109375" style="5" customWidth="1"/>
    <col min="4" max="4" width="1.7109375" style="58" customWidth="1"/>
    <col min="5" max="5" width="0" hidden="1" customWidth="1"/>
    <col min="6" max="16384" width="9.28515625" hidden="1"/>
  </cols>
  <sheetData>
    <row r="1" spans="1:4" ht="30" customHeight="1" x14ac:dyDescent="0.55000000000000004">
      <c r="A1" s="201" t="s">
        <v>384</v>
      </c>
      <c r="B1" s="788"/>
      <c r="C1" s="1511" t="s">
        <v>1834</v>
      </c>
      <c r="D1" s="61"/>
    </row>
    <row r="2" spans="1:4" ht="45" customHeight="1" x14ac:dyDescent="0.35">
      <c r="A2" s="93" t="s">
        <v>1702</v>
      </c>
      <c r="B2" s="104"/>
      <c r="C2" s="105"/>
      <c r="D2" s="106"/>
    </row>
    <row r="3" spans="1:4" ht="30" customHeight="1" x14ac:dyDescent="0.25">
      <c r="A3" s="59"/>
      <c r="B3" s="1531"/>
      <c r="C3" s="1337" t="s">
        <v>521</v>
      </c>
      <c r="D3" s="57"/>
    </row>
    <row r="4" spans="1:4" ht="15" customHeight="1" x14ac:dyDescent="0.25">
      <c r="A4" s="59"/>
      <c r="B4" s="800" t="s">
        <v>385</v>
      </c>
      <c r="C4" s="388"/>
      <c r="D4" s="57"/>
    </row>
    <row r="5" spans="1:4" ht="15" customHeight="1" x14ac:dyDescent="0.25">
      <c r="A5" s="59"/>
      <c r="B5" s="800" t="s">
        <v>386</v>
      </c>
      <c r="C5" s="389" t="str">
        <f>IF(AND(ISNUMBER(C6), ISNUMBER(C7), ISNUMBER(C8)), SUM(C6:C8), "")</f>
        <v/>
      </c>
      <c r="D5" s="57"/>
    </row>
    <row r="6" spans="1:4" ht="15" customHeight="1" x14ac:dyDescent="0.25">
      <c r="A6" s="59"/>
      <c r="B6" s="801" t="s">
        <v>387</v>
      </c>
      <c r="C6" s="386"/>
      <c r="D6" s="57"/>
    </row>
    <row r="7" spans="1:4" ht="15" customHeight="1" x14ac:dyDescent="0.25">
      <c r="A7" s="59"/>
      <c r="B7" s="801" t="s">
        <v>388</v>
      </c>
      <c r="C7" s="386"/>
      <c r="D7" s="57"/>
    </row>
    <row r="8" spans="1:4" ht="15" customHeight="1" x14ac:dyDescent="0.25">
      <c r="A8" s="59"/>
      <c r="B8" s="801" t="s">
        <v>389</v>
      </c>
      <c r="C8" s="386"/>
      <c r="D8" s="57"/>
    </row>
    <row r="9" spans="1:4" ht="15" customHeight="1" x14ac:dyDescent="0.25">
      <c r="A9" s="59"/>
      <c r="B9" s="1532" t="s">
        <v>390</v>
      </c>
      <c r="C9" s="1529" t="str">
        <f>IF(AND(ISNUMBER(C4), ISNUMBER(C5)), C4-C5, "")</f>
        <v/>
      </c>
      <c r="D9" s="57"/>
    </row>
    <row r="10" spans="1:4" ht="15" customHeight="1" x14ac:dyDescent="0.25">
      <c r="A10" s="260"/>
      <c r="B10" s="1332"/>
      <c r="C10" s="1529"/>
      <c r="D10" s="114"/>
    </row>
    <row r="11" spans="1:4" ht="45" customHeight="1" x14ac:dyDescent="0.35">
      <c r="A11" s="93" t="s">
        <v>1703</v>
      </c>
      <c r="B11" s="104"/>
      <c r="C11" s="105"/>
      <c r="D11" s="106"/>
    </row>
    <row r="12" spans="1:4" ht="30" customHeight="1" x14ac:dyDescent="0.25">
      <c r="A12" s="59"/>
      <c r="B12" s="1531"/>
      <c r="C12" s="1337" t="s">
        <v>521</v>
      </c>
      <c r="D12" s="57"/>
    </row>
    <row r="13" spans="1:4" ht="15" customHeight="1" x14ac:dyDescent="0.25">
      <c r="A13" s="59"/>
      <c r="B13" s="802" t="s">
        <v>849</v>
      </c>
      <c r="C13" s="388"/>
      <c r="D13" s="57"/>
    </row>
    <row r="14" spans="1:4" ht="30" customHeight="1" x14ac:dyDescent="0.25">
      <c r="A14" s="59"/>
      <c r="B14" s="803" t="s">
        <v>850</v>
      </c>
      <c r="C14" s="386"/>
      <c r="D14" s="57"/>
    </row>
    <row r="15" spans="1:4" ht="15" customHeight="1" x14ac:dyDescent="0.25">
      <c r="A15" s="59"/>
      <c r="B15" s="801" t="s">
        <v>851</v>
      </c>
      <c r="C15" s="390"/>
      <c r="D15" s="57"/>
    </row>
    <row r="16" spans="1:4" ht="15" customHeight="1" x14ac:dyDescent="0.25">
      <c r="A16" s="59"/>
      <c r="B16" s="109" t="str">
        <f>CONCATENATE("Check: row ", ROW(B15), " ≤ row ", ROW(B14))</f>
        <v>Check: row 15 ≤ row 14</v>
      </c>
      <c r="C16" s="852" t="str">
        <f>IF(AND(ISNUMBER(C14), ISNUMBER(C15)), IF(C15&lt;=SUM(C14),"Pass","Fail"), "")</f>
        <v/>
      </c>
      <c r="D16" s="57"/>
    </row>
    <row r="17" spans="1:4" ht="15" customHeight="1" x14ac:dyDescent="0.25">
      <c r="A17" s="59"/>
      <c r="B17" s="800" t="s">
        <v>391</v>
      </c>
      <c r="C17" s="386"/>
      <c r="D17" s="57"/>
    </row>
    <row r="18" spans="1:4" ht="15" customHeight="1" x14ac:dyDescent="0.25">
      <c r="A18" s="59"/>
      <c r="B18" s="800" t="s">
        <v>392</v>
      </c>
      <c r="C18" s="386"/>
      <c r="D18" s="57"/>
    </row>
    <row r="19" spans="1:4" ht="15" customHeight="1" x14ac:dyDescent="0.25">
      <c r="A19" s="149"/>
      <c r="B19" s="802" t="s">
        <v>440</v>
      </c>
      <c r="C19" s="388"/>
      <c r="D19" s="57"/>
    </row>
    <row r="20" spans="1:4" ht="15" customHeight="1" x14ac:dyDescent="0.25">
      <c r="A20" s="149"/>
      <c r="B20" s="804" t="s">
        <v>465</v>
      </c>
      <c r="C20" s="388"/>
      <c r="D20" s="57"/>
    </row>
    <row r="21" spans="1:4" ht="15" customHeight="1" x14ac:dyDescent="0.25">
      <c r="A21" s="59"/>
      <c r="B21" s="805" t="s">
        <v>393</v>
      </c>
      <c r="C21" s="391" t="str">
        <f>IF(AND(ISNUMBER(C13), ISNUMBER(C15), ISNUMBER(C17), ISNUMBER(C18), ISNUMBER(C19), ISNUMBER(C20)), SUM(C13, C15,C17:C18,-C19,-C20), "")</f>
        <v/>
      </c>
      <c r="D21" s="57"/>
    </row>
    <row r="22" spans="1:4" ht="15" customHeight="1" x14ac:dyDescent="0.25">
      <c r="A22" s="260"/>
      <c r="B22" s="1332"/>
      <c r="C22" s="1529"/>
      <c r="D22" s="114"/>
    </row>
    <row r="23" spans="1:4" ht="45" customHeight="1" x14ac:dyDescent="0.35">
      <c r="A23" s="93" t="s">
        <v>1704</v>
      </c>
      <c r="B23" s="104"/>
      <c r="C23" s="105"/>
      <c r="D23" s="106"/>
    </row>
    <row r="24" spans="1:4" ht="30" customHeight="1" x14ac:dyDescent="0.25">
      <c r="A24" s="59"/>
      <c r="B24" s="1531"/>
      <c r="C24" s="1337" t="s">
        <v>521</v>
      </c>
      <c r="D24" s="57"/>
    </row>
    <row r="25" spans="1:4" ht="15" customHeight="1" x14ac:dyDescent="0.25">
      <c r="A25" s="59"/>
      <c r="B25" s="1531" t="s">
        <v>394</v>
      </c>
      <c r="C25" s="1530" t="str">
        <f>IF(AND(ISNUMBER(C9), ISNUMBER(C21)), C9+C21, "")</f>
        <v/>
      </c>
      <c r="D25" s="57"/>
    </row>
    <row r="26" spans="1:4" ht="15" customHeight="1" x14ac:dyDescent="0.25">
      <c r="A26" s="260"/>
      <c r="B26" s="240"/>
      <c r="C26" s="240"/>
      <c r="D26" s="114"/>
    </row>
    <row r="27" spans="1:4" ht="45" customHeight="1" x14ac:dyDescent="0.35">
      <c r="A27" s="93" t="s">
        <v>1705</v>
      </c>
      <c r="B27" s="104"/>
      <c r="C27" s="105"/>
      <c r="D27" s="106"/>
    </row>
    <row r="28" spans="1:4" ht="30" customHeight="1" x14ac:dyDescent="0.25">
      <c r="A28" s="59"/>
      <c r="B28" s="1531"/>
      <c r="C28" s="1337" t="s">
        <v>521</v>
      </c>
      <c r="D28" s="57"/>
    </row>
    <row r="29" spans="1:4" ht="15" customHeight="1" x14ac:dyDescent="0.25">
      <c r="A29" s="209"/>
      <c r="B29" s="1533" t="s">
        <v>528</v>
      </c>
      <c r="C29" s="422"/>
      <c r="D29" s="244"/>
    </row>
    <row r="30" spans="1:4" ht="15" customHeight="1" x14ac:dyDescent="0.25">
      <c r="A30" s="209"/>
      <c r="B30" s="804" t="s">
        <v>529</v>
      </c>
      <c r="C30" s="571"/>
      <c r="D30" s="244"/>
    </row>
    <row r="31" spans="1:4" ht="15" customHeight="1" x14ac:dyDescent="0.25">
      <c r="A31" s="59"/>
      <c r="B31" s="1534" t="s">
        <v>394</v>
      </c>
      <c r="C31" s="584" t="str">
        <f>IF(AND(ISNUMBER(C29), ISNUMBER(C30)), C29+C30, "")</f>
        <v/>
      </c>
      <c r="D31" s="57"/>
    </row>
    <row r="32" spans="1:4" ht="15" customHeight="1" x14ac:dyDescent="0.25">
      <c r="A32" s="260"/>
      <c r="B32" s="240"/>
      <c r="C32" s="240"/>
      <c r="D32" s="114"/>
    </row>
  </sheetData>
  <sheetProtection algorithmName="SHA-512" hashValue="3BEjLERhRlYquwP2a6onOwUkRL9pppF4NFw8ezyLL7ZamFMNYQogLpFxBGCdse55MmMgihEHerI298yjofeLPQ==" saltValue="OwiRKHvbMSOd5toW5x4ZDg==" spinCount="100000" sheet="1" objects="1" scenarios="1"/>
  <conditionalFormatting sqref="A1:B1 D1 A2:D1048576">
    <cfRule type="cellIs" dxfId="3215" priority="5" stopIfTrue="1" operator="equal">
      <formula>"Pass"</formula>
    </cfRule>
    <cfRule type="cellIs" dxfId="3214" priority="7" stopIfTrue="1" operator="equal">
      <formula>"Fail"</formula>
    </cfRule>
  </conditionalFormatting>
  <conditionalFormatting sqref="C1">
    <cfRule type="cellIs" dxfId="3213" priority="1" stopIfTrue="1" operator="equal">
      <formula>"Error"</formula>
    </cfRule>
    <cfRule type="cellIs" dxfId="3212" priority="2" stopIfTrue="1" operator="equal">
      <formula>"Pass"</formula>
    </cfRule>
  </conditionalFormatting>
  <conditionalFormatting sqref="C4 C6:C8 C13:C15 C17:C20 C29:C31">
    <cfRule type="cellIs" dxfId="3211" priority="1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4.25" zeroHeight="1" x14ac:dyDescent="0.25"/>
  <cols>
    <col min="1" max="1" width="1.7109375" style="58" customWidth="1"/>
    <col min="2" max="2" width="24.7109375" style="58" customWidth="1"/>
    <col min="3" max="3" width="70.7109375" style="58" customWidth="1"/>
    <col min="4" max="12" width="18.7109375" style="58" customWidth="1"/>
    <col min="13" max="13" width="1.7109375" style="2" customWidth="1"/>
    <col min="14" max="16384" width="16.7109375" hidden="1"/>
  </cols>
  <sheetData>
    <row r="1" spans="1:13" ht="30.75" customHeight="1" x14ac:dyDescent="0.55000000000000004">
      <c r="A1" s="812" t="s">
        <v>112</v>
      </c>
      <c r="B1" s="786"/>
      <c r="C1" s="813"/>
      <c r="D1" s="652" t="str">
        <f>CONCATENATE("Reporting unit: ", 'General Info'!$C$7, " ", 'General Info'!$C$5)</f>
        <v xml:space="preserve">Reporting unit: 1 </v>
      </c>
      <c r="E1" s="813"/>
      <c r="F1" s="1511" t="s">
        <v>1834</v>
      </c>
      <c r="G1" s="813"/>
      <c r="H1" s="813"/>
      <c r="I1" s="813"/>
      <c r="J1" s="813"/>
      <c r="K1" s="813"/>
      <c r="L1" s="813"/>
      <c r="M1" s="466"/>
    </row>
    <row r="2" spans="1:13" ht="45" customHeight="1" x14ac:dyDescent="0.25">
      <c r="A2" s="527" t="s">
        <v>1707</v>
      </c>
      <c r="B2" s="750"/>
      <c r="C2" s="751"/>
      <c r="D2" s="751"/>
      <c r="E2" s="751"/>
      <c r="F2" s="751"/>
      <c r="G2" s="751"/>
      <c r="H2" s="751"/>
      <c r="I2" s="751"/>
      <c r="J2" s="751"/>
      <c r="K2" s="751"/>
      <c r="L2" s="751"/>
      <c r="M2" s="282"/>
    </row>
    <row r="3" spans="1:13" ht="45" customHeight="1" x14ac:dyDescent="0.25">
      <c r="A3" s="209"/>
      <c r="B3" s="2" t="s">
        <v>924</v>
      </c>
      <c r="C3" s="2"/>
      <c r="M3" s="282"/>
    </row>
    <row r="4" spans="1:13" ht="45" customHeight="1" x14ac:dyDescent="0.25">
      <c r="A4" s="209"/>
      <c r="B4" s="1613" t="s">
        <v>1413</v>
      </c>
      <c r="C4" s="814"/>
      <c r="D4" s="666"/>
      <c r="E4" s="666"/>
      <c r="F4" s="666"/>
      <c r="G4" s="848" t="s">
        <v>925</v>
      </c>
      <c r="H4" s="815" t="s">
        <v>74</v>
      </c>
      <c r="I4" s="815" t="s">
        <v>127</v>
      </c>
      <c r="J4" s="816" t="s">
        <v>52</v>
      </c>
      <c r="K4" s="1214" t="s">
        <v>175</v>
      </c>
      <c r="L4" s="1214" t="s">
        <v>226</v>
      </c>
      <c r="M4" s="282"/>
    </row>
    <row r="5" spans="1:13" ht="15" customHeight="1" x14ac:dyDescent="0.25">
      <c r="A5" s="209"/>
      <c r="B5" s="518"/>
      <c r="C5" s="1618" t="s">
        <v>819</v>
      </c>
      <c r="D5" s="395"/>
      <c r="E5" s="395"/>
      <c r="F5" s="395"/>
      <c r="G5" s="1133"/>
      <c r="H5" s="402"/>
      <c r="I5" s="402"/>
      <c r="J5" s="402"/>
      <c r="K5" s="403"/>
      <c r="L5" s="448"/>
      <c r="M5" s="282"/>
    </row>
    <row r="6" spans="1:13" ht="15" customHeight="1" x14ac:dyDescent="0.25">
      <c r="A6" s="209"/>
      <c r="B6" s="257" t="s">
        <v>1392</v>
      </c>
      <c r="C6" s="376" t="s">
        <v>818</v>
      </c>
      <c r="D6" s="115"/>
      <c r="E6" s="115"/>
      <c r="F6" s="115"/>
      <c r="G6" s="51"/>
      <c r="H6" s="13"/>
      <c r="I6" s="13"/>
      <c r="J6" s="13"/>
      <c r="K6" s="28"/>
      <c r="L6" s="130"/>
      <c r="M6" s="282"/>
    </row>
    <row r="7" spans="1:13" ht="15" customHeight="1" x14ac:dyDescent="0.25">
      <c r="A7" s="209"/>
      <c r="B7" s="257" t="s">
        <v>1393</v>
      </c>
      <c r="C7" s="377" t="s">
        <v>857</v>
      </c>
      <c r="D7" s="115"/>
      <c r="E7" s="115"/>
      <c r="F7" s="115"/>
      <c r="G7" s="51"/>
      <c r="H7" s="13"/>
      <c r="I7" s="13"/>
      <c r="J7" s="13"/>
      <c r="K7" s="89"/>
      <c r="L7" s="130"/>
      <c r="M7" s="282"/>
    </row>
    <row r="8" spans="1:13" ht="15" customHeight="1" x14ac:dyDescent="0.25">
      <c r="A8" s="209"/>
      <c r="B8" s="40"/>
      <c r="C8" s="520" t="s">
        <v>425</v>
      </c>
      <c r="D8" s="519"/>
      <c r="E8" s="519"/>
      <c r="F8" s="519"/>
      <c r="G8" s="51"/>
      <c r="H8" s="23"/>
      <c r="I8" s="23"/>
      <c r="J8" s="13"/>
      <c r="K8" s="394" t="str">
        <f>IF(AND(ISNUMBER(K6), ISNUMBER(K7)), IF(K6&gt;=K7, "Pass", "Fail"), "")</f>
        <v/>
      </c>
      <c r="L8" s="130"/>
      <c r="M8" s="282"/>
    </row>
    <row r="9" spans="1:13" ht="15" customHeight="1" x14ac:dyDescent="0.25">
      <c r="A9" s="209"/>
      <c r="B9" s="40"/>
      <c r="C9" s="843" t="s">
        <v>950</v>
      </c>
      <c r="D9" s="519"/>
      <c r="E9" s="519"/>
      <c r="F9" s="519"/>
      <c r="G9" s="51"/>
      <c r="H9" s="23"/>
      <c r="I9" s="23"/>
      <c r="J9" s="37"/>
      <c r="K9" s="89"/>
      <c r="L9" s="89"/>
      <c r="M9" s="282"/>
    </row>
    <row r="10" spans="1:13" ht="15" customHeight="1" x14ac:dyDescent="0.25">
      <c r="A10" s="209"/>
      <c r="B10" s="40"/>
      <c r="C10" s="1183" t="s">
        <v>1363</v>
      </c>
      <c r="D10" s="519"/>
      <c r="E10" s="519"/>
      <c r="F10" s="519"/>
      <c r="G10" s="51"/>
      <c r="H10" s="23"/>
      <c r="I10" s="23"/>
      <c r="J10" s="37"/>
      <c r="K10" s="89"/>
      <c r="L10" s="28"/>
      <c r="M10" s="282"/>
    </row>
    <row r="11" spans="1:13" ht="15" customHeight="1" x14ac:dyDescent="0.25">
      <c r="A11" s="209"/>
      <c r="B11" s="257" t="s">
        <v>1395</v>
      </c>
      <c r="C11" s="393" t="s">
        <v>92</v>
      </c>
      <c r="D11" s="115"/>
      <c r="E11" s="115"/>
      <c r="F11" s="115"/>
      <c r="G11" s="458"/>
      <c r="H11" s="25" t="str">
        <f>IF(AND(ISNUMBER(H12),ISNUMBER(H13)),SUM(H12:H13),"")</f>
        <v/>
      </c>
      <c r="I11" s="25" t="str">
        <f t="shared" ref="I11" si="0">IF(AND(ISNUMBER(I12),ISNUMBER(I13)),SUM(I12:I13),"")</f>
        <v/>
      </c>
      <c r="J11" s="37"/>
      <c r="K11" s="130"/>
      <c r="L11" s="130"/>
      <c r="M11" s="282"/>
    </row>
    <row r="12" spans="1:13" ht="15" customHeight="1" x14ac:dyDescent="0.25">
      <c r="A12" s="209"/>
      <c r="B12" s="136" t="s">
        <v>1394</v>
      </c>
      <c r="C12" s="392" t="s">
        <v>146</v>
      </c>
      <c r="D12" s="115"/>
      <c r="E12" s="115"/>
      <c r="F12" s="115"/>
      <c r="G12" s="458"/>
      <c r="H12" s="4"/>
      <c r="I12" s="4"/>
      <c r="J12" s="313" t="str">
        <f>IF(AND(ISNUMBER(H12), ISNUMBER(I12)), IF(H12&lt;=I12,"Pass","Fail"), "")</f>
        <v/>
      </c>
      <c r="K12" s="130"/>
      <c r="L12" s="130"/>
      <c r="M12" s="282"/>
    </row>
    <row r="13" spans="1:13" ht="15" customHeight="1" x14ac:dyDescent="0.25">
      <c r="A13" s="209"/>
      <c r="B13" s="136" t="s">
        <v>1396</v>
      </c>
      <c r="C13" s="392" t="s">
        <v>159</v>
      </c>
      <c r="D13" s="115"/>
      <c r="E13" s="115"/>
      <c r="F13" s="115"/>
      <c r="G13" s="458"/>
      <c r="H13" s="4"/>
      <c r="I13" s="4"/>
      <c r="J13" s="313" t="str">
        <f>IF(AND(ISNUMBER(H13), ISNUMBER(I13)), IF(H13&lt;=I13,"Pass","Fail"), "")</f>
        <v/>
      </c>
      <c r="K13" s="130"/>
      <c r="L13" s="130"/>
      <c r="M13" s="282"/>
    </row>
    <row r="14" spans="1:13" ht="15" customHeight="1" x14ac:dyDescent="0.25">
      <c r="A14" s="209"/>
      <c r="B14" s="40"/>
      <c r="C14" s="523" t="s">
        <v>31</v>
      </c>
      <c r="D14" s="115"/>
      <c r="E14" s="115"/>
      <c r="F14" s="115"/>
      <c r="G14" s="458"/>
      <c r="H14" s="132"/>
      <c r="I14" s="132"/>
      <c r="J14" s="132"/>
      <c r="K14" s="130"/>
      <c r="L14" s="130"/>
      <c r="M14" s="282"/>
    </row>
    <row r="15" spans="1:13" ht="15" customHeight="1" x14ac:dyDescent="0.25">
      <c r="A15" s="209"/>
      <c r="B15" s="204" t="s">
        <v>1397</v>
      </c>
      <c r="C15" s="616" t="s">
        <v>831</v>
      </c>
      <c r="D15" s="115"/>
      <c r="E15" s="115"/>
      <c r="F15" s="115"/>
      <c r="G15" s="458"/>
      <c r="H15" s="132"/>
      <c r="I15" s="14"/>
      <c r="J15" s="132"/>
      <c r="K15" s="130"/>
      <c r="L15" s="130"/>
      <c r="M15" s="282"/>
    </row>
    <row r="16" spans="1:13" ht="15" customHeight="1" x14ac:dyDescent="0.25">
      <c r="A16" s="209"/>
      <c r="B16" s="136" t="s">
        <v>1397</v>
      </c>
      <c r="C16" s="392" t="s">
        <v>420</v>
      </c>
      <c r="D16" s="115"/>
      <c r="E16" s="115"/>
      <c r="F16" s="115"/>
      <c r="G16" s="458"/>
      <c r="H16" s="132"/>
      <c r="I16" s="123"/>
      <c r="J16" s="132"/>
      <c r="K16" s="130"/>
      <c r="L16" s="130"/>
      <c r="M16" s="282"/>
    </row>
    <row r="17" spans="1:13" ht="15" customHeight="1" x14ac:dyDescent="0.25">
      <c r="A17" s="209"/>
      <c r="B17" s="136" t="s">
        <v>1398</v>
      </c>
      <c r="C17" s="392" t="s">
        <v>421</v>
      </c>
      <c r="D17" s="115"/>
      <c r="E17" s="115"/>
      <c r="F17" s="115"/>
      <c r="G17" s="458"/>
      <c r="H17" s="132"/>
      <c r="I17" s="123"/>
      <c r="J17" s="132"/>
      <c r="K17" s="130"/>
      <c r="L17" s="130"/>
      <c r="M17" s="282"/>
    </row>
    <row r="18" spans="1:13" ht="15" customHeight="1" x14ac:dyDescent="0.25">
      <c r="A18" s="209"/>
      <c r="B18" s="136" t="s">
        <v>1399</v>
      </c>
      <c r="C18" s="392" t="s">
        <v>720</v>
      </c>
      <c r="D18" s="115"/>
      <c r="E18" s="115"/>
      <c r="F18" s="115"/>
      <c r="G18" s="458"/>
      <c r="H18" s="132"/>
      <c r="I18" s="123"/>
      <c r="J18" s="132"/>
      <c r="K18" s="130"/>
      <c r="L18" s="130"/>
      <c r="M18" s="282"/>
    </row>
    <row r="19" spans="1:13" ht="15" customHeight="1" x14ac:dyDescent="0.25">
      <c r="A19" s="209"/>
      <c r="B19" s="136" t="s">
        <v>1400</v>
      </c>
      <c r="C19" s="435" t="s">
        <v>820</v>
      </c>
      <c r="D19" s="115"/>
      <c r="E19" s="115"/>
      <c r="F19" s="115"/>
      <c r="G19" s="262"/>
      <c r="H19" s="123"/>
      <c r="I19" s="123"/>
      <c r="J19" s="313" t="str">
        <f>IF(AND(ISNUMBER(H19), ISNUMBER(I19)), IF(H19&lt;=I19,"Pass","Fail"), "")</f>
        <v/>
      </c>
      <c r="K19" s="130"/>
      <c r="L19" s="130"/>
      <c r="M19" s="282"/>
    </row>
    <row r="20" spans="1:13" ht="15" customHeight="1" x14ac:dyDescent="0.25">
      <c r="A20" s="209"/>
      <c r="B20" s="136" t="s">
        <v>1400</v>
      </c>
      <c r="C20" s="521" t="s">
        <v>1466</v>
      </c>
      <c r="D20" s="115"/>
      <c r="E20" s="115"/>
      <c r="F20" s="115"/>
      <c r="G20" s="262"/>
      <c r="H20" s="123"/>
      <c r="I20" s="123"/>
      <c r="J20" s="313" t="str">
        <f>IF(AND(ISNUMBER(H20), ISNUMBER(I20)), IF(H20&lt;=I20,"Pass","Fail"), "")</f>
        <v/>
      </c>
      <c r="K20" s="130"/>
      <c r="L20" s="130"/>
      <c r="M20" s="282"/>
    </row>
    <row r="21" spans="1:13" ht="15" customHeight="1" x14ac:dyDescent="0.25">
      <c r="A21" s="209"/>
      <c r="B21" s="40"/>
      <c r="C21" s="520" t="s">
        <v>823</v>
      </c>
      <c r="D21" s="115"/>
      <c r="E21" s="115"/>
      <c r="F21" s="115"/>
      <c r="G21" s="852" t="str">
        <f>IF(AND(ISNUMBER(G19), ISNUMBER(G20)), IF(G19&gt;=G20, "Pass", "Fail"), "")</f>
        <v/>
      </c>
      <c r="H21" s="313" t="str">
        <f>IF(AND(ISNUMBER(H19), ISNUMBER(H20)), IF(H19&gt;=H20, "Pass", "Fail"), "")</f>
        <v/>
      </c>
      <c r="I21" s="313" t="str">
        <f>IF(AND(ISNUMBER(I19), ISNUMBER(I20)), IF(I19&gt;=I20, "Pass", "Fail"), "")</f>
        <v/>
      </c>
      <c r="J21" s="132"/>
      <c r="K21" s="130"/>
      <c r="L21" s="130"/>
      <c r="M21" s="282"/>
    </row>
    <row r="22" spans="1:13" ht="15" customHeight="1" x14ac:dyDescent="0.25">
      <c r="A22" s="209"/>
      <c r="B22" s="40"/>
      <c r="C22" s="524" t="s">
        <v>833</v>
      </c>
      <c r="D22" s="115"/>
      <c r="E22" s="115"/>
      <c r="F22" s="115"/>
      <c r="G22" s="458"/>
      <c r="H22" s="132"/>
      <c r="I22" s="313" t="str">
        <f>IF(AND(ISNUMBER(H19), ISNUMBER(I19), ISNUMBER(G19), ISNUMBER(G20)), IF(AND(H19&lt;=G19,G19&lt;=I19, H20&lt;=G20, G20&lt;=I20), "Pass", "Fail"), "")</f>
        <v/>
      </c>
      <c r="J22" s="132"/>
      <c r="K22" s="130"/>
      <c r="L22" s="130"/>
      <c r="M22" s="282"/>
    </row>
    <row r="23" spans="1:13" ht="15" customHeight="1" x14ac:dyDescent="0.25">
      <c r="A23" s="209"/>
      <c r="B23" s="378"/>
      <c r="C23" s="524" t="str">
        <f>"Check: consistent reporting in rows " &amp; ROW(A19) &amp; " and " &amp; ROW(A20)</f>
        <v>Check: consistent reporting in rows 19 and 20</v>
      </c>
      <c r="D23" s="115"/>
      <c r="E23" s="115"/>
      <c r="F23" s="115"/>
      <c r="G23" s="458"/>
      <c r="H23" s="132"/>
      <c r="I23" s="313" t="str">
        <f>IF(AND(ISNUMBER(H19), ISNUMBER(I19), ISNUMBER(H20), ISNUMBER(I20), ISNUMBER(G19), ISNUMBER(G20)), IF(H19=G19, IF(H20=G20, "Pass", "Fail"), IF(I19=G19, IF(I20=G20, "Pass", "Fail"), "Pass")), "")</f>
        <v/>
      </c>
      <c r="J23" s="132"/>
      <c r="K23" s="130"/>
      <c r="L23" s="130"/>
      <c r="M23" s="282"/>
    </row>
    <row r="24" spans="1:13" ht="15" customHeight="1" x14ac:dyDescent="0.25">
      <c r="A24" s="209"/>
      <c r="B24" s="133"/>
      <c r="C24" s="616" t="s">
        <v>482</v>
      </c>
      <c r="D24" s="115"/>
      <c r="E24" s="115"/>
      <c r="F24" s="115"/>
      <c r="G24" s="458"/>
      <c r="H24" s="132"/>
      <c r="I24" s="21"/>
      <c r="J24" s="132"/>
      <c r="K24" s="130"/>
      <c r="L24" s="130"/>
      <c r="M24" s="282"/>
    </row>
    <row r="25" spans="1:13" ht="15" customHeight="1" x14ac:dyDescent="0.25">
      <c r="A25" s="209"/>
      <c r="B25" s="378"/>
      <c r="C25" s="810" t="s">
        <v>858</v>
      </c>
      <c r="D25" s="139"/>
      <c r="E25" s="115"/>
      <c r="F25" s="115"/>
      <c r="G25" s="458"/>
      <c r="H25" s="132"/>
      <c r="I25" s="811"/>
      <c r="J25" s="132"/>
      <c r="K25" s="130"/>
      <c r="L25" s="130"/>
      <c r="M25" s="282"/>
    </row>
    <row r="26" spans="1:13" ht="15" customHeight="1" x14ac:dyDescent="0.25">
      <c r="A26" s="209"/>
      <c r="B26" s="180" t="s">
        <v>1401</v>
      </c>
      <c r="C26" s="521" t="s">
        <v>859</v>
      </c>
      <c r="D26" s="115"/>
      <c r="E26" s="115"/>
      <c r="F26" s="115"/>
      <c r="G26" s="458"/>
      <c r="H26" s="132"/>
      <c r="I26" s="817"/>
      <c r="J26" s="132"/>
      <c r="K26" s="130"/>
      <c r="L26" s="130"/>
      <c r="M26" s="282"/>
    </row>
    <row r="27" spans="1:13" ht="15" customHeight="1" x14ac:dyDescent="0.25">
      <c r="A27" s="209"/>
      <c r="B27" s="609"/>
      <c r="C27" s="610" t="s">
        <v>823</v>
      </c>
      <c r="D27" s="125"/>
      <c r="E27" s="125"/>
      <c r="F27" s="125"/>
      <c r="G27" s="198"/>
      <c r="H27" s="185"/>
      <c r="I27" s="315" t="str">
        <f>IF(AND(ISNUMBER(I25), ISNUMBER(I26)), IF(I25&gt;=I26, "Pass", "Fail"), "")</f>
        <v/>
      </c>
      <c r="J27" s="185"/>
      <c r="K27" s="186"/>
      <c r="L27" s="186"/>
      <c r="M27" s="282"/>
    </row>
    <row r="28" spans="1:13" ht="15" customHeight="1" x14ac:dyDescent="0.25">
      <c r="A28" s="644"/>
      <c r="B28" s="338"/>
      <c r="C28" s="339"/>
      <c r="D28" s="340"/>
      <c r="E28" s="340"/>
      <c r="F28" s="340"/>
      <c r="G28" s="240"/>
      <c r="H28" s="237"/>
      <c r="I28" s="237"/>
      <c r="J28" s="237"/>
      <c r="K28" s="237"/>
      <c r="L28" s="237"/>
      <c r="M28" s="500"/>
    </row>
    <row r="29" spans="1:13" ht="45" customHeight="1" x14ac:dyDescent="0.25">
      <c r="A29" s="527" t="s">
        <v>1708</v>
      </c>
      <c r="B29" s="750"/>
      <c r="C29" s="751"/>
      <c r="D29" s="751"/>
      <c r="E29" s="751"/>
      <c r="F29" s="751"/>
      <c r="G29" s="751"/>
      <c r="H29" s="751"/>
      <c r="I29" s="751"/>
      <c r="J29" s="751"/>
      <c r="M29" s="282"/>
    </row>
    <row r="30" spans="1:13" ht="105" customHeight="1" x14ac:dyDescent="0.25">
      <c r="A30" s="209"/>
      <c r="B30" s="1613" t="s">
        <v>1413</v>
      </c>
      <c r="C30" s="1184"/>
      <c r="D30" s="1185"/>
      <c r="E30" s="1185"/>
      <c r="F30" s="1185"/>
      <c r="G30" s="1185"/>
      <c r="H30" s="407" t="s">
        <v>62</v>
      </c>
      <c r="I30" s="1214" t="s">
        <v>76</v>
      </c>
      <c r="J30" s="1214" t="s">
        <v>175</v>
      </c>
      <c r="K30" s="1214" t="s">
        <v>226</v>
      </c>
      <c r="L30" s="816" t="s">
        <v>1320</v>
      </c>
      <c r="M30" s="282"/>
    </row>
    <row r="31" spans="1:13" ht="15" customHeight="1" x14ac:dyDescent="0.25">
      <c r="A31" s="209"/>
      <c r="B31" s="1260" t="s">
        <v>1452</v>
      </c>
      <c r="C31" s="1619" t="s">
        <v>478</v>
      </c>
      <c r="D31" s="395"/>
      <c r="E31" s="395"/>
      <c r="F31" s="395"/>
      <c r="G31" s="396"/>
      <c r="H31" s="401"/>
      <c r="I31" s="402"/>
      <c r="J31" s="403"/>
      <c r="K31" s="402"/>
      <c r="L31" s="403"/>
      <c r="M31" s="282"/>
    </row>
    <row r="32" spans="1:13" ht="15" customHeight="1" x14ac:dyDescent="0.25">
      <c r="A32" s="209"/>
      <c r="B32" s="136" t="s">
        <v>1392</v>
      </c>
      <c r="C32" s="392" t="s">
        <v>147</v>
      </c>
      <c r="D32" s="115"/>
      <c r="E32" s="115"/>
      <c r="F32" s="115"/>
      <c r="G32" s="343"/>
      <c r="H32" s="14"/>
      <c r="I32" s="4"/>
      <c r="J32" s="81"/>
      <c r="K32" s="13"/>
      <c r="L32" s="81"/>
      <c r="M32" s="282"/>
    </row>
    <row r="33" spans="1:13" ht="15" customHeight="1" x14ac:dyDescent="0.25">
      <c r="A33" s="209"/>
      <c r="B33" s="136" t="s">
        <v>1402</v>
      </c>
      <c r="C33" s="435" t="s">
        <v>824</v>
      </c>
      <c r="D33" s="115"/>
      <c r="E33" s="115"/>
      <c r="F33" s="115"/>
      <c r="G33" s="343"/>
      <c r="H33" s="37"/>
      <c r="I33" s="13"/>
      <c r="J33" s="96"/>
      <c r="K33" s="13"/>
      <c r="L33" s="81"/>
      <c r="M33" s="282"/>
    </row>
    <row r="34" spans="1:13" ht="15" customHeight="1" x14ac:dyDescent="0.25">
      <c r="A34" s="209"/>
      <c r="B34" s="136" t="s">
        <v>1402</v>
      </c>
      <c r="C34" s="521" t="s">
        <v>825</v>
      </c>
      <c r="D34" s="115"/>
      <c r="E34" s="115"/>
      <c r="F34" s="115"/>
      <c r="G34" s="343"/>
      <c r="H34" s="262"/>
      <c r="I34" s="13"/>
      <c r="J34" s="141"/>
      <c r="K34" s="123"/>
      <c r="L34" s="394" t="str">
        <f>IF(AND(ISNUMBER(J34), ISNUMBER(K34)), IF(J34&gt;=K34, "Pass", "Fail"), "")</f>
        <v/>
      </c>
      <c r="M34" s="282"/>
    </row>
    <row r="35" spans="1:13" ht="15" customHeight="1" x14ac:dyDescent="0.25">
      <c r="A35" s="213"/>
      <c r="B35" s="12"/>
      <c r="C35" s="520" t="s">
        <v>823</v>
      </c>
      <c r="D35" s="115"/>
      <c r="E35" s="115"/>
      <c r="F35" s="115"/>
      <c r="G35" s="115"/>
      <c r="H35" s="37"/>
      <c r="I35" s="13"/>
      <c r="J35" s="394" t="str">
        <f>IF(AND(ISNUMBER(J33), ISNUMBER(J34)), IF(J33&gt;=J34, "Pass", "Fail"), "")</f>
        <v/>
      </c>
      <c r="K35" s="313" t="str">
        <f>IF(AND(ISNUMBER(J33), ISNUMBER(K34)), IF(J33&gt;=K34, "Pass", "Fail"), "")</f>
        <v/>
      </c>
      <c r="L35" s="81"/>
      <c r="M35" s="282"/>
    </row>
    <row r="36" spans="1:13" ht="15" customHeight="1" x14ac:dyDescent="0.25">
      <c r="A36" s="213"/>
      <c r="B36" s="434" t="s">
        <v>1392</v>
      </c>
      <c r="C36" s="435" t="s">
        <v>822</v>
      </c>
      <c r="D36" s="115"/>
      <c r="E36" s="115"/>
      <c r="F36" s="115"/>
      <c r="G36" s="115"/>
      <c r="H36" s="37"/>
      <c r="I36" s="13"/>
      <c r="J36" s="96"/>
      <c r="K36" s="13"/>
      <c r="L36" s="81"/>
      <c r="M36" s="282"/>
    </row>
    <row r="37" spans="1:13" ht="15" customHeight="1" x14ac:dyDescent="0.25">
      <c r="A37" s="213"/>
      <c r="B37" s="136" t="s">
        <v>1393</v>
      </c>
      <c r="C37" s="521" t="s">
        <v>857</v>
      </c>
      <c r="D37" s="115"/>
      <c r="E37" s="115"/>
      <c r="F37" s="115"/>
      <c r="G37" s="115"/>
      <c r="H37" s="37"/>
      <c r="I37" s="13"/>
      <c r="J37" s="141"/>
      <c r="K37" s="13"/>
      <c r="L37" s="81"/>
      <c r="M37" s="282"/>
    </row>
    <row r="38" spans="1:13" ht="15" customHeight="1" x14ac:dyDescent="0.25">
      <c r="A38" s="213"/>
      <c r="B38" s="12"/>
      <c r="C38" s="520" t="s">
        <v>823</v>
      </c>
      <c r="D38" s="115"/>
      <c r="E38" s="115"/>
      <c r="F38" s="115"/>
      <c r="G38" s="115"/>
      <c r="H38" s="37"/>
      <c r="I38" s="13"/>
      <c r="J38" s="394" t="str">
        <f>IF(AND(ISNUMBER(J36), ISNUMBER(J37)), IF(J36&gt;=J37, "Pass", "Fail"), "")</f>
        <v/>
      </c>
      <c r="K38" s="13"/>
      <c r="L38" s="81"/>
      <c r="M38" s="282"/>
    </row>
    <row r="39" spans="1:13" ht="15" customHeight="1" x14ac:dyDescent="0.25">
      <c r="A39" s="209"/>
      <c r="B39" s="136" t="s">
        <v>1403</v>
      </c>
      <c r="C39" s="393" t="s">
        <v>826</v>
      </c>
      <c r="D39" s="115"/>
      <c r="E39" s="115"/>
      <c r="F39" s="115"/>
      <c r="G39" s="343"/>
      <c r="H39" s="37"/>
      <c r="I39" s="13"/>
      <c r="J39" s="81"/>
      <c r="K39" s="13"/>
      <c r="L39" s="81"/>
      <c r="M39" s="282"/>
    </row>
    <row r="40" spans="1:13" ht="15" customHeight="1" x14ac:dyDescent="0.25">
      <c r="A40" s="209"/>
      <c r="B40" s="136" t="s">
        <v>1405</v>
      </c>
      <c r="C40" s="435" t="s">
        <v>1469</v>
      </c>
      <c r="D40" s="115"/>
      <c r="E40" s="115"/>
      <c r="F40" s="115"/>
      <c r="G40" s="343"/>
      <c r="H40" s="37"/>
      <c r="I40" s="4"/>
      <c r="J40" s="81"/>
      <c r="K40" s="13"/>
      <c r="L40" s="81"/>
      <c r="M40" s="282"/>
    </row>
    <row r="41" spans="1:13" ht="15" customHeight="1" x14ac:dyDescent="0.25">
      <c r="A41" s="209"/>
      <c r="B41" s="12"/>
      <c r="C41" s="611" t="s">
        <v>77</v>
      </c>
      <c r="D41" s="115"/>
      <c r="E41" s="115"/>
      <c r="F41" s="115"/>
      <c r="G41" s="343"/>
      <c r="H41" s="37"/>
      <c r="I41" s="4"/>
      <c r="J41" s="81"/>
      <c r="K41" s="13"/>
      <c r="L41" s="81"/>
      <c r="M41" s="282"/>
    </row>
    <row r="42" spans="1:13" ht="15" customHeight="1" x14ac:dyDescent="0.25">
      <c r="A42" s="209"/>
      <c r="B42" s="12"/>
      <c r="C42" s="611" t="s">
        <v>79</v>
      </c>
      <c r="D42" s="115"/>
      <c r="E42" s="115"/>
      <c r="F42" s="115"/>
      <c r="G42" s="343"/>
      <c r="H42" s="37"/>
      <c r="I42" s="4"/>
      <c r="J42" s="81"/>
      <c r="K42" s="13"/>
      <c r="L42" s="81"/>
      <c r="M42" s="282"/>
    </row>
    <row r="43" spans="1:13" ht="15" customHeight="1" x14ac:dyDescent="0.25">
      <c r="A43" s="209"/>
      <c r="B43" s="136" t="s">
        <v>1405</v>
      </c>
      <c r="C43" s="616" t="s">
        <v>483</v>
      </c>
      <c r="D43" s="31"/>
      <c r="E43" s="31"/>
      <c r="F43" s="31"/>
      <c r="G43" s="343"/>
      <c r="H43" s="37"/>
      <c r="I43" s="47"/>
      <c r="J43" s="81"/>
      <c r="K43" s="13"/>
      <c r="L43" s="81"/>
      <c r="M43" s="282"/>
    </row>
    <row r="44" spans="1:13" ht="15" customHeight="1" x14ac:dyDescent="0.25">
      <c r="A44" s="209"/>
      <c r="B44" s="624"/>
      <c r="C44" s="808" t="s">
        <v>832</v>
      </c>
      <c r="D44" s="809"/>
      <c r="E44" s="809"/>
      <c r="F44" s="809"/>
      <c r="G44" s="570"/>
      <c r="H44" s="37"/>
      <c r="I44" s="531"/>
      <c r="J44" s="81"/>
      <c r="K44" s="13"/>
      <c r="L44" s="81"/>
      <c r="M44" s="282"/>
    </row>
    <row r="45" spans="1:13" ht="15" customHeight="1" x14ac:dyDescent="0.25">
      <c r="A45" s="213"/>
      <c r="B45" s="12"/>
      <c r="C45" s="393" t="s">
        <v>827</v>
      </c>
      <c r="D45" s="115"/>
      <c r="E45" s="115"/>
      <c r="F45" s="115"/>
      <c r="G45" s="115"/>
      <c r="H45" s="37"/>
      <c r="I45" s="12"/>
      <c r="J45" s="81"/>
      <c r="K45" s="13"/>
      <c r="L45" s="81"/>
      <c r="M45" s="282"/>
    </row>
    <row r="46" spans="1:13" ht="15" customHeight="1" x14ac:dyDescent="0.25">
      <c r="A46" s="213"/>
      <c r="B46" s="434" t="s">
        <v>1404</v>
      </c>
      <c r="C46" s="435" t="s">
        <v>715</v>
      </c>
      <c r="D46" s="115"/>
      <c r="E46" s="115"/>
      <c r="F46" s="115"/>
      <c r="G46" s="115"/>
      <c r="H46" s="37"/>
      <c r="I46" s="123"/>
      <c r="J46" s="81"/>
      <c r="K46" s="13"/>
      <c r="L46" s="81"/>
      <c r="M46" s="282"/>
    </row>
    <row r="47" spans="1:13" ht="15" customHeight="1" x14ac:dyDescent="0.25">
      <c r="A47" s="213"/>
      <c r="B47" s="434" t="s">
        <v>1405</v>
      </c>
      <c r="C47" s="435" t="s">
        <v>716</v>
      </c>
      <c r="D47" s="115"/>
      <c r="E47" s="115"/>
      <c r="F47" s="115"/>
      <c r="G47" s="115"/>
      <c r="H47" s="37"/>
      <c r="I47" s="123"/>
      <c r="J47" s="81"/>
      <c r="K47" s="13"/>
      <c r="L47" s="81"/>
      <c r="M47" s="282"/>
    </row>
    <row r="48" spans="1:13" ht="15" customHeight="1" x14ac:dyDescent="0.25">
      <c r="A48" s="213"/>
      <c r="B48" s="434" t="s">
        <v>1406</v>
      </c>
      <c r="C48" s="435" t="s">
        <v>717</v>
      </c>
      <c r="D48" s="115"/>
      <c r="E48" s="115"/>
      <c r="F48" s="115"/>
      <c r="G48" s="115"/>
      <c r="H48" s="37"/>
      <c r="I48" s="123"/>
      <c r="J48" s="81"/>
      <c r="K48" s="13"/>
      <c r="L48" s="81"/>
      <c r="M48" s="282"/>
    </row>
    <row r="49" spans="1:13" ht="15" customHeight="1" x14ac:dyDescent="0.25">
      <c r="A49" s="213"/>
      <c r="B49" s="434" t="s">
        <v>1407</v>
      </c>
      <c r="C49" s="435" t="s">
        <v>718</v>
      </c>
      <c r="D49" s="115"/>
      <c r="E49" s="115"/>
      <c r="F49" s="115"/>
      <c r="G49" s="115"/>
      <c r="H49" s="37"/>
      <c r="I49" s="123"/>
      <c r="J49" s="81"/>
      <c r="K49" s="13"/>
      <c r="L49" s="81"/>
      <c r="M49" s="282"/>
    </row>
    <row r="50" spans="1:13" ht="15" customHeight="1" x14ac:dyDescent="0.25">
      <c r="A50" s="213"/>
      <c r="B50" s="434" t="s">
        <v>1408</v>
      </c>
      <c r="C50" s="435" t="s">
        <v>719</v>
      </c>
      <c r="D50" s="324"/>
      <c r="E50" s="324"/>
      <c r="F50" s="324"/>
      <c r="G50" s="324"/>
      <c r="H50" s="37"/>
      <c r="I50" s="123"/>
      <c r="J50" s="81"/>
      <c r="K50" s="13"/>
      <c r="L50" s="81"/>
      <c r="M50" s="282"/>
    </row>
    <row r="51" spans="1:13" ht="15" customHeight="1" x14ac:dyDescent="0.25">
      <c r="A51" s="213"/>
      <c r="B51" s="434" t="s">
        <v>1409</v>
      </c>
      <c r="C51" s="435" t="s">
        <v>422</v>
      </c>
      <c r="D51" s="115"/>
      <c r="E51" s="115"/>
      <c r="F51" s="115"/>
      <c r="G51" s="115"/>
      <c r="H51" s="37"/>
      <c r="I51" s="123"/>
      <c r="J51" s="81"/>
      <c r="K51" s="13"/>
      <c r="L51" s="81"/>
      <c r="M51" s="282"/>
    </row>
    <row r="52" spans="1:13" ht="15" customHeight="1" x14ac:dyDescent="0.25">
      <c r="A52" s="213"/>
      <c r="B52" s="136" t="s">
        <v>1410</v>
      </c>
      <c r="C52" s="435" t="s">
        <v>423</v>
      </c>
      <c r="D52" s="115"/>
      <c r="E52" s="115"/>
      <c r="F52" s="115"/>
      <c r="G52" s="115"/>
      <c r="H52" s="37"/>
      <c r="I52" s="123"/>
      <c r="J52" s="81"/>
      <c r="K52" s="13"/>
      <c r="L52" s="81"/>
      <c r="M52" s="282"/>
    </row>
    <row r="53" spans="1:13" ht="15" customHeight="1" x14ac:dyDescent="0.25">
      <c r="A53" s="213"/>
      <c r="B53" s="434" t="s">
        <v>1408</v>
      </c>
      <c r="C53" s="435" t="s">
        <v>721</v>
      </c>
      <c r="D53" s="324"/>
      <c r="E53" s="324"/>
      <c r="F53" s="324"/>
      <c r="G53" s="324"/>
      <c r="H53" s="37"/>
      <c r="I53" s="123"/>
      <c r="J53" s="81"/>
      <c r="K53" s="13"/>
      <c r="L53" s="81"/>
      <c r="M53" s="282"/>
    </row>
    <row r="54" spans="1:13" ht="15" customHeight="1" x14ac:dyDescent="0.25">
      <c r="A54" s="213"/>
      <c r="B54" s="30"/>
      <c r="C54" s="612" t="str">
        <f>"Check: sum of OBS items ≥ deduction of eligible specific and general provisions in row " &amp; ROW(A52)</f>
        <v>Check: sum of OBS items ≥ deduction of eligible specific and general provisions in row 52</v>
      </c>
      <c r="D54" s="613"/>
      <c r="E54" s="613"/>
      <c r="F54" s="613"/>
      <c r="G54" s="613"/>
      <c r="H54" s="30"/>
      <c r="I54" s="314" t="str">
        <f>IF(COUNT(I46:I52)=ROWS(I46:I52), IF(SUM(I46:I51)&gt;=I52,"Pass","Fail"), "")</f>
        <v/>
      </c>
      <c r="J54" s="806"/>
      <c r="K54" s="18"/>
      <c r="L54" s="19"/>
      <c r="M54" s="282"/>
    </row>
    <row r="55" spans="1:13" ht="15" customHeight="1" x14ac:dyDescent="0.25">
      <c r="A55" s="209"/>
      <c r="B55" s="240"/>
      <c r="I55" s="2"/>
      <c r="J55" s="2"/>
      <c r="K55" s="2"/>
      <c r="L55" s="2"/>
      <c r="M55" s="500"/>
    </row>
    <row r="56" spans="1:13" ht="45" customHeight="1" x14ac:dyDescent="0.25">
      <c r="A56" s="527" t="s">
        <v>1709</v>
      </c>
      <c r="B56" s="750"/>
      <c r="C56" s="654"/>
      <c r="D56" s="654"/>
      <c r="E56" s="654"/>
      <c r="F56" s="654"/>
      <c r="G56" s="654"/>
      <c r="H56" s="654"/>
      <c r="I56" s="654"/>
      <c r="J56" s="654"/>
      <c r="K56" s="654"/>
      <c r="L56" s="654"/>
      <c r="M56" s="466"/>
    </row>
    <row r="57" spans="1:13" ht="105" customHeight="1" x14ac:dyDescent="0.25">
      <c r="A57" s="213"/>
      <c r="B57" s="1" t="s">
        <v>1413</v>
      </c>
      <c r="C57" s="2504"/>
      <c r="D57" s="2505"/>
      <c r="E57" s="2505"/>
      <c r="F57" s="2505"/>
      <c r="G57" s="666"/>
      <c r="H57" s="666"/>
      <c r="I57" s="673" t="s">
        <v>128</v>
      </c>
      <c r="J57" s="685" t="s">
        <v>829</v>
      </c>
      <c r="K57" s="855" t="s">
        <v>861</v>
      </c>
      <c r="L57" s="2"/>
      <c r="M57" s="282"/>
    </row>
    <row r="58" spans="1:13" ht="15" customHeight="1" x14ac:dyDescent="0.25">
      <c r="A58" s="213"/>
      <c r="B58" s="257" t="s">
        <v>1411</v>
      </c>
      <c r="C58" s="614" t="s">
        <v>830</v>
      </c>
      <c r="D58" s="139"/>
      <c r="E58" s="139"/>
      <c r="F58" s="139"/>
      <c r="G58" s="395"/>
      <c r="H58" s="395"/>
      <c r="I58" s="479" t="str">
        <f>IF(ISNUMBER(I59), I59+I61, "")</f>
        <v/>
      </c>
      <c r="J58" s="332"/>
      <c r="K58" s="333"/>
      <c r="L58" s="2"/>
      <c r="M58" s="282"/>
    </row>
    <row r="59" spans="1:13" ht="15" customHeight="1" x14ac:dyDescent="0.25">
      <c r="A59" s="213"/>
      <c r="B59" s="133"/>
      <c r="C59" s="435" t="s">
        <v>828</v>
      </c>
      <c r="D59" s="115"/>
      <c r="E59" s="115"/>
      <c r="F59" s="115"/>
      <c r="G59" s="115"/>
      <c r="H59" s="115"/>
      <c r="I59" s="354"/>
      <c r="J59" s="132"/>
      <c r="K59" s="130"/>
      <c r="L59" s="2"/>
      <c r="M59" s="282"/>
    </row>
    <row r="60" spans="1:13" ht="15" customHeight="1" x14ac:dyDescent="0.25">
      <c r="A60" s="213"/>
      <c r="B60" s="133"/>
      <c r="C60" s="521" t="s">
        <v>860</v>
      </c>
      <c r="D60" s="115"/>
      <c r="E60" s="115"/>
      <c r="F60" s="115"/>
      <c r="G60" s="115"/>
      <c r="H60" s="115"/>
      <c r="I60" s="129"/>
      <c r="J60" s="132"/>
      <c r="K60" s="130"/>
      <c r="L60" s="2"/>
      <c r="M60" s="282"/>
    </row>
    <row r="61" spans="1:13" ht="15" customHeight="1" x14ac:dyDescent="0.25">
      <c r="A61" s="213"/>
      <c r="B61" s="133"/>
      <c r="C61" s="435" t="s">
        <v>75</v>
      </c>
      <c r="D61" s="115"/>
      <c r="E61" s="115"/>
      <c r="F61" s="115"/>
      <c r="G61" s="115"/>
      <c r="H61" s="115"/>
      <c r="I61" s="127"/>
      <c r="J61" s="331"/>
      <c r="K61" s="651"/>
      <c r="L61" s="2"/>
      <c r="M61" s="282"/>
    </row>
    <row r="62" spans="1:13" ht="15" customHeight="1" x14ac:dyDescent="0.25">
      <c r="A62" s="213"/>
      <c r="B62" s="134"/>
      <c r="C62" s="435" t="s">
        <v>81</v>
      </c>
      <c r="D62" s="115"/>
      <c r="E62" s="115"/>
      <c r="F62" s="115"/>
      <c r="G62" s="115"/>
      <c r="H62" s="115"/>
      <c r="I62" s="727"/>
      <c r="J62" s="138" t="str">
        <f>IF(AND(ISNUMBER(I59), ISNUMBER(I60), ISNUMBER(J61)), I59-I60-J61, "")</f>
        <v/>
      </c>
      <c r="K62" s="95" t="str">
        <f>IF(AND(ISNUMBER(I59), ISNUMBER(I60), ISNUMBER(K61)), I59-I60-K61, "")</f>
        <v/>
      </c>
      <c r="L62" s="2"/>
      <c r="M62" s="282"/>
    </row>
    <row r="63" spans="1:13" ht="15" customHeight="1" x14ac:dyDescent="0.25">
      <c r="A63" s="213"/>
      <c r="B63" s="135"/>
      <c r="C63" s="2508" t="s">
        <v>424</v>
      </c>
      <c r="D63" s="2509"/>
      <c r="E63" s="2509"/>
      <c r="F63" s="2509"/>
      <c r="G63" s="2509"/>
      <c r="H63" s="2509"/>
      <c r="I63" s="320" t="str">
        <f>IF(AND(ISNUMBER(I59), ISNUMBER(I60)), IF(I60&lt;=I59,"Pass","Fail"), "")</f>
        <v/>
      </c>
      <c r="J63" s="636" t="str">
        <f>IF(AND(ISNUMBER(I59), ISNUMBER(I60), ISNUMBER(I61), ISNUMBER(J61)), IF(AND(J61&lt;=I61, I59-I60&gt;=J61), "Pass", "Fail"), "")</f>
        <v/>
      </c>
      <c r="K63" s="606" t="str">
        <f>IF(AND(ISNUMBER(J61), ISNUMBER(K61)), IF(K61&lt;=J61, "Pass", "Fail"), "")</f>
        <v/>
      </c>
      <c r="L63" s="2"/>
      <c r="M63" s="282"/>
    </row>
    <row r="64" spans="1:13" ht="15" customHeight="1" x14ac:dyDescent="0.25">
      <c r="A64" s="630"/>
      <c r="B64" s="356"/>
      <c r="C64" s="357"/>
      <c r="D64" s="237"/>
      <c r="E64" s="237"/>
      <c r="F64" s="237"/>
      <c r="G64" s="237"/>
      <c r="H64" s="237"/>
      <c r="I64" s="237"/>
      <c r="J64" s="237"/>
      <c r="K64" s="237"/>
      <c r="L64" s="237"/>
      <c r="M64" s="500"/>
    </row>
    <row r="65" spans="1:13" ht="45" hidden="1" customHeight="1" x14ac:dyDescent="0.25">
      <c r="A65" s="213"/>
      <c r="B65"/>
      <c r="C65"/>
      <c r="D65"/>
      <c r="E65"/>
      <c r="F65"/>
      <c r="G65"/>
      <c r="H65"/>
      <c r="I65"/>
      <c r="J65"/>
      <c r="K65"/>
      <c r="L65"/>
      <c r="M65" s="1620"/>
    </row>
    <row r="66" spans="1:13" ht="15" hidden="1" customHeight="1" x14ac:dyDescent="0.25">
      <c r="A66" s="213"/>
      <c r="B66"/>
      <c r="C66"/>
      <c r="D66"/>
      <c r="E66"/>
      <c r="F66"/>
      <c r="G66"/>
      <c r="H66"/>
      <c r="I66"/>
      <c r="J66"/>
      <c r="K66"/>
      <c r="L66"/>
      <c r="M66" s="1620"/>
    </row>
    <row r="67" spans="1:13" ht="15" hidden="1" customHeight="1" x14ac:dyDescent="0.25">
      <c r="A67" s="213"/>
      <c r="B67"/>
      <c r="C67"/>
      <c r="D67"/>
      <c r="E67"/>
      <c r="F67"/>
      <c r="G67"/>
      <c r="H67"/>
      <c r="I67"/>
      <c r="J67"/>
      <c r="K67"/>
      <c r="L67"/>
      <c r="M67" s="1620"/>
    </row>
    <row r="68" spans="1:13" ht="15" hidden="1" customHeight="1" x14ac:dyDescent="0.25">
      <c r="A68" s="213"/>
      <c r="B68"/>
      <c r="C68"/>
      <c r="D68"/>
      <c r="E68"/>
      <c r="F68"/>
      <c r="G68"/>
      <c r="H68"/>
      <c r="I68"/>
      <c r="J68"/>
      <c r="K68"/>
      <c r="L68"/>
      <c r="M68" s="1620"/>
    </row>
    <row r="69" spans="1:13" ht="15" hidden="1" customHeight="1" x14ac:dyDescent="0.25">
      <c r="A69" s="213"/>
      <c r="B69"/>
      <c r="C69"/>
      <c r="D69"/>
      <c r="E69"/>
      <c r="F69"/>
      <c r="G69"/>
      <c r="H69"/>
      <c r="I69"/>
      <c r="J69"/>
      <c r="K69"/>
      <c r="L69"/>
      <c r="M69" s="1620"/>
    </row>
    <row r="70" spans="1:13" ht="15" hidden="1" customHeight="1" x14ac:dyDescent="0.25">
      <c r="A70" s="213"/>
      <c r="B70"/>
      <c r="C70"/>
      <c r="D70"/>
      <c r="E70"/>
      <c r="F70"/>
      <c r="G70"/>
      <c r="H70"/>
      <c r="I70"/>
      <c r="J70"/>
      <c r="K70"/>
      <c r="L70"/>
      <c r="M70" s="1620"/>
    </row>
    <row r="71" spans="1:13" ht="15" hidden="1" customHeight="1" x14ac:dyDescent="0.25">
      <c r="A71" s="213"/>
      <c r="B71"/>
      <c r="C71"/>
      <c r="D71"/>
      <c r="E71"/>
      <c r="F71"/>
      <c r="G71"/>
      <c r="H71"/>
      <c r="I71"/>
      <c r="J71"/>
      <c r="K71"/>
      <c r="L71"/>
      <c r="M71" s="1620"/>
    </row>
    <row r="72" spans="1:13" ht="15" hidden="1" customHeight="1" x14ac:dyDescent="0.25">
      <c r="A72" s="213"/>
      <c r="B72"/>
      <c r="C72"/>
      <c r="D72"/>
      <c r="E72"/>
      <c r="F72"/>
      <c r="G72"/>
      <c r="H72"/>
      <c r="I72"/>
      <c r="J72"/>
      <c r="K72"/>
      <c r="L72"/>
      <c r="M72" s="1620"/>
    </row>
    <row r="73" spans="1:13" ht="15" hidden="1" customHeight="1" x14ac:dyDescent="0.25">
      <c r="A73" s="213"/>
      <c r="B73"/>
      <c r="C73"/>
      <c r="D73"/>
      <c r="E73"/>
      <c r="F73"/>
      <c r="G73"/>
      <c r="H73"/>
      <c r="I73"/>
      <c r="J73"/>
      <c r="K73"/>
      <c r="L73"/>
      <c r="M73" s="1620"/>
    </row>
    <row r="74" spans="1:13" ht="15" hidden="1" customHeight="1" x14ac:dyDescent="0.25">
      <c r="A74" s="213"/>
      <c r="B74"/>
      <c r="C74"/>
      <c r="D74"/>
      <c r="E74"/>
      <c r="F74"/>
      <c r="G74"/>
      <c r="H74"/>
      <c r="I74"/>
      <c r="J74"/>
      <c r="K74"/>
      <c r="L74"/>
      <c r="M74" s="1620"/>
    </row>
    <row r="75" spans="1:13" ht="15" hidden="1" customHeight="1" x14ac:dyDescent="0.25">
      <c r="A75" s="213"/>
      <c r="B75"/>
      <c r="C75"/>
      <c r="D75"/>
      <c r="E75"/>
      <c r="F75"/>
      <c r="G75"/>
      <c r="H75"/>
      <c r="I75"/>
      <c r="J75"/>
      <c r="K75"/>
      <c r="L75"/>
      <c r="M75" s="1620"/>
    </row>
    <row r="76" spans="1:13" ht="15" hidden="1" customHeight="1" x14ac:dyDescent="0.25">
      <c r="A76" s="213"/>
      <c r="B76"/>
      <c r="C76"/>
      <c r="D76"/>
      <c r="E76"/>
      <c r="F76"/>
      <c r="G76"/>
      <c r="H76"/>
      <c r="I76"/>
      <c r="J76"/>
      <c r="K76"/>
      <c r="L76"/>
      <c r="M76" s="1620"/>
    </row>
    <row r="77" spans="1:13" ht="15" hidden="1" customHeight="1" x14ac:dyDescent="0.25">
      <c r="A77" s="213"/>
      <c r="B77"/>
      <c r="C77"/>
      <c r="D77"/>
      <c r="E77"/>
      <c r="F77"/>
      <c r="G77"/>
      <c r="H77"/>
      <c r="I77"/>
      <c r="J77"/>
      <c r="K77"/>
      <c r="L77"/>
      <c r="M77" s="1620"/>
    </row>
    <row r="78" spans="1:13" ht="15" hidden="1" customHeight="1" x14ac:dyDescent="0.25">
      <c r="A78" s="213"/>
      <c r="B78"/>
      <c r="C78"/>
      <c r="D78"/>
      <c r="E78"/>
      <c r="F78"/>
      <c r="G78"/>
      <c r="H78"/>
      <c r="I78"/>
      <c r="J78"/>
      <c r="K78"/>
      <c r="L78"/>
      <c r="M78" s="1620"/>
    </row>
    <row r="79" spans="1:13" ht="15" hidden="1" customHeight="1" x14ac:dyDescent="0.25">
      <c r="A79" s="213"/>
      <c r="B79"/>
      <c r="C79"/>
      <c r="D79"/>
      <c r="E79"/>
      <c r="F79"/>
      <c r="G79"/>
      <c r="H79"/>
      <c r="I79"/>
      <c r="J79"/>
      <c r="K79"/>
      <c r="L79"/>
      <c r="M79" s="1620"/>
    </row>
    <row r="80" spans="1:13" ht="15" hidden="1" customHeight="1" x14ac:dyDescent="0.25">
      <c r="A80" s="213"/>
      <c r="B80"/>
      <c r="C80"/>
      <c r="D80"/>
      <c r="E80"/>
      <c r="F80"/>
      <c r="G80"/>
      <c r="H80"/>
      <c r="I80"/>
      <c r="J80"/>
      <c r="K80"/>
      <c r="L80"/>
      <c r="M80" s="1620"/>
    </row>
    <row r="81" spans="1:13" ht="15" hidden="1" customHeight="1" x14ac:dyDescent="0.25">
      <c r="A81" s="213"/>
      <c r="B81"/>
      <c r="C81"/>
      <c r="D81"/>
      <c r="E81"/>
      <c r="F81"/>
      <c r="G81"/>
      <c r="H81"/>
      <c r="I81"/>
      <c r="J81"/>
      <c r="K81"/>
      <c r="L81"/>
      <c r="M81" s="1620"/>
    </row>
    <row r="82" spans="1:13" ht="15" hidden="1" customHeight="1" x14ac:dyDescent="0.25">
      <c r="A82" s="213"/>
      <c r="B82"/>
      <c r="C82"/>
      <c r="D82"/>
      <c r="E82"/>
      <c r="F82"/>
      <c r="G82"/>
      <c r="H82"/>
      <c r="I82"/>
      <c r="J82"/>
      <c r="K82"/>
      <c r="L82"/>
      <c r="M82" s="1620"/>
    </row>
    <row r="83" spans="1:13" ht="15" hidden="1" customHeight="1" x14ac:dyDescent="0.25">
      <c r="A83" s="213"/>
      <c r="B83"/>
      <c r="C83"/>
      <c r="D83"/>
      <c r="E83"/>
      <c r="F83"/>
      <c r="G83"/>
      <c r="H83"/>
      <c r="I83"/>
      <c r="J83"/>
      <c r="K83"/>
      <c r="L83"/>
      <c r="M83" s="1620"/>
    </row>
    <row r="84" spans="1:13" ht="15" hidden="1" customHeight="1" x14ac:dyDescent="0.25">
      <c r="A84" s="213"/>
      <c r="B84"/>
      <c r="C84"/>
      <c r="D84"/>
      <c r="E84"/>
      <c r="F84"/>
      <c r="G84"/>
      <c r="H84"/>
      <c r="I84"/>
      <c r="J84"/>
      <c r="K84"/>
      <c r="L84"/>
      <c r="M84" s="1620"/>
    </row>
    <row r="85" spans="1:13" ht="15" hidden="1" customHeight="1" x14ac:dyDescent="0.25">
      <c r="A85" s="213"/>
      <c r="B85"/>
      <c r="C85"/>
      <c r="D85"/>
      <c r="E85"/>
      <c r="F85"/>
      <c r="G85"/>
      <c r="H85"/>
      <c r="I85"/>
      <c r="J85"/>
      <c r="K85"/>
      <c r="L85"/>
      <c r="M85" s="1620"/>
    </row>
    <row r="86" spans="1:13" ht="15" hidden="1" customHeight="1" x14ac:dyDescent="0.25">
      <c r="A86" s="213"/>
      <c r="B86"/>
      <c r="C86"/>
      <c r="D86"/>
      <c r="E86"/>
      <c r="F86"/>
      <c r="G86"/>
      <c r="H86"/>
      <c r="I86"/>
      <c r="J86"/>
      <c r="K86"/>
      <c r="L86"/>
      <c r="M86" s="1620"/>
    </row>
    <row r="87" spans="1:13" ht="15" hidden="1" customHeight="1" x14ac:dyDescent="0.25">
      <c r="A87" s="213"/>
      <c r="B87"/>
      <c r="C87"/>
      <c r="D87"/>
      <c r="E87"/>
      <c r="F87"/>
      <c r="G87"/>
      <c r="H87"/>
      <c r="I87"/>
      <c r="J87"/>
      <c r="K87"/>
      <c r="L87"/>
      <c r="M87" s="1620"/>
    </row>
    <row r="88" spans="1:13" ht="15" hidden="1" customHeight="1" x14ac:dyDescent="0.25">
      <c r="A88" s="213"/>
      <c r="B88"/>
      <c r="C88"/>
      <c r="D88"/>
      <c r="E88"/>
      <c r="F88"/>
      <c r="G88"/>
      <c r="H88"/>
      <c r="I88"/>
      <c r="J88"/>
      <c r="K88"/>
      <c r="L88"/>
      <c r="M88" s="1620"/>
    </row>
    <row r="89" spans="1:13" ht="15" hidden="1" customHeight="1" x14ac:dyDescent="0.25">
      <c r="A89" s="213"/>
      <c r="B89"/>
      <c r="C89"/>
      <c r="D89"/>
      <c r="E89"/>
      <c r="F89"/>
      <c r="G89"/>
      <c r="H89"/>
      <c r="I89"/>
      <c r="J89"/>
      <c r="K89"/>
      <c r="L89"/>
      <c r="M89" s="1620"/>
    </row>
    <row r="90" spans="1:13" ht="15" hidden="1" customHeight="1" x14ac:dyDescent="0.25">
      <c r="A90" s="213"/>
      <c r="B90"/>
      <c r="C90"/>
      <c r="D90"/>
      <c r="E90"/>
      <c r="F90"/>
      <c r="G90"/>
      <c r="H90"/>
      <c r="I90"/>
      <c r="J90"/>
      <c r="K90"/>
      <c r="L90"/>
      <c r="M90" s="1620"/>
    </row>
    <row r="91" spans="1:13" ht="45" customHeight="1" x14ac:dyDescent="0.25">
      <c r="A91" s="527" t="s">
        <v>1710</v>
      </c>
      <c r="B91" s="750"/>
      <c r="C91" s="751"/>
      <c r="D91" s="751"/>
      <c r="E91" s="751"/>
      <c r="F91" s="751"/>
      <c r="G91" s="751"/>
      <c r="H91" s="751"/>
      <c r="I91" s="751"/>
      <c r="J91" s="751"/>
      <c r="K91" s="751"/>
      <c r="L91" s="751"/>
      <c r="M91" s="466"/>
    </row>
    <row r="92" spans="1:13" ht="45" customHeight="1" x14ac:dyDescent="0.25">
      <c r="A92" s="209"/>
      <c r="B92" s="673" t="s">
        <v>1451</v>
      </c>
      <c r="C92" s="818"/>
      <c r="D92" s="819"/>
      <c r="E92" s="819"/>
      <c r="F92" s="819"/>
      <c r="G92" s="673" t="s">
        <v>127</v>
      </c>
      <c r="H92" s="685" t="s">
        <v>481</v>
      </c>
      <c r="I92" s="685" t="s">
        <v>76</v>
      </c>
      <c r="J92" s="685" t="s">
        <v>1362</v>
      </c>
      <c r="K92" s="855" t="s">
        <v>172</v>
      </c>
      <c r="L92" s="2"/>
      <c r="M92" s="282"/>
    </row>
    <row r="93" spans="1:13" ht="15" customHeight="1" x14ac:dyDescent="0.25">
      <c r="A93" s="209"/>
      <c r="B93" s="442"/>
      <c r="C93" s="1371" t="s">
        <v>1956</v>
      </c>
      <c r="D93" s="1166"/>
      <c r="E93" s="1166"/>
      <c r="F93" s="1372"/>
      <c r="G93" s="707"/>
      <c r="H93" s="402"/>
      <c r="I93" s="402"/>
      <c r="J93" s="402"/>
      <c r="K93" s="403"/>
      <c r="L93" s="2"/>
      <c r="M93" s="282"/>
    </row>
    <row r="94" spans="1:13" ht="15" customHeight="1" x14ac:dyDescent="0.25">
      <c r="A94" s="209"/>
      <c r="B94" s="133"/>
      <c r="C94" s="2510" t="s">
        <v>1584</v>
      </c>
      <c r="D94" s="2511"/>
      <c r="E94" s="2511"/>
      <c r="F94" s="2512"/>
      <c r="G94" s="708"/>
      <c r="H94" s="4"/>
      <c r="I94" s="13"/>
      <c r="J94" s="13"/>
      <c r="K94" s="81"/>
      <c r="L94" s="2"/>
      <c r="M94" s="282"/>
    </row>
    <row r="95" spans="1:13" ht="15" customHeight="1" x14ac:dyDescent="0.25">
      <c r="A95" s="209"/>
      <c r="B95" s="133"/>
      <c r="C95" s="2510" t="s">
        <v>1585</v>
      </c>
      <c r="D95" s="2511"/>
      <c r="E95" s="2511"/>
      <c r="F95" s="2512"/>
      <c r="G95" s="724"/>
      <c r="H95" s="4"/>
      <c r="I95" s="724"/>
      <c r="J95" s="724"/>
      <c r="K95" s="726"/>
      <c r="L95" s="2"/>
      <c r="M95" s="282"/>
    </row>
    <row r="96" spans="1:13" ht="15" hidden="1" customHeight="1" x14ac:dyDescent="0.25">
      <c r="A96" s="209"/>
      <c r="B96" s="133"/>
      <c r="C96" s="130"/>
      <c r="D96" s="458"/>
      <c r="E96" s="458"/>
      <c r="F96" s="133"/>
      <c r="G96" s="132"/>
      <c r="H96" s="132"/>
      <c r="I96" s="132"/>
      <c r="J96" s="132"/>
      <c r="K96" s="130"/>
      <c r="L96" s="2"/>
      <c r="M96" s="282"/>
    </row>
    <row r="97" spans="1:13" ht="15" customHeight="1" x14ac:dyDescent="0.25">
      <c r="A97" s="209"/>
      <c r="B97" s="133"/>
      <c r="C97" s="1373" t="s">
        <v>1957</v>
      </c>
      <c r="D97" s="1374"/>
      <c r="E97" s="1374"/>
      <c r="F97" s="1375"/>
      <c r="G97" s="708"/>
      <c r="H97" s="13"/>
      <c r="I97" s="13"/>
      <c r="J97" s="13"/>
      <c r="K97" s="81"/>
      <c r="L97" s="2"/>
      <c r="M97" s="282"/>
    </row>
    <row r="98" spans="1:13" ht="15" customHeight="1" x14ac:dyDescent="0.25">
      <c r="A98" s="209"/>
      <c r="B98" s="1378" t="s">
        <v>1412</v>
      </c>
      <c r="C98" s="616" t="s">
        <v>484</v>
      </c>
      <c r="D98" s="146"/>
      <c r="E98" s="146"/>
      <c r="F98" s="1376"/>
      <c r="G98" s="708"/>
      <c r="H98" s="13"/>
      <c r="I98" s="13"/>
      <c r="J98" s="4"/>
      <c r="K98" s="28"/>
      <c r="L98" s="2"/>
      <c r="M98" s="282"/>
    </row>
    <row r="99" spans="1:13" ht="15" customHeight="1" x14ac:dyDescent="0.25">
      <c r="A99" s="209"/>
      <c r="B99" s="1379" t="s">
        <v>1414</v>
      </c>
      <c r="C99" s="615" t="s">
        <v>485</v>
      </c>
      <c r="D99" s="533"/>
      <c r="E99" s="533"/>
      <c r="F99" s="1377"/>
      <c r="G99" s="1380"/>
      <c r="H99" s="18"/>
      <c r="I99" s="18"/>
      <c r="J99" s="22"/>
      <c r="K99" s="49"/>
      <c r="L99" s="2"/>
      <c r="M99" s="282"/>
    </row>
    <row r="100" spans="1:13" ht="15" customHeight="1" x14ac:dyDescent="0.25">
      <c r="A100" s="209"/>
      <c r="M100" s="282"/>
    </row>
    <row r="101" spans="1:13" ht="45" customHeight="1" x14ac:dyDescent="0.25">
      <c r="A101" s="527" t="s">
        <v>1706</v>
      </c>
      <c r="B101" s="750"/>
      <c r="C101" s="751"/>
      <c r="D101" s="751"/>
      <c r="E101" s="751"/>
      <c r="F101" s="751"/>
      <c r="G101" s="751"/>
      <c r="H101" s="654"/>
      <c r="I101" s="654"/>
      <c r="J101" s="751"/>
      <c r="K101" s="751"/>
      <c r="L101" s="751"/>
      <c r="M101" s="466"/>
    </row>
    <row r="102" spans="1:13" ht="45" customHeight="1" x14ac:dyDescent="0.25">
      <c r="A102" s="210"/>
      <c r="B102" s="750"/>
      <c r="C102" s="751"/>
      <c r="D102" s="751"/>
      <c r="E102" s="751"/>
      <c r="F102" s="751"/>
      <c r="G102" s="751"/>
      <c r="H102" s="848" t="s">
        <v>902</v>
      </c>
      <c r="I102" s="1214" t="s">
        <v>471</v>
      </c>
      <c r="J102" s="1214" t="s">
        <v>1581</v>
      </c>
      <c r="K102" s="1214" t="s">
        <v>1582</v>
      </c>
      <c r="L102" s="1214" t="s">
        <v>1583</v>
      </c>
      <c r="M102" s="282"/>
    </row>
    <row r="103" spans="1:13" ht="15" customHeight="1" x14ac:dyDescent="0.25">
      <c r="A103" s="209"/>
      <c r="B103" s="516"/>
      <c r="C103" s="2513" t="str">
        <f>"Leverage ratio exposure measure post regulatory adjustments but pre exclusions reported in row " &amp; ROW(H95)</f>
        <v>Leverage ratio exposure measure post regulatory adjustments but pre exclusions reported in row 95</v>
      </c>
      <c r="D103" s="2514"/>
      <c r="E103" s="2514"/>
      <c r="F103" s="2514"/>
      <c r="G103" s="2514"/>
      <c r="H103" s="532"/>
      <c r="I103" s="454"/>
      <c r="J103" s="454"/>
      <c r="K103" s="454"/>
      <c r="L103" s="448"/>
      <c r="M103" s="282"/>
    </row>
    <row r="104" spans="1:13" ht="15" customHeight="1" x14ac:dyDescent="0.25">
      <c r="A104" s="209"/>
      <c r="B104" s="37"/>
      <c r="C104" s="102" t="s">
        <v>916</v>
      </c>
      <c r="D104" s="31"/>
      <c r="E104" s="31"/>
      <c r="F104" s="31"/>
      <c r="G104" s="115"/>
      <c r="H104" s="127"/>
      <c r="I104" s="138" t="str">
        <f>IF(AND(ISNUMBER(H104), ISNUMBER(K6)), 0.4*H104-1.4*K6, "")</f>
        <v/>
      </c>
      <c r="J104" s="132"/>
      <c r="K104" s="132"/>
      <c r="L104" s="130"/>
      <c r="M104" s="282"/>
    </row>
    <row r="105" spans="1:13" ht="15" customHeight="1" x14ac:dyDescent="0.25">
      <c r="A105" s="209"/>
      <c r="B105" s="37"/>
      <c r="C105" s="102" t="s">
        <v>917</v>
      </c>
      <c r="D105" s="31"/>
      <c r="E105" s="31"/>
      <c r="F105" s="31"/>
      <c r="G105" s="115"/>
      <c r="H105" s="127"/>
      <c r="I105" s="138" t="str">
        <f>IF(AND(ISNUMBER(J33), ISNUMBER(J36), ISNUMBER(H105)), 1.4*(J33-J36)-H105+IF(AND(ISNUMBER(K34), ISNUMBER(J34)), K34-J34, IF(AND(ISNUMBER(K34), ISNUMBER(H34)), K34-H34, "")), "")</f>
        <v/>
      </c>
      <c r="J105" s="132"/>
      <c r="K105" s="132"/>
      <c r="L105" s="130"/>
      <c r="M105" s="282"/>
    </row>
    <row r="106" spans="1:13" ht="15" customHeight="1" x14ac:dyDescent="0.25">
      <c r="A106" s="209"/>
      <c r="B106" s="37"/>
      <c r="C106" s="102" t="s">
        <v>897</v>
      </c>
      <c r="D106" s="31"/>
      <c r="E106" s="31"/>
      <c r="F106" s="31"/>
      <c r="G106" s="115"/>
      <c r="H106" s="127"/>
      <c r="I106" s="138" t="str">
        <f>IF(AND(ISNUMBER(K62), ISNUMBER(H106)), K62-H106, "")</f>
        <v/>
      </c>
      <c r="J106" s="132"/>
      <c r="K106" s="132"/>
      <c r="L106" s="130"/>
      <c r="M106" s="282"/>
    </row>
    <row r="107" spans="1:13" ht="15" customHeight="1" x14ac:dyDescent="0.25">
      <c r="A107" s="209"/>
      <c r="B107" s="37"/>
      <c r="C107" s="102" t="s">
        <v>31</v>
      </c>
      <c r="D107" s="31"/>
      <c r="E107" s="31"/>
      <c r="F107" s="31"/>
      <c r="G107" s="115"/>
      <c r="H107" s="133"/>
      <c r="I107" s="138" t="str">
        <f>IF(AND(ISNUMBER(I16), ISNUMBER(I17), ISNUMBER(I18), ISNUMBER(I19), ISNUMBER(H20), ISNUMBER(I20), ISNUMBER(I26),ISNUMBER(G19), ISNUMBER(G20)), -I16-I17+I18-I26+IF(I19=G19, -G20+H20, -G19+I19-I20+H20), "")</f>
        <v/>
      </c>
      <c r="J107" s="132"/>
      <c r="K107" s="132"/>
      <c r="L107" s="130"/>
      <c r="M107" s="282"/>
    </row>
    <row r="108" spans="1:13" ht="15" customHeight="1" x14ac:dyDescent="0.25">
      <c r="A108" s="209"/>
      <c r="B108" s="37"/>
      <c r="C108" s="102" t="s">
        <v>898</v>
      </c>
      <c r="D108" s="31"/>
      <c r="E108" s="31"/>
      <c r="F108" s="31"/>
      <c r="G108" s="115"/>
      <c r="H108" s="127"/>
      <c r="I108" s="132"/>
      <c r="J108" s="132"/>
      <c r="K108" s="132"/>
      <c r="L108" s="130"/>
      <c r="M108" s="282"/>
    </row>
    <row r="109" spans="1:13" ht="15" customHeight="1" x14ac:dyDescent="0.25">
      <c r="A109" s="209"/>
      <c r="B109" s="37"/>
      <c r="C109" s="169" t="s">
        <v>899</v>
      </c>
      <c r="D109" s="31"/>
      <c r="E109" s="31"/>
      <c r="F109" s="31"/>
      <c r="G109" s="115"/>
      <c r="H109" s="127"/>
      <c r="I109" s="132"/>
      <c r="J109" s="132"/>
      <c r="K109" s="132"/>
      <c r="L109" s="130"/>
      <c r="M109" s="282"/>
    </row>
    <row r="110" spans="1:13" ht="15" customHeight="1" x14ac:dyDescent="0.25">
      <c r="A110" s="209"/>
      <c r="B110" s="37"/>
      <c r="C110" s="169" t="s">
        <v>900</v>
      </c>
      <c r="D110" s="31"/>
      <c r="E110" s="31"/>
      <c r="F110" s="31"/>
      <c r="G110" s="115"/>
      <c r="H110" s="127"/>
      <c r="I110" s="132"/>
      <c r="J110" s="132"/>
      <c r="K110" s="132"/>
      <c r="L110" s="130"/>
      <c r="M110" s="282"/>
    </row>
    <row r="111" spans="1:13" ht="15" customHeight="1" x14ac:dyDescent="0.25">
      <c r="A111" s="209"/>
      <c r="B111" s="37"/>
      <c r="C111" s="169" t="s">
        <v>901</v>
      </c>
      <c r="D111" s="31"/>
      <c r="E111" s="31"/>
      <c r="F111" s="31"/>
      <c r="G111" s="115"/>
      <c r="H111" s="127"/>
      <c r="I111" s="138" t="str">
        <f>IF(AND(ISNUMBER(I46),ISNUMBER(I47),ISNUMBER(I48),ISNUMBER(I49),ISNUMBER(I50),ISNUMBER(I51),ISNUMBER(I52),ISNUMBER(I53),ISNUMBER(H108),ISNUMBER(H109),ISNUMBER(H110),ISNUMBER(H111)), 0.1*I46+0.2*I47+0.4*I48+0.5*I49+I50+I51-I52+I53-0.1*H108-0.2*H109-0.5*H110-H111, "")</f>
        <v/>
      </c>
      <c r="J111" s="132"/>
      <c r="K111" s="132"/>
      <c r="L111" s="130"/>
      <c r="M111" s="282"/>
    </row>
    <row r="112" spans="1:13" ht="15" customHeight="1" x14ac:dyDescent="0.25">
      <c r="A112" s="209"/>
      <c r="B112" s="37"/>
      <c r="C112" s="258" t="s">
        <v>903</v>
      </c>
      <c r="D112" s="31"/>
      <c r="E112" s="31"/>
      <c r="F112" s="31"/>
      <c r="G112" s="115"/>
      <c r="H112" s="626"/>
      <c r="I112" s="132"/>
      <c r="J112" s="506" t="str">
        <f>IF(AND(ISNUMBER(H103), ISNUMBER(I104), ISNUMBER(I105), ISNUMBER(I106), ISNUMBER(I107), ISNUMBER(I111)), H103+I104+I105+I106+I107+I111, "")</f>
        <v/>
      </c>
      <c r="K112" s="138">
        <f>IF(ISNUMBER(H95), H95, 0)</f>
        <v>0</v>
      </c>
      <c r="L112" s="752" t="str">
        <f>IF(AND(ISNUMBER(H103), ISNUMBER(I104), ISNUMBER(I105), ISNUMBER(I106), ISNUMBER(I107), ISNUMBER(I111)), H103+I104+I105+I106+I107+I111-K112, "")</f>
        <v/>
      </c>
      <c r="M112" s="282"/>
    </row>
    <row r="113" spans="1:13" ht="15" customHeight="1" x14ac:dyDescent="0.25">
      <c r="A113" s="209"/>
      <c r="B113" s="30"/>
      <c r="C113" s="168" t="s">
        <v>904</v>
      </c>
      <c r="D113" s="533"/>
      <c r="E113" s="533"/>
      <c r="F113" s="533"/>
      <c r="G113" s="125"/>
      <c r="H113" s="131"/>
      <c r="I113" s="185"/>
      <c r="J113" s="744" t="str">
        <f>IF(AND(ISNUMBER('General Info'!$C$68), ISNUMBER(J112)), 'General Info'!$C$68/J112, "")</f>
        <v/>
      </c>
      <c r="K113" s="185"/>
      <c r="L113" s="745" t="str">
        <f>IF(AND(ISNUMBER('General Info'!$C$68), ISNUMBER(L112)), 'General Info'!$C$68/L112, "")</f>
        <v/>
      </c>
      <c r="M113" s="282"/>
    </row>
    <row r="114" spans="1:13" ht="15" customHeight="1" x14ac:dyDescent="0.25">
      <c r="A114" s="644"/>
      <c r="B114" s="240"/>
      <c r="C114" s="240"/>
      <c r="D114" s="240"/>
      <c r="E114" s="240"/>
      <c r="F114" s="240"/>
      <c r="G114" s="240"/>
      <c r="H114" s="240"/>
      <c r="I114" s="240"/>
      <c r="J114" s="341"/>
      <c r="K114" s="341"/>
      <c r="L114" s="341"/>
      <c r="M114" s="500"/>
    </row>
    <row r="115" spans="1:13" ht="45" customHeight="1" x14ac:dyDescent="0.25">
      <c r="A115" s="527" t="s">
        <v>1711</v>
      </c>
      <c r="B115" s="750"/>
      <c r="C115" s="751"/>
      <c r="D115" s="751"/>
      <c r="E115" s="751"/>
      <c r="F115" s="751"/>
      <c r="G115" s="751"/>
      <c r="H115" s="751"/>
      <c r="I115" s="751"/>
      <c r="J115" s="751"/>
      <c r="K115" s="751"/>
      <c r="L115" s="751"/>
      <c r="M115" s="466"/>
    </row>
    <row r="116" spans="1:13" ht="15" customHeight="1" x14ac:dyDescent="0.25">
      <c r="A116" s="209"/>
      <c r="B116" s="528"/>
      <c r="C116" s="820" t="s">
        <v>210</v>
      </c>
      <c r="D116" s="788"/>
      <c r="E116" s="788"/>
      <c r="F116" s="788"/>
      <c r="G116" s="788"/>
      <c r="H116" s="788"/>
      <c r="I116" s="788"/>
      <c r="J116" s="788"/>
      <c r="K116" s="848" t="s">
        <v>82</v>
      </c>
      <c r="M116" s="282"/>
    </row>
    <row r="117" spans="1:13" ht="15" customHeight="1" x14ac:dyDescent="0.25">
      <c r="A117" s="209"/>
      <c r="B117" s="529"/>
      <c r="C117" s="1621" t="s">
        <v>54</v>
      </c>
      <c r="D117" s="396"/>
      <c r="E117" s="396"/>
      <c r="F117" s="396"/>
      <c r="G117" s="396"/>
      <c r="H117" s="396"/>
      <c r="I117" s="396"/>
      <c r="J117" s="396"/>
      <c r="K117" s="530" t="str">
        <f>IF(AND(ISNUMBER(K118),ISNUMBER(K122),ISNUMBER(K149)),K118+K122+K149,"")</f>
        <v/>
      </c>
      <c r="M117" s="282"/>
    </row>
    <row r="118" spans="1:13" ht="15" customHeight="1" x14ac:dyDescent="0.25">
      <c r="A118" s="209"/>
      <c r="B118" s="12"/>
      <c r="C118" s="342" t="s">
        <v>60</v>
      </c>
      <c r="D118" s="343"/>
      <c r="E118" s="343"/>
      <c r="F118" s="343"/>
      <c r="G118" s="343"/>
      <c r="H118" s="343"/>
      <c r="I118" s="343"/>
      <c r="J118" s="343"/>
      <c r="K118" s="54" t="str">
        <f>IF(AND(ISNUMBER(K119),ISNUMBER(K120),ISNUMBER(K121)),SUM(K119:K121),"")</f>
        <v/>
      </c>
      <c r="M118" s="282"/>
    </row>
    <row r="119" spans="1:13" ht="15" customHeight="1" x14ac:dyDescent="0.25">
      <c r="A119" s="209"/>
      <c r="B119" s="12"/>
      <c r="C119" s="344" t="s">
        <v>478</v>
      </c>
      <c r="D119" s="343"/>
      <c r="E119" s="343"/>
      <c r="F119" s="343"/>
      <c r="G119" s="343"/>
      <c r="H119" s="343"/>
      <c r="I119" s="343"/>
      <c r="J119" s="343"/>
      <c r="K119" s="75"/>
      <c r="M119" s="282"/>
    </row>
    <row r="120" spans="1:13" ht="15" customHeight="1" x14ac:dyDescent="0.25">
      <c r="A120" s="209"/>
      <c r="B120" s="12"/>
      <c r="C120" s="344" t="s">
        <v>477</v>
      </c>
      <c r="D120" s="343"/>
      <c r="E120" s="343"/>
      <c r="F120" s="343"/>
      <c r="G120" s="343"/>
      <c r="H120" s="343"/>
      <c r="I120" s="343"/>
      <c r="J120" s="343"/>
      <c r="K120" s="75"/>
      <c r="M120" s="282"/>
    </row>
    <row r="121" spans="1:13" ht="15" customHeight="1" x14ac:dyDescent="0.25">
      <c r="A121" s="209"/>
      <c r="B121" s="12"/>
      <c r="C121" s="345" t="s">
        <v>83</v>
      </c>
      <c r="D121" s="343"/>
      <c r="E121" s="343"/>
      <c r="F121" s="343"/>
      <c r="G121" s="343"/>
      <c r="H121" s="343"/>
      <c r="I121" s="343"/>
      <c r="J121" s="343"/>
      <c r="K121" s="75"/>
      <c r="M121" s="282"/>
    </row>
    <row r="122" spans="1:13" ht="15" customHeight="1" x14ac:dyDescent="0.25">
      <c r="A122" s="209"/>
      <c r="B122" s="12"/>
      <c r="C122" s="342" t="s">
        <v>61</v>
      </c>
      <c r="D122" s="343"/>
      <c r="E122" s="343"/>
      <c r="F122" s="343"/>
      <c r="G122" s="343"/>
      <c r="H122" s="343"/>
      <c r="I122" s="343"/>
      <c r="J122" s="343"/>
      <c r="K122" s="54" t="str">
        <f>IF(AND(ISNUMBER(K123),ISNUMBER(K124),ISNUMBER(K125),ISNUMBER(K126)),SUM(K123:K126),"")</f>
        <v/>
      </c>
      <c r="M122" s="282"/>
    </row>
    <row r="123" spans="1:13" ht="15" customHeight="1" x14ac:dyDescent="0.25">
      <c r="A123" s="209"/>
      <c r="B123" s="12"/>
      <c r="C123" s="344" t="s">
        <v>478</v>
      </c>
      <c r="D123" s="343"/>
      <c r="E123" s="343"/>
      <c r="F123" s="343"/>
      <c r="G123" s="343"/>
      <c r="H123" s="343"/>
      <c r="I123" s="343"/>
      <c r="J123" s="343"/>
      <c r="K123" s="75"/>
      <c r="M123" s="282"/>
    </row>
    <row r="124" spans="1:13" ht="15" customHeight="1" x14ac:dyDescent="0.25">
      <c r="A124" s="209"/>
      <c r="B124" s="12"/>
      <c r="C124" s="344" t="s">
        <v>477</v>
      </c>
      <c r="D124" s="343"/>
      <c r="E124" s="343"/>
      <c r="F124" s="343"/>
      <c r="G124" s="343"/>
      <c r="H124" s="343"/>
      <c r="I124" s="343"/>
      <c r="J124" s="343"/>
      <c r="K124" s="75"/>
      <c r="M124" s="282"/>
    </row>
    <row r="125" spans="1:13" ht="15" customHeight="1" x14ac:dyDescent="0.25">
      <c r="A125" s="209"/>
      <c r="B125" s="12"/>
      <c r="C125" s="345" t="s">
        <v>84</v>
      </c>
      <c r="D125" s="343"/>
      <c r="E125" s="343"/>
      <c r="F125" s="343"/>
      <c r="G125" s="343"/>
      <c r="H125" s="343"/>
      <c r="I125" s="343"/>
      <c r="J125" s="343"/>
      <c r="K125" s="75"/>
      <c r="M125" s="282"/>
    </row>
    <row r="126" spans="1:13" ht="15" customHeight="1" x14ac:dyDescent="0.25">
      <c r="A126" s="209"/>
      <c r="B126" s="12"/>
      <c r="C126" s="345" t="s">
        <v>85</v>
      </c>
      <c r="D126" s="343"/>
      <c r="E126" s="343"/>
      <c r="F126" s="343"/>
      <c r="G126" s="343"/>
      <c r="H126" s="343"/>
      <c r="I126" s="343"/>
      <c r="J126" s="343"/>
      <c r="K126" s="54" t="str">
        <f>IF(AND(ISNUMBER(K127),ISNUMBER(K134),ISNUMBER(K135),ISNUMBER(K140),ISNUMBER(K146)),SUM(K127,K134,K135,K140,K146),"")</f>
        <v/>
      </c>
      <c r="M126" s="282"/>
    </row>
    <row r="127" spans="1:13" ht="15" customHeight="1" x14ac:dyDescent="0.25">
      <c r="A127" s="209"/>
      <c r="B127" s="12"/>
      <c r="C127" s="346" t="s">
        <v>86</v>
      </c>
      <c r="D127" s="343"/>
      <c r="E127" s="343"/>
      <c r="F127" s="343"/>
      <c r="G127" s="343"/>
      <c r="H127" s="343"/>
      <c r="I127" s="343"/>
      <c r="J127" s="343"/>
      <c r="K127" s="54" t="str">
        <f>IF(AND(ISNUMBER(K128),ISNUMBER(K132),ISNUMBER(K133)),SUM(K128,K132:K133),"")</f>
        <v/>
      </c>
      <c r="M127" s="282"/>
    </row>
    <row r="128" spans="1:13" ht="15" customHeight="1" x14ac:dyDescent="0.25">
      <c r="A128" s="209"/>
      <c r="B128" s="12"/>
      <c r="C128" s="347" t="s">
        <v>14</v>
      </c>
      <c r="D128" s="343"/>
      <c r="E128" s="343"/>
      <c r="F128" s="343"/>
      <c r="G128" s="343"/>
      <c r="H128" s="343"/>
      <c r="I128" s="343"/>
      <c r="J128" s="343"/>
      <c r="K128" s="75"/>
      <c r="M128" s="282"/>
    </row>
    <row r="129" spans="1:13" ht="15" customHeight="1" x14ac:dyDescent="0.25">
      <c r="A129" s="209"/>
      <c r="B129" s="12"/>
      <c r="C129" s="807" t="s">
        <v>78</v>
      </c>
      <c r="D129" s="343"/>
      <c r="E129" s="343"/>
      <c r="F129" s="343"/>
      <c r="G129" s="343"/>
      <c r="H129" s="343"/>
      <c r="I129" s="343"/>
      <c r="J129" s="343"/>
      <c r="K129" s="75"/>
      <c r="M129" s="282"/>
    </row>
    <row r="130" spans="1:13" ht="15" customHeight="1" x14ac:dyDescent="0.25">
      <c r="A130" s="209"/>
      <c r="B130" s="12"/>
      <c r="C130" s="2506" t="s">
        <v>1416</v>
      </c>
      <c r="D130" s="2507"/>
      <c r="E130" s="2507"/>
      <c r="F130" s="2507"/>
      <c r="G130" s="2507"/>
      <c r="H130" s="2507"/>
      <c r="I130" s="343"/>
      <c r="J130" s="343"/>
      <c r="K130" s="75"/>
      <c r="M130" s="282"/>
    </row>
    <row r="131" spans="1:13" ht="15" customHeight="1" x14ac:dyDescent="0.25">
      <c r="A131" s="209"/>
      <c r="B131" s="12"/>
      <c r="C131" s="348" t="str">
        <f>CONCATENATE("Check: PSEs in rows ", ROW(C129), " and ", ROW(C130), " should be less than or equal to overall PSEs in row ", ROW(C128))</f>
        <v>Check: PSEs in rows 129 and 130 should be less than or equal to overall PSEs in row 128</v>
      </c>
      <c r="D131" s="343"/>
      <c r="E131" s="343"/>
      <c r="F131" s="343"/>
      <c r="G131" s="343"/>
      <c r="H131" s="343"/>
      <c r="I131" s="343"/>
      <c r="J131" s="343"/>
      <c r="K131" s="852" t="str">
        <f>IF(AND(ISNUMBER(K128),ISNUMBER(K129),ISNUMBER(K130)),IF(K129+K130&lt;=K128,"Pass","Fail"),"")</f>
        <v/>
      </c>
      <c r="M131" s="282"/>
    </row>
    <row r="132" spans="1:13" ht="15" customHeight="1" x14ac:dyDescent="0.25">
      <c r="A132" s="209"/>
      <c r="B132" s="12"/>
      <c r="C132" s="347" t="s">
        <v>87</v>
      </c>
      <c r="D132" s="343"/>
      <c r="E132" s="343"/>
      <c r="F132" s="343"/>
      <c r="G132" s="343"/>
      <c r="H132" s="343"/>
      <c r="I132" s="343"/>
      <c r="J132" s="343"/>
      <c r="K132" s="75"/>
      <c r="M132" s="282"/>
    </row>
    <row r="133" spans="1:13" ht="15" customHeight="1" x14ac:dyDescent="0.25">
      <c r="A133" s="209"/>
      <c r="B133" s="12"/>
      <c r="C133" s="347" t="s">
        <v>116</v>
      </c>
      <c r="D133" s="343"/>
      <c r="E133" s="343"/>
      <c r="F133" s="343"/>
      <c r="G133" s="343"/>
      <c r="H133" s="343"/>
      <c r="I133" s="343"/>
      <c r="J133" s="343"/>
      <c r="K133" s="75"/>
      <c r="M133" s="282"/>
    </row>
    <row r="134" spans="1:13" ht="15" customHeight="1" x14ac:dyDescent="0.25">
      <c r="A134" s="209"/>
      <c r="B134" s="12"/>
      <c r="C134" s="346" t="s">
        <v>90</v>
      </c>
      <c r="D134" s="343"/>
      <c r="E134" s="343"/>
      <c r="F134" s="343"/>
      <c r="G134" s="343"/>
      <c r="H134" s="343"/>
      <c r="I134" s="343"/>
      <c r="J134" s="343"/>
      <c r="K134" s="75"/>
      <c r="M134" s="282"/>
    </row>
    <row r="135" spans="1:13" ht="15" customHeight="1" x14ac:dyDescent="0.25">
      <c r="A135" s="209"/>
      <c r="B135" s="12"/>
      <c r="C135" s="349" t="s">
        <v>202</v>
      </c>
      <c r="D135" s="343"/>
      <c r="E135" s="343"/>
      <c r="F135" s="343"/>
      <c r="G135" s="343"/>
      <c r="H135" s="343"/>
      <c r="I135" s="343"/>
      <c r="J135" s="343"/>
      <c r="K135" s="54" t="str">
        <f>IF(AND(ISNUMBER(K136),ISNUMBER(K137),ISNUMBER(K138),ISNUMBER(K139)),SUM(K136:K139),"")</f>
        <v/>
      </c>
      <c r="M135" s="282"/>
    </row>
    <row r="136" spans="1:13" ht="15" customHeight="1" x14ac:dyDescent="0.25">
      <c r="A136" s="209"/>
      <c r="B136" s="12"/>
      <c r="C136" s="347" t="s">
        <v>57</v>
      </c>
      <c r="D136" s="343"/>
      <c r="E136" s="343"/>
      <c r="F136" s="343"/>
      <c r="G136" s="343"/>
      <c r="H136" s="343"/>
      <c r="I136" s="343"/>
      <c r="J136" s="343"/>
      <c r="K136" s="75"/>
      <c r="M136" s="282"/>
    </row>
    <row r="137" spans="1:13" ht="15" customHeight="1" x14ac:dyDescent="0.25">
      <c r="A137" s="209"/>
      <c r="B137" s="12"/>
      <c r="C137" s="347" t="s">
        <v>56</v>
      </c>
      <c r="D137" s="343"/>
      <c r="E137" s="343"/>
      <c r="F137" s="343"/>
      <c r="G137" s="343"/>
      <c r="H137" s="343"/>
      <c r="I137" s="343"/>
      <c r="J137" s="343"/>
      <c r="K137" s="75"/>
      <c r="M137" s="282"/>
    </row>
    <row r="138" spans="1:13" ht="15" customHeight="1" x14ac:dyDescent="0.25">
      <c r="A138" s="209"/>
      <c r="B138" s="12"/>
      <c r="C138" s="347" t="s">
        <v>89</v>
      </c>
      <c r="D138" s="343"/>
      <c r="E138" s="343"/>
      <c r="F138" s="343"/>
      <c r="G138" s="343"/>
      <c r="H138" s="343"/>
      <c r="I138" s="343"/>
      <c r="J138" s="343"/>
      <c r="K138" s="75"/>
      <c r="M138" s="282"/>
    </row>
    <row r="139" spans="1:13" ht="15" customHeight="1" x14ac:dyDescent="0.25">
      <c r="A139" s="209"/>
      <c r="B139" s="12"/>
      <c r="C139" s="347" t="s">
        <v>55</v>
      </c>
      <c r="D139" s="343"/>
      <c r="E139" s="343"/>
      <c r="F139" s="343"/>
      <c r="G139" s="343"/>
      <c r="H139" s="343"/>
      <c r="I139" s="343"/>
      <c r="J139" s="343"/>
      <c r="K139" s="75"/>
      <c r="M139" s="282"/>
    </row>
    <row r="140" spans="1:13" ht="15" customHeight="1" x14ac:dyDescent="0.25">
      <c r="A140" s="209"/>
      <c r="B140" s="12"/>
      <c r="C140" s="349" t="s">
        <v>203</v>
      </c>
      <c r="D140" s="343"/>
      <c r="E140" s="343"/>
      <c r="F140" s="343"/>
      <c r="G140" s="343"/>
      <c r="H140" s="343"/>
      <c r="I140" s="343"/>
      <c r="J140" s="343"/>
      <c r="K140" s="54" t="str">
        <f>IF(AND(ISNUMBER(K141),ISNUMBER(K142)),SUM(K141:K142),"")</f>
        <v/>
      </c>
      <c r="M140" s="282"/>
    </row>
    <row r="141" spans="1:13" ht="15" customHeight="1" x14ac:dyDescent="0.25">
      <c r="A141" s="209"/>
      <c r="B141" s="12"/>
      <c r="C141" s="347" t="s">
        <v>88</v>
      </c>
      <c r="D141" s="343"/>
      <c r="E141" s="343"/>
      <c r="F141" s="343"/>
      <c r="G141" s="343"/>
      <c r="H141" s="343"/>
      <c r="I141" s="343"/>
      <c r="J141" s="343"/>
      <c r="K141" s="75"/>
      <c r="M141" s="282"/>
    </row>
    <row r="142" spans="1:13" ht="15" customHeight="1" x14ac:dyDescent="0.25">
      <c r="A142" s="209"/>
      <c r="B142" s="12"/>
      <c r="C142" s="347" t="s">
        <v>15</v>
      </c>
      <c r="D142" s="343"/>
      <c r="E142" s="343"/>
      <c r="F142" s="343"/>
      <c r="G142" s="343"/>
      <c r="H142" s="343"/>
      <c r="I142" s="343"/>
      <c r="J142" s="343"/>
      <c r="K142" s="54" t="str">
        <f>IF(AND(ISNUMBER(K143),ISNUMBER(K144),ISNUMBER(K145)),SUM(K143:K145),"")</f>
        <v/>
      </c>
      <c r="M142" s="282"/>
    </row>
    <row r="143" spans="1:13" ht="15" customHeight="1" x14ac:dyDescent="0.25">
      <c r="A143" s="209"/>
      <c r="B143" s="12"/>
      <c r="C143" s="807" t="s">
        <v>56</v>
      </c>
      <c r="D143" s="343"/>
      <c r="E143" s="343"/>
      <c r="F143" s="343"/>
      <c r="G143" s="343"/>
      <c r="H143" s="343"/>
      <c r="I143" s="343"/>
      <c r="J143" s="343"/>
      <c r="K143" s="75"/>
      <c r="M143" s="282"/>
    </row>
    <row r="144" spans="1:13" ht="15" customHeight="1" x14ac:dyDescent="0.25">
      <c r="A144" s="209"/>
      <c r="B144" s="12"/>
      <c r="C144" s="807" t="s">
        <v>58</v>
      </c>
      <c r="D144" s="343"/>
      <c r="E144" s="343"/>
      <c r="F144" s="343"/>
      <c r="G144" s="343"/>
      <c r="H144" s="343"/>
      <c r="I144" s="343"/>
      <c r="J144" s="343"/>
      <c r="K144" s="75"/>
      <c r="M144" s="282"/>
    </row>
    <row r="145" spans="1:13" ht="15" customHeight="1" x14ac:dyDescent="0.25">
      <c r="A145" s="209"/>
      <c r="B145" s="12"/>
      <c r="C145" s="807" t="s">
        <v>59</v>
      </c>
      <c r="D145" s="343"/>
      <c r="E145" s="343"/>
      <c r="F145" s="343"/>
      <c r="G145" s="343"/>
      <c r="H145" s="343"/>
      <c r="I145" s="343"/>
      <c r="J145" s="343"/>
      <c r="K145" s="75"/>
      <c r="M145" s="282"/>
    </row>
    <row r="146" spans="1:13" ht="15" customHeight="1" x14ac:dyDescent="0.25">
      <c r="A146" s="209"/>
      <c r="B146" s="12"/>
      <c r="C146" s="346" t="s">
        <v>17</v>
      </c>
      <c r="D146" s="343"/>
      <c r="E146" s="343"/>
      <c r="F146" s="343"/>
      <c r="G146" s="343"/>
      <c r="H146" s="343"/>
      <c r="I146" s="343"/>
      <c r="J146" s="343"/>
      <c r="K146" s="75"/>
      <c r="M146" s="282"/>
    </row>
    <row r="147" spans="1:13" ht="15" customHeight="1" x14ac:dyDescent="0.25">
      <c r="A147" s="209"/>
      <c r="B147" s="12"/>
      <c r="C147" s="347" t="s">
        <v>18</v>
      </c>
      <c r="D147" s="343"/>
      <c r="E147" s="343"/>
      <c r="F147" s="343"/>
      <c r="G147" s="343"/>
      <c r="H147" s="343"/>
      <c r="I147" s="343"/>
      <c r="J147" s="343"/>
      <c r="K147" s="75"/>
      <c r="M147" s="282"/>
    </row>
    <row r="148" spans="1:13" ht="15" customHeight="1" x14ac:dyDescent="0.25">
      <c r="A148" s="209"/>
      <c r="B148" s="12"/>
      <c r="C148" s="350" t="s">
        <v>204</v>
      </c>
      <c r="D148" s="343"/>
      <c r="E148" s="343"/>
      <c r="F148" s="343"/>
      <c r="G148" s="343"/>
      <c r="H148" s="343"/>
      <c r="I148" s="343"/>
      <c r="J148" s="343"/>
      <c r="K148" s="852" t="str">
        <f>IF(AND(ISNUMBER(K146), ISNUMBER(K147)), IF(K147&lt;=K146, "Pass", "Fail"), "")</f>
        <v/>
      </c>
      <c r="M148" s="282"/>
    </row>
    <row r="149" spans="1:13" ht="15" customHeight="1" x14ac:dyDescent="0.25">
      <c r="A149" s="209"/>
      <c r="B149" s="26"/>
      <c r="C149" s="351" t="s">
        <v>153</v>
      </c>
      <c r="D149" s="70"/>
      <c r="E149" s="70"/>
      <c r="F149" s="70"/>
      <c r="G149" s="70"/>
      <c r="H149" s="70"/>
      <c r="I149" s="70"/>
      <c r="J149" s="70"/>
      <c r="K149" s="87"/>
      <c r="M149" s="282"/>
    </row>
    <row r="150" spans="1:13" ht="15" customHeight="1" x14ac:dyDescent="0.25">
      <c r="A150" s="209"/>
      <c r="K150" s="240"/>
      <c r="M150" s="282"/>
    </row>
    <row r="151" spans="1:13" ht="15" customHeight="1" x14ac:dyDescent="0.25">
      <c r="A151" s="209"/>
      <c r="B151" s="529"/>
      <c r="C151" s="1622" t="s">
        <v>205</v>
      </c>
      <c r="D151" s="396"/>
      <c r="E151" s="396"/>
      <c r="F151" s="396"/>
      <c r="G151" s="396"/>
      <c r="H151" s="396"/>
      <c r="I151" s="396"/>
      <c r="J151" s="396"/>
      <c r="K151" s="526"/>
      <c r="M151" s="282"/>
    </row>
    <row r="152" spans="1:13" ht="15" customHeight="1" x14ac:dyDescent="0.25">
      <c r="A152" s="209"/>
      <c r="B152" s="202"/>
      <c r="C152" s="352" t="s">
        <v>479</v>
      </c>
      <c r="D152" s="343"/>
      <c r="E152" s="343"/>
      <c r="F152" s="343"/>
      <c r="G152" s="343"/>
      <c r="H152" s="343"/>
      <c r="I152" s="343"/>
      <c r="J152" s="343"/>
      <c r="K152" s="75"/>
      <c r="M152" s="282"/>
    </row>
    <row r="153" spans="1:13" ht="15" customHeight="1" x14ac:dyDescent="0.25">
      <c r="A153" s="209"/>
      <c r="B153" s="203"/>
      <c r="C153" s="353" t="s">
        <v>480</v>
      </c>
      <c r="D153" s="70"/>
      <c r="E153" s="70"/>
      <c r="F153" s="70"/>
      <c r="G153" s="70"/>
      <c r="H153" s="70"/>
      <c r="I153" s="70"/>
      <c r="J153" s="70"/>
      <c r="K153" s="87"/>
      <c r="M153" s="282"/>
    </row>
    <row r="154" spans="1:13" ht="15" customHeight="1" x14ac:dyDescent="0.25">
      <c r="A154" s="644"/>
      <c r="B154" s="240"/>
      <c r="C154" s="240"/>
      <c r="D154" s="240"/>
      <c r="E154" s="240"/>
      <c r="F154" s="240"/>
      <c r="G154" s="240"/>
      <c r="H154" s="240"/>
      <c r="I154" s="240"/>
      <c r="J154" s="240"/>
      <c r="K154" s="240"/>
      <c r="L154" s="240"/>
      <c r="M154" s="500"/>
    </row>
  </sheetData>
  <sheetProtection algorithmName="SHA-512" hashValue="JUN0C9f5GTErqkCtRtiM002sZ7Kv8fV6gXS8bbX3FLJODUVafxKPSBamPYRgfCGrYPzmuJD5T/F4Y1yo/gHPtQ==" saltValue="41dIfLjuGmUAaW6uQITPVg==" spinCount="100000" sheet="1" objects="1" scenarios="1"/>
  <mergeCells count="6">
    <mergeCell ref="C57:F57"/>
    <mergeCell ref="C130:H130"/>
    <mergeCell ref="C63:H63"/>
    <mergeCell ref="C95:F95"/>
    <mergeCell ref="C94:F94"/>
    <mergeCell ref="C103:G103"/>
  </mergeCells>
  <conditionalFormatting sqref="A1:E1 G1:M1 A2:M102 A103:C103 H103:M103 A104:M1048576">
    <cfRule type="cellIs" dxfId="3210" priority="38" stopIfTrue="1" operator="equal">
      <formula>"Pass"</formula>
    </cfRule>
    <cfRule type="cellIs" dxfId="3209" priority="39" stopIfTrue="1" operator="equal">
      <formula>"Fail"</formula>
    </cfRule>
  </conditionalFormatting>
  <conditionalFormatting sqref="F1">
    <cfRule type="cellIs" dxfId="3208" priority="1" stopIfTrue="1" operator="equal">
      <formula>"Error"</formula>
    </cfRule>
    <cfRule type="cellIs" dxfId="3207"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206"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8" max="16383" man="1"/>
    <brk id="55" max="12" man="1"/>
    <brk id="11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25"/>
  <cols>
    <col min="1" max="1" width="1.7109375" style="2" customWidth="1"/>
    <col min="2" max="2" width="30.7109375" customWidth="1"/>
    <col min="3" max="9" width="18.7109375" customWidth="1"/>
    <col min="10" max="10" width="30.7109375" customWidth="1"/>
    <col min="11" max="11" width="60.7109375" customWidth="1"/>
    <col min="12" max="15" width="18.7109375" customWidth="1"/>
    <col min="16" max="16" width="1.7109375" style="2" customWidth="1"/>
    <col min="17" max="16384" width="16.7109375" hidden="1"/>
  </cols>
  <sheetData>
    <row r="1" spans="1:16" ht="30.75" customHeight="1" x14ac:dyDescent="0.55000000000000004">
      <c r="A1" s="812" t="s">
        <v>945</v>
      </c>
      <c r="B1" s="682"/>
      <c r="C1" s="652"/>
      <c r="D1" s="682"/>
      <c r="E1" s="652" t="str">
        <f>CONCATENATE("Reporting unit: ", 'General Info'!$C$7, " ", 'General Info'!$C$5)</f>
        <v xml:space="preserve">Reporting unit: 1 </v>
      </c>
      <c r="F1" s="682"/>
      <c r="G1" s="1511" t="s">
        <v>1834</v>
      </c>
      <c r="H1" s="682"/>
      <c r="I1" s="682"/>
      <c r="J1" s="682"/>
      <c r="K1" s="682"/>
      <c r="L1" s="654"/>
      <c r="M1" s="654"/>
      <c r="N1" s="654"/>
      <c r="O1" s="654"/>
      <c r="P1" s="466"/>
    </row>
    <row r="2" spans="1:16" ht="50.25" customHeight="1" x14ac:dyDescent="0.25">
      <c r="A2" s="210" t="s">
        <v>1712</v>
      </c>
      <c r="B2" s="58"/>
      <c r="C2" s="58"/>
      <c r="D2" s="58"/>
      <c r="E2" s="58"/>
      <c r="F2" s="58"/>
      <c r="G2" s="58"/>
      <c r="H2" s="58"/>
      <c r="I2" s="2"/>
      <c r="J2" s="2"/>
      <c r="K2" s="58"/>
      <c r="L2" s="654"/>
      <c r="M2" s="654"/>
      <c r="N2" s="654"/>
      <c r="O2" s="654"/>
      <c r="P2" s="466"/>
    </row>
    <row r="3" spans="1:16" ht="45" customHeight="1" x14ac:dyDescent="0.3">
      <c r="A3" s="245" t="s">
        <v>1713</v>
      </c>
      <c r="B3" s="32"/>
      <c r="C3" s="32"/>
      <c r="D3" s="33"/>
      <c r="E3" s="34"/>
      <c r="F3" s="5"/>
      <c r="G3" s="5"/>
      <c r="H3" s="5"/>
      <c r="I3" s="5"/>
      <c r="J3" s="5"/>
      <c r="K3" s="5"/>
      <c r="L3" s="5"/>
      <c r="M3" s="5"/>
      <c r="N3" s="5"/>
      <c r="O3" s="5"/>
      <c r="P3" s="282"/>
    </row>
    <row r="4" spans="1:16" ht="75" customHeight="1" x14ac:dyDescent="0.25">
      <c r="A4" s="510"/>
      <c r="B4" s="819"/>
      <c r="C4" s="673" t="s">
        <v>962</v>
      </c>
      <c r="D4" s="1186" t="s">
        <v>473</v>
      </c>
      <c r="E4" s="855" t="s">
        <v>963</v>
      </c>
      <c r="F4" s="855" t="s">
        <v>946</v>
      </c>
      <c r="G4" s="855" t="s">
        <v>973</v>
      </c>
      <c r="H4" s="855" t="s">
        <v>474</v>
      </c>
      <c r="I4" s="1189" t="s">
        <v>1328</v>
      </c>
      <c r="J4" s="1189" t="s">
        <v>1329</v>
      </c>
      <c r="K4" s="855" t="s">
        <v>1332</v>
      </c>
      <c r="L4" s="816" t="s">
        <v>974</v>
      </c>
      <c r="M4" s="816" t="s">
        <v>975</v>
      </c>
      <c r="N4" s="816" t="s">
        <v>976</v>
      </c>
      <c r="O4" s="816" t="s">
        <v>1579</v>
      </c>
      <c r="P4" s="282"/>
    </row>
    <row r="5" spans="1:16" ht="30" customHeight="1" x14ac:dyDescent="0.25">
      <c r="A5" s="209"/>
      <c r="B5" s="1199" t="s">
        <v>947</v>
      </c>
      <c r="C5" s="840"/>
      <c r="D5" s="840"/>
      <c r="E5" s="35"/>
      <c r="F5" s="35"/>
      <c r="G5" s="82"/>
      <c r="H5" s="82"/>
      <c r="I5" s="854"/>
      <c r="J5" s="854"/>
      <c r="K5" s="1198"/>
      <c r="L5" s="313" t="str">
        <f>IF(AND(ISNUMBER(C5), ISNUMBER($E5), ISNUMBER($F5)), IF(OR(C5&gt;$E5, C5&lt;$F5), "Fail", "Pass"), "")</f>
        <v/>
      </c>
      <c r="M5" s="313" t="str">
        <f t="shared" ref="M5:M7" si="0">IF(AND(ISNUMBER(D5), ISNUMBER($E5), ISNUMBER($F5)), IF(OR(D5&gt;$E5, D5&lt;$F5), "Fail", "Pass"), "")</f>
        <v/>
      </c>
      <c r="N5" s="394" t="str">
        <f>IF(AND(ISNUMBER(G5), ISNUMBER($E5), ISNUMBER($F5)), IF(OR(G5&gt;$E5, G5&lt;$F5), "Fail", "Pass"), "")</f>
        <v/>
      </c>
      <c r="O5" s="452" t="str">
        <f>IF(AND(ISNUMBER(G5), 'Leverage ratio'!H12+'Leverage ratio'!H13&gt;0), IF(ABS(G5-('Leverage ratio'!H12+'Leverage ratio'!H13)&gt;0)/('Leverage ratio'!H12+'Leverage ratio'!H13)&gt; 0.5, "please check", "Pass"), "")</f>
        <v/>
      </c>
      <c r="P5" s="282"/>
    </row>
    <row r="6" spans="1:16" ht="30" customHeight="1" x14ac:dyDescent="0.25">
      <c r="A6" s="209"/>
      <c r="B6" s="1199" t="s">
        <v>948</v>
      </c>
      <c r="C6" s="840"/>
      <c r="D6" s="840"/>
      <c r="E6" s="35"/>
      <c r="F6" s="35"/>
      <c r="G6" s="82"/>
      <c r="H6" s="82"/>
      <c r="I6" s="854"/>
      <c r="J6" s="854"/>
      <c r="K6" s="1187"/>
      <c r="L6" s="313" t="str">
        <f>IF(AND(ISNUMBER(C6), ISNUMBER($E6), ISNUMBER($F6)), IF(OR(C6&gt;$E6, C6&lt;$F6), "Fail", "Pass"), "")</f>
        <v/>
      </c>
      <c r="M6" s="313" t="str">
        <f t="shared" si="0"/>
        <v/>
      </c>
      <c r="N6" s="394" t="str">
        <f>IF(AND(ISNUMBER(G6), ISNUMBER($E6), ISNUMBER($F6)), IF(OR(G6&gt;$E6, G6&lt;$F6), "Fail", "Pass"), "")</f>
        <v/>
      </c>
      <c r="O6" s="394" t="str">
        <f>IF(AND(ISNUMBER(G6), 'Leverage ratio'!K9 &gt; 0, 'Leverage ratio'!L9 &gt; 0), IF(OR(ABS(G6-'Leverage ratio'!K9)/'Leverage ratio'!K9 &gt; 0.2, ABS(G6-'Leverage ratio'!L9)/'Leverage ratio'!L9 &gt; 0.2), "please check", "Pass"), "")</f>
        <v/>
      </c>
      <c r="P6" s="282"/>
    </row>
    <row r="7" spans="1:16" ht="30" customHeight="1" x14ac:dyDescent="0.25">
      <c r="A7" s="209"/>
      <c r="B7" s="1200" t="s">
        <v>949</v>
      </c>
      <c r="C7" s="841"/>
      <c r="D7" s="841"/>
      <c r="E7" s="842"/>
      <c r="F7" s="842"/>
      <c r="G7" s="1197"/>
      <c r="H7" s="1197"/>
      <c r="I7" s="853"/>
      <c r="J7" s="853"/>
      <c r="K7" s="1188"/>
      <c r="L7" s="315" t="str">
        <f>IF(AND(ISNUMBER(C7), ISNUMBER($E7), ISNUMBER($F7)), IF(OR(C7&gt;$E7, C7&lt;$F7), "Fail", "Pass"), "")</f>
        <v/>
      </c>
      <c r="M7" s="315" t="str">
        <f t="shared" si="0"/>
        <v/>
      </c>
      <c r="N7" s="314" t="str">
        <f>IF(AND(ISNUMBER(G7), ISNUMBER($E7), ISNUMBER($F7)), IF(OR(G7&gt;$E7, G7&lt;$F7), "Fail", "Pass"), "")</f>
        <v/>
      </c>
      <c r="O7" s="314" t="str">
        <f>IF(AND(ISNUMBER(G7), 'Leverage ratio'!I25 &gt; 0), IF(ABS(G7-'Leverage ratio'!I25)/'Leverage ratio'!I25 &gt; 0.2, "please check", "Pass"), "")</f>
        <v/>
      </c>
      <c r="P7" s="282"/>
    </row>
    <row r="8" spans="1:16" ht="45" customHeight="1" x14ac:dyDescent="0.3">
      <c r="A8" s="245" t="str">
        <f>"2. Based on daily data (row " &amp; ROW(B10) &amp; " mandatory for all banks, rows " &amp; ROW(B11) &amp; " and " &amp; ROW(B12) &amp; " mandatory for G-SIBs)"</f>
        <v>2. Based on daily data (row 10 mandatory for all banks, rows 11 and 12 mandatory for G-SIBs)</v>
      </c>
      <c r="B8" s="32"/>
      <c r="C8" s="32"/>
      <c r="D8" s="33"/>
      <c r="E8" s="34"/>
      <c r="F8" s="5"/>
      <c r="G8" s="5"/>
      <c r="H8" s="5"/>
      <c r="I8" s="5"/>
      <c r="J8" s="5"/>
      <c r="K8" s="5"/>
      <c r="L8" s="5"/>
      <c r="M8" s="5"/>
      <c r="N8" s="5"/>
      <c r="O8" s="5"/>
      <c r="P8" s="282"/>
    </row>
    <row r="9" spans="1:16" ht="75" customHeight="1" x14ac:dyDescent="0.25">
      <c r="A9" s="510"/>
      <c r="B9" s="819"/>
      <c r="C9" s="673" t="s">
        <v>962</v>
      </c>
      <c r="D9" s="1186" t="s">
        <v>473</v>
      </c>
      <c r="E9" s="855" t="s">
        <v>963</v>
      </c>
      <c r="F9" s="855" t="s">
        <v>2001</v>
      </c>
      <c r="G9" s="855" t="s">
        <v>973</v>
      </c>
      <c r="H9" s="855" t="s">
        <v>474</v>
      </c>
      <c r="I9" s="1189" t="s">
        <v>1328</v>
      </c>
      <c r="J9" s="1207"/>
      <c r="K9" s="855" t="s">
        <v>1333</v>
      </c>
      <c r="L9" s="816" t="s">
        <v>974</v>
      </c>
      <c r="M9" s="816" t="s">
        <v>975</v>
      </c>
      <c r="N9" s="816" t="s">
        <v>1331</v>
      </c>
      <c r="O9" s="816" t="s">
        <v>1330</v>
      </c>
      <c r="P9" s="282"/>
    </row>
    <row r="10" spans="1:16" ht="30" customHeight="1" x14ac:dyDescent="0.25">
      <c r="A10" s="209"/>
      <c r="B10" s="1199" t="s">
        <v>947</v>
      </c>
      <c r="C10" s="840"/>
      <c r="D10" s="35"/>
      <c r="E10" s="35"/>
      <c r="F10" s="35"/>
      <c r="G10" s="822" t="str">
        <f>IF(ISNUMBER(G5), G5, "")</f>
        <v/>
      </c>
      <c r="H10" s="35"/>
      <c r="I10" s="854"/>
      <c r="J10" s="337"/>
      <c r="K10" s="1198"/>
      <c r="L10" s="313" t="str">
        <f>IF(AND(ISNUMBER(C10), ISNUMBER($E10), ISNUMBER($F10)), IF(OR(C10&gt;$E10, C10&lt;$F10), "Fail", "Pass"), "")</f>
        <v/>
      </c>
      <c r="M10" s="313" t="str">
        <f t="shared" ref="M10:M12" si="1">IF(AND(ISNUMBER(D10), ISNUMBER($E10), ISNUMBER($F10)), IF(OR(D10&gt;$E10, D10&lt;$F10), "Fail", "Pass"), "")</f>
        <v/>
      </c>
      <c r="N10" s="313" t="str">
        <f>IF(AND(ISNUMBER(E5), ISNUMBER(E10)), IF(E10&lt;E5, "Fail", "Pass"), "")</f>
        <v/>
      </c>
      <c r="O10" s="394" t="str">
        <f>IF(AND(ISNUMBER(F5), ISNUMBER(F10)), IF(F10&gt;F5, "Fail", "Pass"), "")</f>
        <v/>
      </c>
      <c r="P10" s="282"/>
    </row>
    <row r="11" spans="1:16" ht="30" customHeight="1" x14ac:dyDescent="0.25">
      <c r="A11" s="209"/>
      <c r="B11" s="1199" t="s">
        <v>948</v>
      </c>
      <c r="C11" s="1201"/>
      <c r="D11" s="36"/>
      <c r="E11" s="36"/>
      <c r="F11" s="36"/>
      <c r="G11" s="822" t="str">
        <f>IF(ISNUMBER(G6), G6, "")</f>
        <v/>
      </c>
      <c r="H11" s="36"/>
      <c r="I11" s="531"/>
      <c r="J11" s="337"/>
      <c r="K11" s="1356"/>
      <c r="L11" s="313" t="str">
        <f>IF(AND(ISNUMBER(C11), ISNUMBER($E11), ISNUMBER($F11)), IF(OR(C11&gt;$E11, C11&lt;$F11), "Fail", "Pass"), "")</f>
        <v/>
      </c>
      <c r="M11" s="313" t="str">
        <f t="shared" si="1"/>
        <v/>
      </c>
      <c r="N11" s="313" t="str">
        <f>IF(AND(ISNUMBER(E6), ISNUMBER(E11)), IF(E11&lt;E6, "Fail", "Pass"), "")</f>
        <v/>
      </c>
      <c r="O11" s="394" t="str">
        <f>IF(AND(ISNUMBER(F6), ISNUMBER(F11)), IF(F11&gt;F6, "Fail", "Pass"), "")</f>
        <v/>
      </c>
      <c r="P11" s="282"/>
    </row>
    <row r="12" spans="1:16" ht="30" customHeight="1" x14ac:dyDescent="0.25">
      <c r="A12" s="209"/>
      <c r="B12" s="1200" t="s">
        <v>949</v>
      </c>
      <c r="C12" s="1205"/>
      <c r="D12" s="1204"/>
      <c r="E12" s="1204"/>
      <c r="F12" s="1204"/>
      <c r="G12" s="1203" t="str">
        <f>IF(ISNUMBER(G7), G7, "")</f>
        <v/>
      </c>
      <c r="H12" s="1204"/>
      <c r="I12" s="1227"/>
      <c r="J12" s="1202"/>
      <c r="K12" s="1357"/>
      <c r="L12" s="315" t="str">
        <f>IF(AND(ISNUMBER(C12), ISNUMBER($E12), ISNUMBER($F12)), IF(OR(C12&gt;$E12, C12&lt;$F12), "Fail", "Pass"), "")</f>
        <v/>
      </c>
      <c r="M12" s="315" t="str">
        <f t="shared" si="1"/>
        <v/>
      </c>
      <c r="N12" s="315" t="str">
        <f>IF(AND(ISNUMBER(E7), ISNUMBER(E12)), IF(E12&lt;E7, "Fail", "Pass"), "")</f>
        <v/>
      </c>
      <c r="O12" s="314" t="str">
        <f>IF(AND(ISNUMBER(F7), ISNUMBER(F12)), IF(F12&gt;F7, "Fail", "Pass"), "")</f>
        <v/>
      </c>
      <c r="P12" s="282"/>
    </row>
    <row r="13" spans="1:16" ht="15" customHeight="1" x14ac:dyDescent="0.25">
      <c r="A13" s="644"/>
      <c r="B13" s="240"/>
      <c r="C13" s="240"/>
      <c r="D13" s="240"/>
      <c r="E13" s="240"/>
      <c r="F13" s="240"/>
      <c r="G13" s="240"/>
      <c r="H13" s="240"/>
      <c r="I13" s="240"/>
      <c r="J13" s="240"/>
      <c r="K13" s="240"/>
      <c r="L13" s="237"/>
      <c r="M13" s="237"/>
      <c r="N13" s="237"/>
      <c r="O13" s="237"/>
      <c r="P13" s="500"/>
    </row>
  </sheetData>
  <sheetProtection algorithmName="SHA-512" hashValue="1A1irf+qEEs4vp/w+c3vDs1kdz++WUbNRf7/Mmwzugun/rPzrnP19xPt99U2Vl7vm7oebqAPFi7zH1fJ/8sBFw==" saltValue="5DMrf5mQ35SUf9npFXzi1w==" spinCount="100000" sheet="1" objects="1" scenarios="1"/>
  <conditionalFormatting sqref="A1:F1 H1:P1 A2:P1048576">
    <cfRule type="cellIs" dxfId="3205" priority="4" stopIfTrue="1" operator="equal">
      <formula>"Please check"</formula>
    </cfRule>
    <cfRule type="cellIs" dxfId="3204" priority="7" stopIfTrue="1" operator="equal">
      <formula>"Pass"</formula>
    </cfRule>
    <cfRule type="cellIs" dxfId="3203" priority="8" stopIfTrue="1" operator="equal">
      <formula>"Fail"</formula>
    </cfRule>
  </conditionalFormatting>
  <conditionalFormatting sqref="G1">
    <cfRule type="cellIs" dxfId="3202" priority="1" stopIfTrue="1" operator="equal">
      <formula>"Error"</formula>
    </cfRule>
    <cfRule type="cellIs" dxfId="3201"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109375" defaultRowHeight="15" customHeight="1" zeroHeight="1" x14ac:dyDescent="0.25"/>
  <cols>
    <col min="1" max="1" width="1.7109375" style="213" customWidth="1"/>
    <col min="2" max="2" width="72.7109375" style="2" customWidth="1"/>
    <col min="3" max="3" width="18.7109375" style="2" customWidth="1"/>
    <col min="4" max="4" width="18.7109375" style="2" hidden="1" customWidth="1"/>
    <col min="5" max="8" width="17.7109375" style="2" customWidth="1"/>
    <col min="9" max="10" width="17.7109375" style="2" hidden="1" customWidth="1"/>
    <col min="11" max="17" width="17.7109375" style="2" customWidth="1"/>
    <col min="18" max="18" width="1.7109375" style="282" customWidth="1"/>
    <col min="19" max="19" width="16.7109375" style="2" hidden="1" customWidth="1"/>
  </cols>
  <sheetData>
    <row r="1" spans="1:19" ht="30" customHeight="1" x14ac:dyDescent="0.55000000000000004">
      <c r="A1" s="647" t="s">
        <v>10</v>
      </c>
      <c r="B1" s="825"/>
      <c r="C1" s="652" t="str">
        <f>CONCATENATE("Reporting unit: ", 'General Info'!$C$7, " ", 'General Info'!$C$5)</f>
        <v xml:space="preserve">Reporting unit: 1 </v>
      </c>
      <c r="D1" s="1064"/>
      <c r="E1" s="826"/>
      <c r="F1" s="1511" t="s">
        <v>1834</v>
      </c>
      <c r="G1" s="826"/>
      <c r="H1" s="826"/>
      <c r="I1" s="826"/>
      <c r="J1" s="824"/>
      <c r="K1" s="824"/>
      <c r="L1" s="823"/>
      <c r="M1" s="824"/>
      <c r="N1" s="824"/>
      <c r="O1" s="823"/>
      <c r="P1" s="823"/>
      <c r="Q1" s="824"/>
      <c r="R1" s="648"/>
      <c r="S1" s="654"/>
    </row>
    <row r="2" spans="1:19" ht="30" customHeight="1" x14ac:dyDescent="0.35">
      <c r="A2" s="642" t="s">
        <v>1670</v>
      </c>
      <c r="B2" s="823"/>
      <c r="C2" s="823"/>
      <c r="D2" s="823"/>
      <c r="E2" s="823"/>
      <c r="F2" s="823"/>
      <c r="G2" s="823"/>
      <c r="H2" s="823"/>
      <c r="I2" s="823"/>
      <c r="J2" s="823"/>
      <c r="K2" s="823"/>
      <c r="L2" s="823"/>
      <c r="M2" s="823"/>
      <c r="N2" s="823"/>
      <c r="O2" s="823"/>
      <c r="P2" s="823"/>
      <c r="Q2" s="823"/>
      <c r="R2" s="643"/>
      <c r="S2" s="1582"/>
    </row>
    <row r="3" spans="1:19" ht="15" customHeight="1" x14ac:dyDescent="0.25">
      <c r="A3" s="209"/>
      <c r="B3" s="5"/>
      <c r="C3" s="5"/>
      <c r="D3" s="5"/>
      <c r="E3" s="5"/>
      <c r="F3" s="5"/>
      <c r="G3" s="5"/>
      <c r="H3" s="5"/>
      <c r="I3" s="5"/>
      <c r="J3" s="5"/>
      <c r="K3" s="5"/>
      <c r="L3" s="5"/>
      <c r="M3" s="5"/>
      <c r="N3" s="5"/>
      <c r="O3" s="5"/>
      <c r="P3" s="5"/>
      <c r="Q3" s="5"/>
      <c r="R3" s="244"/>
      <c r="S3" s="1582"/>
    </row>
    <row r="4" spans="1:19" ht="15" customHeight="1" x14ac:dyDescent="0.25">
      <c r="A4" s="209"/>
      <c r="B4" s="823"/>
      <c r="C4" s="2525" t="s">
        <v>1468</v>
      </c>
      <c r="D4" s="469"/>
      <c r="E4" s="2520" t="s">
        <v>113</v>
      </c>
      <c r="F4" s="2520"/>
      <c r="G4" s="2520"/>
      <c r="H4" s="2521"/>
      <c r="I4" s="1401"/>
      <c r="J4" s="1402"/>
      <c r="K4" s="2518" t="s">
        <v>138</v>
      </c>
      <c r="L4" s="2518"/>
      <c r="M4" s="2518"/>
      <c r="N4" s="2519"/>
      <c r="O4" s="2517" t="s">
        <v>137</v>
      </c>
      <c r="P4" s="2518"/>
      <c r="Q4" s="2518"/>
      <c r="R4" s="244"/>
      <c r="S4" s="1582"/>
    </row>
    <row r="5" spans="1:19" ht="30" customHeight="1" x14ac:dyDescent="0.25">
      <c r="A5" s="209"/>
      <c r="B5" s="341"/>
      <c r="C5" s="2526"/>
      <c r="D5" s="1433"/>
      <c r="E5" s="1550" t="s">
        <v>139</v>
      </c>
      <c r="F5" s="1550" t="s">
        <v>148</v>
      </c>
      <c r="G5" s="1550" t="s">
        <v>115</v>
      </c>
      <c r="H5" s="1551" t="s">
        <v>96</v>
      </c>
      <c r="I5" s="1401"/>
      <c r="J5" s="1402"/>
      <c r="K5" s="1537" t="s">
        <v>139</v>
      </c>
      <c r="L5" s="1130" t="s">
        <v>148</v>
      </c>
      <c r="M5" s="1130" t="s">
        <v>140</v>
      </c>
      <c r="N5" s="1482" t="s">
        <v>130</v>
      </c>
      <c r="O5" s="1537" t="s">
        <v>139</v>
      </c>
      <c r="P5" s="1130" t="s">
        <v>148</v>
      </c>
      <c r="Q5" s="1131" t="s">
        <v>140</v>
      </c>
      <c r="R5" s="244"/>
      <c r="S5" s="1582"/>
    </row>
    <row r="6" spans="1:19" ht="30" customHeight="1" x14ac:dyDescent="0.25">
      <c r="A6" s="209"/>
      <c r="B6" s="1572" t="s">
        <v>1662</v>
      </c>
      <c r="C6" s="401"/>
      <c r="D6" s="403"/>
      <c r="E6" s="402"/>
      <c r="F6" s="402"/>
      <c r="G6" s="402"/>
      <c r="H6" s="954" t="str">
        <f>IF(AND(ISNUMBER(H7), ISNUMBER(H9)), H7+H9, "")</f>
        <v/>
      </c>
      <c r="I6" s="1403"/>
      <c r="J6" s="1404"/>
      <c r="K6" s="1411"/>
      <c r="L6" s="402"/>
      <c r="M6" s="402"/>
      <c r="N6" s="954" t="str">
        <f>IF(AND(ISNUMBER(N7), ISNUMBER(N9)), N7+N9, "")</f>
        <v/>
      </c>
      <c r="O6" s="1411"/>
      <c r="P6" s="402"/>
      <c r="Q6" s="403"/>
      <c r="R6" s="244"/>
      <c r="S6" s="1582"/>
    </row>
    <row r="7" spans="1:19" ht="45" customHeight="1" x14ac:dyDescent="0.25">
      <c r="A7" s="209"/>
      <c r="B7" s="1431" t="s">
        <v>149</v>
      </c>
      <c r="C7" s="1569" t="s">
        <v>1421</v>
      </c>
      <c r="D7" s="1435"/>
      <c r="E7" s="4"/>
      <c r="F7" s="4"/>
      <c r="G7" s="35"/>
      <c r="H7" s="1436" t="str">
        <f>IF(AND(ISNUMBER(E7), ISNUMBER(F7), ISNUMBER(G7)), SUM(E7:G7), "")</f>
        <v/>
      </c>
      <c r="I7" s="1409"/>
      <c r="J7" s="1410"/>
      <c r="K7" s="25" t="str">
        <f>IF(AND(ISNUMBER(E7),ISNUMBER(O7)),SUM(E7)*O7,"")</f>
        <v/>
      </c>
      <c r="L7" s="25" t="str">
        <f>IF(AND(ISNUMBER(F7),ISNUMBER(P7)),SUM(F7)*P7,"")</f>
        <v/>
      </c>
      <c r="M7" s="25" t="str">
        <f>IF(AND(ISNUMBER(G7),ISNUMBER(Q7)),SUM(G7)*Q7,"")</f>
        <v/>
      </c>
      <c r="N7" s="953" t="str">
        <f>IF(ISNUMBER(M7),SUM(M7),"")</f>
        <v/>
      </c>
      <c r="O7" s="1399">
        <v>0</v>
      </c>
      <c r="P7" s="39">
        <v>0</v>
      </c>
      <c r="Q7" s="38">
        <v>1</v>
      </c>
      <c r="R7" s="244"/>
      <c r="S7" s="1582"/>
    </row>
    <row r="8" spans="1:19" ht="15" customHeight="1" x14ac:dyDescent="0.25">
      <c r="A8" s="209"/>
      <c r="B8" s="43"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7"/>
      <c r="D8" s="81"/>
      <c r="E8" s="13"/>
      <c r="F8" s="13"/>
      <c r="G8" s="13"/>
      <c r="H8" s="1414" t="str">
        <f>IF(AND(ISNUMBER(H7), ISNUMBER('General Info'!C62), ISNUMBER('General Info'!C65), ISNUMBER('General Info'!C70)), IF(H7&lt;=SUM('General Info'!C62,'General Info'!C65,'General Info'!C70), "Pass", "Fail"), "")</f>
        <v/>
      </c>
      <c r="I8" s="1405"/>
      <c r="J8" s="1406"/>
      <c r="K8" s="1397"/>
      <c r="L8" s="13"/>
      <c r="M8" s="13"/>
      <c r="N8" s="645"/>
      <c r="O8" s="1397"/>
      <c r="P8" s="13"/>
      <c r="Q8" s="81"/>
      <c r="R8" s="244"/>
      <c r="S8" s="1582"/>
    </row>
    <row r="9" spans="1:19" ht="28.5" x14ac:dyDescent="0.25">
      <c r="A9" s="209"/>
      <c r="B9" s="1566" t="s">
        <v>152</v>
      </c>
      <c r="C9" s="1395" t="s">
        <v>1422</v>
      </c>
      <c r="D9" s="1396"/>
      <c r="E9" s="4"/>
      <c r="F9" s="4"/>
      <c r="G9" s="35"/>
      <c r="H9" s="1436" t="str">
        <f>IF(AND(ISNUMBER(E9), ISNUMBER(F9), ISNUMBER(G9)), SUM(E9:G9), "")</f>
        <v/>
      </c>
      <c r="I9" s="1405"/>
      <c r="J9" s="1406"/>
      <c r="K9" s="25" t="str">
        <f>IF(AND(ISNUMBER(E9),ISNUMBER(O9)),SUM(E9)*O9,"")</f>
        <v/>
      </c>
      <c r="L9" s="25" t="str">
        <f>IF(AND(ISNUMBER(F9),ISNUMBER(P9)),SUM(F9)*P9,"")</f>
        <v/>
      </c>
      <c r="M9" s="25" t="str">
        <f>IF(AND(ISNUMBER(G9),ISNUMBER(Q9)),SUM(G9)*Q9,"")</f>
        <v/>
      </c>
      <c r="N9" s="953" t="str">
        <f>IF(ISNUMBER(M9),SUM(M9),"")</f>
        <v/>
      </c>
      <c r="O9" s="1399">
        <v>0</v>
      </c>
      <c r="P9" s="39">
        <v>0</v>
      </c>
      <c r="Q9" s="38">
        <v>1</v>
      </c>
      <c r="R9" s="244"/>
      <c r="S9" s="1582"/>
    </row>
    <row r="10" spans="1:19" ht="14.25" x14ac:dyDescent="0.25">
      <c r="A10" s="209"/>
      <c r="B10" s="1199" t="s">
        <v>1663</v>
      </c>
      <c r="C10" s="37"/>
      <c r="D10" s="81"/>
      <c r="E10" s="13"/>
      <c r="F10" s="13"/>
      <c r="G10" s="13"/>
      <c r="H10" s="953" t="str">
        <f>IF(AND(ISNUMBER(H11), ISNUMBER(H12), ISNUMBER(H13)), SUM(H11:H13), "")</f>
        <v/>
      </c>
      <c r="I10" s="1405"/>
      <c r="J10" s="1406"/>
      <c r="K10" s="1397"/>
      <c r="L10" s="13"/>
      <c r="M10" s="13"/>
      <c r="N10" s="953" t="str">
        <f>IF(AND(ISNUMBER(N11), ISNUMBER(N12), ISNUMBER(N13)), SUM(N11:N13), "")</f>
        <v/>
      </c>
      <c r="O10" s="1397"/>
      <c r="P10" s="13"/>
      <c r="Q10" s="1398"/>
      <c r="R10" s="244"/>
      <c r="S10" s="1582"/>
    </row>
    <row r="11" spans="1:19" ht="14.25" x14ac:dyDescent="0.25">
      <c r="A11" s="209"/>
      <c r="B11" s="1566" t="s">
        <v>1665</v>
      </c>
      <c r="C11" s="1395" t="s">
        <v>1423</v>
      </c>
      <c r="D11" s="1396"/>
      <c r="E11" s="35"/>
      <c r="F11" s="35"/>
      <c r="G11" s="35"/>
      <c r="H11" s="1436" t="str">
        <f>IF(AND(ISNUMBER(E11), ISNUMBER(F11), ISNUMBER(G11)), SUM(E11:G11), "")</f>
        <v/>
      </c>
      <c r="I11" s="1405"/>
      <c r="J11" s="1406"/>
      <c r="K11" s="878" t="str">
        <f t="shared" ref="K11:L13" si="0">IF(AND(ISNUMBER(E11),ISNUMBER(O11)), E11*O11, "")</f>
        <v/>
      </c>
      <c r="L11" s="25" t="str">
        <f t="shared" si="0"/>
        <v/>
      </c>
      <c r="M11" s="25" t="str">
        <f>IF(AND(ISNUMBER(G11),ISNUMBER(Q11)),SUM(G11)*Q11,"")</f>
        <v/>
      </c>
      <c r="N11" s="953" t="str">
        <f>IF(AND(ISNUMBER(K11),ISNUMBER(L11),ISNUMBER(M11)), SUM(K11:M11), "")</f>
        <v/>
      </c>
      <c r="O11" s="1399">
        <v>0.95</v>
      </c>
      <c r="P11" s="39">
        <v>0.95</v>
      </c>
      <c r="Q11" s="38">
        <v>1</v>
      </c>
      <c r="R11" s="244"/>
      <c r="S11" s="1582"/>
    </row>
    <row r="12" spans="1:19" ht="15" customHeight="1" x14ac:dyDescent="0.25">
      <c r="A12" s="209"/>
      <c r="B12" s="1566" t="s">
        <v>1666</v>
      </c>
      <c r="C12" s="1395" t="s">
        <v>1424</v>
      </c>
      <c r="D12" s="1396"/>
      <c r="E12" s="35"/>
      <c r="F12" s="35"/>
      <c r="G12" s="35"/>
      <c r="H12" s="1436" t="str">
        <f>IF(AND(ISNUMBER(E12), ISNUMBER(F12), ISNUMBER(G12)), SUM(E12:G12), "")</f>
        <v/>
      </c>
      <c r="I12" s="1405"/>
      <c r="J12" s="1406"/>
      <c r="K12" s="878" t="str">
        <f t="shared" si="0"/>
        <v/>
      </c>
      <c r="L12" s="25" t="str">
        <f t="shared" si="0"/>
        <v/>
      </c>
      <c r="M12" s="25" t="str">
        <f>IF(AND(ISNUMBER(G12),ISNUMBER(Q12)),SUM(G12)*Q12,"")</f>
        <v/>
      </c>
      <c r="N12" s="953" t="str">
        <f>IF(AND(ISNUMBER(K12),ISNUMBER(L12),ISNUMBER(M12)), SUM(K12:M12), "")</f>
        <v/>
      </c>
      <c r="O12" s="1399">
        <v>0.9</v>
      </c>
      <c r="P12" s="39">
        <v>0.9</v>
      </c>
      <c r="Q12" s="38">
        <v>1</v>
      </c>
      <c r="R12" s="244"/>
      <c r="S12" s="1582"/>
    </row>
    <row r="13" spans="1:19" ht="15" customHeight="1" x14ac:dyDescent="0.25">
      <c r="A13" s="209"/>
      <c r="B13" s="1566" t="s">
        <v>1664</v>
      </c>
      <c r="C13" s="37"/>
      <c r="D13" s="81"/>
      <c r="E13" s="35"/>
      <c r="F13" s="35"/>
      <c r="G13" s="35"/>
      <c r="H13" s="1436" t="str">
        <f>IF(AND(ISNUMBER(E13), ISNUMBER(F13), ISNUMBER(G13)), SUM(E13:G13), "")</f>
        <v/>
      </c>
      <c r="I13" s="1405"/>
      <c r="J13" s="1406"/>
      <c r="K13" s="878" t="str">
        <f t="shared" si="0"/>
        <v/>
      </c>
      <c r="L13" s="25" t="str">
        <f t="shared" si="0"/>
        <v/>
      </c>
      <c r="M13" s="25" t="str">
        <f>IF(AND(ISNUMBER(G13),ISNUMBER(Q13)),SUM(G13)*Q13,"")</f>
        <v/>
      </c>
      <c r="N13" s="953" t="str">
        <f>IF(AND(ISNUMBER(K13),ISNUMBER(L13),ISNUMBER(M13)), SUM(K13:M13), "")</f>
        <v/>
      </c>
      <c r="O13" s="1399">
        <v>0</v>
      </c>
      <c r="P13" s="39">
        <v>0.5</v>
      </c>
      <c r="Q13" s="38">
        <v>1</v>
      </c>
      <c r="R13" s="244"/>
      <c r="S13" s="1582"/>
    </row>
    <row r="14" spans="1:19" ht="15" hidden="1" customHeight="1" x14ac:dyDescent="0.25">
      <c r="A14" s="209"/>
      <c r="B14" s="458"/>
      <c r="C14" s="1434"/>
      <c r="D14" s="81"/>
      <c r="E14" s="1361"/>
      <c r="F14" s="1361"/>
      <c r="G14" s="1361"/>
      <c r="H14" s="1427"/>
      <c r="I14" s="1405"/>
      <c r="J14" s="1406"/>
      <c r="K14" s="1573"/>
      <c r="L14" s="15"/>
      <c r="M14" s="15"/>
      <c r="N14" s="1428"/>
      <c r="O14" s="1429"/>
      <c r="P14" s="1430"/>
      <c r="Q14" s="1398"/>
      <c r="R14" s="244"/>
      <c r="S14" s="1582"/>
    </row>
    <row r="15" spans="1:19" ht="15" customHeight="1" x14ac:dyDescent="0.25">
      <c r="A15" s="209"/>
      <c r="B15" s="1199" t="s">
        <v>1667</v>
      </c>
      <c r="C15" s="37"/>
      <c r="D15" s="1396"/>
      <c r="E15" s="1361"/>
      <c r="F15" s="1361"/>
      <c r="G15" s="1361"/>
      <c r="H15" s="953" t="str">
        <f>IF(AND(ISNUMBER(H16), ISNUMBER(H17)), H16+H17, "")</f>
        <v/>
      </c>
      <c r="I15" s="1405"/>
      <c r="J15" s="1406"/>
      <c r="K15" s="1397"/>
      <c r="L15" s="13"/>
      <c r="M15" s="13"/>
      <c r="N15" s="953" t="str">
        <f>IF(AND(ISNUMBER(N16), ISNUMBER(N17)), N16+N17, "")</f>
        <v/>
      </c>
      <c r="O15" s="1397"/>
      <c r="P15" s="13"/>
      <c r="Q15" s="81"/>
      <c r="R15" s="244"/>
      <c r="S15" s="1582"/>
    </row>
    <row r="16" spans="1:19" ht="15" customHeight="1" x14ac:dyDescent="0.25">
      <c r="A16" s="209"/>
      <c r="B16" s="1566" t="s">
        <v>1668</v>
      </c>
      <c r="C16" s="1395" t="s">
        <v>1425</v>
      </c>
      <c r="D16" s="81"/>
      <c r="E16" s="35"/>
      <c r="F16" s="35"/>
      <c r="G16" s="35"/>
      <c r="H16" s="1436" t="str">
        <f>IF(AND(ISNUMBER(E16), ISNUMBER(F16), ISNUMBER(G16)), SUM(E16:G16), "")</f>
        <v/>
      </c>
      <c r="I16" s="1405"/>
      <c r="J16" s="1406"/>
      <c r="K16" s="878" t="str">
        <f>IF(AND(ISNUMBER(E16),ISNUMBER(O16)), E16*O16, "")</f>
        <v/>
      </c>
      <c r="L16" s="25" t="str">
        <f>IF(AND(ISNUMBER(F16),ISNUMBER(P16)), F16*P16, "")</f>
        <v/>
      </c>
      <c r="M16" s="25" t="str">
        <f>IF(AND(ISNUMBER(G16),ISNUMBER(Q16)),SUM(G16)*Q16,"")</f>
        <v/>
      </c>
      <c r="N16" s="953" t="str">
        <f>IF(AND(ISNUMBER(K16),ISNUMBER(L16),ISNUMBER(M16)), SUM(K16:M16), "")</f>
        <v/>
      </c>
      <c r="O16" s="1399">
        <v>0.5</v>
      </c>
      <c r="P16" s="39">
        <v>0.5</v>
      </c>
      <c r="Q16" s="38">
        <v>1</v>
      </c>
      <c r="R16" s="244"/>
      <c r="S16" s="1582"/>
    </row>
    <row r="17" spans="1:19" ht="15" customHeight="1" x14ac:dyDescent="0.25">
      <c r="A17" s="209"/>
      <c r="B17" s="1566" t="s">
        <v>1664</v>
      </c>
      <c r="C17" s="37"/>
      <c r="D17" s="81"/>
      <c r="E17" s="35"/>
      <c r="F17" s="35"/>
      <c r="G17" s="35"/>
      <c r="H17" s="1436" t="str">
        <f>IF(AND(ISNUMBER(E17), ISNUMBER(F17), ISNUMBER(G17)), SUM(E17:G17), "")</f>
        <v/>
      </c>
      <c r="I17" s="1405"/>
      <c r="J17" s="1406"/>
      <c r="K17" s="878" t="str">
        <f>IF(AND(ISNUMBER(E17),ISNUMBER(O17)), E17*O17, "")</f>
        <v/>
      </c>
      <c r="L17" s="25" t="str">
        <f>IF(AND(ISNUMBER(F17),ISNUMBER(P17)), F17*P17, "")</f>
        <v/>
      </c>
      <c r="M17" s="25" t="str">
        <f>IF(AND(ISNUMBER(G17),ISNUMBER(Q17)),SUM(G17)*Q17,"")</f>
        <v/>
      </c>
      <c r="N17" s="953" t="str">
        <f>IF(AND(ISNUMBER(K17),ISNUMBER(L17),ISNUMBER(M17)), SUM(K17:M17), "")</f>
        <v/>
      </c>
      <c r="O17" s="1399">
        <v>0.5</v>
      </c>
      <c r="P17" s="39">
        <v>0.5</v>
      </c>
      <c r="Q17" s="38">
        <v>1</v>
      </c>
      <c r="R17" s="244"/>
      <c r="S17" s="1582"/>
    </row>
    <row r="18" spans="1:19" ht="15" hidden="1" customHeight="1" x14ac:dyDescent="0.25">
      <c r="A18" s="209"/>
      <c r="B18" s="458"/>
      <c r="C18" s="1434"/>
      <c r="D18" s="81"/>
      <c r="E18" s="1361"/>
      <c r="F18" s="1361"/>
      <c r="G18" s="1361"/>
      <c r="H18" s="1427"/>
      <c r="I18" s="1405"/>
      <c r="J18" s="1406"/>
      <c r="K18" s="1573"/>
      <c r="L18" s="15"/>
      <c r="M18" s="15"/>
      <c r="N18" s="1428"/>
      <c r="O18" s="1429"/>
      <c r="P18" s="1430"/>
      <c r="Q18" s="1398"/>
      <c r="R18" s="244"/>
      <c r="S18" s="1582"/>
    </row>
    <row r="19" spans="1:19" ht="15" customHeight="1" x14ac:dyDescent="0.25">
      <c r="A19" s="209"/>
      <c r="B19" s="42" t="s">
        <v>1792</v>
      </c>
      <c r="C19" s="1434"/>
      <c r="D19" s="1396"/>
      <c r="E19" s="13"/>
      <c r="F19" s="13"/>
      <c r="G19" s="13"/>
      <c r="H19" s="953" t="str">
        <f>IF(AND(ISNUMBER(H20), ISNUMBER(H23)), H20+H23, "")</f>
        <v/>
      </c>
      <c r="I19" s="1405"/>
      <c r="J19" s="1406"/>
      <c r="K19" s="1397"/>
      <c r="L19" s="13"/>
      <c r="M19" s="13"/>
      <c r="N19" s="953" t="str">
        <f>IF(AND(ISNUMBER(N20), ISNUMBER(N23)), N20+N23, "")</f>
        <v/>
      </c>
      <c r="O19" s="1397"/>
      <c r="P19" s="13"/>
      <c r="Q19" s="81"/>
      <c r="R19" s="244"/>
      <c r="S19" s="1582"/>
    </row>
    <row r="20" spans="1:19" ht="15" customHeight="1" x14ac:dyDescent="0.25">
      <c r="A20" s="209"/>
      <c r="B20" s="78" t="s">
        <v>1793</v>
      </c>
      <c r="C20" s="2522" t="s">
        <v>1426</v>
      </c>
      <c r="D20" s="1396"/>
      <c r="E20" s="25" t="str">
        <f>IF(AND(ISNUMBER(E21), ISNUMBER(E22)), E21+E22, "")</f>
        <v/>
      </c>
      <c r="F20" s="25" t="str">
        <f>IF(AND(ISNUMBER(F21), ISNUMBER(F22)), F21+F22, "")</f>
        <v/>
      </c>
      <c r="G20" s="25" t="str">
        <f>IF(AND(ISNUMBER(G21), ISNUMBER(G22)), G21+G22, "")</f>
        <v/>
      </c>
      <c r="H20" s="1436" t="str">
        <f>IF(AND(ISNUMBER(E20), ISNUMBER(F20), ISNUMBER(G20)), SUM(E20:G20), "")</f>
        <v/>
      </c>
      <c r="I20" s="1405"/>
      <c r="J20" s="1406"/>
      <c r="K20" s="25" t="str">
        <f>IF(AND(ISNUMBER(K21), ISNUMBER(K22)), K21+K22, "")</f>
        <v/>
      </c>
      <c r="L20" s="25" t="str">
        <f>IF(AND(ISNUMBER(L21), ISNUMBER(L22)), L21+L22, "")</f>
        <v/>
      </c>
      <c r="M20" s="25" t="str">
        <f>IF(AND(ISNUMBER(M21), ISNUMBER(M22)), M21+M22, "")</f>
        <v/>
      </c>
      <c r="N20" s="1436" t="str">
        <f>IF(AND(ISNUMBER(K20), ISNUMBER(L20), ISNUMBER(M20)), SUM(K20:M20), "")</f>
        <v/>
      </c>
      <c r="O20" s="1397"/>
      <c r="P20" s="13"/>
      <c r="Q20" s="81"/>
      <c r="R20" s="244"/>
      <c r="S20" s="1582"/>
    </row>
    <row r="21" spans="1:19" ht="15" customHeight="1" x14ac:dyDescent="0.25">
      <c r="A21" s="209"/>
      <c r="B21" s="77" t="s">
        <v>1794</v>
      </c>
      <c r="C21" s="2523"/>
      <c r="D21" s="81"/>
      <c r="E21" s="35"/>
      <c r="F21" s="35"/>
      <c r="G21" s="35"/>
      <c r="H21" s="1436" t="str">
        <f>IF(AND(ISNUMBER(E21), ISNUMBER(F21), ISNUMBER(G21)), SUM(E21:G21), "")</f>
        <v/>
      </c>
      <c r="I21" s="1405"/>
      <c r="J21" s="1406"/>
      <c r="K21" s="878" t="str">
        <f t="shared" ref="K21:L23" si="1">IF(AND(ISNUMBER(E21),ISNUMBER(O21)), E21*O21, "")</f>
        <v/>
      </c>
      <c r="L21" s="25" t="str">
        <f t="shared" si="1"/>
        <v/>
      </c>
      <c r="M21" s="25" t="str">
        <f>IF(AND(ISNUMBER(G21),ISNUMBER(Q21)),SUM(G21)*Q21,"")</f>
        <v/>
      </c>
      <c r="N21" s="953" t="str">
        <f>IF(AND(ISNUMBER(K21),ISNUMBER(L21),ISNUMBER(M21)), SUM(K21:M21), "")</f>
        <v/>
      </c>
      <c r="O21" s="1399">
        <v>0.5</v>
      </c>
      <c r="P21" s="39">
        <v>0.5</v>
      </c>
      <c r="Q21" s="38">
        <v>1</v>
      </c>
      <c r="R21" s="244"/>
      <c r="S21" s="1582"/>
    </row>
    <row r="22" spans="1:19" ht="15" customHeight="1" x14ac:dyDescent="0.25">
      <c r="A22" s="209"/>
      <c r="B22" s="77" t="s">
        <v>1795</v>
      </c>
      <c r="C22" s="2524"/>
      <c r="D22" s="81"/>
      <c r="E22" s="35"/>
      <c r="F22" s="35"/>
      <c r="G22" s="35"/>
      <c r="H22" s="1436" t="str">
        <f>IF(AND(ISNUMBER(E22), ISNUMBER(F22), ISNUMBER(G22)), SUM(E22:G22), "")</f>
        <v/>
      </c>
      <c r="I22" s="1405"/>
      <c r="J22" s="1406"/>
      <c r="K22" s="878" t="str">
        <f t="shared" si="1"/>
        <v/>
      </c>
      <c r="L22" s="25" t="str">
        <f t="shared" si="1"/>
        <v/>
      </c>
      <c r="M22" s="25" t="str">
        <f>IF(AND(ISNUMBER(G22),ISNUMBER(Q22)),SUM(G22)*Q22,"")</f>
        <v/>
      </c>
      <c r="N22" s="953" t="str">
        <f>IF(AND(ISNUMBER(K22),ISNUMBER(L22),ISNUMBER(M22)), SUM(K22:M22), "")</f>
        <v/>
      </c>
      <c r="O22" s="1399">
        <v>0</v>
      </c>
      <c r="P22" s="39">
        <v>0.5</v>
      </c>
      <c r="Q22" s="38">
        <v>1</v>
      </c>
      <c r="R22" s="244"/>
      <c r="S22" s="1582"/>
    </row>
    <row r="23" spans="1:19" ht="15" customHeight="1" x14ac:dyDescent="0.25">
      <c r="A23" s="209"/>
      <c r="B23" s="1566" t="s">
        <v>1664</v>
      </c>
      <c r="C23" s="37"/>
      <c r="D23" s="81"/>
      <c r="E23" s="35"/>
      <c r="F23" s="35"/>
      <c r="G23" s="35"/>
      <c r="H23" s="1436" t="str">
        <f>IF(AND(ISNUMBER(E23), ISNUMBER(F23), ISNUMBER(G23)), SUM(E23:G23), "")</f>
        <v/>
      </c>
      <c r="I23" s="1405"/>
      <c r="J23" s="1406"/>
      <c r="K23" s="878" t="str">
        <f t="shared" si="1"/>
        <v/>
      </c>
      <c r="L23" s="25" t="str">
        <f t="shared" si="1"/>
        <v/>
      </c>
      <c r="M23" s="25" t="str">
        <f>IF(AND(ISNUMBER(G23),ISNUMBER(Q23)),SUM(G23)*Q23,"")</f>
        <v/>
      </c>
      <c r="N23" s="953" t="str">
        <f>IF(AND(ISNUMBER(K23),ISNUMBER(L23),ISNUMBER(M23)), SUM(K23:M23), "")</f>
        <v/>
      </c>
      <c r="O23" s="1399">
        <v>0</v>
      </c>
      <c r="P23" s="39">
        <v>0.5</v>
      </c>
      <c r="Q23" s="38">
        <v>1</v>
      </c>
      <c r="R23" s="244"/>
      <c r="S23" s="1582"/>
    </row>
    <row r="24" spans="1:19" ht="15" hidden="1" customHeight="1" x14ac:dyDescent="0.25">
      <c r="A24" s="209"/>
      <c r="B24" s="458"/>
      <c r="C24" s="1434"/>
      <c r="D24" s="81"/>
      <c r="E24" s="1361"/>
      <c r="F24" s="1361"/>
      <c r="G24" s="1361"/>
      <c r="H24" s="1427"/>
      <c r="I24" s="1405"/>
      <c r="J24" s="1406"/>
      <c r="K24" s="1573"/>
      <c r="L24" s="15"/>
      <c r="M24" s="15"/>
      <c r="N24" s="1428"/>
      <c r="O24" s="1429"/>
      <c r="P24" s="1430"/>
      <c r="Q24" s="1398"/>
      <c r="R24" s="244"/>
      <c r="S24" s="1582"/>
    </row>
    <row r="25" spans="1:19" ht="15" customHeight="1" x14ac:dyDescent="0.25">
      <c r="A25" s="209"/>
      <c r="B25" s="1199" t="s">
        <v>1669</v>
      </c>
      <c r="C25" s="37"/>
      <c r="D25" s="1396"/>
      <c r="E25" s="1361"/>
      <c r="F25" s="1361"/>
      <c r="G25" s="1361"/>
      <c r="H25" s="953" t="str">
        <f>IF(AND(ISNUMBER(H26), ISNUMBER(H27)), H26+H27, "")</f>
        <v/>
      </c>
      <c r="I25" s="1405"/>
      <c r="J25" s="1406"/>
      <c r="K25" s="1397"/>
      <c r="L25" s="13"/>
      <c r="M25" s="13"/>
      <c r="N25" s="953" t="str">
        <f>IF(AND(ISNUMBER(N26), ISNUMBER(N27)), N26+N27, "")</f>
        <v/>
      </c>
      <c r="O25" s="1397"/>
      <c r="P25" s="13"/>
      <c r="Q25" s="81"/>
      <c r="R25" s="244"/>
      <c r="S25" s="1582"/>
    </row>
    <row r="26" spans="1:19" ht="15" customHeight="1" x14ac:dyDescent="0.25">
      <c r="A26" s="209"/>
      <c r="B26" s="1400" t="s">
        <v>1668</v>
      </c>
      <c r="C26" s="1395" t="s">
        <v>1427</v>
      </c>
      <c r="D26" s="81"/>
      <c r="E26" s="35"/>
      <c r="F26" s="35"/>
      <c r="G26" s="35"/>
      <c r="H26" s="1436" t="str">
        <f>IF(AND(ISNUMBER(E26), ISNUMBER(F26), ISNUMBER(G26)), SUM(E26:G26), "")</f>
        <v/>
      </c>
      <c r="I26" s="1405"/>
      <c r="J26" s="1406"/>
      <c r="K26" s="878" t="str">
        <f>IF(AND(ISNUMBER(E26),ISNUMBER(O26)), E26*O26, "")</f>
        <v/>
      </c>
      <c r="L26" s="25" t="str">
        <f>IF(AND(ISNUMBER(F26),ISNUMBER(P26)), F26*P26, "")</f>
        <v/>
      </c>
      <c r="M26" s="25" t="str">
        <f>IF(AND(ISNUMBER(G26),ISNUMBER(Q26)),SUM(G26)*Q26,"")</f>
        <v/>
      </c>
      <c r="N26" s="953" t="str">
        <f>IF(AND(ISNUMBER(K26),ISNUMBER(L26),ISNUMBER(M26)), SUM(K26:M26), "")</f>
        <v/>
      </c>
      <c r="O26" s="1399">
        <v>0.5</v>
      </c>
      <c r="P26" s="39">
        <v>0.5</v>
      </c>
      <c r="Q26" s="38">
        <v>1</v>
      </c>
      <c r="R26" s="244"/>
      <c r="S26" s="1582"/>
    </row>
    <row r="27" spans="1:19" ht="15" customHeight="1" x14ac:dyDescent="0.25">
      <c r="A27" s="209"/>
      <c r="B27" s="1566" t="s">
        <v>1664</v>
      </c>
      <c r="C27" s="37"/>
      <c r="D27" s="81"/>
      <c r="E27" s="35"/>
      <c r="F27" s="35"/>
      <c r="G27" s="35"/>
      <c r="H27" s="1436" t="str">
        <f>IF(AND(ISNUMBER(E27), ISNUMBER(F27), ISNUMBER(G27)), SUM(E27:G27), "")</f>
        <v/>
      </c>
      <c r="I27" s="1405"/>
      <c r="J27" s="1406"/>
      <c r="K27" s="878" t="str">
        <f>IF(AND(ISNUMBER(E27),ISNUMBER(O27)), E27*O27, "")</f>
        <v/>
      </c>
      <c r="L27" s="25" t="str">
        <f>IF(AND(ISNUMBER(F27),ISNUMBER(P27)), F27*P27, "")</f>
        <v/>
      </c>
      <c r="M27" s="25" t="str">
        <f>IF(AND(ISNUMBER(G27),ISNUMBER(Q27)),SUM(G27)*Q27,"")</f>
        <v/>
      </c>
      <c r="N27" s="953" t="str">
        <f>IF(AND(ISNUMBER(K27),ISNUMBER(L27),ISNUMBER(M27)), SUM(K27:M27), "")</f>
        <v/>
      </c>
      <c r="O27" s="1399">
        <v>0.5</v>
      </c>
      <c r="P27" s="39">
        <v>0.5</v>
      </c>
      <c r="Q27" s="38">
        <v>1</v>
      </c>
      <c r="R27" s="244"/>
      <c r="S27" s="1582"/>
    </row>
    <row r="28" spans="1:19" ht="15" hidden="1" customHeight="1" x14ac:dyDescent="0.25">
      <c r="A28" s="209"/>
      <c r="B28" s="458"/>
      <c r="C28" s="1434"/>
      <c r="D28" s="81"/>
      <c r="E28" s="1361"/>
      <c r="F28" s="1361"/>
      <c r="G28" s="1361"/>
      <c r="H28" s="1427"/>
      <c r="I28" s="1405"/>
      <c r="J28" s="1406"/>
      <c r="K28" s="1573"/>
      <c r="L28" s="15"/>
      <c r="M28" s="15"/>
      <c r="N28" s="1428"/>
      <c r="O28" s="1429"/>
      <c r="P28" s="1430"/>
      <c r="Q28" s="1398"/>
      <c r="R28" s="244"/>
      <c r="S28" s="1582"/>
    </row>
    <row r="29" spans="1:19" ht="30" customHeight="1" x14ac:dyDescent="0.25">
      <c r="A29" s="209"/>
      <c r="B29" s="1199" t="s">
        <v>1796</v>
      </c>
      <c r="C29" s="37"/>
      <c r="D29" s="81"/>
      <c r="E29" s="13"/>
      <c r="F29" s="13"/>
      <c r="G29" s="13"/>
      <c r="H29" s="953" t="str">
        <f>IF(AND(ISNUMBER(H30), ISNUMBER(H33)), H30+H33, "")</f>
        <v/>
      </c>
      <c r="I29" s="1405"/>
      <c r="J29" s="1406"/>
      <c r="K29" s="1397"/>
      <c r="L29" s="13"/>
      <c r="M29" s="13"/>
      <c r="N29" s="953" t="str">
        <f>IF(AND(ISNUMBER(N30), ISNUMBER(N33)), N30+N33, "")</f>
        <v/>
      </c>
      <c r="O29" s="1429"/>
      <c r="P29" s="1430"/>
      <c r="Q29" s="1398"/>
      <c r="R29" s="244"/>
      <c r="S29" s="1582"/>
    </row>
    <row r="30" spans="1:19" ht="15" customHeight="1" x14ac:dyDescent="0.25">
      <c r="A30" s="209"/>
      <c r="B30" s="42" t="s">
        <v>1793</v>
      </c>
      <c r="C30" s="2522" t="s">
        <v>1426</v>
      </c>
      <c r="D30" s="1396"/>
      <c r="E30" s="25" t="str">
        <f>IF(AND(ISNUMBER(E31), ISNUMBER(E32)), E31+E32, "")</f>
        <v/>
      </c>
      <c r="F30" s="25" t="str">
        <f>IF(AND(ISNUMBER(F31), ISNUMBER(F32)), F31+F32, "")</f>
        <v/>
      </c>
      <c r="G30" s="25" t="str">
        <f>IF(AND(ISNUMBER(G31), ISNUMBER(G32)), G31+G32, "")</f>
        <v/>
      </c>
      <c r="H30" s="1436" t="str">
        <f>IF(AND(ISNUMBER(E30), ISNUMBER(F30), ISNUMBER(G30)), SUM(E30:G30), "")</f>
        <v/>
      </c>
      <c r="I30" s="1405"/>
      <c r="J30" s="1406"/>
      <c r="K30" s="25" t="str">
        <f>IF(AND(ISNUMBER(K31), ISNUMBER(K32)), K31+K32, "")</f>
        <v/>
      </c>
      <c r="L30" s="25" t="str">
        <f>IF(AND(ISNUMBER(L31), ISNUMBER(L32)), L31+L32, "")</f>
        <v/>
      </c>
      <c r="M30" s="25" t="str">
        <f>IF(AND(ISNUMBER(M31), ISNUMBER(M32)), M31+M32, "")</f>
        <v/>
      </c>
      <c r="N30" s="1436" t="str">
        <f>IF(AND(ISNUMBER(K30), ISNUMBER(L30), ISNUMBER(M30)), SUM(K30:M30), "")</f>
        <v/>
      </c>
      <c r="O30" s="1397"/>
      <c r="P30" s="13"/>
      <c r="Q30" s="81"/>
      <c r="R30" s="244"/>
      <c r="S30" s="1582"/>
    </row>
    <row r="31" spans="1:19" ht="15" customHeight="1" x14ac:dyDescent="0.25">
      <c r="A31" s="209"/>
      <c r="B31" s="77" t="s">
        <v>1794</v>
      </c>
      <c r="C31" s="2523"/>
      <c r="D31" s="81"/>
      <c r="E31" s="35"/>
      <c r="F31" s="35"/>
      <c r="G31" s="35"/>
      <c r="H31" s="1436" t="str">
        <f>IF(AND(ISNUMBER(E31), ISNUMBER(F31), ISNUMBER(G31)), SUM(E31:G31), "")</f>
        <v/>
      </c>
      <c r="I31" s="1405"/>
      <c r="J31" s="1406"/>
      <c r="K31" s="878" t="str">
        <f t="shared" ref="K31:L33" si="2">IF(AND(ISNUMBER(E31),ISNUMBER(O31)), E31*O31, "")</f>
        <v/>
      </c>
      <c r="L31" s="25" t="str">
        <f t="shared" si="2"/>
        <v/>
      </c>
      <c r="M31" s="25" t="str">
        <f>IF(AND(ISNUMBER(G31),ISNUMBER(Q31)),SUM(G31)*Q31,"")</f>
        <v/>
      </c>
      <c r="N31" s="953" t="str">
        <f>IF(AND(ISNUMBER(K31),ISNUMBER(L31),ISNUMBER(M31)), SUM(K31:M31), "")</f>
        <v/>
      </c>
      <c r="O31" s="1399">
        <v>0.5</v>
      </c>
      <c r="P31" s="39">
        <v>0.5</v>
      </c>
      <c r="Q31" s="38">
        <v>1</v>
      </c>
      <c r="R31" s="244"/>
      <c r="S31" s="1582"/>
    </row>
    <row r="32" spans="1:19" ht="15" customHeight="1" x14ac:dyDescent="0.25">
      <c r="A32" s="209"/>
      <c r="B32" s="77" t="s">
        <v>1795</v>
      </c>
      <c r="C32" s="2524"/>
      <c r="D32" s="81"/>
      <c r="E32" s="35"/>
      <c r="F32" s="35"/>
      <c r="G32" s="35"/>
      <c r="H32" s="1436" t="str">
        <f>IF(AND(ISNUMBER(E32), ISNUMBER(F32), ISNUMBER(G32)), SUM(E32:G32), "")</f>
        <v/>
      </c>
      <c r="I32" s="1405"/>
      <c r="J32" s="1406"/>
      <c r="K32" s="878" t="str">
        <f t="shared" si="2"/>
        <v/>
      </c>
      <c r="L32" s="25" t="str">
        <f t="shared" si="2"/>
        <v/>
      </c>
      <c r="M32" s="25" t="str">
        <f>IF(AND(ISNUMBER(G32),ISNUMBER(Q32)),SUM(G32)*Q32,"")</f>
        <v/>
      </c>
      <c r="N32" s="953" t="str">
        <f>IF(AND(ISNUMBER(K32),ISNUMBER(L32),ISNUMBER(M32)), SUM(K32:M32), "")</f>
        <v/>
      </c>
      <c r="O32" s="1399">
        <v>0</v>
      </c>
      <c r="P32" s="39">
        <v>0.5</v>
      </c>
      <c r="Q32" s="38">
        <v>1</v>
      </c>
      <c r="R32" s="244"/>
      <c r="S32" s="1582"/>
    </row>
    <row r="33" spans="1:19" ht="15" customHeight="1" x14ac:dyDescent="0.25">
      <c r="A33" s="209"/>
      <c r="B33" s="1566" t="s">
        <v>1664</v>
      </c>
      <c r="C33" s="37"/>
      <c r="D33" s="81"/>
      <c r="E33" s="35"/>
      <c r="F33" s="35"/>
      <c r="G33" s="35"/>
      <c r="H33" s="1436" t="str">
        <f>IF(AND(ISNUMBER(E33), ISNUMBER(F33), ISNUMBER(G33)), SUM(E33:G33), "")</f>
        <v/>
      </c>
      <c r="I33" s="1405"/>
      <c r="J33" s="1406"/>
      <c r="K33" s="878" t="str">
        <f t="shared" si="2"/>
        <v/>
      </c>
      <c r="L33" s="25" t="str">
        <f t="shared" si="2"/>
        <v/>
      </c>
      <c r="M33" s="25" t="str">
        <f>IF(AND(ISNUMBER(G33),ISNUMBER(Q33)),SUM(G33)*Q33,"")</f>
        <v/>
      </c>
      <c r="N33" s="953" t="str">
        <f>IF(AND(ISNUMBER(K33),ISNUMBER(L33),ISNUMBER(M33)), SUM(K33:M33), "")</f>
        <v/>
      </c>
      <c r="O33" s="1399">
        <v>0</v>
      </c>
      <c r="P33" s="39">
        <v>0.5</v>
      </c>
      <c r="Q33" s="38">
        <v>1</v>
      </c>
      <c r="R33" s="244"/>
      <c r="S33" s="1582"/>
    </row>
    <row r="34" spans="1:19" ht="15" hidden="1" customHeight="1" x14ac:dyDescent="0.25">
      <c r="A34" s="209"/>
      <c r="B34" s="458"/>
      <c r="C34" s="1434"/>
      <c r="D34" s="81"/>
      <c r="E34" s="1361"/>
      <c r="F34" s="1361"/>
      <c r="G34" s="1361"/>
      <c r="H34" s="1427"/>
      <c r="I34" s="1405"/>
      <c r="J34" s="1406"/>
      <c r="K34" s="1573"/>
      <c r="L34" s="15"/>
      <c r="M34" s="15"/>
      <c r="N34" s="1428"/>
      <c r="O34" s="1429"/>
      <c r="P34" s="1430"/>
      <c r="Q34" s="1398"/>
      <c r="R34" s="244"/>
      <c r="S34" s="1582"/>
    </row>
    <row r="35" spans="1:19" ht="30" customHeight="1" x14ac:dyDescent="0.25">
      <c r="A35" s="209"/>
      <c r="B35" s="83" t="s">
        <v>1454</v>
      </c>
      <c r="C35" s="1395" t="s">
        <v>1453</v>
      </c>
      <c r="D35" s="1396"/>
      <c r="E35" s="35"/>
      <c r="F35" s="35"/>
      <c r="G35" s="35"/>
      <c r="H35" s="1436" t="str">
        <f>IF(AND(ISNUMBER(E35), ISNUMBER(F35), ISNUMBER(G35)), SUM(E35:G35), "")</f>
        <v/>
      </c>
      <c r="I35" s="1405"/>
      <c r="J35" s="1406"/>
      <c r="K35" s="25" t="str">
        <f t="shared" ref="K35:L35" si="3">IF(AND(ISNUMBER(E35),ISNUMBER(O35)),SUM(E35)*O35,"")</f>
        <v/>
      </c>
      <c r="L35" s="25" t="str">
        <f t="shared" si="3"/>
        <v/>
      </c>
      <c r="M35" s="25" t="str">
        <f>IF(AND(ISNUMBER(G35),ISNUMBER(Q35)),SUM(G35)*Q35,"")</f>
        <v/>
      </c>
      <c r="N35" s="953" t="str">
        <f>IF(ISNUMBER(M35),SUM(M35),"")</f>
        <v/>
      </c>
      <c r="O35" s="1399">
        <v>0</v>
      </c>
      <c r="P35" s="39">
        <v>0</v>
      </c>
      <c r="Q35" s="38">
        <v>1</v>
      </c>
      <c r="R35" s="244"/>
      <c r="S35" s="1582"/>
    </row>
    <row r="36" spans="1:19" ht="15" customHeight="1" x14ac:dyDescent="0.25">
      <c r="A36" s="209"/>
      <c r="B36" s="42" t="s">
        <v>196</v>
      </c>
      <c r="C36" s="37"/>
      <c r="D36" s="81"/>
      <c r="E36" s="35"/>
      <c r="F36" s="35"/>
      <c r="G36" s="35"/>
      <c r="H36" s="1436" t="str">
        <f>IF(AND(ISNUMBER(E36), ISNUMBER(F36), ISNUMBER(G36)), SUM(E36:G36), "")</f>
        <v/>
      </c>
      <c r="I36" s="1405"/>
      <c r="J36" s="1406"/>
      <c r="K36" s="878" t="str">
        <f>IF(AND(ISNUMBER(E36),ISNUMBER(O36)), E36*O36, "")</f>
        <v/>
      </c>
      <c r="L36" s="25" t="str">
        <f>IF(AND(ISNUMBER(F36),ISNUMBER(P36)), F36*P36, "")</f>
        <v/>
      </c>
      <c r="M36" s="25" t="str">
        <f>IF(AND(ISNUMBER(G36),ISNUMBER(Q36)),SUM(G36)*Q36,"")</f>
        <v/>
      </c>
      <c r="N36" s="953" t="str">
        <f>IF(AND(ISNUMBER(K36),ISNUMBER(L36),ISNUMBER(M36)), SUM(K36:M36), "")</f>
        <v/>
      </c>
      <c r="O36" s="1399">
        <v>0</v>
      </c>
      <c r="P36" s="39">
        <v>0.5</v>
      </c>
      <c r="Q36" s="38">
        <v>1</v>
      </c>
      <c r="R36" s="244"/>
      <c r="S36" s="1582"/>
    </row>
    <row r="37" spans="1:19" ht="14.25" x14ac:dyDescent="0.25">
      <c r="A37" s="209"/>
      <c r="B37" s="1199" t="s">
        <v>1984</v>
      </c>
      <c r="C37" s="1395" t="s">
        <v>1455</v>
      </c>
      <c r="D37" s="1396"/>
      <c r="E37" s="13"/>
      <c r="F37" s="13"/>
      <c r="G37" s="13"/>
      <c r="H37" s="899"/>
      <c r="I37" s="1405"/>
      <c r="J37" s="1406"/>
      <c r="K37" s="1397"/>
      <c r="L37" s="13"/>
      <c r="M37" s="13"/>
      <c r="N37" s="953" t="str">
        <f>IF(AND(ISNUMBER(H37),ISNUMBER(Q37)),H37*Q37,"")</f>
        <v/>
      </c>
      <c r="O37" s="1397"/>
      <c r="P37" s="13"/>
      <c r="Q37" s="38">
        <v>0</v>
      </c>
      <c r="R37" s="244"/>
      <c r="S37" s="1582"/>
    </row>
    <row r="38" spans="1:19" ht="15" customHeight="1" x14ac:dyDescent="0.25">
      <c r="A38" s="209"/>
      <c r="B38" s="78" t="s">
        <v>206</v>
      </c>
      <c r="C38" s="37"/>
      <c r="D38" s="81"/>
      <c r="E38" s="13"/>
      <c r="F38" s="13"/>
      <c r="G38" s="13"/>
      <c r="H38" s="1415"/>
      <c r="I38" s="1405"/>
      <c r="J38" s="1406"/>
      <c r="K38" s="1397"/>
      <c r="L38" s="13"/>
      <c r="M38" s="13"/>
      <c r="N38" s="645"/>
      <c r="O38" s="1397"/>
      <c r="P38" s="13"/>
      <c r="Q38" s="81"/>
      <c r="R38" s="244"/>
      <c r="S38" s="1582"/>
    </row>
    <row r="39" spans="1:19" ht="15" customHeight="1" x14ac:dyDescent="0.25">
      <c r="A39" s="209"/>
      <c r="B39" s="42" t="s">
        <v>129</v>
      </c>
      <c r="C39" s="37"/>
      <c r="D39" s="81"/>
      <c r="E39" s="25" t="str">
        <f>IF(AND(ISNUMBER(E40), ISNUMBER(E41), ISNUMBER(E42), ISNUMBER(E43), ISNUMBER(E44)), SUM(E40:E44), "")</f>
        <v/>
      </c>
      <c r="F39" s="25" t="str">
        <f>IF(AND(ISNUMBER(F40), ISNUMBER(F41), ISNUMBER(F43), ISNUMBER(F44)), SUM(F40:F41, F43:F44), "")</f>
        <v/>
      </c>
      <c r="G39" s="25" t="str">
        <f>IF(AND(ISNUMBER(G40), ISNUMBER(G41), ISNUMBER(G43), ISNUMBER(G44)), SUM(G40:G41, G43:G44), "")</f>
        <v/>
      </c>
      <c r="H39" s="1436" t="str">
        <f>IF(AND(ISNUMBER(E39), ISNUMBER(F39), ISNUMBER(G39)), SUM(E39:G39), "")</f>
        <v/>
      </c>
      <c r="I39" s="1405"/>
      <c r="J39" s="1406"/>
      <c r="K39" s="25" t="str">
        <f>IF(AND(ISNUMBER(K40), ISNUMBER(K41), ISNUMBER(K42), ISNUMBER(K43), ISNUMBER(K44)), SUM(K40:K44), "")</f>
        <v/>
      </c>
      <c r="L39" s="25" t="str">
        <f>IF(AND(ISNUMBER(L40), ISNUMBER(L41), ISNUMBER(L43), ISNUMBER(L44)), SUM(L40:L41, L43:L44), "")</f>
        <v/>
      </c>
      <c r="M39" s="25" t="str">
        <f>IF(AND(ISNUMBER(M40), ISNUMBER(M41), ISNUMBER(M43), ISNUMBER(M44)), SUM(M40:M41, M43:M44), "")</f>
        <v/>
      </c>
      <c r="N39" s="1436" t="str">
        <f>IF(AND(ISNUMBER(K39), ISNUMBER(L39), ISNUMBER(M39)), SUM(K39:M39), "")</f>
        <v/>
      </c>
      <c r="O39" s="1397"/>
      <c r="P39" s="13"/>
      <c r="Q39" s="81"/>
      <c r="R39" s="244"/>
      <c r="S39" s="1582"/>
    </row>
    <row r="40" spans="1:19" ht="15" customHeight="1" x14ac:dyDescent="0.25">
      <c r="A40" s="209"/>
      <c r="B40" s="78" t="s">
        <v>144</v>
      </c>
      <c r="C40" s="1395" t="s">
        <v>1428</v>
      </c>
      <c r="D40" s="1396"/>
      <c r="E40" s="35"/>
      <c r="F40" s="35"/>
      <c r="G40" s="35"/>
      <c r="H40" s="1436" t="str">
        <f>IF(AND(ISNUMBER(E40), ISNUMBER(F40), ISNUMBER(G40)), SUM(E40:G40), "")</f>
        <v/>
      </c>
      <c r="I40" s="1405"/>
      <c r="J40" s="1406"/>
      <c r="K40" s="878" t="str">
        <f>IF(AND(ISNUMBER(E40),ISNUMBER(O40)), E40*O40, "")</f>
        <v/>
      </c>
      <c r="L40" s="25" t="str">
        <f>IF(AND(ISNUMBER(F40),ISNUMBER(P40)), F40*P40, "")</f>
        <v/>
      </c>
      <c r="M40" s="25" t="str">
        <f>IF(AND(ISNUMBER(G40),ISNUMBER(Q40)),SUM(G40)*Q40,"")</f>
        <v/>
      </c>
      <c r="N40" s="953" t="str">
        <f>IF(AND(ISNUMBER(K40),ISNUMBER(L40),ISNUMBER(M40)), SUM(K40:M40), "")</f>
        <v/>
      </c>
      <c r="O40" s="1399">
        <v>0</v>
      </c>
      <c r="P40" s="39">
        <v>0.5</v>
      </c>
      <c r="Q40" s="38">
        <v>1</v>
      </c>
      <c r="R40" s="244"/>
      <c r="S40" s="1582"/>
    </row>
    <row r="41" spans="1:19" ht="15" customHeight="1" x14ac:dyDescent="0.25">
      <c r="A41" s="209"/>
      <c r="B41" s="78" t="s">
        <v>145</v>
      </c>
      <c r="C41" s="1395" t="s">
        <v>1428</v>
      </c>
      <c r="D41" s="1396"/>
      <c r="E41" s="35"/>
      <c r="F41" s="35"/>
      <c r="G41" s="35"/>
      <c r="H41" s="1436" t="str">
        <f>IF(AND(ISNUMBER(E41), ISNUMBER(F41), ISNUMBER(G41)), SUM(E41:G41), "")</f>
        <v/>
      </c>
      <c r="I41" s="1405"/>
      <c r="J41" s="1406"/>
      <c r="K41" s="878" t="str">
        <f>IF(AND(ISNUMBER(E41),ISNUMBER(O41)), E41*O41, "")</f>
        <v/>
      </c>
      <c r="L41" s="25" t="str">
        <f>IF(AND(ISNUMBER(F41),ISNUMBER(P41)), F41*P41, "")</f>
        <v/>
      </c>
      <c r="M41" s="25" t="str">
        <f>IF(AND(ISNUMBER(G41),ISNUMBER(Q41)),SUM(G41)*Q41,"")</f>
        <v/>
      </c>
      <c r="N41" s="953" t="str">
        <f>IF(AND(ISNUMBER(K41),ISNUMBER(L41),ISNUMBER(M41)), SUM(K41:M41), "")</f>
        <v/>
      </c>
      <c r="O41" s="1399">
        <v>0</v>
      </c>
      <c r="P41" s="39">
        <v>0.5</v>
      </c>
      <c r="Q41" s="38">
        <v>1</v>
      </c>
      <c r="R41" s="244"/>
      <c r="S41" s="1582"/>
    </row>
    <row r="42" spans="1:19" ht="15" customHeight="1" x14ac:dyDescent="0.25">
      <c r="A42" s="209"/>
      <c r="B42" s="78" t="s">
        <v>177</v>
      </c>
      <c r="C42" s="1395" t="s">
        <v>1429</v>
      </c>
      <c r="D42" s="1396"/>
      <c r="E42" s="35"/>
      <c r="F42" s="13"/>
      <c r="G42" s="13"/>
      <c r="H42" s="953" t="str">
        <f>IF(ISNUMBER(E42), E42, "")</f>
        <v/>
      </c>
      <c r="I42" s="1405"/>
      <c r="J42" s="1406"/>
      <c r="K42" s="878" t="str">
        <f>IF(AND(ISNUMBER(E42),ISNUMBER(O42)), E42*O42, "")</f>
        <v/>
      </c>
      <c r="L42" s="13"/>
      <c r="M42" s="13"/>
      <c r="N42" s="953" t="str">
        <f>IF(ISNUMBER(K42), K42, "")</f>
        <v/>
      </c>
      <c r="O42" s="1399">
        <v>0</v>
      </c>
      <c r="P42" s="13"/>
      <c r="Q42" s="81"/>
      <c r="R42" s="244"/>
      <c r="S42" s="1582"/>
    </row>
    <row r="43" spans="1:19" ht="15" customHeight="1" x14ac:dyDescent="0.25">
      <c r="A43" s="209"/>
      <c r="B43" s="78" t="s">
        <v>176</v>
      </c>
      <c r="C43" s="1395">
        <v>30.35</v>
      </c>
      <c r="D43" s="1396"/>
      <c r="E43" s="35"/>
      <c r="F43" s="35"/>
      <c r="G43" s="35"/>
      <c r="H43" s="1436" t="str">
        <f>IF(AND(ISNUMBER(E43), ISNUMBER(F43), ISNUMBER(G43)), SUM(E43:G43), "")</f>
        <v/>
      </c>
      <c r="I43" s="1405"/>
      <c r="J43" s="1406"/>
      <c r="K43" s="878" t="str">
        <f>IF(AND(ISNUMBER(E43),ISNUMBER(O43)), E43*O43, "")</f>
        <v/>
      </c>
      <c r="L43" s="25" t="str">
        <f>IF(AND(ISNUMBER(F43),ISNUMBER(P43)), F43*P43, "")</f>
        <v/>
      </c>
      <c r="M43" s="25" t="str">
        <f>IF(AND(ISNUMBER(G43),ISNUMBER(Q43)), G43*Q43, "")</f>
        <v/>
      </c>
      <c r="N43" s="953" t="str">
        <f>IF(AND(ISNUMBER(K43),ISNUMBER(L43),ISNUMBER(M43)), SUM(K43:M43), "")</f>
        <v/>
      </c>
      <c r="O43" s="1399">
        <v>0</v>
      </c>
      <c r="P43" s="39">
        <v>0</v>
      </c>
      <c r="Q43" s="38">
        <v>0</v>
      </c>
      <c r="R43" s="244"/>
      <c r="S43" s="1582"/>
    </row>
    <row r="44" spans="1:19" ht="30" customHeight="1" x14ac:dyDescent="0.25">
      <c r="A44" s="209"/>
      <c r="B44" s="78" t="s">
        <v>136</v>
      </c>
      <c r="C44" s="1395" t="s">
        <v>1430</v>
      </c>
      <c r="D44" s="1396"/>
      <c r="E44" s="35"/>
      <c r="F44" s="35"/>
      <c r="G44" s="35"/>
      <c r="H44" s="1436" t="str">
        <f>IF(AND(ISNUMBER(E44), ISNUMBER(F44), ISNUMBER(G44)), SUM(E44:G44), "")</f>
        <v/>
      </c>
      <c r="I44" s="1405"/>
      <c r="J44" s="1406"/>
      <c r="K44" s="878" t="str">
        <f>IF(AND(ISNUMBER(E44),ISNUMBER(O44)), E44*O44, "")</f>
        <v/>
      </c>
      <c r="L44" s="25" t="str">
        <f>IF(AND(ISNUMBER(F44),ISNUMBER(P44)), F44*P44, "")</f>
        <v/>
      </c>
      <c r="M44" s="25" t="str">
        <f>IF(AND(ISNUMBER(G44),ISNUMBER(Q44)),SUM(G44)*Q44,"")</f>
        <v/>
      </c>
      <c r="N44" s="953" t="str">
        <f>IF(AND(ISNUMBER(K44),ISNUMBER(L44),ISNUMBER(M44)), SUM(K44:M44), "")</f>
        <v/>
      </c>
      <c r="O44" s="1399">
        <v>0</v>
      </c>
      <c r="P44" s="39">
        <v>0.5</v>
      </c>
      <c r="Q44" s="38">
        <v>1</v>
      </c>
      <c r="R44" s="244"/>
      <c r="S44" s="1582"/>
    </row>
    <row r="45" spans="1:19" ht="30" customHeight="1" x14ac:dyDescent="0.25">
      <c r="A45" s="209"/>
      <c r="B45" s="1432" t="str">
        <f>"Check: Balances with less than one year maturity reported in row " &amp; ROW(B44) &amp; " should be greater than 0."</f>
        <v>Check: Balances with less than one year maturity reported in row 44 should be greater than 0.</v>
      </c>
      <c r="C45" s="30"/>
      <c r="D45" s="19"/>
      <c r="E45" s="315" t="str">
        <f>IF(AND(ISNUMBER(E44), ISNUMBER(F44)), IF(E44+F44&gt;0, "Pass", "please check"), "")</f>
        <v/>
      </c>
      <c r="F45" s="18"/>
      <c r="G45" s="18"/>
      <c r="H45" s="646"/>
      <c r="I45" s="1407"/>
      <c r="J45" s="1408"/>
      <c r="K45" s="1413"/>
      <c r="L45" s="185"/>
      <c r="M45" s="185"/>
      <c r="N45" s="1424"/>
      <c r="O45" s="1413"/>
      <c r="P45" s="185"/>
      <c r="Q45" s="186"/>
      <c r="R45" s="244"/>
      <c r="S45" s="1582"/>
    </row>
    <row r="46" spans="1:19" ht="15" customHeight="1" x14ac:dyDescent="0.25">
      <c r="A46" s="209"/>
      <c r="B46" s="1412" t="s">
        <v>96</v>
      </c>
      <c r="C46" s="1438"/>
      <c r="D46" s="1417"/>
      <c r="E46" s="1418"/>
      <c r="F46" s="1416"/>
      <c r="G46" s="1416"/>
      <c r="H46" s="1419" t="str">
        <f>IF(AND(ISNUMBER(H6), ISNUMBER(H10), ISNUMBER(H15), ISNUMBER(H19), ISNUMBER(H25), ISNUMBER(H29), ISNUMBER(H35), ISNUMBER(H36), ISNUMBER(H37), ISNUMBER(H39)), SUM(H6, H10, H15, H19, H25, H29, H35:H37, H39), "")</f>
        <v/>
      </c>
      <c r="I46" s="1420"/>
      <c r="J46" s="1421"/>
      <c r="K46" s="1422"/>
      <c r="L46" s="1423"/>
      <c r="M46" s="1423"/>
      <c r="N46" s="1419" t="str">
        <f>IF(AND(ISNUMBER(N6), ISNUMBER(N10), ISNUMBER(N15), ISNUMBER(N19), ISNUMBER(N25), ISNUMBER(N29), ISNUMBER(N35), ISNUMBER(N36), ISNUMBER(N37), ISNUMBER(N39)), SUM(N6, N10, N15, N19, N25, N29, N35:N37, N39), "")</f>
        <v/>
      </c>
      <c r="O46" s="609"/>
      <c r="P46" s="609"/>
      <c r="Q46" s="609"/>
      <c r="R46" s="244"/>
      <c r="S46" s="1582"/>
    </row>
    <row r="47" spans="1:19" ht="15" customHeight="1" x14ac:dyDescent="0.25">
      <c r="A47" s="209"/>
      <c r="B47" s="5"/>
      <c r="C47" s="5"/>
      <c r="D47" s="5"/>
      <c r="E47" s="58"/>
      <c r="F47" s="5"/>
      <c r="G47" s="5"/>
      <c r="H47" s="5"/>
      <c r="I47" s="5"/>
      <c r="J47" s="5"/>
      <c r="K47" s="5"/>
      <c r="L47" s="5"/>
      <c r="M47" s="5"/>
      <c r="N47" s="5"/>
      <c r="O47" s="5"/>
      <c r="P47" s="5"/>
      <c r="Q47" s="5"/>
      <c r="R47" s="244"/>
      <c r="S47" s="1582"/>
    </row>
    <row r="48" spans="1:19" ht="45" customHeight="1" x14ac:dyDescent="0.35">
      <c r="A48" s="642" t="s">
        <v>1798</v>
      </c>
      <c r="B48" s="823"/>
      <c r="C48" s="823"/>
      <c r="D48" s="823"/>
      <c r="E48" s="823"/>
      <c r="F48" s="823"/>
      <c r="G48" s="823"/>
      <c r="H48" s="823"/>
      <c r="I48" s="823"/>
      <c r="J48" s="823"/>
      <c r="K48" s="823"/>
      <c r="L48" s="823"/>
      <c r="M48" s="823"/>
      <c r="N48" s="823"/>
      <c r="O48" s="823"/>
      <c r="P48" s="823"/>
      <c r="Q48" s="823"/>
      <c r="R48" s="643"/>
      <c r="S48" s="1582"/>
    </row>
    <row r="49" spans="1:19" ht="30" customHeight="1" x14ac:dyDescent="0.35">
      <c r="A49" s="649" t="s">
        <v>1799</v>
      </c>
      <c r="B49" s="32"/>
      <c r="C49" s="32"/>
      <c r="D49" s="32"/>
      <c r="E49" s="33"/>
      <c r="F49" s="34"/>
      <c r="G49" s="5"/>
      <c r="H49" s="5"/>
      <c r="I49" s="5"/>
      <c r="J49" s="5"/>
      <c r="K49" s="5"/>
      <c r="L49" s="5"/>
      <c r="M49" s="5"/>
      <c r="N49" s="5"/>
      <c r="O49" s="5"/>
      <c r="P49" s="5"/>
      <c r="Q49" s="5"/>
      <c r="R49" s="244"/>
      <c r="S49" s="1582"/>
    </row>
    <row r="50" spans="1:19" ht="15" customHeight="1" x14ac:dyDescent="0.25">
      <c r="A50" s="209"/>
      <c r="B50" s="5"/>
      <c r="C50" s="5"/>
      <c r="D50" s="5"/>
      <c r="E50" s="5"/>
      <c r="F50" s="5"/>
      <c r="G50" s="5"/>
      <c r="H50" s="5"/>
      <c r="I50" s="5"/>
      <c r="J50" s="5"/>
      <c r="K50" s="5"/>
      <c r="L50" s="5"/>
      <c r="M50" s="5"/>
      <c r="N50" s="5"/>
      <c r="O50" s="5"/>
      <c r="P50" s="5"/>
      <c r="Q50" s="5"/>
      <c r="R50" s="244"/>
      <c r="S50" s="1582"/>
    </row>
    <row r="51" spans="1:19" ht="15" customHeight="1" x14ac:dyDescent="0.25">
      <c r="A51" s="209"/>
      <c r="B51" s="2527"/>
      <c r="C51" s="2525" t="s">
        <v>1468</v>
      </c>
      <c r="D51" s="469"/>
      <c r="E51" s="2529" t="s">
        <v>113</v>
      </c>
      <c r="F51" s="2530"/>
      <c r="G51" s="2530"/>
      <c r="H51" s="2531"/>
      <c r="I51" s="1401"/>
      <c r="J51" s="1402"/>
      <c r="K51" s="2518" t="s">
        <v>1797</v>
      </c>
      <c r="L51" s="2518"/>
      <c r="M51" s="2518"/>
      <c r="N51" s="2519"/>
      <c r="O51" s="2517" t="s">
        <v>141</v>
      </c>
      <c r="P51" s="2518"/>
      <c r="Q51" s="2518"/>
      <c r="R51" s="244"/>
      <c r="S51" s="1582"/>
    </row>
    <row r="52" spans="1:19" ht="30" customHeight="1" x14ac:dyDescent="0.25">
      <c r="A52" s="209"/>
      <c r="B52" s="2528"/>
      <c r="C52" s="2526"/>
      <c r="D52" s="1433"/>
      <c r="E52" s="1130" t="s">
        <v>139</v>
      </c>
      <c r="F52" s="1130" t="s">
        <v>148</v>
      </c>
      <c r="G52" s="1131" t="s">
        <v>115</v>
      </c>
      <c r="H52" s="1482" t="s">
        <v>135</v>
      </c>
      <c r="I52" s="1401"/>
      <c r="J52" s="1402"/>
      <c r="K52" s="1" t="s">
        <v>139</v>
      </c>
      <c r="L52" s="1130" t="s">
        <v>148</v>
      </c>
      <c r="M52" s="1131" t="s">
        <v>140</v>
      </c>
      <c r="N52" s="1482" t="s">
        <v>135</v>
      </c>
      <c r="O52" s="1537" t="s">
        <v>139</v>
      </c>
      <c r="P52" s="1130" t="s">
        <v>148</v>
      </c>
      <c r="Q52" s="1131" t="s">
        <v>140</v>
      </c>
      <c r="R52" s="244"/>
      <c r="S52" s="1582"/>
    </row>
    <row r="53" spans="1:19" s="2" customFormat="1" ht="15" customHeight="1" x14ac:dyDescent="0.25">
      <c r="A53" s="213"/>
      <c r="B53" s="1459" t="s">
        <v>1800</v>
      </c>
      <c r="C53" s="401"/>
      <c r="D53" s="402"/>
      <c r="E53" s="402"/>
      <c r="F53" s="402"/>
      <c r="G53" s="402"/>
      <c r="H53" s="954" t="str">
        <f>IF(AND(ISNUMBER(H54), ISNUMBER(H55)), H54+H55, "")</f>
        <v/>
      </c>
      <c r="I53" s="1403"/>
      <c r="J53" s="1404"/>
      <c r="K53" s="401"/>
      <c r="L53" s="402"/>
      <c r="M53" s="403"/>
      <c r="N53" s="954" t="str">
        <f>IF(AND(ISNUMBER(N54), ISNUMBER(N55)), N54+N55, "")</f>
        <v/>
      </c>
      <c r="O53" s="1411"/>
      <c r="P53" s="402"/>
      <c r="Q53" s="403"/>
      <c r="R53" s="282"/>
      <c r="S53" s="1582"/>
    </row>
    <row r="54" spans="1:19" ht="15" customHeight="1" x14ac:dyDescent="0.25">
      <c r="A54" s="209"/>
      <c r="B54" s="78" t="s">
        <v>123</v>
      </c>
      <c r="C54" s="1395" t="s">
        <v>1431</v>
      </c>
      <c r="D54" s="1437"/>
      <c r="E54" s="35"/>
      <c r="F54" s="13"/>
      <c r="G54" s="13"/>
      <c r="H54" s="1436" t="str">
        <f>IF(ISNUMBER(E54), E54, "")</f>
        <v/>
      </c>
      <c r="I54" s="1405"/>
      <c r="J54" s="1406"/>
      <c r="K54" s="80" t="str">
        <f t="shared" ref="K54:K56" si="4">IF(AND(ISNUMBER(E54), ISNUMBER(O54)), E54*O54, "")</f>
        <v/>
      </c>
      <c r="L54" s="41"/>
      <c r="M54" s="11"/>
      <c r="N54" s="1436" t="str">
        <f>IF(ISNUMBER(K54), K54, "")</f>
        <v/>
      </c>
      <c r="O54" s="1399">
        <f>IF(ISNUMBER(Parameters!F11), Parameters!F11, "")</f>
        <v>0</v>
      </c>
      <c r="P54" s="1430"/>
      <c r="Q54" s="1398"/>
      <c r="R54" s="244"/>
      <c r="S54" s="1582">
        <f>IF(ISNUMBER(N54),1,0)</f>
        <v>0</v>
      </c>
    </row>
    <row r="55" spans="1:19" ht="15" customHeight="1" x14ac:dyDescent="0.25">
      <c r="A55" s="209"/>
      <c r="B55" s="78" t="s">
        <v>131</v>
      </c>
      <c r="C55" s="1395" t="s">
        <v>1432</v>
      </c>
      <c r="D55" s="1437"/>
      <c r="E55" s="35"/>
      <c r="F55" s="35"/>
      <c r="G55" s="35"/>
      <c r="H55" s="1436" t="str">
        <f>IF(AND(ISNUMBER(E55), ISNUMBER(F55), ISNUMBER(G55)), SUM(E55:G55), "")</f>
        <v/>
      </c>
      <c r="I55" s="1405"/>
      <c r="J55" s="1406"/>
      <c r="K55" s="80" t="str">
        <f t="shared" si="4"/>
        <v/>
      </c>
      <c r="L55" s="80" t="str">
        <f t="shared" ref="L55:L56" si="5">IF(AND(ISNUMBER(F55), ISNUMBER(P55)), F55*P55, "")</f>
        <v/>
      </c>
      <c r="M55" s="80" t="str">
        <f t="shared" ref="M55:M56" si="6">IF(AND(ISNUMBER(G55), ISNUMBER(Q55)), G55*Q55, "")</f>
        <v/>
      </c>
      <c r="N55" s="1436" t="str">
        <f>IF(AND(ISNUMBER(K55), ISNUMBER(L55), ISNUMBER(M55)), SUM(K55:M55), "")</f>
        <v/>
      </c>
      <c r="O55" s="1399">
        <f>IF(ISNUMBER(Parameters!F12), Parameters!F12, "")</f>
        <v>0</v>
      </c>
      <c r="P55" s="39">
        <f>IF(ISNUMBER(Parameters!G12), Parameters!G12, "")</f>
        <v>0</v>
      </c>
      <c r="Q55" s="38">
        <f>IF(ISNUMBER(Parameters!H12), Parameters!H12, "")</f>
        <v>0</v>
      </c>
      <c r="R55" s="244"/>
      <c r="S55" s="1582">
        <f>IF(ISNUMBER(N55),1,0)</f>
        <v>0</v>
      </c>
    </row>
    <row r="56" spans="1:19" ht="15" customHeight="1" x14ac:dyDescent="0.25">
      <c r="A56" s="209"/>
      <c r="B56" s="77" t="s">
        <v>185</v>
      </c>
      <c r="C56" s="1395" t="s">
        <v>1456</v>
      </c>
      <c r="D56" s="1437"/>
      <c r="E56" s="35"/>
      <c r="F56" s="35"/>
      <c r="G56" s="35"/>
      <c r="H56" s="1436" t="str">
        <f>IF(AND(ISNUMBER(E56), ISNUMBER(F56), ISNUMBER(G56)), SUM(E56:G56), "")</f>
        <v/>
      </c>
      <c r="I56" s="1405"/>
      <c r="J56" s="1406"/>
      <c r="K56" s="80" t="str">
        <f t="shared" si="4"/>
        <v/>
      </c>
      <c r="L56" s="80" t="str">
        <f t="shared" si="5"/>
        <v/>
      </c>
      <c r="M56" s="80" t="str">
        <f t="shared" si="6"/>
        <v/>
      </c>
      <c r="N56" s="1436" t="str">
        <f>IF(AND(ISNUMBER(K56), ISNUMBER(L56), ISNUMBER(M56)), SUM(K56:M56), "")</f>
        <v/>
      </c>
      <c r="O56" s="1399">
        <f>IF(ISNUMBER(Parameters!F13), Parameters!F13, "")</f>
        <v>0</v>
      </c>
      <c r="P56" s="39">
        <f>IF(ISNUMBER(Parameters!G13), Parameters!G13, "")</f>
        <v>0</v>
      </c>
      <c r="Q56" s="38">
        <f>IF(ISNUMBER(Parameters!H13), Parameters!H13, "")</f>
        <v>0</v>
      </c>
      <c r="R56" s="244"/>
      <c r="S56" s="1582">
        <f>IF(ISNUMBER(N56),1,0)</f>
        <v>0</v>
      </c>
    </row>
    <row r="57" spans="1:19" s="2" customFormat="1" ht="15" customHeight="1" x14ac:dyDescent="0.25">
      <c r="A57" s="213"/>
      <c r="B57" s="1439" t="s">
        <v>1801</v>
      </c>
      <c r="C57" s="37"/>
      <c r="D57" s="13"/>
      <c r="E57" s="313" t="str">
        <f t="shared" ref="E57:G57" si="7">IF(AND(ISNUMBER(E55), ISNUMBER(E56)), IF(E56&lt;=E55, "Pass", "Fail"), "")</f>
        <v/>
      </c>
      <c r="F57" s="313" t="str">
        <f t="shared" si="7"/>
        <v/>
      </c>
      <c r="G57" s="313" t="str">
        <f t="shared" si="7"/>
        <v/>
      </c>
      <c r="H57" s="645"/>
      <c r="I57" s="1405"/>
      <c r="J57" s="1406"/>
      <c r="K57" s="37"/>
      <c r="L57" s="13"/>
      <c r="M57" s="13"/>
      <c r="N57" s="645"/>
      <c r="O57" s="1397"/>
      <c r="P57" s="13"/>
      <c r="Q57" s="81"/>
      <c r="R57" s="282"/>
      <c r="S57" s="1582"/>
    </row>
    <row r="58" spans="1:19" ht="15" hidden="1" customHeight="1" x14ac:dyDescent="0.25">
      <c r="A58" s="209"/>
      <c r="B58" s="51"/>
      <c r="C58" s="37"/>
      <c r="D58" s="13"/>
      <c r="E58" s="13"/>
      <c r="F58" s="13"/>
      <c r="G58" s="13"/>
      <c r="H58" s="645"/>
      <c r="I58" s="1405"/>
      <c r="J58" s="1406"/>
      <c r="K58" s="40"/>
      <c r="L58" s="41"/>
      <c r="M58" s="11"/>
      <c r="N58" s="1484"/>
      <c r="O58" s="1397"/>
      <c r="P58" s="13"/>
      <c r="Q58" s="81"/>
      <c r="R58" s="244"/>
      <c r="S58" s="1582"/>
    </row>
    <row r="59" spans="1:19" ht="60" customHeight="1" x14ac:dyDescent="0.25">
      <c r="A59" s="209"/>
      <c r="B59" s="83" t="s">
        <v>1364</v>
      </c>
      <c r="C59" s="37"/>
      <c r="D59" s="13"/>
      <c r="E59" s="13"/>
      <c r="F59" s="13"/>
      <c r="G59" s="13"/>
      <c r="H59" s="953" t="str">
        <f>IF(AND(ISNUMBER(H60), ISNUMBER(H61), ISNUMBER(H62), ISNUMBER(H63)), SUM(H60:H65), "")</f>
        <v/>
      </c>
      <c r="I59" s="1405"/>
      <c r="J59" s="1406"/>
      <c r="K59" s="37"/>
      <c r="L59" s="13"/>
      <c r="M59" s="13"/>
      <c r="N59" s="953" t="str">
        <f>IF(AND(ISNUMBER(N60), ISNUMBER(N61), ISNUMBER(N62), ISNUMBER(N63)), SUM(N60:N65), "")</f>
        <v/>
      </c>
      <c r="O59" s="1397"/>
      <c r="P59" s="13"/>
      <c r="Q59" s="81"/>
      <c r="R59" s="244"/>
      <c r="S59" s="1582"/>
    </row>
    <row r="60" spans="1:19" ht="15" customHeight="1" x14ac:dyDescent="0.25">
      <c r="A60" s="209"/>
      <c r="B60" s="1566" t="s">
        <v>132</v>
      </c>
      <c r="C60" s="37"/>
      <c r="D60" s="13"/>
      <c r="E60" s="35"/>
      <c r="F60" s="35"/>
      <c r="G60" s="35"/>
      <c r="H60" s="1436" t="str">
        <f t="shared" ref="H60:H65" si="8">IF(AND(ISNUMBER(E60), ISNUMBER(F60), ISNUMBER(G60)), SUM(E60:G60), "")</f>
        <v/>
      </c>
      <c r="I60" s="1405"/>
      <c r="J60" s="1406"/>
      <c r="K60" s="80" t="str">
        <f>IF(AND(ISNUMBER(E60), ISNUMBER(O60)), E60*O60, "")</f>
        <v/>
      </c>
      <c r="L60" s="80" t="str">
        <f t="shared" ref="L60:L65" si="9">IF(AND(ISNUMBER(F60), ISNUMBER(P60)), F60*P60, "")</f>
        <v/>
      </c>
      <c r="M60" s="80" t="str">
        <f t="shared" ref="M60:M65" si="10">IF(AND(ISNUMBER(G60), ISNUMBER(Q60)), G60*Q60, "")</f>
        <v/>
      </c>
      <c r="N60" s="1436" t="str">
        <f t="shared" ref="N60:N65" si="11">IF(AND(ISNUMBER(K60), ISNUMBER(L60), ISNUMBER(M60)), SUM(K60:M60), "")</f>
        <v/>
      </c>
      <c r="O60" s="1399">
        <f>IF(ISNUMBER(Parameters!F17), Parameters!F17, "")</f>
        <v>0</v>
      </c>
      <c r="P60" s="39">
        <f>IF(ISNUMBER(Parameters!G17), Parameters!G17, "")</f>
        <v>0</v>
      </c>
      <c r="Q60" s="38">
        <f>IF(ISNUMBER(Parameters!H17), Parameters!H17, "")</f>
        <v>0</v>
      </c>
      <c r="R60" s="244"/>
      <c r="S60" s="1582">
        <f>IF(ISNUMBER(N60),1,0)</f>
        <v>0</v>
      </c>
    </row>
    <row r="61" spans="1:19" ht="15" customHeight="1" x14ac:dyDescent="0.25">
      <c r="A61" s="209"/>
      <c r="B61" s="1566" t="s">
        <v>186</v>
      </c>
      <c r="C61" s="37"/>
      <c r="D61" s="13"/>
      <c r="E61" s="35"/>
      <c r="F61" s="35"/>
      <c r="G61" s="35"/>
      <c r="H61" s="1436" t="str">
        <f t="shared" si="8"/>
        <v/>
      </c>
      <c r="I61" s="1405"/>
      <c r="J61" s="1406"/>
      <c r="K61" s="80" t="str">
        <f t="shared" ref="K61:K65" si="12">IF(AND(ISNUMBER(E61), ISNUMBER(O61)), E61*O61, "")</f>
        <v/>
      </c>
      <c r="L61" s="80" t="str">
        <f t="shared" si="9"/>
        <v/>
      </c>
      <c r="M61" s="80" t="str">
        <f t="shared" si="10"/>
        <v/>
      </c>
      <c r="N61" s="1436" t="str">
        <f t="shared" si="11"/>
        <v/>
      </c>
      <c r="O61" s="1399">
        <f>IF(ISNUMBER(Parameters!F18), Parameters!F18, "")</f>
        <v>0</v>
      </c>
      <c r="P61" s="39">
        <f>IF(ISNUMBER(Parameters!G18), Parameters!G18, "")</f>
        <v>0</v>
      </c>
      <c r="Q61" s="38">
        <f>IF(ISNUMBER(Parameters!H18), Parameters!H18, "")</f>
        <v>0</v>
      </c>
      <c r="R61" s="244"/>
      <c r="S61" s="1582">
        <f t="shared" ref="S61:S73" si="13">IF(ISNUMBER(N61),1,0)</f>
        <v>0</v>
      </c>
    </row>
    <row r="62" spans="1:19" ht="15" customHeight="1" x14ac:dyDescent="0.25">
      <c r="A62" s="209"/>
      <c r="B62" s="1566" t="s">
        <v>187</v>
      </c>
      <c r="C62" s="37"/>
      <c r="D62" s="13"/>
      <c r="E62" s="35"/>
      <c r="F62" s="35"/>
      <c r="G62" s="35"/>
      <c r="H62" s="1436" t="str">
        <f t="shared" si="8"/>
        <v/>
      </c>
      <c r="I62" s="1405"/>
      <c r="J62" s="1406"/>
      <c r="K62" s="80" t="str">
        <f t="shared" si="12"/>
        <v/>
      </c>
      <c r="L62" s="80" t="str">
        <f t="shared" si="9"/>
        <v/>
      </c>
      <c r="M62" s="80" t="str">
        <f t="shared" si="10"/>
        <v/>
      </c>
      <c r="N62" s="1436" t="str">
        <f t="shared" si="11"/>
        <v/>
      </c>
      <c r="O62" s="1399">
        <f>IF(ISNUMBER(Parameters!F19), Parameters!F19, "")</f>
        <v>0</v>
      </c>
      <c r="P62" s="39">
        <f>IF(ISNUMBER(Parameters!G19), Parameters!G19, "")</f>
        <v>0</v>
      </c>
      <c r="Q62" s="38">
        <f>IF(ISNUMBER(Parameters!H19), Parameters!H19, "")</f>
        <v>0</v>
      </c>
      <c r="R62" s="244"/>
      <c r="S62" s="1582">
        <f t="shared" si="13"/>
        <v>0</v>
      </c>
    </row>
    <row r="63" spans="1:19" ht="15" customHeight="1" x14ac:dyDescent="0.25">
      <c r="A63" s="209"/>
      <c r="B63" s="1566" t="s">
        <v>188</v>
      </c>
      <c r="C63" s="37"/>
      <c r="D63" s="13"/>
      <c r="E63" s="35"/>
      <c r="F63" s="35"/>
      <c r="G63" s="35"/>
      <c r="H63" s="1436" t="str">
        <f t="shared" si="8"/>
        <v/>
      </c>
      <c r="I63" s="1405"/>
      <c r="J63" s="1406"/>
      <c r="K63" s="80" t="str">
        <f t="shared" si="12"/>
        <v/>
      </c>
      <c r="L63" s="80" t="str">
        <f t="shared" si="9"/>
        <v/>
      </c>
      <c r="M63" s="80" t="str">
        <f t="shared" si="10"/>
        <v/>
      </c>
      <c r="N63" s="1436" t="str">
        <f t="shared" si="11"/>
        <v/>
      </c>
      <c r="O63" s="1399">
        <f>IF(ISNUMBER(Parameters!F20), Parameters!F20, "")</f>
        <v>0</v>
      </c>
      <c r="P63" s="39">
        <f>IF(ISNUMBER(Parameters!G20), Parameters!G20, "")</f>
        <v>0</v>
      </c>
      <c r="Q63" s="38">
        <f>IF(ISNUMBER(Parameters!H20), Parameters!H20, "")</f>
        <v>0</v>
      </c>
      <c r="R63" s="244"/>
      <c r="S63" s="1582">
        <f t="shared" si="13"/>
        <v>0</v>
      </c>
    </row>
    <row r="64" spans="1:19" ht="15" customHeight="1" x14ac:dyDescent="0.25">
      <c r="A64" s="209"/>
      <c r="B64" s="1566" t="s">
        <v>1802</v>
      </c>
      <c r="C64" s="37"/>
      <c r="D64" s="13"/>
      <c r="E64" s="36"/>
      <c r="F64" s="36"/>
      <c r="G64" s="36"/>
      <c r="H64" s="1436" t="str">
        <f t="shared" si="8"/>
        <v/>
      </c>
      <c r="I64" s="1405"/>
      <c r="J64" s="1406"/>
      <c r="K64" s="80" t="str">
        <f t="shared" si="12"/>
        <v/>
      </c>
      <c r="L64" s="80" t="str">
        <f t="shared" si="9"/>
        <v/>
      </c>
      <c r="M64" s="80" t="str">
        <f t="shared" si="10"/>
        <v/>
      </c>
      <c r="N64" s="1436" t="str">
        <f t="shared" si="11"/>
        <v/>
      </c>
      <c r="O64" s="1399" t="str">
        <f>IF(ISNUMBER(Parameters!F21), Parameters!F21, "")</f>
        <v/>
      </c>
      <c r="P64" s="39" t="str">
        <f>IF(ISNUMBER(Parameters!G21), Parameters!G21, "")</f>
        <v/>
      </c>
      <c r="Q64" s="38" t="str">
        <f>IF(ISNUMBER(Parameters!H21), Parameters!H21, "")</f>
        <v/>
      </c>
      <c r="R64" s="244"/>
      <c r="S64" s="1582"/>
    </row>
    <row r="65" spans="1:19" ht="15" customHeight="1" x14ac:dyDescent="0.25">
      <c r="A65" s="209"/>
      <c r="B65" s="1566" t="s">
        <v>1803</v>
      </c>
      <c r="C65" s="37"/>
      <c r="D65" s="13"/>
      <c r="E65" s="36"/>
      <c r="F65" s="36"/>
      <c r="G65" s="36"/>
      <c r="H65" s="1436" t="str">
        <f t="shared" si="8"/>
        <v/>
      </c>
      <c r="I65" s="1405"/>
      <c r="J65" s="1406"/>
      <c r="K65" s="80" t="str">
        <f t="shared" si="12"/>
        <v/>
      </c>
      <c r="L65" s="80" t="str">
        <f t="shared" si="9"/>
        <v/>
      </c>
      <c r="M65" s="80" t="str">
        <f t="shared" si="10"/>
        <v/>
      </c>
      <c r="N65" s="1436" t="str">
        <f t="shared" si="11"/>
        <v/>
      </c>
      <c r="O65" s="1399" t="str">
        <f>IF(ISNUMBER(Parameters!F22), Parameters!F22, "")</f>
        <v/>
      </c>
      <c r="P65" s="39" t="str">
        <f>IF(ISNUMBER(Parameters!G22), Parameters!G22, "")</f>
        <v/>
      </c>
      <c r="Q65" s="38" t="str">
        <f>IF(ISNUMBER(Parameters!H22), Parameters!H22, "")</f>
        <v/>
      </c>
      <c r="R65" s="244"/>
      <c r="S65" s="1582"/>
    </row>
    <row r="66" spans="1:19" ht="15" hidden="1" customHeight="1" x14ac:dyDescent="0.25">
      <c r="A66" s="209"/>
      <c r="B66" s="458"/>
      <c r="C66" s="37"/>
      <c r="D66" s="13"/>
      <c r="E66" s="1361"/>
      <c r="F66" s="1361"/>
      <c r="G66" s="1361"/>
      <c r="H66" s="1427"/>
      <c r="I66" s="1405"/>
      <c r="J66" s="1406"/>
      <c r="K66" s="380"/>
      <c r="L66" s="15"/>
      <c r="M66" s="380"/>
      <c r="N66" s="1428"/>
      <c r="O66" s="1429"/>
      <c r="P66" s="1430"/>
      <c r="Q66" s="1398"/>
      <c r="R66" s="244"/>
      <c r="S66" s="1582"/>
    </row>
    <row r="67" spans="1:19" ht="15" hidden="1" customHeight="1" x14ac:dyDescent="0.25">
      <c r="A67" s="209"/>
      <c r="B67" s="458"/>
      <c r="C67" s="37"/>
      <c r="D67" s="13"/>
      <c r="E67" s="1361"/>
      <c r="F67" s="1361"/>
      <c r="G67" s="1361"/>
      <c r="H67" s="1427"/>
      <c r="I67" s="1405"/>
      <c r="J67" s="1406"/>
      <c r="K67" s="380"/>
      <c r="L67" s="15"/>
      <c r="M67" s="380"/>
      <c r="N67" s="1428"/>
      <c r="O67" s="1429"/>
      <c r="P67" s="1430"/>
      <c r="Q67" s="1398"/>
      <c r="R67" s="244"/>
      <c r="S67" s="1582"/>
    </row>
    <row r="68" spans="1:19" ht="30" customHeight="1" x14ac:dyDescent="0.25">
      <c r="A68" s="209"/>
      <c r="B68" s="1199" t="s">
        <v>1647</v>
      </c>
      <c r="C68" s="1395" t="s">
        <v>1457</v>
      </c>
      <c r="D68" s="1437"/>
      <c r="E68" s="35"/>
      <c r="F68" s="35"/>
      <c r="G68" s="35"/>
      <c r="H68" s="1436" t="str">
        <f>IF(AND(ISNUMBER(E68), ISNUMBER(F68), ISNUMBER(G68)), SUM(E68:G68), "")</f>
        <v/>
      </c>
      <c r="I68" s="1405"/>
      <c r="J68" s="1406"/>
      <c r="K68" s="80" t="str">
        <f>IF(AND(ISNUMBER(E68), ISNUMBER(O68)), E68*O68, "")</f>
        <v/>
      </c>
      <c r="L68" s="80" t="str">
        <f t="shared" ref="L68" si="14">IF(AND(ISNUMBER(F68), ISNUMBER(P68)), F68*P68, "")</f>
        <v/>
      </c>
      <c r="M68" s="80" t="str">
        <f t="shared" ref="M68" si="15">IF(AND(ISNUMBER(G68), ISNUMBER(Q68)), G68*Q68, "")</f>
        <v/>
      </c>
      <c r="N68" s="953" t="str">
        <f>IF(ISNUMBER(M68), SUM(K68:M68), "")</f>
        <v/>
      </c>
      <c r="O68" s="1399" t="str">
        <f>IF(ISNUMBER(Parameters!F25), Parameters!F25, "")</f>
        <v/>
      </c>
      <c r="P68" s="39" t="str">
        <f>IF(ISNUMBER(Parameters!G25), Parameters!G25, "")</f>
        <v/>
      </c>
      <c r="Q68" s="38">
        <f>IF(ISNUMBER(Parameters!H25), Parameters!H25, "")</f>
        <v>1</v>
      </c>
      <c r="R68" s="244"/>
      <c r="S68" s="1582">
        <f t="shared" si="13"/>
        <v>0</v>
      </c>
    </row>
    <row r="69" spans="1:19" ht="30" customHeight="1" x14ac:dyDescent="0.25">
      <c r="A69" s="209"/>
      <c r="B69" s="1199" t="s">
        <v>207</v>
      </c>
      <c r="C69" s="37"/>
      <c r="D69" s="13"/>
      <c r="E69" s="13"/>
      <c r="F69" s="13"/>
      <c r="G69" s="13"/>
      <c r="H69" s="953" t="str">
        <f>IF(AND(ISNUMBER(H70), ISNUMBER(H71), ISNUMBER(H72), ISNUMBER(H73)), SUM(H70:H73), "")</f>
        <v/>
      </c>
      <c r="I69" s="1405"/>
      <c r="J69" s="1406"/>
      <c r="K69" s="40"/>
      <c r="L69" s="41"/>
      <c r="M69" s="11"/>
      <c r="N69" s="953" t="str">
        <f>IF(AND(ISNUMBER(N70), ISNUMBER(N71), ISNUMBER(N72), ISNUMBER(N73)), SUM(N70:N73), "")</f>
        <v/>
      </c>
      <c r="O69" s="1397"/>
      <c r="P69" s="13"/>
      <c r="Q69" s="81"/>
      <c r="R69" s="244"/>
      <c r="S69" s="1582"/>
    </row>
    <row r="70" spans="1:19" ht="15" customHeight="1" x14ac:dyDescent="0.25">
      <c r="A70" s="209"/>
      <c r="B70" s="1566" t="s">
        <v>132</v>
      </c>
      <c r="C70" s="37"/>
      <c r="D70" s="13"/>
      <c r="E70" s="35"/>
      <c r="F70" s="35"/>
      <c r="G70" s="35"/>
      <c r="H70" s="1436" t="str">
        <f t="shared" ref="H70:H73" si="16">IF(AND(ISNUMBER(E70), ISNUMBER(F70), ISNUMBER(G70)), SUM(E70:G70), "")</f>
        <v/>
      </c>
      <c r="I70" s="1405"/>
      <c r="J70" s="1406"/>
      <c r="K70" s="80" t="str">
        <f t="shared" ref="K70:K73" si="17">IF(AND(ISNUMBER(E70), ISNUMBER(O70)), E70*O70, "")</f>
        <v/>
      </c>
      <c r="L70" s="80" t="str">
        <f t="shared" ref="L70:L73" si="18">IF(AND(ISNUMBER(F70), ISNUMBER(P70)), F70*P70, "")</f>
        <v/>
      </c>
      <c r="M70" s="80" t="str">
        <f t="shared" ref="M70:M73" si="19">IF(AND(ISNUMBER(G70), ISNUMBER(Q70)), G70*Q70, "")</f>
        <v/>
      </c>
      <c r="N70" s="953" t="str">
        <f>IF(AND(ISNUMBER(K70),ISNUMBER(L70),ISNUMBER(M70)), SUM(K70:M70), "")</f>
        <v/>
      </c>
      <c r="O70" s="1399">
        <f>IF(ISNUMBER(Parameters!F27), Parameters!F27, "")</f>
        <v>0.15</v>
      </c>
      <c r="P70" s="39">
        <f>IF(ISNUMBER(Parameters!G27), Parameters!G27, "")</f>
        <v>0.5</v>
      </c>
      <c r="Q70" s="38">
        <f>IF(ISNUMBER(Parameters!H27), Parameters!H27, "")</f>
        <v>1</v>
      </c>
      <c r="R70" s="244"/>
      <c r="S70" s="1582">
        <f t="shared" si="13"/>
        <v>0</v>
      </c>
    </row>
    <row r="71" spans="1:19" ht="15" customHeight="1" x14ac:dyDescent="0.25">
      <c r="A71" s="209"/>
      <c r="B71" s="1566" t="s">
        <v>186</v>
      </c>
      <c r="C71" s="37"/>
      <c r="D71" s="13"/>
      <c r="E71" s="35"/>
      <c r="F71" s="35"/>
      <c r="G71" s="35"/>
      <c r="H71" s="1436" t="str">
        <f t="shared" si="16"/>
        <v/>
      </c>
      <c r="I71" s="1405"/>
      <c r="J71" s="1406"/>
      <c r="K71" s="80" t="str">
        <f t="shared" si="17"/>
        <v/>
      </c>
      <c r="L71" s="80" t="str">
        <f t="shared" si="18"/>
        <v/>
      </c>
      <c r="M71" s="80" t="str">
        <f t="shared" si="19"/>
        <v/>
      </c>
      <c r="N71" s="953" t="str">
        <f>IF(AND(ISNUMBER(K71),ISNUMBER(L71),ISNUMBER(M71)), SUM(K71:M71), "")</f>
        <v/>
      </c>
      <c r="O71" s="1399">
        <f>IF(ISNUMBER(Parameters!F28), Parameters!F28, "")</f>
        <v>0.15</v>
      </c>
      <c r="P71" s="39">
        <f>IF(ISNUMBER(Parameters!G28), Parameters!G28, "")</f>
        <v>0.5</v>
      </c>
      <c r="Q71" s="38">
        <f>IF(ISNUMBER(Parameters!H28), Parameters!H28, "")</f>
        <v>1</v>
      </c>
      <c r="R71" s="244"/>
      <c r="S71" s="1582">
        <f t="shared" si="13"/>
        <v>0</v>
      </c>
    </row>
    <row r="72" spans="1:19" ht="15" customHeight="1" x14ac:dyDescent="0.25">
      <c r="A72" s="209"/>
      <c r="B72" s="1566" t="s">
        <v>187</v>
      </c>
      <c r="C72" s="37"/>
      <c r="D72" s="13"/>
      <c r="E72" s="35"/>
      <c r="F72" s="35"/>
      <c r="G72" s="35"/>
      <c r="H72" s="1436" t="str">
        <f t="shared" si="16"/>
        <v/>
      </c>
      <c r="I72" s="1405"/>
      <c r="J72" s="1406"/>
      <c r="K72" s="80" t="str">
        <f t="shared" si="17"/>
        <v/>
      </c>
      <c r="L72" s="80" t="str">
        <f t="shared" si="18"/>
        <v/>
      </c>
      <c r="M72" s="80" t="str">
        <f t="shared" si="19"/>
        <v/>
      </c>
      <c r="N72" s="953" t="str">
        <f>IF(AND(ISNUMBER(K72),ISNUMBER(L72),ISNUMBER(M72)), SUM(K72:M72), "")</f>
        <v/>
      </c>
      <c r="O72" s="1399">
        <f>IF(ISNUMBER(Parameters!F29), Parameters!F29, "")</f>
        <v>0.5</v>
      </c>
      <c r="P72" s="39">
        <f>IF(ISNUMBER(Parameters!G29), Parameters!G29, "")</f>
        <v>0.5</v>
      </c>
      <c r="Q72" s="38">
        <f>IF(ISNUMBER(Parameters!H29), Parameters!H29, "")</f>
        <v>1</v>
      </c>
      <c r="R72" s="244"/>
      <c r="S72" s="1582">
        <f t="shared" si="13"/>
        <v>0</v>
      </c>
    </row>
    <row r="73" spans="1:19" ht="15" customHeight="1" x14ac:dyDescent="0.25">
      <c r="A73" s="209"/>
      <c r="B73" s="1566" t="s">
        <v>188</v>
      </c>
      <c r="C73" s="37"/>
      <c r="D73" s="13"/>
      <c r="E73" s="35"/>
      <c r="F73" s="35"/>
      <c r="G73" s="35"/>
      <c r="H73" s="1436" t="str">
        <f t="shared" si="16"/>
        <v/>
      </c>
      <c r="I73" s="1405"/>
      <c r="J73" s="1406"/>
      <c r="K73" s="80" t="str">
        <f t="shared" si="17"/>
        <v/>
      </c>
      <c r="L73" s="80" t="str">
        <f t="shared" si="18"/>
        <v/>
      </c>
      <c r="M73" s="80" t="str">
        <f t="shared" si="19"/>
        <v/>
      </c>
      <c r="N73" s="953" t="str">
        <f>IF(AND(ISNUMBER(K73),ISNUMBER(L73),ISNUMBER(M73)), SUM(K73:M73), "")</f>
        <v/>
      </c>
      <c r="O73" s="1399">
        <f>IF(ISNUMBER(Parameters!F30), Parameters!F30, "")</f>
        <v>1</v>
      </c>
      <c r="P73" s="39">
        <f>IF(ISNUMBER(Parameters!G30), Parameters!G30, "")</f>
        <v>1</v>
      </c>
      <c r="Q73" s="38">
        <f>IF(ISNUMBER(Parameters!H30), Parameters!H30, "")</f>
        <v>1</v>
      </c>
      <c r="R73" s="244"/>
      <c r="S73" s="1582">
        <f t="shared" si="13"/>
        <v>0</v>
      </c>
    </row>
    <row r="74" spans="1:19" ht="15" hidden="1" customHeight="1" x14ac:dyDescent="0.25">
      <c r="A74" s="209"/>
      <c r="B74" s="458"/>
      <c r="C74" s="37"/>
      <c r="D74" s="13"/>
      <c r="E74" s="1361"/>
      <c r="F74" s="1361"/>
      <c r="G74" s="1361"/>
      <c r="H74" s="1427"/>
      <c r="I74" s="1405"/>
      <c r="J74" s="1406"/>
      <c r="K74" s="380"/>
      <c r="L74" s="15"/>
      <c r="M74" s="380"/>
      <c r="N74" s="1428"/>
      <c r="O74" s="1429"/>
      <c r="P74" s="1430"/>
      <c r="Q74" s="1398"/>
      <c r="R74" s="244"/>
      <c r="S74" s="1582"/>
    </row>
    <row r="75" spans="1:19" ht="15" hidden="1" customHeight="1" x14ac:dyDescent="0.25">
      <c r="A75" s="209"/>
      <c r="B75" s="458"/>
      <c r="C75" s="37"/>
      <c r="D75" s="13"/>
      <c r="E75" s="1361"/>
      <c r="F75" s="1361"/>
      <c r="G75" s="1361"/>
      <c r="H75" s="1427"/>
      <c r="I75" s="1405"/>
      <c r="J75" s="1406"/>
      <c r="K75" s="380"/>
      <c r="L75" s="15"/>
      <c r="M75" s="380"/>
      <c r="N75" s="1428"/>
      <c r="O75" s="1429"/>
      <c r="P75" s="1430"/>
      <c r="Q75" s="1398"/>
      <c r="R75" s="244"/>
      <c r="S75" s="1582"/>
    </row>
    <row r="76" spans="1:19" ht="15" customHeight="1" x14ac:dyDescent="0.25">
      <c r="A76" s="209"/>
      <c r="B76" s="83" t="s">
        <v>178</v>
      </c>
      <c r="C76" s="37"/>
      <c r="D76" s="13"/>
      <c r="E76" s="13"/>
      <c r="F76" s="13"/>
      <c r="G76" s="13"/>
      <c r="H76" s="953" t="str">
        <f>IF(AND(ISNUMBER(H77), ISNUMBER(H86), ISNUMBER(H95)), H77+H86+H95, "")</f>
        <v/>
      </c>
      <c r="I76" s="1405"/>
      <c r="J76" s="1406"/>
      <c r="K76" s="37"/>
      <c r="L76" s="13"/>
      <c r="M76" s="13"/>
      <c r="N76" s="953" t="str">
        <f>IF(AND(ISNUMBER(N77), ISNUMBER(N86), ISNUMBER(N95)), N77+N86+N95, "")</f>
        <v/>
      </c>
      <c r="O76" s="1397"/>
      <c r="P76" s="13"/>
      <c r="Q76" s="81"/>
      <c r="R76" s="244"/>
      <c r="S76" s="1582"/>
    </row>
    <row r="77" spans="1:19" ht="45" customHeight="1" x14ac:dyDescent="0.25">
      <c r="A77" s="209"/>
      <c r="B77" s="1566" t="s">
        <v>1365</v>
      </c>
      <c r="C77" s="1395" t="s">
        <v>1433</v>
      </c>
      <c r="D77" s="1437"/>
      <c r="E77" s="13"/>
      <c r="F77" s="13"/>
      <c r="G77" s="13"/>
      <c r="H77" s="953" t="str">
        <f>IF(AND(ISNUMBER(H78), ISNUMBER(H79), ISNUMBER(H80), ISNUMBER(H81)), SUM(H78:H83), "")</f>
        <v/>
      </c>
      <c r="I77" s="1405"/>
      <c r="J77" s="1406"/>
      <c r="K77" s="37"/>
      <c r="L77" s="13"/>
      <c r="M77" s="13"/>
      <c r="N77" s="953" t="str">
        <f>IF(AND(ISNUMBER(N78), ISNUMBER(N79), ISNUMBER(N80), ISNUMBER(N81)), SUM(N78:N83), "")</f>
        <v/>
      </c>
      <c r="O77" s="1397"/>
      <c r="P77" s="13"/>
      <c r="Q77" s="81"/>
      <c r="R77" s="244"/>
      <c r="S77" s="1582"/>
    </row>
    <row r="78" spans="1:19" ht="15" customHeight="1" x14ac:dyDescent="0.25">
      <c r="A78" s="209"/>
      <c r="B78" s="1571" t="s">
        <v>132</v>
      </c>
      <c r="C78" s="37"/>
      <c r="D78" s="13"/>
      <c r="E78" s="35"/>
      <c r="F78" s="35"/>
      <c r="G78" s="35"/>
      <c r="H78" s="1436" t="str">
        <f t="shared" ref="H78:H83" si="20">IF(AND(ISNUMBER(E78), ISNUMBER(F78), ISNUMBER(G78)), SUM(E78:G78), "")</f>
        <v/>
      </c>
      <c r="I78" s="1405"/>
      <c r="J78" s="1406"/>
      <c r="K78" s="80" t="str">
        <f t="shared" ref="K78:K83" si="21">IF(AND(ISNUMBER(E78), ISNUMBER(O78)), E78*O78, "")</f>
        <v/>
      </c>
      <c r="L78" s="80" t="str">
        <f t="shared" ref="L78:L83" si="22">IF(AND(ISNUMBER(F78), ISNUMBER(P78)), F78*P78, "")</f>
        <v/>
      </c>
      <c r="M78" s="80" t="str">
        <f t="shared" ref="M78:M83" si="23">IF(AND(ISNUMBER(G78), ISNUMBER(Q78)), G78*Q78, "")</f>
        <v/>
      </c>
      <c r="N78" s="1436" t="str">
        <f t="shared" ref="N78:N83" si="24">IF(AND(ISNUMBER(K78), ISNUMBER(L78), ISNUMBER(M78)), SUM(K78:M78), "")</f>
        <v/>
      </c>
      <c r="O78" s="1399">
        <f>IF(ISNUMBER(Parameters!F35), Parameters!F35, "")</f>
        <v>0.1</v>
      </c>
      <c r="P78" s="39">
        <f>IF(ISNUMBER(Parameters!G35), Parameters!G35, "")</f>
        <v>0.5</v>
      </c>
      <c r="Q78" s="38">
        <f>IF(ISNUMBER(Parameters!H35), Parameters!H35, "")</f>
        <v>1</v>
      </c>
      <c r="R78" s="244"/>
      <c r="S78" s="1582">
        <f>IF(ISNUMBER(N78),1,0)</f>
        <v>0</v>
      </c>
    </row>
    <row r="79" spans="1:19" ht="15" customHeight="1" x14ac:dyDescent="0.25">
      <c r="A79" s="209"/>
      <c r="B79" s="1571" t="s">
        <v>186</v>
      </c>
      <c r="C79" s="37"/>
      <c r="D79" s="13"/>
      <c r="E79" s="35"/>
      <c r="F79" s="35"/>
      <c r="G79" s="35"/>
      <c r="H79" s="1436" t="str">
        <f t="shared" si="20"/>
        <v/>
      </c>
      <c r="I79" s="1405"/>
      <c r="J79" s="1406"/>
      <c r="K79" s="80" t="str">
        <f t="shared" si="21"/>
        <v/>
      </c>
      <c r="L79" s="80" t="str">
        <f t="shared" si="22"/>
        <v/>
      </c>
      <c r="M79" s="80" t="str">
        <f t="shared" si="23"/>
        <v/>
      </c>
      <c r="N79" s="1436" t="str">
        <f t="shared" si="24"/>
        <v/>
      </c>
      <c r="O79" s="1399">
        <f>IF(ISNUMBER(Parameters!F36), Parameters!F36, "")</f>
        <v>0.1</v>
      </c>
      <c r="P79" s="39">
        <f>IF(ISNUMBER(Parameters!G36), Parameters!G36, "")</f>
        <v>0.5</v>
      </c>
      <c r="Q79" s="38">
        <f>IF(ISNUMBER(Parameters!H36), Parameters!H36, "")</f>
        <v>1</v>
      </c>
      <c r="R79" s="244"/>
      <c r="S79" s="1582">
        <f t="shared" ref="S79:S81" si="25">IF(ISNUMBER(N79),1,0)</f>
        <v>0</v>
      </c>
    </row>
    <row r="80" spans="1:19" ht="15" customHeight="1" x14ac:dyDescent="0.25">
      <c r="A80" s="209"/>
      <c r="B80" s="1571" t="s">
        <v>187</v>
      </c>
      <c r="C80" s="37"/>
      <c r="D80" s="13"/>
      <c r="E80" s="35"/>
      <c r="F80" s="35"/>
      <c r="G80" s="35"/>
      <c r="H80" s="1436" t="str">
        <f t="shared" si="20"/>
        <v/>
      </c>
      <c r="I80" s="1405"/>
      <c r="J80" s="1406"/>
      <c r="K80" s="80" t="str">
        <f t="shared" si="21"/>
        <v/>
      </c>
      <c r="L80" s="80" t="str">
        <f t="shared" si="22"/>
        <v/>
      </c>
      <c r="M80" s="80" t="str">
        <f t="shared" si="23"/>
        <v/>
      </c>
      <c r="N80" s="1436" t="str">
        <f t="shared" si="24"/>
        <v/>
      </c>
      <c r="O80" s="1399">
        <f>IF(ISNUMBER(Parameters!F37), Parameters!F37, "")</f>
        <v>0.5</v>
      </c>
      <c r="P80" s="39">
        <f>IF(ISNUMBER(Parameters!G37), Parameters!G37, "")</f>
        <v>0.5</v>
      </c>
      <c r="Q80" s="38">
        <f>IF(ISNUMBER(Parameters!H37), Parameters!H37, "")</f>
        <v>1</v>
      </c>
      <c r="R80" s="244"/>
      <c r="S80" s="1582">
        <f t="shared" si="25"/>
        <v>0</v>
      </c>
    </row>
    <row r="81" spans="1:19" ht="15" customHeight="1" x14ac:dyDescent="0.25">
      <c r="A81" s="209"/>
      <c r="B81" s="1571" t="s">
        <v>188</v>
      </c>
      <c r="C81" s="37"/>
      <c r="D81" s="13"/>
      <c r="E81" s="35"/>
      <c r="F81" s="35"/>
      <c r="G81" s="35"/>
      <c r="H81" s="1436" t="str">
        <f t="shared" si="20"/>
        <v/>
      </c>
      <c r="I81" s="1405"/>
      <c r="J81" s="1406"/>
      <c r="K81" s="80" t="str">
        <f t="shared" si="21"/>
        <v/>
      </c>
      <c r="L81" s="80" t="str">
        <f t="shared" si="22"/>
        <v/>
      </c>
      <c r="M81" s="80" t="str">
        <f t="shared" si="23"/>
        <v/>
      </c>
      <c r="N81" s="1436" t="str">
        <f t="shared" si="24"/>
        <v/>
      </c>
      <c r="O81" s="1399">
        <f>IF(ISNUMBER(Parameters!F38), Parameters!F38, "")</f>
        <v>1</v>
      </c>
      <c r="P81" s="39">
        <f>IF(ISNUMBER(Parameters!G38), Parameters!G38, "")</f>
        <v>1</v>
      </c>
      <c r="Q81" s="38">
        <f>IF(ISNUMBER(Parameters!H38), Parameters!H38, "")</f>
        <v>1</v>
      </c>
      <c r="R81" s="244"/>
      <c r="S81" s="1582">
        <f t="shared" si="25"/>
        <v>0</v>
      </c>
    </row>
    <row r="82" spans="1:19" ht="15" customHeight="1" x14ac:dyDescent="0.25">
      <c r="A82" s="209"/>
      <c r="B82" s="1571" t="s">
        <v>1802</v>
      </c>
      <c r="C82" s="37"/>
      <c r="D82" s="13"/>
      <c r="E82" s="36"/>
      <c r="F82" s="36"/>
      <c r="G82" s="36"/>
      <c r="H82" s="1436" t="str">
        <f t="shared" si="20"/>
        <v/>
      </c>
      <c r="I82" s="1405"/>
      <c r="J82" s="1406"/>
      <c r="K82" s="80" t="str">
        <f t="shared" si="21"/>
        <v/>
      </c>
      <c r="L82" s="80" t="str">
        <f t="shared" si="22"/>
        <v/>
      </c>
      <c r="M82" s="80" t="str">
        <f t="shared" si="23"/>
        <v/>
      </c>
      <c r="N82" s="1436" t="str">
        <f t="shared" si="24"/>
        <v/>
      </c>
      <c r="O82" s="1399" t="str">
        <f>IF(ISNUMBER(Parameters!F39), Parameters!F39, "")</f>
        <v/>
      </c>
      <c r="P82" s="39" t="str">
        <f>IF(ISNUMBER(Parameters!G39), Parameters!G39, "")</f>
        <v/>
      </c>
      <c r="Q82" s="38" t="str">
        <f>IF(ISNUMBER(Parameters!H39), Parameters!H39, "")</f>
        <v/>
      </c>
      <c r="R82" s="244"/>
      <c r="S82" s="1582"/>
    </row>
    <row r="83" spans="1:19" ht="15" customHeight="1" x14ac:dyDescent="0.25">
      <c r="A83" s="209"/>
      <c r="B83" s="1571" t="s">
        <v>1803</v>
      </c>
      <c r="C83" s="37"/>
      <c r="D83" s="13"/>
      <c r="E83" s="36"/>
      <c r="F83" s="36"/>
      <c r="G83" s="36"/>
      <c r="H83" s="1436" t="str">
        <f t="shared" si="20"/>
        <v/>
      </c>
      <c r="I83" s="1405"/>
      <c r="J83" s="1406"/>
      <c r="K83" s="80" t="str">
        <f t="shared" si="21"/>
        <v/>
      </c>
      <c r="L83" s="80" t="str">
        <f t="shared" si="22"/>
        <v/>
      </c>
      <c r="M83" s="80" t="str">
        <f t="shared" si="23"/>
        <v/>
      </c>
      <c r="N83" s="1436" t="str">
        <f t="shared" si="24"/>
        <v/>
      </c>
      <c r="O83" s="1399" t="str">
        <f>IF(ISNUMBER(Parameters!F40), Parameters!F40, "")</f>
        <v/>
      </c>
      <c r="P83" s="39" t="str">
        <f>IF(ISNUMBER(Parameters!G40), Parameters!G40, "")</f>
        <v/>
      </c>
      <c r="Q83" s="38" t="str">
        <f>IF(ISNUMBER(Parameters!H40), Parameters!H40, "")</f>
        <v/>
      </c>
      <c r="R83" s="244"/>
      <c r="S83" s="1582"/>
    </row>
    <row r="84" spans="1:19" ht="15" hidden="1" customHeight="1" x14ac:dyDescent="0.25">
      <c r="A84" s="209"/>
      <c r="B84" s="458"/>
      <c r="C84" s="37"/>
      <c r="D84" s="13"/>
      <c r="E84" s="1361"/>
      <c r="F84" s="1361"/>
      <c r="G84" s="1361"/>
      <c r="H84" s="1427"/>
      <c r="I84" s="1405"/>
      <c r="J84" s="1406"/>
      <c r="K84" s="380"/>
      <c r="L84" s="15"/>
      <c r="M84" s="380"/>
      <c r="N84" s="1428"/>
      <c r="O84" s="1429"/>
      <c r="P84" s="1430"/>
      <c r="Q84" s="1398"/>
      <c r="R84" s="244"/>
      <c r="S84" s="1582"/>
    </row>
    <row r="85" spans="1:19" ht="15" hidden="1" customHeight="1" x14ac:dyDescent="0.25">
      <c r="A85" s="209"/>
      <c r="B85" s="458"/>
      <c r="C85" s="37"/>
      <c r="D85" s="13"/>
      <c r="E85" s="1361"/>
      <c r="F85" s="1361"/>
      <c r="G85" s="1361"/>
      <c r="H85" s="1427"/>
      <c r="I85" s="1405"/>
      <c r="J85" s="1406"/>
      <c r="K85" s="380"/>
      <c r="L85" s="15"/>
      <c r="M85" s="380"/>
      <c r="N85" s="1428"/>
      <c r="O85" s="1429"/>
      <c r="P85" s="1430"/>
      <c r="Q85" s="1398"/>
      <c r="R85" s="244"/>
      <c r="S85" s="1582"/>
    </row>
    <row r="86" spans="1:19" ht="45" customHeight="1" x14ac:dyDescent="0.25">
      <c r="A86" s="209"/>
      <c r="B86" s="1566" t="s">
        <v>179</v>
      </c>
      <c r="C86" s="1395" t="s">
        <v>1434</v>
      </c>
      <c r="D86" s="1437"/>
      <c r="E86" s="13"/>
      <c r="F86" s="13"/>
      <c r="G86" s="13"/>
      <c r="H86" s="953" t="str">
        <f>IF(AND(ISNUMBER(H87), ISNUMBER(H88), ISNUMBER(H89), ISNUMBER(H90)), SUM(H87:H92), "")</f>
        <v/>
      </c>
      <c r="I86" s="1405"/>
      <c r="J86" s="1406"/>
      <c r="K86" s="37"/>
      <c r="L86" s="37"/>
      <c r="M86" s="37"/>
      <c r="N86" s="953" t="str">
        <f>IF(AND(ISNUMBER(N87), ISNUMBER(N88), ISNUMBER(N89), ISNUMBER(N90)), SUM(N87:N92), "")</f>
        <v/>
      </c>
      <c r="O86" s="1397"/>
      <c r="P86" s="13"/>
      <c r="Q86" s="81"/>
      <c r="R86" s="244"/>
      <c r="S86" s="1582"/>
    </row>
    <row r="87" spans="1:19" ht="15" customHeight="1" x14ac:dyDescent="0.25">
      <c r="A87" s="209"/>
      <c r="B87" s="1571" t="s">
        <v>132</v>
      </c>
      <c r="C87" s="37"/>
      <c r="D87" s="13"/>
      <c r="E87" s="35"/>
      <c r="F87" s="35"/>
      <c r="G87" s="35"/>
      <c r="H87" s="1436" t="str">
        <f t="shared" ref="H87:H92" si="26">IF(AND(ISNUMBER(E87), ISNUMBER(F87), ISNUMBER(G87)), SUM(E87:G87), "")</f>
        <v/>
      </c>
      <c r="I87" s="1405"/>
      <c r="J87" s="1406"/>
      <c r="K87" s="80" t="str">
        <f t="shared" ref="K87:K92" si="27">IF(AND(ISNUMBER(E87), ISNUMBER(O87)), E87*O87, "")</f>
        <v/>
      </c>
      <c r="L87" s="80" t="str">
        <f t="shared" ref="L87:L92" si="28">IF(AND(ISNUMBER(F87), ISNUMBER(P87)), F87*P87, "")</f>
        <v/>
      </c>
      <c r="M87" s="80" t="str">
        <f t="shared" ref="M87:M92" si="29">IF(AND(ISNUMBER(G87), ISNUMBER(Q87)), G87*Q87, "")</f>
        <v/>
      </c>
      <c r="N87" s="1436" t="str">
        <f t="shared" ref="N87:N92" si="30">IF(AND(ISNUMBER(K87), ISNUMBER(L87), ISNUMBER(M87)), SUM(K87:M87), "")</f>
        <v/>
      </c>
      <c r="O87" s="1399">
        <f>IF(ISNUMBER(Parameters!F44), Parameters!F44, "")</f>
        <v>0.15</v>
      </c>
      <c r="P87" s="39">
        <f>IF(ISNUMBER(Parameters!G44), Parameters!G44, "")</f>
        <v>0.5</v>
      </c>
      <c r="Q87" s="38">
        <f>IF(ISNUMBER(Parameters!H44), Parameters!H44, "")</f>
        <v>1</v>
      </c>
      <c r="R87" s="244"/>
      <c r="S87" s="1582">
        <f>IF(ISNUMBER(N87),1,0)</f>
        <v>0</v>
      </c>
    </row>
    <row r="88" spans="1:19" ht="15" customHeight="1" x14ac:dyDescent="0.25">
      <c r="A88" s="209"/>
      <c r="B88" s="1571" t="s">
        <v>186</v>
      </c>
      <c r="C88" s="37"/>
      <c r="D88" s="13"/>
      <c r="E88" s="35"/>
      <c r="F88" s="35"/>
      <c r="G88" s="35"/>
      <c r="H88" s="1436" t="str">
        <f t="shared" si="26"/>
        <v/>
      </c>
      <c r="I88" s="1405"/>
      <c r="J88" s="1406"/>
      <c r="K88" s="80" t="str">
        <f t="shared" si="27"/>
        <v/>
      </c>
      <c r="L88" s="80" t="str">
        <f t="shared" si="28"/>
        <v/>
      </c>
      <c r="M88" s="80" t="str">
        <f t="shared" si="29"/>
        <v/>
      </c>
      <c r="N88" s="1436" t="str">
        <f t="shared" si="30"/>
        <v/>
      </c>
      <c r="O88" s="1399">
        <f>IF(ISNUMBER(Parameters!F45), Parameters!F45, "")</f>
        <v>0.15</v>
      </c>
      <c r="P88" s="39">
        <f>IF(ISNUMBER(Parameters!G45), Parameters!G45, "")</f>
        <v>0.5</v>
      </c>
      <c r="Q88" s="38">
        <f>IF(ISNUMBER(Parameters!H45), Parameters!H45, "")</f>
        <v>1</v>
      </c>
      <c r="R88" s="244"/>
      <c r="S88" s="1582">
        <f t="shared" ref="S88:S90" si="31">IF(ISNUMBER(N88),1,0)</f>
        <v>0</v>
      </c>
    </row>
    <row r="89" spans="1:19" ht="15" customHeight="1" x14ac:dyDescent="0.25">
      <c r="A89" s="209"/>
      <c r="B89" s="1571" t="s">
        <v>187</v>
      </c>
      <c r="C89" s="37"/>
      <c r="D89" s="13"/>
      <c r="E89" s="35"/>
      <c r="F89" s="35"/>
      <c r="G89" s="35"/>
      <c r="H89" s="1436" t="str">
        <f t="shared" si="26"/>
        <v/>
      </c>
      <c r="I89" s="1405"/>
      <c r="J89" s="1406"/>
      <c r="K89" s="80" t="str">
        <f t="shared" si="27"/>
        <v/>
      </c>
      <c r="L89" s="80" t="str">
        <f t="shared" si="28"/>
        <v/>
      </c>
      <c r="M89" s="80" t="str">
        <f t="shared" si="29"/>
        <v/>
      </c>
      <c r="N89" s="1436" t="str">
        <f t="shared" si="30"/>
        <v/>
      </c>
      <c r="O89" s="1399">
        <f>IF(ISNUMBER(Parameters!F46), Parameters!F46, "")</f>
        <v>0.5</v>
      </c>
      <c r="P89" s="39">
        <f>IF(ISNUMBER(Parameters!G46), Parameters!G46, "")</f>
        <v>0.5</v>
      </c>
      <c r="Q89" s="38">
        <f>IF(ISNUMBER(Parameters!H46), Parameters!H46, "")</f>
        <v>1</v>
      </c>
      <c r="R89" s="244"/>
      <c r="S89" s="1582">
        <f t="shared" si="31"/>
        <v>0</v>
      </c>
    </row>
    <row r="90" spans="1:19" ht="15" customHeight="1" x14ac:dyDescent="0.25">
      <c r="A90" s="209"/>
      <c r="B90" s="1571" t="s">
        <v>188</v>
      </c>
      <c r="C90" s="37"/>
      <c r="D90" s="13"/>
      <c r="E90" s="35"/>
      <c r="F90" s="35"/>
      <c r="G90" s="35"/>
      <c r="H90" s="1436" t="str">
        <f t="shared" si="26"/>
        <v/>
      </c>
      <c r="I90" s="1405"/>
      <c r="J90" s="1406"/>
      <c r="K90" s="80" t="str">
        <f t="shared" si="27"/>
        <v/>
      </c>
      <c r="L90" s="80" t="str">
        <f t="shared" si="28"/>
        <v/>
      </c>
      <c r="M90" s="80" t="str">
        <f t="shared" si="29"/>
        <v/>
      </c>
      <c r="N90" s="1436" t="str">
        <f t="shared" si="30"/>
        <v/>
      </c>
      <c r="O90" s="1399">
        <f>IF(ISNUMBER(Parameters!F47), Parameters!F47, "")</f>
        <v>1</v>
      </c>
      <c r="P90" s="39">
        <f>IF(ISNUMBER(Parameters!G47), Parameters!G47, "")</f>
        <v>1</v>
      </c>
      <c r="Q90" s="38">
        <f>IF(ISNUMBER(Parameters!H47), Parameters!H47, "")</f>
        <v>1</v>
      </c>
      <c r="R90" s="244"/>
      <c r="S90" s="1582">
        <f t="shared" si="31"/>
        <v>0</v>
      </c>
    </row>
    <row r="91" spans="1:19" ht="15" customHeight="1" x14ac:dyDescent="0.25">
      <c r="A91" s="209"/>
      <c r="B91" s="1571" t="s">
        <v>1802</v>
      </c>
      <c r="C91" s="37"/>
      <c r="D91" s="13"/>
      <c r="E91" s="36"/>
      <c r="F91" s="36"/>
      <c r="G91" s="36"/>
      <c r="H91" s="1436" t="str">
        <f t="shared" si="26"/>
        <v/>
      </c>
      <c r="I91" s="1405"/>
      <c r="J91" s="1406"/>
      <c r="K91" s="80" t="str">
        <f t="shared" si="27"/>
        <v/>
      </c>
      <c r="L91" s="80" t="str">
        <f t="shared" si="28"/>
        <v/>
      </c>
      <c r="M91" s="80" t="str">
        <f t="shared" si="29"/>
        <v/>
      </c>
      <c r="N91" s="1436" t="str">
        <f t="shared" si="30"/>
        <v/>
      </c>
      <c r="O91" s="1399" t="str">
        <f>IF(ISNUMBER(Parameters!F48), Parameters!F48, "")</f>
        <v/>
      </c>
      <c r="P91" s="39" t="str">
        <f>IF(ISNUMBER(Parameters!G48), Parameters!G48, "")</f>
        <v/>
      </c>
      <c r="Q91" s="38" t="str">
        <f>IF(ISNUMBER(Parameters!H48), Parameters!H48, "")</f>
        <v/>
      </c>
      <c r="R91" s="244"/>
      <c r="S91" s="1582"/>
    </row>
    <row r="92" spans="1:19" ht="15" customHeight="1" x14ac:dyDescent="0.25">
      <c r="A92" s="209"/>
      <c r="B92" s="1571" t="s">
        <v>1803</v>
      </c>
      <c r="C92" s="37"/>
      <c r="D92" s="13"/>
      <c r="E92" s="36"/>
      <c r="F92" s="36"/>
      <c r="G92" s="36"/>
      <c r="H92" s="1436" t="str">
        <f t="shared" si="26"/>
        <v/>
      </c>
      <c r="I92" s="1405"/>
      <c r="J92" s="1406"/>
      <c r="K92" s="80" t="str">
        <f t="shared" si="27"/>
        <v/>
      </c>
      <c r="L92" s="80" t="str">
        <f t="shared" si="28"/>
        <v/>
      </c>
      <c r="M92" s="80" t="str">
        <f t="shared" si="29"/>
        <v/>
      </c>
      <c r="N92" s="1436" t="str">
        <f t="shared" si="30"/>
        <v/>
      </c>
      <c r="O92" s="1399" t="str">
        <f>IF(ISNUMBER(Parameters!F49), Parameters!F49, "")</f>
        <v/>
      </c>
      <c r="P92" s="39" t="str">
        <f>IF(ISNUMBER(Parameters!G49), Parameters!G49, "")</f>
        <v/>
      </c>
      <c r="Q92" s="38" t="str">
        <f>IF(ISNUMBER(Parameters!H49), Parameters!H49, "")</f>
        <v/>
      </c>
      <c r="R92" s="244"/>
      <c r="S92" s="1582"/>
    </row>
    <row r="93" spans="1:19" ht="15" hidden="1" customHeight="1" x14ac:dyDescent="0.25">
      <c r="A93" s="209"/>
      <c r="B93" s="458"/>
      <c r="C93" s="37"/>
      <c r="D93" s="13"/>
      <c r="E93" s="1361"/>
      <c r="F93" s="1361"/>
      <c r="G93" s="1361"/>
      <c r="H93" s="1427"/>
      <c r="I93" s="1405"/>
      <c r="J93" s="1406"/>
      <c r="K93" s="380"/>
      <c r="L93" s="15"/>
      <c r="M93" s="380"/>
      <c r="N93" s="1428"/>
      <c r="O93" s="1429"/>
      <c r="P93" s="1430"/>
      <c r="Q93" s="1398"/>
      <c r="R93" s="244"/>
      <c r="S93" s="1582"/>
    </row>
    <row r="94" spans="1:19" ht="15" hidden="1" customHeight="1" x14ac:dyDescent="0.25">
      <c r="A94" s="209"/>
      <c r="B94" s="458"/>
      <c r="C94" s="37"/>
      <c r="D94" s="13"/>
      <c r="E94" s="1361"/>
      <c r="F94" s="1361"/>
      <c r="G94" s="1361"/>
      <c r="H94" s="1427"/>
      <c r="I94" s="1405"/>
      <c r="J94" s="1406"/>
      <c r="K94" s="380"/>
      <c r="L94" s="15"/>
      <c r="M94" s="380"/>
      <c r="N94" s="1428"/>
      <c r="O94" s="1429"/>
      <c r="P94" s="1430"/>
      <c r="Q94" s="1398"/>
      <c r="R94" s="244"/>
      <c r="S94" s="1582"/>
    </row>
    <row r="95" spans="1:19" ht="45" customHeight="1" x14ac:dyDescent="0.25">
      <c r="A95" s="209"/>
      <c r="B95" s="1566" t="s">
        <v>180</v>
      </c>
      <c r="C95" s="1395" t="s">
        <v>1434</v>
      </c>
      <c r="D95" s="1437"/>
      <c r="E95" s="13"/>
      <c r="F95" s="13"/>
      <c r="G95" s="13"/>
      <c r="H95" s="953" t="str">
        <f>IF(AND(ISNUMBER(H96), ISNUMBER(H97), ISNUMBER(H98), ISNUMBER(H99)), SUM(H96:H101), "")</f>
        <v/>
      </c>
      <c r="I95" s="1405"/>
      <c r="J95" s="1406"/>
      <c r="K95" s="37"/>
      <c r="L95" s="37"/>
      <c r="M95" s="37"/>
      <c r="N95" s="953" t="str">
        <f>IF(AND(ISNUMBER(N96), ISNUMBER(N97), ISNUMBER(N98), ISNUMBER(N99)), SUM(N96:N101), "")</f>
        <v/>
      </c>
      <c r="O95" s="1397"/>
      <c r="P95" s="13"/>
      <c r="Q95" s="81"/>
      <c r="R95" s="244"/>
      <c r="S95" s="1582"/>
    </row>
    <row r="96" spans="1:19" ht="15" customHeight="1" x14ac:dyDescent="0.25">
      <c r="A96" s="209"/>
      <c r="B96" s="1571" t="s">
        <v>132</v>
      </c>
      <c r="C96" s="37"/>
      <c r="D96" s="13"/>
      <c r="E96" s="35"/>
      <c r="F96" s="35"/>
      <c r="G96" s="35"/>
      <c r="H96" s="1436" t="str">
        <f t="shared" ref="H96:H101" si="32">IF(AND(ISNUMBER(E96), ISNUMBER(F96), ISNUMBER(G96)), SUM(E96:G96), "")</f>
        <v/>
      </c>
      <c r="I96" s="1405"/>
      <c r="J96" s="1406"/>
      <c r="K96" s="80" t="str">
        <f t="shared" ref="K96:K101" si="33">IF(AND(ISNUMBER(E96), ISNUMBER(O96)), E96*O96, "")</f>
        <v/>
      </c>
      <c r="L96" s="80" t="str">
        <f t="shared" ref="L96:L101" si="34">IF(AND(ISNUMBER(F96), ISNUMBER(P96)), F96*P96, "")</f>
        <v/>
      </c>
      <c r="M96" s="80" t="str">
        <f t="shared" ref="M96:M101" si="35">IF(AND(ISNUMBER(G96), ISNUMBER(Q96)), G96*Q96, "")</f>
        <v/>
      </c>
      <c r="N96" s="1436" t="str">
        <f t="shared" ref="N96:N101" si="36">IF(AND(ISNUMBER(K96), ISNUMBER(L96), ISNUMBER(M96)), SUM(K96:M96), "")</f>
        <v/>
      </c>
      <c r="O96" s="1399">
        <f>IF(ISNUMBER(Parameters!F53), Parameters!F53, "")</f>
        <v>0.15</v>
      </c>
      <c r="P96" s="39">
        <f>IF(ISNUMBER(Parameters!G53), Parameters!G53, "")</f>
        <v>0.5</v>
      </c>
      <c r="Q96" s="38">
        <f>IF(ISNUMBER(Parameters!H53), Parameters!H53, "")</f>
        <v>1</v>
      </c>
      <c r="R96" s="244"/>
      <c r="S96" s="1582">
        <f>IF(ISNUMBER(N96),1,0)</f>
        <v>0</v>
      </c>
    </row>
    <row r="97" spans="1:19" ht="15" customHeight="1" x14ac:dyDescent="0.25">
      <c r="A97" s="209"/>
      <c r="B97" s="1571" t="s">
        <v>186</v>
      </c>
      <c r="C97" s="37"/>
      <c r="D97" s="13"/>
      <c r="E97" s="35"/>
      <c r="F97" s="35"/>
      <c r="G97" s="35"/>
      <c r="H97" s="1436" t="str">
        <f t="shared" si="32"/>
        <v/>
      </c>
      <c r="I97" s="1405"/>
      <c r="J97" s="1406"/>
      <c r="K97" s="80" t="str">
        <f t="shared" si="33"/>
        <v/>
      </c>
      <c r="L97" s="80" t="str">
        <f t="shared" si="34"/>
        <v/>
      </c>
      <c r="M97" s="80" t="str">
        <f t="shared" si="35"/>
        <v/>
      </c>
      <c r="N97" s="1436" t="str">
        <f t="shared" si="36"/>
        <v/>
      </c>
      <c r="O97" s="1399">
        <f>IF(ISNUMBER(Parameters!F54), Parameters!F54, "")</f>
        <v>0.15</v>
      </c>
      <c r="P97" s="39">
        <f>IF(ISNUMBER(Parameters!G54), Parameters!G54, "")</f>
        <v>0.5</v>
      </c>
      <c r="Q97" s="38">
        <f>IF(ISNUMBER(Parameters!H54), Parameters!H54, "")</f>
        <v>1</v>
      </c>
      <c r="R97" s="244"/>
      <c r="S97" s="1582">
        <f t="shared" ref="S97:S99" si="37">IF(ISNUMBER(N97),1,0)</f>
        <v>0</v>
      </c>
    </row>
    <row r="98" spans="1:19" ht="15" customHeight="1" x14ac:dyDescent="0.25">
      <c r="A98" s="209"/>
      <c r="B98" s="1571" t="s">
        <v>187</v>
      </c>
      <c r="C98" s="37"/>
      <c r="D98" s="13"/>
      <c r="E98" s="35"/>
      <c r="F98" s="35"/>
      <c r="G98" s="35"/>
      <c r="H98" s="1436" t="str">
        <f t="shared" si="32"/>
        <v/>
      </c>
      <c r="I98" s="1405"/>
      <c r="J98" s="1406"/>
      <c r="K98" s="80" t="str">
        <f t="shared" si="33"/>
        <v/>
      </c>
      <c r="L98" s="80" t="str">
        <f t="shared" si="34"/>
        <v/>
      </c>
      <c r="M98" s="80" t="str">
        <f t="shared" si="35"/>
        <v/>
      </c>
      <c r="N98" s="1436" t="str">
        <f t="shared" si="36"/>
        <v/>
      </c>
      <c r="O98" s="1399">
        <f>IF(ISNUMBER(Parameters!F55), Parameters!F55, "")</f>
        <v>0.5</v>
      </c>
      <c r="P98" s="39">
        <f>IF(ISNUMBER(Parameters!G55), Parameters!G55, "")</f>
        <v>0.5</v>
      </c>
      <c r="Q98" s="38">
        <f>IF(ISNUMBER(Parameters!H55), Parameters!H55, "")</f>
        <v>1</v>
      </c>
      <c r="R98" s="244"/>
      <c r="S98" s="1582">
        <f t="shared" si="37"/>
        <v>0</v>
      </c>
    </row>
    <row r="99" spans="1:19" ht="15" customHeight="1" x14ac:dyDescent="0.25">
      <c r="A99" s="209"/>
      <c r="B99" s="1571" t="s">
        <v>188</v>
      </c>
      <c r="C99" s="37"/>
      <c r="D99" s="13"/>
      <c r="E99" s="35"/>
      <c r="F99" s="35"/>
      <c r="G99" s="35"/>
      <c r="H99" s="1436" t="str">
        <f t="shared" si="32"/>
        <v/>
      </c>
      <c r="I99" s="1405"/>
      <c r="J99" s="1406"/>
      <c r="K99" s="80" t="str">
        <f t="shared" si="33"/>
        <v/>
      </c>
      <c r="L99" s="80" t="str">
        <f t="shared" si="34"/>
        <v/>
      </c>
      <c r="M99" s="80" t="str">
        <f t="shared" si="35"/>
        <v/>
      </c>
      <c r="N99" s="1436" t="str">
        <f t="shared" si="36"/>
        <v/>
      </c>
      <c r="O99" s="1399">
        <f>IF(ISNUMBER(Parameters!F56), Parameters!F56, "")</f>
        <v>1</v>
      </c>
      <c r="P99" s="39">
        <f>IF(ISNUMBER(Parameters!G56), Parameters!G56, "")</f>
        <v>1</v>
      </c>
      <c r="Q99" s="38">
        <f>IF(ISNUMBER(Parameters!H56), Parameters!H56, "")</f>
        <v>1</v>
      </c>
      <c r="R99" s="244"/>
      <c r="S99" s="1582">
        <f t="shared" si="37"/>
        <v>0</v>
      </c>
    </row>
    <row r="100" spans="1:19" ht="15" customHeight="1" x14ac:dyDescent="0.25">
      <c r="A100" s="209"/>
      <c r="B100" s="1571" t="s">
        <v>1802</v>
      </c>
      <c r="C100" s="37"/>
      <c r="D100" s="13"/>
      <c r="E100" s="36"/>
      <c r="F100" s="36"/>
      <c r="G100" s="36"/>
      <c r="H100" s="1436" t="str">
        <f t="shared" si="32"/>
        <v/>
      </c>
      <c r="I100" s="1405"/>
      <c r="J100" s="1406"/>
      <c r="K100" s="80" t="str">
        <f t="shared" si="33"/>
        <v/>
      </c>
      <c r="L100" s="80" t="str">
        <f t="shared" si="34"/>
        <v/>
      </c>
      <c r="M100" s="80" t="str">
        <f t="shared" si="35"/>
        <v/>
      </c>
      <c r="N100" s="1436" t="str">
        <f t="shared" si="36"/>
        <v/>
      </c>
      <c r="O100" s="1399" t="str">
        <f>IF(ISNUMBER(Parameters!F57), Parameters!F57, "")</f>
        <v/>
      </c>
      <c r="P100" s="39" t="str">
        <f>IF(ISNUMBER(Parameters!G57), Parameters!G57, "")</f>
        <v/>
      </c>
      <c r="Q100" s="38" t="str">
        <f>IF(ISNUMBER(Parameters!H57), Parameters!H57, "")</f>
        <v/>
      </c>
      <c r="R100" s="244"/>
      <c r="S100" s="1582"/>
    </row>
    <row r="101" spans="1:19" ht="15" customHeight="1" x14ac:dyDescent="0.25">
      <c r="A101" s="209"/>
      <c r="B101" s="1571" t="s">
        <v>1803</v>
      </c>
      <c r="C101" s="37"/>
      <c r="D101" s="13"/>
      <c r="E101" s="36"/>
      <c r="F101" s="36"/>
      <c r="G101" s="36"/>
      <c r="H101" s="1436" t="str">
        <f t="shared" si="32"/>
        <v/>
      </c>
      <c r="I101" s="1405"/>
      <c r="J101" s="1406"/>
      <c r="K101" s="80" t="str">
        <f t="shared" si="33"/>
        <v/>
      </c>
      <c r="L101" s="80" t="str">
        <f t="shared" si="34"/>
        <v/>
      </c>
      <c r="M101" s="80" t="str">
        <f t="shared" si="35"/>
        <v/>
      </c>
      <c r="N101" s="1436" t="str">
        <f t="shared" si="36"/>
        <v/>
      </c>
      <c r="O101" s="1399" t="str">
        <f>IF(ISNUMBER(Parameters!F58), Parameters!F58, "")</f>
        <v/>
      </c>
      <c r="P101" s="39" t="str">
        <f>IF(ISNUMBER(Parameters!G58), Parameters!G58, "")</f>
        <v/>
      </c>
      <c r="Q101" s="38" t="str">
        <f>IF(ISNUMBER(Parameters!H58), Parameters!H58, "")</f>
        <v/>
      </c>
      <c r="R101" s="244"/>
      <c r="S101" s="1582"/>
    </row>
    <row r="102" spans="1:19" ht="15" hidden="1" customHeight="1" x14ac:dyDescent="0.25">
      <c r="A102" s="209"/>
      <c r="B102" s="458"/>
      <c r="C102" s="37"/>
      <c r="D102" s="13"/>
      <c r="E102" s="1361"/>
      <c r="F102" s="1361"/>
      <c r="G102" s="1361"/>
      <c r="H102" s="1427"/>
      <c r="I102" s="1405"/>
      <c r="J102" s="1406"/>
      <c r="K102" s="380"/>
      <c r="L102" s="15"/>
      <c r="M102" s="380"/>
      <c r="N102" s="1428"/>
      <c r="O102" s="1429"/>
      <c r="P102" s="1430"/>
      <c r="Q102" s="1398"/>
      <c r="R102" s="244"/>
      <c r="S102" s="1582"/>
    </row>
    <row r="103" spans="1:19" ht="15" hidden="1" customHeight="1" x14ac:dyDescent="0.25">
      <c r="A103" s="209"/>
      <c r="B103" s="458"/>
      <c r="C103" s="37"/>
      <c r="D103" s="13"/>
      <c r="E103" s="1361"/>
      <c r="F103" s="1361"/>
      <c r="G103" s="1361"/>
      <c r="H103" s="1427"/>
      <c r="I103" s="1405"/>
      <c r="J103" s="1406"/>
      <c r="K103" s="380"/>
      <c r="L103" s="15"/>
      <c r="M103" s="380"/>
      <c r="N103" s="1428"/>
      <c r="O103" s="1429"/>
      <c r="P103" s="1430"/>
      <c r="Q103" s="1398"/>
      <c r="R103" s="244"/>
      <c r="S103" s="1582"/>
    </row>
    <row r="104" spans="1:19" ht="15" hidden="1" customHeight="1" x14ac:dyDescent="0.25">
      <c r="A104" s="209"/>
      <c r="B104" s="458"/>
      <c r="C104" s="37"/>
      <c r="D104" s="13"/>
      <c r="E104" s="1361"/>
      <c r="F104" s="1361"/>
      <c r="G104" s="1361"/>
      <c r="H104" s="1427"/>
      <c r="I104" s="1405"/>
      <c r="J104" s="1406"/>
      <c r="K104" s="380"/>
      <c r="L104" s="15"/>
      <c r="M104" s="380"/>
      <c r="N104" s="1428"/>
      <c r="O104" s="1429"/>
      <c r="P104" s="1430"/>
      <c r="Q104" s="1398"/>
      <c r="R104" s="244"/>
      <c r="S104" s="1582"/>
    </row>
    <row r="105" spans="1:19" ht="15" hidden="1" customHeight="1" x14ac:dyDescent="0.25">
      <c r="A105" s="209"/>
      <c r="B105" s="458"/>
      <c r="C105" s="37"/>
      <c r="D105" s="13"/>
      <c r="E105" s="1361"/>
      <c r="F105" s="1361"/>
      <c r="G105" s="1361"/>
      <c r="H105" s="1427"/>
      <c r="I105" s="1405"/>
      <c r="J105" s="1406"/>
      <c r="K105" s="380"/>
      <c r="L105" s="15"/>
      <c r="M105" s="380"/>
      <c r="N105" s="1428"/>
      <c r="O105" s="1429"/>
      <c r="P105" s="1430"/>
      <c r="Q105" s="1398"/>
      <c r="R105" s="244"/>
      <c r="S105" s="1582"/>
    </row>
    <row r="106" spans="1:19" ht="15" hidden="1" customHeight="1" x14ac:dyDescent="0.25">
      <c r="A106" s="209"/>
      <c r="B106" s="458"/>
      <c r="C106" s="37"/>
      <c r="D106" s="13"/>
      <c r="E106" s="1361"/>
      <c r="F106" s="1361"/>
      <c r="G106" s="1361"/>
      <c r="H106" s="1427"/>
      <c r="I106" s="1405"/>
      <c r="J106" s="1406"/>
      <c r="K106" s="380"/>
      <c r="L106" s="15"/>
      <c r="M106" s="380"/>
      <c r="N106" s="1428"/>
      <c r="O106" s="1429"/>
      <c r="P106" s="1430"/>
      <c r="Q106" s="1398"/>
      <c r="R106" s="244"/>
      <c r="S106" s="1582"/>
    </row>
    <row r="107" spans="1:19" ht="15" hidden="1" customHeight="1" x14ac:dyDescent="0.25">
      <c r="A107" s="209"/>
      <c r="B107" s="458"/>
      <c r="C107" s="37"/>
      <c r="D107" s="13"/>
      <c r="E107" s="1361"/>
      <c r="F107" s="1361"/>
      <c r="G107" s="1361"/>
      <c r="H107" s="1427"/>
      <c r="I107" s="1405"/>
      <c r="J107" s="1406"/>
      <c r="K107" s="380"/>
      <c r="L107" s="15"/>
      <c r="M107" s="380"/>
      <c r="N107" s="1428"/>
      <c r="O107" s="1429"/>
      <c r="P107" s="1430"/>
      <c r="Q107" s="1398"/>
      <c r="R107" s="244"/>
      <c r="S107" s="1582"/>
    </row>
    <row r="108" spans="1:19" ht="15" hidden="1" customHeight="1" x14ac:dyDescent="0.25">
      <c r="A108" s="209"/>
      <c r="B108" s="458"/>
      <c r="C108" s="37"/>
      <c r="D108" s="13"/>
      <c r="E108" s="1361"/>
      <c r="F108" s="1361"/>
      <c r="G108" s="1361"/>
      <c r="H108" s="1427"/>
      <c r="I108" s="1405"/>
      <c r="J108" s="1406"/>
      <c r="K108" s="380"/>
      <c r="L108" s="15"/>
      <c r="M108" s="380"/>
      <c r="N108" s="1428"/>
      <c r="O108" s="1429"/>
      <c r="P108" s="1430"/>
      <c r="Q108" s="1398"/>
      <c r="R108" s="244"/>
      <c r="S108" s="1582"/>
    </row>
    <row r="109" spans="1:19" ht="15" hidden="1" customHeight="1" x14ac:dyDescent="0.25">
      <c r="A109" s="209"/>
      <c r="B109" s="458"/>
      <c r="C109" s="37"/>
      <c r="D109" s="13"/>
      <c r="E109" s="1361"/>
      <c r="F109" s="1361"/>
      <c r="G109" s="1361"/>
      <c r="H109" s="1427"/>
      <c r="I109" s="1405"/>
      <c r="J109" s="1406"/>
      <c r="K109" s="380"/>
      <c r="L109" s="15"/>
      <c r="M109" s="380"/>
      <c r="N109" s="1428"/>
      <c r="O109" s="1429"/>
      <c r="P109" s="1430"/>
      <c r="Q109" s="1398"/>
      <c r="R109" s="244"/>
      <c r="S109" s="1582"/>
    </row>
    <row r="110" spans="1:19" ht="15" hidden="1" customHeight="1" x14ac:dyDescent="0.25">
      <c r="A110" s="209"/>
      <c r="B110" s="458"/>
      <c r="C110" s="37"/>
      <c r="D110" s="13"/>
      <c r="E110" s="1361"/>
      <c r="F110" s="1361"/>
      <c r="G110" s="1361"/>
      <c r="H110" s="1427"/>
      <c r="I110" s="1405"/>
      <c r="J110" s="1406"/>
      <c r="K110" s="380"/>
      <c r="L110" s="15"/>
      <c r="M110" s="380"/>
      <c r="N110" s="1428"/>
      <c r="O110" s="1429"/>
      <c r="P110" s="1430"/>
      <c r="Q110" s="1398"/>
      <c r="R110" s="244"/>
      <c r="S110" s="1582"/>
    </row>
    <row r="111" spans="1:19" ht="15" hidden="1" customHeight="1" x14ac:dyDescent="0.25">
      <c r="A111" s="209"/>
      <c r="B111" s="458"/>
      <c r="C111" s="37"/>
      <c r="D111" s="13"/>
      <c r="E111" s="1361"/>
      <c r="F111" s="1361"/>
      <c r="G111" s="1361"/>
      <c r="H111" s="1427"/>
      <c r="I111" s="1405"/>
      <c r="J111" s="1406"/>
      <c r="K111" s="380"/>
      <c r="L111" s="15"/>
      <c r="M111" s="380"/>
      <c r="N111" s="1428"/>
      <c r="O111" s="1429"/>
      <c r="P111" s="1430"/>
      <c r="Q111" s="1398"/>
      <c r="R111" s="244"/>
      <c r="S111" s="1582"/>
    </row>
    <row r="112" spans="1:19" ht="15" hidden="1" customHeight="1" x14ac:dyDescent="0.25">
      <c r="A112" s="209"/>
      <c r="B112" s="458"/>
      <c r="C112" s="37"/>
      <c r="D112" s="13"/>
      <c r="E112" s="1361"/>
      <c r="F112" s="1361"/>
      <c r="G112" s="1361"/>
      <c r="H112" s="1427"/>
      <c r="I112" s="1405"/>
      <c r="J112" s="1406"/>
      <c r="K112" s="380"/>
      <c r="L112" s="15"/>
      <c r="M112" s="380"/>
      <c r="N112" s="1428"/>
      <c r="O112" s="1429"/>
      <c r="P112" s="1430"/>
      <c r="Q112" s="1398"/>
      <c r="R112" s="244"/>
      <c r="S112" s="1582"/>
    </row>
    <row r="113" spans="1:19" ht="30" customHeight="1" x14ac:dyDescent="0.25">
      <c r="A113" s="209"/>
      <c r="B113" s="1199" t="s">
        <v>1804</v>
      </c>
      <c r="C113" s="1434"/>
      <c r="D113" s="1437"/>
      <c r="E113" s="13"/>
      <c r="F113" s="13"/>
      <c r="G113" s="13"/>
      <c r="H113" s="1436" t="str">
        <f>IF(AND(ISNUMBER(H114), ISNUMBER(H123), ISNUMBER(H132)), H114+H123+H132, "")</f>
        <v/>
      </c>
      <c r="I113" s="1405"/>
      <c r="J113" s="1406"/>
      <c r="K113" s="37"/>
      <c r="L113" s="13"/>
      <c r="M113" s="13"/>
      <c r="N113" s="1436" t="str">
        <f>IF(AND(ISNUMBER(N114), ISNUMBER(N123), ISNUMBER(N132)), N114+N123+N132, "")</f>
        <v/>
      </c>
      <c r="O113" s="1397"/>
      <c r="P113" s="13"/>
      <c r="Q113" s="81"/>
      <c r="R113" s="244"/>
      <c r="S113" s="1582"/>
    </row>
    <row r="114" spans="1:19" ht="30" customHeight="1" x14ac:dyDescent="0.25">
      <c r="A114" s="209"/>
      <c r="B114" s="1566" t="s">
        <v>197</v>
      </c>
      <c r="C114" s="1395" t="s">
        <v>1435</v>
      </c>
      <c r="D114" s="1437"/>
      <c r="E114" s="13"/>
      <c r="F114" s="13"/>
      <c r="G114" s="13"/>
      <c r="H114" s="953" t="str">
        <f>IF(AND(ISNUMBER(H115), ISNUMBER(H116), ISNUMBER(H117), ISNUMBER(H118)), SUM(H115:H120), "")</f>
        <v/>
      </c>
      <c r="I114" s="1405"/>
      <c r="J114" s="1406"/>
      <c r="K114" s="37"/>
      <c r="L114" s="13"/>
      <c r="M114" s="13"/>
      <c r="N114" s="953" t="str">
        <f>IF(AND(ISNUMBER(N115), ISNUMBER(N116), ISNUMBER(N117), ISNUMBER(N118)), SUM(N115:N120), "")</f>
        <v/>
      </c>
      <c r="O114" s="1397"/>
      <c r="P114" s="13"/>
      <c r="Q114" s="81"/>
      <c r="R114" s="244"/>
      <c r="S114" s="1582"/>
    </row>
    <row r="115" spans="1:19" ht="15" customHeight="1" x14ac:dyDescent="0.25">
      <c r="A115" s="209"/>
      <c r="B115" s="1571" t="s">
        <v>132</v>
      </c>
      <c r="C115" s="37"/>
      <c r="D115" s="13"/>
      <c r="E115" s="35"/>
      <c r="F115" s="35"/>
      <c r="G115" s="35"/>
      <c r="H115" s="1436" t="str">
        <f t="shared" ref="H115:H120" si="38">IF(AND(ISNUMBER(E115), ISNUMBER(F115), ISNUMBER(G115)), SUM(E115:G115), "")</f>
        <v/>
      </c>
      <c r="I115" s="1405"/>
      <c r="J115" s="1406"/>
      <c r="K115" s="80" t="str">
        <f t="shared" ref="K115:K120" si="39">IF(AND(ISNUMBER(E115), ISNUMBER(O115)), E115*O115, "")</f>
        <v/>
      </c>
      <c r="L115" s="80" t="str">
        <f t="shared" ref="L115:L120" si="40">IF(AND(ISNUMBER(F115), ISNUMBER(P115)), F115*P115, "")</f>
        <v/>
      </c>
      <c r="M115" s="80" t="str">
        <f t="shared" ref="M115:M120" si="41">IF(AND(ISNUMBER(G115), ISNUMBER(Q115)), G115*Q115, "")</f>
        <v/>
      </c>
      <c r="N115" s="1436" t="str">
        <f t="shared" ref="N115:N120" si="42">IF(AND(ISNUMBER(K115), ISNUMBER(L115), ISNUMBER(M115)), SUM(K115:M115), "")</f>
        <v/>
      </c>
      <c r="O115" s="1399">
        <f>IF(ISNUMBER(Parameters!F72), Parameters!F72, "")</f>
        <v>0.05</v>
      </c>
      <c r="P115" s="39">
        <f>IF(ISNUMBER(Parameters!G72), Parameters!G72, "")</f>
        <v>0.05</v>
      </c>
      <c r="Q115" s="38">
        <f>IF(ISNUMBER(Parameters!H72), Parameters!H72, "")</f>
        <v>0.05</v>
      </c>
      <c r="R115" s="244"/>
      <c r="S115" s="1582">
        <f>IF(ISNUMBER(N115),1,0)</f>
        <v>0</v>
      </c>
    </row>
    <row r="116" spans="1:19" ht="15" customHeight="1" x14ac:dyDescent="0.25">
      <c r="A116" s="209"/>
      <c r="B116" s="1571" t="s">
        <v>186</v>
      </c>
      <c r="C116" s="37"/>
      <c r="D116" s="13"/>
      <c r="E116" s="35"/>
      <c r="F116" s="35"/>
      <c r="G116" s="35"/>
      <c r="H116" s="1436" t="str">
        <f t="shared" si="38"/>
        <v/>
      </c>
      <c r="I116" s="1405"/>
      <c r="J116" s="1406"/>
      <c r="K116" s="80" t="str">
        <f t="shared" si="39"/>
        <v/>
      </c>
      <c r="L116" s="80" t="str">
        <f t="shared" si="40"/>
        <v/>
      </c>
      <c r="M116" s="80" t="str">
        <f t="shared" si="41"/>
        <v/>
      </c>
      <c r="N116" s="1436" t="str">
        <f t="shared" si="42"/>
        <v/>
      </c>
      <c r="O116" s="1399">
        <f>IF(ISNUMBER(Parameters!F73), Parameters!F73, "")</f>
        <v>0.05</v>
      </c>
      <c r="P116" s="39">
        <f>IF(ISNUMBER(Parameters!G73), Parameters!G73, "")</f>
        <v>0.05</v>
      </c>
      <c r="Q116" s="38">
        <f>IF(ISNUMBER(Parameters!H73), Parameters!H73, "")</f>
        <v>0.05</v>
      </c>
      <c r="R116" s="244"/>
      <c r="S116" s="1582">
        <f t="shared" ref="S116:S118" si="43">IF(ISNUMBER(N116),1,0)</f>
        <v>0</v>
      </c>
    </row>
    <row r="117" spans="1:19" ht="15" customHeight="1" x14ac:dyDescent="0.25">
      <c r="A117" s="209"/>
      <c r="B117" s="1571" t="s">
        <v>187</v>
      </c>
      <c r="C117" s="37"/>
      <c r="D117" s="13"/>
      <c r="E117" s="35"/>
      <c r="F117" s="35"/>
      <c r="G117" s="35"/>
      <c r="H117" s="1436" t="str">
        <f t="shared" si="38"/>
        <v/>
      </c>
      <c r="I117" s="1405"/>
      <c r="J117" s="1406"/>
      <c r="K117" s="80" t="str">
        <f t="shared" si="39"/>
        <v/>
      </c>
      <c r="L117" s="80" t="str">
        <f t="shared" si="40"/>
        <v/>
      </c>
      <c r="M117" s="80" t="str">
        <f t="shared" si="41"/>
        <v/>
      </c>
      <c r="N117" s="1436" t="str">
        <f t="shared" si="42"/>
        <v/>
      </c>
      <c r="O117" s="1399">
        <f>IF(ISNUMBER(Parameters!F74), Parameters!F74, "")</f>
        <v>0.5</v>
      </c>
      <c r="P117" s="39">
        <f>IF(ISNUMBER(Parameters!G74), Parameters!G74, "")</f>
        <v>0.5</v>
      </c>
      <c r="Q117" s="38">
        <f>IF(ISNUMBER(Parameters!H74), Parameters!H74, "")</f>
        <v>0.5</v>
      </c>
      <c r="R117" s="244"/>
      <c r="S117" s="1582">
        <f t="shared" si="43"/>
        <v>0</v>
      </c>
    </row>
    <row r="118" spans="1:19" ht="15" customHeight="1" x14ac:dyDescent="0.25">
      <c r="A118" s="209"/>
      <c r="B118" s="1571" t="s">
        <v>188</v>
      </c>
      <c r="C118" s="37"/>
      <c r="D118" s="13"/>
      <c r="E118" s="35"/>
      <c r="F118" s="35"/>
      <c r="G118" s="35"/>
      <c r="H118" s="1436" t="str">
        <f t="shared" si="38"/>
        <v/>
      </c>
      <c r="I118" s="1405"/>
      <c r="J118" s="1406"/>
      <c r="K118" s="80" t="str">
        <f t="shared" si="39"/>
        <v/>
      </c>
      <c r="L118" s="80" t="str">
        <f t="shared" si="40"/>
        <v/>
      </c>
      <c r="M118" s="80" t="str">
        <f t="shared" si="41"/>
        <v/>
      </c>
      <c r="N118" s="1436" t="str">
        <f t="shared" si="42"/>
        <v/>
      </c>
      <c r="O118" s="1399">
        <f>IF(ISNUMBER(Parameters!F75), Parameters!F75, "")</f>
        <v>1</v>
      </c>
      <c r="P118" s="39">
        <f>IF(ISNUMBER(Parameters!G75), Parameters!G75, "")</f>
        <v>1</v>
      </c>
      <c r="Q118" s="38">
        <f>IF(ISNUMBER(Parameters!H75), Parameters!H75, "")</f>
        <v>1</v>
      </c>
      <c r="R118" s="244"/>
      <c r="S118" s="1582">
        <f t="shared" si="43"/>
        <v>0</v>
      </c>
    </row>
    <row r="119" spans="1:19" ht="15" customHeight="1" x14ac:dyDescent="0.25">
      <c r="A119" s="209"/>
      <c r="B119" s="1571" t="s">
        <v>1802</v>
      </c>
      <c r="C119" s="37"/>
      <c r="D119" s="13"/>
      <c r="E119" s="36"/>
      <c r="F119" s="36"/>
      <c r="G119" s="36"/>
      <c r="H119" s="1436" t="str">
        <f t="shared" si="38"/>
        <v/>
      </c>
      <c r="I119" s="1405"/>
      <c r="J119" s="1406"/>
      <c r="K119" s="80" t="str">
        <f t="shared" si="39"/>
        <v/>
      </c>
      <c r="L119" s="80" t="str">
        <f t="shared" si="40"/>
        <v/>
      </c>
      <c r="M119" s="80" t="str">
        <f t="shared" si="41"/>
        <v/>
      </c>
      <c r="N119" s="1436" t="str">
        <f t="shared" si="42"/>
        <v/>
      </c>
      <c r="O119" s="1399" t="str">
        <f>IF(ISNUMBER(Parameters!F76), Parameters!F76, "")</f>
        <v/>
      </c>
      <c r="P119" s="39" t="str">
        <f>IF(ISNUMBER(Parameters!G76), Parameters!G76, "")</f>
        <v/>
      </c>
      <c r="Q119" s="38" t="str">
        <f>IF(ISNUMBER(Parameters!H76), Parameters!H76, "")</f>
        <v/>
      </c>
      <c r="R119" s="244"/>
      <c r="S119" s="1582"/>
    </row>
    <row r="120" spans="1:19" ht="15" customHeight="1" x14ac:dyDescent="0.25">
      <c r="A120" s="209"/>
      <c r="B120" s="1571" t="s">
        <v>1803</v>
      </c>
      <c r="C120" s="37"/>
      <c r="D120" s="13"/>
      <c r="E120" s="36"/>
      <c r="F120" s="36"/>
      <c r="G120" s="36"/>
      <c r="H120" s="1436" t="str">
        <f t="shared" si="38"/>
        <v/>
      </c>
      <c r="I120" s="1405"/>
      <c r="J120" s="1406"/>
      <c r="K120" s="80" t="str">
        <f t="shared" si="39"/>
        <v/>
      </c>
      <c r="L120" s="80" t="str">
        <f t="shared" si="40"/>
        <v/>
      </c>
      <c r="M120" s="80" t="str">
        <f t="shared" si="41"/>
        <v/>
      </c>
      <c r="N120" s="1436" t="str">
        <f t="shared" si="42"/>
        <v/>
      </c>
      <c r="O120" s="1399" t="str">
        <f>IF(ISNUMBER(Parameters!F77), Parameters!F77, "")</f>
        <v/>
      </c>
      <c r="P120" s="39" t="str">
        <f>IF(ISNUMBER(Parameters!G77), Parameters!G77, "")</f>
        <v/>
      </c>
      <c r="Q120" s="38" t="str">
        <f>IF(ISNUMBER(Parameters!H77), Parameters!H77, "")</f>
        <v/>
      </c>
      <c r="R120" s="244"/>
      <c r="S120" s="1582"/>
    </row>
    <row r="121" spans="1:19" ht="15" hidden="1" customHeight="1" x14ac:dyDescent="0.25">
      <c r="A121" s="209"/>
      <c r="B121" s="458"/>
      <c r="C121" s="37"/>
      <c r="D121" s="13"/>
      <c r="E121" s="1361"/>
      <c r="F121" s="1361"/>
      <c r="G121" s="1361"/>
      <c r="H121" s="1427"/>
      <c r="I121" s="1405"/>
      <c r="J121" s="1406"/>
      <c r="K121" s="380"/>
      <c r="L121" s="15"/>
      <c r="M121" s="380"/>
      <c r="N121" s="1428"/>
      <c r="O121" s="1429"/>
      <c r="P121" s="1430"/>
      <c r="Q121" s="1398"/>
      <c r="R121" s="244"/>
      <c r="S121" s="1582"/>
    </row>
    <row r="122" spans="1:19" ht="15" hidden="1" customHeight="1" x14ac:dyDescent="0.25">
      <c r="A122" s="209"/>
      <c r="B122" s="458"/>
      <c r="C122" s="37"/>
      <c r="D122" s="13"/>
      <c r="E122" s="1361"/>
      <c r="F122" s="1361"/>
      <c r="G122" s="1361"/>
      <c r="H122" s="1427"/>
      <c r="I122" s="1405"/>
      <c r="J122" s="1406"/>
      <c r="K122" s="380"/>
      <c r="L122" s="15"/>
      <c r="M122" s="380"/>
      <c r="N122" s="1428"/>
      <c r="O122" s="1429"/>
      <c r="P122" s="1430"/>
      <c r="Q122" s="1398"/>
      <c r="R122" s="244"/>
      <c r="S122" s="1582"/>
    </row>
    <row r="123" spans="1:19" ht="30" customHeight="1" x14ac:dyDescent="0.25">
      <c r="A123" s="209"/>
      <c r="B123" s="1566" t="s">
        <v>198</v>
      </c>
      <c r="C123" s="1395" t="s">
        <v>1436</v>
      </c>
      <c r="D123" s="1437"/>
      <c r="E123" s="13"/>
      <c r="F123" s="13"/>
      <c r="G123" s="13"/>
      <c r="H123" s="953" t="str">
        <f>IF(AND(ISNUMBER(H124), ISNUMBER(H125), ISNUMBER(H126), ISNUMBER(H127)), SUM(H124:H129), "")</f>
        <v/>
      </c>
      <c r="I123" s="1405"/>
      <c r="J123" s="1406"/>
      <c r="K123" s="37"/>
      <c r="L123" s="13"/>
      <c r="M123" s="13"/>
      <c r="N123" s="953" t="str">
        <f>IF(AND(ISNUMBER(N124), ISNUMBER(N125), ISNUMBER(N126), ISNUMBER(N127)), SUM(N124:N129), "")</f>
        <v/>
      </c>
      <c r="O123" s="1397"/>
      <c r="P123" s="13"/>
      <c r="Q123" s="81"/>
      <c r="R123" s="244"/>
      <c r="S123" s="1582"/>
    </row>
    <row r="124" spans="1:19" ht="15" customHeight="1" x14ac:dyDescent="0.25">
      <c r="A124" s="209"/>
      <c r="B124" s="1571" t="s">
        <v>132</v>
      </c>
      <c r="C124" s="37"/>
      <c r="D124" s="13"/>
      <c r="E124" s="35"/>
      <c r="F124" s="35"/>
      <c r="G124" s="35"/>
      <c r="H124" s="1436" t="str">
        <f t="shared" ref="H124:H129" si="44">IF(AND(ISNUMBER(E124), ISNUMBER(F124), ISNUMBER(G124)), SUM(E124:G124), "")</f>
        <v/>
      </c>
      <c r="I124" s="1405"/>
      <c r="J124" s="1406"/>
      <c r="K124" s="80" t="str">
        <f t="shared" ref="K124:K129" si="45">IF(AND(ISNUMBER(E124), ISNUMBER(O124)), E124*O124, "")</f>
        <v/>
      </c>
      <c r="L124" s="80" t="str">
        <f t="shared" ref="L124:L129" si="46">IF(AND(ISNUMBER(F124), ISNUMBER(P124)), F124*P124, "")</f>
        <v/>
      </c>
      <c r="M124" s="80" t="str">
        <f t="shared" ref="M124:M129" si="47">IF(AND(ISNUMBER(G124), ISNUMBER(Q124)), G124*Q124, "")</f>
        <v/>
      </c>
      <c r="N124" s="1436" t="str">
        <f t="shared" ref="N124:N129" si="48">IF(AND(ISNUMBER(K124), ISNUMBER(L124), ISNUMBER(M124)), SUM(K124:M124), "")</f>
        <v/>
      </c>
      <c r="O124" s="1399">
        <f>IF(ISNUMBER(Parameters!F81), Parameters!F81, "")</f>
        <v>0.15</v>
      </c>
      <c r="P124" s="39">
        <f>IF(ISNUMBER(Parameters!G81), Parameters!G81, "")</f>
        <v>0.15</v>
      </c>
      <c r="Q124" s="38">
        <f>IF(ISNUMBER(Parameters!H81), Parameters!H81, "")</f>
        <v>0.15</v>
      </c>
      <c r="R124" s="244"/>
      <c r="S124" s="1582">
        <f>IF(ISNUMBER(N124),1,0)</f>
        <v>0</v>
      </c>
    </row>
    <row r="125" spans="1:19" ht="15" customHeight="1" x14ac:dyDescent="0.25">
      <c r="A125" s="209"/>
      <c r="B125" s="1571" t="s">
        <v>186</v>
      </c>
      <c r="C125" s="37"/>
      <c r="D125" s="13"/>
      <c r="E125" s="35"/>
      <c r="F125" s="35"/>
      <c r="G125" s="35"/>
      <c r="H125" s="1436" t="str">
        <f t="shared" si="44"/>
        <v/>
      </c>
      <c r="I125" s="1405"/>
      <c r="J125" s="1406"/>
      <c r="K125" s="80" t="str">
        <f t="shared" si="45"/>
        <v/>
      </c>
      <c r="L125" s="80" t="str">
        <f t="shared" si="46"/>
        <v/>
      </c>
      <c r="M125" s="80" t="str">
        <f t="shared" si="47"/>
        <v/>
      </c>
      <c r="N125" s="1436" t="str">
        <f t="shared" si="48"/>
        <v/>
      </c>
      <c r="O125" s="1399">
        <f>IF(ISNUMBER(Parameters!F82), Parameters!F82, "")</f>
        <v>0.15</v>
      </c>
      <c r="P125" s="39">
        <f>IF(ISNUMBER(Parameters!G82), Parameters!G82, "")</f>
        <v>0.15</v>
      </c>
      <c r="Q125" s="38">
        <f>IF(ISNUMBER(Parameters!H82), Parameters!H82, "")</f>
        <v>0.15</v>
      </c>
      <c r="R125" s="244"/>
      <c r="S125" s="1582">
        <f t="shared" ref="S125:S127" si="49">IF(ISNUMBER(N125),1,0)</f>
        <v>0</v>
      </c>
    </row>
    <row r="126" spans="1:19" ht="15" customHeight="1" x14ac:dyDescent="0.25">
      <c r="A126" s="209"/>
      <c r="B126" s="1571" t="s">
        <v>187</v>
      </c>
      <c r="C126" s="37"/>
      <c r="D126" s="13"/>
      <c r="E126" s="35"/>
      <c r="F126" s="35"/>
      <c r="G126" s="35"/>
      <c r="H126" s="1436" t="str">
        <f t="shared" si="44"/>
        <v/>
      </c>
      <c r="I126" s="1405"/>
      <c r="J126" s="1406"/>
      <c r="K126" s="80" t="str">
        <f t="shared" si="45"/>
        <v/>
      </c>
      <c r="L126" s="80" t="str">
        <f t="shared" si="46"/>
        <v/>
      </c>
      <c r="M126" s="80" t="str">
        <f t="shared" si="47"/>
        <v/>
      </c>
      <c r="N126" s="1436" t="str">
        <f t="shared" si="48"/>
        <v/>
      </c>
      <c r="O126" s="1399">
        <f>IF(ISNUMBER(Parameters!F83), Parameters!F83, "")</f>
        <v>0.5</v>
      </c>
      <c r="P126" s="39">
        <f>IF(ISNUMBER(Parameters!G83), Parameters!G83, "")</f>
        <v>0.5</v>
      </c>
      <c r="Q126" s="38">
        <f>IF(ISNUMBER(Parameters!H83), Parameters!H83, "")</f>
        <v>0.5</v>
      </c>
      <c r="R126" s="244"/>
      <c r="S126" s="1582">
        <f t="shared" si="49"/>
        <v>0</v>
      </c>
    </row>
    <row r="127" spans="1:19" ht="15" customHeight="1" x14ac:dyDescent="0.25">
      <c r="A127" s="209"/>
      <c r="B127" s="1571" t="s">
        <v>188</v>
      </c>
      <c r="C127" s="37"/>
      <c r="D127" s="13"/>
      <c r="E127" s="35"/>
      <c r="F127" s="35"/>
      <c r="G127" s="35"/>
      <c r="H127" s="1436" t="str">
        <f t="shared" si="44"/>
        <v/>
      </c>
      <c r="I127" s="1405"/>
      <c r="J127" s="1406"/>
      <c r="K127" s="80" t="str">
        <f t="shared" si="45"/>
        <v/>
      </c>
      <c r="L127" s="80" t="str">
        <f t="shared" si="46"/>
        <v/>
      </c>
      <c r="M127" s="80" t="str">
        <f t="shared" si="47"/>
        <v/>
      </c>
      <c r="N127" s="1436" t="str">
        <f t="shared" si="48"/>
        <v/>
      </c>
      <c r="O127" s="1399">
        <f>IF(ISNUMBER(Parameters!F84), Parameters!F84, "")</f>
        <v>1</v>
      </c>
      <c r="P127" s="39">
        <f>IF(ISNUMBER(Parameters!G84), Parameters!G84, "")</f>
        <v>1</v>
      </c>
      <c r="Q127" s="38">
        <f>IF(ISNUMBER(Parameters!H84), Parameters!H84, "")</f>
        <v>1</v>
      </c>
      <c r="R127" s="244"/>
      <c r="S127" s="1582">
        <f t="shared" si="49"/>
        <v>0</v>
      </c>
    </row>
    <row r="128" spans="1:19" ht="15" customHeight="1" x14ac:dyDescent="0.25">
      <c r="A128" s="209"/>
      <c r="B128" s="1571" t="s">
        <v>1802</v>
      </c>
      <c r="C128" s="37"/>
      <c r="D128" s="13"/>
      <c r="E128" s="36"/>
      <c r="F128" s="36"/>
      <c r="G128" s="36"/>
      <c r="H128" s="1436" t="str">
        <f t="shared" si="44"/>
        <v/>
      </c>
      <c r="I128" s="1405"/>
      <c r="J128" s="1406"/>
      <c r="K128" s="80" t="str">
        <f t="shared" si="45"/>
        <v/>
      </c>
      <c r="L128" s="80" t="str">
        <f t="shared" si="46"/>
        <v/>
      </c>
      <c r="M128" s="80" t="str">
        <f t="shared" si="47"/>
        <v/>
      </c>
      <c r="N128" s="1436" t="str">
        <f t="shared" si="48"/>
        <v/>
      </c>
      <c r="O128" s="1399" t="str">
        <f>IF(ISNUMBER(Parameters!F85), Parameters!F85, "")</f>
        <v/>
      </c>
      <c r="P128" s="39" t="str">
        <f>IF(ISNUMBER(Parameters!G85), Parameters!G85, "")</f>
        <v/>
      </c>
      <c r="Q128" s="38" t="str">
        <f>IF(ISNUMBER(Parameters!H85), Parameters!H85, "")</f>
        <v/>
      </c>
      <c r="R128" s="244"/>
      <c r="S128" s="1582"/>
    </row>
    <row r="129" spans="1:19" ht="15" customHeight="1" x14ac:dyDescent="0.25">
      <c r="A129" s="209"/>
      <c r="B129" s="1571" t="s">
        <v>1803</v>
      </c>
      <c r="C129" s="37"/>
      <c r="D129" s="13"/>
      <c r="E129" s="36"/>
      <c r="F129" s="36"/>
      <c r="G129" s="36"/>
      <c r="H129" s="1436" t="str">
        <f t="shared" si="44"/>
        <v/>
      </c>
      <c r="I129" s="1405"/>
      <c r="J129" s="1406"/>
      <c r="K129" s="80" t="str">
        <f t="shared" si="45"/>
        <v/>
      </c>
      <c r="L129" s="80" t="str">
        <f t="shared" si="46"/>
        <v/>
      </c>
      <c r="M129" s="80" t="str">
        <f t="shared" si="47"/>
        <v/>
      </c>
      <c r="N129" s="1436" t="str">
        <f t="shared" si="48"/>
        <v/>
      </c>
      <c r="O129" s="1399" t="str">
        <f>IF(ISNUMBER(Parameters!F86), Parameters!F86, "")</f>
        <v/>
      </c>
      <c r="P129" s="39" t="str">
        <f>IF(ISNUMBER(Parameters!G86), Parameters!G86, "")</f>
        <v/>
      </c>
      <c r="Q129" s="38" t="str">
        <f>IF(ISNUMBER(Parameters!H86), Parameters!H86, "")</f>
        <v/>
      </c>
      <c r="R129" s="244"/>
      <c r="S129" s="1582"/>
    </row>
    <row r="130" spans="1:19" ht="15" hidden="1" customHeight="1" x14ac:dyDescent="0.25">
      <c r="A130" s="209"/>
      <c r="B130" s="458"/>
      <c r="C130" s="37"/>
      <c r="D130" s="13"/>
      <c r="E130" s="1361"/>
      <c r="F130" s="1361"/>
      <c r="G130" s="1361"/>
      <c r="H130" s="1427"/>
      <c r="I130" s="1405"/>
      <c r="J130" s="1406"/>
      <c r="K130" s="380"/>
      <c r="L130" s="15"/>
      <c r="M130" s="380"/>
      <c r="N130" s="1428"/>
      <c r="O130" s="1429"/>
      <c r="P130" s="1430"/>
      <c r="Q130" s="1398"/>
      <c r="R130" s="244"/>
      <c r="S130" s="1582"/>
    </row>
    <row r="131" spans="1:19" ht="15" hidden="1" customHeight="1" x14ac:dyDescent="0.25">
      <c r="A131" s="209"/>
      <c r="B131" s="458"/>
      <c r="C131" s="37"/>
      <c r="D131" s="13"/>
      <c r="E131" s="1361"/>
      <c r="F131" s="1361"/>
      <c r="G131" s="1361"/>
      <c r="H131" s="1427"/>
      <c r="I131" s="1405"/>
      <c r="J131" s="1406"/>
      <c r="K131" s="380"/>
      <c r="L131" s="15"/>
      <c r="M131" s="380"/>
      <c r="N131" s="1428"/>
      <c r="O131" s="1429"/>
      <c r="P131" s="1430"/>
      <c r="Q131" s="1398"/>
      <c r="R131" s="244"/>
      <c r="S131" s="1582"/>
    </row>
    <row r="132" spans="1:19" ht="30" customHeight="1" x14ac:dyDescent="0.25">
      <c r="A132" s="209"/>
      <c r="B132" s="1566" t="s">
        <v>199</v>
      </c>
      <c r="C132" s="1395" t="s">
        <v>1437</v>
      </c>
      <c r="D132" s="1437"/>
      <c r="E132" s="13"/>
      <c r="F132" s="13"/>
      <c r="G132" s="13"/>
      <c r="H132" s="953" t="str">
        <f>IF(AND(ISNUMBER(H133), ISNUMBER(H134), ISNUMBER(H135), ISNUMBER(H136)), SUM(H133:H138), "")</f>
        <v/>
      </c>
      <c r="I132" s="1405"/>
      <c r="J132" s="1406"/>
      <c r="K132" s="37"/>
      <c r="L132" s="13"/>
      <c r="M132" s="13"/>
      <c r="N132" s="953" t="str">
        <f>IF(AND(ISNUMBER(N133), ISNUMBER(N134), ISNUMBER(N135), ISNUMBER(N136)), SUM(N133:N138), "")</f>
        <v/>
      </c>
      <c r="O132" s="1397"/>
      <c r="P132" s="13"/>
      <c r="Q132" s="81"/>
      <c r="R132" s="244"/>
      <c r="S132" s="1582"/>
    </row>
    <row r="133" spans="1:19" ht="15" customHeight="1" x14ac:dyDescent="0.25">
      <c r="A133" s="209"/>
      <c r="B133" s="1571" t="s">
        <v>132</v>
      </c>
      <c r="C133" s="37"/>
      <c r="D133" s="13"/>
      <c r="E133" s="35"/>
      <c r="F133" s="35"/>
      <c r="G133" s="35"/>
      <c r="H133" s="1436" t="str">
        <f t="shared" ref="H133:H138" si="50">IF(AND(ISNUMBER(E133), ISNUMBER(F133), ISNUMBER(G133)), SUM(E133:G133), "")</f>
        <v/>
      </c>
      <c r="I133" s="1405"/>
      <c r="J133" s="1406"/>
      <c r="K133" s="80" t="str">
        <f t="shared" ref="K133:K138" si="51">IF(AND(ISNUMBER(E133), ISNUMBER(O133)), E133*O133, "")</f>
        <v/>
      </c>
      <c r="L133" s="80" t="str">
        <f t="shared" ref="L133:L138" si="52">IF(AND(ISNUMBER(F133), ISNUMBER(P133)), F133*P133, "")</f>
        <v/>
      </c>
      <c r="M133" s="80" t="str">
        <f t="shared" ref="M133:M138" si="53">IF(AND(ISNUMBER(G133), ISNUMBER(Q133)), G133*Q133, "")</f>
        <v/>
      </c>
      <c r="N133" s="1436" t="str">
        <f t="shared" ref="N133:N138" si="54">IF(AND(ISNUMBER(K133), ISNUMBER(L133), ISNUMBER(M133)), SUM(K133:M133), "")</f>
        <v/>
      </c>
      <c r="O133" s="1399">
        <f>IF(ISNUMBER(Parameters!F90), Parameters!F90, "")</f>
        <v>0.5</v>
      </c>
      <c r="P133" s="39">
        <f>IF(ISNUMBER(Parameters!G90), Parameters!G90, "")</f>
        <v>0.5</v>
      </c>
      <c r="Q133" s="38">
        <f>IF(ISNUMBER(Parameters!H90), Parameters!H90, "")</f>
        <v>0.5</v>
      </c>
      <c r="R133" s="244"/>
      <c r="S133" s="1582">
        <f>IF(ISNUMBER(N133),1,0)</f>
        <v>0</v>
      </c>
    </row>
    <row r="134" spans="1:19" ht="15" customHeight="1" x14ac:dyDescent="0.25">
      <c r="A134" s="209"/>
      <c r="B134" s="1571" t="s">
        <v>186</v>
      </c>
      <c r="C134" s="37"/>
      <c r="D134" s="13"/>
      <c r="E134" s="35"/>
      <c r="F134" s="35"/>
      <c r="G134" s="35"/>
      <c r="H134" s="1436" t="str">
        <f t="shared" si="50"/>
        <v/>
      </c>
      <c r="I134" s="1405"/>
      <c r="J134" s="1406"/>
      <c r="K134" s="80" t="str">
        <f t="shared" si="51"/>
        <v/>
      </c>
      <c r="L134" s="80" t="str">
        <f t="shared" si="52"/>
        <v/>
      </c>
      <c r="M134" s="80" t="str">
        <f t="shared" si="53"/>
        <v/>
      </c>
      <c r="N134" s="1436" t="str">
        <f t="shared" si="54"/>
        <v/>
      </c>
      <c r="O134" s="1399">
        <f>IF(ISNUMBER(Parameters!F91), Parameters!F91, "")</f>
        <v>0.5</v>
      </c>
      <c r="P134" s="39">
        <f>IF(ISNUMBER(Parameters!G91), Parameters!G91, "")</f>
        <v>0.5</v>
      </c>
      <c r="Q134" s="38">
        <f>IF(ISNUMBER(Parameters!H91), Parameters!H91, "")</f>
        <v>0.5</v>
      </c>
      <c r="R134" s="244"/>
      <c r="S134" s="1582">
        <f t="shared" ref="S134:S136" si="55">IF(ISNUMBER(N134),1,0)</f>
        <v>0</v>
      </c>
    </row>
    <row r="135" spans="1:19" ht="15" customHeight="1" x14ac:dyDescent="0.25">
      <c r="A135" s="209"/>
      <c r="B135" s="1571" t="s">
        <v>187</v>
      </c>
      <c r="C135" s="37"/>
      <c r="D135" s="13"/>
      <c r="E135" s="35"/>
      <c r="F135" s="35"/>
      <c r="G135" s="35"/>
      <c r="H135" s="1436" t="str">
        <f t="shared" si="50"/>
        <v/>
      </c>
      <c r="I135" s="1405"/>
      <c r="J135" s="1406"/>
      <c r="K135" s="80" t="str">
        <f t="shared" si="51"/>
        <v/>
      </c>
      <c r="L135" s="80" t="str">
        <f t="shared" si="52"/>
        <v/>
      </c>
      <c r="M135" s="80" t="str">
        <f t="shared" si="53"/>
        <v/>
      </c>
      <c r="N135" s="1436" t="str">
        <f t="shared" si="54"/>
        <v/>
      </c>
      <c r="O135" s="1399">
        <f>IF(ISNUMBER(Parameters!F92), Parameters!F92, "")</f>
        <v>0.5</v>
      </c>
      <c r="P135" s="39">
        <f>IF(ISNUMBER(Parameters!G92), Parameters!G92, "")</f>
        <v>0.5</v>
      </c>
      <c r="Q135" s="38">
        <f>IF(ISNUMBER(Parameters!H92), Parameters!H92, "")</f>
        <v>0.5</v>
      </c>
      <c r="R135" s="244"/>
      <c r="S135" s="1582">
        <f t="shared" si="55"/>
        <v>0</v>
      </c>
    </row>
    <row r="136" spans="1:19" ht="15" customHeight="1" x14ac:dyDescent="0.25">
      <c r="A136" s="209"/>
      <c r="B136" s="1571" t="s">
        <v>188</v>
      </c>
      <c r="C136" s="37"/>
      <c r="D136" s="13"/>
      <c r="E136" s="35"/>
      <c r="F136" s="35"/>
      <c r="G136" s="35"/>
      <c r="H136" s="1436" t="str">
        <f t="shared" si="50"/>
        <v/>
      </c>
      <c r="I136" s="1405"/>
      <c r="J136" s="1406"/>
      <c r="K136" s="80" t="str">
        <f t="shared" si="51"/>
        <v/>
      </c>
      <c r="L136" s="80" t="str">
        <f t="shared" si="52"/>
        <v/>
      </c>
      <c r="M136" s="80" t="str">
        <f t="shared" si="53"/>
        <v/>
      </c>
      <c r="N136" s="1436" t="str">
        <f t="shared" si="54"/>
        <v/>
      </c>
      <c r="O136" s="1399">
        <f>IF(ISNUMBER(Parameters!F93), Parameters!F93, "")</f>
        <v>1</v>
      </c>
      <c r="P136" s="39">
        <f>IF(ISNUMBER(Parameters!G93), Parameters!G93, "")</f>
        <v>1</v>
      </c>
      <c r="Q136" s="38">
        <f>IF(ISNUMBER(Parameters!H93), Parameters!H93, "")</f>
        <v>1</v>
      </c>
      <c r="R136" s="244"/>
      <c r="S136" s="1582">
        <f t="shared" si="55"/>
        <v>0</v>
      </c>
    </row>
    <row r="137" spans="1:19" ht="15" customHeight="1" x14ac:dyDescent="0.25">
      <c r="A137" s="209"/>
      <c r="B137" s="1571" t="s">
        <v>1802</v>
      </c>
      <c r="C137" s="37"/>
      <c r="D137" s="13"/>
      <c r="E137" s="36"/>
      <c r="F137" s="36"/>
      <c r="G137" s="36"/>
      <c r="H137" s="1436" t="str">
        <f t="shared" si="50"/>
        <v/>
      </c>
      <c r="I137" s="1405"/>
      <c r="J137" s="1406"/>
      <c r="K137" s="80" t="str">
        <f t="shared" si="51"/>
        <v/>
      </c>
      <c r="L137" s="80" t="str">
        <f t="shared" si="52"/>
        <v/>
      </c>
      <c r="M137" s="80" t="str">
        <f t="shared" si="53"/>
        <v/>
      </c>
      <c r="N137" s="1436" t="str">
        <f t="shared" si="54"/>
        <v/>
      </c>
      <c r="O137" s="1399" t="str">
        <f>IF(ISNUMBER(Parameters!F94), Parameters!F94, "")</f>
        <v/>
      </c>
      <c r="P137" s="39" t="str">
        <f>IF(ISNUMBER(Parameters!G94), Parameters!G94, "")</f>
        <v/>
      </c>
      <c r="Q137" s="38" t="str">
        <f>IF(ISNUMBER(Parameters!H94), Parameters!H94, "")</f>
        <v/>
      </c>
      <c r="R137" s="244"/>
      <c r="S137" s="1582"/>
    </row>
    <row r="138" spans="1:19" ht="15" customHeight="1" x14ac:dyDescent="0.25">
      <c r="A138" s="209"/>
      <c r="B138" s="1571" t="s">
        <v>1803</v>
      </c>
      <c r="C138" s="37"/>
      <c r="D138" s="13"/>
      <c r="E138" s="36"/>
      <c r="F138" s="36"/>
      <c r="G138" s="36"/>
      <c r="H138" s="1436" t="str">
        <f t="shared" si="50"/>
        <v/>
      </c>
      <c r="I138" s="1405"/>
      <c r="J138" s="1406"/>
      <c r="K138" s="80" t="str">
        <f t="shared" si="51"/>
        <v/>
      </c>
      <c r="L138" s="80" t="str">
        <f t="shared" si="52"/>
        <v/>
      </c>
      <c r="M138" s="80" t="str">
        <f t="shared" si="53"/>
        <v/>
      </c>
      <c r="N138" s="1436" t="str">
        <f t="shared" si="54"/>
        <v/>
      </c>
      <c r="O138" s="1399" t="str">
        <f>IF(ISNUMBER(Parameters!F95), Parameters!F95, "")</f>
        <v/>
      </c>
      <c r="P138" s="39" t="str">
        <f>IF(ISNUMBER(Parameters!G95), Parameters!G95, "")</f>
        <v/>
      </c>
      <c r="Q138" s="38" t="str">
        <f>IF(ISNUMBER(Parameters!H95), Parameters!H95, "")</f>
        <v/>
      </c>
      <c r="R138" s="244"/>
      <c r="S138" s="1582"/>
    </row>
    <row r="139" spans="1:19" ht="15" hidden="1" customHeight="1" x14ac:dyDescent="0.25">
      <c r="A139" s="209"/>
      <c r="B139" s="458"/>
      <c r="C139" s="37"/>
      <c r="D139" s="13"/>
      <c r="E139" s="1361"/>
      <c r="F139" s="1361"/>
      <c r="G139" s="1361"/>
      <c r="H139" s="1427"/>
      <c r="I139" s="1405"/>
      <c r="J139" s="1406"/>
      <c r="K139" s="380"/>
      <c r="L139" s="15"/>
      <c r="M139" s="380"/>
      <c r="N139" s="1428"/>
      <c r="O139" s="1429"/>
      <c r="P139" s="1430"/>
      <c r="Q139" s="1398"/>
      <c r="R139" s="244"/>
      <c r="S139" s="1582"/>
    </row>
    <row r="140" spans="1:19" ht="15" hidden="1" customHeight="1" x14ac:dyDescent="0.25">
      <c r="A140" s="209"/>
      <c r="B140" s="458"/>
      <c r="C140" s="37"/>
      <c r="D140" s="13"/>
      <c r="E140" s="1361"/>
      <c r="F140" s="1361"/>
      <c r="G140" s="1361"/>
      <c r="H140" s="1427"/>
      <c r="I140" s="1405"/>
      <c r="J140" s="1406"/>
      <c r="K140" s="380"/>
      <c r="L140" s="15"/>
      <c r="M140" s="380"/>
      <c r="N140" s="1428"/>
      <c r="O140" s="1429"/>
      <c r="P140" s="1430"/>
      <c r="Q140" s="1398"/>
      <c r="R140" s="244"/>
      <c r="S140" s="1582"/>
    </row>
    <row r="141" spans="1:19" ht="15" hidden="1" customHeight="1" x14ac:dyDescent="0.25">
      <c r="A141" s="209"/>
      <c r="B141" s="458"/>
      <c r="C141" s="37"/>
      <c r="D141" s="13"/>
      <c r="E141" s="1361"/>
      <c r="F141" s="1361"/>
      <c r="G141" s="1361"/>
      <c r="H141" s="1427"/>
      <c r="I141" s="1405"/>
      <c r="J141" s="1406"/>
      <c r="K141" s="380"/>
      <c r="L141" s="15"/>
      <c r="M141" s="380"/>
      <c r="N141" s="1428"/>
      <c r="O141" s="1429"/>
      <c r="P141" s="1430"/>
      <c r="Q141" s="1398"/>
      <c r="R141" s="244"/>
      <c r="S141" s="1582"/>
    </row>
    <row r="142" spans="1:19" ht="15" hidden="1" customHeight="1" x14ac:dyDescent="0.25">
      <c r="A142" s="209"/>
      <c r="B142" s="458"/>
      <c r="C142" s="37"/>
      <c r="D142" s="13"/>
      <c r="E142" s="1361"/>
      <c r="F142" s="1361"/>
      <c r="G142" s="1361"/>
      <c r="H142" s="1427"/>
      <c r="I142" s="1405"/>
      <c r="J142" s="1406"/>
      <c r="K142" s="380"/>
      <c r="L142" s="15"/>
      <c r="M142" s="380"/>
      <c r="N142" s="1428"/>
      <c r="O142" s="1429"/>
      <c r="P142" s="1430"/>
      <c r="Q142" s="1398"/>
      <c r="R142" s="244"/>
      <c r="S142" s="1582"/>
    </row>
    <row r="143" spans="1:19" ht="15" hidden="1" customHeight="1" x14ac:dyDescent="0.25">
      <c r="A143" s="209"/>
      <c r="B143" s="458"/>
      <c r="C143" s="37"/>
      <c r="D143" s="13"/>
      <c r="E143" s="1361"/>
      <c r="F143" s="1361"/>
      <c r="G143" s="1361"/>
      <c r="H143" s="1427"/>
      <c r="I143" s="1405"/>
      <c r="J143" s="1406"/>
      <c r="K143" s="380"/>
      <c r="L143" s="15"/>
      <c r="M143" s="380"/>
      <c r="N143" s="1428"/>
      <c r="O143" s="1429"/>
      <c r="P143" s="1430"/>
      <c r="Q143" s="1398"/>
      <c r="R143" s="244"/>
      <c r="S143" s="1582"/>
    </row>
    <row r="144" spans="1:19" ht="15" hidden="1" customHeight="1" x14ac:dyDescent="0.25">
      <c r="A144" s="209"/>
      <c r="B144" s="458"/>
      <c r="C144" s="37"/>
      <c r="D144" s="13"/>
      <c r="E144" s="1361"/>
      <c r="F144" s="1361"/>
      <c r="G144" s="1361"/>
      <c r="H144" s="1427"/>
      <c r="I144" s="1405"/>
      <c r="J144" s="1406"/>
      <c r="K144" s="380"/>
      <c r="L144" s="15"/>
      <c r="M144" s="380"/>
      <c r="N144" s="1428"/>
      <c r="O144" s="1429"/>
      <c r="P144" s="1430"/>
      <c r="Q144" s="1398"/>
      <c r="R144" s="244"/>
      <c r="S144" s="1582"/>
    </row>
    <row r="145" spans="1:19" ht="15" hidden="1" customHeight="1" x14ac:dyDescent="0.25">
      <c r="A145" s="209"/>
      <c r="B145" s="458"/>
      <c r="C145" s="37"/>
      <c r="D145" s="13"/>
      <c r="E145" s="1361"/>
      <c r="F145" s="1361"/>
      <c r="G145" s="1361"/>
      <c r="H145" s="1427"/>
      <c r="I145" s="1405"/>
      <c r="J145" s="1406"/>
      <c r="K145" s="380"/>
      <c r="L145" s="15"/>
      <c r="M145" s="380"/>
      <c r="N145" s="1428"/>
      <c r="O145" s="1429"/>
      <c r="P145" s="1430"/>
      <c r="Q145" s="1398"/>
      <c r="R145" s="244"/>
      <c r="S145" s="1582"/>
    </row>
    <row r="146" spans="1:19" ht="15" hidden="1" customHeight="1" x14ac:dyDescent="0.25">
      <c r="A146" s="209"/>
      <c r="B146" s="458"/>
      <c r="C146" s="37"/>
      <c r="D146" s="13"/>
      <c r="E146" s="1361"/>
      <c r="F146" s="1361"/>
      <c r="G146" s="1361"/>
      <c r="H146" s="1427"/>
      <c r="I146" s="1405"/>
      <c r="J146" s="1406"/>
      <c r="K146" s="380"/>
      <c r="L146" s="15"/>
      <c r="M146" s="380"/>
      <c r="N146" s="1428"/>
      <c r="O146" s="1429"/>
      <c r="P146" s="1430"/>
      <c r="Q146" s="1398"/>
      <c r="R146" s="244"/>
      <c r="S146" s="1582"/>
    </row>
    <row r="147" spans="1:19" ht="15" hidden="1" customHeight="1" x14ac:dyDescent="0.25">
      <c r="A147" s="209"/>
      <c r="B147" s="458"/>
      <c r="C147" s="37"/>
      <c r="D147" s="13"/>
      <c r="E147" s="1361"/>
      <c r="F147" s="1361"/>
      <c r="G147" s="1361"/>
      <c r="H147" s="1427"/>
      <c r="I147" s="1405"/>
      <c r="J147" s="1406"/>
      <c r="K147" s="380"/>
      <c r="L147" s="15"/>
      <c r="M147" s="380"/>
      <c r="N147" s="1428"/>
      <c r="O147" s="1429"/>
      <c r="P147" s="1430"/>
      <c r="Q147" s="1398"/>
      <c r="R147" s="244"/>
      <c r="S147" s="1582"/>
    </row>
    <row r="148" spans="1:19" ht="15" hidden="1" customHeight="1" x14ac:dyDescent="0.25">
      <c r="A148" s="209"/>
      <c r="B148" s="458"/>
      <c r="C148" s="37"/>
      <c r="D148" s="13"/>
      <c r="E148" s="1361"/>
      <c r="F148" s="1361"/>
      <c r="G148" s="1361"/>
      <c r="H148" s="1427"/>
      <c r="I148" s="1405"/>
      <c r="J148" s="1406"/>
      <c r="K148" s="380"/>
      <c r="L148" s="15"/>
      <c r="M148" s="380"/>
      <c r="N148" s="1428"/>
      <c r="O148" s="1429"/>
      <c r="P148" s="1430"/>
      <c r="Q148" s="1398"/>
      <c r="R148" s="244"/>
      <c r="S148" s="1582"/>
    </row>
    <row r="149" spans="1:19" ht="15" hidden="1" customHeight="1" x14ac:dyDescent="0.25">
      <c r="A149" s="209"/>
      <c r="B149" s="458"/>
      <c r="C149" s="37"/>
      <c r="D149" s="13"/>
      <c r="E149" s="1361"/>
      <c r="F149" s="1361"/>
      <c r="G149" s="1361"/>
      <c r="H149" s="1427"/>
      <c r="I149" s="1405"/>
      <c r="J149" s="1406"/>
      <c r="K149" s="380"/>
      <c r="L149" s="15"/>
      <c r="M149" s="380"/>
      <c r="N149" s="1428"/>
      <c r="O149" s="1429"/>
      <c r="P149" s="1430"/>
      <c r="Q149" s="1398"/>
      <c r="R149" s="244"/>
      <c r="S149" s="1582"/>
    </row>
    <row r="150" spans="1:19" ht="30" customHeight="1" x14ac:dyDescent="0.25">
      <c r="A150" s="209"/>
      <c r="B150" s="83" t="s">
        <v>189</v>
      </c>
      <c r="C150" s="1395" t="s">
        <v>1438</v>
      </c>
      <c r="D150" s="1437"/>
      <c r="E150" s="13"/>
      <c r="F150" s="13"/>
      <c r="G150" s="13"/>
      <c r="H150" s="953" t="str">
        <f>IF(AND(ISNUMBER(H151), ISNUMBER(H152), ISNUMBER(H153), ISNUMBER(H154)), SUM(H151:H156), "")</f>
        <v/>
      </c>
      <c r="I150" s="1405"/>
      <c r="J150" s="1406"/>
      <c r="K150" s="37"/>
      <c r="L150" s="13"/>
      <c r="M150" s="13"/>
      <c r="N150" s="953" t="str">
        <f>IF(AND(ISNUMBER(N151), ISNUMBER(N152), ISNUMBER(N153), ISNUMBER(N154)), SUM(N151:N156), "")</f>
        <v/>
      </c>
      <c r="O150" s="1397"/>
      <c r="P150" s="13"/>
      <c r="Q150" s="81"/>
      <c r="R150" s="244"/>
      <c r="S150" s="1582"/>
    </row>
    <row r="151" spans="1:19" ht="15" customHeight="1" x14ac:dyDescent="0.25">
      <c r="A151" s="209"/>
      <c r="B151" s="1566" t="s">
        <v>132</v>
      </c>
      <c r="C151" s="37"/>
      <c r="D151" s="13"/>
      <c r="E151" s="35"/>
      <c r="F151" s="35"/>
      <c r="G151" s="35"/>
      <c r="H151" s="1436" t="str">
        <f t="shared" ref="H151:H156" si="56">IF(AND(ISNUMBER(E151), ISNUMBER(F151), ISNUMBER(G151)), SUM(E151:G151), "")</f>
        <v/>
      </c>
      <c r="I151" s="1405"/>
      <c r="J151" s="1406"/>
      <c r="K151" s="80" t="str">
        <f t="shared" ref="K151:K156" si="57">IF(AND(ISNUMBER(E151), ISNUMBER(O151)), E151*O151, "")</f>
        <v/>
      </c>
      <c r="L151" s="80" t="str">
        <f t="shared" ref="L151:L156" si="58">IF(AND(ISNUMBER(F151), ISNUMBER(P151)), F151*P151, "")</f>
        <v/>
      </c>
      <c r="M151" s="80" t="str">
        <f t="shared" ref="M151:M156" si="59">IF(AND(ISNUMBER(G151), ISNUMBER(Q151)), G151*Q151, "")</f>
        <v/>
      </c>
      <c r="N151" s="1436" t="str">
        <f t="shared" ref="N151:N156" si="60">IF(AND(ISNUMBER(K151), ISNUMBER(L151), ISNUMBER(M151)), SUM(K151:M151), "")</f>
        <v/>
      </c>
      <c r="O151" s="1399">
        <f>IF(ISNUMBER(Parameters!F108), Parameters!F108, "")</f>
        <v>0.5</v>
      </c>
      <c r="P151" s="39">
        <f>IF(ISNUMBER(Parameters!G108), Parameters!G108, "")</f>
        <v>0.5</v>
      </c>
      <c r="Q151" s="38">
        <f>IF(ISNUMBER(Parameters!H108), Parameters!H108, "")</f>
        <v>1</v>
      </c>
      <c r="R151" s="244"/>
      <c r="S151" s="1582">
        <f>IF(ISNUMBER(N151),1,0)</f>
        <v>0</v>
      </c>
    </row>
    <row r="152" spans="1:19" ht="15" customHeight="1" x14ac:dyDescent="0.25">
      <c r="A152" s="209"/>
      <c r="B152" s="1566" t="s">
        <v>186</v>
      </c>
      <c r="C152" s="37"/>
      <c r="D152" s="13"/>
      <c r="E152" s="35"/>
      <c r="F152" s="35"/>
      <c r="G152" s="35"/>
      <c r="H152" s="1436" t="str">
        <f t="shared" si="56"/>
        <v/>
      </c>
      <c r="I152" s="1405"/>
      <c r="J152" s="1406"/>
      <c r="K152" s="80" t="str">
        <f t="shared" si="57"/>
        <v/>
      </c>
      <c r="L152" s="80" t="str">
        <f t="shared" si="58"/>
        <v/>
      </c>
      <c r="M152" s="80" t="str">
        <f t="shared" si="59"/>
        <v/>
      </c>
      <c r="N152" s="1436" t="str">
        <f t="shared" si="60"/>
        <v/>
      </c>
      <c r="O152" s="1399">
        <f>IF(ISNUMBER(Parameters!F109), Parameters!F109, "")</f>
        <v>0.5</v>
      </c>
      <c r="P152" s="39">
        <f>IF(ISNUMBER(Parameters!G109), Parameters!G109, "")</f>
        <v>0.5</v>
      </c>
      <c r="Q152" s="38">
        <f>IF(ISNUMBER(Parameters!H109), Parameters!H109, "")</f>
        <v>1</v>
      </c>
      <c r="R152" s="244"/>
      <c r="S152" s="1582">
        <f t="shared" ref="S152:S154" si="61">IF(ISNUMBER(N152),1,0)</f>
        <v>0</v>
      </c>
    </row>
    <row r="153" spans="1:19" ht="15" customHeight="1" x14ac:dyDescent="0.25">
      <c r="A153" s="209"/>
      <c r="B153" s="1566" t="s">
        <v>187</v>
      </c>
      <c r="C153" s="37"/>
      <c r="D153" s="13"/>
      <c r="E153" s="35"/>
      <c r="F153" s="35"/>
      <c r="G153" s="35"/>
      <c r="H153" s="1436" t="str">
        <f t="shared" si="56"/>
        <v/>
      </c>
      <c r="I153" s="1405"/>
      <c r="J153" s="1406"/>
      <c r="K153" s="80" t="str">
        <f t="shared" si="57"/>
        <v/>
      </c>
      <c r="L153" s="80" t="str">
        <f t="shared" si="58"/>
        <v/>
      </c>
      <c r="M153" s="80" t="str">
        <f t="shared" si="59"/>
        <v/>
      </c>
      <c r="N153" s="1436" t="str">
        <f t="shared" si="60"/>
        <v/>
      </c>
      <c r="O153" s="1399">
        <f>IF(ISNUMBER(Parameters!F110), Parameters!F110, "")</f>
        <v>0.5</v>
      </c>
      <c r="P153" s="39">
        <f>IF(ISNUMBER(Parameters!G110), Parameters!G110, "")</f>
        <v>0.5</v>
      </c>
      <c r="Q153" s="38">
        <f>IF(ISNUMBER(Parameters!H110), Parameters!H110, "")</f>
        <v>1</v>
      </c>
      <c r="R153" s="244"/>
      <c r="S153" s="1582">
        <f t="shared" si="61"/>
        <v>0</v>
      </c>
    </row>
    <row r="154" spans="1:19" ht="15" customHeight="1" x14ac:dyDescent="0.25">
      <c r="A154" s="209"/>
      <c r="B154" s="1566" t="s">
        <v>188</v>
      </c>
      <c r="C154" s="37"/>
      <c r="D154" s="13"/>
      <c r="E154" s="35"/>
      <c r="F154" s="35"/>
      <c r="G154" s="35"/>
      <c r="H154" s="1436" t="str">
        <f t="shared" si="56"/>
        <v/>
      </c>
      <c r="I154" s="1405"/>
      <c r="J154" s="1406"/>
      <c r="K154" s="80" t="str">
        <f t="shared" si="57"/>
        <v/>
      </c>
      <c r="L154" s="80" t="str">
        <f t="shared" si="58"/>
        <v/>
      </c>
      <c r="M154" s="80" t="str">
        <f t="shared" si="59"/>
        <v/>
      </c>
      <c r="N154" s="1436" t="str">
        <f t="shared" si="60"/>
        <v/>
      </c>
      <c r="O154" s="1399">
        <f>IF(ISNUMBER(Parameters!F111), Parameters!F111, "")</f>
        <v>1</v>
      </c>
      <c r="P154" s="39">
        <f>IF(ISNUMBER(Parameters!G111), Parameters!G111, "")</f>
        <v>1</v>
      </c>
      <c r="Q154" s="38">
        <f>IF(ISNUMBER(Parameters!H111), Parameters!H111, "")</f>
        <v>1</v>
      </c>
      <c r="R154" s="244"/>
      <c r="S154" s="1582">
        <f t="shared" si="61"/>
        <v>0</v>
      </c>
    </row>
    <row r="155" spans="1:19" ht="15" customHeight="1" x14ac:dyDescent="0.25">
      <c r="A155" s="209"/>
      <c r="B155" s="1566" t="s">
        <v>1802</v>
      </c>
      <c r="C155" s="37"/>
      <c r="D155" s="13"/>
      <c r="E155" s="36"/>
      <c r="F155" s="36"/>
      <c r="G155" s="36"/>
      <c r="H155" s="1436" t="str">
        <f t="shared" si="56"/>
        <v/>
      </c>
      <c r="I155" s="1405"/>
      <c r="J155" s="1406"/>
      <c r="K155" s="80" t="str">
        <f t="shared" si="57"/>
        <v/>
      </c>
      <c r="L155" s="80" t="str">
        <f t="shared" si="58"/>
        <v/>
      </c>
      <c r="M155" s="80" t="str">
        <f t="shared" si="59"/>
        <v/>
      </c>
      <c r="N155" s="1436" t="str">
        <f t="shared" si="60"/>
        <v/>
      </c>
      <c r="O155" s="1399" t="str">
        <f>IF(ISNUMBER(Parameters!F112), Parameters!F112, "")</f>
        <v/>
      </c>
      <c r="P155" s="39" t="str">
        <f>IF(ISNUMBER(Parameters!G112), Parameters!G112, "")</f>
        <v/>
      </c>
      <c r="Q155" s="38" t="str">
        <f>IF(ISNUMBER(Parameters!H112), Parameters!H112, "")</f>
        <v/>
      </c>
      <c r="R155" s="244"/>
      <c r="S155" s="1582"/>
    </row>
    <row r="156" spans="1:19" ht="15" customHeight="1" x14ac:dyDescent="0.25">
      <c r="A156" s="209"/>
      <c r="B156" s="1566" t="s">
        <v>1803</v>
      </c>
      <c r="C156" s="37"/>
      <c r="D156" s="13"/>
      <c r="E156" s="36"/>
      <c r="F156" s="36"/>
      <c r="G156" s="36"/>
      <c r="H156" s="1436" t="str">
        <f t="shared" si="56"/>
        <v/>
      </c>
      <c r="I156" s="1405"/>
      <c r="J156" s="1406"/>
      <c r="K156" s="80" t="str">
        <f t="shared" si="57"/>
        <v/>
      </c>
      <c r="L156" s="80" t="str">
        <f t="shared" si="58"/>
        <v/>
      </c>
      <c r="M156" s="80" t="str">
        <f t="shared" si="59"/>
        <v/>
      </c>
      <c r="N156" s="1436" t="str">
        <f t="shared" si="60"/>
        <v/>
      </c>
      <c r="O156" s="1399" t="str">
        <f>IF(ISNUMBER(Parameters!F113), Parameters!F113, "")</f>
        <v/>
      </c>
      <c r="P156" s="39" t="str">
        <f>IF(ISNUMBER(Parameters!G113), Parameters!G113, "")</f>
        <v/>
      </c>
      <c r="Q156" s="38" t="str">
        <f>IF(ISNUMBER(Parameters!H113), Parameters!H113, "")</f>
        <v/>
      </c>
      <c r="R156" s="244"/>
      <c r="S156" s="1582"/>
    </row>
    <row r="157" spans="1:19" ht="15" hidden="1" customHeight="1" x14ac:dyDescent="0.25">
      <c r="A157" s="209"/>
      <c r="B157" s="458"/>
      <c r="C157" s="37"/>
      <c r="D157" s="13"/>
      <c r="E157" s="1361"/>
      <c r="F157" s="1361"/>
      <c r="G157" s="1361"/>
      <c r="H157" s="1427"/>
      <c r="I157" s="1405"/>
      <c r="J157" s="1406"/>
      <c r="K157" s="380"/>
      <c r="L157" s="15"/>
      <c r="M157" s="380"/>
      <c r="N157" s="1428"/>
      <c r="O157" s="1429"/>
      <c r="P157" s="1430"/>
      <c r="Q157" s="1398"/>
      <c r="R157" s="244"/>
      <c r="S157" s="1582"/>
    </row>
    <row r="158" spans="1:19" ht="15" hidden="1" customHeight="1" x14ac:dyDescent="0.25">
      <c r="A158" s="209"/>
      <c r="B158" s="458"/>
      <c r="C158" s="37"/>
      <c r="D158" s="13"/>
      <c r="E158" s="1361"/>
      <c r="F158" s="1361"/>
      <c r="G158" s="1361"/>
      <c r="H158" s="1427"/>
      <c r="I158" s="1405"/>
      <c r="J158" s="1406"/>
      <c r="K158" s="380"/>
      <c r="L158" s="15"/>
      <c r="M158" s="380"/>
      <c r="N158" s="1428"/>
      <c r="O158" s="1429"/>
      <c r="P158" s="1430"/>
      <c r="Q158" s="1398"/>
      <c r="R158" s="244"/>
      <c r="S158" s="1582"/>
    </row>
    <row r="159" spans="1:19" ht="30" customHeight="1" x14ac:dyDescent="0.25">
      <c r="A159" s="209"/>
      <c r="B159" s="1199" t="s">
        <v>1805</v>
      </c>
      <c r="C159" s="1434"/>
      <c r="D159" s="1437"/>
      <c r="E159" s="13"/>
      <c r="F159" s="13"/>
      <c r="G159" s="13"/>
      <c r="H159" s="1436" t="str">
        <f>IF(AND(ISNUMBER(H160), ISNUMBER(H169), ISNUMBER(H178), ISNUMBER(H187), ISNUMBER(H196), ISNUMBER(H214), ISNUMBER(H223)), H160+H169+H178+H187+H196+H214+H223, "")</f>
        <v/>
      </c>
      <c r="I159" s="1405"/>
      <c r="J159" s="1406"/>
      <c r="K159" s="37"/>
      <c r="L159" s="13"/>
      <c r="M159" s="13"/>
      <c r="N159" s="1436" t="str">
        <f>IF(AND(ISNUMBER(N160), ISNUMBER(N169), ISNUMBER(N178), ISNUMBER(N187), ISNUMBER(N196), ISNUMBER(N214), ISNUMBER(N223)), N160+N169+N178+N187+N196+N214+N223, "")</f>
        <v/>
      </c>
      <c r="O159" s="1397"/>
      <c r="P159" s="13"/>
      <c r="Q159" s="81"/>
      <c r="R159" s="244"/>
      <c r="S159" s="1582"/>
    </row>
    <row r="160" spans="1:19" ht="30" customHeight="1" x14ac:dyDescent="0.25">
      <c r="A160" s="209"/>
      <c r="B160" s="1566" t="s">
        <v>1806</v>
      </c>
      <c r="C160" s="1395" t="s">
        <v>1439</v>
      </c>
      <c r="D160" s="1437"/>
      <c r="E160" s="13"/>
      <c r="F160" s="13"/>
      <c r="G160" s="13"/>
      <c r="H160" s="953" t="str">
        <f>IF(AND(ISNUMBER(H161), ISNUMBER(H162), ISNUMBER(H163), ISNUMBER(H164)), SUM(H161:H166), "")</f>
        <v/>
      </c>
      <c r="I160" s="1405"/>
      <c r="J160" s="1406"/>
      <c r="K160" s="37"/>
      <c r="L160" s="13"/>
      <c r="M160" s="13"/>
      <c r="N160" s="953" t="str">
        <f>IF(AND(ISNUMBER(N161), ISNUMBER(N162), ISNUMBER(N163), ISNUMBER(N164)), SUM(N161:N166), "")</f>
        <v/>
      </c>
      <c r="O160" s="1397"/>
      <c r="P160" s="13"/>
      <c r="Q160" s="81"/>
      <c r="R160" s="244"/>
      <c r="S160" s="1582"/>
    </row>
    <row r="161" spans="1:19" ht="15" customHeight="1" x14ac:dyDescent="0.25">
      <c r="A161" s="209"/>
      <c r="B161" s="1571" t="s">
        <v>132</v>
      </c>
      <c r="C161" s="37"/>
      <c r="D161" s="13"/>
      <c r="E161" s="35"/>
      <c r="F161" s="35"/>
      <c r="G161" s="36"/>
      <c r="H161" s="1436" t="str">
        <f>IF(AND(ISNUMBER(E161), ISNUMBER(F161)), SUM(E161:G161), "")</f>
        <v/>
      </c>
      <c r="I161" s="1405"/>
      <c r="J161" s="1406"/>
      <c r="K161" s="80" t="str">
        <f t="shared" ref="K161:K166" si="62">IF(AND(ISNUMBER(E161), ISNUMBER(O161)), E161*O161, "")</f>
        <v/>
      </c>
      <c r="L161" s="80" t="str">
        <f t="shared" ref="L161:L166" si="63">IF(AND(ISNUMBER(F161), ISNUMBER(P161)), F161*P161, "")</f>
        <v/>
      </c>
      <c r="M161" s="80" t="str">
        <f>IF(AND(ISNUMBER(G161), ISNUMBER(Q161)), G161*Q161, "")</f>
        <v/>
      </c>
      <c r="N161" s="1436" t="str">
        <f>IF(AND(ISNUMBER(K161), ISNUMBER(L161)), SUM(K161:M161), "")</f>
        <v/>
      </c>
      <c r="O161" s="1399">
        <f>IF(ISNUMBER(Parameters!F118), Parameters!F118, "")</f>
        <v>0.5</v>
      </c>
      <c r="P161" s="39">
        <f>IF(ISNUMBER(Parameters!G118), Parameters!G118, "")</f>
        <v>0.5</v>
      </c>
      <c r="Q161" s="38" t="str">
        <f>IF(ISNUMBER(Parameters!H118), Parameters!H118, "")</f>
        <v/>
      </c>
      <c r="R161" s="244"/>
      <c r="S161" s="1582">
        <f>IF(ISNUMBER(N161),1,0)</f>
        <v>0</v>
      </c>
    </row>
    <row r="162" spans="1:19" ht="15" customHeight="1" x14ac:dyDescent="0.25">
      <c r="A162" s="209"/>
      <c r="B162" s="1571" t="s">
        <v>186</v>
      </c>
      <c r="C162" s="37"/>
      <c r="D162" s="13"/>
      <c r="E162" s="35"/>
      <c r="F162" s="35"/>
      <c r="G162" s="36"/>
      <c r="H162" s="1436" t="str">
        <f t="shared" ref="H162:H166" si="64">IF(AND(ISNUMBER(E162), ISNUMBER(F162)), SUM(E162:G162), "")</f>
        <v/>
      </c>
      <c r="I162" s="1405"/>
      <c r="J162" s="1406"/>
      <c r="K162" s="80" t="str">
        <f t="shared" si="62"/>
        <v/>
      </c>
      <c r="L162" s="80" t="str">
        <f t="shared" si="63"/>
        <v/>
      </c>
      <c r="M162" s="80" t="str">
        <f t="shared" ref="M162:M166" si="65">IF(AND(ISNUMBER(G162), ISNUMBER(Q162)), G162*Q162, "")</f>
        <v/>
      </c>
      <c r="N162" s="1436" t="str">
        <f>IF(AND(ISNUMBER(K162), ISNUMBER(L162)), SUM(K162:M162), "")</f>
        <v/>
      </c>
      <c r="O162" s="1399">
        <f>IF(ISNUMBER(Parameters!F119), Parameters!F119, "")</f>
        <v>0.5</v>
      </c>
      <c r="P162" s="39">
        <f>IF(ISNUMBER(Parameters!G119), Parameters!G119, "")</f>
        <v>0.5</v>
      </c>
      <c r="Q162" s="38" t="str">
        <f>IF(ISNUMBER(Parameters!H119), Parameters!H119, "")</f>
        <v/>
      </c>
      <c r="R162" s="244"/>
      <c r="S162" s="1582">
        <f t="shared" ref="S162:S164" si="66">IF(ISNUMBER(N162),1,0)</f>
        <v>0</v>
      </c>
    </row>
    <row r="163" spans="1:19" ht="15" customHeight="1" x14ac:dyDescent="0.25">
      <c r="A163" s="209"/>
      <c r="B163" s="1571" t="s">
        <v>187</v>
      </c>
      <c r="C163" s="37"/>
      <c r="D163" s="13"/>
      <c r="E163" s="35"/>
      <c r="F163" s="35"/>
      <c r="G163" s="36"/>
      <c r="H163" s="1436" t="str">
        <f t="shared" si="64"/>
        <v/>
      </c>
      <c r="I163" s="1405"/>
      <c r="J163" s="1406"/>
      <c r="K163" s="80" t="str">
        <f t="shared" si="62"/>
        <v/>
      </c>
      <c r="L163" s="80" t="str">
        <f t="shared" si="63"/>
        <v/>
      </c>
      <c r="M163" s="80" t="str">
        <f t="shared" si="65"/>
        <v/>
      </c>
      <c r="N163" s="1436" t="str">
        <f t="shared" ref="N163:N166" si="67">IF(AND(ISNUMBER(K163), ISNUMBER(L163)), SUM(K163:M163), "")</f>
        <v/>
      </c>
      <c r="O163" s="1399">
        <f>IF(ISNUMBER(Parameters!F120), Parameters!F120, "")</f>
        <v>0.5</v>
      </c>
      <c r="P163" s="39">
        <f>IF(ISNUMBER(Parameters!G120), Parameters!G120, "")</f>
        <v>0.5</v>
      </c>
      <c r="Q163" s="38" t="str">
        <f>IF(ISNUMBER(Parameters!H120), Parameters!H120, "")</f>
        <v/>
      </c>
      <c r="R163" s="244"/>
      <c r="S163" s="1582">
        <f t="shared" si="66"/>
        <v>0</v>
      </c>
    </row>
    <row r="164" spans="1:19" ht="15" customHeight="1" x14ac:dyDescent="0.25">
      <c r="A164" s="209"/>
      <c r="B164" s="1571" t="s">
        <v>188</v>
      </c>
      <c r="C164" s="37"/>
      <c r="D164" s="13"/>
      <c r="E164" s="35"/>
      <c r="F164" s="35"/>
      <c r="G164" s="36"/>
      <c r="H164" s="1436" t="str">
        <f t="shared" si="64"/>
        <v/>
      </c>
      <c r="I164" s="1405"/>
      <c r="J164" s="1406"/>
      <c r="K164" s="80" t="str">
        <f t="shared" si="62"/>
        <v/>
      </c>
      <c r="L164" s="80" t="str">
        <f t="shared" si="63"/>
        <v/>
      </c>
      <c r="M164" s="80" t="str">
        <f t="shared" si="65"/>
        <v/>
      </c>
      <c r="N164" s="1436" t="str">
        <f t="shared" si="67"/>
        <v/>
      </c>
      <c r="O164" s="1399">
        <f>IF(ISNUMBER(Parameters!F121), Parameters!F121, "")</f>
        <v>1</v>
      </c>
      <c r="P164" s="39">
        <f>IF(ISNUMBER(Parameters!G121), Parameters!G121, "")</f>
        <v>1</v>
      </c>
      <c r="Q164" s="38" t="str">
        <f>IF(ISNUMBER(Parameters!H121), Parameters!H121, "")</f>
        <v/>
      </c>
      <c r="R164" s="244"/>
      <c r="S164" s="1582">
        <f t="shared" si="66"/>
        <v>0</v>
      </c>
    </row>
    <row r="165" spans="1:19" ht="15" customHeight="1" x14ac:dyDescent="0.25">
      <c r="A165" s="209"/>
      <c r="B165" s="1571" t="s">
        <v>1802</v>
      </c>
      <c r="C165" s="37"/>
      <c r="D165" s="13"/>
      <c r="E165" s="36"/>
      <c r="F165" s="36"/>
      <c r="G165" s="36"/>
      <c r="H165" s="1436" t="str">
        <f t="shared" si="64"/>
        <v/>
      </c>
      <c r="I165" s="1405"/>
      <c r="J165" s="1406"/>
      <c r="K165" s="80" t="str">
        <f t="shared" si="62"/>
        <v/>
      </c>
      <c r="L165" s="80" t="str">
        <f t="shared" si="63"/>
        <v/>
      </c>
      <c r="M165" s="80" t="str">
        <f t="shared" si="65"/>
        <v/>
      </c>
      <c r="N165" s="1436" t="str">
        <f t="shared" si="67"/>
        <v/>
      </c>
      <c r="O165" s="1399" t="str">
        <f>IF(ISNUMBER(Parameters!F122), Parameters!F122, "")</f>
        <v/>
      </c>
      <c r="P165" s="39" t="str">
        <f>IF(ISNUMBER(Parameters!G122), Parameters!G122, "")</f>
        <v/>
      </c>
      <c r="Q165" s="38" t="str">
        <f>IF(ISNUMBER(Parameters!H122), Parameters!H122, "")</f>
        <v/>
      </c>
      <c r="R165" s="244"/>
      <c r="S165" s="1582"/>
    </row>
    <row r="166" spans="1:19" ht="15" customHeight="1" x14ac:dyDescent="0.25">
      <c r="A166" s="209"/>
      <c r="B166" s="1571" t="s">
        <v>1803</v>
      </c>
      <c r="C166" s="37"/>
      <c r="D166" s="13"/>
      <c r="E166" s="36"/>
      <c r="F166" s="36"/>
      <c r="G166" s="36"/>
      <c r="H166" s="1436" t="str">
        <f t="shared" si="64"/>
        <v/>
      </c>
      <c r="I166" s="1405"/>
      <c r="J166" s="1406"/>
      <c r="K166" s="80" t="str">
        <f t="shared" si="62"/>
        <v/>
      </c>
      <c r="L166" s="80" t="str">
        <f t="shared" si="63"/>
        <v/>
      </c>
      <c r="M166" s="80" t="str">
        <f t="shared" si="65"/>
        <v/>
      </c>
      <c r="N166" s="1436" t="str">
        <f t="shared" si="67"/>
        <v/>
      </c>
      <c r="O166" s="1399" t="str">
        <f>IF(ISNUMBER(Parameters!F123), Parameters!F123, "")</f>
        <v/>
      </c>
      <c r="P166" s="39" t="str">
        <f>IF(ISNUMBER(Parameters!G123), Parameters!G123, "")</f>
        <v/>
      </c>
      <c r="Q166" s="38" t="str">
        <f>IF(ISNUMBER(Parameters!H123), Parameters!H123, "")</f>
        <v/>
      </c>
      <c r="R166" s="244"/>
      <c r="S166" s="1582"/>
    </row>
    <row r="167" spans="1:19" ht="15" hidden="1" customHeight="1" x14ac:dyDescent="0.25">
      <c r="A167" s="209"/>
      <c r="B167" s="458"/>
      <c r="C167" s="37"/>
      <c r="D167" s="13"/>
      <c r="E167" s="1361"/>
      <c r="F167" s="1361"/>
      <c r="G167" s="1361"/>
      <c r="H167" s="1427"/>
      <c r="I167" s="1405"/>
      <c r="J167" s="1406"/>
      <c r="K167" s="380"/>
      <c r="L167" s="15"/>
      <c r="M167" s="380"/>
      <c r="N167" s="1428"/>
      <c r="O167" s="1429"/>
      <c r="P167" s="1430"/>
      <c r="Q167" s="1398"/>
      <c r="R167" s="244"/>
      <c r="S167" s="1582"/>
    </row>
    <row r="168" spans="1:19" ht="15" hidden="1" customHeight="1" x14ac:dyDescent="0.25">
      <c r="A168" s="209"/>
      <c r="B168" s="458"/>
      <c r="C168" s="37"/>
      <c r="D168" s="13"/>
      <c r="E168" s="1361"/>
      <c r="F168" s="1361"/>
      <c r="G168" s="1361"/>
      <c r="H168" s="1427"/>
      <c r="I168" s="1405"/>
      <c r="J168" s="1406"/>
      <c r="K168" s="380"/>
      <c r="L168" s="15"/>
      <c r="M168" s="380"/>
      <c r="N168" s="1428"/>
      <c r="O168" s="1429"/>
      <c r="P168" s="1430"/>
      <c r="Q168" s="1398"/>
      <c r="R168" s="244"/>
      <c r="S168" s="1582"/>
    </row>
    <row r="169" spans="1:19" ht="30" customHeight="1" x14ac:dyDescent="0.25">
      <c r="A169" s="209"/>
      <c r="B169" s="1566" t="s">
        <v>208</v>
      </c>
      <c r="C169" s="1395" t="s">
        <v>1440</v>
      </c>
      <c r="D169" s="1437"/>
      <c r="E169" s="13"/>
      <c r="F169" s="13"/>
      <c r="G169" s="13"/>
      <c r="H169" s="953" t="str">
        <f>IF(AND(ISNUMBER(H170), ISNUMBER(H171), ISNUMBER(H172), ISNUMBER(H173)), SUM(H170:H175), "")</f>
        <v/>
      </c>
      <c r="I169" s="1405"/>
      <c r="J169" s="1406"/>
      <c r="K169" s="37"/>
      <c r="L169" s="13"/>
      <c r="M169" s="13"/>
      <c r="N169" s="953" t="str">
        <f>IF(AND(ISNUMBER(N170), ISNUMBER(N171), ISNUMBER(N172), ISNUMBER(N173)), SUM(N170:N175), "")</f>
        <v/>
      </c>
      <c r="O169" s="1397"/>
      <c r="P169" s="13"/>
      <c r="Q169" s="81"/>
      <c r="R169" s="244"/>
      <c r="S169" s="1582"/>
    </row>
    <row r="170" spans="1:19" ht="15" customHeight="1" x14ac:dyDescent="0.25">
      <c r="A170" s="209"/>
      <c r="B170" s="1571" t="s">
        <v>132</v>
      </c>
      <c r="C170" s="37"/>
      <c r="D170" s="13"/>
      <c r="E170" s="35"/>
      <c r="F170" s="35"/>
      <c r="G170" s="13"/>
      <c r="H170" s="1436" t="str">
        <f>IF(AND(ISNUMBER(E170), ISNUMBER(F170)), SUM(E170:F170), "")</f>
        <v/>
      </c>
      <c r="I170" s="1405"/>
      <c r="J170" s="1406"/>
      <c r="K170" s="80" t="str">
        <f t="shared" ref="K170:K175" si="68">IF(AND(ISNUMBER(E170), ISNUMBER(O170)), E170*O170, "")</f>
        <v/>
      </c>
      <c r="L170" s="80" t="str">
        <f t="shared" ref="L170:L175" si="69">IF(AND(ISNUMBER(F170), ISNUMBER(P170)), F170*P170, "")</f>
        <v/>
      </c>
      <c r="M170" s="13"/>
      <c r="N170" s="1436" t="str">
        <f>IF(AND(ISNUMBER(K170), ISNUMBER(L170)), SUM(K170:L170), "")</f>
        <v/>
      </c>
      <c r="O170" s="1399">
        <f>IF(ISNUMBER(Parameters!F127), Parameters!F127, "")</f>
        <v>0</v>
      </c>
      <c r="P170" s="39">
        <f>IF(ISNUMBER(Parameters!G127), Parameters!G127, "")</f>
        <v>0.5</v>
      </c>
      <c r="Q170" s="81"/>
      <c r="R170" s="244"/>
      <c r="S170" s="1582">
        <f>IF(ISNUMBER(N170),1,0)</f>
        <v>0</v>
      </c>
    </row>
    <row r="171" spans="1:19" ht="15" customHeight="1" x14ac:dyDescent="0.25">
      <c r="A171" s="209"/>
      <c r="B171" s="1571" t="s">
        <v>186</v>
      </c>
      <c r="C171" s="37"/>
      <c r="D171" s="13"/>
      <c r="E171" s="35"/>
      <c r="F171" s="35"/>
      <c r="G171" s="13"/>
      <c r="H171" s="1436" t="str">
        <f t="shared" ref="H171:H175" si="70">IF(AND(ISNUMBER(E171), ISNUMBER(F171)), SUM(E171:F171), "")</f>
        <v/>
      </c>
      <c r="I171" s="1405"/>
      <c r="J171" s="1406"/>
      <c r="K171" s="80" t="str">
        <f t="shared" si="68"/>
        <v/>
      </c>
      <c r="L171" s="80" t="str">
        <f t="shared" si="69"/>
        <v/>
      </c>
      <c r="M171" s="13"/>
      <c r="N171" s="1436" t="str">
        <f t="shared" ref="N171:N175" si="71">IF(AND(ISNUMBER(K171), ISNUMBER(L171)), SUM(K171:L171), "")</f>
        <v/>
      </c>
      <c r="O171" s="1399">
        <f>IF(ISNUMBER(Parameters!F128), Parameters!F128, "")</f>
        <v>0</v>
      </c>
      <c r="P171" s="39">
        <f>IF(ISNUMBER(Parameters!G128), Parameters!G128, "")</f>
        <v>0.5</v>
      </c>
      <c r="Q171" s="81"/>
      <c r="R171" s="244"/>
      <c r="S171" s="1582">
        <f t="shared" ref="S171:S173" si="72">IF(ISNUMBER(N171),1,0)</f>
        <v>0</v>
      </c>
    </row>
    <row r="172" spans="1:19" ht="15" customHeight="1" x14ac:dyDescent="0.25">
      <c r="A172" s="209"/>
      <c r="B172" s="1571" t="s">
        <v>187</v>
      </c>
      <c r="C172" s="37"/>
      <c r="D172" s="13"/>
      <c r="E172" s="35"/>
      <c r="F172" s="35"/>
      <c r="G172" s="13"/>
      <c r="H172" s="1436" t="str">
        <f t="shared" si="70"/>
        <v/>
      </c>
      <c r="I172" s="1405"/>
      <c r="J172" s="1406"/>
      <c r="K172" s="80" t="str">
        <f t="shared" si="68"/>
        <v/>
      </c>
      <c r="L172" s="80" t="str">
        <f t="shared" si="69"/>
        <v/>
      </c>
      <c r="M172" s="13"/>
      <c r="N172" s="1436" t="str">
        <f t="shared" si="71"/>
        <v/>
      </c>
      <c r="O172" s="1399">
        <f>IF(ISNUMBER(Parameters!F129), Parameters!F129, "")</f>
        <v>0.5</v>
      </c>
      <c r="P172" s="39">
        <f>IF(ISNUMBER(Parameters!G129), Parameters!G129, "")</f>
        <v>0.5</v>
      </c>
      <c r="Q172" s="81"/>
      <c r="R172" s="244"/>
      <c r="S172" s="1582">
        <f t="shared" si="72"/>
        <v>0</v>
      </c>
    </row>
    <row r="173" spans="1:19" ht="15" customHeight="1" x14ac:dyDescent="0.25">
      <c r="A173" s="209"/>
      <c r="B173" s="1571" t="s">
        <v>188</v>
      </c>
      <c r="C173" s="37"/>
      <c r="D173" s="13"/>
      <c r="E173" s="35"/>
      <c r="F173" s="35"/>
      <c r="G173" s="13"/>
      <c r="H173" s="1436" t="str">
        <f t="shared" si="70"/>
        <v/>
      </c>
      <c r="I173" s="1405"/>
      <c r="J173" s="1406"/>
      <c r="K173" s="80" t="str">
        <f t="shared" si="68"/>
        <v/>
      </c>
      <c r="L173" s="80" t="str">
        <f t="shared" si="69"/>
        <v/>
      </c>
      <c r="M173" s="13"/>
      <c r="N173" s="1436" t="str">
        <f t="shared" si="71"/>
        <v/>
      </c>
      <c r="O173" s="1399">
        <f>IF(ISNUMBER(Parameters!F130), Parameters!F130, "")</f>
        <v>1</v>
      </c>
      <c r="P173" s="39">
        <f>IF(ISNUMBER(Parameters!G130), Parameters!G130, "")</f>
        <v>1</v>
      </c>
      <c r="Q173" s="81"/>
      <c r="R173" s="244"/>
      <c r="S173" s="1582">
        <f t="shared" si="72"/>
        <v>0</v>
      </c>
    </row>
    <row r="174" spans="1:19" ht="15" customHeight="1" x14ac:dyDescent="0.25">
      <c r="A174" s="209"/>
      <c r="B174" s="1571" t="s">
        <v>1802</v>
      </c>
      <c r="C174" s="37"/>
      <c r="D174" s="13"/>
      <c r="E174" s="36"/>
      <c r="F174" s="36"/>
      <c r="G174" s="13"/>
      <c r="H174" s="1436" t="str">
        <f t="shared" si="70"/>
        <v/>
      </c>
      <c r="I174" s="1405"/>
      <c r="J174" s="1406"/>
      <c r="K174" s="80" t="str">
        <f t="shared" si="68"/>
        <v/>
      </c>
      <c r="L174" s="80" t="str">
        <f t="shared" si="69"/>
        <v/>
      </c>
      <c r="M174" s="13"/>
      <c r="N174" s="1436" t="str">
        <f t="shared" si="71"/>
        <v/>
      </c>
      <c r="O174" s="1399" t="str">
        <f>IF(ISNUMBER(Parameters!F131), Parameters!F131, "")</f>
        <v/>
      </c>
      <c r="P174" s="39" t="str">
        <f>IF(ISNUMBER(Parameters!G131), Parameters!G131, "")</f>
        <v/>
      </c>
      <c r="Q174" s="81"/>
      <c r="R174" s="244"/>
      <c r="S174" s="1582"/>
    </row>
    <row r="175" spans="1:19" ht="15" customHeight="1" x14ac:dyDescent="0.25">
      <c r="A175" s="209"/>
      <c r="B175" s="1571" t="s">
        <v>1803</v>
      </c>
      <c r="C175" s="37"/>
      <c r="D175" s="13"/>
      <c r="E175" s="36"/>
      <c r="F175" s="36"/>
      <c r="G175" s="13"/>
      <c r="H175" s="1436" t="str">
        <f t="shared" si="70"/>
        <v/>
      </c>
      <c r="I175" s="1405"/>
      <c r="J175" s="1406"/>
      <c r="K175" s="80" t="str">
        <f t="shared" si="68"/>
        <v/>
      </c>
      <c r="L175" s="80" t="str">
        <f t="shared" si="69"/>
        <v/>
      </c>
      <c r="M175" s="13"/>
      <c r="N175" s="1436" t="str">
        <f t="shared" si="71"/>
        <v/>
      </c>
      <c r="O175" s="1399" t="str">
        <f>IF(ISNUMBER(Parameters!F132), Parameters!F132, "")</f>
        <v/>
      </c>
      <c r="P175" s="39" t="str">
        <f>IF(ISNUMBER(Parameters!G132), Parameters!G132, "")</f>
        <v/>
      </c>
      <c r="Q175" s="81"/>
      <c r="R175" s="244"/>
      <c r="S175" s="1582"/>
    </row>
    <row r="176" spans="1:19" ht="15" hidden="1" customHeight="1" x14ac:dyDescent="0.25">
      <c r="A176" s="209"/>
      <c r="B176" s="458"/>
      <c r="C176" s="37"/>
      <c r="D176" s="13"/>
      <c r="E176" s="1361"/>
      <c r="F176" s="1361"/>
      <c r="G176" s="1361"/>
      <c r="H176" s="1427"/>
      <c r="I176" s="1405"/>
      <c r="J176" s="1406"/>
      <c r="K176" s="380"/>
      <c r="L176" s="15"/>
      <c r="M176" s="380"/>
      <c r="N176" s="1428"/>
      <c r="O176" s="1429"/>
      <c r="P176" s="1430"/>
      <c r="Q176" s="1398"/>
      <c r="R176" s="244"/>
      <c r="S176" s="1582"/>
    </row>
    <row r="177" spans="1:19" ht="15" hidden="1" customHeight="1" x14ac:dyDescent="0.25">
      <c r="A177" s="209"/>
      <c r="B177" s="458"/>
      <c r="C177" s="37"/>
      <c r="D177" s="13"/>
      <c r="E177" s="1361"/>
      <c r="F177" s="1361"/>
      <c r="G177" s="1361"/>
      <c r="H177" s="1427"/>
      <c r="I177" s="1405"/>
      <c r="J177" s="1406"/>
      <c r="K177" s="380"/>
      <c r="L177" s="15"/>
      <c r="M177" s="380"/>
      <c r="N177" s="1428"/>
      <c r="O177" s="1429"/>
      <c r="P177" s="1430"/>
      <c r="Q177" s="1398"/>
      <c r="R177" s="244"/>
      <c r="S177" s="1582"/>
    </row>
    <row r="178" spans="1:19" ht="30" customHeight="1" x14ac:dyDescent="0.25">
      <c r="A178" s="209"/>
      <c r="B178" s="1566" t="s">
        <v>190</v>
      </c>
      <c r="C178" s="1395" t="s">
        <v>1441</v>
      </c>
      <c r="D178" s="1437"/>
      <c r="E178" s="13"/>
      <c r="F178" s="13"/>
      <c r="G178" s="13"/>
      <c r="H178" s="953" t="str">
        <f>IF(AND(ISNUMBER(H179), ISNUMBER(H180), ISNUMBER(H181), ISNUMBER(H182)), SUM(H179:H184), "")</f>
        <v/>
      </c>
      <c r="I178" s="1405"/>
      <c r="J178" s="1406"/>
      <c r="K178" s="37"/>
      <c r="L178" s="13"/>
      <c r="M178" s="13"/>
      <c r="N178" s="953" t="str">
        <f>IF(AND(ISNUMBER(N179), ISNUMBER(N180), ISNUMBER(N181), ISNUMBER(N182)), SUM(N179:N184), "")</f>
        <v/>
      </c>
      <c r="O178" s="1397"/>
      <c r="P178" s="13"/>
      <c r="Q178" s="81"/>
      <c r="R178" s="244"/>
      <c r="S178" s="1582"/>
    </row>
    <row r="179" spans="1:19" ht="15" customHeight="1" x14ac:dyDescent="0.25">
      <c r="A179" s="209"/>
      <c r="B179" s="1571" t="s">
        <v>132</v>
      </c>
      <c r="C179" s="37"/>
      <c r="D179" s="13"/>
      <c r="E179" s="35"/>
      <c r="F179" s="35"/>
      <c r="G179" s="13"/>
      <c r="H179" s="1436" t="str">
        <f>IF(AND(ISNUMBER(E179), ISNUMBER(F179)), SUM(E179:F179), "")</f>
        <v/>
      </c>
      <c r="I179" s="1405"/>
      <c r="J179" s="1406"/>
      <c r="K179" s="80" t="str">
        <f t="shared" ref="K179:K184" si="73">IF(AND(ISNUMBER(E179), ISNUMBER(O179)), E179*O179, "")</f>
        <v/>
      </c>
      <c r="L179" s="80" t="str">
        <f t="shared" ref="L179:L184" si="74">IF(AND(ISNUMBER(F179), ISNUMBER(P179)), F179*P179, "")</f>
        <v/>
      </c>
      <c r="M179" s="13"/>
      <c r="N179" s="1436" t="str">
        <f>IF(AND(ISNUMBER(K179), ISNUMBER(L179)), SUM(K179:L179), "")</f>
        <v/>
      </c>
      <c r="O179" s="1399">
        <f>IF(ISNUMBER(Parameters!F136), Parameters!F136, "")</f>
        <v>0.5</v>
      </c>
      <c r="P179" s="39">
        <f>IF(ISNUMBER(Parameters!G136), Parameters!G136, "")</f>
        <v>0.5</v>
      </c>
      <c r="Q179" s="81"/>
      <c r="R179" s="244"/>
      <c r="S179" s="1582">
        <f>IF(ISNUMBER(N179),1,0)</f>
        <v>0</v>
      </c>
    </row>
    <row r="180" spans="1:19" ht="15" customHeight="1" x14ac:dyDescent="0.25">
      <c r="A180" s="209"/>
      <c r="B180" s="1571" t="s">
        <v>186</v>
      </c>
      <c r="C180" s="37"/>
      <c r="D180" s="13"/>
      <c r="E180" s="35"/>
      <c r="F180" s="35"/>
      <c r="G180" s="13"/>
      <c r="H180" s="1436" t="str">
        <f t="shared" ref="H180:H184" si="75">IF(AND(ISNUMBER(E180), ISNUMBER(F180)), SUM(E180:F180), "")</f>
        <v/>
      </c>
      <c r="I180" s="1405"/>
      <c r="J180" s="1406"/>
      <c r="K180" s="80" t="str">
        <f t="shared" si="73"/>
        <v/>
      </c>
      <c r="L180" s="80" t="str">
        <f t="shared" si="74"/>
        <v/>
      </c>
      <c r="M180" s="13"/>
      <c r="N180" s="1436" t="str">
        <f t="shared" ref="N180:N184" si="76">IF(AND(ISNUMBER(K180), ISNUMBER(L180)), SUM(K180:L180), "")</f>
        <v/>
      </c>
      <c r="O180" s="1399">
        <f>IF(ISNUMBER(Parameters!F137), Parameters!F137, "")</f>
        <v>0.5</v>
      </c>
      <c r="P180" s="39">
        <f>IF(ISNUMBER(Parameters!G137), Parameters!G137, "")</f>
        <v>0.5</v>
      </c>
      <c r="Q180" s="81"/>
      <c r="R180" s="244"/>
      <c r="S180" s="1582">
        <f t="shared" ref="S180:S182" si="77">IF(ISNUMBER(N180),1,0)</f>
        <v>0</v>
      </c>
    </row>
    <row r="181" spans="1:19" ht="15" customHeight="1" x14ac:dyDescent="0.25">
      <c r="A181" s="209"/>
      <c r="B181" s="1571" t="s">
        <v>187</v>
      </c>
      <c r="C181" s="37"/>
      <c r="D181" s="13"/>
      <c r="E181" s="35"/>
      <c r="F181" s="35"/>
      <c r="G181" s="13"/>
      <c r="H181" s="1436" t="str">
        <f t="shared" si="75"/>
        <v/>
      </c>
      <c r="I181" s="1405"/>
      <c r="J181" s="1406"/>
      <c r="K181" s="80" t="str">
        <f t="shared" si="73"/>
        <v/>
      </c>
      <c r="L181" s="80" t="str">
        <f t="shared" si="74"/>
        <v/>
      </c>
      <c r="M181" s="13"/>
      <c r="N181" s="1436" t="str">
        <f t="shared" si="76"/>
        <v/>
      </c>
      <c r="O181" s="1399">
        <f>IF(ISNUMBER(Parameters!F138), Parameters!F138, "")</f>
        <v>0.5</v>
      </c>
      <c r="P181" s="39">
        <f>IF(ISNUMBER(Parameters!G138), Parameters!G138, "")</f>
        <v>0.5</v>
      </c>
      <c r="Q181" s="81"/>
      <c r="R181" s="244"/>
      <c r="S181" s="1582">
        <f t="shared" si="77"/>
        <v>0</v>
      </c>
    </row>
    <row r="182" spans="1:19" ht="15" customHeight="1" x14ac:dyDescent="0.25">
      <c r="A182" s="209"/>
      <c r="B182" s="1571" t="s">
        <v>188</v>
      </c>
      <c r="C182" s="37"/>
      <c r="D182" s="13"/>
      <c r="E182" s="35"/>
      <c r="F182" s="35"/>
      <c r="G182" s="13"/>
      <c r="H182" s="1436" t="str">
        <f t="shared" si="75"/>
        <v/>
      </c>
      <c r="I182" s="1405"/>
      <c r="J182" s="1406"/>
      <c r="K182" s="80" t="str">
        <f t="shared" si="73"/>
        <v/>
      </c>
      <c r="L182" s="80" t="str">
        <f t="shared" si="74"/>
        <v/>
      </c>
      <c r="M182" s="13"/>
      <c r="N182" s="1436" t="str">
        <f t="shared" si="76"/>
        <v/>
      </c>
      <c r="O182" s="1399">
        <f>IF(ISNUMBER(Parameters!F139), Parameters!F139, "")</f>
        <v>1</v>
      </c>
      <c r="P182" s="39">
        <f>IF(ISNUMBER(Parameters!G139), Parameters!G139, "")</f>
        <v>1</v>
      </c>
      <c r="Q182" s="81"/>
      <c r="R182" s="244"/>
      <c r="S182" s="1582">
        <f t="shared" si="77"/>
        <v>0</v>
      </c>
    </row>
    <row r="183" spans="1:19" ht="15" customHeight="1" x14ac:dyDescent="0.25">
      <c r="A183" s="209"/>
      <c r="B183" s="1571" t="s">
        <v>1802</v>
      </c>
      <c r="C183" s="37"/>
      <c r="D183" s="13"/>
      <c r="E183" s="36"/>
      <c r="F183" s="36"/>
      <c r="G183" s="13"/>
      <c r="H183" s="1436" t="str">
        <f t="shared" si="75"/>
        <v/>
      </c>
      <c r="I183" s="1405"/>
      <c r="J183" s="1406"/>
      <c r="K183" s="80" t="str">
        <f t="shared" si="73"/>
        <v/>
      </c>
      <c r="L183" s="80" t="str">
        <f t="shared" si="74"/>
        <v/>
      </c>
      <c r="M183" s="13"/>
      <c r="N183" s="1436" t="str">
        <f t="shared" si="76"/>
        <v/>
      </c>
      <c r="O183" s="1399" t="str">
        <f>IF(ISNUMBER(Parameters!F140), Parameters!F140, "")</f>
        <v/>
      </c>
      <c r="P183" s="39" t="str">
        <f>IF(ISNUMBER(Parameters!G140), Parameters!G140, "")</f>
        <v/>
      </c>
      <c r="Q183" s="81"/>
      <c r="R183" s="244"/>
      <c r="S183" s="1582"/>
    </row>
    <row r="184" spans="1:19" ht="15" customHeight="1" x14ac:dyDescent="0.25">
      <c r="A184" s="209"/>
      <c r="B184" s="1571" t="s">
        <v>1803</v>
      </c>
      <c r="C184" s="37"/>
      <c r="D184" s="13"/>
      <c r="E184" s="36"/>
      <c r="F184" s="36"/>
      <c r="G184" s="13"/>
      <c r="H184" s="1436" t="str">
        <f t="shared" si="75"/>
        <v/>
      </c>
      <c r="I184" s="1405"/>
      <c r="J184" s="1406"/>
      <c r="K184" s="80" t="str">
        <f t="shared" si="73"/>
        <v/>
      </c>
      <c r="L184" s="80" t="str">
        <f t="shared" si="74"/>
        <v/>
      </c>
      <c r="M184" s="13"/>
      <c r="N184" s="1436" t="str">
        <f t="shared" si="76"/>
        <v/>
      </c>
      <c r="O184" s="1399" t="str">
        <f>IF(ISNUMBER(Parameters!F141), Parameters!F141, "")</f>
        <v/>
      </c>
      <c r="P184" s="39" t="str">
        <f>IF(ISNUMBER(Parameters!G141), Parameters!G141, "")</f>
        <v/>
      </c>
      <c r="Q184" s="81"/>
      <c r="R184" s="244"/>
      <c r="S184" s="1582"/>
    </row>
    <row r="185" spans="1:19" ht="15" hidden="1" customHeight="1" x14ac:dyDescent="0.25">
      <c r="A185" s="209"/>
      <c r="B185" s="458"/>
      <c r="C185" s="37"/>
      <c r="D185" s="13"/>
      <c r="E185" s="1361"/>
      <c r="F185" s="1361"/>
      <c r="G185" s="1361"/>
      <c r="H185" s="1427"/>
      <c r="I185" s="1405"/>
      <c r="J185" s="1406"/>
      <c r="K185" s="380"/>
      <c r="L185" s="15"/>
      <c r="M185" s="380"/>
      <c r="N185" s="1428"/>
      <c r="O185" s="1429"/>
      <c r="P185" s="1430"/>
      <c r="Q185" s="1398"/>
      <c r="R185" s="244"/>
      <c r="S185" s="1582"/>
    </row>
    <row r="186" spans="1:19" ht="15" hidden="1" customHeight="1" x14ac:dyDescent="0.25">
      <c r="A186" s="209"/>
      <c r="B186" s="458"/>
      <c r="C186" s="37"/>
      <c r="D186" s="13"/>
      <c r="E186" s="1361"/>
      <c r="F186" s="1361"/>
      <c r="G186" s="1361"/>
      <c r="H186" s="1427"/>
      <c r="I186" s="1405"/>
      <c r="J186" s="1406"/>
      <c r="K186" s="380"/>
      <c r="L186" s="15"/>
      <c r="M186" s="380"/>
      <c r="N186" s="1428"/>
      <c r="O186" s="1429"/>
      <c r="P186" s="1430"/>
      <c r="Q186" s="1398"/>
      <c r="R186" s="244"/>
      <c r="S186" s="1582"/>
    </row>
    <row r="187" spans="1:19" ht="30" customHeight="1" x14ac:dyDescent="0.25">
      <c r="A187" s="209"/>
      <c r="B187" s="1566" t="s">
        <v>191</v>
      </c>
      <c r="C187" s="1395" t="s">
        <v>1442</v>
      </c>
      <c r="D187" s="1437"/>
      <c r="E187" s="13"/>
      <c r="F187" s="13"/>
      <c r="G187" s="13"/>
      <c r="H187" s="953" t="str">
        <f>IF(AND(ISNUMBER(H188), ISNUMBER(H189), ISNUMBER(H190), ISNUMBER(H191)), SUM(H188:H193), "")</f>
        <v/>
      </c>
      <c r="I187" s="1405"/>
      <c r="J187" s="1406"/>
      <c r="K187" s="37"/>
      <c r="L187" s="13"/>
      <c r="M187" s="13"/>
      <c r="N187" s="953" t="str">
        <f>IF(AND(ISNUMBER(N188), ISNUMBER(N189), ISNUMBER(N190), ISNUMBER(N191)), SUM(N188:N193), "")</f>
        <v/>
      </c>
      <c r="O187" s="1397"/>
      <c r="P187" s="13"/>
      <c r="Q187" s="81"/>
      <c r="R187" s="244"/>
      <c r="S187" s="1582"/>
    </row>
    <row r="188" spans="1:19" ht="15" customHeight="1" x14ac:dyDescent="0.25">
      <c r="A188" s="209"/>
      <c r="B188" s="1571" t="s">
        <v>132</v>
      </c>
      <c r="C188" s="37"/>
      <c r="D188" s="13"/>
      <c r="E188" s="35"/>
      <c r="F188" s="35"/>
      <c r="G188" s="35"/>
      <c r="H188" s="1436" t="str">
        <f t="shared" ref="H188:H193" si="78">IF(AND(ISNUMBER(E188), ISNUMBER(F188), ISNUMBER(G188)), SUM(E188:G188), "")</f>
        <v/>
      </c>
      <c r="I188" s="1405"/>
      <c r="J188" s="1406"/>
      <c r="K188" s="80" t="str">
        <f t="shared" ref="K188:K193" si="79">IF(AND(ISNUMBER(E188), ISNUMBER(O188)), E188*O188, "")</f>
        <v/>
      </c>
      <c r="L188" s="80" t="str">
        <f t="shared" ref="L188:L193" si="80">IF(AND(ISNUMBER(F188), ISNUMBER(P188)), F188*P188, "")</f>
        <v/>
      </c>
      <c r="M188" s="80" t="str">
        <f t="shared" ref="M188:M193" si="81">IF(AND(ISNUMBER(G188), ISNUMBER(Q188)), G188*Q188, "")</f>
        <v/>
      </c>
      <c r="N188" s="1436" t="str">
        <f t="shared" ref="N188:N193" si="82">IF(AND(ISNUMBER(K188), ISNUMBER(L188), ISNUMBER(M188)), SUM(K188:M188), "")</f>
        <v/>
      </c>
      <c r="O188" s="1399">
        <f>IF(ISNUMBER(Parameters!F145), Parameters!F145, "")</f>
        <v>0.5</v>
      </c>
      <c r="P188" s="39">
        <f>IF(ISNUMBER(Parameters!G145), Parameters!G145, "")</f>
        <v>0.5</v>
      </c>
      <c r="Q188" s="38">
        <f>IF(ISNUMBER(Parameters!H145), Parameters!H145, "")</f>
        <v>0.65</v>
      </c>
      <c r="R188" s="244"/>
      <c r="S188" s="1582">
        <f>IF(ISNUMBER(N188),1,0)</f>
        <v>0</v>
      </c>
    </row>
    <row r="189" spans="1:19" ht="15" customHeight="1" x14ac:dyDescent="0.25">
      <c r="A189" s="209"/>
      <c r="B189" s="1571" t="s">
        <v>186</v>
      </c>
      <c r="C189" s="37"/>
      <c r="D189" s="13"/>
      <c r="E189" s="35"/>
      <c r="F189" s="35"/>
      <c r="G189" s="35"/>
      <c r="H189" s="1436" t="str">
        <f t="shared" si="78"/>
        <v/>
      </c>
      <c r="I189" s="1405"/>
      <c r="J189" s="1406"/>
      <c r="K189" s="80" t="str">
        <f t="shared" si="79"/>
        <v/>
      </c>
      <c r="L189" s="80" t="str">
        <f t="shared" si="80"/>
        <v/>
      </c>
      <c r="M189" s="80" t="str">
        <f t="shared" si="81"/>
        <v/>
      </c>
      <c r="N189" s="1436" t="str">
        <f t="shared" si="82"/>
        <v/>
      </c>
      <c r="O189" s="1399">
        <f>IF(ISNUMBER(Parameters!F146), Parameters!F146, "")</f>
        <v>0.5</v>
      </c>
      <c r="P189" s="39">
        <f>IF(ISNUMBER(Parameters!G146), Parameters!G146, "")</f>
        <v>0.5</v>
      </c>
      <c r="Q189" s="38">
        <f>IF(ISNUMBER(Parameters!H146), Parameters!H146, "")</f>
        <v>0.65</v>
      </c>
      <c r="R189" s="244"/>
      <c r="S189" s="1582">
        <f t="shared" ref="S189:S191" si="83">IF(ISNUMBER(N189),1,0)</f>
        <v>0</v>
      </c>
    </row>
    <row r="190" spans="1:19" ht="15" customHeight="1" x14ac:dyDescent="0.25">
      <c r="A190" s="209"/>
      <c r="B190" s="1571" t="s">
        <v>187</v>
      </c>
      <c r="C190" s="37"/>
      <c r="D190" s="13"/>
      <c r="E190" s="35"/>
      <c r="F190" s="35"/>
      <c r="G190" s="35"/>
      <c r="H190" s="1436" t="str">
        <f t="shared" si="78"/>
        <v/>
      </c>
      <c r="I190" s="1405"/>
      <c r="J190" s="1406"/>
      <c r="K190" s="80" t="str">
        <f t="shared" si="79"/>
        <v/>
      </c>
      <c r="L190" s="80" t="str">
        <f t="shared" si="80"/>
        <v/>
      </c>
      <c r="M190" s="80" t="str">
        <f t="shared" si="81"/>
        <v/>
      </c>
      <c r="N190" s="1436" t="str">
        <f t="shared" si="82"/>
        <v/>
      </c>
      <c r="O190" s="1399">
        <f>IF(ISNUMBER(Parameters!F147), Parameters!F147, "")</f>
        <v>0.5</v>
      </c>
      <c r="P190" s="39">
        <f>IF(ISNUMBER(Parameters!G147), Parameters!G147, "")</f>
        <v>0.5</v>
      </c>
      <c r="Q190" s="38">
        <f>IF(ISNUMBER(Parameters!H147), Parameters!H147, "")</f>
        <v>0.65</v>
      </c>
      <c r="R190" s="244"/>
      <c r="S190" s="1582">
        <f t="shared" si="83"/>
        <v>0</v>
      </c>
    </row>
    <row r="191" spans="1:19" ht="15" customHeight="1" x14ac:dyDescent="0.25">
      <c r="A191" s="209"/>
      <c r="B191" s="1571" t="s">
        <v>188</v>
      </c>
      <c r="C191" s="37"/>
      <c r="D191" s="13"/>
      <c r="E191" s="35"/>
      <c r="F191" s="35"/>
      <c r="G191" s="35"/>
      <c r="H191" s="1436" t="str">
        <f t="shared" si="78"/>
        <v/>
      </c>
      <c r="I191" s="1405"/>
      <c r="J191" s="1406"/>
      <c r="K191" s="80" t="str">
        <f t="shared" si="79"/>
        <v/>
      </c>
      <c r="L191" s="80" t="str">
        <f t="shared" si="80"/>
        <v/>
      </c>
      <c r="M191" s="80" t="str">
        <f t="shared" si="81"/>
        <v/>
      </c>
      <c r="N191" s="1436" t="str">
        <f t="shared" si="82"/>
        <v/>
      </c>
      <c r="O191" s="1399">
        <f>IF(ISNUMBER(Parameters!F148), Parameters!F148, "")</f>
        <v>1</v>
      </c>
      <c r="P191" s="39">
        <f>IF(ISNUMBER(Parameters!G148), Parameters!G148, "")</f>
        <v>1</v>
      </c>
      <c r="Q191" s="38">
        <f>IF(ISNUMBER(Parameters!H148), Parameters!H148, "")</f>
        <v>1</v>
      </c>
      <c r="R191" s="244"/>
      <c r="S191" s="1582">
        <f t="shared" si="83"/>
        <v>0</v>
      </c>
    </row>
    <row r="192" spans="1:19" ht="15" customHeight="1" x14ac:dyDescent="0.25">
      <c r="A192" s="209"/>
      <c r="B192" s="1571" t="s">
        <v>1802</v>
      </c>
      <c r="C192" s="37"/>
      <c r="D192" s="13"/>
      <c r="E192" s="36"/>
      <c r="F192" s="36"/>
      <c r="G192" s="36"/>
      <c r="H192" s="1436" t="str">
        <f t="shared" si="78"/>
        <v/>
      </c>
      <c r="I192" s="1405"/>
      <c r="J192" s="1406"/>
      <c r="K192" s="80" t="str">
        <f t="shared" si="79"/>
        <v/>
      </c>
      <c r="L192" s="80" t="str">
        <f t="shared" si="80"/>
        <v/>
      </c>
      <c r="M192" s="80" t="str">
        <f t="shared" si="81"/>
        <v/>
      </c>
      <c r="N192" s="1436" t="str">
        <f t="shared" si="82"/>
        <v/>
      </c>
      <c r="O192" s="1399" t="str">
        <f>IF(ISNUMBER(Parameters!F149), Parameters!F149, "")</f>
        <v/>
      </c>
      <c r="P192" s="39" t="str">
        <f>IF(ISNUMBER(Parameters!G149), Parameters!G149, "")</f>
        <v/>
      </c>
      <c r="Q192" s="38" t="str">
        <f>IF(ISNUMBER(Parameters!H149), Parameters!H149, "")</f>
        <v/>
      </c>
      <c r="R192" s="244"/>
      <c r="S192" s="1582"/>
    </row>
    <row r="193" spans="1:19" ht="15" customHeight="1" x14ac:dyDescent="0.25">
      <c r="A193" s="209"/>
      <c r="B193" s="1571" t="s">
        <v>1803</v>
      </c>
      <c r="C193" s="37"/>
      <c r="D193" s="13"/>
      <c r="E193" s="36"/>
      <c r="F193" s="36"/>
      <c r="G193" s="36"/>
      <c r="H193" s="1436" t="str">
        <f t="shared" si="78"/>
        <v/>
      </c>
      <c r="I193" s="1405"/>
      <c r="J193" s="1406"/>
      <c r="K193" s="80" t="str">
        <f t="shared" si="79"/>
        <v/>
      </c>
      <c r="L193" s="80" t="str">
        <f t="shared" si="80"/>
        <v/>
      </c>
      <c r="M193" s="80" t="str">
        <f t="shared" si="81"/>
        <v/>
      </c>
      <c r="N193" s="1436" t="str">
        <f t="shared" si="82"/>
        <v/>
      </c>
      <c r="O193" s="1399" t="str">
        <f>IF(ISNUMBER(Parameters!F150), Parameters!F150, "")</f>
        <v/>
      </c>
      <c r="P193" s="39" t="str">
        <f>IF(ISNUMBER(Parameters!G150), Parameters!G150, "")</f>
        <v/>
      </c>
      <c r="Q193" s="38" t="str">
        <f>IF(ISNUMBER(Parameters!H150), Parameters!H150, "")</f>
        <v/>
      </c>
      <c r="R193" s="244"/>
      <c r="S193" s="1582"/>
    </row>
    <row r="194" spans="1:19" ht="15" hidden="1" customHeight="1" x14ac:dyDescent="0.25">
      <c r="A194" s="209"/>
      <c r="B194" s="458"/>
      <c r="C194" s="37"/>
      <c r="D194" s="13"/>
      <c r="E194" s="1361"/>
      <c r="F194" s="1361"/>
      <c r="G194" s="1361"/>
      <c r="H194" s="1427"/>
      <c r="I194" s="1405"/>
      <c r="J194" s="1406"/>
      <c r="K194" s="380"/>
      <c r="L194" s="15"/>
      <c r="M194" s="380"/>
      <c r="N194" s="1428"/>
      <c r="O194" s="1429"/>
      <c r="P194" s="1430"/>
      <c r="Q194" s="1398"/>
      <c r="R194" s="244"/>
      <c r="S194" s="1582"/>
    </row>
    <row r="195" spans="1:19" ht="15" hidden="1" customHeight="1" x14ac:dyDescent="0.25">
      <c r="A195" s="209"/>
      <c r="B195" s="458"/>
      <c r="C195" s="37"/>
      <c r="D195" s="13"/>
      <c r="E195" s="1361"/>
      <c r="F195" s="1361"/>
      <c r="G195" s="1361"/>
      <c r="H195" s="1427"/>
      <c r="I195" s="1405"/>
      <c r="J195" s="1406"/>
      <c r="K195" s="380"/>
      <c r="L195" s="15"/>
      <c r="M195" s="380"/>
      <c r="N195" s="1428"/>
      <c r="O195" s="1429"/>
      <c r="P195" s="1430"/>
      <c r="Q195" s="1398"/>
      <c r="R195" s="244"/>
      <c r="S195" s="1582"/>
    </row>
    <row r="196" spans="1:19" ht="42.75" x14ac:dyDescent="0.25">
      <c r="A196" s="209"/>
      <c r="B196" s="1566" t="s">
        <v>1807</v>
      </c>
      <c r="C196" s="1395" t="s">
        <v>1443</v>
      </c>
      <c r="D196" s="1437"/>
      <c r="E196" s="13"/>
      <c r="F196" s="13"/>
      <c r="G196" s="13"/>
      <c r="H196" s="953" t="str">
        <f>IF(AND(ISNUMBER(H197), ISNUMBER(H198), ISNUMBER(H199), ISNUMBER(H200)), SUM(H197:H202), "")</f>
        <v/>
      </c>
      <c r="I196" s="1405"/>
      <c r="J196" s="1406"/>
      <c r="K196" s="37"/>
      <c r="L196" s="13"/>
      <c r="M196" s="13"/>
      <c r="N196" s="953" t="str">
        <f>IF(AND(ISNUMBER(N197), ISNUMBER(N198), ISNUMBER(N199), ISNUMBER(N200)), SUM(N197:N202), "")</f>
        <v/>
      </c>
      <c r="O196" s="1397"/>
      <c r="P196" s="13"/>
      <c r="Q196" s="81"/>
      <c r="R196" s="244"/>
      <c r="S196" s="1582"/>
    </row>
    <row r="197" spans="1:19" ht="15" customHeight="1" x14ac:dyDescent="0.25">
      <c r="A197" s="209"/>
      <c r="B197" s="1571" t="s">
        <v>132</v>
      </c>
      <c r="C197" s="37"/>
      <c r="D197" s="13"/>
      <c r="E197" s="4"/>
      <c r="F197" s="4"/>
      <c r="G197" s="35"/>
      <c r="H197" s="1436" t="str">
        <f>IF(ISNUMBER(G197), SUM(E197:G197), "")</f>
        <v/>
      </c>
      <c r="I197" s="1405"/>
      <c r="J197" s="1406"/>
      <c r="K197" s="80" t="str">
        <f t="shared" ref="K197:K202" si="84">IF(AND(ISNUMBER(E197), ISNUMBER(O197)), E197*O197, "")</f>
        <v/>
      </c>
      <c r="L197" s="80" t="str">
        <f t="shared" ref="L197:L202" si="85">IF(AND(ISNUMBER(F197), ISNUMBER(P197)), F197*P197, "")</f>
        <v/>
      </c>
      <c r="M197" s="80" t="str">
        <f t="shared" ref="M197:M202" si="86">IF(AND(ISNUMBER(G197), ISNUMBER(Q197)), G197*Q197, "")</f>
        <v/>
      </c>
      <c r="N197" s="1436" t="str">
        <f>IF(ISNUMBER(M197), SUM(K197:M197), "")</f>
        <v/>
      </c>
      <c r="O197" s="1399">
        <f>IF(ISNUMBER(Parameters!F154), Parameters!F154, "")</f>
        <v>0</v>
      </c>
      <c r="P197" s="39">
        <f>IF(ISNUMBER(Parameters!G154), Parameters!G154, "")</f>
        <v>0</v>
      </c>
      <c r="Q197" s="38">
        <f>IF(ISNUMBER(Parameters!H154), Parameters!H154, "")</f>
        <v>0.65</v>
      </c>
      <c r="R197" s="244"/>
      <c r="S197" s="1582">
        <f>IF(ISNUMBER(N197),1,0)</f>
        <v>0</v>
      </c>
    </row>
    <row r="198" spans="1:19" ht="15" customHeight="1" x14ac:dyDescent="0.25">
      <c r="A198" s="209"/>
      <c r="B198" s="1571" t="s">
        <v>186</v>
      </c>
      <c r="C198" s="37"/>
      <c r="D198" s="13"/>
      <c r="E198" s="4"/>
      <c r="F198" s="4"/>
      <c r="G198" s="35"/>
      <c r="H198" s="1436" t="str">
        <f t="shared" ref="H198:H202" si="87">IF(ISNUMBER(G198), SUM(E198:G198), "")</f>
        <v/>
      </c>
      <c r="I198" s="1405"/>
      <c r="J198" s="1406"/>
      <c r="K198" s="80" t="str">
        <f t="shared" si="84"/>
        <v/>
      </c>
      <c r="L198" s="80" t="str">
        <f t="shared" si="85"/>
        <v/>
      </c>
      <c r="M198" s="80" t="str">
        <f t="shared" si="86"/>
        <v/>
      </c>
      <c r="N198" s="1436" t="str">
        <f t="shared" ref="N198:N202" si="88">IF(ISNUMBER(M198), SUM(K198:M198), "")</f>
        <v/>
      </c>
      <c r="O198" s="1399">
        <f>IF(ISNUMBER(Parameters!F155), Parameters!F155, "")</f>
        <v>0</v>
      </c>
      <c r="P198" s="39">
        <f>IF(ISNUMBER(Parameters!G155), Parameters!G155, "")</f>
        <v>0</v>
      </c>
      <c r="Q198" s="38">
        <f>IF(ISNUMBER(Parameters!H155), Parameters!H155, "")</f>
        <v>0.65</v>
      </c>
      <c r="R198" s="244"/>
      <c r="S198" s="1582">
        <f t="shared" ref="S198:S200" si="89">IF(ISNUMBER(N198),1,0)</f>
        <v>0</v>
      </c>
    </row>
    <row r="199" spans="1:19" ht="15" customHeight="1" x14ac:dyDescent="0.25">
      <c r="A199" s="209"/>
      <c r="B199" s="1571" t="s">
        <v>187</v>
      </c>
      <c r="C199" s="37"/>
      <c r="D199" s="13"/>
      <c r="E199" s="4"/>
      <c r="F199" s="4"/>
      <c r="G199" s="35"/>
      <c r="H199" s="1436" t="str">
        <f t="shared" si="87"/>
        <v/>
      </c>
      <c r="I199" s="1405"/>
      <c r="J199" s="1406"/>
      <c r="K199" s="80" t="str">
        <f t="shared" si="84"/>
        <v/>
      </c>
      <c r="L199" s="80" t="str">
        <f t="shared" si="85"/>
        <v/>
      </c>
      <c r="M199" s="80" t="str">
        <f t="shared" si="86"/>
        <v/>
      </c>
      <c r="N199" s="1436" t="str">
        <f t="shared" si="88"/>
        <v/>
      </c>
      <c r="O199" s="1399">
        <f>IF(ISNUMBER(Parameters!F156), Parameters!F156, "")</f>
        <v>0</v>
      </c>
      <c r="P199" s="39">
        <f>IF(ISNUMBER(Parameters!G156), Parameters!G156, "")</f>
        <v>0</v>
      </c>
      <c r="Q199" s="38">
        <f>IF(ISNUMBER(Parameters!H156), Parameters!H156, "")</f>
        <v>0.65</v>
      </c>
      <c r="R199" s="244"/>
      <c r="S199" s="1582">
        <f t="shared" si="89"/>
        <v>0</v>
      </c>
    </row>
    <row r="200" spans="1:19" ht="15" customHeight="1" x14ac:dyDescent="0.25">
      <c r="A200" s="209"/>
      <c r="B200" s="1571" t="s">
        <v>188</v>
      </c>
      <c r="C200" s="37"/>
      <c r="D200" s="13"/>
      <c r="E200" s="4"/>
      <c r="F200" s="4"/>
      <c r="G200" s="35"/>
      <c r="H200" s="1436" t="str">
        <f t="shared" si="87"/>
        <v/>
      </c>
      <c r="I200" s="1405"/>
      <c r="J200" s="1406"/>
      <c r="K200" s="80" t="str">
        <f t="shared" si="84"/>
        <v/>
      </c>
      <c r="L200" s="80" t="str">
        <f t="shared" si="85"/>
        <v/>
      </c>
      <c r="M200" s="80" t="str">
        <f t="shared" si="86"/>
        <v/>
      </c>
      <c r="N200" s="1436" t="str">
        <f t="shared" si="88"/>
        <v/>
      </c>
      <c r="O200" s="1399">
        <f>IF(ISNUMBER(Parameters!F157), Parameters!F157, "")</f>
        <v>0</v>
      </c>
      <c r="P200" s="39">
        <f>IF(ISNUMBER(Parameters!G157), Parameters!G157, "")</f>
        <v>0</v>
      </c>
      <c r="Q200" s="38">
        <f>IF(ISNUMBER(Parameters!H157), Parameters!H157, "")</f>
        <v>1</v>
      </c>
      <c r="R200" s="244"/>
      <c r="S200" s="1582">
        <f t="shared" si="89"/>
        <v>0</v>
      </c>
    </row>
    <row r="201" spans="1:19" ht="15" customHeight="1" x14ac:dyDescent="0.25">
      <c r="A201" s="209"/>
      <c r="B201" s="1571" t="s">
        <v>1802</v>
      </c>
      <c r="C201" s="37"/>
      <c r="D201" s="13"/>
      <c r="E201" s="4"/>
      <c r="F201" s="4"/>
      <c r="G201" s="36"/>
      <c r="H201" s="1436" t="str">
        <f t="shared" si="87"/>
        <v/>
      </c>
      <c r="I201" s="1405"/>
      <c r="J201" s="1406"/>
      <c r="K201" s="80" t="str">
        <f t="shared" si="84"/>
        <v/>
      </c>
      <c r="L201" s="80" t="str">
        <f t="shared" si="85"/>
        <v/>
      </c>
      <c r="M201" s="80" t="str">
        <f t="shared" si="86"/>
        <v/>
      </c>
      <c r="N201" s="1436" t="str">
        <f t="shared" si="88"/>
        <v/>
      </c>
      <c r="O201" s="1399" t="str">
        <f>IF(ISNUMBER(Parameters!F158), Parameters!F158, "")</f>
        <v/>
      </c>
      <c r="P201" s="39" t="str">
        <f>IF(ISNUMBER(Parameters!G158), Parameters!G158, "")</f>
        <v/>
      </c>
      <c r="Q201" s="38" t="str">
        <f>IF(ISNUMBER(Parameters!H158), Parameters!H158, "")</f>
        <v/>
      </c>
      <c r="R201" s="244"/>
      <c r="S201" s="1582"/>
    </row>
    <row r="202" spans="1:19" ht="15" customHeight="1" x14ac:dyDescent="0.25">
      <c r="A202" s="209"/>
      <c r="B202" s="1571" t="s">
        <v>1803</v>
      </c>
      <c r="C202" s="37"/>
      <c r="D202" s="13"/>
      <c r="E202" s="4"/>
      <c r="F202" s="4"/>
      <c r="G202" s="36"/>
      <c r="H202" s="1436" t="str">
        <f t="shared" si="87"/>
        <v/>
      </c>
      <c r="I202" s="1405"/>
      <c r="J202" s="1406"/>
      <c r="K202" s="80" t="str">
        <f t="shared" si="84"/>
        <v/>
      </c>
      <c r="L202" s="80" t="str">
        <f t="shared" si="85"/>
        <v/>
      </c>
      <c r="M202" s="80" t="str">
        <f t="shared" si="86"/>
        <v/>
      </c>
      <c r="N202" s="1436" t="str">
        <f t="shared" si="88"/>
        <v/>
      </c>
      <c r="O202" s="1399" t="str">
        <f>IF(ISNUMBER(Parameters!F159), Parameters!F159, "")</f>
        <v/>
      </c>
      <c r="P202" s="39" t="str">
        <f>IF(ISNUMBER(Parameters!G159), Parameters!G159, "")</f>
        <v/>
      </c>
      <c r="Q202" s="38" t="str">
        <f>IF(ISNUMBER(Parameters!H159), Parameters!H159, "")</f>
        <v/>
      </c>
      <c r="R202" s="244"/>
      <c r="S202" s="1582"/>
    </row>
    <row r="203" spans="1:19" ht="15" hidden="1" customHeight="1" x14ac:dyDescent="0.25">
      <c r="A203" s="209"/>
      <c r="B203" s="458"/>
      <c r="C203" s="37"/>
      <c r="D203" s="13"/>
      <c r="E203" s="1361"/>
      <c r="F203" s="1361"/>
      <c r="G203" s="1361"/>
      <c r="H203" s="1427"/>
      <c r="I203" s="1405"/>
      <c r="J203" s="1406"/>
      <c r="K203" s="380"/>
      <c r="L203" s="15"/>
      <c r="M203" s="380"/>
      <c r="N203" s="1428"/>
      <c r="O203" s="1429"/>
      <c r="P203" s="1430"/>
      <c r="Q203" s="1398"/>
      <c r="R203" s="244"/>
      <c r="S203" s="1582"/>
    </row>
    <row r="204" spans="1:19" ht="15" hidden="1" customHeight="1" x14ac:dyDescent="0.25">
      <c r="A204" s="209"/>
      <c r="B204" s="458"/>
      <c r="C204" s="37"/>
      <c r="D204" s="13"/>
      <c r="E204" s="1361"/>
      <c r="F204" s="1361"/>
      <c r="G204" s="1361"/>
      <c r="H204" s="1427"/>
      <c r="I204" s="1405"/>
      <c r="J204" s="1406"/>
      <c r="K204" s="380"/>
      <c r="L204" s="15"/>
      <c r="M204" s="380"/>
      <c r="N204" s="1428"/>
      <c r="O204" s="1429"/>
      <c r="P204" s="1430"/>
      <c r="Q204" s="1398"/>
      <c r="R204" s="244"/>
      <c r="S204" s="1582"/>
    </row>
    <row r="205" spans="1:19" ht="15" hidden="1" customHeight="1" x14ac:dyDescent="0.25">
      <c r="A205" s="209"/>
      <c r="B205" s="458"/>
      <c r="C205" s="37"/>
      <c r="D205" s="13"/>
      <c r="E205" s="1361"/>
      <c r="F205" s="1361"/>
      <c r="G205" s="1361"/>
      <c r="H205" s="1427"/>
      <c r="I205" s="1405"/>
      <c r="J205" s="1406"/>
      <c r="K205" s="380"/>
      <c r="L205" s="15"/>
      <c r="M205" s="380"/>
      <c r="N205" s="1428"/>
      <c r="O205" s="1429"/>
      <c r="P205" s="1430"/>
      <c r="Q205" s="1398"/>
      <c r="R205" s="244"/>
      <c r="S205" s="1582"/>
    </row>
    <row r="206" spans="1:19" ht="15" hidden="1" customHeight="1" x14ac:dyDescent="0.25">
      <c r="A206" s="209"/>
      <c r="B206" s="458"/>
      <c r="C206" s="37"/>
      <c r="D206" s="13"/>
      <c r="E206" s="1361"/>
      <c r="F206" s="1361"/>
      <c r="G206" s="1361"/>
      <c r="H206" s="1427"/>
      <c r="I206" s="1405"/>
      <c r="J206" s="1406"/>
      <c r="K206" s="380"/>
      <c r="L206" s="15"/>
      <c r="M206" s="380"/>
      <c r="N206" s="1428"/>
      <c r="O206" s="1429"/>
      <c r="P206" s="1430"/>
      <c r="Q206" s="1398"/>
      <c r="R206" s="244"/>
      <c r="S206" s="1582"/>
    </row>
    <row r="207" spans="1:19" ht="15" hidden="1" customHeight="1" x14ac:dyDescent="0.25">
      <c r="A207" s="209"/>
      <c r="B207" s="458"/>
      <c r="C207" s="37"/>
      <c r="D207" s="13"/>
      <c r="E207" s="1361"/>
      <c r="F207" s="1361"/>
      <c r="G207" s="1361"/>
      <c r="H207" s="1427"/>
      <c r="I207" s="1405"/>
      <c r="J207" s="1406"/>
      <c r="K207" s="380"/>
      <c r="L207" s="15"/>
      <c r="M207" s="380"/>
      <c r="N207" s="1428"/>
      <c r="O207" s="1429"/>
      <c r="P207" s="1430"/>
      <c r="Q207" s="1398"/>
      <c r="R207" s="244"/>
      <c r="S207" s="1582"/>
    </row>
    <row r="208" spans="1:19" ht="15" hidden="1" customHeight="1" x14ac:dyDescent="0.25">
      <c r="A208" s="209"/>
      <c r="B208" s="458"/>
      <c r="C208" s="37"/>
      <c r="D208" s="13"/>
      <c r="E208" s="1361"/>
      <c r="F208" s="1361"/>
      <c r="G208" s="1361"/>
      <c r="H208" s="1427"/>
      <c r="I208" s="1405"/>
      <c r="J208" s="1406"/>
      <c r="K208" s="380"/>
      <c r="L208" s="15"/>
      <c r="M208" s="380"/>
      <c r="N208" s="1428"/>
      <c r="O208" s="1429"/>
      <c r="P208" s="1430"/>
      <c r="Q208" s="1398"/>
      <c r="R208" s="244"/>
      <c r="S208" s="1582"/>
    </row>
    <row r="209" spans="1:19" ht="15" hidden="1" customHeight="1" x14ac:dyDescent="0.25">
      <c r="A209" s="209"/>
      <c r="B209" s="458"/>
      <c r="C209" s="37"/>
      <c r="D209" s="13"/>
      <c r="E209" s="1361"/>
      <c r="F209" s="1361"/>
      <c r="G209" s="1361"/>
      <c r="H209" s="1427"/>
      <c r="I209" s="1405"/>
      <c r="J209" s="1406"/>
      <c r="K209" s="380"/>
      <c r="L209" s="15"/>
      <c r="M209" s="380"/>
      <c r="N209" s="1428"/>
      <c r="O209" s="1429"/>
      <c r="P209" s="1430"/>
      <c r="Q209" s="1398"/>
      <c r="R209" s="244"/>
      <c r="S209" s="1582"/>
    </row>
    <row r="210" spans="1:19" ht="15" hidden="1" customHeight="1" x14ac:dyDescent="0.25">
      <c r="A210" s="209"/>
      <c r="B210" s="458"/>
      <c r="C210" s="37"/>
      <c r="D210" s="13"/>
      <c r="E210" s="1361"/>
      <c r="F210" s="1361"/>
      <c r="G210" s="1361"/>
      <c r="H210" s="1427"/>
      <c r="I210" s="1405"/>
      <c r="J210" s="1406"/>
      <c r="K210" s="380"/>
      <c r="L210" s="15"/>
      <c r="M210" s="380"/>
      <c r="N210" s="1428"/>
      <c r="O210" s="1429"/>
      <c r="P210" s="1430"/>
      <c r="Q210" s="1398"/>
      <c r="R210" s="244"/>
      <c r="S210" s="1582"/>
    </row>
    <row r="211" spans="1:19" ht="15" hidden="1" customHeight="1" x14ac:dyDescent="0.25">
      <c r="A211" s="209"/>
      <c r="B211" s="458"/>
      <c r="C211" s="37"/>
      <c r="D211" s="13"/>
      <c r="E211" s="1361"/>
      <c r="F211" s="1361"/>
      <c r="G211" s="1361"/>
      <c r="H211" s="1427"/>
      <c r="I211" s="1405"/>
      <c r="J211" s="1406"/>
      <c r="K211" s="380"/>
      <c r="L211" s="15"/>
      <c r="M211" s="380"/>
      <c r="N211" s="1428"/>
      <c r="O211" s="1429"/>
      <c r="P211" s="1430"/>
      <c r="Q211" s="1398"/>
      <c r="R211" s="244"/>
      <c r="S211" s="1582"/>
    </row>
    <row r="212" spans="1:19" ht="15" hidden="1" customHeight="1" x14ac:dyDescent="0.25">
      <c r="A212" s="209"/>
      <c r="B212" s="458"/>
      <c r="C212" s="37"/>
      <c r="D212" s="13"/>
      <c r="E212" s="1361"/>
      <c r="F212" s="1361"/>
      <c r="G212" s="1361"/>
      <c r="H212" s="1427"/>
      <c r="I212" s="1405"/>
      <c r="J212" s="1406"/>
      <c r="K212" s="380"/>
      <c r="L212" s="15"/>
      <c r="M212" s="380"/>
      <c r="N212" s="1428"/>
      <c r="O212" s="1429"/>
      <c r="P212" s="1430"/>
      <c r="Q212" s="1398"/>
      <c r="R212" s="244"/>
      <c r="S212" s="1582"/>
    </row>
    <row r="213" spans="1:19" ht="15" hidden="1" customHeight="1" x14ac:dyDescent="0.25">
      <c r="A213" s="209"/>
      <c r="B213" s="458"/>
      <c r="C213" s="37"/>
      <c r="D213" s="13"/>
      <c r="E213" s="1361"/>
      <c r="F213" s="1361"/>
      <c r="G213" s="1361"/>
      <c r="H213" s="1427"/>
      <c r="I213" s="1405"/>
      <c r="J213" s="1406"/>
      <c r="K213" s="380"/>
      <c r="L213" s="15"/>
      <c r="M213" s="380"/>
      <c r="N213" s="1428"/>
      <c r="O213" s="1429"/>
      <c r="P213" s="1430"/>
      <c r="Q213" s="1398"/>
      <c r="R213" s="244"/>
      <c r="S213" s="1582"/>
    </row>
    <row r="214" spans="1:19" ht="30" customHeight="1" x14ac:dyDescent="0.25">
      <c r="A214" s="209"/>
      <c r="B214" s="1566" t="s">
        <v>192</v>
      </c>
      <c r="C214" s="1395" t="s">
        <v>1439</v>
      </c>
      <c r="D214" s="1437"/>
      <c r="E214" s="13"/>
      <c r="F214" s="13"/>
      <c r="G214" s="13"/>
      <c r="H214" s="953" t="str">
        <f>IF(AND(ISNUMBER(H215), ISNUMBER(H216), ISNUMBER(H217), ISNUMBER(H218)), SUM(H215:H220), "")</f>
        <v/>
      </c>
      <c r="I214" s="1405"/>
      <c r="J214" s="1406"/>
      <c r="K214" s="37"/>
      <c r="L214" s="13"/>
      <c r="M214" s="13"/>
      <c r="N214" s="953" t="str">
        <f>IF(AND(ISNUMBER(N215), ISNUMBER(N216), ISNUMBER(N217), ISNUMBER(N218)), SUM(N215:N220), "")</f>
        <v/>
      </c>
      <c r="O214" s="1397"/>
      <c r="P214" s="13"/>
      <c r="Q214" s="81"/>
      <c r="R214" s="244"/>
      <c r="S214" s="1582"/>
    </row>
    <row r="215" spans="1:19" ht="15" customHeight="1" x14ac:dyDescent="0.25">
      <c r="A215" s="209"/>
      <c r="B215" s="1571" t="s">
        <v>132</v>
      </c>
      <c r="C215" s="37"/>
      <c r="D215" s="13"/>
      <c r="E215" s="35"/>
      <c r="F215" s="35"/>
      <c r="G215" s="13"/>
      <c r="H215" s="1436" t="str">
        <f>IF(AND(ISNUMBER(E215), ISNUMBER(F215)), SUM(E215:F215), "")</f>
        <v/>
      </c>
      <c r="I215" s="1405"/>
      <c r="J215" s="1406"/>
      <c r="K215" s="80" t="str">
        <f t="shared" ref="K215:K220" si="90">IF(AND(ISNUMBER(E215), ISNUMBER(O215)), E215*O215, "")</f>
        <v/>
      </c>
      <c r="L215" s="80" t="str">
        <f t="shared" ref="L215:L220" si="91">IF(AND(ISNUMBER(F215), ISNUMBER(P215)), F215*P215, "")</f>
        <v/>
      </c>
      <c r="M215" s="13"/>
      <c r="N215" s="1436" t="str">
        <f>IF(AND(ISNUMBER(K215), ISNUMBER(L215)), SUM(K215:L215), "")</f>
        <v/>
      </c>
      <c r="O215" s="1399">
        <f>IF(ISNUMBER(Parameters!F172), Parameters!F172, "")</f>
        <v>0.5</v>
      </c>
      <c r="P215" s="39">
        <f>IF(ISNUMBER(Parameters!G172), Parameters!G172, "")</f>
        <v>0.5</v>
      </c>
      <c r="Q215" s="81"/>
      <c r="R215" s="244"/>
      <c r="S215" s="1582">
        <f>IF(ISNUMBER(N215),1,0)</f>
        <v>0</v>
      </c>
    </row>
    <row r="216" spans="1:19" ht="15" customHeight="1" x14ac:dyDescent="0.25">
      <c r="A216" s="209"/>
      <c r="B216" s="1571" t="s">
        <v>186</v>
      </c>
      <c r="C216" s="37"/>
      <c r="D216" s="13"/>
      <c r="E216" s="35"/>
      <c r="F216" s="35"/>
      <c r="G216" s="13"/>
      <c r="H216" s="1436" t="str">
        <f t="shared" ref="H216:H220" si="92">IF(AND(ISNUMBER(E216), ISNUMBER(F216)), SUM(E216:F216), "")</f>
        <v/>
      </c>
      <c r="I216" s="1405"/>
      <c r="J216" s="1406"/>
      <c r="K216" s="80" t="str">
        <f t="shared" si="90"/>
        <v/>
      </c>
      <c r="L216" s="80" t="str">
        <f t="shared" si="91"/>
        <v/>
      </c>
      <c r="M216" s="13"/>
      <c r="N216" s="1436" t="str">
        <f t="shared" ref="N216:N220" si="93">IF(AND(ISNUMBER(K216), ISNUMBER(L216)), SUM(K216:L216), "")</f>
        <v/>
      </c>
      <c r="O216" s="1399">
        <f>IF(ISNUMBER(Parameters!F173), Parameters!F173, "")</f>
        <v>0.5</v>
      </c>
      <c r="P216" s="39">
        <f>IF(ISNUMBER(Parameters!G173), Parameters!G173, "")</f>
        <v>0.5</v>
      </c>
      <c r="Q216" s="81"/>
      <c r="R216" s="244"/>
      <c r="S216" s="1582">
        <f t="shared" ref="S216:S218" si="94">IF(ISNUMBER(N216),1,0)</f>
        <v>0</v>
      </c>
    </row>
    <row r="217" spans="1:19" ht="15" customHeight="1" x14ac:dyDescent="0.25">
      <c r="A217" s="209"/>
      <c r="B217" s="1571" t="s">
        <v>187</v>
      </c>
      <c r="C217" s="37"/>
      <c r="D217" s="13"/>
      <c r="E217" s="35"/>
      <c r="F217" s="35"/>
      <c r="G217" s="13"/>
      <c r="H217" s="1436" t="str">
        <f t="shared" si="92"/>
        <v/>
      </c>
      <c r="I217" s="1405"/>
      <c r="J217" s="1406"/>
      <c r="K217" s="80" t="str">
        <f t="shared" si="90"/>
        <v/>
      </c>
      <c r="L217" s="80" t="str">
        <f t="shared" si="91"/>
        <v/>
      </c>
      <c r="M217" s="13"/>
      <c r="N217" s="1436" t="str">
        <f t="shared" si="93"/>
        <v/>
      </c>
      <c r="O217" s="1399">
        <f>IF(ISNUMBER(Parameters!F174), Parameters!F174, "")</f>
        <v>0.5</v>
      </c>
      <c r="P217" s="39">
        <f>IF(ISNUMBER(Parameters!G174), Parameters!G174, "")</f>
        <v>0.5</v>
      </c>
      <c r="Q217" s="81"/>
      <c r="R217" s="244"/>
      <c r="S217" s="1582">
        <f t="shared" si="94"/>
        <v>0</v>
      </c>
    </row>
    <row r="218" spans="1:19" ht="15" customHeight="1" x14ac:dyDescent="0.25">
      <c r="A218" s="209"/>
      <c r="B218" s="1571" t="s">
        <v>188</v>
      </c>
      <c r="C218" s="37"/>
      <c r="D218" s="13"/>
      <c r="E218" s="35"/>
      <c r="F218" s="35"/>
      <c r="G218" s="13"/>
      <c r="H218" s="1436" t="str">
        <f t="shared" si="92"/>
        <v/>
      </c>
      <c r="I218" s="1405"/>
      <c r="J218" s="1406"/>
      <c r="K218" s="80" t="str">
        <f t="shared" si="90"/>
        <v/>
      </c>
      <c r="L218" s="80" t="str">
        <f t="shared" si="91"/>
        <v/>
      </c>
      <c r="M218" s="13"/>
      <c r="N218" s="1436" t="str">
        <f t="shared" si="93"/>
        <v/>
      </c>
      <c r="O218" s="1399">
        <f>IF(ISNUMBER(Parameters!F175), Parameters!F175, "")</f>
        <v>1</v>
      </c>
      <c r="P218" s="39">
        <f>IF(ISNUMBER(Parameters!G175), Parameters!G175, "")</f>
        <v>1</v>
      </c>
      <c r="Q218" s="81"/>
      <c r="R218" s="244"/>
      <c r="S218" s="1582">
        <f t="shared" si="94"/>
        <v>0</v>
      </c>
    </row>
    <row r="219" spans="1:19" ht="15" customHeight="1" x14ac:dyDescent="0.25">
      <c r="A219" s="209"/>
      <c r="B219" s="1571" t="s">
        <v>1802</v>
      </c>
      <c r="C219" s="37"/>
      <c r="D219" s="13"/>
      <c r="E219" s="36"/>
      <c r="F219" s="36"/>
      <c r="G219" s="13"/>
      <c r="H219" s="1436" t="str">
        <f t="shared" si="92"/>
        <v/>
      </c>
      <c r="I219" s="1405"/>
      <c r="J219" s="1406"/>
      <c r="K219" s="80" t="str">
        <f t="shared" si="90"/>
        <v/>
      </c>
      <c r="L219" s="80" t="str">
        <f t="shared" si="91"/>
        <v/>
      </c>
      <c r="M219" s="13"/>
      <c r="N219" s="1436" t="str">
        <f t="shared" si="93"/>
        <v/>
      </c>
      <c r="O219" s="1399" t="str">
        <f>IF(ISNUMBER(Parameters!F176), Parameters!F176, "")</f>
        <v/>
      </c>
      <c r="P219" s="39" t="str">
        <f>IF(ISNUMBER(Parameters!G176), Parameters!G176, "")</f>
        <v/>
      </c>
      <c r="Q219" s="81"/>
      <c r="R219" s="244"/>
      <c r="S219" s="1582"/>
    </row>
    <row r="220" spans="1:19" ht="15" customHeight="1" x14ac:dyDescent="0.25">
      <c r="A220" s="209"/>
      <c r="B220" s="1571" t="s">
        <v>1803</v>
      </c>
      <c r="C220" s="37"/>
      <c r="D220" s="13"/>
      <c r="E220" s="36"/>
      <c r="F220" s="36"/>
      <c r="G220" s="13"/>
      <c r="H220" s="1436" t="str">
        <f t="shared" si="92"/>
        <v/>
      </c>
      <c r="I220" s="1405"/>
      <c r="J220" s="1406"/>
      <c r="K220" s="80" t="str">
        <f t="shared" si="90"/>
        <v/>
      </c>
      <c r="L220" s="80" t="str">
        <f t="shared" si="91"/>
        <v/>
      </c>
      <c r="M220" s="13"/>
      <c r="N220" s="1436" t="str">
        <f t="shared" si="93"/>
        <v/>
      </c>
      <c r="O220" s="1399" t="str">
        <f>IF(ISNUMBER(Parameters!F177), Parameters!F177, "")</f>
        <v/>
      </c>
      <c r="P220" s="39" t="str">
        <f>IF(ISNUMBER(Parameters!G177), Parameters!G177, "")</f>
        <v/>
      </c>
      <c r="Q220" s="81"/>
      <c r="R220" s="244"/>
      <c r="S220" s="1582"/>
    </row>
    <row r="221" spans="1:19" ht="15" hidden="1" customHeight="1" x14ac:dyDescent="0.25">
      <c r="A221" s="209"/>
      <c r="B221" s="458"/>
      <c r="C221" s="37"/>
      <c r="D221" s="13"/>
      <c r="E221" s="1361"/>
      <c r="F221" s="1361"/>
      <c r="G221" s="1361"/>
      <c r="H221" s="1427"/>
      <c r="I221" s="1405"/>
      <c r="J221" s="1406"/>
      <c r="K221" s="380"/>
      <c r="L221" s="15"/>
      <c r="M221" s="380"/>
      <c r="N221" s="1428"/>
      <c r="O221" s="1429"/>
      <c r="P221" s="1430"/>
      <c r="Q221" s="1398"/>
      <c r="R221" s="244"/>
      <c r="S221" s="1582"/>
    </row>
    <row r="222" spans="1:19" ht="15" hidden="1" customHeight="1" x14ac:dyDescent="0.25">
      <c r="A222" s="209"/>
      <c r="B222" s="458"/>
      <c r="C222" s="37"/>
      <c r="D222" s="13"/>
      <c r="E222" s="1361"/>
      <c r="F222" s="1361"/>
      <c r="G222" s="1361"/>
      <c r="H222" s="1427"/>
      <c r="I222" s="1405"/>
      <c r="J222" s="1406"/>
      <c r="K222" s="380"/>
      <c r="L222" s="15"/>
      <c r="M222" s="380"/>
      <c r="N222" s="1428"/>
      <c r="O222" s="1429"/>
      <c r="P222" s="1430"/>
      <c r="Q222" s="1398"/>
      <c r="R222" s="244"/>
      <c r="S222" s="1582"/>
    </row>
    <row r="223" spans="1:19" ht="45" customHeight="1" x14ac:dyDescent="0.25">
      <c r="A223" s="209"/>
      <c r="B223" s="1566" t="s">
        <v>1808</v>
      </c>
      <c r="C223" s="1395" t="s">
        <v>1458</v>
      </c>
      <c r="D223" s="1437"/>
      <c r="E223" s="13"/>
      <c r="F223" s="13"/>
      <c r="G223" s="13"/>
      <c r="H223" s="953" t="str">
        <f>IF(AND(ISNUMBER(H224), ISNUMBER(H225), ISNUMBER(H226), ISNUMBER(H227)), SUM(H224:H229), "")</f>
        <v/>
      </c>
      <c r="I223" s="1405"/>
      <c r="J223" s="1406"/>
      <c r="K223" s="37"/>
      <c r="L223" s="13"/>
      <c r="M223" s="13"/>
      <c r="N223" s="953" t="str">
        <f>IF(AND(ISNUMBER(N224), ISNUMBER(N225), ISNUMBER(N226), ISNUMBER(N227)), SUM(N224:N229), "")</f>
        <v/>
      </c>
      <c r="O223" s="1397"/>
      <c r="P223" s="13"/>
      <c r="Q223" s="81"/>
      <c r="R223" s="244"/>
      <c r="S223" s="1582"/>
    </row>
    <row r="224" spans="1:19" ht="15" customHeight="1" x14ac:dyDescent="0.25">
      <c r="A224" s="209"/>
      <c r="B224" s="1571" t="s">
        <v>132</v>
      </c>
      <c r="C224" s="37"/>
      <c r="D224" s="13"/>
      <c r="E224" s="35"/>
      <c r="F224" s="35"/>
      <c r="G224" s="35"/>
      <c r="H224" s="1436" t="str">
        <f t="shared" ref="H224:H229" si="95">IF(AND(ISNUMBER(E224), ISNUMBER(F224), ISNUMBER(G224)), SUM(E224:G224), "")</f>
        <v/>
      </c>
      <c r="I224" s="1405"/>
      <c r="J224" s="1406"/>
      <c r="K224" s="80" t="str">
        <f t="shared" ref="K224:K229" si="96">IF(AND(ISNUMBER(E224), ISNUMBER(O224)), E224*O224, "")</f>
        <v/>
      </c>
      <c r="L224" s="80" t="str">
        <f t="shared" ref="L224:L229" si="97">IF(AND(ISNUMBER(F224), ISNUMBER(P224)), F224*P224, "")</f>
        <v/>
      </c>
      <c r="M224" s="80" t="str">
        <f t="shared" ref="M224:M229" si="98">IF(AND(ISNUMBER(G224), ISNUMBER(Q224)), G224*Q224, "")</f>
        <v/>
      </c>
      <c r="N224" s="1436" t="str">
        <f t="shared" ref="N224:N229" si="99">IF(AND(ISNUMBER(K224), ISNUMBER(L224), ISNUMBER(M224)), SUM(K224:M224), "")</f>
        <v/>
      </c>
      <c r="O224" s="1399">
        <f>IF(ISNUMBER(Parameters!F181), Parameters!F181, "")</f>
        <v>0.5</v>
      </c>
      <c r="P224" s="39">
        <f>IF(ISNUMBER(Parameters!G181), Parameters!G181, "")</f>
        <v>0.5</v>
      </c>
      <c r="Q224" s="38">
        <f>IF(ISNUMBER(Parameters!H181), Parameters!H181, "")</f>
        <v>0.85</v>
      </c>
      <c r="R224" s="244"/>
      <c r="S224" s="1582">
        <f>IF(ISNUMBER(N224),1,0)</f>
        <v>0</v>
      </c>
    </row>
    <row r="225" spans="1:19" ht="15" customHeight="1" x14ac:dyDescent="0.25">
      <c r="A225" s="209"/>
      <c r="B225" s="1571" t="s">
        <v>186</v>
      </c>
      <c r="C225" s="37"/>
      <c r="D225" s="13"/>
      <c r="E225" s="35"/>
      <c r="F225" s="35"/>
      <c r="G225" s="35"/>
      <c r="H225" s="1436" t="str">
        <f t="shared" si="95"/>
        <v/>
      </c>
      <c r="I225" s="1405"/>
      <c r="J225" s="1406"/>
      <c r="K225" s="80" t="str">
        <f t="shared" si="96"/>
        <v/>
      </c>
      <c r="L225" s="80" t="str">
        <f t="shared" si="97"/>
        <v/>
      </c>
      <c r="M225" s="80" t="str">
        <f t="shared" si="98"/>
        <v/>
      </c>
      <c r="N225" s="1436" t="str">
        <f t="shared" si="99"/>
        <v/>
      </c>
      <c r="O225" s="1399">
        <f>IF(ISNUMBER(Parameters!F182), Parameters!F182, "")</f>
        <v>0.5</v>
      </c>
      <c r="P225" s="39">
        <f>IF(ISNUMBER(Parameters!G182), Parameters!G182, "")</f>
        <v>0.5</v>
      </c>
      <c r="Q225" s="38">
        <f>IF(ISNUMBER(Parameters!H182), Parameters!H182, "")</f>
        <v>0.85</v>
      </c>
      <c r="R225" s="244"/>
      <c r="S225" s="1582">
        <f t="shared" ref="S225:S227" si="100">IF(ISNUMBER(N225),1,0)</f>
        <v>0</v>
      </c>
    </row>
    <row r="226" spans="1:19" ht="15" customHeight="1" x14ac:dyDescent="0.25">
      <c r="A226" s="209"/>
      <c r="B226" s="1571" t="s">
        <v>187</v>
      </c>
      <c r="C226" s="37"/>
      <c r="D226" s="13"/>
      <c r="E226" s="35"/>
      <c r="F226" s="35"/>
      <c r="G226" s="35"/>
      <c r="H226" s="1436" t="str">
        <f t="shared" si="95"/>
        <v/>
      </c>
      <c r="I226" s="1405"/>
      <c r="J226" s="1406"/>
      <c r="K226" s="80" t="str">
        <f t="shared" si="96"/>
        <v/>
      </c>
      <c r="L226" s="80" t="str">
        <f t="shared" si="97"/>
        <v/>
      </c>
      <c r="M226" s="80" t="str">
        <f t="shared" si="98"/>
        <v/>
      </c>
      <c r="N226" s="1436" t="str">
        <f t="shared" si="99"/>
        <v/>
      </c>
      <c r="O226" s="1399">
        <f>IF(ISNUMBER(Parameters!F183), Parameters!F183, "")</f>
        <v>0.5</v>
      </c>
      <c r="P226" s="39">
        <f>IF(ISNUMBER(Parameters!G183), Parameters!G183, "")</f>
        <v>0.5</v>
      </c>
      <c r="Q226" s="38">
        <f>IF(ISNUMBER(Parameters!H183), Parameters!H183, "")</f>
        <v>0.85</v>
      </c>
      <c r="R226" s="244"/>
      <c r="S226" s="1582">
        <f t="shared" si="100"/>
        <v>0</v>
      </c>
    </row>
    <row r="227" spans="1:19" ht="15" customHeight="1" x14ac:dyDescent="0.25">
      <c r="A227" s="209"/>
      <c r="B227" s="1571" t="s">
        <v>188</v>
      </c>
      <c r="C227" s="37"/>
      <c r="D227" s="13"/>
      <c r="E227" s="35"/>
      <c r="F227" s="35"/>
      <c r="G227" s="35"/>
      <c r="H227" s="1436" t="str">
        <f t="shared" si="95"/>
        <v/>
      </c>
      <c r="I227" s="1405"/>
      <c r="J227" s="1406"/>
      <c r="K227" s="80" t="str">
        <f t="shared" si="96"/>
        <v/>
      </c>
      <c r="L227" s="80" t="str">
        <f t="shared" si="97"/>
        <v/>
      </c>
      <c r="M227" s="80" t="str">
        <f t="shared" si="98"/>
        <v/>
      </c>
      <c r="N227" s="1436" t="str">
        <f t="shared" si="99"/>
        <v/>
      </c>
      <c r="O227" s="1399">
        <f>IF(ISNUMBER(Parameters!F184), Parameters!F184, "")</f>
        <v>1</v>
      </c>
      <c r="P227" s="39">
        <f>IF(ISNUMBER(Parameters!G184), Parameters!G184, "")</f>
        <v>1</v>
      </c>
      <c r="Q227" s="38">
        <f>IF(ISNUMBER(Parameters!H184), Parameters!H184, "")</f>
        <v>1</v>
      </c>
      <c r="R227" s="244"/>
      <c r="S227" s="1582">
        <f t="shared" si="100"/>
        <v>0</v>
      </c>
    </row>
    <row r="228" spans="1:19" ht="15" customHeight="1" x14ac:dyDescent="0.25">
      <c r="A228" s="209"/>
      <c r="B228" s="1571" t="s">
        <v>1802</v>
      </c>
      <c r="C228" s="37"/>
      <c r="D228" s="13"/>
      <c r="E228" s="36"/>
      <c r="F228" s="36"/>
      <c r="G228" s="36"/>
      <c r="H228" s="1436" t="str">
        <f t="shared" si="95"/>
        <v/>
      </c>
      <c r="I228" s="1405"/>
      <c r="J228" s="1406"/>
      <c r="K228" s="80" t="str">
        <f t="shared" si="96"/>
        <v/>
      </c>
      <c r="L228" s="80" t="str">
        <f t="shared" si="97"/>
        <v/>
      </c>
      <c r="M228" s="80" t="str">
        <f t="shared" si="98"/>
        <v/>
      </c>
      <c r="N228" s="1436" t="str">
        <f t="shared" si="99"/>
        <v/>
      </c>
      <c r="O228" s="1399" t="str">
        <f>IF(ISNUMBER(Parameters!F185), Parameters!F185, "")</f>
        <v/>
      </c>
      <c r="P228" s="39" t="str">
        <f>IF(ISNUMBER(Parameters!G185), Parameters!G185, "")</f>
        <v/>
      </c>
      <c r="Q228" s="38" t="str">
        <f>IF(ISNUMBER(Parameters!H185), Parameters!H185, "")</f>
        <v/>
      </c>
      <c r="R228" s="244"/>
      <c r="S228" s="1582"/>
    </row>
    <row r="229" spans="1:19" ht="15" customHeight="1" x14ac:dyDescent="0.25">
      <c r="A229" s="209"/>
      <c r="B229" s="1571" t="s">
        <v>1803</v>
      </c>
      <c r="C229" s="37"/>
      <c r="D229" s="13"/>
      <c r="E229" s="36"/>
      <c r="F229" s="36"/>
      <c r="G229" s="36"/>
      <c r="H229" s="1436" t="str">
        <f t="shared" si="95"/>
        <v/>
      </c>
      <c r="I229" s="1405"/>
      <c r="J229" s="1406"/>
      <c r="K229" s="80" t="str">
        <f t="shared" si="96"/>
        <v/>
      </c>
      <c r="L229" s="80" t="str">
        <f t="shared" si="97"/>
        <v/>
      </c>
      <c r="M229" s="80" t="str">
        <f t="shared" si="98"/>
        <v/>
      </c>
      <c r="N229" s="1436" t="str">
        <f t="shared" si="99"/>
        <v/>
      </c>
      <c r="O229" s="1399" t="str">
        <f>IF(ISNUMBER(Parameters!F186), Parameters!F186, "")</f>
        <v/>
      </c>
      <c r="P229" s="39" t="str">
        <f>IF(ISNUMBER(Parameters!G186), Parameters!G186, "")</f>
        <v/>
      </c>
      <c r="Q229" s="38" t="str">
        <f>IF(ISNUMBER(Parameters!H186), Parameters!H186, "")</f>
        <v/>
      </c>
      <c r="R229" s="244"/>
      <c r="S229" s="1582"/>
    </row>
    <row r="230" spans="1:19" ht="15" hidden="1" customHeight="1" x14ac:dyDescent="0.25">
      <c r="A230" s="209"/>
      <c r="B230" s="458"/>
      <c r="C230" s="37"/>
      <c r="D230" s="13"/>
      <c r="E230" s="1361"/>
      <c r="F230" s="1361"/>
      <c r="G230" s="1361"/>
      <c r="H230" s="1427"/>
      <c r="I230" s="1405"/>
      <c r="J230" s="1406"/>
      <c r="K230" s="380"/>
      <c r="L230" s="15"/>
      <c r="M230" s="380"/>
      <c r="N230" s="1428"/>
      <c r="O230" s="1429"/>
      <c r="P230" s="1430"/>
      <c r="Q230" s="1398"/>
      <c r="R230" s="244"/>
      <c r="S230" s="1582"/>
    </row>
    <row r="231" spans="1:19" ht="15" hidden="1" customHeight="1" x14ac:dyDescent="0.25">
      <c r="A231" s="209"/>
      <c r="B231" s="458"/>
      <c r="C231" s="37"/>
      <c r="D231" s="13"/>
      <c r="E231" s="1361"/>
      <c r="F231" s="1361"/>
      <c r="G231" s="1361"/>
      <c r="H231" s="1427"/>
      <c r="I231" s="1405"/>
      <c r="J231" s="1406"/>
      <c r="K231" s="380"/>
      <c r="L231" s="15"/>
      <c r="M231" s="380"/>
      <c r="N231" s="1428"/>
      <c r="O231" s="1429"/>
      <c r="P231" s="1430"/>
      <c r="Q231" s="1398"/>
      <c r="R231" s="244"/>
      <c r="S231" s="1582"/>
    </row>
    <row r="232" spans="1:19" ht="15" hidden="1" customHeight="1" x14ac:dyDescent="0.25">
      <c r="A232" s="209"/>
      <c r="B232" s="458"/>
      <c r="C232" s="37"/>
      <c r="D232" s="13"/>
      <c r="E232" s="1361"/>
      <c r="F232" s="1361"/>
      <c r="G232" s="1361"/>
      <c r="H232" s="1427"/>
      <c r="I232" s="1405"/>
      <c r="J232" s="1406"/>
      <c r="K232" s="380"/>
      <c r="L232" s="15"/>
      <c r="M232" s="380"/>
      <c r="N232" s="1428"/>
      <c r="O232" s="1429"/>
      <c r="P232" s="1430"/>
      <c r="Q232" s="1398"/>
      <c r="R232" s="244"/>
      <c r="S232" s="1582"/>
    </row>
    <row r="233" spans="1:19" ht="15" hidden="1" customHeight="1" x14ac:dyDescent="0.25">
      <c r="A233" s="209"/>
      <c r="B233" s="458"/>
      <c r="C233" s="37"/>
      <c r="D233" s="13"/>
      <c r="E233" s="1361"/>
      <c r="F233" s="1361"/>
      <c r="G233" s="1361"/>
      <c r="H233" s="1427"/>
      <c r="I233" s="1405"/>
      <c r="J233" s="1406"/>
      <c r="K233" s="380"/>
      <c r="L233" s="15"/>
      <c r="M233" s="380"/>
      <c r="N233" s="1428"/>
      <c r="O233" s="1429"/>
      <c r="P233" s="1430"/>
      <c r="Q233" s="1398"/>
      <c r="R233" s="244"/>
      <c r="S233" s="1582"/>
    </row>
    <row r="234" spans="1:19" ht="15" hidden="1" customHeight="1" x14ac:dyDescent="0.25">
      <c r="A234" s="209"/>
      <c r="B234" s="458"/>
      <c r="C234" s="37"/>
      <c r="D234" s="13"/>
      <c r="E234" s="1361"/>
      <c r="F234" s="1361"/>
      <c r="G234" s="1361"/>
      <c r="H234" s="1427"/>
      <c r="I234" s="1405"/>
      <c r="J234" s="1406"/>
      <c r="K234" s="380"/>
      <c r="L234" s="15"/>
      <c r="M234" s="380"/>
      <c r="N234" s="1428"/>
      <c r="O234" s="1429"/>
      <c r="P234" s="1430"/>
      <c r="Q234" s="1398"/>
      <c r="R234" s="244"/>
      <c r="S234" s="1582"/>
    </row>
    <row r="235" spans="1:19" ht="15" hidden="1" customHeight="1" x14ac:dyDescent="0.25">
      <c r="A235" s="209"/>
      <c r="B235" s="458"/>
      <c r="C235" s="37"/>
      <c r="D235" s="13"/>
      <c r="E235" s="1361"/>
      <c r="F235" s="1361"/>
      <c r="G235" s="1361"/>
      <c r="H235" s="1427"/>
      <c r="I235" s="1405"/>
      <c r="J235" s="1406"/>
      <c r="K235" s="380"/>
      <c r="L235" s="15"/>
      <c r="M235" s="380"/>
      <c r="N235" s="1428"/>
      <c r="O235" s="1429"/>
      <c r="P235" s="1430"/>
      <c r="Q235" s="1398"/>
      <c r="R235" s="244"/>
      <c r="S235" s="1582"/>
    </row>
    <row r="236" spans="1:19" ht="15" hidden="1" customHeight="1" x14ac:dyDescent="0.25">
      <c r="A236" s="209"/>
      <c r="B236" s="458"/>
      <c r="C236" s="37"/>
      <c r="D236" s="13"/>
      <c r="E236" s="1361"/>
      <c r="F236" s="1361"/>
      <c r="G236" s="1361"/>
      <c r="H236" s="1427"/>
      <c r="I236" s="1405"/>
      <c r="J236" s="1406"/>
      <c r="K236" s="380"/>
      <c r="L236" s="15"/>
      <c r="M236" s="380"/>
      <c r="N236" s="1428"/>
      <c r="O236" s="1429"/>
      <c r="P236" s="1430"/>
      <c r="Q236" s="1398"/>
      <c r="R236" s="244"/>
      <c r="S236" s="1582"/>
    </row>
    <row r="237" spans="1:19" ht="15" hidden="1" customHeight="1" x14ac:dyDescent="0.25">
      <c r="A237" s="209"/>
      <c r="B237" s="458"/>
      <c r="C237" s="37"/>
      <c r="D237" s="13"/>
      <c r="E237" s="1361"/>
      <c r="F237" s="1361"/>
      <c r="G237" s="1361"/>
      <c r="H237" s="1427"/>
      <c r="I237" s="1405"/>
      <c r="J237" s="1406"/>
      <c r="K237" s="380"/>
      <c r="L237" s="15"/>
      <c r="M237" s="380"/>
      <c r="N237" s="1428"/>
      <c r="O237" s="1429"/>
      <c r="P237" s="1430"/>
      <c r="Q237" s="1398"/>
      <c r="R237" s="244"/>
      <c r="S237" s="1582"/>
    </row>
    <row r="238" spans="1:19" ht="15" hidden="1" customHeight="1" x14ac:dyDescent="0.25">
      <c r="A238" s="209"/>
      <c r="B238" s="458"/>
      <c r="C238" s="37"/>
      <c r="D238" s="13"/>
      <c r="E238" s="1361"/>
      <c r="F238" s="1361"/>
      <c r="G238" s="1361"/>
      <c r="H238" s="1427"/>
      <c r="I238" s="1405"/>
      <c r="J238" s="1406"/>
      <c r="K238" s="380"/>
      <c r="L238" s="15"/>
      <c r="M238" s="380"/>
      <c r="N238" s="1428"/>
      <c r="O238" s="1429"/>
      <c r="P238" s="1430"/>
      <c r="Q238" s="1398"/>
      <c r="R238" s="244"/>
      <c r="S238" s="1582"/>
    </row>
    <row r="239" spans="1:19" ht="15" hidden="1" customHeight="1" x14ac:dyDescent="0.25">
      <c r="A239" s="209"/>
      <c r="B239" s="458"/>
      <c r="C239" s="37"/>
      <c r="D239" s="13"/>
      <c r="E239" s="1361"/>
      <c r="F239" s="1361"/>
      <c r="G239" s="1361"/>
      <c r="H239" s="1427"/>
      <c r="I239" s="1405"/>
      <c r="J239" s="1406"/>
      <c r="K239" s="380"/>
      <c r="L239" s="15"/>
      <c r="M239" s="380"/>
      <c r="N239" s="1428"/>
      <c r="O239" s="1429"/>
      <c r="P239" s="1430"/>
      <c r="Q239" s="1398"/>
      <c r="R239" s="244"/>
      <c r="S239" s="1582"/>
    </row>
    <row r="240" spans="1:19" ht="15" hidden="1" customHeight="1" x14ac:dyDescent="0.25">
      <c r="A240" s="209"/>
      <c r="B240" s="458"/>
      <c r="C240" s="37"/>
      <c r="D240" s="13"/>
      <c r="E240" s="1361"/>
      <c r="F240" s="1361"/>
      <c r="G240" s="1361"/>
      <c r="H240" s="1427"/>
      <c r="I240" s="1405"/>
      <c r="J240" s="1406"/>
      <c r="K240" s="380"/>
      <c r="L240" s="15"/>
      <c r="M240" s="380"/>
      <c r="N240" s="1428"/>
      <c r="O240" s="1429"/>
      <c r="P240" s="1430"/>
      <c r="Q240" s="1398"/>
      <c r="R240" s="244"/>
      <c r="S240" s="1582"/>
    </row>
    <row r="241" spans="1:19" ht="30" customHeight="1" x14ac:dyDescent="0.25">
      <c r="A241" s="209"/>
      <c r="B241" s="83" t="s">
        <v>193</v>
      </c>
      <c r="C241" s="1395" t="s">
        <v>1444</v>
      </c>
      <c r="D241" s="1437"/>
      <c r="E241" s="13"/>
      <c r="F241" s="13"/>
      <c r="G241" s="13"/>
      <c r="H241" s="953" t="str">
        <f>IF(AND(ISNUMBER(H242), ISNUMBER(H243), ISNUMBER(H244), ISNUMBER(H245)), SUM(H242:H247), "")</f>
        <v/>
      </c>
      <c r="I241" s="1405"/>
      <c r="J241" s="1406"/>
      <c r="K241" s="37"/>
      <c r="L241" s="13"/>
      <c r="M241" s="13"/>
      <c r="N241" s="953" t="str">
        <f>IF(AND(ISNUMBER(N242), ISNUMBER(N243), ISNUMBER(N244), ISNUMBER(N245)), SUM(N242:N247), "")</f>
        <v/>
      </c>
      <c r="O241" s="1397"/>
      <c r="P241" s="13"/>
      <c r="Q241" s="81"/>
      <c r="R241" s="244"/>
      <c r="S241" s="1582"/>
    </row>
    <row r="242" spans="1:19" ht="15" customHeight="1" x14ac:dyDescent="0.25">
      <c r="A242" s="209"/>
      <c r="B242" s="1566" t="s">
        <v>132</v>
      </c>
      <c r="C242" s="37"/>
      <c r="D242" s="13"/>
      <c r="E242" s="4"/>
      <c r="F242" s="4"/>
      <c r="G242" s="35"/>
      <c r="H242" s="1436" t="str">
        <f t="shared" ref="H242:H247" si="101">IF(ISNUMBER(G242), SUM(E242:G242), "")</f>
        <v/>
      </c>
      <c r="I242" s="1405"/>
      <c r="J242" s="1406"/>
      <c r="K242" s="80" t="str">
        <f t="shared" ref="K242:K247" si="102">IF(AND(ISNUMBER(E242), ISNUMBER(O242)), E242*O242, "")</f>
        <v/>
      </c>
      <c r="L242" s="80" t="str">
        <f t="shared" ref="L242:L247" si="103">IF(AND(ISNUMBER(F242), ISNUMBER(P242)), F242*P242, "")</f>
        <v/>
      </c>
      <c r="M242" s="80" t="str">
        <f t="shared" ref="M242:M247" si="104">IF(AND(ISNUMBER(G242), ISNUMBER(Q242)), G242*Q242, "")</f>
        <v/>
      </c>
      <c r="N242" s="1436" t="str">
        <f t="shared" ref="N242:N247" si="105">IF(ISNUMBER(M242), SUM(K242:M242), "")</f>
        <v/>
      </c>
      <c r="O242" s="1399" t="str">
        <f>IF(ISNUMBER(Parameters!F199), Parameters!F199, "")</f>
        <v/>
      </c>
      <c r="P242" s="39" t="str">
        <f>IF(ISNUMBER(Parameters!G199), Parameters!G199, "")</f>
        <v/>
      </c>
      <c r="Q242" s="38">
        <f>IF(ISNUMBER(Parameters!H199), Parameters!H199, "")</f>
        <v>0.85</v>
      </c>
      <c r="R242" s="244"/>
      <c r="S242" s="1582">
        <f>IF(ISNUMBER(N242),1,0)</f>
        <v>0</v>
      </c>
    </row>
    <row r="243" spans="1:19" ht="15" customHeight="1" x14ac:dyDescent="0.25">
      <c r="A243" s="209"/>
      <c r="B243" s="1566" t="s">
        <v>186</v>
      </c>
      <c r="C243" s="37"/>
      <c r="D243" s="13"/>
      <c r="E243" s="4"/>
      <c r="F243" s="4"/>
      <c r="G243" s="35"/>
      <c r="H243" s="1436" t="str">
        <f t="shared" si="101"/>
        <v/>
      </c>
      <c r="I243" s="1405"/>
      <c r="J243" s="1406"/>
      <c r="K243" s="80" t="str">
        <f t="shared" si="102"/>
        <v/>
      </c>
      <c r="L243" s="80" t="str">
        <f t="shared" si="103"/>
        <v/>
      </c>
      <c r="M243" s="80" t="str">
        <f t="shared" si="104"/>
        <v/>
      </c>
      <c r="N243" s="1436" t="str">
        <f t="shared" si="105"/>
        <v/>
      </c>
      <c r="O243" s="1399">
        <f>IF(ISNUMBER(Parameters!F200), Parameters!F200, "")</f>
        <v>0</v>
      </c>
      <c r="P243" s="39">
        <f>IF(ISNUMBER(Parameters!G200), Parameters!G200, "")</f>
        <v>0</v>
      </c>
      <c r="Q243" s="38">
        <f>IF(ISNUMBER(Parameters!H200), Parameters!H200, "")</f>
        <v>0.85</v>
      </c>
      <c r="R243" s="244"/>
      <c r="S243" s="1582">
        <f t="shared" ref="S243:S245" si="106">IF(ISNUMBER(N243),1,0)</f>
        <v>0</v>
      </c>
    </row>
    <row r="244" spans="1:19" ht="15" customHeight="1" x14ac:dyDescent="0.25">
      <c r="A244" s="209"/>
      <c r="B244" s="1566" t="s">
        <v>187</v>
      </c>
      <c r="C244" s="37"/>
      <c r="D244" s="13"/>
      <c r="E244" s="4"/>
      <c r="F244" s="4"/>
      <c r="G244" s="35"/>
      <c r="H244" s="1436" t="str">
        <f t="shared" si="101"/>
        <v/>
      </c>
      <c r="I244" s="1405"/>
      <c r="J244" s="1406"/>
      <c r="K244" s="80" t="str">
        <f t="shared" si="102"/>
        <v/>
      </c>
      <c r="L244" s="80" t="str">
        <f t="shared" si="103"/>
        <v/>
      </c>
      <c r="M244" s="80" t="str">
        <f t="shared" si="104"/>
        <v/>
      </c>
      <c r="N244" s="1436" t="str">
        <f t="shared" si="105"/>
        <v/>
      </c>
      <c r="O244" s="1399">
        <f>IF(ISNUMBER(Parameters!F201), Parameters!F201, "")</f>
        <v>0</v>
      </c>
      <c r="P244" s="39">
        <f>IF(ISNUMBER(Parameters!G201), Parameters!G201, "")</f>
        <v>0</v>
      </c>
      <c r="Q244" s="38">
        <f>IF(ISNUMBER(Parameters!H201), Parameters!H201, "")</f>
        <v>0.85</v>
      </c>
      <c r="R244" s="244"/>
      <c r="S244" s="1582">
        <f t="shared" si="106"/>
        <v>0</v>
      </c>
    </row>
    <row r="245" spans="1:19" ht="15" customHeight="1" x14ac:dyDescent="0.25">
      <c r="A245" s="209"/>
      <c r="B245" s="1566" t="s">
        <v>188</v>
      </c>
      <c r="C245" s="37"/>
      <c r="D245" s="13"/>
      <c r="E245" s="4"/>
      <c r="F245" s="4"/>
      <c r="G245" s="35"/>
      <c r="H245" s="1436" t="str">
        <f t="shared" si="101"/>
        <v/>
      </c>
      <c r="I245" s="1405"/>
      <c r="J245" s="1406"/>
      <c r="K245" s="80" t="str">
        <f t="shared" si="102"/>
        <v/>
      </c>
      <c r="L245" s="80" t="str">
        <f t="shared" si="103"/>
        <v/>
      </c>
      <c r="M245" s="80" t="str">
        <f t="shared" si="104"/>
        <v/>
      </c>
      <c r="N245" s="1436" t="str">
        <f t="shared" si="105"/>
        <v/>
      </c>
      <c r="O245" s="1399">
        <f>IF(ISNUMBER(Parameters!F202), Parameters!F202, "")</f>
        <v>0</v>
      </c>
      <c r="P245" s="39">
        <f>IF(ISNUMBER(Parameters!G202), Parameters!G202, "")</f>
        <v>0</v>
      </c>
      <c r="Q245" s="38">
        <f>IF(ISNUMBER(Parameters!H202), Parameters!H202, "")</f>
        <v>1</v>
      </c>
      <c r="R245" s="244"/>
      <c r="S245" s="1582">
        <f t="shared" si="106"/>
        <v>0</v>
      </c>
    </row>
    <row r="246" spans="1:19" ht="15" customHeight="1" x14ac:dyDescent="0.25">
      <c r="A246" s="209"/>
      <c r="B246" s="1566" t="s">
        <v>1802</v>
      </c>
      <c r="C246" s="37"/>
      <c r="D246" s="13"/>
      <c r="E246" s="4"/>
      <c r="F246" s="4"/>
      <c r="G246" s="36"/>
      <c r="H246" s="1436" t="str">
        <f t="shared" si="101"/>
        <v/>
      </c>
      <c r="I246" s="1405"/>
      <c r="J246" s="1406"/>
      <c r="K246" s="80" t="str">
        <f t="shared" si="102"/>
        <v/>
      </c>
      <c r="L246" s="80" t="str">
        <f t="shared" si="103"/>
        <v/>
      </c>
      <c r="M246" s="80" t="str">
        <f t="shared" si="104"/>
        <v/>
      </c>
      <c r="N246" s="1436" t="str">
        <f t="shared" si="105"/>
        <v/>
      </c>
      <c r="O246" s="1399" t="str">
        <f>IF(ISNUMBER(Parameters!F203), Parameters!F203, "")</f>
        <v/>
      </c>
      <c r="P246" s="39" t="str">
        <f>IF(ISNUMBER(Parameters!G203), Parameters!G203, "")</f>
        <v/>
      </c>
      <c r="Q246" s="38" t="str">
        <f>IF(ISNUMBER(Parameters!H203), Parameters!H203, "")</f>
        <v/>
      </c>
      <c r="R246" s="244"/>
      <c r="S246" s="1582"/>
    </row>
    <row r="247" spans="1:19" ht="15" customHeight="1" x14ac:dyDescent="0.25">
      <c r="A247" s="209"/>
      <c r="B247" s="1566" t="s">
        <v>1803</v>
      </c>
      <c r="C247" s="37"/>
      <c r="D247" s="13"/>
      <c r="E247" s="4"/>
      <c r="F247" s="4"/>
      <c r="G247" s="36"/>
      <c r="H247" s="1436" t="str">
        <f t="shared" si="101"/>
        <v/>
      </c>
      <c r="I247" s="1405"/>
      <c r="J247" s="1406"/>
      <c r="K247" s="80" t="str">
        <f t="shared" si="102"/>
        <v/>
      </c>
      <c r="L247" s="80" t="str">
        <f t="shared" si="103"/>
        <v/>
      </c>
      <c r="M247" s="80" t="str">
        <f t="shared" si="104"/>
        <v/>
      </c>
      <c r="N247" s="1436" t="str">
        <f t="shared" si="105"/>
        <v/>
      </c>
      <c r="O247" s="1399" t="str">
        <f>IF(ISNUMBER(Parameters!F204), Parameters!F204, "")</f>
        <v/>
      </c>
      <c r="P247" s="39" t="str">
        <f>IF(ISNUMBER(Parameters!G204), Parameters!G204, "")</f>
        <v/>
      </c>
      <c r="Q247" s="38" t="str">
        <f>IF(ISNUMBER(Parameters!H204), Parameters!H204, "")</f>
        <v/>
      </c>
      <c r="R247" s="244"/>
      <c r="S247" s="1582"/>
    </row>
    <row r="248" spans="1:19" ht="15" hidden="1" customHeight="1" x14ac:dyDescent="0.25">
      <c r="A248" s="209"/>
      <c r="B248" s="458"/>
      <c r="C248" s="37"/>
      <c r="D248" s="13"/>
      <c r="E248" s="1361"/>
      <c r="F248" s="1361"/>
      <c r="G248" s="1361"/>
      <c r="H248" s="1427"/>
      <c r="I248" s="1405"/>
      <c r="J248" s="1406"/>
      <c r="K248" s="380"/>
      <c r="L248" s="15"/>
      <c r="M248" s="380"/>
      <c r="N248" s="1428"/>
      <c r="O248" s="1429"/>
      <c r="P248" s="1430"/>
      <c r="Q248" s="1398"/>
      <c r="R248" s="244"/>
      <c r="S248" s="1582"/>
    </row>
    <row r="249" spans="1:19" ht="15" hidden="1" customHeight="1" x14ac:dyDescent="0.25">
      <c r="A249" s="209"/>
      <c r="B249" s="458"/>
      <c r="C249" s="37"/>
      <c r="D249" s="13"/>
      <c r="E249" s="1361"/>
      <c r="F249" s="1361"/>
      <c r="G249" s="1361"/>
      <c r="H249" s="1427"/>
      <c r="I249" s="1405"/>
      <c r="J249" s="1406"/>
      <c r="K249" s="380"/>
      <c r="L249" s="15"/>
      <c r="M249" s="380"/>
      <c r="N249" s="1428"/>
      <c r="O249" s="1429"/>
      <c r="P249" s="1430"/>
      <c r="Q249" s="1398"/>
      <c r="R249" s="244"/>
      <c r="S249" s="1582"/>
    </row>
    <row r="250" spans="1:19" ht="30" customHeight="1" x14ac:dyDescent="0.25">
      <c r="A250" s="209"/>
      <c r="B250" s="83" t="s">
        <v>194</v>
      </c>
      <c r="C250" s="1395" t="s">
        <v>1445</v>
      </c>
      <c r="D250" s="1437"/>
      <c r="E250" s="13"/>
      <c r="F250" s="13"/>
      <c r="G250" s="13"/>
      <c r="H250" s="953" t="str">
        <f>IF(AND(ISNUMBER(H251), ISNUMBER(H252), ISNUMBER(H253), ISNUMBER(H254)), SUM(H251:H256), "")</f>
        <v/>
      </c>
      <c r="I250" s="1405"/>
      <c r="J250" s="1406"/>
      <c r="K250" s="37"/>
      <c r="L250" s="13"/>
      <c r="M250" s="13"/>
      <c r="N250" s="953" t="str">
        <f>IF(AND(ISNUMBER(N251), ISNUMBER(N252), ISNUMBER(N253), ISNUMBER(N254)), SUM(N251:N256), "")</f>
        <v/>
      </c>
      <c r="O250" s="1397"/>
      <c r="P250" s="13"/>
      <c r="Q250" s="81"/>
      <c r="R250" s="244"/>
      <c r="S250" s="1582"/>
    </row>
    <row r="251" spans="1:19" ht="15" customHeight="1" x14ac:dyDescent="0.25">
      <c r="A251" s="209"/>
      <c r="B251" s="1566" t="s">
        <v>132</v>
      </c>
      <c r="C251" s="37"/>
      <c r="D251" s="13"/>
      <c r="E251" s="35"/>
      <c r="F251" s="35"/>
      <c r="G251" s="35"/>
      <c r="H251" s="1436" t="str">
        <f t="shared" ref="H251:H256" si="107">IF(AND(ISNUMBER(E251), ISNUMBER(F251), ISNUMBER(G251)), SUM(E251:G251), "")</f>
        <v/>
      </c>
      <c r="I251" s="1405"/>
      <c r="J251" s="1406"/>
      <c r="K251" s="80" t="str">
        <f t="shared" ref="K251:K256" si="108">IF(AND(ISNUMBER(E251), ISNUMBER(O251)), E251*O251, "")</f>
        <v/>
      </c>
      <c r="L251" s="80" t="str">
        <f t="shared" ref="L251:L256" si="109">IF(AND(ISNUMBER(F251), ISNUMBER(P251)), F251*P251, "")</f>
        <v/>
      </c>
      <c r="M251" s="80" t="str">
        <f t="shared" ref="M251:M256" si="110">IF(AND(ISNUMBER(G251), ISNUMBER(Q251)), G251*Q251, "")</f>
        <v/>
      </c>
      <c r="N251" s="1436" t="str">
        <f t="shared" ref="N251:N256" si="111">IF(AND(ISNUMBER(K251), ISNUMBER(L251), ISNUMBER(M251)), SUM(K251:M251), "")</f>
        <v/>
      </c>
      <c r="O251" s="1399">
        <f>IF(ISNUMBER(Parameters!F208), Parameters!F208, "")</f>
        <v>0.5</v>
      </c>
      <c r="P251" s="39">
        <f>IF(ISNUMBER(Parameters!G208), Parameters!G208, "")</f>
        <v>0.5</v>
      </c>
      <c r="Q251" s="38">
        <f>IF(ISNUMBER(Parameters!H208), Parameters!H208, "")</f>
        <v>0.85</v>
      </c>
      <c r="R251" s="244"/>
      <c r="S251" s="1582">
        <f>IF(ISNUMBER(N251),1,0)</f>
        <v>0</v>
      </c>
    </row>
    <row r="252" spans="1:19" ht="15" customHeight="1" x14ac:dyDescent="0.25">
      <c r="A252" s="209"/>
      <c r="B252" s="1566" t="s">
        <v>186</v>
      </c>
      <c r="C252" s="37"/>
      <c r="D252" s="13"/>
      <c r="E252" s="35"/>
      <c r="F252" s="35"/>
      <c r="G252" s="35"/>
      <c r="H252" s="1436" t="str">
        <f t="shared" si="107"/>
        <v/>
      </c>
      <c r="I252" s="1405"/>
      <c r="J252" s="1406"/>
      <c r="K252" s="80" t="str">
        <f t="shared" si="108"/>
        <v/>
      </c>
      <c r="L252" s="80" t="str">
        <f t="shared" si="109"/>
        <v/>
      </c>
      <c r="M252" s="80" t="str">
        <f t="shared" si="110"/>
        <v/>
      </c>
      <c r="N252" s="1436" t="str">
        <f t="shared" si="111"/>
        <v/>
      </c>
      <c r="O252" s="1399">
        <f>IF(ISNUMBER(Parameters!F209), Parameters!F209, "")</f>
        <v>0.5</v>
      </c>
      <c r="P252" s="39">
        <f>IF(ISNUMBER(Parameters!G209), Parameters!G209, "")</f>
        <v>0.5</v>
      </c>
      <c r="Q252" s="38">
        <f>IF(ISNUMBER(Parameters!H209), Parameters!H209, "")</f>
        <v>0.85</v>
      </c>
      <c r="R252" s="244"/>
      <c r="S252" s="1582">
        <f t="shared" ref="S252:S254" si="112">IF(ISNUMBER(N252),1,0)</f>
        <v>0</v>
      </c>
    </row>
    <row r="253" spans="1:19" ht="15" customHeight="1" x14ac:dyDescent="0.25">
      <c r="A253" s="209"/>
      <c r="B253" s="1566" t="s">
        <v>187</v>
      </c>
      <c r="C253" s="37"/>
      <c r="D253" s="13"/>
      <c r="E253" s="35"/>
      <c r="F253" s="35"/>
      <c r="G253" s="35"/>
      <c r="H253" s="1436" t="str">
        <f t="shared" si="107"/>
        <v/>
      </c>
      <c r="I253" s="1405"/>
      <c r="J253" s="1406"/>
      <c r="K253" s="80" t="str">
        <f t="shared" si="108"/>
        <v/>
      </c>
      <c r="L253" s="80" t="str">
        <f t="shared" si="109"/>
        <v/>
      </c>
      <c r="M253" s="80" t="str">
        <f t="shared" si="110"/>
        <v/>
      </c>
      <c r="N253" s="1436" t="str">
        <f t="shared" si="111"/>
        <v/>
      </c>
      <c r="O253" s="1399">
        <f>IF(ISNUMBER(Parameters!F210), Parameters!F210, "")</f>
        <v>0.5</v>
      </c>
      <c r="P253" s="39">
        <f>IF(ISNUMBER(Parameters!G210), Parameters!G210, "")</f>
        <v>0.5</v>
      </c>
      <c r="Q253" s="38">
        <f>IF(ISNUMBER(Parameters!H210), Parameters!H210, "")</f>
        <v>0.85</v>
      </c>
      <c r="R253" s="244"/>
      <c r="S253" s="1582">
        <f t="shared" si="112"/>
        <v>0</v>
      </c>
    </row>
    <row r="254" spans="1:19" ht="15" customHeight="1" x14ac:dyDescent="0.25">
      <c r="A254" s="209"/>
      <c r="B254" s="1566" t="s">
        <v>188</v>
      </c>
      <c r="C254" s="37"/>
      <c r="D254" s="13"/>
      <c r="E254" s="35"/>
      <c r="F254" s="35"/>
      <c r="G254" s="35"/>
      <c r="H254" s="1436" t="str">
        <f t="shared" si="107"/>
        <v/>
      </c>
      <c r="I254" s="1405"/>
      <c r="J254" s="1406"/>
      <c r="K254" s="80" t="str">
        <f t="shared" si="108"/>
        <v/>
      </c>
      <c r="L254" s="80" t="str">
        <f t="shared" si="109"/>
        <v/>
      </c>
      <c r="M254" s="80" t="str">
        <f t="shared" si="110"/>
        <v/>
      </c>
      <c r="N254" s="1436" t="str">
        <f t="shared" si="111"/>
        <v/>
      </c>
      <c r="O254" s="1399">
        <f>IF(ISNUMBER(Parameters!F211), Parameters!F211, "")</f>
        <v>1</v>
      </c>
      <c r="P254" s="39">
        <f>IF(ISNUMBER(Parameters!G211), Parameters!G211, "")</f>
        <v>1</v>
      </c>
      <c r="Q254" s="38">
        <f>IF(ISNUMBER(Parameters!H211), Parameters!H211, "")</f>
        <v>1</v>
      </c>
      <c r="R254" s="244"/>
      <c r="S254" s="1582">
        <f t="shared" si="112"/>
        <v>0</v>
      </c>
    </row>
    <row r="255" spans="1:19" ht="15" customHeight="1" x14ac:dyDescent="0.25">
      <c r="A255" s="209"/>
      <c r="B255" s="1566" t="s">
        <v>1802</v>
      </c>
      <c r="C255" s="37"/>
      <c r="D255" s="13"/>
      <c r="E255" s="4"/>
      <c r="F255" s="4"/>
      <c r="G255" s="36"/>
      <c r="H255" s="1436" t="str">
        <f t="shared" si="107"/>
        <v/>
      </c>
      <c r="I255" s="1405"/>
      <c r="J255" s="1406"/>
      <c r="K255" s="80" t="str">
        <f t="shared" si="108"/>
        <v/>
      </c>
      <c r="L255" s="80" t="str">
        <f t="shared" si="109"/>
        <v/>
      </c>
      <c r="M255" s="80" t="str">
        <f t="shared" si="110"/>
        <v/>
      </c>
      <c r="N255" s="1436" t="str">
        <f t="shared" si="111"/>
        <v/>
      </c>
      <c r="O255" s="1399" t="str">
        <f>IF(ISNUMBER(Parameters!F212), Parameters!F212, "")</f>
        <v/>
      </c>
      <c r="P255" s="39" t="str">
        <f>IF(ISNUMBER(Parameters!G212), Parameters!G212, "")</f>
        <v/>
      </c>
      <c r="Q255" s="38" t="str">
        <f>IF(ISNUMBER(Parameters!H212), Parameters!H212, "")</f>
        <v/>
      </c>
      <c r="R255" s="244"/>
      <c r="S255" s="1582"/>
    </row>
    <row r="256" spans="1:19" ht="15" customHeight="1" x14ac:dyDescent="0.25">
      <c r="A256" s="209"/>
      <c r="B256" s="1566" t="s">
        <v>1803</v>
      </c>
      <c r="C256" s="37"/>
      <c r="D256" s="13"/>
      <c r="E256" s="4"/>
      <c r="F256" s="4"/>
      <c r="G256" s="36"/>
      <c r="H256" s="1436" t="str">
        <f t="shared" si="107"/>
        <v/>
      </c>
      <c r="I256" s="1405"/>
      <c r="J256" s="1406"/>
      <c r="K256" s="80" t="str">
        <f t="shared" si="108"/>
        <v/>
      </c>
      <c r="L256" s="80" t="str">
        <f t="shared" si="109"/>
        <v/>
      </c>
      <c r="M256" s="80" t="str">
        <f t="shared" si="110"/>
        <v/>
      </c>
      <c r="N256" s="1436" t="str">
        <f t="shared" si="111"/>
        <v/>
      </c>
      <c r="O256" s="1399" t="str">
        <f>IF(ISNUMBER(Parameters!F213), Parameters!F213, "")</f>
        <v/>
      </c>
      <c r="P256" s="39" t="str">
        <f>IF(ISNUMBER(Parameters!G213), Parameters!G213, "")</f>
        <v/>
      </c>
      <c r="Q256" s="38" t="str">
        <f>IF(ISNUMBER(Parameters!H213), Parameters!H213, "")</f>
        <v/>
      </c>
      <c r="R256" s="244"/>
      <c r="S256" s="1582"/>
    </row>
    <row r="257" spans="1:19" ht="15" hidden="1" customHeight="1" x14ac:dyDescent="0.25">
      <c r="A257" s="209"/>
      <c r="B257" s="458"/>
      <c r="C257" s="37"/>
      <c r="D257" s="13"/>
      <c r="E257" s="1361"/>
      <c r="F257" s="1361"/>
      <c r="G257" s="1361"/>
      <c r="H257" s="1427"/>
      <c r="I257" s="1405"/>
      <c r="J257" s="1406"/>
      <c r="K257" s="380"/>
      <c r="L257" s="15"/>
      <c r="M257" s="380"/>
      <c r="N257" s="1428"/>
      <c r="O257" s="1429"/>
      <c r="P257" s="1430"/>
      <c r="Q257" s="1398"/>
      <c r="R257" s="244"/>
      <c r="S257" s="1582"/>
    </row>
    <row r="258" spans="1:19" ht="15" hidden="1" customHeight="1" x14ac:dyDescent="0.25">
      <c r="A258" s="209"/>
      <c r="B258" s="458"/>
      <c r="C258" s="37"/>
      <c r="D258" s="13"/>
      <c r="E258" s="1361"/>
      <c r="F258" s="1361"/>
      <c r="G258" s="1361"/>
      <c r="H258" s="1427"/>
      <c r="I258" s="1405"/>
      <c r="J258" s="1406"/>
      <c r="K258" s="380"/>
      <c r="L258" s="15"/>
      <c r="M258" s="380"/>
      <c r="N258" s="1428"/>
      <c r="O258" s="1429"/>
      <c r="P258" s="1430"/>
      <c r="Q258" s="1398"/>
      <c r="R258" s="244"/>
      <c r="S258" s="1582"/>
    </row>
    <row r="259" spans="1:19" ht="30" customHeight="1" x14ac:dyDescent="0.25">
      <c r="A259" s="209"/>
      <c r="B259" s="83" t="s">
        <v>200</v>
      </c>
      <c r="C259" s="1395" t="s">
        <v>1446</v>
      </c>
      <c r="D259" s="1437"/>
      <c r="E259" s="13"/>
      <c r="F259" s="13"/>
      <c r="G259" s="13"/>
      <c r="H259" s="953" t="str">
        <f>IF(AND(ISNUMBER(H260), ISNUMBER(H261), ISNUMBER(H262), ISNUMBER(H263)), SUM(H260:H265), "")</f>
        <v/>
      </c>
      <c r="I259" s="1405"/>
      <c r="J259" s="1406"/>
      <c r="K259" s="37"/>
      <c r="L259" s="13"/>
      <c r="M259" s="13"/>
      <c r="N259" s="953" t="str">
        <f>IF(AND(ISNUMBER(N260), ISNUMBER(N261), ISNUMBER(N262), ISNUMBER(N263)), SUM(N260:N265), "")</f>
        <v/>
      </c>
      <c r="O259" s="1397"/>
      <c r="P259" s="13"/>
      <c r="Q259" s="81"/>
      <c r="R259" s="244"/>
      <c r="S259" s="1582"/>
    </row>
    <row r="260" spans="1:19" ht="15" customHeight="1" x14ac:dyDescent="0.25">
      <c r="A260" s="209"/>
      <c r="B260" s="1566" t="s">
        <v>132</v>
      </c>
      <c r="C260" s="37"/>
      <c r="D260" s="13"/>
      <c r="E260" s="13"/>
      <c r="F260" s="13"/>
      <c r="G260" s="13"/>
      <c r="H260" s="1487"/>
      <c r="I260" s="1405"/>
      <c r="J260" s="1406"/>
      <c r="K260" s="37"/>
      <c r="L260" s="37"/>
      <c r="M260" s="37"/>
      <c r="N260" s="953" t="str">
        <f>IF(AND(ISNUMBER(H260), ISNUMBER(Q260)), H260*Q260, "")</f>
        <v/>
      </c>
      <c r="O260" s="1397"/>
      <c r="P260" s="13"/>
      <c r="Q260" s="38">
        <f>IF(ISNUMBER(Parameters!H217), Parameters!H217, "")</f>
        <v>0.85</v>
      </c>
      <c r="R260" s="244"/>
      <c r="S260" s="1582">
        <f>IF(ISNUMBER(N260),1,0)</f>
        <v>0</v>
      </c>
    </row>
    <row r="261" spans="1:19" ht="15" customHeight="1" x14ac:dyDescent="0.25">
      <c r="A261" s="209"/>
      <c r="B261" s="1566" t="s">
        <v>186</v>
      </c>
      <c r="C261" s="37"/>
      <c r="D261" s="13"/>
      <c r="E261" s="13"/>
      <c r="F261" s="13"/>
      <c r="G261" s="13"/>
      <c r="H261" s="1487"/>
      <c r="I261" s="1405"/>
      <c r="J261" s="1406"/>
      <c r="K261" s="37"/>
      <c r="L261" s="37"/>
      <c r="M261" s="37"/>
      <c r="N261" s="953" t="str">
        <f t="shared" ref="N261:N265" si="113">IF(AND(ISNUMBER(H261), ISNUMBER(Q261)), H261*Q261, "")</f>
        <v/>
      </c>
      <c r="O261" s="1397"/>
      <c r="P261" s="13"/>
      <c r="Q261" s="38">
        <f>IF(ISNUMBER(Parameters!H218), Parameters!H218, "")</f>
        <v>0.85</v>
      </c>
      <c r="R261" s="244"/>
      <c r="S261" s="1582">
        <f t="shared" ref="S261:S263" si="114">IF(ISNUMBER(N261),1,0)</f>
        <v>0</v>
      </c>
    </row>
    <row r="262" spans="1:19" ht="15" customHeight="1" x14ac:dyDescent="0.25">
      <c r="A262" s="209"/>
      <c r="B262" s="1566" t="s">
        <v>187</v>
      </c>
      <c r="C262" s="37"/>
      <c r="D262" s="13"/>
      <c r="E262" s="13"/>
      <c r="F262" s="13"/>
      <c r="G262" s="13"/>
      <c r="H262" s="1487"/>
      <c r="I262" s="1405"/>
      <c r="J262" s="1406"/>
      <c r="K262" s="37"/>
      <c r="L262" s="37"/>
      <c r="M262" s="37"/>
      <c r="N262" s="953" t="str">
        <f t="shared" si="113"/>
        <v/>
      </c>
      <c r="O262" s="1397"/>
      <c r="P262" s="13"/>
      <c r="Q262" s="38">
        <f>IF(ISNUMBER(Parameters!H219), Parameters!H219, "")</f>
        <v>0.85</v>
      </c>
      <c r="R262" s="244"/>
      <c r="S262" s="1582">
        <f t="shared" si="114"/>
        <v>0</v>
      </c>
    </row>
    <row r="263" spans="1:19" ht="15" customHeight="1" x14ac:dyDescent="0.25">
      <c r="A263" s="209"/>
      <c r="B263" s="1566" t="s">
        <v>188</v>
      </c>
      <c r="C263" s="37"/>
      <c r="D263" s="13"/>
      <c r="E263" s="13"/>
      <c r="F263" s="13"/>
      <c r="G263" s="13"/>
      <c r="H263" s="1487"/>
      <c r="I263" s="1405"/>
      <c r="J263" s="1406"/>
      <c r="K263" s="37"/>
      <c r="L263" s="37"/>
      <c r="M263" s="37"/>
      <c r="N263" s="953" t="str">
        <f t="shared" si="113"/>
        <v/>
      </c>
      <c r="O263" s="1397"/>
      <c r="P263" s="13"/>
      <c r="Q263" s="38">
        <f>IF(ISNUMBER(Parameters!H220), Parameters!H220, "")</f>
        <v>1</v>
      </c>
      <c r="R263" s="244"/>
      <c r="S263" s="1582">
        <f t="shared" si="114"/>
        <v>0</v>
      </c>
    </row>
    <row r="264" spans="1:19" ht="15" customHeight="1" x14ac:dyDescent="0.25">
      <c r="A264" s="209"/>
      <c r="B264" s="1566" t="s">
        <v>1802</v>
      </c>
      <c r="C264" s="37"/>
      <c r="D264" s="13"/>
      <c r="E264" s="13"/>
      <c r="F264" s="13"/>
      <c r="G264" s="13"/>
      <c r="H264" s="1415"/>
      <c r="I264" s="1405"/>
      <c r="J264" s="1406"/>
      <c r="K264" s="37"/>
      <c r="L264" s="37"/>
      <c r="M264" s="37"/>
      <c r="N264" s="953" t="str">
        <f t="shared" si="113"/>
        <v/>
      </c>
      <c r="O264" s="1397"/>
      <c r="P264" s="13"/>
      <c r="Q264" s="38" t="str">
        <f>IF(ISNUMBER(Parameters!H221), Parameters!H221, "")</f>
        <v/>
      </c>
      <c r="R264" s="244"/>
      <c r="S264" s="1582"/>
    </row>
    <row r="265" spans="1:19" ht="15" customHeight="1" x14ac:dyDescent="0.25">
      <c r="A265" s="209"/>
      <c r="B265" s="1566" t="s">
        <v>1803</v>
      </c>
      <c r="C265" s="37"/>
      <c r="D265" s="13"/>
      <c r="E265" s="13"/>
      <c r="F265" s="13"/>
      <c r="G265" s="13"/>
      <c r="H265" s="1415"/>
      <c r="I265" s="1405"/>
      <c r="J265" s="1406"/>
      <c r="K265" s="37"/>
      <c r="L265" s="37"/>
      <c r="M265" s="37"/>
      <c r="N265" s="953" t="str">
        <f t="shared" si="113"/>
        <v/>
      </c>
      <c r="O265" s="1397"/>
      <c r="P265" s="13"/>
      <c r="Q265" s="38" t="str">
        <f>IF(ISNUMBER(Parameters!H222), Parameters!H222, "")</f>
        <v/>
      </c>
      <c r="R265" s="244"/>
      <c r="S265" s="1582"/>
    </row>
    <row r="266" spans="1:19" ht="15" hidden="1" customHeight="1" x14ac:dyDescent="0.25">
      <c r="A266" s="209"/>
      <c r="B266" s="458"/>
      <c r="C266" s="37"/>
      <c r="D266" s="13"/>
      <c r="E266" s="1361"/>
      <c r="F266" s="1361"/>
      <c r="G266" s="1361"/>
      <c r="H266" s="1427"/>
      <c r="I266" s="1405"/>
      <c r="J266" s="1406"/>
      <c r="K266" s="380"/>
      <c r="L266" s="15"/>
      <c r="M266" s="380"/>
      <c r="N266" s="1428"/>
      <c r="O266" s="1429"/>
      <c r="P266" s="1430"/>
      <c r="Q266" s="1398"/>
      <c r="R266" s="244"/>
      <c r="S266" s="1582"/>
    </row>
    <row r="267" spans="1:19" ht="15" hidden="1" customHeight="1" x14ac:dyDescent="0.25">
      <c r="A267" s="209"/>
      <c r="B267" s="458"/>
      <c r="C267" s="37"/>
      <c r="D267" s="13"/>
      <c r="E267" s="1361"/>
      <c r="F267" s="1361"/>
      <c r="G267" s="1361"/>
      <c r="H267" s="1427"/>
      <c r="I267" s="1405"/>
      <c r="J267" s="1406"/>
      <c r="K267" s="380"/>
      <c r="L267" s="15"/>
      <c r="M267" s="380"/>
      <c r="N267" s="1428"/>
      <c r="O267" s="1429"/>
      <c r="P267" s="1430"/>
      <c r="Q267" s="1398"/>
      <c r="R267" s="244"/>
      <c r="S267" s="1582"/>
    </row>
    <row r="268" spans="1:19" ht="30" customHeight="1" x14ac:dyDescent="0.25">
      <c r="A268" s="209"/>
      <c r="B268" s="83" t="s">
        <v>209</v>
      </c>
      <c r="C268" s="1395" t="s">
        <v>1439</v>
      </c>
      <c r="D268" s="1437"/>
      <c r="E268" s="13"/>
      <c r="F268" s="13"/>
      <c r="G268" s="13"/>
      <c r="H268" s="953" t="str">
        <f>IF(AND(ISNUMBER(H269), ISNUMBER(H270), ISNUMBER(H271), ISNUMBER(H272)), SUM(H269:H274), "")</f>
        <v/>
      </c>
      <c r="I268" s="1405"/>
      <c r="J268" s="1406"/>
      <c r="K268" s="37"/>
      <c r="L268" s="13"/>
      <c r="M268" s="13"/>
      <c r="N268" s="953" t="str">
        <f>IF(AND(ISNUMBER(N269), ISNUMBER(N270), ISNUMBER(N271), ISNUMBER(N272)), SUM(N269:N274), "")</f>
        <v/>
      </c>
      <c r="O268" s="1397"/>
      <c r="P268" s="13"/>
      <c r="Q268" s="81"/>
      <c r="R268" s="244"/>
      <c r="S268" s="1582"/>
    </row>
    <row r="269" spans="1:19" ht="15" customHeight="1" x14ac:dyDescent="0.25">
      <c r="A269" s="209"/>
      <c r="B269" s="1566" t="s">
        <v>132</v>
      </c>
      <c r="C269" s="37"/>
      <c r="D269" s="13"/>
      <c r="E269" s="35"/>
      <c r="F269" s="35"/>
      <c r="G269" s="13"/>
      <c r="H269" s="1436" t="str">
        <f t="shared" ref="H269:H274" si="115">IF(AND(ISNUMBER(E269), ISNUMBER(F269)), SUM(E269:F269), "")</f>
        <v/>
      </c>
      <c r="I269" s="1405"/>
      <c r="J269" s="1406"/>
      <c r="K269" s="80" t="str">
        <f>IF(AND(ISNUMBER(E269),ISNUMBER(O269)), E269*O269, "")</f>
        <v/>
      </c>
      <c r="L269" s="25" t="str">
        <f>IF(AND(ISNUMBER(F269),ISNUMBER(P269)), F269*P269, "")</f>
        <v/>
      </c>
      <c r="M269" s="13"/>
      <c r="N269" s="1436" t="str">
        <f t="shared" ref="N269:N274" si="116">IF(AND(ISNUMBER(K269), ISNUMBER(L269)), SUM(K269:L269), "")</f>
        <v/>
      </c>
      <c r="O269" s="1399">
        <f>IF(ISNUMBER(Parameters!F226), Parameters!F226, "")</f>
        <v>0.5</v>
      </c>
      <c r="P269" s="39">
        <f>IF(ISNUMBER(Parameters!G226), Parameters!G226, "")</f>
        <v>0.5</v>
      </c>
      <c r="Q269" s="81"/>
      <c r="R269" s="244"/>
      <c r="S269" s="1582">
        <f>IF(ISNUMBER(N269),1,0)</f>
        <v>0</v>
      </c>
    </row>
    <row r="270" spans="1:19" ht="15" customHeight="1" x14ac:dyDescent="0.25">
      <c r="A270" s="209"/>
      <c r="B270" s="1566" t="s">
        <v>186</v>
      </c>
      <c r="C270" s="37"/>
      <c r="D270" s="13"/>
      <c r="E270" s="35"/>
      <c r="F270" s="35"/>
      <c r="G270" s="13"/>
      <c r="H270" s="1436" t="str">
        <f t="shared" si="115"/>
        <v/>
      </c>
      <c r="I270" s="1405"/>
      <c r="J270" s="1406"/>
      <c r="K270" s="80" t="str">
        <f t="shared" ref="K270:L277" si="117">IF(AND(ISNUMBER(E270),ISNUMBER(O270)), E270*O270, "")</f>
        <v/>
      </c>
      <c r="L270" s="25" t="str">
        <f t="shared" si="117"/>
        <v/>
      </c>
      <c r="M270" s="13"/>
      <c r="N270" s="1436" t="str">
        <f t="shared" si="116"/>
        <v/>
      </c>
      <c r="O270" s="1399">
        <f>IF(ISNUMBER(Parameters!F227), Parameters!F227, "")</f>
        <v>0.5</v>
      </c>
      <c r="P270" s="39">
        <f>IF(ISNUMBER(Parameters!G227), Parameters!G227, "")</f>
        <v>0.5</v>
      </c>
      <c r="Q270" s="81"/>
      <c r="R270" s="244"/>
      <c r="S270" s="1582">
        <f t="shared" ref="S270:S272" si="118">IF(ISNUMBER(N270),1,0)</f>
        <v>0</v>
      </c>
    </row>
    <row r="271" spans="1:19" ht="15" customHeight="1" x14ac:dyDescent="0.25">
      <c r="A271" s="209"/>
      <c r="B271" s="1566" t="s">
        <v>187</v>
      </c>
      <c r="C271" s="37"/>
      <c r="D271" s="13"/>
      <c r="E271" s="35"/>
      <c r="F271" s="35"/>
      <c r="G271" s="13"/>
      <c r="H271" s="1436" t="str">
        <f t="shared" si="115"/>
        <v/>
      </c>
      <c r="I271" s="1405"/>
      <c r="J271" s="1406"/>
      <c r="K271" s="80" t="str">
        <f t="shared" si="117"/>
        <v/>
      </c>
      <c r="L271" s="25" t="str">
        <f t="shared" si="117"/>
        <v/>
      </c>
      <c r="M271" s="13"/>
      <c r="N271" s="1436" t="str">
        <f t="shared" si="116"/>
        <v/>
      </c>
      <c r="O271" s="1399">
        <f>IF(ISNUMBER(Parameters!F228), Parameters!F228, "")</f>
        <v>0.5</v>
      </c>
      <c r="P271" s="39">
        <f>IF(ISNUMBER(Parameters!G228), Parameters!G228, "")</f>
        <v>0.5</v>
      </c>
      <c r="Q271" s="81"/>
      <c r="R271" s="244"/>
      <c r="S271" s="1582">
        <f t="shared" si="118"/>
        <v>0</v>
      </c>
    </row>
    <row r="272" spans="1:19" ht="15" customHeight="1" x14ac:dyDescent="0.25">
      <c r="A272" s="209"/>
      <c r="B272" s="1566" t="s">
        <v>188</v>
      </c>
      <c r="C272" s="37"/>
      <c r="D272" s="13"/>
      <c r="E272" s="35"/>
      <c r="F272" s="35"/>
      <c r="G272" s="13"/>
      <c r="H272" s="1436" t="str">
        <f t="shared" si="115"/>
        <v/>
      </c>
      <c r="I272" s="1405"/>
      <c r="J272" s="1406"/>
      <c r="K272" s="80" t="str">
        <f t="shared" si="117"/>
        <v/>
      </c>
      <c r="L272" s="25" t="str">
        <f t="shared" si="117"/>
        <v/>
      </c>
      <c r="M272" s="13"/>
      <c r="N272" s="1436" t="str">
        <f t="shared" si="116"/>
        <v/>
      </c>
      <c r="O272" s="1399">
        <f>IF(ISNUMBER(Parameters!F229), Parameters!F229, "")</f>
        <v>1</v>
      </c>
      <c r="P272" s="39">
        <f>IF(ISNUMBER(Parameters!G229), Parameters!G229, "")</f>
        <v>1</v>
      </c>
      <c r="Q272" s="81"/>
      <c r="R272" s="244"/>
      <c r="S272" s="1582">
        <f t="shared" si="118"/>
        <v>0</v>
      </c>
    </row>
    <row r="273" spans="1:19" ht="15" customHeight="1" x14ac:dyDescent="0.25">
      <c r="A273" s="209"/>
      <c r="B273" s="1566" t="s">
        <v>1802</v>
      </c>
      <c r="C273" s="37"/>
      <c r="D273" s="13"/>
      <c r="E273" s="4"/>
      <c r="F273" s="4"/>
      <c r="G273" s="13"/>
      <c r="H273" s="1436" t="str">
        <f t="shared" si="115"/>
        <v/>
      </c>
      <c r="I273" s="1405"/>
      <c r="J273" s="1406"/>
      <c r="K273" s="80" t="str">
        <f>IF(AND(ISNUMBER(E273),ISNUMBER(O273)), E273*O273, "")</f>
        <v/>
      </c>
      <c r="L273" s="25" t="str">
        <f>IF(AND(ISNUMBER(F273),ISNUMBER(P273)), F273*P273, "")</f>
        <v/>
      </c>
      <c r="M273" s="13"/>
      <c r="N273" s="1436" t="str">
        <f>IF(AND(ISNUMBER(K273), ISNUMBER(L273)), SUM(K273:L273), "")</f>
        <v/>
      </c>
      <c r="O273" s="1399" t="str">
        <f>IF(ISNUMBER(Parameters!F230), Parameters!F230, "")</f>
        <v/>
      </c>
      <c r="P273" s="39" t="str">
        <f>IF(ISNUMBER(Parameters!G230), Parameters!G230, "")</f>
        <v/>
      </c>
      <c r="Q273" s="81"/>
      <c r="R273" s="244"/>
      <c r="S273" s="1582"/>
    </row>
    <row r="274" spans="1:19" ht="15" customHeight="1" x14ac:dyDescent="0.25">
      <c r="A274" s="209"/>
      <c r="B274" s="1566" t="s">
        <v>1803</v>
      </c>
      <c r="C274" s="37"/>
      <c r="D274" s="13"/>
      <c r="E274" s="4"/>
      <c r="F274" s="4"/>
      <c r="G274" s="13"/>
      <c r="H274" s="1436" t="str">
        <f t="shared" si="115"/>
        <v/>
      </c>
      <c r="I274" s="1405"/>
      <c r="J274" s="1406"/>
      <c r="K274" s="80" t="str">
        <f>IF(AND(ISNUMBER(E274),ISNUMBER(O274)), E274*O274, "")</f>
        <v/>
      </c>
      <c r="L274" s="25" t="str">
        <f>IF(AND(ISNUMBER(F274),ISNUMBER(P274)), F274*P274, "")</f>
        <v/>
      </c>
      <c r="M274" s="13"/>
      <c r="N274" s="1436" t="str">
        <f t="shared" si="116"/>
        <v/>
      </c>
      <c r="O274" s="1399" t="str">
        <f>IF(ISNUMBER(Parameters!F231), Parameters!F231, "")</f>
        <v/>
      </c>
      <c r="P274" s="39" t="str">
        <f>IF(ISNUMBER(Parameters!G231), Parameters!G231, "")</f>
        <v/>
      </c>
      <c r="Q274" s="81"/>
      <c r="R274" s="244"/>
      <c r="S274" s="1582"/>
    </row>
    <row r="275" spans="1:19" ht="15" hidden="1" customHeight="1" x14ac:dyDescent="0.25">
      <c r="A275" s="209"/>
      <c r="B275" s="458"/>
      <c r="C275" s="37"/>
      <c r="D275" s="13"/>
      <c r="E275" s="1361"/>
      <c r="F275" s="1361"/>
      <c r="G275" s="1361"/>
      <c r="H275" s="1427"/>
      <c r="I275" s="1405"/>
      <c r="J275" s="1406"/>
      <c r="K275" s="380"/>
      <c r="L275" s="15"/>
      <c r="M275" s="380"/>
      <c r="N275" s="1428"/>
      <c r="O275" s="1429"/>
      <c r="P275" s="1430"/>
      <c r="Q275" s="1398"/>
      <c r="R275" s="244"/>
      <c r="S275" s="1582"/>
    </row>
    <row r="276" spans="1:19" ht="15" hidden="1" customHeight="1" x14ac:dyDescent="0.25">
      <c r="A276" s="209"/>
      <c r="B276" s="458"/>
      <c r="C276" s="37"/>
      <c r="D276" s="13"/>
      <c r="E276" s="1361"/>
      <c r="F276" s="1361"/>
      <c r="G276" s="1361"/>
      <c r="H276" s="1427"/>
      <c r="I276" s="1405"/>
      <c r="J276" s="1406"/>
      <c r="K276" s="380"/>
      <c r="L276" s="15"/>
      <c r="M276" s="380"/>
      <c r="N276" s="1428"/>
      <c r="O276" s="1429"/>
      <c r="P276" s="1430"/>
      <c r="Q276" s="1398"/>
      <c r="R276" s="244"/>
      <c r="S276" s="1582"/>
    </row>
    <row r="277" spans="1:19" ht="30" customHeight="1" x14ac:dyDescent="0.25">
      <c r="A277" s="209"/>
      <c r="B277" s="1199" t="s">
        <v>150</v>
      </c>
      <c r="C277" s="1395" t="s">
        <v>1459</v>
      </c>
      <c r="D277" s="1437"/>
      <c r="E277" s="35"/>
      <c r="F277" s="35"/>
      <c r="G277" s="35"/>
      <c r="H277" s="1436" t="str">
        <f>IF(AND(ISNUMBER(E277), ISNUMBER(F277), ISNUMBER(G277)), SUM(E277:G277), "")</f>
        <v/>
      </c>
      <c r="I277" s="1405"/>
      <c r="J277" s="1406"/>
      <c r="K277" s="80" t="str">
        <f t="shared" si="117"/>
        <v/>
      </c>
      <c r="L277" s="25" t="str">
        <f t="shared" si="117"/>
        <v/>
      </c>
      <c r="M277" s="80" t="str">
        <f>IF(AND(ISNUMBER(G277),ISNUMBER(Q277)),G277*Q277,"")</f>
        <v/>
      </c>
      <c r="N277" s="1436" t="str">
        <f>IF(AND(ISNUMBER(K277), ISNUMBER(L277), ISNUMBER(M277)), SUM(K277:M277), "")</f>
        <v/>
      </c>
      <c r="O277" s="1399">
        <f>IF(ISNUMBER(Parameters!F234), Parameters!F234, "")</f>
        <v>1</v>
      </c>
      <c r="P277" s="39">
        <f>IF(ISNUMBER(Parameters!G234), Parameters!G234, "")</f>
        <v>1</v>
      </c>
      <c r="Q277" s="38">
        <f>IF(ISNUMBER(Parameters!H234), Parameters!H234, "")</f>
        <v>1</v>
      </c>
      <c r="R277" s="244"/>
      <c r="S277" s="1582">
        <f>IF(ISNUMBER(N277),1,0)</f>
        <v>0</v>
      </c>
    </row>
    <row r="278" spans="1:19" ht="14.25" x14ac:dyDescent="0.25">
      <c r="A278" s="209"/>
      <c r="B278" s="1199" t="s">
        <v>1985</v>
      </c>
      <c r="C278" s="1395" t="s">
        <v>1460</v>
      </c>
      <c r="D278" s="1437"/>
      <c r="E278" s="13"/>
      <c r="F278" s="13"/>
      <c r="G278" s="13"/>
      <c r="H278" s="1487"/>
      <c r="I278" s="1405"/>
      <c r="J278" s="1406"/>
      <c r="K278" s="37"/>
      <c r="L278" s="51"/>
      <c r="M278" s="51"/>
      <c r="N278" s="953" t="str">
        <f>IF(AND(ISNUMBER(H278), ISNUMBER(Q278)), H278*Q278,"")</f>
        <v/>
      </c>
      <c r="O278" s="1397"/>
      <c r="P278" s="13"/>
      <c r="Q278" s="38">
        <f>IF(ISNUMBER(Parameters!H235), Parameters!H235, "")</f>
        <v>1</v>
      </c>
      <c r="R278" s="244"/>
      <c r="S278" s="1582">
        <f>IF(ISNUMBER(N278),1,0)</f>
        <v>0</v>
      </c>
    </row>
    <row r="279" spans="1:19" ht="15" customHeight="1" x14ac:dyDescent="0.25">
      <c r="A279" s="209"/>
      <c r="B279" s="1381" t="s">
        <v>184</v>
      </c>
      <c r="C279" s="1395" t="s">
        <v>1494</v>
      </c>
      <c r="D279" s="1437"/>
      <c r="E279" s="13"/>
      <c r="F279" s="13"/>
      <c r="G279" s="13"/>
      <c r="H279" s="1487"/>
      <c r="I279" s="1405"/>
      <c r="J279" s="1406"/>
      <c r="K279" s="37"/>
      <c r="L279" s="51"/>
      <c r="M279" s="51"/>
      <c r="N279" s="953" t="str">
        <f>IF(AND(ISNUMBER(H279), ISNUMBER(Q279)), H279*Q279,"")</f>
        <v/>
      </c>
      <c r="O279" s="1397"/>
      <c r="P279" s="13"/>
      <c r="Q279" s="38">
        <f>IF(ISNUMBER(Parameters!H236), Parameters!H236, "")</f>
        <v>0.2</v>
      </c>
      <c r="R279" s="244"/>
      <c r="S279" s="1582">
        <f>IF(ISNUMBER(N279),1,0)</f>
        <v>0</v>
      </c>
    </row>
    <row r="280" spans="1:19" ht="30" customHeight="1" x14ac:dyDescent="0.25">
      <c r="A280" s="209"/>
      <c r="B280" s="1199" t="s">
        <v>181</v>
      </c>
      <c r="C280" s="1395" t="s">
        <v>1447</v>
      </c>
      <c r="D280" s="1437"/>
      <c r="E280" s="35"/>
      <c r="F280" s="35"/>
      <c r="G280" s="35"/>
      <c r="H280" s="1436" t="str">
        <f t="shared" ref="H280:H285" si="119">IF(AND(ISNUMBER(E280), ISNUMBER(F280), ISNUMBER(G280)), SUM(E280:G280), "")</f>
        <v/>
      </c>
      <c r="I280" s="1405"/>
      <c r="J280" s="1406"/>
      <c r="K280" s="80" t="str">
        <f t="shared" ref="K280" si="120">IF(AND(ISNUMBER(E280),ISNUMBER(O280)), E280*O280, "")</f>
        <v/>
      </c>
      <c r="L280" s="25" t="str">
        <f t="shared" ref="L280" si="121">IF(AND(ISNUMBER(F280),ISNUMBER(P280)), F280*P280, "")</f>
        <v/>
      </c>
      <c r="M280" s="80" t="str">
        <f>IF(AND(ISNUMBER(G280),ISNUMBER(Q280)),G280*Q280,"")</f>
        <v/>
      </c>
      <c r="N280" s="1436" t="str">
        <f>IF(AND(ISNUMBER(K280), ISNUMBER(L280), ISNUMBER(M280)), SUM(K280:M280), "")</f>
        <v/>
      </c>
      <c r="O280" s="1399" t="str">
        <f>IF(ISNUMBER(Parameters!F237), Parameters!F237, "")</f>
        <v/>
      </c>
      <c r="P280" s="39" t="str">
        <f>IF(ISNUMBER(Parameters!G237), Parameters!G237, "")</f>
        <v/>
      </c>
      <c r="Q280" s="38">
        <f>IF(ISNUMBER(Parameters!H237), Parameters!H237, "")</f>
        <v>0.85</v>
      </c>
      <c r="R280" s="244"/>
      <c r="S280" s="1582">
        <f t="shared" ref="S280:S285" si="122">IF(ISNUMBER(N280),1,0)</f>
        <v>0</v>
      </c>
    </row>
    <row r="281" spans="1:19" ht="15" customHeight="1" x14ac:dyDescent="0.25">
      <c r="A281" s="209"/>
      <c r="B281" s="1199" t="s">
        <v>182</v>
      </c>
      <c r="C281" s="1395" t="s">
        <v>1448</v>
      </c>
      <c r="D281" s="1437"/>
      <c r="E281" s="35"/>
      <c r="F281" s="35"/>
      <c r="G281" s="35"/>
      <c r="H281" s="1436" t="str">
        <f t="shared" si="119"/>
        <v/>
      </c>
      <c r="I281" s="1405"/>
      <c r="J281" s="1406"/>
      <c r="K281" s="80" t="str">
        <f>IF(AND(ISNUMBER(E281),ISNUMBER(O281)), E281*O281, "")</f>
        <v/>
      </c>
      <c r="L281" s="25" t="str">
        <f>IF(AND(ISNUMBER(F281),ISNUMBER(P281)), F281*P281, "")</f>
        <v/>
      </c>
      <c r="M281" s="80" t="str">
        <f>IF(AND(ISNUMBER(G281),ISNUMBER(Q281)),G281*Q281,"")</f>
        <v/>
      </c>
      <c r="N281" s="1436" t="str">
        <f t="shared" ref="N281:N285" si="123">IF(AND(ISNUMBER(K281), ISNUMBER(L281), ISNUMBER(M281)), SUM(K281:M281), "")</f>
        <v/>
      </c>
      <c r="O281" s="1399">
        <f>IF(ISNUMBER(Parameters!F238), Parameters!F238, "")</f>
        <v>1</v>
      </c>
      <c r="P281" s="39">
        <f>IF(ISNUMBER(Parameters!G238), Parameters!G238, "")</f>
        <v>1</v>
      </c>
      <c r="Q281" s="38">
        <f>IF(ISNUMBER(Parameters!H238), Parameters!H238, "")</f>
        <v>1</v>
      </c>
      <c r="R281" s="244"/>
      <c r="S281" s="1582">
        <f t="shared" si="122"/>
        <v>0</v>
      </c>
    </row>
    <row r="282" spans="1:19" ht="15" customHeight="1" x14ac:dyDescent="0.25">
      <c r="A282" s="209"/>
      <c r="B282" s="1199" t="s">
        <v>195</v>
      </c>
      <c r="C282" s="1395" t="s">
        <v>1449</v>
      </c>
      <c r="D282" s="1437"/>
      <c r="E282" s="13"/>
      <c r="F282" s="13"/>
      <c r="G282" s="13"/>
      <c r="H282" s="1487"/>
      <c r="I282" s="1405"/>
      <c r="J282" s="1406"/>
      <c r="K282" s="13"/>
      <c r="L282" s="13"/>
      <c r="M282" s="13"/>
      <c r="N282" s="953" t="str">
        <f>IF(AND(ISNUMBER(H282), ISNUMBER(Q282)), H282*Q282,"")</f>
        <v/>
      </c>
      <c r="O282" s="13"/>
      <c r="P282" s="81"/>
      <c r="Q282" s="39">
        <f>IF(ISNUMBER(Parameters!H239), Parameters!H239, "")</f>
        <v>0</v>
      </c>
      <c r="R282" s="244"/>
      <c r="S282" s="1582">
        <f t="shared" si="122"/>
        <v>0</v>
      </c>
    </row>
    <row r="283" spans="1:19" ht="15" customHeight="1" x14ac:dyDescent="0.25">
      <c r="A283" s="209"/>
      <c r="B283" s="1199" t="s">
        <v>183</v>
      </c>
      <c r="C283" s="1395">
        <v>30.35</v>
      </c>
      <c r="D283" s="1437"/>
      <c r="E283" s="35"/>
      <c r="F283" s="35"/>
      <c r="G283" s="35"/>
      <c r="H283" s="1436" t="str">
        <f t="shared" si="119"/>
        <v/>
      </c>
      <c r="I283" s="1405"/>
      <c r="J283" s="1406"/>
      <c r="K283" s="80" t="str">
        <f>IF(AND(ISNUMBER(E283),ISNUMBER(O283)), E283*O283, "")</f>
        <v/>
      </c>
      <c r="L283" s="25" t="str">
        <f>IF(AND(ISNUMBER(F283),ISNUMBER(P283)), F283*P283, "")</f>
        <v/>
      </c>
      <c r="M283" s="80" t="str">
        <f>IF(AND(ISNUMBER(G283),ISNUMBER(Q283)),G283*Q283,"")</f>
        <v/>
      </c>
      <c r="N283" s="1436" t="str">
        <f t="shared" si="123"/>
        <v/>
      </c>
      <c r="O283" s="1399">
        <f>IF(ISNUMBER(Parameters!F240), Parameters!F240, "")</f>
        <v>0</v>
      </c>
      <c r="P283" s="39">
        <f>IF(ISNUMBER(Parameters!G240), Parameters!G240, "")</f>
        <v>0</v>
      </c>
      <c r="Q283" s="38">
        <f>IF(ISNUMBER(Parameters!H240), Parameters!H240, "")</f>
        <v>0</v>
      </c>
      <c r="R283" s="244"/>
      <c r="S283" s="1582">
        <f t="shared" si="122"/>
        <v>0</v>
      </c>
    </row>
    <row r="284" spans="1:19" ht="30" customHeight="1" x14ac:dyDescent="0.25">
      <c r="A284" s="209"/>
      <c r="B284" s="53" t="str">
        <f>CONCATENATE("Check: interdependent assets in row ", ROW(B283), " = interdependent liabilities above in row ", ROW(B43))</f>
        <v>Check: interdependent assets in row 283 = interdependent liabilities above in row 43</v>
      </c>
      <c r="C284" s="37"/>
      <c r="D284" s="13"/>
      <c r="E284" s="313" t="str">
        <f>IF(AND(ISNUMBER(E43), ISNUMBER(E283)), IF(E283=E43, "Pass", "Fail"), "")</f>
        <v/>
      </c>
      <c r="F284" s="313" t="str">
        <f>IF(AND(ISNUMBER(F43), ISNUMBER(F283)), IF(F283=F43, "Pass", "Fail"), "")</f>
        <v/>
      </c>
      <c r="G284" s="313" t="str">
        <f>IF(AND(ISNUMBER(G43), ISNUMBER(G283)), IF(G283=G43, "Pass", "Fail"), "")</f>
        <v/>
      </c>
      <c r="H284" s="645"/>
      <c r="I284" s="1405"/>
      <c r="J284" s="1406"/>
      <c r="K284" s="37"/>
      <c r="L284" s="44"/>
      <c r="M284" s="44"/>
      <c r="N284" s="645"/>
      <c r="O284" s="1397"/>
      <c r="P284" s="13"/>
      <c r="Q284" s="81"/>
      <c r="R284" s="244"/>
      <c r="S284" s="1582"/>
    </row>
    <row r="285" spans="1:19" ht="15" customHeight="1" x14ac:dyDescent="0.25">
      <c r="A285" s="209"/>
      <c r="B285" s="1368" t="s">
        <v>151</v>
      </c>
      <c r="C285" s="1395" t="s">
        <v>1448</v>
      </c>
      <c r="D285" s="1437"/>
      <c r="E285" s="35"/>
      <c r="F285" s="35"/>
      <c r="G285" s="35"/>
      <c r="H285" s="1436" t="str">
        <f t="shared" si="119"/>
        <v/>
      </c>
      <c r="I285" s="1405"/>
      <c r="J285" s="1406"/>
      <c r="K285" s="79" t="str">
        <f>IF(AND(ISNUMBER(E285),ISNUMBER(O285)), E285*O285, "")</f>
        <v/>
      </c>
      <c r="L285" s="76" t="str">
        <f>IF(AND(ISNUMBER(F285),ISNUMBER(P285)), F285*P285, "")</f>
        <v/>
      </c>
      <c r="M285" s="79" t="str">
        <f>IF(AND(ISNUMBER(G285),ISNUMBER(Q285)),G285*Q285,"")</f>
        <v/>
      </c>
      <c r="N285" s="1470" t="str">
        <f t="shared" si="123"/>
        <v/>
      </c>
      <c r="O285" s="1539">
        <f>IF(ISNUMBER(Parameters!F242), Parameters!F242, "")</f>
        <v>1</v>
      </c>
      <c r="P285" s="1540">
        <f>IF(ISNUMBER(Parameters!G242), Parameters!G242, "")</f>
        <v>1</v>
      </c>
      <c r="Q285" s="1541">
        <f>IF(ISNUMBER(Parameters!H242), Parameters!H242, "")</f>
        <v>1</v>
      </c>
      <c r="R285" s="244"/>
      <c r="S285" s="1582">
        <f t="shared" si="122"/>
        <v>0</v>
      </c>
    </row>
    <row r="286" spans="1:19" ht="15" hidden="1" customHeight="1" x14ac:dyDescent="0.25">
      <c r="A286" s="209"/>
      <c r="B286" s="458"/>
      <c r="C286" s="37"/>
      <c r="D286" s="13"/>
      <c r="E286" s="1361"/>
      <c r="F286" s="1361"/>
      <c r="G286" s="1361"/>
      <c r="H286" s="1427"/>
      <c r="I286" s="1405"/>
      <c r="J286" s="1406"/>
      <c r="K286" s="380"/>
      <c r="L286" s="15"/>
      <c r="M286" s="380"/>
      <c r="N286" s="1485"/>
      <c r="O286" s="1538"/>
      <c r="P286" s="1474"/>
      <c r="Q286" s="1475"/>
      <c r="R286" s="244"/>
      <c r="S286" s="1582"/>
    </row>
    <row r="287" spans="1:19" ht="15" hidden="1" customHeight="1" x14ac:dyDescent="0.25">
      <c r="A287" s="209"/>
      <c r="B287" s="198"/>
      <c r="C287" s="30"/>
      <c r="D287" s="18"/>
      <c r="E287" s="1449"/>
      <c r="F287" s="1449"/>
      <c r="G287" s="1449"/>
      <c r="H287" s="1646"/>
      <c r="I287" s="1407"/>
      <c r="J287" s="1408"/>
      <c r="K287" s="380"/>
      <c r="L287" s="15"/>
      <c r="M287" s="380"/>
      <c r="N287" s="1647"/>
      <c r="O287" s="1452"/>
      <c r="P287" s="1453"/>
      <c r="Q287" s="1454"/>
      <c r="R287" s="244"/>
      <c r="S287" s="1582"/>
    </row>
    <row r="288" spans="1:19" s="2" customFormat="1" ht="15" customHeight="1" x14ac:dyDescent="0.25">
      <c r="A288" s="213"/>
      <c r="B288" s="1443" t="s">
        <v>1814</v>
      </c>
      <c r="C288" s="1181"/>
      <c r="D288" s="1182"/>
      <c r="E288" s="1182"/>
      <c r="F288" s="1182"/>
      <c r="G288" s="1297"/>
      <c r="H288" s="971"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401"/>
      <c r="J288" s="1402"/>
      <c r="K288" s="1181"/>
      <c r="L288" s="1182"/>
      <c r="M288" s="1297"/>
      <c r="N288" s="971"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471"/>
      <c r="P288" s="1472"/>
      <c r="Q288" s="1473"/>
      <c r="R288" s="282"/>
      <c r="S288" s="1582"/>
    </row>
    <row r="289" spans="1:19" ht="60" customHeight="1" x14ac:dyDescent="0.3">
      <c r="A289" s="245" t="s">
        <v>1809</v>
      </c>
      <c r="B289" s="32"/>
      <c r="C289" s="32"/>
      <c r="D289" s="32"/>
      <c r="E289" s="33"/>
      <c r="F289" s="34"/>
      <c r="G289" s="5"/>
      <c r="H289" s="5"/>
      <c r="I289" s="5"/>
      <c r="J289" s="5"/>
      <c r="K289" s="5"/>
      <c r="L289" s="5"/>
      <c r="M289" s="5"/>
      <c r="N289" s="5"/>
      <c r="O289" s="5"/>
      <c r="P289" s="5"/>
      <c r="Q289" s="5"/>
      <c r="R289" s="244"/>
      <c r="S289" s="1582"/>
    </row>
    <row r="290" spans="1:19" ht="30" customHeight="1" x14ac:dyDescent="0.25">
      <c r="A290" s="209"/>
      <c r="B290" s="824"/>
      <c r="C290" s="975" t="s">
        <v>1468</v>
      </c>
      <c r="D290" s="1472"/>
      <c r="E290" s="1472"/>
      <c r="F290" s="1472"/>
      <c r="G290" s="1472"/>
      <c r="H290" s="1131" t="s">
        <v>113</v>
      </c>
      <c r="I290" s="1401"/>
      <c r="J290" s="1402"/>
      <c r="K290" s="1471"/>
      <c r="L290" s="1472"/>
      <c r="M290" s="1472"/>
      <c r="N290" s="1570" t="s">
        <v>143</v>
      </c>
      <c r="O290" s="975" t="s">
        <v>142</v>
      </c>
      <c r="P290" s="1457"/>
      <c r="Q290" s="1458"/>
      <c r="R290" s="244"/>
      <c r="S290" s="1582"/>
    </row>
    <row r="291" spans="1:19" ht="15" customHeight="1" x14ac:dyDescent="0.25">
      <c r="A291" s="209"/>
      <c r="B291" s="1446" t="s">
        <v>133</v>
      </c>
      <c r="C291" s="1476" t="s">
        <v>1450</v>
      </c>
      <c r="D291" s="454"/>
      <c r="E291" s="454"/>
      <c r="F291" s="454"/>
      <c r="G291" s="454"/>
      <c r="H291" s="45"/>
      <c r="I291" s="1403"/>
      <c r="J291" s="1404"/>
      <c r="K291" s="1448"/>
      <c r="L291" s="41"/>
      <c r="M291" s="41"/>
      <c r="N291" s="1479" t="str">
        <f t="shared" ref="N291:N296" si="124">IF(AND(ISNUMBER(H291), ISNUMBER(O291)), H291*O291,"")</f>
        <v/>
      </c>
      <c r="O291" s="1399">
        <f>IF(ISNUMBER(Parameters!F248), Parameters!F248, "")</f>
        <v>0.05</v>
      </c>
      <c r="P291" s="1474"/>
      <c r="Q291" s="1475"/>
      <c r="R291" s="244"/>
      <c r="S291" s="1582">
        <f t="shared" ref="S291:S296" si="125">IF(ISNUMBER(N291),1,0)</f>
        <v>0</v>
      </c>
    </row>
    <row r="292" spans="1:19" ht="15" customHeight="1" x14ac:dyDescent="0.25">
      <c r="A292" s="209"/>
      <c r="B292" s="1218" t="s">
        <v>134</v>
      </c>
      <c r="C292" s="1476" t="s">
        <v>1450</v>
      </c>
      <c r="D292" s="132"/>
      <c r="E292" s="132"/>
      <c r="F292" s="132"/>
      <c r="G292" s="132"/>
      <c r="H292" s="82"/>
      <c r="I292" s="1405"/>
      <c r="J292" s="1406"/>
      <c r="K292" s="1397"/>
      <c r="L292" s="13"/>
      <c r="M292" s="13"/>
      <c r="N292" s="767" t="str">
        <f t="shared" si="124"/>
        <v/>
      </c>
      <c r="O292" s="1399">
        <f>IF(ISNUMBER(Parameters!F249), Parameters!F249, "")</f>
        <v>0.05</v>
      </c>
      <c r="P292" s="1442"/>
      <c r="Q292" s="1398"/>
      <c r="R292" s="244"/>
      <c r="S292" s="1582">
        <f t="shared" si="125"/>
        <v>0</v>
      </c>
    </row>
    <row r="293" spans="1:19" ht="15" customHeight="1" x14ac:dyDescent="0.25">
      <c r="A293" s="209"/>
      <c r="B293" s="1218" t="s">
        <v>154</v>
      </c>
      <c r="C293" s="1476" t="s">
        <v>1450</v>
      </c>
      <c r="D293" s="132"/>
      <c r="E293" s="132"/>
      <c r="F293" s="132"/>
      <c r="G293" s="132"/>
      <c r="H293" s="82"/>
      <c r="I293" s="1405"/>
      <c r="J293" s="1406"/>
      <c r="K293" s="1397"/>
      <c r="L293" s="13"/>
      <c r="M293" s="13"/>
      <c r="N293" s="767" t="str">
        <f t="shared" si="124"/>
        <v/>
      </c>
      <c r="O293" s="1399">
        <f>IF(ISNUMBER(Parameters!F250), Parameters!F250, "")</f>
        <v>0</v>
      </c>
      <c r="P293" s="1442"/>
      <c r="Q293" s="1398"/>
      <c r="R293" s="244"/>
      <c r="S293" s="1582">
        <f t="shared" si="125"/>
        <v>0</v>
      </c>
    </row>
    <row r="294" spans="1:19" ht="15" customHeight="1" x14ac:dyDescent="0.25">
      <c r="A294" s="209"/>
      <c r="B294" s="1218" t="s">
        <v>155</v>
      </c>
      <c r="C294" s="1476" t="s">
        <v>1450</v>
      </c>
      <c r="D294" s="132"/>
      <c r="E294" s="132"/>
      <c r="F294" s="132"/>
      <c r="G294" s="132"/>
      <c r="H294" s="82"/>
      <c r="I294" s="1405"/>
      <c r="J294" s="1406"/>
      <c r="K294" s="1397"/>
      <c r="L294" s="13"/>
      <c r="M294" s="13"/>
      <c r="N294" s="767" t="str">
        <f t="shared" si="124"/>
        <v/>
      </c>
      <c r="O294" s="1399">
        <f>IF(ISNUMBER(Parameters!F251), Parameters!F251, "")</f>
        <v>0</v>
      </c>
      <c r="P294" s="1442"/>
      <c r="Q294" s="1398"/>
      <c r="R294" s="244"/>
      <c r="S294" s="1582">
        <f t="shared" si="125"/>
        <v>0</v>
      </c>
    </row>
    <row r="295" spans="1:19" ht="15" customHeight="1" x14ac:dyDescent="0.25">
      <c r="A295" s="209"/>
      <c r="B295" s="1218" t="s">
        <v>124</v>
      </c>
      <c r="C295" s="1476" t="s">
        <v>1450</v>
      </c>
      <c r="D295" s="132"/>
      <c r="E295" s="132"/>
      <c r="F295" s="132"/>
      <c r="G295" s="132"/>
      <c r="H295" s="82"/>
      <c r="I295" s="1405"/>
      <c r="J295" s="1406"/>
      <c r="K295" s="1397"/>
      <c r="L295" s="13"/>
      <c r="M295" s="13"/>
      <c r="N295" s="767" t="str">
        <f t="shared" si="124"/>
        <v/>
      </c>
      <c r="O295" s="1399">
        <f>IF(ISNUMBER(Parameters!F252), Parameters!F252, "")</f>
        <v>0</v>
      </c>
      <c r="P295" s="1442"/>
      <c r="Q295" s="1398"/>
      <c r="R295" s="244"/>
      <c r="S295" s="1582">
        <f t="shared" si="125"/>
        <v>0</v>
      </c>
    </row>
    <row r="296" spans="1:19" ht="15" customHeight="1" x14ac:dyDescent="0.25">
      <c r="A296" s="209"/>
      <c r="B296" s="1218" t="s">
        <v>125</v>
      </c>
      <c r="C296" s="1476" t="s">
        <v>1450</v>
      </c>
      <c r="D296" s="132"/>
      <c r="E296" s="132"/>
      <c r="F296" s="132"/>
      <c r="G296" s="132"/>
      <c r="H296" s="82"/>
      <c r="I296" s="1405"/>
      <c r="J296" s="1406"/>
      <c r="K296" s="1397"/>
      <c r="L296" s="13"/>
      <c r="M296" s="13"/>
      <c r="N296" s="767" t="str">
        <f t="shared" si="124"/>
        <v/>
      </c>
      <c r="O296" s="1399">
        <f>IF(ISNUMBER(Parameters!F253), Parameters!F253, "")</f>
        <v>0</v>
      </c>
      <c r="P296" s="1442"/>
      <c r="Q296" s="1398"/>
      <c r="R296" s="244"/>
      <c r="S296" s="1582">
        <f t="shared" si="125"/>
        <v>0</v>
      </c>
    </row>
    <row r="297" spans="1:19" ht="15" customHeight="1" x14ac:dyDescent="0.25">
      <c r="A297" s="209"/>
      <c r="B297" s="1218" t="s">
        <v>121</v>
      </c>
      <c r="C297" s="1476" t="s">
        <v>1450</v>
      </c>
      <c r="D297" s="132"/>
      <c r="E297" s="132"/>
      <c r="F297" s="132"/>
      <c r="G297" s="132"/>
      <c r="H297" s="767" t="str">
        <f>IF(AND(ISNUMBER(H298), ISNUMBER(H299), ISNUMBER(H300), ISNUMBER(H301)), SUM(H298:H301), "")</f>
        <v/>
      </c>
      <c r="I297" s="1405"/>
      <c r="J297" s="1406"/>
      <c r="K297" s="1397"/>
      <c r="L297" s="13"/>
      <c r="M297" s="13"/>
      <c r="N297" s="767" t="str">
        <f>IF(AND(ISNUMBER(N298), ISNUMBER(N299), ISNUMBER(N300), ISNUMBER(N301)), SUM(N298:N301), "")</f>
        <v/>
      </c>
      <c r="O297" s="51"/>
      <c r="P297" s="1442"/>
      <c r="Q297" s="1398"/>
      <c r="R297" s="244"/>
      <c r="S297" s="1582"/>
    </row>
    <row r="298" spans="1:19" ht="15" customHeight="1" x14ac:dyDescent="0.25">
      <c r="A298" s="209"/>
      <c r="B298" s="1362" t="s">
        <v>91</v>
      </c>
      <c r="C298" s="1476" t="s">
        <v>1450</v>
      </c>
      <c r="D298" s="132"/>
      <c r="E298" s="132"/>
      <c r="F298" s="132"/>
      <c r="G298" s="132"/>
      <c r="H298" s="82"/>
      <c r="I298" s="1405"/>
      <c r="J298" s="1406"/>
      <c r="K298" s="1397"/>
      <c r="L298" s="13"/>
      <c r="M298" s="13"/>
      <c r="N298" s="767" t="str">
        <f>IF(AND(ISNUMBER(H298), ISNUMBER(O298)), H298*O298,"")</f>
        <v/>
      </c>
      <c r="O298" s="1399">
        <f>IF(ISNUMBER(Parameters!F255), Parameters!F255, "")</f>
        <v>0</v>
      </c>
      <c r="P298" s="1442"/>
      <c r="Q298" s="1398"/>
      <c r="R298" s="244"/>
      <c r="S298" s="1582">
        <f t="shared" ref="S298:S302" si="126">IF(ISNUMBER(N298),1,0)</f>
        <v>0</v>
      </c>
    </row>
    <row r="299" spans="1:19" ht="15" customHeight="1" x14ac:dyDescent="0.25">
      <c r="A299" s="209"/>
      <c r="B299" s="1362" t="s">
        <v>0</v>
      </c>
      <c r="C299" s="1476" t="s">
        <v>1450</v>
      </c>
      <c r="D299" s="132"/>
      <c r="E299" s="132"/>
      <c r="F299" s="132"/>
      <c r="G299" s="132"/>
      <c r="H299" s="82"/>
      <c r="I299" s="1405"/>
      <c r="J299" s="1406"/>
      <c r="K299" s="1397"/>
      <c r="L299" s="13"/>
      <c r="M299" s="13"/>
      <c r="N299" s="767" t="str">
        <f>IF(AND(ISNUMBER(H299), ISNUMBER(O299)), H299*O299,"")</f>
        <v/>
      </c>
      <c r="O299" s="1399">
        <f>IF(ISNUMBER(Parameters!F256), Parameters!F256, "")</f>
        <v>0</v>
      </c>
      <c r="P299" s="1442"/>
      <c r="Q299" s="1398"/>
      <c r="R299" s="244"/>
      <c r="S299" s="1582">
        <f t="shared" si="126"/>
        <v>0</v>
      </c>
    </row>
    <row r="300" spans="1:19" ht="15" customHeight="1" x14ac:dyDescent="0.25">
      <c r="A300" s="209"/>
      <c r="B300" s="1362" t="s">
        <v>122</v>
      </c>
      <c r="C300" s="1476" t="s">
        <v>1450</v>
      </c>
      <c r="D300" s="132"/>
      <c r="E300" s="132"/>
      <c r="F300" s="132"/>
      <c r="G300" s="132"/>
      <c r="H300" s="82"/>
      <c r="I300" s="1405"/>
      <c r="J300" s="1406"/>
      <c r="K300" s="1397"/>
      <c r="L300" s="13"/>
      <c r="M300" s="13"/>
      <c r="N300" s="767" t="str">
        <f>IF(AND(ISNUMBER(H300), ISNUMBER(O300)), H300*O300,"")</f>
        <v/>
      </c>
      <c r="O300" s="1399">
        <f>IF(ISNUMBER(Parameters!F257), Parameters!F257, "")</f>
        <v>0</v>
      </c>
      <c r="P300" s="1442"/>
      <c r="Q300" s="1398"/>
      <c r="R300" s="244"/>
      <c r="S300" s="1582">
        <f t="shared" si="126"/>
        <v>0</v>
      </c>
    </row>
    <row r="301" spans="1:19" ht="15" customHeight="1" x14ac:dyDescent="0.25">
      <c r="A301" s="209"/>
      <c r="B301" s="1362" t="s">
        <v>1</v>
      </c>
      <c r="C301" s="1476" t="s">
        <v>1450</v>
      </c>
      <c r="D301" s="132"/>
      <c r="E301" s="132"/>
      <c r="F301" s="132"/>
      <c r="G301" s="132"/>
      <c r="H301" s="82"/>
      <c r="I301" s="1405"/>
      <c r="J301" s="1406"/>
      <c r="K301" s="1397"/>
      <c r="L301" s="13"/>
      <c r="M301" s="13"/>
      <c r="N301" s="767" t="str">
        <f>IF(AND(ISNUMBER(H301), ISNUMBER(O301)), H301*O301,"")</f>
        <v/>
      </c>
      <c r="O301" s="1399">
        <f>IF(ISNUMBER(Parameters!F258), Parameters!F258, "")</f>
        <v>0</v>
      </c>
      <c r="P301" s="1442"/>
      <c r="Q301" s="1398"/>
      <c r="R301" s="244"/>
      <c r="S301" s="1582">
        <f t="shared" si="126"/>
        <v>0</v>
      </c>
    </row>
    <row r="302" spans="1:19" ht="15" customHeight="1" x14ac:dyDescent="0.25">
      <c r="A302" s="209"/>
      <c r="B302" s="1218" t="s">
        <v>51</v>
      </c>
      <c r="C302" s="1477" t="s">
        <v>1450</v>
      </c>
      <c r="D302" s="132"/>
      <c r="E302" s="132"/>
      <c r="F302" s="132"/>
      <c r="G302" s="132"/>
      <c r="H302" s="569"/>
      <c r="I302" s="1405"/>
      <c r="J302" s="1406"/>
      <c r="K302" s="1480"/>
      <c r="L302" s="23"/>
      <c r="M302" s="23"/>
      <c r="N302" s="767" t="str">
        <f>IF(AND(ISNUMBER(H302), ISNUMBER(O302)), H302*O302,"")</f>
        <v/>
      </c>
      <c r="O302" s="1399">
        <f>IF(ISNUMBER(Parameters!F259), Parameters!F259, "")</f>
        <v>0</v>
      </c>
      <c r="P302" s="1442"/>
      <c r="Q302" s="1398"/>
      <c r="R302" s="244"/>
      <c r="S302" s="1582">
        <f t="shared" si="126"/>
        <v>0</v>
      </c>
    </row>
    <row r="303" spans="1:19" ht="15" hidden="1" customHeight="1" x14ac:dyDescent="0.25">
      <c r="A303" s="209"/>
      <c r="B303" s="458"/>
      <c r="C303" s="51"/>
      <c r="D303" s="132"/>
      <c r="E303" s="132"/>
      <c r="F303" s="132"/>
      <c r="G303" s="132"/>
      <c r="H303" s="1441"/>
      <c r="I303" s="1405"/>
      <c r="J303" s="1406"/>
      <c r="K303" s="1573"/>
      <c r="L303" s="15"/>
      <c r="M303" s="15"/>
      <c r="N303" s="765"/>
      <c r="O303" s="1429"/>
      <c r="P303" s="1442"/>
      <c r="Q303" s="1398"/>
      <c r="R303" s="244"/>
      <c r="S303" s="1582"/>
    </row>
    <row r="304" spans="1:19" ht="15" hidden="1" customHeight="1" x14ac:dyDescent="0.25">
      <c r="A304" s="209"/>
      <c r="B304" s="373"/>
      <c r="C304" s="1478"/>
      <c r="D304" s="312"/>
      <c r="E304" s="312"/>
      <c r="F304" s="312"/>
      <c r="G304" s="312"/>
      <c r="H304" s="1451"/>
      <c r="I304" s="1407"/>
      <c r="J304" s="1408"/>
      <c r="K304" s="1066"/>
      <c r="L304" s="88"/>
      <c r="M304" s="88"/>
      <c r="N304" s="769"/>
      <c r="O304" s="1452"/>
      <c r="P304" s="1453"/>
      <c r="Q304" s="1454"/>
      <c r="R304" s="244"/>
      <c r="S304" s="1582"/>
    </row>
    <row r="305" spans="1:19" ht="15" customHeight="1" x14ac:dyDescent="0.25">
      <c r="A305" s="209"/>
      <c r="B305" s="1443" t="s">
        <v>1814</v>
      </c>
      <c r="C305" s="1463"/>
      <c r="D305" s="1182"/>
      <c r="E305" s="1182"/>
      <c r="F305" s="1182"/>
      <c r="G305" s="1297"/>
      <c r="H305" s="971" t="str">
        <f>IF(AND(ISNUMBER(H291), ISNUMBER(H292), ISNUMBER(H293), ISNUMBER(H294), ISNUMBER(H295), ISNUMBER(H296), ISNUMBER(H297), ISNUMBER(H302)), SUM(H291:H297, H302), "")</f>
        <v/>
      </c>
      <c r="I305" s="1401"/>
      <c r="J305" s="1402"/>
      <c r="K305" s="1481"/>
      <c r="L305" s="1455"/>
      <c r="M305" s="1584"/>
      <c r="N305" s="971" t="str">
        <f>IF(AND(ISNUMBER(N291), ISNUMBER(N292), ISNUMBER(N293), ISNUMBER(N294), ISNUMBER(N295), ISNUMBER(N296), ISNUMBER(N297), ISNUMBER(N302)), SUM(N291:N297, N302), "")</f>
        <v/>
      </c>
      <c r="O305" s="1456"/>
      <c r="P305" s="1457"/>
      <c r="Q305" s="1458"/>
      <c r="R305" s="244"/>
      <c r="S305" s="1582"/>
    </row>
    <row r="306" spans="1:19" ht="60" customHeight="1" x14ac:dyDescent="0.3">
      <c r="A306" s="245" t="s">
        <v>1810</v>
      </c>
      <c r="B306" s="32"/>
      <c r="C306" s="32"/>
      <c r="D306" s="32"/>
      <c r="E306" s="33"/>
      <c r="F306" s="34"/>
      <c r="G306" s="5"/>
      <c r="H306" s="5"/>
      <c r="I306" s="5"/>
      <c r="J306" s="5"/>
      <c r="K306" s="5"/>
      <c r="L306" s="5"/>
      <c r="M306" s="5"/>
      <c r="N306" s="5"/>
      <c r="O306" s="5"/>
      <c r="P306" s="5"/>
      <c r="Q306" s="5"/>
      <c r="R306" s="244"/>
      <c r="S306" s="1582"/>
    </row>
    <row r="307" spans="1:19" ht="30" customHeight="1" x14ac:dyDescent="0.25">
      <c r="A307" s="209"/>
      <c r="B307" s="1462"/>
      <c r="C307" s="1450"/>
      <c r="D307" s="1472"/>
      <c r="E307" s="1472"/>
      <c r="F307" s="1472"/>
      <c r="G307" s="1472"/>
      <c r="H307" s="1482" t="s">
        <v>113</v>
      </c>
      <c r="I307" s="1401"/>
      <c r="J307" s="1402"/>
      <c r="K307" s="1471"/>
      <c r="L307" s="1472"/>
      <c r="M307" s="1472"/>
      <c r="N307" s="975" t="s">
        <v>143</v>
      </c>
      <c r="O307" s="1456"/>
      <c r="P307" s="1483"/>
      <c r="Q307" s="1458"/>
      <c r="R307" s="244"/>
      <c r="S307" s="1582"/>
    </row>
    <row r="308" spans="1:19" ht="15" customHeight="1" x14ac:dyDescent="0.25">
      <c r="A308" s="209"/>
      <c r="B308" s="1464" t="s">
        <v>1813</v>
      </c>
      <c r="C308" s="454"/>
      <c r="D308" s="454"/>
      <c r="E308" s="454"/>
      <c r="F308" s="454"/>
      <c r="G308" s="448"/>
      <c r="H308" s="1583" t="str">
        <f>IF(AND(ISNUMBER(H288), ISNUMBER(H305)), H288+H305, "")</f>
        <v/>
      </c>
      <c r="I308" s="1460"/>
      <c r="J308" s="1461"/>
      <c r="K308" s="380"/>
      <c r="L308" s="15"/>
      <c r="M308" s="52"/>
      <c r="N308" s="1583" t="str">
        <f>IF(AND(ISNUMBER(N288), ISNUMBER(N305)), N288+N305, "")</f>
        <v/>
      </c>
      <c r="O308" s="1429"/>
      <c r="P308" s="1442"/>
      <c r="Q308" s="1398"/>
      <c r="R308" s="244"/>
      <c r="S308" s="1582"/>
    </row>
    <row r="309" spans="1:19" ht="15" hidden="1" customHeight="1" x14ac:dyDescent="0.25">
      <c r="A309" s="209"/>
      <c r="B309" s="37"/>
      <c r="C309" s="13"/>
      <c r="D309" s="13"/>
      <c r="E309" s="1361"/>
      <c r="F309" s="1361"/>
      <c r="G309" s="1361"/>
      <c r="H309" s="1427"/>
      <c r="I309" s="1405"/>
      <c r="J309" s="1406"/>
      <c r="K309" s="380"/>
      <c r="L309" s="15"/>
      <c r="M309" s="380"/>
      <c r="N309" s="48"/>
      <c r="O309" s="1429"/>
      <c r="P309" s="1442"/>
      <c r="Q309" s="1398"/>
      <c r="R309" s="244"/>
      <c r="S309" s="1582"/>
    </row>
    <row r="310" spans="1:19" ht="15" hidden="1" customHeight="1" x14ac:dyDescent="0.25">
      <c r="A310" s="209"/>
      <c r="B310" s="30"/>
      <c r="C310" s="18"/>
      <c r="D310" s="18"/>
      <c r="E310" s="1449"/>
      <c r="F310" s="1449"/>
      <c r="G310" s="1449"/>
      <c r="H310" s="1465"/>
      <c r="I310" s="1444"/>
      <c r="J310" s="1445"/>
      <c r="K310" s="381"/>
      <c r="L310" s="88"/>
      <c r="M310" s="381"/>
      <c r="N310" s="322"/>
      <c r="O310" s="1452"/>
      <c r="P310" s="1453"/>
      <c r="Q310" s="1454"/>
      <c r="R310" s="244"/>
      <c r="S310" s="1582"/>
    </row>
    <row r="311" spans="1:19" ht="15" customHeight="1" x14ac:dyDescent="0.25">
      <c r="A311" s="209"/>
      <c r="B311" s="1412" t="s">
        <v>135</v>
      </c>
      <c r="C311" s="1567"/>
      <c r="D311" s="1567"/>
      <c r="E311" s="1567"/>
      <c r="F311" s="1567"/>
      <c r="G311" s="1567"/>
      <c r="H311" s="971" t="str">
        <f>IF(ISNUMBER(H308), H308, "")</f>
        <v/>
      </c>
      <c r="I311" s="1401"/>
      <c r="J311" s="1402"/>
      <c r="K311" s="1567"/>
      <c r="L311" s="1567"/>
      <c r="M311" s="1568"/>
      <c r="N311" s="971" t="str">
        <f>IF(ISNUMBER(N308), N308, "")</f>
        <v/>
      </c>
      <c r="O311" s="1456"/>
      <c r="P311" s="1457"/>
      <c r="Q311" s="1458"/>
      <c r="R311" s="244"/>
      <c r="S311" s="1582"/>
    </row>
    <row r="312" spans="1:19" ht="15" customHeight="1" x14ac:dyDescent="0.25">
      <c r="A312" s="209"/>
      <c r="B312" s="5"/>
      <c r="C312" s="5"/>
      <c r="D312" s="5"/>
      <c r="E312" s="5"/>
      <c r="F312" s="5"/>
      <c r="G312" s="5"/>
      <c r="H312" s="5"/>
      <c r="I312" s="5"/>
      <c r="J312" s="5"/>
      <c r="K312" s="5"/>
      <c r="L312" s="5"/>
      <c r="M312" s="5"/>
      <c r="N312" s="5"/>
      <c r="O312" s="5"/>
      <c r="P312" s="5"/>
      <c r="Q312" s="5"/>
      <c r="R312" s="244"/>
      <c r="S312" s="1582"/>
    </row>
    <row r="313" spans="1:19" s="2" customFormat="1" ht="45" customHeight="1" x14ac:dyDescent="0.35">
      <c r="A313" s="642" t="s">
        <v>1811</v>
      </c>
      <c r="B313" s="1447"/>
      <c r="C313" s="1447"/>
      <c r="D313" s="1447"/>
      <c r="E313" s="1447"/>
      <c r="F313" s="1447"/>
      <c r="G313" s="1447"/>
      <c r="H313" s="1447"/>
      <c r="I313" s="1447"/>
      <c r="J313" s="1447"/>
      <c r="K313" s="1447"/>
      <c r="L313" s="1447"/>
      <c r="M313" s="1447"/>
      <c r="N313" s="1447"/>
      <c r="O313" s="654"/>
      <c r="P313" s="654"/>
      <c r="Q313" s="654"/>
      <c r="R313" s="466"/>
      <c r="S313" s="1582"/>
    </row>
    <row r="314" spans="1:19" s="2" customFormat="1" ht="15" customHeight="1" x14ac:dyDescent="0.25">
      <c r="A314" s="213"/>
      <c r="B314"/>
      <c r="C314"/>
      <c r="D314"/>
      <c r="E314"/>
      <c r="F314"/>
      <c r="G314"/>
      <c r="H314"/>
      <c r="I314"/>
      <c r="J314"/>
      <c r="K314"/>
      <c r="L314"/>
      <c r="M314"/>
      <c r="N314"/>
      <c r="R314" s="282"/>
      <c r="S314" s="1582"/>
    </row>
    <row r="315" spans="1:19" s="2" customFormat="1" ht="15" customHeight="1" x14ac:dyDescent="0.25">
      <c r="A315" s="213"/>
      <c r="B315" s="2515" t="s">
        <v>1812</v>
      </c>
      <c r="C315" s="2515"/>
      <c r="D315" s="2515"/>
      <c r="E315" s="2515"/>
      <c r="F315" s="2515"/>
      <c r="G315" s="2515"/>
      <c r="H315" s="2515"/>
      <c r="I315" s="2515"/>
      <c r="J315" s="2515"/>
      <c r="K315" s="2515"/>
      <c r="L315" s="2515"/>
      <c r="M315" s="2516"/>
      <c r="N315" s="1486" t="str">
        <f>IF(AND(ISNUMBER(N311), ISNUMBER(N46)), IF(N311&gt;0, N46/N311, ""), "")</f>
        <v/>
      </c>
      <c r="O315" s="1456"/>
      <c r="P315" s="1457"/>
      <c r="Q315" s="1458"/>
      <c r="R315" s="282"/>
      <c r="S315" s="1582"/>
    </row>
    <row r="316" spans="1:19" ht="15" customHeight="1" x14ac:dyDescent="0.25">
      <c r="A316" s="644"/>
      <c r="B316" s="341"/>
      <c r="C316" s="341"/>
      <c r="D316" s="341"/>
      <c r="E316" s="341"/>
      <c r="F316" s="341"/>
      <c r="G316" s="341"/>
      <c r="H316" s="341"/>
      <c r="I316" s="341"/>
      <c r="J316" s="341"/>
      <c r="K316" s="341"/>
      <c r="L316" s="341"/>
      <c r="M316" s="341"/>
      <c r="N316" s="341"/>
      <c r="O316" s="341"/>
      <c r="P316" s="341"/>
      <c r="Q316" s="341"/>
      <c r="R316" s="779"/>
      <c r="S316" s="1582"/>
    </row>
  </sheetData>
  <sheetProtection algorithmName="SHA-512" hashValue="v+ZlT6b9uGlo6NiM5vLP6GN8W/kPRA8yqwQpDQQrQFSL3u+q1tWMwa4sm5VeCVWAEU5KDRWbfQ1OqCVACzC/Iw==" saltValue="U5A6MlLCYROTP8v6dsRcXw==" spinCount="100000" sheet="1" objects="1" scenarios="1"/>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6" type="noConversion"/>
  <conditionalFormatting sqref="A148:A196">
    <cfRule type="cellIs" dxfId="3200" priority="1317" stopIfTrue="1" operator="equal">
      <formula>"Please check"</formula>
    </cfRule>
  </conditionalFormatting>
  <conditionalFormatting sqref="A150:A196">
    <cfRule type="cellIs" dxfId="3199" priority="1319" stopIfTrue="1" operator="equal">
      <formula>"Fail"</formula>
    </cfRule>
    <cfRule type="cellIs" dxfId="3198" priority="1318" stopIfTrue="1" operator="equal">
      <formula>"Pass"</formula>
    </cfRule>
  </conditionalFormatting>
  <conditionalFormatting sqref="A197:A209">
    <cfRule type="cellIs" dxfId="3197" priority="1229" stopIfTrue="1" operator="equal">
      <formula>"Fail"</formula>
    </cfRule>
    <cfRule type="cellIs" dxfId="3196" priority="1228" stopIfTrue="1" operator="equal">
      <formula>"Pass"</formula>
    </cfRule>
  </conditionalFormatting>
  <conditionalFormatting sqref="A201:A209">
    <cfRule type="cellIs" dxfId="3195" priority="1227" stopIfTrue="1" operator="equal">
      <formula>"Please check"</formula>
    </cfRule>
  </conditionalFormatting>
  <conditionalFormatting sqref="A212:A218">
    <cfRule type="cellIs" dxfId="3194" priority="1250" stopIfTrue="1" operator="equal">
      <formula>"Fail"</formula>
    </cfRule>
    <cfRule type="cellIs" dxfId="3193" priority="1249" stopIfTrue="1" operator="equal">
      <formula>"Pass"</formula>
    </cfRule>
  </conditionalFormatting>
  <conditionalFormatting sqref="A219:A222">
    <cfRule type="cellIs" dxfId="3192" priority="1215" stopIfTrue="1" operator="equal">
      <formula>"Please check"</formula>
    </cfRule>
  </conditionalFormatting>
  <conditionalFormatting sqref="A219:A227">
    <cfRule type="cellIs" dxfId="3191" priority="1217" stopIfTrue="1" operator="equal">
      <formula>"Fail"</formula>
    </cfRule>
    <cfRule type="cellIs" dxfId="3190" priority="1216" stopIfTrue="1" operator="equal">
      <formula>"Pass"</formula>
    </cfRule>
  </conditionalFormatting>
  <conditionalFormatting sqref="A228:A238">
    <cfRule type="cellIs" dxfId="3189" priority="1122" stopIfTrue="1" operator="equal">
      <formula>"Please check"</formula>
    </cfRule>
    <cfRule type="cellIs" dxfId="3188" priority="1123" stopIfTrue="1" operator="equal">
      <formula>"Pass"</formula>
    </cfRule>
    <cfRule type="cellIs" dxfId="3187" priority="1124" stopIfTrue="1" operator="equal">
      <formula>"Fail"</formula>
    </cfRule>
  </conditionalFormatting>
  <conditionalFormatting sqref="A239:A245">
    <cfRule type="cellIs" dxfId="3186" priority="1145" stopIfTrue="1" operator="equal">
      <formula>"Fail"</formula>
    </cfRule>
    <cfRule type="cellIs" dxfId="3185" priority="1144" stopIfTrue="1" operator="equal">
      <formula>"Pass"</formula>
    </cfRule>
  </conditionalFormatting>
  <conditionalFormatting sqref="A246:A283">
    <cfRule type="cellIs" dxfId="3184" priority="1011" stopIfTrue="1" operator="equal">
      <formula>"Please check"</formula>
    </cfRule>
    <cfRule type="cellIs" dxfId="3183" priority="1012" stopIfTrue="1" operator="equal">
      <formula>"Pass"</formula>
    </cfRule>
    <cfRule type="cellIs" dxfId="3182" priority="1013" stopIfTrue="1" operator="equal">
      <formula>"Fail"</formula>
    </cfRule>
  </conditionalFormatting>
  <conditionalFormatting sqref="A291:A311">
    <cfRule type="cellIs" dxfId="3181" priority="711" stopIfTrue="1" operator="equal">
      <formula>"Please check"</formula>
    </cfRule>
    <cfRule type="cellIs" dxfId="3180" priority="712" stopIfTrue="1" operator="equal">
      <formula>"Pass"</formula>
    </cfRule>
    <cfRule type="cellIs" dxfId="3179" priority="713" stopIfTrue="1" operator="equal">
      <formula>"Fail"</formula>
    </cfRule>
  </conditionalFormatting>
  <conditionalFormatting sqref="A5:B6">
    <cfRule type="cellIs" dxfId="3178" priority="1912" stopIfTrue="1" operator="equal">
      <formula>"Pass"</formula>
    </cfRule>
    <cfRule type="cellIs" dxfId="3177" priority="1911" stopIfTrue="1" operator="equal">
      <formula>"Please check"</formula>
    </cfRule>
    <cfRule type="cellIs" dxfId="3176" priority="1913" stopIfTrue="1" operator="equal">
      <formula>"Fail"</formula>
    </cfRule>
  </conditionalFormatting>
  <conditionalFormatting sqref="A21:B29">
    <cfRule type="cellIs" dxfId="3175" priority="1838" stopIfTrue="1" operator="equal">
      <formula>"Fail"</formula>
    </cfRule>
    <cfRule type="cellIs" dxfId="3174" priority="1836" stopIfTrue="1" operator="equal">
      <formula>"Please check"</formula>
    </cfRule>
    <cfRule type="cellIs" dxfId="3173" priority="1837" stopIfTrue="1" operator="equal">
      <formula>"Pass"</formula>
    </cfRule>
  </conditionalFormatting>
  <conditionalFormatting sqref="A51:B52 K52:S52">
    <cfRule type="cellIs" dxfId="3172" priority="1763" stopIfTrue="1" operator="equal">
      <formula>"Fail"</formula>
    </cfRule>
    <cfRule type="cellIs" dxfId="3171" priority="1762" stopIfTrue="1" operator="equal">
      <formula>"Pass"</formula>
    </cfRule>
    <cfRule type="cellIs" dxfId="3170" priority="1761" stopIfTrue="1" operator="equal">
      <formula>"Please check"</formula>
    </cfRule>
  </conditionalFormatting>
  <conditionalFormatting sqref="A59:B67">
    <cfRule type="cellIs" dxfId="3169" priority="1679" stopIfTrue="1" operator="equal">
      <formula>"Fail"</formula>
    </cfRule>
    <cfRule type="cellIs" dxfId="3168" priority="1678" stopIfTrue="1" operator="equal">
      <formula>"Pass"</formula>
    </cfRule>
    <cfRule type="cellIs" dxfId="3167"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166"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165" priority="1950" stopIfTrue="1" operator="equal">
      <formula>"Pass"</formula>
    </cfRule>
  </conditionalFormatting>
  <conditionalFormatting sqref="A313:G314 I313:XFD314 A315:B315">
    <cfRule type="cellIs" dxfId="3164" priority="888" stopIfTrue="1" operator="equal">
      <formula>"Please check"</formula>
    </cfRule>
    <cfRule type="cellIs" dxfId="3163" priority="890" stopIfTrue="1" operator="equal">
      <formula>"Fail"</formula>
    </cfRule>
    <cfRule type="cellIs" dxfId="3162" priority="889" stopIfTrue="1" operator="equal">
      <formula>"Pass"</formula>
    </cfRule>
  </conditionalFormatting>
  <conditionalFormatting sqref="A57:H57">
    <cfRule type="cellIs" dxfId="3161" priority="230" stopIfTrue="1" operator="equal">
      <formula>"Fail"</formula>
    </cfRule>
    <cfRule type="cellIs" dxfId="3160" priority="229" stopIfTrue="1" operator="equal">
      <formula>"Pass"</formula>
    </cfRule>
  </conditionalFormatting>
  <conditionalFormatting sqref="A7:I8">
    <cfRule type="cellIs" dxfId="3159" priority="1826" stopIfTrue="1" operator="equal">
      <formula>"Fail"</formula>
    </cfRule>
    <cfRule type="cellIs" dxfId="3158" priority="1825" stopIfTrue="1" operator="equal">
      <formula>"Pass"</formula>
    </cfRule>
    <cfRule type="cellIs" dxfId="3157" priority="1824" stopIfTrue="1" operator="equal">
      <formula>"Please check"</formula>
    </cfRule>
  </conditionalFormatting>
  <conditionalFormatting sqref="A40:I50">
    <cfRule type="cellIs" dxfId="3156" priority="1727" stopIfTrue="1" operator="equal">
      <formula>"Fail"</formula>
    </cfRule>
    <cfRule type="cellIs" dxfId="3155" priority="1725" stopIfTrue="1" operator="equal">
      <formula>"Please check"</formula>
    </cfRule>
    <cfRule type="cellIs" dxfId="3154" priority="1726" stopIfTrue="1" operator="equal">
      <formula>"Pass"</formula>
    </cfRule>
  </conditionalFormatting>
  <conditionalFormatting sqref="A53:M53">
    <cfRule type="cellIs" dxfId="3153" priority="883" stopIfTrue="1" operator="equal">
      <formula>"Pass"</formula>
    </cfRule>
    <cfRule type="cellIs" dxfId="3152" priority="884" stopIfTrue="1" operator="equal">
      <formula>"Fail"</formula>
    </cfRule>
  </conditionalFormatting>
  <conditionalFormatting sqref="A53:M56">
    <cfRule type="cellIs" dxfId="3151" priority="882" stopIfTrue="1" operator="equal">
      <formula>"Please check"</formula>
    </cfRule>
  </conditionalFormatting>
  <conditionalFormatting sqref="A19:S20">
    <cfRule type="cellIs" dxfId="3150" priority="90" stopIfTrue="1" operator="equal">
      <formula>"Fail"</formula>
    </cfRule>
    <cfRule type="cellIs" dxfId="3149" priority="88" stopIfTrue="1" operator="equal">
      <formula>"Please check"</formula>
    </cfRule>
    <cfRule type="cellIs" dxfId="3148" priority="89" stopIfTrue="1" operator="equal">
      <formula>"Pass"</formula>
    </cfRule>
  </conditionalFormatting>
  <conditionalFormatting sqref="A30:S30">
    <cfRule type="cellIs" dxfId="3147" priority="1766" stopIfTrue="1" operator="equal">
      <formula>"Fail"</formula>
    </cfRule>
    <cfRule type="cellIs" dxfId="3146" priority="1764" stopIfTrue="1" operator="equal">
      <formula>"Please check"</formula>
    </cfRule>
    <cfRule type="cellIs" dxfId="3145" priority="1765" stopIfTrue="1" operator="equal">
      <formula>"Pass"</formula>
    </cfRule>
  </conditionalFormatting>
  <conditionalFormatting sqref="A33:S39">
    <cfRule type="cellIs" dxfId="3144" priority="92" stopIfTrue="1" operator="equal">
      <formula>"Pass"</formula>
    </cfRule>
    <cfRule type="cellIs" dxfId="3143" priority="93" stopIfTrue="1" operator="equal">
      <formula>"Fail"</formula>
    </cfRule>
    <cfRule type="cellIs" dxfId="3142" priority="91" stopIfTrue="1" operator="equal">
      <formula>"Please check"</formula>
    </cfRule>
  </conditionalFormatting>
  <conditionalFormatting sqref="A69:S145">
    <cfRule type="cellIs" dxfId="3141" priority="63" stopIfTrue="1" operator="equal">
      <formula>"Fail"</formula>
    </cfRule>
    <cfRule type="cellIs" dxfId="3140" priority="62" stopIfTrue="1" operator="equal">
      <formula>"Pass"</formula>
    </cfRule>
  </conditionalFormatting>
  <conditionalFormatting sqref="A69:S147">
    <cfRule type="cellIs" dxfId="3139" priority="61" stopIfTrue="1" operator="equal">
      <formula>"Please check"</formula>
    </cfRule>
  </conditionalFormatting>
  <conditionalFormatting sqref="A146:S149">
    <cfRule type="cellIs" dxfId="3138" priority="1469" stopIfTrue="1" operator="equal">
      <formula>"Fail"</formula>
    </cfRule>
    <cfRule type="cellIs" dxfId="3137" priority="1468" stopIfTrue="1" operator="equal">
      <formula>"Pass"</formula>
    </cfRule>
  </conditionalFormatting>
  <conditionalFormatting sqref="A210:S211">
    <cfRule type="cellIs" dxfId="3136" priority="1252" stopIfTrue="1" operator="equal">
      <formula>"Pass"</formula>
    </cfRule>
    <cfRule type="cellIs" dxfId="3135" priority="1253" stopIfTrue="1" operator="equal">
      <formula>"Fail"</formula>
    </cfRule>
  </conditionalFormatting>
  <conditionalFormatting sqref="A210:S213">
    <cfRule type="cellIs" dxfId="3134" priority="1242" stopIfTrue="1" operator="equal">
      <formula>"Please check"</formula>
    </cfRule>
  </conditionalFormatting>
  <conditionalFormatting sqref="A239:S240">
    <cfRule type="cellIs" dxfId="3133" priority="1137" stopIfTrue="1" operator="equal">
      <formula>"Please check"</formula>
    </cfRule>
  </conditionalFormatting>
  <conditionalFormatting sqref="A284:S287">
    <cfRule type="cellIs" dxfId="3132" priority="151" stopIfTrue="1" operator="equal">
      <formula>"Please check"</formula>
    </cfRule>
    <cfRule type="cellIs" dxfId="3131" priority="152" stopIfTrue="1" operator="equal">
      <formula>"Pass"</formula>
    </cfRule>
    <cfRule type="cellIs" dxfId="3130" priority="153" stopIfTrue="1" operator="equal">
      <formula>"Fail"</formula>
    </cfRule>
  </conditionalFormatting>
  <conditionalFormatting sqref="A289:S289">
    <cfRule type="cellIs" dxfId="3129" priority="941" stopIfTrue="1" operator="equal">
      <formula>"Fail"</formula>
    </cfRule>
    <cfRule type="cellIs" dxfId="3128" priority="940" stopIfTrue="1" operator="equal">
      <formula>"Pass"</formula>
    </cfRule>
    <cfRule type="cellIs" dxfId="3127" priority="939" stopIfTrue="1" operator="equal">
      <formula>"Please check"</formula>
    </cfRule>
  </conditionalFormatting>
  <conditionalFormatting sqref="A57:XFD57">
    <cfRule type="cellIs" dxfId="3126" priority="228" stopIfTrue="1" operator="equal">
      <formula>"Please check"</formula>
    </cfRule>
  </conditionalFormatting>
  <conditionalFormatting sqref="A288:XFD288">
    <cfRule type="cellIs" dxfId="3125" priority="2" stopIfTrue="1" operator="equal">
      <formula>"Pass"</formula>
    </cfRule>
    <cfRule type="cellIs" dxfId="3124" priority="3" stopIfTrue="1" operator="equal">
      <formula>"Fail"</formula>
    </cfRule>
    <cfRule type="cellIs" dxfId="3123" priority="1" stopIfTrue="1" operator="equal">
      <formula>"Please check"</formula>
    </cfRule>
  </conditionalFormatting>
  <conditionalFormatting sqref="B11:B14">
    <cfRule type="cellIs" dxfId="3122" priority="1876" stopIfTrue="1" operator="equal">
      <formula>"Pass"</formula>
    </cfRule>
    <cfRule type="cellIs" dxfId="3121" priority="1877" stopIfTrue="1" operator="equal">
      <formula>"Fail"</formula>
    </cfRule>
  </conditionalFormatting>
  <conditionalFormatting sqref="B15:B18">
    <cfRule type="cellIs" dxfId="3120" priority="1882" stopIfTrue="1" operator="equal">
      <formula>"Pass"</formula>
    </cfRule>
    <cfRule type="cellIs" dxfId="3119" priority="1883" stopIfTrue="1" operator="equal">
      <formula>"Fail"</formula>
    </cfRule>
  </conditionalFormatting>
  <conditionalFormatting sqref="B259:B265">
    <cfRule type="cellIs" dxfId="3118" priority="1027" stopIfTrue="1" operator="equal">
      <formula>"Pass"</formula>
    </cfRule>
    <cfRule type="cellIs" dxfId="3117" priority="1028" stopIfTrue="1" operator="equal">
      <formula>"Fail"</formula>
    </cfRule>
  </conditionalFormatting>
  <conditionalFormatting sqref="B291:C305">
    <cfRule type="cellIs" dxfId="3116" priority="723" stopIfTrue="1" operator="equal">
      <formula>"Please check"</formula>
    </cfRule>
    <cfRule type="cellIs" dxfId="3115" priority="724" stopIfTrue="1" operator="equal">
      <formula>"Pass"</formula>
    </cfRule>
    <cfRule type="cellIs" dxfId="3114" priority="725" stopIfTrue="1" operator="equal">
      <formula>"Fail"</formula>
    </cfRule>
  </conditionalFormatting>
  <conditionalFormatting sqref="B9:I10">
    <cfRule type="cellIs" dxfId="3113" priority="1898" stopIfTrue="1" operator="equal">
      <formula>"Fail"</formula>
    </cfRule>
    <cfRule type="cellIs" dxfId="3112" priority="1897" stopIfTrue="1" operator="equal">
      <formula>"Pass"</formula>
    </cfRule>
  </conditionalFormatting>
  <conditionalFormatting sqref="B9:I14">
    <cfRule type="cellIs" dxfId="3111" priority="1875" stopIfTrue="1" operator="equal">
      <formula>"Please check"</formula>
    </cfRule>
  </conditionalFormatting>
  <conditionalFormatting sqref="B16:I18">
    <cfRule type="cellIs" dxfId="3110" priority="1881" stopIfTrue="1" operator="equal">
      <formula>"Please check"</formula>
    </cfRule>
  </conditionalFormatting>
  <conditionalFormatting sqref="B15:S15">
    <cfRule type="cellIs" dxfId="3109" priority="1776" stopIfTrue="1" operator="equal">
      <formula>"Please check"</formula>
    </cfRule>
  </conditionalFormatting>
  <conditionalFormatting sqref="B148:S209">
    <cfRule type="cellIs" dxfId="3108" priority="37" stopIfTrue="1" operator="equal">
      <formula>"Please check"</formula>
    </cfRule>
  </conditionalFormatting>
  <conditionalFormatting sqref="B150:S209">
    <cfRule type="cellIs" dxfId="3107" priority="38" stopIfTrue="1" operator="equal">
      <formula>"Pass"</formula>
    </cfRule>
    <cfRule type="cellIs" dxfId="3106" priority="39" stopIfTrue="1" operator="equal">
      <formula>"Fail"</formula>
    </cfRule>
  </conditionalFormatting>
  <conditionalFormatting sqref="B212:S213">
    <cfRule type="cellIs" dxfId="3105" priority="1244" stopIfTrue="1" operator="equal">
      <formula>"Fail"</formula>
    </cfRule>
    <cfRule type="cellIs" dxfId="3104" priority="1243" stopIfTrue="1" operator="equal">
      <formula>"Pass"</formula>
    </cfRule>
  </conditionalFormatting>
  <conditionalFormatting sqref="B214:S238">
    <cfRule type="cellIs" dxfId="3103" priority="31" stopIfTrue="1" operator="equal">
      <formula>"Please check"</formula>
    </cfRule>
    <cfRule type="cellIs" dxfId="3102" priority="32" stopIfTrue="1" operator="equal">
      <formula>"Pass"</formula>
    </cfRule>
    <cfRule type="cellIs" dxfId="3101" priority="33" stopIfTrue="1" operator="equal">
      <formula>"Fail"</formula>
    </cfRule>
  </conditionalFormatting>
  <conditionalFormatting sqref="B239:S240">
    <cfRule type="cellIs" dxfId="3100" priority="1138" stopIfTrue="1" operator="equal">
      <formula>"Pass"</formula>
    </cfRule>
    <cfRule type="cellIs" dxfId="3099" priority="1139" stopIfTrue="1" operator="equal">
      <formula>"Fail"</formula>
    </cfRule>
  </conditionalFormatting>
  <conditionalFormatting sqref="B241:S258">
    <cfRule type="cellIs" dxfId="3098" priority="24" stopIfTrue="1" operator="equal">
      <formula>"Fail"</formula>
    </cfRule>
    <cfRule type="cellIs" dxfId="3097" priority="23" stopIfTrue="1" operator="equal">
      <formula>"Pass"</formula>
    </cfRule>
  </conditionalFormatting>
  <conditionalFormatting sqref="B241:S283">
    <cfRule type="cellIs" dxfId="3096" priority="16" stopIfTrue="1" operator="equal">
      <formula>"Please check"</formula>
    </cfRule>
  </conditionalFormatting>
  <conditionalFormatting sqref="B266:S283">
    <cfRule type="cellIs" dxfId="3095" priority="17" stopIfTrue="1" operator="equal">
      <formula>"Pass"</formula>
    </cfRule>
    <cfRule type="cellIs" dxfId="3094" priority="18" stopIfTrue="1" operator="equal">
      <formula>"Fail"</formula>
    </cfRule>
  </conditionalFormatting>
  <conditionalFormatting sqref="B306:S311">
    <cfRule type="cellIs" dxfId="3093" priority="141" stopIfTrue="1" operator="equal">
      <formula>"Fail"</formula>
    </cfRule>
    <cfRule type="cellIs" dxfId="3092" priority="140" stopIfTrue="1" operator="equal">
      <formula>"Pass"</formula>
    </cfRule>
    <cfRule type="cellIs" dxfId="3091" priority="139" stopIfTrue="1" operator="equal">
      <formula>"Please check"</formula>
    </cfRule>
  </conditionalFormatting>
  <conditionalFormatting sqref="C51">
    <cfRule type="cellIs" dxfId="3090" priority="1734" stopIfTrue="1" operator="equal">
      <formula>"Please check"</formula>
    </cfRule>
    <cfRule type="cellIs" dxfId="3089" priority="1735" stopIfTrue="1" operator="equal">
      <formula>"Pass"</formula>
    </cfRule>
    <cfRule type="cellIs" dxfId="3088" priority="1736" stopIfTrue="1" operator="equal">
      <formula>"Fail"</formula>
    </cfRule>
  </conditionalFormatting>
  <conditionalFormatting sqref="C264:G265">
    <cfRule type="cellIs" dxfId="3087" priority="1037" stopIfTrue="1" operator="equal">
      <formula>"Fail"</formula>
    </cfRule>
    <cfRule type="cellIs" dxfId="3086" priority="1036" stopIfTrue="1" operator="equal">
      <formula>"Pass"</formula>
    </cfRule>
  </conditionalFormatting>
  <conditionalFormatting sqref="C6:I6">
    <cfRule type="cellIs" dxfId="3085" priority="1905" stopIfTrue="1" operator="equal">
      <formula>"Please check"</formula>
    </cfRule>
    <cfRule type="cellIs" dxfId="3084" priority="1906" stopIfTrue="1" operator="equal">
      <formula>"Pass"</formula>
    </cfRule>
    <cfRule type="cellIs" dxfId="3083" priority="1907" stopIfTrue="1" operator="equal">
      <formula>"Fail"</formula>
    </cfRule>
  </conditionalFormatting>
  <conditionalFormatting sqref="C15:S15">
    <cfRule type="cellIs" dxfId="3082" priority="1778" stopIfTrue="1" operator="equal">
      <formula>"Fail"</formula>
    </cfRule>
    <cfRule type="cellIs" dxfId="3081" priority="1777" stopIfTrue="1" operator="equal">
      <formula>"Pass"</formula>
    </cfRule>
  </conditionalFormatting>
  <conditionalFormatting sqref="C23:S29">
    <cfRule type="cellIs" dxfId="3080" priority="1775" stopIfTrue="1" operator="equal">
      <formula>"Fail"</formula>
    </cfRule>
    <cfRule type="cellIs" dxfId="3079" priority="1774" stopIfTrue="1" operator="equal">
      <formula>"Pass"</formula>
    </cfRule>
    <cfRule type="cellIs" dxfId="3078" priority="1773" stopIfTrue="1" operator="equal">
      <formula>"Please check"</formula>
    </cfRule>
  </conditionalFormatting>
  <conditionalFormatting sqref="C59:S59">
    <cfRule type="cellIs" dxfId="3077" priority="681" stopIfTrue="1" operator="equal">
      <formula>"Please check"</formula>
    </cfRule>
    <cfRule type="cellIs" dxfId="3076" priority="683" stopIfTrue="1" operator="equal">
      <formula>"Fail"</formula>
    </cfRule>
    <cfRule type="cellIs" dxfId="3075" priority="682" stopIfTrue="1" operator="equal">
      <formula>"Pass"</formula>
    </cfRule>
  </conditionalFormatting>
  <conditionalFormatting sqref="D51:D52">
    <cfRule type="cellIs" dxfId="3074" priority="1733" stopIfTrue="1" operator="equal">
      <formula>"Fail"</formula>
    </cfRule>
    <cfRule type="cellIs" dxfId="3073" priority="1732" stopIfTrue="1" operator="equal">
      <formula>"Pass"</formula>
    </cfRule>
    <cfRule type="cellIs" dxfId="3072" priority="1731" stopIfTrue="1" operator="equal">
      <formula>"Please check"</formula>
    </cfRule>
  </conditionalFormatting>
  <conditionalFormatting sqref="D5:I5">
    <cfRule type="cellIs" dxfId="3071" priority="1895" stopIfTrue="1" operator="equal">
      <formula>"Fail"</formula>
    </cfRule>
    <cfRule type="cellIs" dxfId="3070" priority="1894" stopIfTrue="1" operator="equal">
      <formula>"Pass"</formula>
    </cfRule>
    <cfRule type="cellIs" dxfId="3069" priority="1893" stopIfTrue="1" operator="equal">
      <formula>"Please check"</formula>
    </cfRule>
  </conditionalFormatting>
  <conditionalFormatting sqref="D290:S305">
    <cfRule type="cellIs" dxfId="3068" priority="143" stopIfTrue="1" operator="equal">
      <formula>"Pass"</formula>
    </cfRule>
    <cfRule type="cellIs" dxfId="3067" priority="144" stopIfTrue="1" operator="equal">
      <formula>"Fail"</formula>
    </cfRule>
    <cfRule type="cellIs" dxfId="3066" priority="142" stopIfTrue="1" operator="equal">
      <formula>"Please check"</formula>
    </cfRule>
  </conditionalFormatting>
  <conditionalFormatting sqref="E51">
    <cfRule type="cellIs" dxfId="3065" priority="1739" stopIfTrue="1" operator="equal">
      <formula>"Fail"</formula>
    </cfRule>
    <cfRule type="cellIs" dxfId="3064" priority="1738" stopIfTrue="1" operator="equal">
      <formula>"Pass"</formula>
    </cfRule>
    <cfRule type="cellIs" dxfId="3063" priority="1737" stopIfTrue="1" operator="equal">
      <formula>"Please check"</formula>
    </cfRule>
  </conditionalFormatting>
  <conditionalFormatting sqref="E57:G57">
    <cfRule type="cellIs" dxfId="3062" priority="1714" stopIfTrue="1" operator="equal">
      <formula>"Pass"</formula>
    </cfRule>
    <cfRule type="cellIs" dxfId="3061" priority="1715" stopIfTrue="1" operator="equal">
      <formula>"Fail"</formula>
    </cfRule>
    <cfRule type="cellIs" dxfId="3060"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3059" priority="1919" stopIfTrue="1" operator="equal">
      <formula>"Please check"</formula>
    </cfRule>
  </conditionalFormatting>
  <conditionalFormatting sqref="E52:H52">
    <cfRule type="cellIs" dxfId="3058" priority="1747" stopIfTrue="1" operator="equal">
      <formula>"Pass"</formula>
    </cfRule>
    <cfRule type="cellIs" dxfId="3057" priority="1746" stopIfTrue="1" operator="equal">
      <formula>"Please check"</formula>
    </cfRule>
    <cfRule type="cellIs" dxfId="3056" priority="1748" stopIfTrue="1" operator="equal">
      <formula>"Fail"</formula>
    </cfRule>
  </conditionalFormatting>
  <conditionalFormatting sqref="F1">
    <cfRule type="cellIs" dxfId="3055" priority="226" stopIfTrue="1" operator="equal">
      <formula>"Error"</formula>
    </cfRule>
    <cfRule type="cellIs" dxfId="3054" priority="227" stopIfTrue="1" operator="equal">
      <formula>"Pass"</formula>
    </cfRule>
  </conditionalFormatting>
  <conditionalFormatting sqref="H313:H315">
    <cfRule type="cellIs" dxfId="3053" priority="886" stopIfTrue="1" operator="equal">
      <formula>"Pass"</formula>
    </cfRule>
    <cfRule type="cellIs" dxfId="3052" priority="885" stopIfTrue="1" operator="equal">
      <formula>"Please check"</formula>
    </cfRule>
    <cfRule type="cellIs" dxfId="3051" priority="887" stopIfTrue="1" operator="equal">
      <formula>"Fail"</formula>
    </cfRule>
  </conditionalFormatting>
  <conditionalFormatting sqref="H259:S265">
    <cfRule type="cellIs" dxfId="3050" priority="20" stopIfTrue="1" operator="equal">
      <formula>"Pass"</formula>
    </cfRule>
    <cfRule type="cellIs" dxfId="3049" priority="21" stopIfTrue="1" operator="equal">
      <formula>"Fail"</formula>
    </cfRule>
  </conditionalFormatting>
  <conditionalFormatting sqref="I51:J52">
    <cfRule type="cellIs" dxfId="3048" priority="1742" stopIfTrue="1" operator="equal">
      <formula>"Fail"</formula>
    </cfRule>
    <cfRule type="cellIs" dxfId="3047" priority="1741" stopIfTrue="1" operator="equal">
      <formula>"Pass"</formula>
    </cfRule>
    <cfRule type="cellIs" dxfId="3046" priority="1740" stopIfTrue="1" operator="equal">
      <formula>"Please check"</formula>
    </cfRule>
  </conditionalFormatting>
  <conditionalFormatting sqref="I54:J57">
    <cfRule type="cellIs" dxfId="3045" priority="1694" stopIfTrue="1" operator="equal">
      <formula>"Fail"</formula>
    </cfRule>
    <cfRule type="cellIs" dxfId="3044" priority="1693" stopIfTrue="1" operator="equal">
      <formula>"Pass"</formula>
    </cfRule>
  </conditionalFormatting>
  <conditionalFormatting sqref="K51">
    <cfRule type="cellIs" dxfId="3043" priority="1744" stopIfTrue="1" operator="equal">
      <formula>"Pass"</formula>
    </cfRule>
    <cfRule type="cellIs" dxfId="3042" priority="1745" stopIfTrue="1" operator="equal">
      <formula>"Fail"</formula>
    </cfRule>
    <cfRule type="cellIs" dxfId="3041" priority="1743" stopIfTrue="1" operator="equal">
      <formula>"Please check"</formula>
    </cfRule>
  </conditionalFormatting>
  <conditionalFormatting sqref="K57:XFD57">
    <cfRule type="cellIs" dxfId="3040" priority="232" stopIfTrue="1" operator="equal">
      <formula>"Pass"</formula>
    </cfRule>
    <cfRule type="cellIs" dxfId="3039" priority="233" stopIfTrue="1" operator="equal">
      <formula>"Fail"</formula>
    </cfRule>
  </conditionalFormatting>
  <conditionalFormatting sqref="N54:S56">
    <cfRule type="cellIs" dxfId="3038" priority="679" stopIfTrue="1" operator="equal">
      <formula>"Pass"</formula>
    </cfRule>
    <cfRule type="cellIs" dxfId="3037" priority="680" stopIfTrue="1" operator="equal">
      <formula>"Fail"</formula>
    </cfRule>
    <cfRule type="cellIs" dxfId="3036" priority="678" stopIfTrue="1" operator="equal">
      <formula>"Please check"</formula>
    </cfRule>
  </conditionalFormatting>
  <conditionalFormatting sqref="N53:XFD53">
    <cfRule type="cellIs" dxfId="3035" priority="675" stopIfTrue="1" operator="equal">
      <formula>"Please check"</formula>
    </cfRule>
    <cfRule type="cellIs" dxfId="3034" priority="677" stopIfTrue="1" operator="equal">
      <formula>"Fail"</formula>
    </cfRule>
    <cfRule type="cellIs" dxfId="3033" priority="676" stopIfTrue="1" operator="equal">
      <formula>"Pass"</formula>
    </cfRule>
  </conditionalFormatting>
  <conditionalFormatting sqref="N315:XFD315">
    <cfRule type="cellIs" dxfId="3032" priority="244" stopIfTrue="1" operator="equal">
      <formula>"Pass"</formula>
    </cfRule>
    <cfRule type="cellIs" dxfId="3031" priority="243" stopIfTrue="1" operator="equal">
      <formula>"Please check"</formula>
    </cfRule>
    <cfRule type="cellIs" dxfId="3030"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15" man="1"/>
    <brk id="85" max="17" man="1"/>
    <brk id="156" max="17" man="1"/>
    <brk id="222" max="17" man="1"/>
    <brk id="288" max="17" man="1"/>
  </rowBreaks>
  <colBreaks count="1" manualBreakCount="1">
    <brk id="14" max="315" man="1"/>
  </col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heetViews>
  <sheetFormatPr defaultColWidth="0" defaultRowHeight="15" customHeight="1" zeroHeight="1" x14ac:dyDescent="0.25"/>
  <cols>
    <col min="1" max="1" width="1.7109375" style="213" customWidth="1"/>
    <col min="2" max="2" width="64.7109375" style="2" customWidth="1"/>
    <col min="3" max="3" width="16.7109375" style="2" hidden="1" customWidth="1"/>
    <col min="4" max="6" width="16.7109375" style="2" customWidth="1"/>
    <col min="7" max="7" width="16.7109375" style="2" hidden="1" customWidth="1"/>
    <col min="8" max="16" width="16.7109375" style="2" customWidth="1"/>
    <col min="17" max="17" width="16.7109375" style="2" hidden="1" customWidth="1"/>
    <col min="18" max="20" width="16.7109375" style="2" customWidth="1"/>
    <col min="21" max="21" width="16.7109375" style="2" hidden="1" customWidth="1"/>
    <col min="22" max="28" width="16.7109375" style="2" customWidth="1"/>
    <col min="29" max="29" width="20.7109375" style="2" customWidth="1"/>
    <col min="30" max="34" width="16.7109375" style="2" customWidth="1"/>
    <col min="35" max="35" width="1.7109375" style="2" customWidth="1"/>
    <col min="36" max="38" width="0" hidden="1" customWidth="1"/>
    <col min="39" max="16384" width="6.28515625" hidden="1"/>
  </cols>
  <sheetData>
    <row r="1" spans="1:35" ht="30" customHeight="1" x14ac:dyDescent="0.55000000000000004">
      <c r="A1" s="681" t="s">
        <v>914</v>
      </c>
      <c r="B1" s="682"/>
      <c r="C1" s="666"/>
      <c r="D1" s="666"/>
      <c r="E1" s="652" t="str">
        <f>CONCATENATE("Reporting unit: ", 'General Info'!$C$7, " ", 'General Info'!$C$5)</f>
        <v xml:space="preserve">Reporting unit: 1 </v>
      </c>
      <c r="F1" s="652"/>
      <c r="G1" s="652"/>
      <c r="H1" s="1511" t="s">
        <v>1834</v>
      </c>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08"/>
    </row>
    <row r="2" spans="1:35" ht="15" customHeight="1" x14ac:dyDescent="0.25">
      <c r="AI2" s="282"/>
    </row>
    <row r="3" spans="1:35" ht="30" customHeight="1" x14ac:dyDescent="0.25">
      <c r="B3" s="690" t="s">
        <v>906</v>
      </c>
      <c r="D3" s="691"/>
      <c r="E3" s="691"/>
      <c r="F3" s="691"/>
      <c r="G3" s="691"/>
      <c r="H3" s="691"/>
      <c r="I3" s="691"/>
      <c r="J3" s="691"/>
      <c r="K3" s="691"/>
      <c r="L3" s="691"/>
      <c r="AI3" s="282"/>
    </row>
    <row r="4" spans="1:35" ht="15" customHeight="1" x14ac:dyDescent="0.25">
      <c r="B4" s="758"/>
      <c r="D4" s="759" t="s">
        <v>42</v>
      </c>
      <c r="E4" s="760" t="s">
        <v>537</v>
      </c>
      <c r="F4" s="1345"/>
      <c r="G4" s="1345"/>
      <c r="H4" s="1345"/>
      <c r="I4" s="1345"/>
      <c r="J4" s="1345"/>
      <c r="K4" s="1345"/>
      <c r="L4" s="1345"/>
      <c r="AI4" s="282"/>
    </row>
    <row r="5" spans="1:35" ht="15" customHeight="1" x14ac:dyDescent="0.25">
      <c r="B5" s="1343" t="str">
        <f>'General Info'!$B11</f>
        <v>Standardised approach</v>
      </c>
      <c r="D5" s="695" t="str">
        <f>IF(ISBLANK('General Info'!$C11),"",'General Info'!$C11)</f>
        <v/>
      </c>
      <c r="E5" s="696"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700"/>
      <c r="G5" s="700"/>
      <c r="H5" s="700"/>
      <c r="I5" s="700"/>
      <c r="J5" s="700"/>
      <c r="K5" s="700"/>
      <c r="L5" s="700"/>
      <c r="AI5" s="282"/>
    </row>
    <row r="6" spans="1:35" ht="15" customHeight="1" x14ac:dyDescent="0.25">
      <c r="B6" s="1343" t="str">
        <f>Parameters!B262</f>
        <v>External ratings allowed</v>
      </c>
      <c r="D6" s="695" t="str">
        <f>IF(ISBLANK(Parameters!$F262), "", Parameters!$F262)</f>
        <v>Yes</v>
      </c>
      <c r="E6" s="696" t="str">
        <f>IF(D5="Yes", IF(D6="No", "Please complete in the panel A.1 data under SCRA and Corporates-rating not allowed", "Please compete in panel A.1 information under ECRA and Corporates-rating allowed"), "No SA exposures, please check General Info")</f>
        <v>No SA exposures, please check General Info</v>
      </c>
      <c r="F6" s="700"/>
      <c r="G6" s="700"/>
      <c r="H6" s="700"/>
      <c r="I6" s="700"/>
      <c r="J6" s="700"/>
      <c r="K6" s="700"/>
      <c r="L6" s="700"/>
      <c r="AI6" s="282"/>
    </row>
    <row r="7" spans="1:35" ht="15" customHeight="1" x14ac:dyDescent="0.25">
      <c r="B7" s="1343" t="str">
        <f>Parameters!B263</f>
        <v>Loan splitting approach</v>
      </c>
      <c r="D7" s="695" t="str">
        <f>IF(ISBLANK(Parameters!$F263), "", Parameters!$F263)</f>
        <v>Yes</v>
      </c>
      <c r="E7" s="696" t="str">
        <f>IF(D5="Yes", IF(D7="No", "Please complete in panel A.1 rows referring to the whole loan appraoch ", "Please compete in panel A.1 rows referring to the loan splitting approach"), "No SA exposures, please check General Info")</f>
        <v>No SA exposures, please check General Info</v>
      </c>
      <c r="F7" s="700"/>
      <c r="G7" s="700"/>
      <c r="H7" s="700"/>
      <c r="I7" s="700"/>
      <c r="J7" s="700"/>
      <c r="K7" s="700"/>
      <c r="L7" s="700"/>
      <c r="AI7" s="282"/>
    </row>
    <row r="8" spans="1:35" ht="15" customHeight="1" x14ac:dyDescent="0.25">
      <c r="B8" s="1343" t="str">
        <f>'General Info'!$B12</f>
        <v>FIRB approach</v>
      </c>
      <c r="D8" s="695" t="str">
        <f>IF(ISBLANK('General Info'!$C12),"",'General Info'!$C12)</f>
        <v/>
      </c>
      <c r="E8" s="696"/>
      <c r="F8" s="700"/>
      <c r="G8" s="700"/>
      <c r="H8" s="700"/>
      <c r="I8" s="700"/>
      <c r="J8" s="700"/>
      <c r="K8" s="700"/>
      <c r="L8" s="700"/>
      <c r="AI8" s="282"/>
    </row>
    <row r="9" spans="1:35" ht="15" customHeight="1" x14ac:dyDescent="0.25">
      <c r="B9" s="1343" t="str">
        <f>'General Info'!$B13</f>
        <v>AIRB approach</v>
      </c>
      <c r="D9" s="695" t="str">
        <f>IF(ISBLANK('General Info'!$C13),"",'General Info'!$C13)</f>
        <v/>
      </c>
      <c r="E9" s="696"/>
      <c r="F9" s="700"/>
      <c r="G9" s="700"/>
      <c r="H9" s="700"/>
      <c r="I9" s="700"/>
      <c r="J9" s="700"/>
      <c r="K9" s="700"/>
      <c r="L9" s="700"/>
      <c r="AI9" s="282"/>
    </row>
    <row r="10" spans="1:35" ht="15" customHeight="1" x14ac:dyDescent="0.25">
      <c r="B10" s="1343" t="str">
        <f>'General Info'!$B15</f>
        <v>Slotting approach for specialised lending</v>
      </c>
      <c r="D10" s="695" t="str">
        <f>IF(ISBLANK('General Info'!$C15),"",'General Info'!$C15)</f>
        <v/>
      </c>
      <c r="E10" s="696"/>
      <c r="F10" s="700"/>
      <c r="G10" s="700"/>
      <c r="H10" s="700"/>
      <c r="I10" s="700"/>
      <c r="J10" s="700"/>
      <c r="K10" s="700"/>
      <c r="L10" s="700"/>
      <c r="AI10" s="282"/>
    </row>
    <row r="11" spans="1:35" ht="15" customHeight="1" x14ac:dyDescent="0.25">
      <c r="B11" s="1344" t="str">
        <f>'General Info'!B47</f>
        <v>Revised market risk framework definition of TB-BB boundary</v>
      </c>
      <c r="D11" s="697" t="str">
        <f>IF(ISBLANK('General Info'!C47),"",'General Info'!$C47)</f>
        <v/>
      </c>
      <c r="E11" s="698" t="str">
        <f>IF(D11="Yes", "Please complete rows " &amp; ROW(B148) &amp; " and " &amp; ROW(B149) &amp; ".", IF(D11="No", "Please leave rows " &amp; ROW(B148) &amp; " and " &amp; ROW(B149) &amp; " empty.", ""))</f>
        <v/>
      </c>
      <c r="F11" s="701"/>
      <c r="G11" s="701"/>
      <c r="H11" s="701"/>
      <c r="I11" s="701"/>
      <c r="J11" s="701"/>
      <c r="K11" s="701"/>
      <c r="L11" s="701"/>
      <c r="AI11" s="282"/>
    </row>
    <row r="12" spans="1:35" ht="15" customHeight="1" x14ac:dyDescent="0.25">
      <c r="AB12" s="265"/>
      <c r="AC12" s="265"/>
      <c r="AD12" s="265"/>
      <c r="AE12" s="265"/>
      <c r="AF12" s="265"/>
      <c r="AG12" s="265"/>
      <c r="AH12" s="265"/>
      <c r="AI12" s="282"/>
    </row>
    <row r="13" spans="1:35" ht="55.5" customHeight="1" x14ac:dyDescent="0.25">
      <c r="A13" s="619" t="s">
        <v>1714</v>
      </c>
      <c r="B13" s="656"/>
      <c r="C13" s="654"/>
      <c r="D13" s="654"/>
      <c r="E13" s="654"/>
      <c r="F13" s="753"/>
      <c r="G13" s="654"/>
      <c r="H13" s="654"/>
      <c r="I13" s="654"/>
      <c r="J13" s="654"/>
      <c r="K13" s="654"/>
      <c r="L13" s="654"/>
      <c r="M13" s="654"/>
      <c r="N13" s="654"/>
      <c r="O13" s="654"/>
      <c r="P13" s="654"/>
      <c r="Q13" s="753"/>
      <c r="R13" s="654"/>
      <c r="S13" s="654"/>
      <c r="T13" s="654"/>
      <c r="U13" s="654"/>
      <c r="V13" s="654"/>
      <c r="W13" s="654"/>
      <c r="X13" s="754"/>
      <c r="Y13" s="754"/>
      <c r="Z13" s="654"/>
      <c r="AA13" s="753"/>
      <c r="AB13" s="654"/>
      <c r="AC13" s="654"/>
      <c r="AD13" s="654"/>
      <c r="AE13" s="654"/>
      <c r="AF13" s="654"/>
      <c r="AG13" s="654"/>
      <c r="AH13" s="654"/>
      <c r="AI13" s="466"/>
    </row>
    <row r="14" spans="1:35" ht="55.5" customHeight="1" x14ac:dyDescent="0.25">
      <c r="A14" s="278" t="s">
        <v>1715</v>
      </c>
      <c r="B14" s="159"/>
      <c r="W14" s="1346"/>
      <c r="X14" s="1346"/>
      <c r="Y14" s="1346"/>
      <c r="AI14" s="282"/>
    </row>
    <row r="15" spans="1:35" ht="30" customHeight="1" x14ac:dyDescent="0.25">
      <c r="B15" s="2435" t="s">
        <v>538</v>
      </c>
      <c r="C15" s="2558" t="s">
        <v>769</v>
      </c>
      <c r="D15" s="2559"/>
      <c r="E15" s="2559"/>
      <c r="F15" s="2559"/>
      <c r="G15" s="2559"/>
      <c r="H15" s="2559"/>
      <c r="I15" s="2559"/>
      <c r="J15" s="2559"/>
      <c r="K15" s="2559"/>
      <c r="L15" s="2559"/>
      <c r="M15" s="2559"/>
      <c r="N15" s="2559"/>
      <c r="O15" s="2559"/>
      <c r="P15" s="2560"/>
      <c r="Q15" s="2542" t="s">
        <v>770</v>
      </c>
      <c r="R15" s="2543"/>
      <c r="S15" s="2543"/>
      <c r="T15" s="2543"/>
      <c r="U15" s="2543"/>
      <c r="V15" s="2543"/>
      <c r="W15" s="2543"/>
      <c r="X15" s="2543"/>
      <c r="Y15" s="2543"/>
      <c r="Z15" s="2543"/>
      <c r="AA15" s="2543"/>
      <c r="AB15" s="2543"/>
      <c r="AC15" s="2544"/>
      <c r="AD15" s="2536" t="s">
        <v>226</v>
      </c>
      <c r="AE15" s="2537"/>
      <c r="AF15" s="2540" t="s">
        <v>616</v>
      </c>
      <c r="AG15" s="2541"/>
      <c r="AH15" s="2541"/>
      <c r="AI15" s="282"/>
    </row>
    <row r="16" spans="1:35" ht="60" customHeight="1" x14ac:dyDescent="0.25">
      <c r="B16" s="2435"/>
      <c r="C16" s="2556" t="s">
        <v>539</v>
      </c>
      <c r="D16" s="2556"/>
      <c r="E16" s="2556"/>
      <c r="F16" s="2556"/>
      <c r="G16" s="2556"/>
      <c r="H16" s="2557"/>
      <c r="I16" s="2550" t="s">
        <v>540</v>
      </c>
      <c r="J16" s="2539" t="s">
        <v>35</v>
      </c>
      <c r="K16" s="2563"/>
      <c r="L16" s="2563"/>
      <c r="M16" s="2564"/>
      <c r="N16" s="2545" t="s">
        <v>491</v>
      </c>
      <c r="O16" s="2561" t="s">
        <v>541</v>
      </c>
      <c r="P16" s="2562"/>
      <c r="Q16" s="2547" t="s">
        <v>539</v>
      </c>
      <c r="R16" s="2548"/>
      <c r="S16" s="2548"/>
      <c r="T16" s="2548"/>
      <c r="U16" s="2548"/>
      <c r="V16" s="2549"/>
      <c r="W16" s="2545" t="s">
        <v>540</v>
      </c>
      <c r="X16" s="2434" t="s">
        <v>35</v>
      </c>
      <c r="Y16" s="2435"/>
      <c r="Z16" s="2435"/>
      <c r="AA16" s="2441"/>
      <c r="AB16" s="2545" t="s">
        <v>766</v>
      </c>
      <c r="AC16" s="2551" t="str">
        <f>"Check: column " &amp; LEFT(ADDRESS(ROW(AB18),COLUMN(AB18),4), 2) &amp; " RW in Parameters worksheet"</f>
        <v>Check: column AB RW in Parameters worksheet</v>
      </c>
      <c r="AD16" s="2532" t="s">
        <v>905</v>
      </c>
      <c r="AE16" s="2533"/>
      <c r="AF16" s="2434" t="s">
        <v>862</v>
      </c>
      <c r="AG16" s="2435"/>
      <c r="AH16" s="2435"/>
      <c r="AI16" s="282"/>
    </row>
    <row r="17" spans="1:35" ht="30" customHeight="1" x14ac:dyDescent="0.25">
      <c r="B17" s="2435"/>
      <c r="C17" s="1324"/>
      <c r="D17" s="2554" t="s">
        <v>1518</v>
      </c>
      <c r="E17" s="2434" t="s">
        <v>544</v>
      </c>
      <c r="F17" s="2441"/>
      <c r="G17" s="1326"/>
      <c r="H17" s="2554" t="s">
        <v>1519</v>
      </c>
      <c r="I17" s="2550"/>
      <c r="J17" s="2545" t="s">
        <v>545</v>
      </c>
      <c r="K17" s="2545" t="s">
        <v>544</v>
      </c>
      <c r="L17" s="2545" t="s">
        <v>580</v>
      </c>
      <c r="M17" s="2545" t="s">
        <v>96</v>
      </c>
      <c r="N17" s="2550"/>
      <c r="O17" s="2545" t="s">
        <v>520</v>
      </c>
      <c r="P17" s="2545" t="s">
        <v>519</v>
      </c>
      <c r="Q17" s="1326"/>
      <c r="R17" s="2554" t="s">
        <v>1518</v>
      </c>
      <c r="S17" s="2434" t="s">
        <v>544</v>
      </c>
      <c r="T17" s="2441"/>
      <c r="U17" s="1326"/>
      <c r="V17" s="2554" t="s">
        <v>1519</v>
      </c>
      <c r="W17" s="2550"/>
      <c r="X17" s="2545" t="s">
        <v>545</v>
      </c>
      <c r="Y17" s="2545" t="s">
        <v>544</v>
      </c>
      <c r="Z17" s="2545" t="s">
        <v>580</v>
      </c>
      <c r="AA17" s="2545" t="s">
        <v>96</v>
      </c>
      <c r="AB17" s="2550"/>
      <c r="AC17" s="2552"/>
      <c r="AD17" s="2534"/>
      <c r="AE17" s="2535"/>
      <c r="AF17" s="2434" t="s">
        <v>546</v>
      </c>
      <c r="AG17" s="2441"/>
      <c r="AH17" s="2538" t="s">
        <v>35</v>
      </c>
      <c r="AI17" s="282"/>
    </row>
    <row r="18" spans="1:35" ht="45" customHeight="1" x14ac:dyDescent="0.25">
      <c r="B18" s="2435"/>
      <c r="C18" s="673"/>
      <c r="D18" s="2555"/>
      <c r="E18" s="685" t="s">
        <v>96</v>
      </c>
      <c r="F18" s="685" t="s">
        <v>652</v>
      </c>
      <c r="G18" s="685"/>
      <c r="H18" s="2555"/>
      <c r="I18" s="2546"/>
      <c r="J18" s="2546"/>
      <c r="K18" s="2546"/>
      <c r="L18" s="2546"/>
      <c r="M18" s="2546"/>
      <c r="N18" s="2546"/>
      <c r="O18" s="2546"/>
      <c r="P18" s="2546"/>
      <c r="Q18" s="685"/>
      <c r="R18" s="2555"/>
      <c r="S18" s="685" t="s">
        <v>96</v>
      </c>
      <c r="T18" s="685" t="s">
        <v>652</v>
      </c>
      <c r="U18" s="685"/>
      <c r="V18" s="2555"/>
      <c r="W18" s="2546"/>
      <c r="X18" s="2546"/>
      <c r="Y18" s="2546"/>
      <c r="Z18" s="2546"/>
      <c r="AA18" s="2546"/>
      <c r="AB18" s="2546"/>
      <c r="AC18" s="2553"/>
      <c r="AD18" s="685" t="s">
        <v>547</v>
      </c>
      <c r="AE18" s="685" t="s">
        <v>843</v>
      </c>
      <c r="AF18" s="685" t="s">
        <v>96</v>
      </c>
      <c r="AG18" s="685" t="s">
        <v>548</v>
      </c>
      <c r="AH18" s="2539"/>
      <c r="AI18" s="282"/>
    </row>
    <row r="19" spans="1:35" ht="15" customHeight="1" x14ac:dyDescent="0.25">
      <c r="B19" s="406" t="s">
        <v>653</v>
      </c>
      <c r="C19" s="501" t="str">
        <f t="shared" ref="C19:N19" si="0">IF(AND(ISNUMBER(C20),ISNUMBER(C21),ISNUMBER(C22),ISNUMBER(C23)),SUM(C20:C23),"")</f>
        <v/>
      </c>
      <c r="D19" s="501" t="str">
        <f t="shared" si="0"/>
        <v/>
      </c>
      <c r="E19" s="501" t="str">
        <f t="shared" si="0"/>
        <v/>
      </c>
      <c r="F19" s="501" t="str">
        <f t="shared" si="0"/>
        <v/>
      </c>
      <c r="G19" s="501" t="str">
        <f t="shared" si="0"/>
        <v/>
      </c>
      <c r="H19" s="501" t="str">
        <f t="shared" si="0"/>
        <v/>
      </c>
      <c r="I19" s="501" t="str">
        <f t="shared" si="0"/>
        <v/>
      </c>
      <c r="J19" s="501" t="str">
        <f t="shared" si="0"/>
        <v/>
      </c>
      <c r="K19" s="501" t="str">
        <f t="shared" si="0"/>
        <v/>
      </c>
      <c r="L19" s="501" t="str">
        <f t="shared" si="0"/>
        <v/>
      </c>
      <c r="M19" s="334" t="str">
        <f t="shared" si="0"/>
        <v/>
      </c>
      <c r="N19" s="501" t="str">
        <f t="shared" si="0"/>
        <v/>
      </c>
      <c r="O19" s="267"/>
      <c r="P19" s="160"/>
      <c r="Q19" s="334" t="str">
        <f t="shared" ref="Q19:AA19" si="1">IF(AND(ISNUMBER(Q20),ISNUMBER(Q21),ISNUMBER(Q22),ISNUMBER(Q23)),SUM(Q20:Q23),"")</f>
        <v/>
      </c>
      <c r="R19" s="334" t="str">
        <f t="shared" si="1"/>
        <v/>
      </c>
      <c r="S19" s="334" t="str">
        <f t="shared" si="1"/>
        <v/>
      </c>
      <c r="T19" s="334" t="str">
        <f t="shared" si="1"/>
        <v/>
      </c>
      <c r="U19" s="334" t="str">
        <f t="shared" si="1"/>
        <v/>
      </c>
      <c r="V19" s="334" t="str">
        <f t="shared" si="1"/>
        <v/>
      </c>
      <c r="W19" s="334" t="str">
        <f t="shared" si="1"/>
        <v/>
      </c>
      <c r="X19" s="334" t="str">
        <f t="shared" si="1"/>
        <v/>
      </c>
      <c r="Y19" s="334" t="str">
        <f t="shared" si="1"/>
        <v/>
      </c>
      <c r="Z19" s="334" t="str">
        <f t="shared" si="1"/>
        <v/>
      </c>
      <c r="AA19" s="99" t="str">
        <f t="shared" si="1"/>
        <v/>
      </c>
      <c r="AB19" s="536" t="str">
        <f t="shared" ref="AB19" si="2">IF(AND(ISNUMBER(W19), ISNUMBER(AA19)),IF(W19&lt;&gt;0,(AA19/W19),""),"")</f>
        <v/>
      </c>
      <c r="AC19" s="286"/>
      <c r="AD19" s="334" t="str">
        <f t="shared" ref="AD19:AH19" si="3">IF(AND(ISNUMBER(AD20),ISNUMBER(AD21),ISNUMBER(AD22),ISNUMBER(AD23)),SUM(AD20:AD23),"")</f>
        <v/>
      </c>
      <c r="AE19" s="334" t="str">
        <f t="shared" si="3"/>
        <v/>
      </c>
      <c r="AF19" s="334" t="str">
        <f t="shared" si="3"/>
        <v/>
      </c>
      <c r="AG19" s="334" t="str">
        <f t="shared" si="3"/>
        <v/>
      </c>
      <c r="AH19" s="99" t="str">
        <f t="shared" si="3"/>
        <v/>
      </c>
      <c r="AI19" s="282"/>
    </row>
    <row r="20" spans="1:35" ht="15" customHeight="1" x14ac:dyDescent="0.25">
      <c r="B20" s="118" t="s">
        <v>654</v>
      </c>
      <c r="C20" s="421"/>
      <c r="D20" s="164"/>
      <c r="E20" s="164"/>
      <c r="F20" s="164"/>
      <c r="G20" s="164"/>
      <c r="H20" s="164"/>
      <c r="I20" s="334" t="str">
        <f>IF(AND(ISNUMBER(D20),ISNUMBER(E20),ISNUMBER(H20)),SUM(D20,E20,H20),"")</f>
        <v/>
      </c>
      <c r="J20" s="164"/>
      <c r="K20" s="164"/>
      <c r="L20" s="107"/>
      <c r="M20" s="334" t="str">
        <f>IF(AND(ISNUMBER(J20),ISNUMBER(K20),ISNUMBER(L20)),SUM(J20:L20), "")</f>
        <v/>
      </c>
      <c r="N20" s="640"/>
      <c r="O20" s="160"/>
      <c r="P20" s="160"/>
      <c r="Q20" s="160"/>
      <c r="R20" s="160"/>
      <c r="S20" s="160"/>
      <c r="T20" s="160"/>
      <c r="U20" s="160"/>
      <c r="V20" s="160"/>
      <c r="W20" s="334" t="str">
        <f>IF(AND(ISNUMBER(R20),ISNUMBER(S20),ISNUMBER(V20)),SUM(R20,S20,V20),"")</f>
        <v/>
      </c>
      <c r="X20" s="160"/>
      <c r="Y20" s="160"/>
      <c r="Z20" s="160"/>
      <c r="AA20" s="99" t="str">
        <f t="shared" ref="AA20:AA23" si="4">IF(AND(ISNUMBER(X20),ISNUMBER(Y20),ISNUMBER(Z20)),SUM(X20:Z20), "")</f>
        <v/>
      </c>
      <c r="AB20" s="539" t="str">
        <f>IF(AND(ISNUMBER(W20), ISNUMBER(AA20)),IF(W20&lt;&gt;0,(AA20/W20),""),"")</f>
        <v/>
      </c>
      <c r="AC20" s="286"/>
      <c r="AD20" s="160"/>
      <c r="AE20" s="160"/>
      <c r="AF20" s="160"/>
      <c r="AG20" s="98"/>
      <c r="AH20" s="98"/>
      <c r="AI20" s="282"/>
    </row>
    <row r="21" spans="1:35" ht="15" customHeight="1" x14ac:dyDescent="0.25">
      <c r="B21" s="118" t="s">
        <v>1475</v>
      </c>
      <c r="C21" s="267"/>
      <c r="D21" s="160"/>
      <c r="E21" s="160"/>
      <c r="F21" s="160"/>
      <c r="G21" s="160"/>
      <c r="H21" s="160"/>
      <c r="I21" s="334" t="str">
        <f>IF(AND(ISNUMBER(D21),ISNUMBER(E21),ISNUMBER(H21)),SUM(D21,E21,H21),"")</f>
        <v/>
      </c>
      <c r="J21" s="160"/>
      <c r="K21" s="160"/>
      <c r="L21" s="160"/>
      <c r="M21" s="334" t="str">
        <f>IF(AND(ISNUMBER(J21),ISNUMBER(K21),ISNUMBER(L21)),SUM(J21:L21), "")</f>
        <v/>
      </c>
      <c r="N21" s="471"/>
      <c r="O21" s="160"/>
      <c r="P21" s="160"/>
      <c r="Q21" s="160"/>
      <c r="R21" s="160"/>
      <c r="S21" s="160"/>
      <c r="T21" s="160"/>
      <c r="U21" s="160"/>
      <c r="V21" s="160"/>
      <c r="W21" s="334" t="str">
        <f>IF(AND(ISNUMBER(R21),ISNUMBER(S21),ISNUMBER(V21)),SUM(R21,S21,V21),"")</f>
        <v/>
      </c>
      <c r="X21" s="160"/>
      <c r="Y21" s="160"/>
      <c r="Z21" s="160"/>
      <c r="AA21" s="99" t="str">
        <f t="shared" si="4"/>
        <v/>
      </c>
      <c r="AB21" s="539" t="str">
        <f t="shared" ref="AB21:AB89" si="5">IF(AND(ISNUMBER(W21), ISNUMBER(AA21)),IF(W21&lt;&gt;0,(AA21/W21),""),"")</f>
        <v/>
      </c>
      <c r="AC21" s="286"/>
      <c r="AD21" s="160"/>
      <c r="AE21" s="160"/>
      <c r="AF21" s="160"/>
      <c r="AG21" s="98"/>
      <c r="AH21" s="98"/>
      <c r="AI21" s="282"/>
    </row>
    <row r="22" spans="1:35" ht="15" customHeight="1" x14ac:dyDescent="0.25">
      <c r="B22" s="118" t="s">
        <v>655</v>
      </c>
      <c r="C22" s="267"/>
      <c r="D22" s="160"/>
      <c r="E22" s="160"/>
      <c r="F22" s="160"/>
      <c r="G22" s="160"/>
      <c r="H22" s="160"/>
      <c r="I22" s="334" t="str">
        <f>IF(AND(ISNUMBER(D22),ISNUMBER(E22),ISNUMBER(H22)),SUM(D22,E22,H22),"")</f>
        <v/>
      </c>
      <c r="J22" s="160"/>
      <c r="K22" s="160"/>
      <c r="L22" s="160"/>
      <c r="M22" s="334" t="str">
        <f>IF(AND(ISNUMBER(J22),ISNUMBER(K22),ISNUMBER(L22)),SUM(J22:L22), "")</f>
        <v/>
      </c>
      <c r="N22" s="471"/>
      <c r="O22" s="160"/>
      <c r="P22" s="160"/>
      <c r="Q22" s="160"/>
      <c r="R22" s="160"/>
      <c r="S22" s="160"/>
      <c r="T22" s="160"/>
      <c r="U22" s="160"/>
      <c r="V22" s="160"/>
      <c r="W22" s="334" t="str">
        <f>IF(AND(ISNUMBER(R22),ISNUMBER(S22),ISNUMBER(V22)),SUM(R22,S22,V22),"")</f>
        <v/>
      </c>
      <c r="X22" s="160"/>
      <c r="Y22" s="160"/>
      <c r="Z22" s="160"/>
      <c r="AA22" s="99" t="str">
        <f t="shared" si="4"/>
        <v/>
      </c>
      <c r="AB22" s="539" t="str">
        <f t="shared" si="5"/>
        <v/>
      </c>
      <c r="AC22" s="286"/>
      <c r="AD22" s="160"/>
      <c r="AE22" s="160"/>
      <c r="AF22" s="160"/>
      <c r="AG22" s="98"/>
      <c r="AH22" s="98"/>
      <c r="AI22" s="282"/>
    </row>
    <row r="23" spans="1:35" ht="15" customHeight="1" x14ac:dyDescent="0.25">
      <c r="B23" s="118" t="s">
        <v>87</v>
      </c>
      <c r="C23" s="275"/>
      <c r="D23" s="162"/>
      <c r="E23" s="162"/>
      <c r="F23" s="162"/>
      <c r="G23" s="162"/>
      <c r="H23" s="162"/>
      <c r="I23" s="334" t="str">
        <f>IF(AND(ISNUMBER(D23),ISNUMBER(E23),ISNUMBER(H23)),SUM(D23,E23,H23),"")</f>
        <v/>
      </c>
      <c r="J23" s="162"/>
      <c r="K23" s="162"/>
      <c r="L23" s="162"/>
      <c r="M23" s="334" t="str">
        <f>IF(AND(ISNUMBER(J23),ISNUMBER(K23),ISNUMBER(L23)),SUM(J23:L23), "")</f>
        <v/>
      </c>
      <c r="N23" s="473"/>
      <c r="O23" s="160"/>
      <c r="P23" s="160"/>
      <c r="Q23" s="160"/>
      <c r="R23" s="160"/>
      <c r="S23" s="160"/>
      <c r="T23" s="160"/>
      <c r="U23" s="160"/>
      <c r="V23" s="160"/>
      <c r="W23" s="334" t="str">
        <f>IF(AND(ISNUMBER(R23),ISNUMBER(S23),ISNUMBER(V23)),SUM(R23,S23,V23),"")</f>
        <v/>
      </c>
      <c r="X23" s="160"/>
      <c r="Y23" s="160"/>
      <c r="Z23" s="160"/>
      <c r="AA23" s="99" t="str">
        <f t="shared" si="4"/>
        <v/>
      </c>
      <c r="AB23" s="539" t="str">
        <f t="shared" si="5"/>
        <v/>
      </c>
      <c r="AC23" s="286"/>
      <c r="AD23" s="160"/>
      <c r="AE23" s="160"/>
      <c r="AF23" s="160"/>
      <c r="AG23" s="98"/>
      <c r="AH23" s="98"/>
      <c r="AI23" s="282"/>
    </row>
    <row r="24" spans="1:35" ht="15" customHeight="1" x14ac:dyDescent="0.25">
      <c r="B24" s="137" t="s">
        <v>661</v>
      </c>
      <c r="C24" s="334" t="str">
        <f t="shared" ref="C24:I24" si="6">IF(AND(ISNUMBER(C25),ISNUMBER(C26),ISNUMBER(C39)),SUM(C25, C26, C39),"")</f>
        <v/>
      </c>
      <c r="D24" s="334" t="str">
        <f t="shared" si="6"/>
        <v/>
      </c>
      <c r="E24" s="334" t="str">
        <f t="shared" si="6"/>
        <v/>
      </c>
      <c r="F24" s="334" t="str">
        <f t="shared" si="6"/>
        <v/>
      </c>
      <c r="G24" s="334" t="str">
        <f t="shared" si="6"/>
        <v/>
      </c>
      <c r="H24" s="334" t="str">
        <f t="shared" si="6"/>
        <v/>
      </c>
      <c r="I24" s="334" t="str">
        <f t="shared" si="6"/>
        <v/>
      </c>
      <c r="J24" s="334" t="str">
        <f t="shared" ref="J24:K24" si="7">IF(AND(ISNUMBER(J25),ISNUMBER(J26),ISNUMBER(J39)),SUM(J25, J26, J39),"")</f>
        <v/>
      </c>
      <c r="K24" s="334" t="str">
        <f t="shared" si="7"/>
        <v/>
      </c>
      <c r="L24" s="334" t="str">
        <f t="shared" ref="L24" si="8">IF(AND(ISNUMBER(L25),ISNUMBER(L26),ISNUMBER(L39)),SUM(L25, L26, L39),"")</f>
        <v/>
      </c>
      <c r="M24" s="334" t="str">
        <f>IF(AND(ISNUMBER(M25),ISNUMBER(M26),ISNUMBER(M39)),SUM(M25, M26, M39),"")</f>
        <v/>
      </c>
      <c r="N24" s="334" t="str">
        <f>IF(AND(ISNUMBER(N25),ISNUMBER(N26),ISNUMBER(N39)),SUM(N25, N26, N39),"")</f>
        <v/>
      </c>
      <c r="O24" s="267"/>
      <c r="P24" s="160"/>
      <c r="Q24" s="334" t="str">
        <f t="shared" ref="Q24:W24" si="9">IF(AND(ISNUMBER(Q25),ISNUMBER(Q26),ISNUMBER(Q39)),SUM(Q25, Q26, Q39),"")</f>
        <v/>
      </c>
      <c r="R24" s="334" t="str">
        <f t="shared" si="9"/>
        <v/>
      </c>
      <c r="S24" s="334" t="str">
        <f t="shared" si="9"/>
        <v/>
      </c>
      <c r="T24" s="334" t="str">
        <f t="shared" si="9"/>
        <v/>
      </c>
      <c r="U24" s="334" t="str">
        <f t="shared" si="9"/>
        <v/>
      </c>
      <c r="V24" s="334" t="str">
        <f t="shared" si="9"/>
        <v/>
      </c>
      <c r="W24" s="334" t="str">
        <f t="shared" si="9"/>
        <v/>
      </c>
      <c r="X24" s="334" t="str">
        <f>IF(AND(ISNUMBER(X25),ISNUMBER(X26),ISNUMBER(X39)),SUM(X25, X26, X39),"")</f>
        <v/>
      </c>
      <c r="Y24" s="334" t="str">
        <f>IF(AND(ISNUMBER(Y25),ISNUMBER(Y26),ISNUMBER(Y39)),SUM(Y25, Y26, Y39),"")</f>
        <v/>
      </c>
      <c r="Z24" s="334" t="str">
        <f>IF(AND(ISNUMBER(Z25),ISNUMBER(Z26),ISNUMBER(Z39)),SUM(Z25, Z26, Z39),"")</f>
        <v/>
      </c>
      <c r="AA24" s="99" t="str">
        <f>IF(AND(ISNUMBER(AA25),ISNUMBER(AA26),ISNUMBER(AA39)),SUM(AA25, AA26, AA39),"")</f>
        <v/>
      </c>
      <c r="AB24" s="539" t="str">
        <f t="shared" si="5"/>
        <v/>
      </c>
      <c r="AC24" s="286"/>
      <c r="AD24" s="334" t="str">
        <f t="shared" ref="AD24:AH24" si="10">IF(AND(ISNUMBER(AD25),ISNUMBER(AD26),ISNUMBER(AD39)),SUM(AD25, AD26, AD39),"")</f>
        <v/>
      </c>
      <c r="AE24" s="334" t="str">
        <f t="shared" si="10"/>
        <v/>
      </c>
      <c r="AF24" s="334" t="str">
        <f t="shared" si="10"/>
        <v/>
      </c>
      <c r="AG24" s="334" t="str">
        <f t="shared" si="10"/>
        <v/>
      </c>
      <c r="AH24" s="99" t="str">
        <f t="shared" si="10"/>
        <v/>
      </c>
      <c r="AI24" s="282"/>
    </row>
    <row r="25" spans="1:35" ht="30" customHeight="1" x14ac:dyDescent="0.25">
      <c r="B25" s="363" t="s">
        <v>549</v>
      </c>
      <c r="C25" s="421"/>
      <c r="D25" s="164"/>
      <c r="E25" s="164"/>
      <c r="F25" s="164"/>
      <c r="G25" s="164"/>
      <c r="H25" s="164"/>
      <c r="I25" s="334" t="str">
        <f>IF(AND(ISNUMBER(D25),ISNUMBER(E25),ISNUMBER(H25)),SUM(D25,E25,H25),"")</f>
        <v/>
      </c>
      <c r="J25" s="164"/>
      <c r="K25" s="164"/>
      <c r="L25" s="164"/>
      <c r="M25" s="334" t="str">
        <f>IF(AND(ISNUMBER(J25),ISNUMBER(K25),ISNUMBER(L25)),SUM(J25:L25), "")</f>
        <v/>
      </c>
      <c r="N25" s="637"/>
      <c r="O25" s="160"/>
      <c r="P25" s="160"/>
      <c r="Q25" s="160"/>
      <c r="R25" s="160"/>
      <c r="S25" s="160"/>
      <c r="T25" s="160"/>
      <c r="U25" s="160"/>
      <c r="V25" s="160"/>
      <c r="W25" s="334" t="str">
        <f>IF(AND(ISNUMBER(R25),ISNUMBER(S25),ISNUMBER(V25)),SUM(R25,S25,V25),"")</f>
        <v/>
      </c>
      <c r="X25" s="160"/>
      <c r="Y25" s="160"/>
      <c r="Z25" s="160"/>
      <c r="AA25" s="99" t="str">
        <f>IF(AND(ISNUMBER(X25),ISNUMBER(Y25),ISNUMBER(Z25)),SUM(X25:Z25), "")</f>
        <v/>
      </c>
      <c r="AB25" s="539" t="str">
        <f t="shared" si="5"/>
        <v/>
      </c>
      <c r="AC25" s="286"/>
      <c r="AD25" s="160"/>
      <c r="AE25" s="160"/>
      <c r="AF25" s="160"/>
      <c r="AG25" s="98"/>
      <c r="AH25" s="98"/>
      <c r="AI25" s="282"/>
    </row>
    <row r="26" spans="1:35" ht="15" customHeight="1" x14ac:dyDescent="0.25">
      <c r="A26" s="603"/>
      <c r="B26" s="307" t="s">
        <v>660</v>
      </c>
      <c r="C26" s="334" t="str">
        <f t="shared" ref="C26:I26" si="11">IF(AND(ISNUMBER(C27),ISNUMBER(C33)),SUM(C27,C33),"")</f>
        <v/>
      </c>
      <c r="D26" s="334" t="str">
        <f t="shared" si="11"/>
        <v/>
      </c>
      <c r="E26" s="334" t="str">
        <f t="shared" si="11"/>
        <v/>
      </c>
      <c r="F26" s="334" t="str">
        <f t="shared" si="11"/>
        <v/>
      </c>
      <c r="G26" s="334" t="str">
        <f t="shared" si="11"/>
        <v/>
      </c>
      <c r="H26" s="334" t="str">
        <f t="shared" si="11"/>
        <v/>
      </c>
      <c r="I26" s="334" t="str">
        <f t="shared" si="11"/>
        <v/>
      </c>
      <c r="J26" s="334" t="str">
        <f t="shared" ref="J26:K26" si="12">IF(AND(ISNUMBER(J27),ISNUMBER(J33)),SUM(J27,J33),"")</f>
        <v/>
      </c>
      <c r="K26" s="334" t="str">
        <f t="shared" si="12"/>
        <v/>
      </c>
      <c r="L26" s="334" t="str">
        <f t="shared" ref="L26" si="13">IF(AND(ISNUMBER(L27),ISNUMBER(L33)),SUM(L27,L33),"")</f>
        <v/>
      </c>
      <c r="M26" s="334" t="str">
        <f>IF(AND(ISNUMBER(M27),ISNUMBER(M33)),SUM(M27,M33),"")</f>
        <v/>
      </c>
      <c r="N26" s="334" t="str">
        <f>IF(AND(ISNUMBER(N27),ISNUMBER(N33)),SUM(N27,N33),"")</f>
        <v/>
      </c>
      <c r="O26" s="160"/>
      <c r="P26" s="160"/>
      <c r="Q26" s="334" t="str">
        <f t="shared" ref="Q26:W26" si="14">IF(AND(ISNUMBER(Q27),ISNUMBER(Q33)),SUM(Q27,Q33),"")</f>
        <v/>
      </c>
      <c r="R26" s="334" t="str">
        <f t="shared" si="14"/>
        <v/>
      </c>
      <c r="S26" s="334" t="str">
        <f t="shared" si="14"/>
        <v/>
      </c>
      <c r="T26" s="334" t="str">
        <f t="shared" si="14"/>
        <v/>
      </c>
      <c r="U26" s="334" t="str">
        <f t="shared" si="14"/>
        <v/>
      </c>
      <c r="V26" s="334" t="str">
        <f t="shared" si="14"/>
        <v/>
      </c>
      <c r="W26" s="334" t="str">
        <f t="shared" si="14"/>
        <v/>
      </c>
      <c r="X26" s="334" t="str">
        <f>IF(AND(ISNUMBER(X27),ISNUMBER(X33)),SUM(X27,X33),"")</f>
        <v/>
      </c>
      <c r="Y26" s="334" t="str">
        <f>IF(AND(ISNUMBER(Y27),ISNUMBER(Y33)),SUM(Y27,Y33),"")</f>
        <v/>
      </c>
      <c r="Z26" s="334" t="str">
        <f>IF(AND(ISNUMBER(Z27),ISNUMBER(Z33)),SUM(Z27,Z33),"")</f>
        <v/>
      </c>
      <c r="AA26" s="99" t="str">
        <f>IF(AND(ISNUMBER(AA27),ISNUMBER(AA33)),SUM(AA27,AA33),"")</f>
        <v/>
      </c>
      <c r="AB26" s="539" t="str">
        <f t="shared" si="5"/>
        <v/>
      </c>
      <c r="AC26" s="286"/>
      <c r="AD26" s="334" t="str">
        <f t="shared" ref="AD26:AH26" si="15">IF(AND(ISNUMBER(AD27),ISNUMBER(AD33)),SUM(AD27,AD33),"")</f>
        <v/>
      </c>
      <c r="AE26" s="334" t="str">
        <f t="shared" si="15"/>
        <v/>
      </c>
      <c r="AF26" s="334" t="str">
        <f t="shared" si="15"/>
        <v/>
      </c>
      <c r="AG26" s="334" t="str">
        <f t="shared" si="15"/>
        <v/>
      </c>
      <c r="AH26" s="99" t="str">
        <f t="shared" si="15"/>
        <v/>
      </c>
      <c r="AI26" s="1818"/>
    </row>
    <row r="27" spans="1:35" ht="15" customHeight="1" x14ac:dyDescent="0.25">
      <c r="B27" s="119" t="s">
        <v>656</v>
      </c>
      <c r="C27" s="334" t="str">
        <f t="shared" ref="C27:N27" si="16">IF($D$6="No", 0, IF(AND(ISNUMBER(C28),ISNUMBER(C29),ISNUMBER(C30),ISNUMBER(C31),ISNUMBER(C32)),SUM(C28:C32),""))</f>
        <v/>
      </c>
      <c r="D27" s="334" t="str">
        <f t="shared" si="16"/>
        <v/>
      </c>
      <c r="E27" s="334" t="str">
        <f t="shared" si="16"/>
        <v/>
      </c>
      <c r="F27" s="334" t="str">
        <f t="shared" si="16"/>
        <v/>
      </c>
      <c r="G27" s="334" t="str">
        <f t="shared" si="16"/>
        <v/>
      </c>
      <c r="H27" s="334" t="str">
        <f t="shared" si="16"/>
        <v/>
      </c>
      <c r="I27" s="334" t="str">
        <f t="shared" si="16"/>
        <v/>
      </c>
      <c r="J27" s="334" t="str">
        <f t="shared" si="16"/>
        <v/>
      </c>
      <c r="K27" s="334" t="str">
        <f t="shared" si="16"/>
        <v/>
      </c>
      <c r="L27" s="334" t="str">
        <f t="shared" si="16"/>
        <v/>
      </c>
      <c r="M27" s="334" t="str">
        <f t="shared" si="16"/>
        <v/>
      </c>
      <c r="N27" s="334" t="str">
        <f t="shared" si="16"/>
        <v/>
      </c>
      <c r="O27" s="160"/>
      <c r="P27" s="160"/>
      <c r="Q27" s="334" t="str">
        <f t="shared" ref="Q27:AA27" si="17">IF($D$6="No", 0, IF(AND(ISNUMBER(Q28),ISNUMBER(Q29),ISNUMBER(Q30),ISNUMBER(Q31),ISNUMBER(Q32)),SUM(Q28:Q32),""))</f>
        <v/>
      </c>
      <c r="R27" s="334" t="str">
        <f t="shared" si="17"/>
        <v/>
      </c>
      <c r="S27" s="334" t="str">
        <f t="shared" si="17"/>
        <v/>
      </c>
      <c r="T27" s="334" t="str">
        <f t="shared" si="17"/>
        <v/>
      </c>
      <c r="U27" s="334" t="str">
        <f t="shared" si="17"/>
        <v/>
      </c>
      <c r="V27" s="334" t="str">
        <f t="shared" si="17"/>
        <v/>
      </c>
      <c r="W27" s="334" t="str">
        <f t="shared" si="17"/>
        <v/>
      </c>
      <c r="X27" s="334" t="str">
        <f t="shared" si="17"/>
        <v/>
      </c>
      <c r="Y27" s="334" t="str">
        <f t="shared" si="17"/>
        <v/>
      </c>
      <c r="Z27" s="334" t="str">
        <f t="shared" si="17"/>
        <v/>
      </c>
      <c r="AA27" s="99" t="str">
        <f t="shared" si="17"/>
        <v/>
      </c>
      <c r="AB27" s="539" t="str">
        <f t="shared" si="5"/>
        <v/>
      </c>
      <c r="AC27" s="286"/>
      <c r="AD27" s="334" t="str">
        <f t="shared" ref="AD27:AH27" si="18">IF($D$6="No", 0, IF(AND(ISNUMBER(AD28),ISNUMBER(AD29),ISNUMBER(AD30),ISNUMBER(AD31),ISNUMBER(AD32)),SUM(AD28:AD32),""))</f>
        <v/>
      </c>
      <c r="AE27" s="334" t="str">
        <f t="shared" si="18"/>
        <v/>
      </c>
      <c r="AF27" s="334" t="str">
        <f t="shared" si="18"/>
        <v/>
      </c>
      <c r="AG27" s="334" t="str">
        <f t="shared" si="18"/>
        <v/>
      </c>
      <c r="AH27" s="99" t="str">
        <f t="shared" si="18"/>
        <v/>
      </c>
      <c r="AI27" s="282"/>
    </row>
    <row r="28" spans="1:35" ht="15" customHeight="1" x14ac:dyDescent="0.25">
      <c r="B28" s="361" t="s">
        <v>658</v>
      </c>
      <c r="C28" s="267"/>
      <c r="D28" s="160"/>
      <c r="E28" s="160"/>
      <c r="F28" s="160"/>
      <c r="G28" s="160"/>
      <c r="H28" s="160"/>
      <c r="I28" s="334" t="str">
        <f>IF(AND(ISNUMBER(D28),ISNUMBER(E28),ISNUMBER(H28)),SUM(D28,E28,H28),"")</f>
        <v/>
      </c>
      <c r="J28" s="160"/>
      <c r="K28" s="160"/>
      <c r="L28" s="160"/>
      <c r="M28" s="334" t="str">
        <f>IF(AND(ISNUMBER(J28),ISNUMBER(K28),ISNUMBER(L28)),SUM(J28:L28), "")</f>
        <v/>
      </c>
      <c r="N28" s="471"/>
      <c r="O28" s="160"/>
      <c r="P28" s="160"/>
      <c r="Q28" s="160"/>
      <c r="R28" s="160"/>
      <c r="S28" s="160"/>
      <c r="T28" s="160"/>
      <c r="U28" s="160"/>
      <c r="V28" s="160"/>
      <c r="W28" s="334" t="str">
        <f>IF(AND(ISNUMBER(R28),ISNUMBER(S28),ISNUMBER(V28)),SUM(R28,S28,V28),"")</f>
        <v/>
      </c>
      <c r="X28" s="160"/>
      <c r="Y28" s="160"/>
      <c r="Z28" s="160"/>
      <c r="AA28" s="99" t="str">
        <f t="shared" ref="AA28:AA32" si="19">IF(AND(ISNUMBER(X28),ISNUMBER(Y28),ISNUMBER(Z28)),SUM(X28:Z28), "")</f>
        <v/>
      </c>
      <c r="AB28" s="539" t="str">
        <f t="shared" si="5"/>
        <v/>
      </c>
      <c r="AC28" s="319" t="str">
        <f>IF(ISNUMBER(AB28),IF(AND(AB28&gt;=(Parameters!F275*0.95), AB28&lt;=(Parameters!F275*1.05)), "Pass", "Fail (RW≠" &amp; Parameters!F275*100 &amp; "%)"),"")</f>
        <v/>
      </c>
      <c r="AD28" s="160"/>
      <c r="AE28" s="160"/>
      <c r="AF28" s="160"/>
      <c r="AG28" s="98"/>
      <c r="AH28" s="98"/>
      <c r="AI28" s="282"/>
    </row>
    <row r="29" spans="1:35" ht="15" customHeight="1" x14ac:dyDescent="0.25">
      <c r="B29" s="361" t="s">
        <v>459</v>
      </c>
      <c r="C29" s="267"/>
      <c r="D29" s="160"/>
      <c r="E29" s="160"/>
      <c r="F29" s="160"/>
      <c r="G29" s="160"/>
      <c r="H29" s="160"/>
      <c r="I29" s="334" t="str">
        <f>IF(AND(ISNUMBER(D29),ISNUMBER(E29),ISNUMBER(H29)),SUM(D29,E29,H29),"")</f>
        <v/>
      </c>
      <c r="J29" s="160"/>
      <c r="K29" s="160"/>
      <c r="L29" s="160"/>
      <c r="M29" s="334" t="str">
        <f>IF(AND(ISNUMBER(J29),ISNUMBER(K29),ISNUMBER(L29)),SUM(J29:L29), "")</f>
        <v/>
      </c>
      <c r="N29" s="471"/>
      <c r="O29" s="160"/>
      <c r="P29" s="160"/>
      <c r="Q29" s="160"/>
      <c r="R29" s="160"/>
      <c r="S29" s="160"/>
      <c r="T29" s="160"/>
      <c r="U29" s="160"/>
      <c r="V29" s="160"/>
      <c r="W29" s="334" t="str">
        <f>IF(AND(ISNUMBER(R29),ISNUMBER(S29),ISNUMBER(V29)),SUM(R29,S29,V29),"")</f>
        <v/>
      </c>
      <c r="X29" s="160"/>
      <c r="Y29" s="160"/>
      <c r="Z29" s="160"/>
      <c r="AA29" s="99" t="str">
        <f t="shared" si="19"/>
        <v/>
      </c>
      <c r="AB29" s="539" t="str">
        <f t="shared" si="5"/>
        <v/>
      </c>
      <c r="AC29" s="319" t="str">
        <f>IF(ISNUMBER(AB29),IF(AND(AB29&gt;=(Parameters!F276*0.95), AB29&lt;=(Parameters!F276*1.05)), "Pass", "Fail (RW≠" &amp; Parameters!F276*100 &amp; "%)"),"")</f>
        <v/>
      </c>
      <c r="AD29" s="160"/>
      <c r="AE29" s="160"/>
      <c r="AF29" s="160"/>
      <c r="AG29" s="98"/>
      <c r="AH29" s="98"/>
      <c r="AI29" s="282"/>
    </row>
    <row r="30" spans="1:35" ht="15" customHeight="1" x14ac:dyDescent="0.25">
      <c r="B30" s="361" t="s">
        <v>460</v>
      </c>
      <c r="C30" s="267"/>
      <c r="D30" s="160"/>
      <c r="E30" s="160"/>
      <c r="F30" s="160"/>
      <c r="G30" s="160"/>
      <c r="H30" s="160"/>
      <c r="I30" s="334" t="str">
        <f>IF(AND(ISNUMBER(D30),ISNUMBER(E30),ISNUMBER(H30)),SUM(D30,E30,H30),"")</f>
        <v/>
      </c>
      <c r="J30" s="160"/>
      <c r="K30" s="160"/>
      <c r="L30" s="160"/>
      <c r="M30" s="334" t="str">
        <f>IF(AND(ISNUMBER(J30),ISNUMBER(K30),ISNUMBER(L30)),SUM(J30:L30), "")</f>
        <v/>
      </c>
      <c r="N30" s="471"/>
      <c r="O30" s="160"/>
      <c r="P30" s="160"/>
      <c r="Q30" s="160"/>
      <c r="R30" s="160"/>
      <c r="S30" s="160"/>
      <c r="T30" s="160"/>
      <c r="U30" s="160"/>
      <c r="V30" s="160"/>
      <c r="W30" s="334" t="str">
        <f>IF(AND(ISNUMBER(R30),ISNUMBER(S30),ISNUMBER(V30)),SUM(R30,S30,V30),"")</f>
        <v/>
      </c>
      <c r="X30" s="160"/>
      <c r="Y30" s="160"/>
      <c r="Z30" s="160"/>
      <c r="AA30" s="99" t="str">
        <f t="shared" si="19"/>
        <v/>
      </c>
      <c r="AB30" s="539" t="str">
        <f t="shared" si="5"/>
        <v/>
      </c>
      <c r="AC30" s="319" t="str">
        <f>IF(ISNUMBER(AB30),IF(AND(AB30&gt;=(Parameters!F277*0.95), AB30&lt;=(Parameters!F277*1.05)), "Pass", "Fail (RW≠" &amp; Parameters!F277*100 &amp; "%)"),"")</f>
        <v/>
      </c>
      <c r="AD30" s="160"/>
      <c r="AE30" s="160"/>
      <c r="AF30" s="160"/>
      <c r="AG30" s="98"/>
      <c r="AH30" s="98"/>
      <c r="AI30" s="282"/>
    </row>
    <row r="31" spans="1:35" ht="15" customHeight="1" x14ac:dyDescent="0.25">
      <c r="B31" s="361" t="s">
        <v>461</v>
      </c>
      <c r="C31" s="267"/>
      <c r="D31" s="160"/>
      <c r="E31" s="160"/>
      <c r="F31" s="160"/>
      <c r="G31" s="160"/>
      <c r="H31" s="160"/>
      <c r="I31" s="334" t="str">
        <f>IF(AND(ISNUMBER(D31),ISNUMBER(E31),ISNUMBER(H31)),SUM(D31,E31,H31),"")</f>
        <v/>
      </c>
      <c r="J31" s="160"/>
      <c r="K31" s="160"/>
      <c r="L31" s="160"/>
      <c r="M31" s="334" t="str">
        <f>IF(AND(ISNUMBER(J31),ISNUMBER(K31),ISNUMBER(L31)),SUM(J31:L31), "")</f>
        <v/>
      </c>
      <c r="N31" s="471"/>
      <c r="O31" s="160"/>
      <c r="P31" s="160"/>
      <c r="Q31" s="160"/>
      <c r="R31" s="160"/>
      <c r="S31" s="160"/>
      <c r="T31" s="160"/>
      <c r="U31" s="160"/>
      <c r="V31" s="160"/>
      <c r="W31" s="334" t="str">
        <f>IF(AND(ISNUMBER(R31),ISNUMBER(S31),ISNUMBER(V31)),SUM(R31,S31,V31),"")</f>
        <v/>
      </c>
      <c r="X31" s="160"/>
      <c r="Y31" s="160"/>
      <c r="Z31" s="160"/>
      <c r="AA31" s="99" t="str">
        <f t="shared" si="19"/>
        <v/>
      </c>
      <c r="AB31" s="539" t="str">
        <f t="shared" si="5"/>
        <v/>
      </c>
      <c r="AC31" s="319" t="str">
        <f>IF(ISNUMBER(AB31),IF(AND(AB31&gt;=(Parameters!F278*0.95), AB31&lt;=(Parameters!F278*1.05)), "Pass", "Fail (RW≠" &amp; Parameters!F278*100 &amp; "%)"),"")</f>
        <v/>
      </c>
      <c r="AD31" s="160"/>
      <c r="AE31" s="160"/>
      <c r="AF31" s="160"/>
      <c r="AG31" s="98"/>
      <c r="AH31" s="98"/>
      <c r="AI31" s="282"/>
    </row>
    <row r="32" spans="1:35" ht="15" customHeight="1" x14ac:dyDescent="0.25">
      <c r="B32" s="361" t="s">
        <v>659</v>
      </c>
      <c r="C32" s="267"/>
      <c r="D32" s="160"/>
      <c r="E32" s="160"/>
      <c r="F32" s="160"/>
      <c r="G32" s="160"/>
      <c r="H32" s="160"/>
      <c r="I32" s="334" t="str">
        <f>IF(AND(ISNUMBER(D32),ISNUMBER(E32),ISNUMBER(H32)),SUM(D32,E32,H32),"")</f>
        <v/>
      </c>
      <c r="J32" s="160"/>
      <c r="K32" s="160"/>
      <c r="L32" s="160"/>
      <c r="M32" s="334" t="str">
        <f>IF(AND(ISNUMBER(J32),ISNUMBER(K32),ISNUMBER(L32)),SUM(J32:L32), "")</f>
        <v/>
      </c>
      <c r="N32" s="471"/>
      <c r="O32" s="160"/>
      <c r="P32" s="160"/>
      <c r="Q32" s="160"/>
      <c r="R32" s="160"/>
      <c r="S32" s="160"/>
      <c r="T32" s="160"/>
      <c r="U32" s="160"/>
      <c r="V32" s="160"/>
      <c r="W32" s="334" t="str">
        <f>IF(AND(ISNUMBER(R32),ISNUMBER(S32),ISNUMBER(V32)),SUM(R32,S32,V32),"")</f>
        <v/>
      </c>
      <c r="X32" s="160"/>
      <c r="Y32" s="160"/>
      <c r="Z32" s="160"/>
      <c r="AA32" s="99" t="str">
        <f t="shared" si="19"/>
        <v/>
      </c>
      <c r="AB32" s="539" t="str">
        <f t="shared" si="5"/>
        <v/>
      </c>
      <c r="AC32" s="319" t="str">
        <f>IF(ISNUMBER(AB32),IF(AND(AB32&gt;=(Parameters!F279*0.95), AB32&lt;=(Parameters!F279*1.05)), "Pass", "Fail (RW≠" &amp; Parameters!F279*100 &amp; "%)"),"")</f>
        <v/>
      </c>
      <c r="AD32" s="160"/>
      <c r="AE32" s="160"/>
      <c r="AF32" s="160"/>
      <c r="AG32" s="98"/>
      <c r="AH32" s="98"/>
      <c r="AI32" s="282"/>
    </row>
    <row r="33" spans="1:35" ht="15" customHeight="1" x14ac:dyDescent="0.25">
      <c r="B33" s="119" t="s">
        <v>657</v>
      </c>
      <c r="C33" s="334" t="str">
        <f t="shared" ref="C33:N33" si="20">IF($D$6="No", 0, IF(AND(ISNUMBER(C34),ISNUMBER(C35),ISNUMBER(C36),ISNUMBER(C37),ISNUMBER(C38)),SUM(C34:C38),""))</f>
        <v/>
      </c>
      <c r="D33" s="334" t="str">
        <f t="shared" si="20"/>
        <v/>
      </c>
      <c r="E33" s="334" t="str">
        <f t="shared" si="20"/>
        <v/>
      </c>
      <c r="F33" s="334" t="str">
        <f t="shared" si="20"/>
        <v/>
      </c>
      <c r="G33" s="334" t="str">
        <f t="shared" si="20"/>
        <v/>
      </c>
      <c r="H33" s="334" t="str">
        <f t="shared" si="20"/>
        <v/>
      </c>
      <c r="I33" s="334" t="str">
        <f t="shared" si="20"/>
        <v/>
      </c>
      <c r="J33" s="334" t="str">
        <f t="shared" si="20"/>
        <v/>
      </c>
      <c r="K33" s="334" t="str">
        <f t="shared" si="20"/>
        <v/>
      </c>
      <c r="L33" s="334" t="str">
        <f t="shared" si="20"/>
        <v/>
      </c>
      <c r="M33" s="334" t="str">
        <f t="shared" si="20"/>
        <v/>
      </c>
      <c r="N33" s="334" t="str">
        <f t="shared" si="20"/>
        <v/>
      </c>
      <c r="O33" s="160"/>
      <c r="P33" s="160"/>
      <c r="Q33" s="334" t="str">
        <f t="shared" ref="Q33:AA33" si="21">IF($D$6="No", 0, IF(AND(ISNUMBER(Q34),ISNUMBER(Q35),ISNUMBER(Q36),ISNUMBER(Q37),ISNUMBER(Q38)),SUM(Q34:Q38),""))</f>
        <v/>
      </c>
      <c r="R33" s="334" t="str">
        <f t="shared" si="21"/>
        <v/>
      </c>
      <c r="S33" s="334" t="str">
        <f t="shared" si="21"/>
        <v/>
      </c>
      <c r="T33" s="334" t="str">
        <f t="shared" si="21"/>
        <v/>
      </c>
      <c r="U33" s="334" t="str">
        <f t="shared" si="21"/>
        <v/>
      </c>
      <c r="V33" s="334" t="str">
        <f t="shared" si="21"/>
        <v/>
      </c>
      <c r="W33" s="334" t="str">
        <f t="shared" si="21"/>
        <v/>
      </c>
      <c r="X33" s="334" t="str">
        <f t="shared" si="21"/>
        <v/>
      </c>
      <c r="Y33" s="334" t="str">
        <f t="shared" si="21"/>
        <v/>
      </c>
      <c r="Z33" s="334" t="str">
        <f t="shared" si="21"/>
        <v/>
      </c>
      <c r="AA33" s="99" t="str">
        <f t="shared" si="21"/>
        <v/>
      </c>
      <c r="AB33" s="539" t="str">
        <f t="shared" si="5"/>
        <v/>
      </c>
      <c r="AC33" s="286"/>
      <c r="AD33" s="334" t="str">
        <f t="shared" ref="AD33:AH33" si="22">IF($D$6="No", 0, IF(AND(ISNUMBER(AD34),ISNUMBER(AD35),ISNUMBER(AD36),ISNUMBER(AD37),ISNUMBER(AD38)),SUM(AD34:AD38),""))</f>
        <v/>
      </c>
      <c r="AE33" s="334" t="str">
        <f t="shared" si="22"/>
        <v/>
      </c>
      <c r="AF33" s="334" t="str">
        <f t="shared" si="22"/>
        <v/>
      </c>
      <c r="AG33" s="334" t="str">
        <f t="shared" si="22"/>
        <v/>
      </c>
      <c r="AH33" s="99" t="str">
        <f t="shared" si="22"/>
        <v/>
      </c>
      <c r="AI33" s="282"/>
    </row>
    <row r="34" spans="1:35" ht="15" customHeight="1" x14ac:dyDescent="0.25">
      <c r="B34" s="361" t="s">
        <v>658</v>
      </c>
      <c r="C34" s="267"/>
      <c r="D34" s="160"/>
      <c r="E34" s="160"/>
      <c r="F34" s="160"/>
      <c r="G34" s="160"/>
      <c r="H34" s="160"/>
      <c r="I34" s="334" t="str">
        <f>IF(AND(ISNUMBER(D34),ISNUMBER(E34),ISNUMBER(H34)),SUM(D34,E34,H34),"")</f>
        <v/>
      </c>
      <c r="J34" s="160"/>
      <c r="K34" s="160"/>
      <c r="L34" s="160"/>
      <c r="M34" s="334" t="str">
        <f>IF(AND(ISNUMBER(J34),ISNUMBER(K34),ISNUMBER(L34)),SUM(J34:L34), "")</f>
        <v/>
      </c>
      <c r="N34" s="471"/>
      <c r="O34" s="160"/>
      <c r="P34" s="160"/>
      <c r="Q34" s="160"/>
      <c r="R34" s="160"/>
      <c r="S34" s="160"/>
      <c r="T34" s="160"/>
      <c r="U34" s="160"/>
      <c r="V34" s="160"/>
      <c r="W34" s="334" t="str">
        <f>IF(AND(ISNUMBER(R34),ISNUMBER(S34),ISNUMBER(V34)),SUM(R34,S34,V34),"")</f>
        <v/>
      </c>
      <c r="X34" s="160"/>
      <c r="Y34" s="160"/>
      <c r="Z34" s="160"/>
      <c r="AA34" s="99" t="str">
        <f t="shared" ref="AA34:AA38" si="23">IF(AND(ISNUMBER(X34),ISNUMBER(Y34),ISNUMBER(Z34)),SUM(X34:Z34), "")</f>
        <v/>
      </c>
      <c r="AB34" s="539" t="str">
        <f t="shared" si="5"/>
        <v/>
      </c>
      <c r="AC34" s="319" t="str">
        <f>IF(ISNUMBER(AB34),IF(AND(AB34&gt;=(Parameters!F281*0.95), AB34&lt;=(Parameters!F281*1.05)), "Pass", "Fail (RW≠" &amp; Parameters!F281*100 &amp; "%)"),"")</f>
        <v/>
      </c>
      <c r="AD34" s="160"/>
      <c r="AE34" s="160"/>
      <c r="AF34" s="160"/>
      <c r="AG34" s="98"/>
      <c r="AH34" s="98"/>
      <c r="AI34" s="282"/>
    </row>
    <row r="35" spans="1:35" ht="15" customHeight="1" x14ac:dyDescent="0.25">
      <c r="B35" s="361" t="s">
        <v>459</v>
      </c>
      <c r="C35" s="267"/>
      <c r="D35" s="160"/>
      <c r="E35" s="160"/>
      <c r="F35" s="160"/>
      <c r="G35" s="160"/>
      <c r="H35" s="160"/>
      <c r="I35" s="334" t="str">
        <f>IF(AND(ISNUMBER(D35),ISNUMBER(E35),ISNUMBER(H35)),SUM(D35,E35,H35),"")</f>
        <v/>
      </c>
      <c r="J35" s="160"/>
      <c r="K35" s="160"/>
      <c r="L35" s="160"/>
      <c r="M35" s="334" t="str">
        <f>IF(AND(ISNUMBER(J35),ISNUMBER(K35),ISNUMBER(L35)),SUM(J35:L35), "")</f>
        <v/>
      </c>
      <c r="N35" s="471"/>
      <c r="O35" s="160"/>
      <c r="P35" s="160"/>
      <c r="Q35" s="160"/>
      <c r="R35" s="160"/>
      <c r="S35" s="160"/>
      <c r="T35" s="160"/>
      <c r="U35" s="160"/>
      <c r="V35" s="160"/>
      <c r="W35" s="334" t="str">
        <f>IF(AND(ISNUMBER(R35),ISNUMBER(S35),ISNUMBER(V35)),SUM(R35,S35,V35),"")</f>
        <v/>
      </c>
      <c r="X35" s="160"/>
      <c r="Y35" s="160"/>
      <c r="Z35" s="160"/>
      <c r="AA35" s="99" t="str">
        <f t="shared" si="23"/>
        <v/>
      </c>
      <c r="AB35" s="539" t="str">
        <f t="shared" si="5"/>
        <v/>
      </c>
      <c r="AC35" s="319" t="str">
        <f>IF(ISNUMBER(AB35),IF(AND(AB35&gt;=(Parameters!F282*0.95), AB35&lt;=(Parameters!F282*1.05)), "Pass", "Fail (RW≠" &amp; Parameters!F282*100 &amp; "%)"),"")</f>
        <v/>
      </c>
      <c r="AD35" s="160"/>
      <c r="AE35" s="160"/>
      <c r="AF35" s="160"/>
      <c r="AG35" s="98"/>
      <c r="AH35" s="98"/>
      <c r="AI35" s="282"/>
    </row>
    <row r="36" spans="1:35" ht="15" customHeight="1" x14ac:dyDescent="0.25">
      <c r="B36" s="361" t="s">
        <v>460</v>
      </c>
      <c r="C36" s="267"/>
      <c r="D36" s="160"/>
      <c r="E36" s="160"/>
      <c r="F36" s="160"/>
      <c r="G36" s="160"/>
      <c r="H36" s="160"/>
      <c r="I36" s="334" t="str">
        <f>IF(AND(ISNUMBER(D36),ISNUMBER(E36),ISNUMBER(H36)),SUM(D36,E36,H36),"")</f>
        <v/>
      </c>
      <c r="J36" s="160"/>
      <c r="K36" s="160"/>
      <c r="L36" s="160"/>
      <c r="M36" s="334" t="str">
        <f>IF(AND(ISNUMBER(J36),ISNUMBER(K36),ISNUMBER(L36)),SUM(J36:L36), "")</f>
        <v/>
      </c>
      <c r="N36" s="471"/>
      <c r="O36" s="160"/>
      <c r="P36" s="160"/>
      <c r="Q36" s="160"/>
      <c r="R36" s="160"/>
      <c r="S36" s="160"/>
      <c r="T36" s="160"/>
      <c r="U36" s="160"/>
      <c r="V36" s="160"/>
      <c r="W36" s="334" t="str">
        <f>IF(AND(ISNUMBER(R36),ISNUMBER(S36),ISNUMBER(V36)),SUM(R36,S36,V36),"")</f>
        <v/>
      </c>
      <c r="X36" s="160"/>
      <c r="Y36" s="160"/>
      <c r="Z36" s="160"/>
      <c r="AA36" s="99" t="str">
        <f t="shared" si="23"/>
        <v/>
      </c>
      <c r="AB36" s="539" t="str">
        <f t="shared" si="5"/>
        <v/>
      </c>
      <c r="AC36" s="319" t="str">
        <f>IF(ISNUMBER(AB36),IF(AND(AB36&gt;=(Parameters!F283*0.95), AB36&lt;=(Parameters!F283*1.05)), "Pass", "Fail (RW≠" &amp; Parameters!F283*100 &amp; "%)"),"")</f>
        <v/>
      </c>
      <c r="AD36" s="160"/>
      <c r="AE36" s="160"/>
      <c r="AF36" s="160"/>
      <c r="AG36" s="98"/>
      <c r="AH36" s="98"/>
      <c r="AI36" s="282"/>
    </row>
    <row r="37" spans="1:35" ht="15" customHeight="1" x14ac:dyDescent="0.25">
      <c r="B37" s="361" t="s">
        <v>461</v>
      </c>
      <c r="C37" s="267"/>
      <c r="D37" s="160"/>
      <c r="E37" s="160"/>
      <c r="F37" s="160"/>
      <c r="G37" s="160"/>
      <c r="H37" s="160"/>
      <c r="I37" s="334" t="str">
        <f>IF(AND(ISNUMBER(D37),ISNUMBER(E37),ISNUMBER(H37)),SUM(D37,E37,H37),"")</f>
        <v/>
      </c>
      <c r="J37" s="160"/>
      <c r="K37" s="160"/>
      <c r="L37" s="160"/>
      <c r="M37" s="334" t="str">
        <f>IF(AND(ISNUMBER(J37),ISNUMBER(K37),ISNUMBER(L37)),SUM(J37:L37), "")</f>
        <v/>
      </c>
      <c r="N37" s="471"/>
      <c r="O37" s="160"/>
      <c r="P37" s="160"/>
      <c r="Q37" s="160"/>
      <c r="R37" s="160"/>
      <c r="S37" s="160"/>
      <c r="T37" s="160"/>
      <c r="U37" s="160"/>
      <c r="V37" s="160"/>
      <c r="W37" s="334" t="str">
        <f>IF(AND(ISNUMBER(R37),ISNUMBER(S37),ISNUMBER(V37)),SUM(R37,S37,V37),"")</f>
        <v/>
      </c>
      <c r="X37" s="160"/>
      <c r="Y37" s="160"/>
      <c r="Z37" s="160"/>
      <c r="AA37" s="99" t="str">
        <f t="shared" si="23"/>
        <v/>
      </c>
      <c r="AB37" s="539" t="str">
        <f t="shared" si="5"/>
        <v/>
      </c>
      <c r="AC37" s="319" t="str">
        <f>IF(ISNUMBER(AB37),IF(AND(AB37&gt;=(Parameters!F284*0.95), AB37&lt;=(Parameters!F284*1.05)), "Pass", "Fail (RW≠" &amp; Parameters!F284*100 &amp; "%)"),"")</f>
        <v/>
      </c>
      <c r="AD37" s="160"/>
      <c r="AE37" s="160"/>
      <c r="AF37" s="160"/>
      <c r="AG37" s="98"/>
      <c r="AH37" s="98"/>
      <c r="AI37" s="282"/>
    </row>
    <row r="38" spans="1:35" ht="15" customHeight="1" x14ac:dyDescent="0.25">
      <c r="B38" s="361" t="s">
        <v>659</v>
      </c>
      <c r="C38" s="267"/>
      <c r="D38" s="160"/>
      <c r="E38" s="160"/>
      <c r="F38" s="160"/>
      <c r="G38" s="160"/>
      <c r="H38" s="160"/>
      <c r="I38" s="334" t="str">
        <f>IF(AND(ISNUMBER(D38),ISNUMBER(E38),ISNUMBER(H38)),SUM(D38,E38,H38),"")</f>
        <v/>
      </c>
      <c r="J38" s="160"/>
      <c r="K38" s="160"/>
      <c r="L38" s="160"/>
      <c r="M38" s="334" t="str">
        <f>IF(AND(ISNUMBER(J38),ISNUMBER(K38),ISNUMBER(L38)),SUM(J38:L38), "")</f>
        <v/>
      </c>
      <c r="N38" s="471"/>
      <c r="O38" s="160"/>
      <c r="P38" s="160"/>
      <c r="Q38" s="160"/>
      <c r="R38" s="160"/>
      <c r="S38" s="160"/>
      <c r="T38" s="160"/>
      <c r="U38" s="160"/>
      <c r="V38" s="160"/>
      <c r="W38" s="334" t="str">
        <f>IF(AND(ISNUMBER(R38),ISNUMBER(S38),ISNUMBER(V38)),SUM(R38,S38,V38),"")</f>
        <v/>
      </c>
      <c r="X38" s="160"/>
      <c r="Y38" s="160"/>
      <c r="Z38" s="160"/>
      <c r="AA38" s="99" t="str">
        <f t="shared" si="23"/>
        <v/>
      </c>
      <c r="AB38" s="539" t="str">
        <f t="shared" si="5"/>
        <v/>
      </c>
      <c r="AC38" s="319" t="str">
        <f>IF(ISNUMBER(AB38),IF(AND(AB38&gt;=(Parameters!F285*0.95), AB38&lt;=(Parameters!F285*1.05)), "Pass", "Fail (RW≠" &amp; Parameters!F285*100 &amp; "%)"),"")</f>
        <v/>
      </c>
      <c r="AD38" s="160"/>
      <c r="AE38" s="160"/>
      <c r="AF38" s="160"/>
      <c r="AG38" s="98"/>
      <c r="AH38" s="98"/>
      <c r="AI38" s="282"/>
    </row>
    <row r="39" spans="1:35" ht="15" customHeight="1" x14ac:dyDescent="0.25">
      <c r="A39" s="472"/>
      <c r="B39" s="307" t="s">
        <v>662</v>
      </c>
      <c r="C39" s="334" t="str">
        <f t="shared" ref="C39:I39" si="24">IF(AND(ISNUMBER(C40),ISNUMBER(C46)),SUM(C40,C46),"")</f>
        <v/>
      </c>
      <c r="D39" s="334" t="str">
        <f t="shared" si="24"/>
        <v/>
      </c>
      <c r="E39" s="334" t="str">
        <f t="shared" si="24"/>
        <v/>
      </c>
      <c r="F39" s="334" t="str">
        <f t="shared" si="24"/>
        <v/>
      </c>
      <c r="G39" s="334" t="str">
        <f t="shared" si="24"/>
        <v/>
      </c>
      <c r="H39" s="334" t="str">
        <f t="shared" si="24"/>
        <v/>
      </c>
      <c r="I39" s="334" t="str">
        <f t="shared" si="24"/>
        <v/>
      </c>
      <c r="J39" s="334" t="str">
        <f t="shared" ref="J39:K39" si="25">IF(AND(ISNUMBER(J40),ISNUMBER(J46)),SUM(J40,J46),"")</f>
        <v/>
      </c>
      <c r="K39" s="334" t="str">
        <f t="shared" si="25"/>
        <v/>
      </c>
      <c r="L39" s="334" t="str">
        <f t="shared" ref="L39" si="26">IF(AND(ISNUMBER(L40),ISNUMBER(L46)),SUM(L40,L46),"")</f>
        <v/>
      </c>
      <c r="M39" s="334" t="str">
        <f>IF(AND(ISNUMBER(M40),ISNUMBER(M46)),SUM(M40,M46),"")</f>
        <v/>
      </c>
      <c r="N39" s="334" t="str">
        <f>IF(AND(ISNUMBER(N40),ISNUMBER(N46)),SUM(N40,N46),"")</f>
        <v/>
      </c>
      <c r="O39" s="620"/>
      <c r="P39" s="620"/>
      <c r="Q39" s="334" t="str">
        <f t="shared" ref="Q39:W39" si="27">IF(AND(ISNUMBER(Q40),ISNUMBER(Q46)),SUM(Q40,Q46),"")</f>
        <v/>
      </c>
      <c r="R39" s="334" t="str">
        <f t="shared" si="27"/>
        <v/>
      </c>
      <c r="S39" s="334" t="str">
        <f t="shared" si="27"/>
        <v/>
      </c>
      <c r="T39" s="334" t="str">
        <f t="shared" si="27"/>
        <v/>
      </c>
      <c r="U39" s="334" t="str">
        <f t="shared" si="27"/>
        <v/>
      </c>
      <c r="V39" s="334" t="str">
        <f t="shared" si="27"/>
        <v/>
      </c>
      <c r="W39" s="334" t="str">
        <f t="shared" si="27"/>
        <v/>
      </c>
      <c r="X39" s="334" t="str">
        <f>IF(AND(ISNUMBER(X40),ISNUMBER(X46)),SUM(X40,X46),"")</f>
        <v/>
      </c>
      <c r="Y39" s="334" t="str">
        <f>IF(AND(ISNUMBER(Y40),ISNUMBER(Y46)),SUM(Y40,Y46),"")</f>
        <v/>
      </c>
      <c r="Z39" s="334" t="str">
        <f>IF(AND(ISNUMBER(Z40),ISNUMBER(Z46)),SUM(Z40,Z46),"")</f>
        <v/>
      </c>
      <c r="AA39" s="99" t="str">
        <f>IF(AND(ISNUMBER(AA40),ISNUMBER(AA46)),SUM(AA40,AA46),"")</f>
        <v/>
      </c>
      <c r="AB39" s="539" t="str">
        <f t="shared" si="5"/>
        <v/>
      </c>
      <c r="AC39" s="299"/>
      <c r="AD39" s="334" t="str">
        <f t="shared" ref="AD39:AH39" si="28">IF(AND(ISNUMBER(AD40),ISNUMBER(AD46)),SUM(AD40,AD46),"")</f>
        <v/>
      </c>
      <c r="AE39" s="334" t="str">
        <f t="shared" si="28"/>
        <v/>
      </c>
      <c r="AF39" s="334" t="str">
        <f t="shared" si="28"/>
        <v/>
      </c>
      <c r="AG39" s="334" t="str">
        <f t="shared" si="28"/>
        <v/>
      </c>
      <c r="AH39" s="99" t="str">
        <f t="shared" si="28"/>
        <v/>
      </c>
      <c r="AI39" s="1819"/>
    </row>
    <row r="40" spans="1:35" ht="15" customHeight="1" x14ac:dyDescent="0.25">
      <c r="B40" s="119" t="s">
        <v>663</v>
      </c>
      <c r="C40" s="334" t="str">
        <f t="shared" ref="C40:N40" si="29">IF(AND(ISNUMBER(C41), ISNUMBER(C42), ISNUMBER(C43), ISNUMBER(C44)), SUM(C41:C45), "")</f>
        <v/>
      </c>
      <c r="D40" s="334" t="str">
        <f t="shared" si="29"/>
        <v/>
      </c>
      <c r="E40" s="334" t="str">
        <f t="shared" si="29"/>
        <v/>
      </c>
      <c r="F40" s="334" t="str">
        <f t="shared" si="29"/>
        <v/>
      </c>
      <c r="G40" s="334" t="str">
        <f t="shared" si="29"/>
        <v/>
      </c>
      <c r="H40" s="334" t="str">
        <f t="shared" si="29"/>
        <v/>
      </c>
      <c r="I40" s="334" t="str">
        <f t="shared" si="29"/>
        <v/>
      </c>
      <c r="J40" s="334" t="str">
        <f t="shared" si="29"/>
        <v/>
      </c>
      <c r="K40" s="334" t="str">
        <f t="shared" si="29"/>
        <v/>
      </c>
      <c r="L40" s="334" t="str">
        <f t="shared" si="29"/>
        <v/>
      </c>
      <c r="M40" s="334" t="str">
        <f t="shared" si="29"/>
        <v/>
      </c>
      <c r="N40" s="334" t="str">
        <f t="shared" si="29"/>
        <v/>
      </c>
      <c r="O40" s="160"/>
      <c r="P40" s="160"/>
      <c r="Q40" s="334" t="str">
        <f t="shared" ref="Q40:AA40" si="30">IF(AND(ISNUMBER(Q41), ISNUMBER(Q42), ISNUMBER(Q43), ISNUMBER(Q44)), SUM(Q41:Q45), "")</f>
        <v/>
      </c>
      <c r="R40" s="334" t="str">
        <f t="shared" si="30"/>
        <v/>
      </c>
      <c r="S40" s="334" t="str">
        <f t="shared" si="30"/>
        <v/>
      </c>
      <c r="T40" s="334" t="str">
        <f t="shared" si="30"/>
        <v/>
      </c>
      <c r="U40" s="334" t="str">
        <f t="shared" si="30"/>
        <v/>
      </c>
      <c r="V40" s="334" t="str">
        <f t="shared" si="30"/>
        <v/>
      </c>
      <c r="W40" s="334" t="str">
        <f t="shared" si="30"/>
        <v/>
      </c>
      <c r="X40" s="334" t="str">
        <f t="shared" si="30"/>
        <v/>
      </c>
      <c r="Y40" s="334" t="str">
        <f t="shared" si="30"/>
        <v/>
      </c>
      <c r="Z40" s="334" t="str">
        <f t="shared" si="30"/>
        <v/>
      </c>
      <c r="AA40" s="99" t="str">
        <f t="shared" si="30"/>
        <v/>
      </c>
      <c r="AB40" s="539" t="str">
        <f t="shared" si="5"/>
        <v/>
      </c>
      <c r="AC40" s="286"/>
      <c r="AD40" s="334" t="str">
        <f>IF(AND(ISNUMBER(AD41), ISNUMBER(AD42), ISNUMBER(AD43), ISNUMBER(AD44)), SUM(AD41:AD45), "")</f>
        <v/>
      </c>
      <c r="AE40" s="334" t="str">
        <f>IF(AND(ISNUMBER(AE41), ISNUMBER(AE42), ISNUMBER(AE43), ISNUMBER(AE44)), SUM(AE41:AE45), "")</f>
        <v/>
      </c>
      <c r="AF40" s="334" t="str">
        <f>IF(AND(ISNUMBER(AF41), ISNUMBER(AF42), ISNUMBER(AF43), ISNUMBER(AF44)), SUM(AF41:AF45), "")</f>
        <v/>
      </c>
      <c r="AG40" s="334" t="str">
        <f>IF(AND(ISNUMBER(AG41), ISNUMBER(AG42), ISNUMBER(AG43), ISNUMBER(AG44)), SUM(AG41:AG45), "")</f>
        <v/>
      </c>
      <c r="AH40" s="99" t="str">
        <f>IF(AND(ISNUMBER(AH41), ISNUMBER(AH42), ISNUMBER(AH43), ISNUMBER(AH44)), SUM(AH41:AH45), "")</f>
        <v/>
      </c>
      <c r="AI40" s="282"/>
    </row>
    <row r="41" spans="1:35" ht="15" customHeight="1" x14ac:dyDescent="0.25">
      <c r="A41" s="270"/>
      <c r="B41" s="361" t="s">
        <v>664</v>
      </c>
      <c r="C41" s="267"/>
      <c r="D41" s="160"/>
      <c r="E41" s="160"/>
      <c r="F41" s="160"/>
      <c r="G41" s="160"/>
      <c r="H41" s="160"/>
      <c r="I41" s="334" t="str">
        <f>IF(AND(ISNUMBER(D41),ISNUMBER(E41),ISNUMBER(H41)),SUM(D41,E41,H41),"")</f>
        <v/>
      </c>
      <c r="J41" s="160"/>
      <c r="K41" s="160"/>
      <c r="L41" s="160"/>
      <c r="M41" s="334" t="str">
        <f>IF(AND(ISNUMBER(J41),ISNUMBER(K41),ISNUMBER(L41)),SUM(J41:L41), "")</f>
        <v/>
      </c>
      <c r="N41" s="471"/>
      <c r="O41" s="160"/>
      <c r="P41" s="160"/>
      <c r="Q41" s="160"/>
      <c r="R41" s="160"/>
      <c r="S41" s="160"/>
      <c r="T41" s="160"/>
      <c r="U41" s="160"/>
      <c r="V41" s="160"/>
      <c r="W41" s="334" t="str">
        <f>IF(AND(ISNUMBER(R41),ISNUMBER(S41),ISNUMBER(V41)),SUM(R41,S41,V41),"")</f>
        <v/>
      </c>
      <c r="X41" s="160"/>
      <c r="Y41" s="160"/>
      <c r="Z41" s="160"/>
      <c r="AA41" s="99" t="str">
        <f t="shared" ref="AA41:AA45" si="31">IF(AND(ISNUMBER(X41),ISNUMBER(Y41),ISNUMBER(Z41)),SUM(X41:Z41), "")</f>
        <v/>
      </c>
      <c r="AB41" s="539" t="str">
        <f t="shared" si="5"/>
        <v/>
      </c>
      <c r="AC41" s="319" t="str">
        <f>IF(ISNUMBER(AB41),IF(AND(AB41&gt;=(Parameters!F288*0.95), AB41&lt;=(Parameters!F288*1.05)), "Pass", "Fail (RW≠" &amp; Parameters!F288*100 &amp; "%)"),"")</f>
        <v/>
      </c>
      <c r="AD41" s="160"/>
      <c r="AE41" s="160"/>
      <c r="AF41" s="160"/>
      <c r="AG41" s="98"/>
      <c r="AH41" s="98"/>
      <c r="AI41" s="282"/>
    </row>
    <row r="42" spans="1:35" ht="15" customHeight="1" x14ac:dyDescent="0.25">
      <c r="B42" s="361" t="s">
        <v>665</v>
      </c>
      <c r="C42" s="267"/>
      <c r="D42" s="160"/>
      <c r="E42" s="160"/>
      <c r="F42" s="160"/>
      <c r="G42" s="160"/>
      <c r="H42" s="160"/>
      <c r="I42" s="334" t="str">
        <f>IF(AND(ISNUMBER(D42),ISNUMBER(E42),ISNUMBER(H42)),SUM(D42,E42,H42),"")</f>
        <v/>
      </c>
      <c r="J42" s="160"/>
      <c r="K42" s="160"/>
      <c r="L42" s="160"/>
      <c r="M42" s="334" t="str">
        <f>IF(AND(ISNUMBER(J42),ISNUMBER(K42),ISNUMBER(L42)),SUM(J42:L42), "")</f>
        <v/>
      </c>
      <c r="N42" s="471"/>
      <c r="O42" s="160"/>
      <c r="P42" s="160"/>
      <c r="Q42" s="160"/>
      <c r="R42" s="160"/>
      <c r="S42" s="160"/>
      <c r="T42" s="160"/>
      <c r="U42" s="160"/>
      <c r="V42" s="160"/>
      <c r="W42" s="334" t="str">
        <f>IF(AND(ISNUMBER(R42),ISNUMBER(S42),ISNUMBER(V42)),SUM(R42,S42,V42),"")</f>
        <v/>
      </c>
      <c r="X42" s="160"/>
      <c r="Y42" s="160"/>
      <c r="Z42" s="160"/>
      <c r="AA42" s="99" t="str">
        <f t="shared" si="31"/>
        <v/>
      </c>
      <c r="AB42" s="539" t="str">
        <f t="shared" si="5"/>
        <v/>
      </c>
      <c r="AC42" s="319" t="str">
        <f>IF(ISNUMBER(AB42),IF(AND(AB42&gt;=(Parameters!F289*0.95), AB42&lt;=(Parameters!F289*1.05)), "Pass", "Fail (RW≠" &amp; Parameters!F289*100 &amp; "%)"),"")</f>
        <v/>
      </c>
      <c r="AD42" s="160"/>
      <c r="AE42" s="160"/>
      <c r="AF42" s="160"/>
      <c r="AG42" s="98"/>
      <c r="AH42" s="98"/>
      <c r="AI42" s="282"/>
    </row>
    <row r="43" spans="1:35" ht="15" customHeight="1" x14ac:dyDescent="0.25">
      <c r="B43" s="361" t="s">
        <v>666</v>
      </c>
      <c r="C43" s="267"/>
      <c r="D43" s="160"/>
      <c r="E43" s="160"/>
      <c r="F43" s="160"/>
      <c r="G43" s="160"/>
      <c r="H43" s="160"/>
      <c r="I43" s="334" t="str">
        <f>IF(AND(ISNUMBER(D43),ISNUMBER(E43),ISNUMBER(H43)),SUM(D43,E43,H43),"")</f>
        <v/>
      </c>
      <c r="J43" s="160"/>
      <c r="K43" s="160"/>
      <c r="L43" s="160"/>
      <c r="M43" s="334" t="str">
        <f>IF(AND(ISNUMBER(J43),ISNUMBER(K43),ISNUMBER(L43)),SUM(J43:L43), "")</f>
        <v/>
      </c>
      <c r="N43" s="471"/>
      <c r="O43" s="160"/>
      <c r="P43" s="160"/>
      <c r="Q43" s="160"/>
      <c r="R43" s="160"/>
      <c r="S43" s="160"/>
      <c r="T43" s="160"/>
      <c r="U43" s="160"/>
      <c r="V43" s="160"/>
      <c r="W43" s="334" t="str">
        <f>IF(AND(ISNUMBER(R43),ISNUMBER(S43),ISNUMBER(V43)),SUM(R43,S43,V43),"")</f>
        <v/>
      </c>
      <c r="X43" s="160"/>
      <c r="Y43" s="160"/>
      <c r="Z43" s="160"/>
      <c r="AA43" s="99" t="str">
        <f t="shared" si="31"/>
        <v/>
      </c>
      <c r="AB43" s="539" t="str">
        <f t="shared" si="5"/>
        <v/>
      </c>
      <c r="AC43" s="319" t="str">
        <f>IF(ISNUMBER(AB43),IF(AND(AB43&gt;=(Parameters!F290*0.95), AB43&lt;=(Parameters!F290*1.05)), "Pass", "Fail (RW≠" &amp; Parameters!F290*100 &amp; "%)"),"")</f>
        <v/>
      </c>
      <c r="AD43" s="160"/>
      <c r="AE43" s="160"/>
      <c r="AF43" s="160"/>
      <c r="AG43" s="98"/>
      <c r="AH43" s="98"/>
      <c r="AI43" s="282"/>
    </row>
    <row r="44" spans="1:35" ht="15" customHeight="1" x14ac:dyDescent="0.25">
      <c r="B44" s="361" t="s">
        <v>667</v>
      </c>
      <c r="C44" s="267"/>
      <c r="D44" s="160"/>
      <c r="E44" s="160"/>
      <c r="F44" s="160"/>
      <c r="G44" s="160"/>
      <c r="H44" s="160"/>
      <c r="I44" s="334" t="str">
        <f>IF(AND(ISNUMBER(D44),ISNUMBER(E44),ISNUMBER(H44)),SUM(D44,E44,H44),"")</f>
        <v/>
      </c>
      <c r="J44" s="160"/>
      <c r="K44" s="160"/>
      <c r="L44" s="160"/>
      <c r="M44" s="334" t="str">
        <f>IF(AND(ISNUMBER(J44),ISNUMBER(K44),ISNUMBER(L44)),SUM(J44:L44), "")</f>
        <v/>
      </c>
      <c r="N44" s="471"/>
      <c r="O44" s="160"/>
      <c r="P44" s="160"/>
      <c r="Q44" s="160"/>
      <c r="R44" s="160"/>
      <c r="S44" s="160"/>
      <c r="T44" s="160"/>
      <c r="U44" s="160"/>
      <c r="V44" s="160"/>
      <c r="W44" s="334" t="str">
        <f>IF(AND(ISNUMBER(R44),ISNUMBER(S44),ISNUMBER(V44)),SUM(R44,S44,V44),"")</f>
        <v/>
      </c>
      <c r="X44" s="160"/>
      <c r="Y44" s="160"/>
      <c r="Z44" s="160"/>
      <c r="AA44" s="99" t="str">
        <f t="shared" si="31"/>
        <v/>
      </c>
      <c r="AB44" s="539" t="str">
        <f t="shared" si="5"/>
        <v/>
      </c>
      <c r="AC44" s="319" t="str">
        <f>IF(ISNUMBER(AB44),IF(AND(AB44&gt;=(Parameters!F291*0.95), AB44&lt;=(Parameters!F291*1.05)), "Pass", "Fail (RW≠" &amp; Parameters!F291*100 &amp; "%)"),"")</f>
        <v/>
      </c>
      <c r="AD44" s="160"/>
      <c r="AE44" s="160"/>
      <c r="AF44" s="160"/>
      <c r="AG44" s="98"/>
      <c r="AH44" s="98"/>
      <c r="AI44" s="282"/>
    </row>
    <row r="45" spans="1:35" ht="15" customHeight="1" x14ac:dyDescent="0.25">
      <c r="B45" s="361" t="s">
        <v>854</v>
      </c>
      <c r="C45" s="605"/>
      <c r="D45" s="605"/>
      <c r="E45" s="605"/>
      <c r="F45" s="605"/>
      <c r="G45" s="605"/>
      <c r="H45" s="605"/>
      <c r="I45" s="334" t="str">
        <f>IF(AND(ISNUMBER(D45),ISNUMBER(E45),ISNUMBER(H45)),SUM(D45,E45,H45),"")</f>
        <v/>
      </c>
      <c r="J45" s="605"/>
      <c r="K45" s="605"/>
      <c r="L45" s="605"/>
      <c r="M45" s="334" t="str">
        <f>IF(AND(ISNUMBER(J45),ISNUMBER(K45),ISNUMBER(L45)),SUM(J45:L45), "")</f>
        <v/>
      </c>
      <c r="N45" s="471"/>
      <c r="O45" s="160"/>
      <c r="P45" s="160"/>
      <c r="Q45" s="605"/>
      <c r="R45" s="605"/>
      <c r="S45" s="605"/>
      <c r="T45" s="605"/>
      <c r="U45" s="605"/>
      <c r="V45" s="605"/>
      <c r="W45" s="334" t="str">
        <f>IF(AND(ISNUMBER(R45),ISNUMBER(S45),ISNUMBER(V45)),SUM(R45,S45,V45),"")</f>
        <v/>
      </c>
      <c r="X45" s="605"/>
      <c r="Y45" s="605"/>
      <c r="Z45" s="605"/>
      <c r="AA45" s="99" t="str">
        <f t="shared" si="31"/>
        <v/>
      </c>
      <c r="AB45" s="539" t="str">
        <f t="shared" si="5"/>
        <v/>
      </c>
      <c r="AC45" s="544"/>
      <c r="AD45" s="605"/>
      <c r="AE45" s="605"/>
      <c r="AF45" s="605"/>
      <c r="AG45" s="605"/>
      <c r="AH45" s="604"/>
      <c r="AI45" s="282"/>
    </row>
    <row r="46" spans="1:35" ht="15" customHeight="1" x14ac:dyDescent="0.25">
      <c r="B46" s="119" t="s">
        <v>799</v>
      </c>
      <c r="C46" s="334" t="str">
        <f t="shared" ref="C46:N46" si="32">IF(AND(ISNUMBER(C47), ISNUMBER(C48), ISNUMBER(C49)), SUM(C47:C50), "")</f>
        <v/>
      </c>
      <c r="D46" s="334" t="str">
        <f t="shared" si="32"/>
        <v/>
      </c>
      <c r="E46" s="334" t="str">
        <f t="shared" si="32"/>
        <v/>
      </c>
      <c r="F46" s="334" t="str">
        <f t="shared" si="32"/>
        <v/>
      </c>
      <c r="G46" s="334" t="str">
        <f t="shared" si="32"/>
        <v/>
      </c>
      <c r="H46" s="334" t="str">
        <f t="shared" si="32"/>
        <v/>
      </c>
      <c r="I46" s="334" t="str">
        <f t="shared" si="32"/>
        <v/>
      </c>
      <c r="J46" s="334" t="str">
        <f t="shared" si="32"/>
        <v/>
      </c>
      <c r="K46" s="334" t="str">
        <f t="shared" si="32"/>
        <v/>
      </c>
      <c r="L46" s="334" t="str">
        <f t="shared" si="32"/>
        <v/>
      </c>
      <c r="M46" s="334" t="str">
        <f t="shared" si="32"/>
        <v/>
      </c>
      <c r="N46" s="334" t="str">
        <f t="shared" si="32"/>
        <v/>
      </c>
      <c r="O46" s="160"/>
      <c r="P46" s="160"/>
      <c r="Q46" s="334" t="str">
        <f t="shared" ref="Q46:AA46" si="33">IF(AND(ISNUMBER(Q47), ISNUMBER(Q48), ISNUMBER(Q49)), SUM(Q47:Q50), "")</f>
        <v/>
      </c>
      <c r="R46" s="334" t="str">
        <f t="shared" si="33"/>
        <v/>
      </c>
      <c r="S46" s="334" t="str">
        <f t="shared" si="33"/>
        <v/>
      </c>
      <c r="T46" s="334" t="str">
        <f t="shared" si="33"/>
        <v/>
      </c>
      <c r="U46" s="334" t="str">
        <f t="shared" si="33"/>
        <v/>
      </c>
      <c r="V46" s="334" t="str">
        <f t="shared" si="33"/>
        <v/>
      </c>
      <c r="W46" s="334" t="str">
        <f t="shared" si="33"/>
        <v/>
      </c>
      <c r="X46" s="334" t="str">
        <f t="shared" si="33"/>
        <v/>
      </c>
      <c r="Y46" s="334" t="str">
        <f t="shared" si="33"/>
        <v/>
      </c>
      <c r="Z46" s="334" t="str">
        <f t="shared" si="33"/>
        <v/>
      </c>
      <c r="AA46" s="99" t="str">
        <f t="shared" si="33"/>
        <v/>
      </c>
      <c r="AB46" s="539" t="str">
        <f t="shared" si="5"/>
        <v/>
      </c>
      <c r="AC46" s="544"/>
      <c r="AD46" s="334" t="str">
        <f>IF(AND(ISNUMBER(AD47), ISNUMBER(AD48), ISNUMBER(AD49)), SUM(AD47:AD50), "")</f>
        <v/>
      </c>
      <c r="AE46" s="334" t="str">
        <f t="shared" ref="AE46:AH46" si="34">IF(AND(ISNUMBER(AE47), ISNUMBER(AE48), ISNUMBER(AE49)), SUM(AE47:AE50), "")</f>
        <v/>
      </c>
      <c r="AF46" s="334" t="str">
        <f t="shared" si="34"/>
        <v/>
      </c>
      <c r="AG46" s="334" t="str">
        <f t="shared" si="34"/>
        <v/>
      </c>
      <c r="AH46" s="99" t="str">
        <f t="shared" si="34"/>
        <v/>
      </c>
      <c r="AI46" s="282"/>
    </row>
    <row r="47" spans="1:35" ht="15" customHeight="1" x14ac:dyDescent="0.25">
      <c r="B47" s="361" t="s">
        <v>668</v>
      </c>
      <c r="C47" s="267"/>
      <c r="D47" s="160"/>
      <c r="E47" s="160"/>
      <c r="F47" s="160"/>
      <c r="G47" s="160"/>
      <c r="H47" s="160"/>
      <c r="I47" s="334" t="str">
        <f>IF(AND(ISNUMBER(D47),ISNUMBER(E47),ISNUMBER(H47)),SUM(D47,E47,H47),"")</f>
        <v/>
      </c>
      <c r="J47" s="160"/>
      <c r="K47" s="160"/>
      <c r="L47" s="160"/>
      <c r="M47" s="334" t="str">
        <f t="shared" ref="M47:M50" si="35">IF(AND(ISNUMBER(J47),ISNUMBER(K47),ISNUMBER(L47)),SUM(J47:L47), "")</f>
        <v/>
      </c>
      <c r="N47" s="471"/>
      <c r="O47" s="160"/>
      <c r="P47" s="160"/>
      <c r="Q47" s="160"/>
      <c r="R47" s="160"/>
      <c r="S47" s="160"/>
      <c r="T47" s="160"/>
      <c r="U47" s="160"/>
      <c r="V47" s="160"/>
      <c r="W47" s="334" t="str">
        <f>IF(AND(ISNUMBER(R47),ISNUMBER(S47),ISNUMBER(V47)),SUM(R47,S47,V47),"")</f>
        <v/>
      </c>
      <c r="X47" s="160"/>
      <c r="Y47" s="160"/>
      <c r="Z47" s="160"/>
      <c r="AA47" s="99" t="str">
        <f t="shared" ref="AA47:AA50" si="36">IF(AND(ISNUMBER(X47),ISNUMBER(Y47),ISNUMBER(Z47)),SUM(X47:Z47), "")</f>
        <v/>
      </c>
      <c r="AB47" s="539" t="str">
        <f t="shared" si="5"/>
        <v/>
      </c>
      <c r="AC47" s="319" t="str">
        <f>IF(ISNUMBER(AB47),IF(AND(AB47&gt;=(Parameters!F293*0.95), AB47&lt;=(Parameters!F293*1.05)), "Pass", "Fail (RW≠" &amp; Parameters!F293*100 &amp; "%)"),"")</f>
        <v/>
      </c>
      <c r="AD47" s="160"/>
      <c r="AE47" s="160"/>
      <c r="AF47" s="160"/>
      <c r="AG47" s="98"/>
      <c r="AH47" s="98"/>
      <c r="AI47" s="282"/>
    </row>
    <row r="48" spans="1:35" ht="15" customHeight="1" x14ac:dyDescent="0.25">
      <c r="B48" s="361" t="s">
        <v>666</v>
      </c>
      <c r="C48" s="267"/>
      <c r="D48" s="160"/>
      <c r="E48" s="160"/>
      <c r="F48" s="160"/>
      <c r="G48" s="160"/>
      <c r="H48" s="160"/>
      <c r="I48" s="334" t="str">
        <f>IF(AND(ISNUMBER(D48),ISNUMBER(E48),ISNUMBER(H48)),SUM(D48,E48,H48),"")</f>
        <v/>
      </c>
      <c r="J48" s="160"/>
      <c r="K48" s="160"/>
      <c r="L48" s="160"/>
      <c r="M48" s="334" t="str">
        <f t="shared" si="35"/>
        <v/>
      </c>
      <c r="N48" s="471"/>
      <c r="O48" s="160"/>
      <c r="P48" s="160"/>
      <c r="Q48" s="160"/>
      <c r="R48" s="160"/>
      <c r="S48" s="160"/>
      <c r="T48" s="160"/>
      <c r="U48" s="160"/>
      <c r="V48" s="160"/>
      <c r="W48" s="334" t="str">
        <f>IF(AND(ISNUMBER(R48),ISNUMBER(S48),ISNUMBER(V48)),SUM(R48,S48,V48),"")</f>
        <v/>
      </c>
      <c r="X48" s="160"/>
      <c r="Y48" s="160"/>
      <c r="Z48" s="160"/>
      <c r="AA48" s="99" t="str">
        <f t="shared" si="36"/>
        <v/>
      </c>
      <c r="AB48" s="539" t="str">
        <f t="shared" si="5"/>
        <v/>
      </c>
      <c r="AC48" s="319" t="str">
        <f>IF(ISNUMBER(AB48),IF(AND(AB48&gt;=(Parameters!F294*0.95), AB48&lt;=(Parameters!F294*1.05)), "Pass", "Fail (RW≠" &amp; Parameters!F294*100 &amp; "%)"),"")</f>
        <v/>
      </c>
      <c r="AD48" s="160"/>
      <c r="AE48" s="160"/>
      <c r="AF48" s="160"/>
      <c r="AG48" s="98"/>
      <c r="AH48" s="98"/>
      <c r="AI48" s="282"/>
    </row>
    <row r="49" spans="1:35" ht="15" customHeight="1" x14ac:dyDescent="0.25">
      <c r="B49" s="361" t="s">
        <v>667</v>
      </c>
      <c r="C49" s="267"/>
      <c r="D49" s="160"/>
      <c r="E49" s="160"/>
      <c r="F49" s="160"/>
      <c r="G49" s="160"/>
      <c r="H49" s="160"/>
      <c r="I49" s="334" t="str">
        <f>IF(AND(ISNUMBER(D49),ISNUMBER(E49),ISNUMBER(H49)),SUM(D49,E49,H49),"")</f>
        <v/>
      </c>
      <c r="J49" s="160"/>
      <c r="K49" s="160"/>
      <c r="L49" s="160"/>
      <c r="M49" s="334" t="str">
        <f t="shared" si="35"/>
        <v/>
      </c>
      <c r="N49" s="471"/>
      <c r="O49" s="160"/>
      <c r="P49" s="160"/>
      <c r="Q49" s="160"/>
      <c r="R49" s="160"/>
      <c r="S49" s="160"/>
      <c r="T49" s="160"/>
      <c r="U49" s="160"/>
      <c r="V49" s="160"/>
      <c r="W49" s="334" t="str">
        <f>IF(AND(ISNUMBER(R49),ISNUMBER(S49),ISNUMBER(V49)),SUM(R49,S49,V49),"")</f>
        <v/>
      </c>
      <c r="X49" s="160"/>
      <c r="Y49" s="160"/>
      <c r="Z49" s="160"/>
      <c r="AA49" s="99" t="str">
        <f t="shared" si="36"/>
        <v/>
      </c>
      <c r="AB49" s="539" t="str">
        <f t="shared" si="5"/>
        <v/>
      </c>
      <c r="AC49" s="319" t="str">
        <f>IF(ISNUMBER(AB49),IF(AND(AB49&gt;=(Parameters!F295*0.95), AB49&lt;=(Parameters!F295*1.05)), "Pass", "Fail (RW≠" &amp; Parameters!F295*100 &amp; "%)"),"")</f>
        <v/>
      </c>
      <c r="AD49" s="160"/>
      <c r="AE49" s="160"/>
      <c r="AF49" s="160"/>
      <c r="AG49" s="98"/>
      <c r="AH49" s="98"/>
      <c r="AI49" s="282"/>
    </row>
    <row r="50" spans="1:35" ht="15" customHeight="1" x14ac:dyDescent="0.25">
      <c r="B50" s="361" t="s">
        <v>854</v>
      </c>
      <c r="C50" s="605"/>
      <c r="D50" s="605"/>
      <c r="E50" s="605"/>
      <c r="F50" s="605"/>
      <c r="G50" s="605"/>
      <c r="H50" s="605"/>
      <c r="I50" s="334" t="str">
        <f>IF(AND(ISNUMBER(D50),ISNUMBER(E50),ISNUMBER(H50)),SUM(D50,E50,H50),"")</f>
        <v/>
      </c>
      <c r="J50" s="605"/>
      <c r="K50" s="605"/>
      <c r="L50" s="605"/>
      <c r="M50" s="334" t="str">
        <f t="shared" si="35"/>
        <v/>
      </c>
      <c r="N50" s="471"/>
      <c r="O50" s="160"/>
      <c r="P50" s="160"/>
      <c r="Q50" s="605"/>
      <c r="R50" s="605"/>
      <c r="S50" s="605"/>
      <c r="T50" s="605"/>
      <c r="U50" s="605"/>
      <c r="V50" s="605"/>
      <c r="W50" s="334" t="str">
        <f>IF(AND(ISNUMBER(R50),ISNUMBER(S50),ISNUMBER(V50)),SUM(R50,S50,V50),"")</f>
        <v/>
      </c>
      <c r="X50" s="605"/>
      <c r="Y50" s="605"/>
      <c r="Z50" s="605"/>
      <c r="AA50" s="99" t="str">
        <f t="shared" si="36"/>
        <v/>
      </c>
      <c r="AB50" s="539" t="str">
        <f t="shared" si="5"/>
        <v/>
      </c>
      <c r="AC50" s="544"/>
      <c r="AD50" s="605"/>
      <c r="AE50" s="605"/>
      <c r="AF50" s="605"/>
      <c r="AG50" s="605"/>
      <c r="AH50" s="604"/>
      <c r="AI50" s="282"/>
    </row>
    <row r="51" spans="1:35" ht="15" customHeight="1" x14ac:dyDescent="0.25">
      <c r="A51" s="472"/>
      <c r="B51" s="137" t="s">
        <v>669</v>
      </c>
      <c r="C51" s="334" t="str">
        <f t="shared" ref="C51:I51" si="37">IF(AND(ISNUMBER(C52),ISNUMBER(C58)), SUM(C52,C58),"")</f>
        <v/>
      </c>
      <c r="D51" s="334" t="str">
        <f t="shared" si="37"/>
        <v/>
      </c>
      <c r="E51" s="334" t="str">
        <f t="shared" si="37"/>
        <v/>
      </c>
      <c r="F51" s="334" t="str">
        <f t="shared" si="37"/>
        <v/>
      </c>
      <c r="G51" s="334" t="str">
        <f t="shared" si="37"/>
        <v/>
      </c>
      <c r="H51" s="334" t="str">
        <f t="shared" si="37"/>
        <v/>
      </c>
      <c r="I51" s="334" t="str">
        <f t="shared" si="37"/>
        <v/>
      </c>
      <c r="J51" s="334" t="str">
        <f t="shared" ref="J51:K51" si="38">IF(AND(ISNUMBER(J52),ISNUMBER(J58)), SUM(J52,J58),"")</f>
        <v/>
      </c>
      <c r="K51" s="334" t="str">
        <f t="shared" si="38"/>
        <v/>
      </c>
      <c r="L51" s="334" t="str">
        <f t="shared" ref="L51" si="39">IF(AND(ISNUMBER(L52),ISNUMBER(L58)), SUM(L52,L58),"")</f>
        <v/>
      </c>
      <c r="M51" s="334" t="str">
        <f>IF(AND(ISNUMBER(M52),ISNUMBER(M58)), SUM(M52,M58),"")</f>
        <v/>
      </c>
      <c r="N51" s="334" t="str">
        <f>IF(AND(ISNUMBER(N52),ISNUMBER(N58)), SUM(N52,N58),"")</f>
        <v/>
      </c>
      <c r="O51" s="620"/>
      <c r="P51" s="620"/>
      <c r="Q51" s="334" t="str">
        <f t="shared" ref="Q51:W51" si="40">IF(AND(ISNUMBER(Q52),ISNUMBER(Q58)), SUM(Q52,Q58),"")</f>
        <v/>
      </c>
      <c r="R51" s="334" t="str">
        <f t="shared" si="40"/>
        <v/>
      </c>
      <c r="S51" s="334" t="str">
        <f t="shared" si="40"/>
        <v/>
      </c>
      <c r="T51" s="334" t="str">
        <f t="shared" si="40"/>
        <v/>
      </c>
      <c r="U51" s="334" t="str">
        <f t="shared" si="40"/>
        <v/>
      </c>
      <c r="V51" s="334" t="str">
        <f t="shared" si="40"/>
        <v/>
      </c>
      <c r="W51" s="334" t="str">
        <f t="shared" si="40"/>
        <v/>
      </c>
      <c r="X51" s="334" t="str">
        <f>IF(AND(ISNUMBER(X52),ISNUMBER(X58)), SUM(X52,X58),"")</f>
        <v/>
      </c>
      <c r="Y51" s="334" t="str">
        <f>IF(AND(ISNUMBER(Y52),ISNUMBER(Y58)), SUM(Y52,Y58),"")</f>
        <v/>
      </c>
      <c r="Z51" s="334" t="str">
        <f>IF(AND(ISNUMBER(Z52),ISNUMBER(Z58)), SUM(Z52,Z58),"")</f>
        <v/>
      </c>
      <c r="AA51" s="99" t="str">
        <f>IF(AND(ISNUMBER(AA52),ISNUMBER(AA58)), SUM(AA52,AA58),"")</f>
        <v/>
      </c>
      <c r="AB51" s="539" t="str">
        <f t="shared" si="5"/>
        <v/>
      </c>
      <c r="AC51" s="544"/>
      <c r="AD51" s="334" t="str">
        <f t="shared" ref="AD51" si="41">IF(AND(ISNUMBER(AD52),ISNUMBER(AD58)), SUM(AD52,AD58),"")</f>
        <v/>
      </c>
      <c r="AE51" s="334" t="str">
        <f>IF(AND(ISNUMBER(AE52),ISNUMBER(AE58)), SUM(AE52,AE58),"")</f>
        <v/>
      </c>
      <c r="AF51" s="334" t="str">
        <f t="shared" ref="AF51:AH51" si="42">IF(AND(ISNUMBER(AF52),ISNUMBER(AF58)), SUM(AF52,AF58),"")</f>
        <v/>
      </c>
      <c r="AG51" s="334" t="str">
        <f t="shared" si="42"/>
        <v/>
      </c>
      <c r="AH51" s="99" t="str">
        <f t="shared" si="42"/>
        <v/>
      </c>
      <c r="AI51" s="1819"/>
    </row>
    <row r="52" spans="1:35" ht="15" customHeight="1" x14ac:dyDescent="0.25">
      <c r="B52" s="118" t="s">
        <v>670</v>
      </c>
      <c r="C52" s="334" t="str">
        <f t="shared" ref="C52:N52" si="43">IF($D$6="No",0,IF(AND(ISNUMBER(C53),ISNUMBER(C54),ISNUMBER(C55),ISNUMBER(C56),ISNUMBER(C57)),SUM(C53:C57),""))</f>
        <v/>
      </c>
      <c r="D52" s="334" t="str">
        <f t="shared" si="43"/>
        <v/>
      </c>
      <c r="E52" s="334" t="str">
        <f t="shared" si="43"/>
        <v/>
      </c>
      <c r="F52" s="334" t="str">
        <f t="shared" si="43"/>
        <v/>
      </c>
      <c r="G52" s="334" t="str">
        <f t="shared" si="43"/>
        <v/>
      </c>
      <c r="H52" s="334" t="str">
        <f t="shared" si="43"/>
        <v/>
      </c>
      <c r="I52" s="334" t="str">
        <f t="shared" si="43"/>
        <v/>
      </c>
      <c r="J52" s="334" t="str">
        <f t="shared" si="43"/>
        <v/>
      </c>
      <c r="K52" s="334" t="str">
        <f t="shared" si="43"/>
        <v/>
      </c>
      <c r="L52" s="334" t="str">
        <f t="shared" si="43"/>
        <v/>
      </c>
      <c r="M52" s="334" t="str">
        <f t="shared" si="43"/>
        <v/>
      </c>
      <c r="N52" s="334" t="str">
        <f t="shared" si="43"/>
        <v/>
      </c>
      <c r="O52" s="160"/>
      <c r="P52" s="160"/>
      <c r="Q52" s="334" t="str">
        <f t="shared" ref="Q52:AA52" si="44">IF($D$6="No",0,IF(AND(ISNUMBER(Q53),ISNUMBER(Q54),ISNUMBER(Q55),ISNUMBER(Q56),ISNUMBER(Q57)),SUM(Q53:Q57),""))</f>
        <v/>
      </c>
      <c r="R52" s="334" t="str">
        <f t="shared" si="44"/>
        <v/>
      </c>
      <c r="S52" s="334" t="str">
        <f t="shared" si="44"/>
        <v/>
      </c>
      <c r="T52" s="334" t="str">
        <f t="shared" si="44"/>
        <v/>
      </c>
      <c r="U52" s="334" t="str">
        <f t="shared" si="44"/>
        <v/>
      </c>
      <c r="V52" s="334" t="str">
        <f t="shared" si="44"/>
        <v/>
      </c>
      <c r="W52" s="334" t="str">
        <f t="shared" si="44"/>
        <v/>
      </c>
      <c r="X52" s="334" t="str">
        <f t="shared" si="44"/>
        <v/>
      </c>
      <c r="Y52" s="334" t="str">
        <f t="shared" si="44"/>
        <v/>
      </c>
      <c r="Z52" s="334" t="str">
        <f t="shared" si="44"/>
        <v/>
      </c>
      <c r="AA52" s="99" t="str">
        <f t="shared" si="44"/>
        <v/>
      </c>
      <c r="AB52" s="539" t="str">
        <f t="shared" si="5"/>
        <v/>
      </c>
      <c r="AC52" s="286"/>
      <c r="AD52" s="334" t="str">
        <f t="shared" ref="AD52:AH52" si="45">IF($D$6="No",0,IF(AND(ISNUMBER(AD53),ISNUMBER(AD54),ISNUMBER(AD55),ISNUMBER(AD56),ISNUMBER(AD57)),SUM(AD53:AD57),""))</f>
        <v/>
      </c>
      <c r="AE52" s="334" t="str">
        <f t="shared" si="45"/>
        <v/>
      </c>
      <c r="AF52" s="334" t="str">
        <f t="shared" si="45"/>
        <v/>
      </c>
      <c r="AG52" s="334" t="str">
        <f t="shared" si="45"/>
        <v/>
      </c>
      <c r="AH52" s="99" t="str">
        <f t="shared" si="45"/>
        <v/>
      </c>
      <c r="AI52" s="282"/>
    </row>
    <row r="53" spans="1:35" ht="15" customHeight="1" x14ac:dyDescent="0.25">
      <c r="B53" s="360" t="s">
        <v>658</v>
      </c>
      <c r="C53" s="267"/>
      <c r="D53" s="160"/>
      <c r="E53" s="160"/>
      <c r="F53" s="160"/>
      <c r="G53" s="160"/>
      <c r="H53" s="160"/>
      <c r="I53" s="334" t="str">
        <f>IF(AND(ISNUMBER(D53),ISNUMBER(E53),ISNUMBER(H53)),SUM(D53,E53,H53),"")</f>
        <v/>
      </c>
      <c r="J53" s="160"/>
      <c r="K53" s="160"/>
      <c r="L53" s="160"/>
      <c r="M53" s="334" t="str">
        <f t="shared" ref="M53:M57" si="46">IF(AND(ISNUMBER(J53),ISNUMBER(K53),ISNUMBER(L53)),SUM(J53:L53), "")</f>
        <v/>
      </c>
      <c r="N53" s="471"/>
      <c r="O53" s="160"/>
      <c r="P53" s="160"/>
      <c r="Q53" s="160"/>
      <c r="R53" s="160"/>
      <c r="S53" s="160"/>
      <c r="T53" s="160"/>
      <c r="U53" s="160"/>
      <c r="V53" s="160"/>
      <c r="W53" s="334" t="str">
        <f>IF(AND(ISNUMBER(R53),ISNUMBER(S53),ISNUMBER(V53)),SUM(R53,S53,V53),"")</f>
        <v/>
      </c>
      <c r="X53" s="160"/>
      <c r="Y53" s="160"/>
      <c r="Z53" s="160"/>
      <c r="AA53" s="99" t="str">
        <f t="shared" ref="AA53:AA57" si="47">IF(AND(ISNUMBER(X53),ISNUMBER(Y53),ISNUMBER(Z53)),SUM(X53:Z53), "")</f>
        <v/>
      </c>
      <c r="AB53" s="539" t="str">
        <f t="shared" si="5"/>
        <v/>
      </c>
      <c r="AC53" s="319" t="str">
        <f>IF(ISNUMBER(AB53),IF(AND(AB53&gt;=(Parameters!F298*0.95), AB53&lt;=(Parameters!F298*1.05)), "Pass", "Fail (RW≠" &amp; Parameters!F298*100 &amp; "%)"),"")</f>
        <v/>
      </c>
      <c r="AD53" s="160"/>
      <c r="AE53" s="160"/>
      <c r="AF53" s="160"/>
      <c r="AG53" s="98"/>
      <c r="AH53" s="98"/>
      <c r="AI53" s="282"/>
    </row>
    <row r="54" spans="1:35" ht="15" customHeight="1" x14ac:dyDescent="0.25">
      <c r="B54" s="360" t="s">
        <v>459</v>
      </c>
      <c r="C54" s="267"/>
      <c r="D54" s="160"/>
      <c r="E54" s="160"/>
      <c r="F54" s="160"/>
      <c r="G54" s="160"/>
      <c r="H54" s="160"/>
      <c r="I54" s="334" t="str">
        <f>IF(AND(ISNUMBER(D54),ISNUMBER(E54),ISNUMBER(H54)),SUM(D54,E54,H54),"")</f>
        <v/>
      </c>
      <c r="J54" s="160"/>
      <c r="K54" s="160"/>
      <c r="L54" s="160"/>
      <c r="M54" s="334" t="str">
        <f t="shared" si="46"/>
        <v/>
      </c>
      <c r="N54" s="471"/>
      <c r="O54" s="160"/>
      <c r="P54" s="160"/>
      <c r="Q54" s="160"/>
      <c r="R54" s="160"/>
      <c r="S54" s="160"/>
      <c r="T54" s="160"/>
      <c r="U54" s="160"/>
      <c r="V54" s="160"/>
      <c r="W54" s="334" t="str">
        <f>IF(AND(ISNUMBER(R54),ISNUMBER(S54),ISNUMBER(V54)),SUM(R54,S54,V54),"")</f>
        <v/>
      </c>
      <c r="X54" s="160"/>
      <c r="Y54" s="160"/>
      <c r="Z54" s="160"/>
      <c r="AA54" s="99" t="str">
        <f t="shared" si="47"/>
        <v/>
      </c>
      <c r="AB54" s="539" t="str">
        <f t="shared" si="5"/>
        <v/>
      </c>
      <c r="AC54" s="319" t="str">
        <f>IF(ISNUMBER(AB54),IF(AND(AB54&gt;=(Parameters!F299*0.95), AB54&lt;=(Parameters!F299*1.05)), "Pass", "Fail (RW≠" &amp; Parameters!F299*100 &amp; "%)"),"")</f>
        <v/>
      </c>
      <c r="AD54" s="160"/>
      <c r="AE54" s="160"/>
      <c r="AF54" s="160"/>
      <c r="AG54" s="98"/>
      <c r="AH54" s="98"/>
      <c r="AI54" s="282"/>
    </row>
    <row r="55" spans="1:35" ht="15" customHeight="1" x14ac:dyDescent="0.25">
      <c r="B55" s="360" t="s">
        <v>460</v>
      </c>
      <c r="C55" s="267"/>
      <c r="D55" s="160"/>
      <c r="E55" s="160"/>
      <c r="F55" s="160"/>
      <c r="G55" s="160"/>
      <c r="H55" s="160"/>
      <c r="I55" s="334" t="str">
        <f>IF(AND(ISNUMBER(D55),ISNUMBER(E55),ISNUMBER(H55)),SUM(D55,E55,H55),"")</f>
        <v/>
      </c>
      <c r="J55" s="160"/>
      <c r="K55" s="160"/>
      <c r="L55" s="160"/>
      <c r="M55" s="334" t="str">
        <f t="shared" si="46"/>
        <v/>
      </c>
      <c r="N55" s="471"/>
      <c r="O55" s="160"/>
      <c r="P55" s="160"/>
      <c r="Q55" s="160"/>
      <c r="R55" s="160"/>
      <c r="S55" s="160"/>
      <c r="T55" s="160"/>
      <c r="U55" s="160"/>
      <c r="V55" s="160"/>
      <c r="W55" s="334" t="str">
        <f>IF(AND(ISNUMBER(R55),ISNUMBER(S55),ISNUMBER(V55)),SUM(R55,S55,V55),"")</f>
        <v/>
      </c>
      <c r="X55" s="160"/>
      <c r="Y55" s="160"/>
      <c r="Z55" s="160"/>
      <c r="AA55" s="99" t="str">
        <f t="shared" si="47"/>
        <v/>
      </c>
      <c r="AB55" s="539" t="str">
        <f t="shared" si="5"/>
        <v/>
      </c>
      <c r="AC55" s="319" t="str">
        <f>IF(ISNUMBER(AB55),IF(AND(AB55&gt;=(Parameters!F300*0.95), AB55&lt;=(Parameters!F300*1.05)), "Pass", "Fail (RW≠" &amp; Parameters!F300*100 &amp; "%)"),"")</f>
        <v/>
      </c>
      <c r="AD55" s="160"/>
      <c r="AE55" s="160"/>
      <c r="AF55" s="160"/>
      <c r="AG55" s="98"/>
      <c r="AH55" s="98"/>
      <c r="AI55" s="282"/>
    </row>
    <row r="56" spans="1:35" ht="15" customHeight="1" x14ac:dyDescent="0.25">
      <c r="B56" s="360" t="s">
        <v>461</v>
      </c>
      <c r="C56" s="267"/>
      <c r="D56" s="160"/>
      <c r="E56" s="160"/>
      <c r="F56" s="160"/>
      <c r="G56" s="160"/>
      <c r="H56" s="160"/>
      <c r="I56" s="334" t="str">
        <f>IF(AND(ISNUMBER(D56),ISNUMBER(E56),ISNUMBER(H56)),SUM(D56,E56,H56),"")</f>
        <v/>
      </c>
      <c r="J56" s="160"/>
      <c r="K56" s="160"/>
      <c r="L56" s="160"/>
      <c r="M56" s="334" t="str">
        <f t="shared" si="46"/>
        <v/>
      </c>
      <c r="N56" s="471"/>
      <c r="O56" s="160"/>
      <c r="P56" s="160"/>
      <c r="Q56" s="160"/>
      <c r="R56" s="160"/>
      <c r="S56" s="160"/>
      <c r="T56" s="160"/>
      <c r="U56" s="160"/>
      <c r="V56" s="160"/>
      <c r="W56" s="334" t="str">
        <f>IF(AND(ISNUMBER(R56),ISNUMBER(S56),ISNUMBER(V56)),SUM(R56,S56,V56),"")</f>
        <v/>
      </c>
      <c r="X56" s="160"/>
      <c r="Y56" s="160"/>
      <c r="Z56" s="160"/>
      <c r="AA56" s="99" t="str">
        <f t="shared" si="47"/>
        <v/>
      </c>
      <c r="AB56" s="539" t="str">
        <f t="shared" si="5"/>
        <v/>
      </c>
      <c r="AC56" s="319" t="str">
        <f>IF(ISNUMBER(AB56),IF(AND(AB56&gt;=(Parameters!F301*0.95), AB56&lt;=(Parameters!F301*1.05)), "Pass", "Fail (RW≠" &amp; Parameters!F301*100 &amp; "%)"),"")</f>
        <v/>
      </c>
      <c r="AD56" s="160"/>
      <c r="AE56" s="160"/>
      <c r="AF56" s="160"/>
      <c r="AG56" s="98"/>
      <c r="AH56" s="98"/>
      <c r="AI56" s="282"/>
    </row>
    <row r="57" spans="1:35" ht="15" customHeight="1" x14ac:dyDescent="0.25">
      <c r="B57" s="360" t="s">
        <v>659</v>
      </c>
      <c r="C57" s="267"/>
      <c r="D57" s="160"/>
      <c r="E57" s="160"/>
      <c r="F57" s="160"/>
      <c r="G57" s="160"/>
      <c r="H57" s="160"/>
      <c r="I57" s="334" t="str">
        <f>IF(AND(ISNUMBER(D57),ISNUMBER(E57),ISNUMBER(H57)),SUM(D57,E57,H57),"")</f>
        <v/>
      </c>
      <c r="J57" s="160"/>
      <c r="K57" s="160"/>
      <c r="L57" s="160"/>
      <c r="M57" s="334" t="str">
        <f t="shared" si="46"/>
        <v/>
      </c>
      <c r="N57" s="471"/>
      <c r="O57" s="160"/>
      <c r="P57" s="160"/>
      <c r="Q57" s="160"/>
      <c r="R57" s="160"/>
      <c r="S57" s="160"/>
      <c r="T57" s="160"/>
      <c r="U57" s="160"/>
      <c r="V57" s="160"/>
      <c r="W57" s="334" t="str">
        <f>IF(AND(ISNUMBER(R57),ISNUMBER(S57),ISNUMBER(V57)),SUM(R57,S57,V57),"")</f>
        <v/>
      </c>
      <c r="X57" s="160"/>
      <c r="Y57" s="160"/>
      <c r="Z57" s="160"/>
      <c r="AA57" s="99" t="str">
        <f t="shared" si="47"/>
        <v/>
      </c>
      <c r="AB57" s="539" t="str">
        <f t="shared" si="5"/>
        <v/>
      </c>
      <c r="AC57" s="319" t="str">
        <f>IF(ISNUMBER(AB57),IF(AND(AB57&gt;=(Parameters!F302*0.95), AB57&lt;=(Parameters!F302*1.05)), "Pass", "Fail (RW≠" &amp; Parameters!F302*100 &amp; "%)"),"")</f>
        <v/>
      </c>
      <c r="AD57" s="160"/>
      <c r="AE57" s="160"/>
      <c r="AF57" s="160"/>
      <c r="AG57" s="98"/>
      <c r="AH57" s="98"/>
      <c r="AI57" s="282"/>
    </row>
    <row r="58" spans="1:35" ht="15" customHeight="1" x14ac:dyDescent="0.25">
      <c r="B58" s="118" t="s">
        <v>671</v>
      </c>
      <c r="C58" s="334" t="str">
        <f t="shared" ref="C58:D58" si="48">IF(AND(ISNUMBER(C59),ISNUMBER(C60),ISNUMBER(C61),ISNUMBER(C62),ISNUMBER(C63),ISNUMBER(C64),ISNUMBER(C65)),SUM(C59:C65),"")</f>
        <v/>
      </c>
      <c r="D58" s="334" t="str">
        <f t="shared" si="48"/>
        <v/>
      </c>
      <c r="E58" s="334" t="str">
        <f t="shared" ref="E58:I58" si="49">IF(AND(ISNUMBER(E59),ISNUMBER(E60),ISNUMBER(E61),ISNUMBER(E62),ISNUMBER(E63),ISNUMBER(E64),ISNUMBER(E65)),SUM(E59:E65),"")</f>
        <v/>
      </c>
      <c r="F58" s="334" t="str">
        <f t="shared" si="49"/>
        <v/>
      </c>
      <c r="G58" s="334" t="str">
        <f t="shared" si="49"/>
        <v/>
      </c>
      <c r="H58" s="334" t="str">
        <f t="shared" si="49"/>
        <v/>
      </c>
      <c r="I58" s="334" t="str">
        <f t="shared" si="49"/>
        <v/>
      </c>
      <c r="J58" s="334" t="str">
        <f t="shared" ref="J58:K58" si="50">IF(AND(ISNUMBER(J59),ISNUMBER(J60),ISNUMBER(J61),ISNUMBER(J62),ISNUMBER(J63),ISNUMBER(J64),ISNUMBER(J65)),SUM(J59:J65),"")</f>
        <v/>
      </c>
      <c r="K58" s="334" t="str">
        <f t="shared" si="50"/>
        <v/>
      </c>
      <c r="L58" s="334" t="str">
        <f t="shared" ref="L58" si="51">IF(AND(ISNUMBER(L59),ISNUMBER(L60),ISNUMBER(L61),ISNUMBER(L62),ISNUMBER(L63),ISNUMBER(L64),ISNUMBER(L65)),SUM(L59:L65),"")</f>
        <v/>
      </c>
      <c r="M58" s="334" t="str">
        <f>IF(AND(ISNUMBER(M59),ISNUMBER(M60),ISNUMBER(M61),ISNUMBER(M62),ISNUMBER(M63),ISNUMBER(M64),ISNUMBER(M65)),SUM(M59:M65),"")</f>
        <v/>
      </c>
      <c r="N58" s="334" t="str">
        <f>IF(AND(ISNUMBER(N59),ISNUMBER(N60),ISNUMBER(N61),ISNUMBER(N62),ISNUMBER(N63),ISNUMBER(N64),ISNUMBER(N65)),SUM(N59:N65),"")</f>
        <v/>
      </c>
      <c r="O58" s="160"/>
      <c r="P58" s="160"/>
      <c r="Q58" s="334" t="str">
        <f t="shared" ref="Q58:W58" si="52">IF(AND(ISNUMBER(Q59),ISNUMBER(Q60),ISNUMBER(Q61),ISNUMBER(Q62),ISNUMBER(Q63),ISNUMBER(Q64),ISNUMBER(Q65)),SUM(Q59:Q65),"")</f>
        <v/>
      </c>
      <c r="R58" s="334" t="str">
        <f t="shared" si="52"/>
        <v/>
      </c>
      <c r="S58" s="334" t="str">
        <f t="shared" si="52"/>
        <v/>
      </c>
      <c r="T58" s="334" t="str">
        <f t="shared" si="52"/>
        <v/>
      </c>
      <c r="U58" s="334" t="str">
        <f t="shared" si="52"/>
        <v/>
      </c>
      <c r="V58" s="334" t="str">
        <f t="shared" si="52"/>
        <v/>
      </c>
      <c r="W58" s="334" t="str">
        <f t="shared" si="52"/>
        <v/>
      </c>
      <c r="X58" s="334" t="str">
        <f>IF(AND(ISNUMBER(X59),ISNUMBER(X60),ISNUMBER(X61),ISNUMBER(X62),ISNUMBER(X63),ISNUMBER(X64),ISNUMBER(X65)),SUM(X59:X65),"")</f>
        <v/>
      </c>
      <c r="Y58" s="334" t="str">
        <f>IF(AND(ISNUMBER(Y59),ISNUMBER(Y60),ISNUMBER(Y61),ISNUMBER(Y62),ISNUMBER(Y63),ISNUMBER(Y64),ISNUMBER(Y65)),SUM(Y59:Y65),"")</f>
        <v/>
      </c>
      <c r="Z58" s="334" t="str">
        <f>IF(AND(ISNUMBER(Z59),ISNUMBER(Z60),ISNUMBER(Z61),ISNUMBER(Z62),ISNUMBER(Z63),ISNUMBER(Z64),ISNUMBER(Z65)),SUM(Z59:Z65),"")</f>
        <v/>
      </c>
      <c r="AA58" s="99" t="str">
        <f>IF(AND(ISNUMBER(AA59),ISNUMBER(AA60),ISNUMBER(AA61),ISNUMBER(AA62),ISNUMBER(AA63),ISNUMBER(AA64),ISNUMBER(AA65)),SUM(AA59:AA65),"")</f>
        <v/>
      </c>
      <c r="AB58" s="539" t="str">
        <f t="shared" si="5"/>
        <v/>
      </c>
      <c r="AC58" s="286"/>
      <c r="AD58" s="334" t="str">
        <f t="shared" ref="AD58" si="53">IF(AND(ISNUMBER(AD59),ISNUMBER(AD60),ISNUMBER(AD61),ISNUMBER(AD62),ISNUMBER(AD63),ISNUMBER(AD64),ISNUMBER(AD65)),SUM(AD59:AD65),"")</f>
        <v/>
      </c>
      <c r="AE58" s="334" t="str">
        <f>IF(AND(ISNUMBER(AE59),ISNUMBER(AE60),ISNUMBER(AE61),ISNUMBER(AE62),ISNUMBER(AE63),ISNUMBER(AE64),ISNUMBER(AE65)),SUM(AE59:AE65),"")</f>
        <v/>
      </c>
      <c r="AF58" s="334" t="str">
        <f t="shared" ref="AF58:AH58" si="54">IF(AND(ISNUMBER(AF59),ISNUMBER(AF60),ISNUMBER(AF61),ISNUMBER(AF62),ISNUMBER(AF63),ISNUMBER(AF64),ISNUMBER(AF65)),SUM(AF59:AF65),"")</f>
        <v/>
      </c>
      <c r="AG58" s="334" t="str">
        <f t="shared" si="54"/>
        <v/>
      </c>
      <c r="AH58" s="99" t="str">
        <f t="shared" si="54"/>
        <v/>
      </c>
      <c r="AI58" s="282"/>
    </row>
    <row r="59" spans="1:35" ht="15" customHeight="1" x14ac:dyDescent="0.25">
      <c r="B59" s="360" t="s">
        <v>672</v>
      </c>
      <c r="C59" s="267"/>
      <c r="D59" s="160"/>
      <c r="E59" s="160"/>
      <c r="F59" s="160"/>
      <c r="G59" s="160"/>
      <c r="H59" s="160"/>
      <c r="I59" s="334" t="str">
        <f t="shared" ref="I59:I65" si="55">IF(AND(ISNUMBER(D59),ISNUMBER(E59),ISNUMBER(H59)),SUM(D59,E59,H59),"")</f>
        <v/>
      </c>
      <c r="J59" s="160"/>
      <c r="K59" s="160"/>
      <c r="L59" s="160"/>
      <c r="M59" s="334" t="str">
        <f t="shared" ref="M59:M65" si="56">IF(AND(ISNUMBER(J59),ISNUMBER(K59),ISNUMBER(L59)),SUM(J59:L59), "")</f>
        <v/>
      </c>
      <c r="N59" s="471"/>
      <c r="O59" s="160"/>
      <c r="P59" s="160"/>
      <c r="Q59" s="160"/>
      <c r="R59" s="160"/>
      <c r="S59" s="160"/>
      <c r="T59" s="160"/>
      <c r="U59" s="160"/>
      <c r="V59" s="160"/>
      <c r="W59" s="334" t="str">
        <f t="shared" ref="W59:W65" si="57">IF(AND(ISNUMBER(R59),ISNUMBER(S59),ISNUMBER(V59)),SUM(R59,S59,V59),"")</f>
        <v/>
      </c>
      <c r="X59" s="160"/>
      <c r="Y59" s="160"/>
      <c r="Z59" s="160"/>
      <c r="AA59" s="99" t="str">
        <f t="shared" ref="AA59:AA65" si="58">IF(AND(ISNUMBER(X59),ISNUMBER(Y59),ISNUMBER(Z59)),SUM(X59:Z59), "")</f>
        <v/>
      </c>
      <c r="AB59" s="539" t="str">
        <f t="shared" si="5"/>
        <v/>
      </c>
      <c r="AC59" s="319" t="str">
        <f>IF(ISNUMBER(AB59),IF(AND(AB59&gt;=(Parameters!F304*0.95), AB59&lt;=(Parameters!F304*1.05)), "Pass", "Fail (RW≠" &amp; Parameters!F304*100 &amp; "%)"),"")</f>
        <v/>
      </c>
      <c r="AD59" s="160"/>
      <c r="AE59" s="160"/>
      <c r="AF59" s="160"/>
      <c r="AG59" s="98"/>
      <c r="AH59" s="98"/>
      <c r="AI59" s="282"/>
    </row>
    <row r="60" spans="1:35" ht="15" customHeight="1" x14ac:dyDescent="0.25">
      <c r="B60" s="360" t="s">
        <v>673</v>
      </c>
      <c r="C60" s="267"/>
      <c r="D60" s="160"/>
      <c r="E60" s="160"/>
      <c r="F60" s="160"/>
      <c r="G60" s="160"/>
      <c r="H60" s="160"/>
      <c r="I60" s="334" t="str">
        <f t="shared" si="55"/>
        <v/>
      </c>
      <c r="J60" s="160"/>
      <c r="K60" s="160"/>
      <c r="L60" s="160"/>
      <c r="M60" s="334" t="str">
        <f t="shared" si="56"/>
        <v/>
      </c>
      <c r="N60" s="471"/>
      <c r="O60" s="160"/>
      <c r="P60" s="160"/>
      <c r="Q60" s="160"/>
      <c r="R60" s="160"/>
      <c r="S60" s="160"/>
      <c r="T60" s="160"/>
      <c r="U60" s="160"/>
      <c r="V60" s="160"/>
      <c r="W60" s="334" t="str">
        <f t="shared" si="57"/>
        <v/>
      </c>
      <c r="X60" s="160"/>
      <c r="Y60" s="160"/>
      <c r="Z60" s="160"/>
      <c r="AA60" s="99" t="str">
        <f t="shared" si="58"/>
        <v/>
      </c>
      <c r="AB60" s="539" t="str">
        <f t="shared" si="5"/>
        <v/>
      </c>
      <c r="AC60" s="319" t="str">
        <f>IF(ISNUMBER(AB60),IF(AND(AB60&gt;=(Parameters!F305*0.95), AB60&lt;=(Parameters!F305*1.05)), "Pass", "Fail (RW≠" &amp; Parameters!F305*100 &amp; "%)"),"")</f>
        <v/>
      </c>
      <c r="AD60" s="160"/>
      <c r="AE60" s="160"/>
      <c r="AF60" s="160"/>
      <c r="AG60" s="98"/>
      <c r="AH60" s="98"/>
      <c r="AI60" s="282"/>
    </row>
    <row r="61" spans="1:35" ht="15" customHeight="1" x14ac:dyDescent="0.25">
      <c r="B61" s="360" t="s">
        <v>674</v>
      </c>
      <c r="C61" s="267"/>
      <c r="D61" s="160"/>
      <c r="E61" s="160"/>
      <c r="F61" s="160"/>
      <c r="G61" s="160"/>
      <c r="H61" s="160"/>
      <c r="I61" s="334" t="str">
        <f t="shared" si="55"/>
        <v/>
      </c>
      <c r="J61" s="160"/>
      <c r="K61" s="160"/>
      <c r="L61" s="160"/>
      <c r="M61" s="334" t="str">
        <f t="shared" si="56"/>
        <v/>
      </c>
      <c r="N61" s="471"/>
      <c r="O61" s="160"/>
      <c r="P61" s="160"/>
      <c r="Q61" s="160"/>
      <c r="R61" s="160"/>
      <c r="S61" s="160"/>
      <c r="T61" s="160"/>
      <c r="U61" s="160"/>
      <c r="V61" s="160"/>
      <c r="W61" s="334" t="str">
        <f t="shared" si="57"/>
        <v/>
      </c>
      <c r="X61" s="160"/>
      <c r="Y61" s="160"/>
      <c r="Z61" s="160"/>
      <c r="AA61" s="99" t="str">
        <f t="shared" si="58"/>
        <v/>
      </c>
      <c r="AB61" s="539" t="str">
        <f t="shared" si="5"/>
        <v/>
      </c>
      <c r="AC61" s="319" t="str">
        <f>IF(ISNUMBER(AB61),IF(AND(AB61&gt;=(Parameters!F306*0.95), AB61&lt;=(Parameters!F306*1.05)), "Pass", "Fail (RW≠" &amp; Parameters!F306*100 &amp; "%)"),"")</f>
        <v/>
      </c>
      <c r="AD61" s="160"/>
      <c r="AE61" s="160"/>
      <c r="AF61" s="160"/>
      <c r="AG61" s="98"/>
      <c r="AH61" s="98"/>
      <c r="AI61" s="282"/>
    </row>
    <row r="62" spans="1:35" ht="15" customHeight="1" x14ac:dyDescent="0.25">
      <c r="B62" s="360" t="s">
        <v>675</v>
      </c>
      <c r="C62" s="267"/>
      <c r="D62" s="160"/>
      <c r="E62" s="160"/>
      <c r="F62" s="160"/>
      <c r="G62" s="160"/>
      <c r="H62" s="160"/>
      <c r="I62" s="334" t="str">
        <f t="shared" si="55"/>
        <v/>
      </c>
      <c r="J62" s="160"/>
      <c r="K62" s="160"/>
      <c r="L62" s="160"/>
      <c r="M62" s="334" t="str">
        <f t="shared" si="56"/>
        <v/>
      </c>
      <c r="N62" s="471"/>
      <c r="O62" s="160"/>
      <c r="P62" s="160"/>
      <c r="Q62" s="160"/>
      <c r="R62" s="160"/>
      <c r="S62" s="160"/>
      <c r="T62" s="160"/>
      <c r="U62" s="160"/>
      <c r="V62" s="160"/>
      <c r="W62" s="334" t="str">
        <f t="shared" si="57"/>
        <v/>
      </c>
      <c r="X62" s="160"/>
      <c r="Y62" s="160"/>
      <c r="Z62" s="160"/>
      <c r="AA62" s="99" t="str">
        <f t="shared" si="58"/>
        <v/>
      </c>
      <c r="AB62" s="539" t="str">
        <f t="shared" si="5"/>
        <v/>
      </c>
      <c r="AC62" s="319" t="str">
        <f>IF(ISNUMBER(AB62),IF(AND(AB62&gt;=(Parameters!F307*0.95), AB62&lt;=(Parameters!F307*1.05)), "Pass", "Fail (RW≠" &amp; Parameters!F307*100 &amp; "%)"),"")</f>
        <v/>
      </c>
      <c r="AD62" s="160"/>
      <c r="AE62" s="160"/>
      <c r="AF62" s="160"/>
      <c r="AG62" s="98"/>
      <c r="AH62" s="98"/>
      <c r="AI62" s="282"/>
    </row>
    <row r="63" spans="1:35" ht="15" customHeight="1" x14ac:dyDescent="0.25">
      <c r="B63" s="360" t="s">
        <v>676</v>
      </c>
      <c r="C63" s="267"/>
      <c r="D63" s="160"/>
      <c r="E63" s="160"/>
      <c r="F63" s="160"/>
      <c r="G63" s="160"/>
      <c r="H63" s="160"/>
      <c r="I63" s="334" t="str">
        <f t="shared" si="55"/>
        <v/>
      </c>
      <c r="J63" s="160"/>
      <c r="K63" s="160"/>
      <c r="L63" s="160"/>
      <c r="M63" s="334" t="str">
        <f t="shared" si="56"/>
        <v/>
      </c>
      <c r="N63" s="471"/>
      <c r="O63" s="160"/>
      <c r="P63" s="160"/>
      <c r="Q63" s="160"/>
      <c r="R63" s="160"/>
      <c r="S63" s="160"/>
      <c r="T63" s="160"/>
      <c r="U63" s="160"/>
      <c r="V63" s="160"/>
      <c r="W63" s="334" t="str">
        <f t="shared" si="57"/>
        <v/>
      </c>
      <c r="X63" s="160"/>
      <c r="Y63" s="160"/>
      <c r="Z63" s="160"/>
      <c r="AA63" s="99" t="str">
        <f t="shared" si="58"/>
        <v/>
      </c>
      <c r="AB63" s="539" t="str">
        <f t="shared" si="5"/>
        <v/>
      </c>
      <c r="AC63" s="319" t="str">
        <f>IF(ISNUMBER(AB63),IF(AND(AB63&gt;=(Parameters!F308*0.95), AB63&lt;=(Parameters!F308*1.05)), "Pass", "Fail (RW≠" &amp; Parameters!F308*100 &amp; "%)"),"")</f>
        <v/>
      </c>
      <c r="AD63" s="160"/>
      <c r="AE63" s="160"/>
      <c r="AF63" s="160"/>
      <c r="AG63" s="98"/>
      <c r="AH63" s="98"/>
      <c r="AI63" s="282"/>
    </row>
    <row r="64" spans="1:35" ht="15" customHeight="1" x14ac:dyDescent="0.25">
      <c r="B64" s="360" t="s">
        <v>677</v>
      </c>
      <c r="C64" s="267"/>
      <c r="D64" s="160"/>
      <c r="E64" s="160"/>
      <c r="F64" s="160"/>
      <c r="G64" s="160"/>
      <c r="H64" s="160"/>
      <c r="I64" s="334" t="str">
        <f t="shared" si="55"/>
        <v/>
      </c>
      <c r="J64" s="160"/>
      <c r="K64" s="160"/>
      <c r="L64" s="160"/>
      <c r="M64" s="334" t="str">
        <f t="shared" si="56"/>
        <v/>
      </c>
      <c r="N64" s="471"/>
      <c r="O64" s="160"/>
      <c r="P64" s="160"/>
      <c r="Q64" s="160"/>
      <c r="R64" s="160"/>
      <c r="S64" s="160"/>
      <c r="T64" s="160"/>
      <c r="U64" s="160"/>
      <c r="V64" s="160"/>
      <c r="W64" s="334" t="str">
        <f t="shared" si="57"/>
        <v/>
      </c>
      <c r="X64" s="160"/>
      <c r="Y64" s="160"/>
      <c r="Z64" s="160"/>
      <c r="AA64" s="99" t="str">
        <f t="shared" si="58"/>
        <v/>
      </c>
      <c r="AB64" s="539" t="str">
        <f t="shared" si="5"/>
        <v/>
      </c>
      <c r="AC64" s="319" t="str">
        <f>IF(ISNUMBER(AB64),IF(AND(AB64&gt;=(Parameters!F309*0.95), AB64&lt;=(Parameters!F309*1.05)), "Pass", "Fail (RW≠" &amp; Parameters!F309*100 &amp; "%)"),"")</f>
        <v/>
      </c>
      <c r="AD64" s="160"/>
      <c r="AE64" s="160"/>
      <c r="AF64" s="160"/>
      <c r="AG64" s="98"/>
      <c r="AH64" s="98"/>
      <c r="AI64" s="282"/>
    </row>
    <row r="65" spans="2:35" ht="15" customHeight="1" x14ac:dyDescent="0.25">
      <c r="B65" s="360" t="s">
        <v>678</v>
      </c>
      <c r="C65" s="267"/>
      <c r="D65" s="160"/>
      <c r="E65" s="160"/>
      <c r="F65" s="160"/>
      <c r="G65" s="160"/>
      <c r="H65" s="160"/>
      <c r="I65" s="334" t="str">
        <f t="shared" si="55"/>
        <v/>
      </c>
      <c r="J65" s="160"/>
      <c r="K65" s="160"/>
      <c r="L65" s="160"/>
      <c r="M65" s="334" t="str">
        <f t="shared" si="56"/>
        <v/>
      </c>
      <c r="N65" s="471"/>
      <c r="O65" s="160"/>
      <c r="P65" s="160"/>
      <c r="Q65" s="160"/>
      <c r="R65" s="160"/>
      <c r="S65" s="160"/>
      <c r="T65" s="160"/>
      <c r="U65" s="160"/>
      <c r="V65" s="160"/>
      <c r="W65" s="334" t="str">
        <f t="shared" si="57"/>
        <v/>
      </c>
      <c r="X65" s="160"/>
      <c r="Y65" s="160"/>
      <c r="Z65" s="160"/>
      <c r="AA65" s="99" t="str">
        <f t="shared" si="58"/>
        <v/>
      </c>
      <c r="AB65" s="539" t="str">
        <f t="shared" si="5"/>
        <v/>
      </c>
      <c r="AC65" s="319" t="str">
        <f>IF(ISNUMBER(AB65),IF(AND(AB65&gt;=(Parameters!F310*0.95), AB65&lt;=(Parameters!F310*1.05)), "Pass", "Fail (RW≠" &amp; Parameters!F310*100 &amp; "%)"),"")</f>
        <v/>
      </c>
      <c r="AD65" s="160"/>
      <c r="AE65" s="160"/>
      <c r="AF65" s="160"/>
      <c r="AG65" s="98"/>
      <c r="AH65" s="98"/>
      <c r="AI65" s="282"/>
    </row>
    <row r="66" spans="2:35" ht="15" customHeight="1" x14ac:dyDescent="0.25">
      <c r="B66" s="137" t="s">
        <v>1952</v>
      </c>
      <c r="C66" s="267"/>
      <c r="D66" s="334" t="str">
        <f>IF(AND(ISNUMBER(D67), ISNUMBER(D81)), D67+D81, "")</f>
        <v/>
      </c>
      <c r="E66" s="334" t="str">
        <f t="shared" ref="E66:AA66" si="59">IF(AND(ISNUMBER(E67), ISNUMBER(E81)), E67+E81, "")</f>
        <v/>
      </c>
      <c r="F66" s="334" t="str">
        <f t="shared" si="59"/>
        <v/>
      </c>
      <c r="G66" s="334" t="str">
        <f t="shared" si="59"/>
        <v/>
      </c>
      <c r="H66" s="334" t="str">
        <f t="shared" si="59"/>
        <v/>
      </c>
      <c r="I66" s="334" t="str">
        <f t="shared" si="59"/>
        <v/>
      </c>
      <c r="J66" s="334" t="str">
        <f t="shared" si="59"/>
        <v/>
      </c>
      <c r="K66" s="334" t="str">
        <f t="shared" si="59"/>
        <v/>
      </c>
      <c r="L66" s="334" t="str">
        <f t="shared" si="59"/>
        <v/>
      </c>
      <c r="M66" s="334" t="str">
        <f t="shared" si="59"/>
        <v/>
      </c>
      <c r="N66" s="334" t="str">
        <f t="shared" si="59"/>
        <v/>
      </c>
      <c r="O66" s="160"/>
      <c r="P66" s="160"/>
      <c r="Q66" s="334" t="str">
        <f t="shared" si="59"/>
        <v/>
      </c>
      <c r="R66" s="334" t="str">
        <f t="shared" si="59"/>
        <v/>
      </c>
      <c r="S66" s="334" t="str">
        <f t="shared" si="59"/>
        <v/>
      </c>
      <c r="T66" s="334" t="str">
        <f t="shared" si="59"/>
        <v/>
      </c>
      <c r="U66" s="334" t="str">
        <f t="shared" si="59"/>
        <v/>
      </c>
      <c r="V66" s="334" t="str">
        <f t="shared" si="59"/>
        <v/>
      </c>
      <c r="W66" s="334" t="str">
        <f t="shared" si="59"/>
        <v/>
      </c>
      <c r="X66" s="334" t="str">
        <f t="shared" si="59"/>
        <v/>
      </c>
      <c r="Y66" s="334" t="str">
        <f t="shared" si="59"/>
        <v/>
      </c>
      <c r="Z66" s="334" t="str">
        <f t="shared" si="59"/>
        <v/>
      </c>
      <c r="AA66" s="334" t="str">
        <f t="shared" si="59"/>
        <v/>
      </c>
      <c r="AB66" s="539" t="str">
        <f t="shared" si="5"/>
        <v/>
      </c>
      <c r="AC66" s="286"/>
      <c r="AD66" s="334" t="str">
        <f t="shared" ref="AD66" si="60">IF(AND(ISNUMBER(AD67), ISNUMBER(AD81)), AD67+AD81, "")</f>
        <v/>
      </c>
      <c r="AE66" s="334" t="str">
        <f t="shared" ref="AE66" si="61">IF(AND(ISNUMBER(AE67), ISNUMBER(AE81)), AE67+AE81, "")</f>
        <v/>
      </c>
      <c r="AF66" s="334" t="str">
        <f t="shared" ref="AF66" si="62">IF(AND(ISNUMBER(AF67), ISNUMBER(AF81)), AF67+AF81, "")</f>
        <v/>
      </c>
      <c r="AG66" s="334" t="str">
        <f t="shared" ref="AG66" si="63">IF(AND(ISNUMBER(AG67), ISNUMBER(AG81)), AG67+AG81, "")</f>
        <v/>
      </c>
      <c r="AH66" s="99" t="str">
        <f t="shared" ref="AH66" si="64">IF(AND(ISNUMBER(AH67), ISNUMBER(AH81)), AH67+AH81, "")</f>
        <v/>
      </c>
      <c r="AI66" s="282"/>
    </row>
    <row r="67" spans="2:35" ht="15" customHeight="1" x14ac:dyDescent="0.25">
      <c r="B67" s="307" t="s">
        <v>1951</v>
      </c>
      <c r="C67" s="267"/>
      <c r="D67" s="334" t="str">
        <f>IF(AND(ISNUMBER(D68), ISNUMBER(D80)), D68+D80, "")</f>
        <v/>
      </c>
      <c r="E67" s="334" t="str">
        <f t="shared" ref="E67:AA67" si="65">IF(AND(ISNUMBER(E68), ISNUMBER(E80)), E68+E80, "")</f>
        <v/>
      </c>
      <c r="F67" s="334" t="str">
        <f t="shared" si="65"/>
        <v/>
      </c>
      <c r="G67" s="334" t="str">
        <f t="shared" si="65"/>
        <v/>
      </c>
      <c r="H67" s="334" t="str">
        <f t="shared" si="65"/>
        <v/>
      </c>
      <c r="I67" s="334" t="str">
        <f t="shared" si="65"/>
        <v/>
      </c>
      <c r="J67" s="334" t="str">
        <f t="shared" si="65"/>
        <v/>
      </c>
      <c r="K67" s="334" t="str">
        <f t="shared" si="65"/>
        <v/>
      </c>
      <c r="L67" s="334" t="str">
        <f t="shared" si="65"/>
        <v/>
      </c>
      <c r="M67" s="334" t="str">
        <f t="shared" si="65"/>
        <v/>
      </c>
      <c r="N67" s="334" t="str">
        <f t="shared" si="65"/>
        <v/>
      </c>
      <c r="O67" s="160"/>
      <c r="P67" s="160"/>
      <c r="Q67" s="334" t="str">
        <f t="shared" si="65"/>
        <v/>
      </c>
      <c r="R67" s="334" t="str">
        <f t="shared" si="65"/>
        <v/>
      </c>
      <c r="S67" s="334" t="str">
        <f t="shared" si="65"/>
        <v/>
      </c>
      <c r="T67" s="334" t="str">
        <f t="shared" si="65"/>
        <v/>
      </c>
      <c r="U67" s="334" t="str">
        <f t="shared" si="65"/>
        <v/>
      </c>
      <c r="V67" s="334" t="str">
        <f t="shared" si="65"/>
        <v/>
      </c>
      <c r="W67" s="334" t="str">
        <f t="shared" si="65"/>
        <v/>
      </c>
      <c r="X67" s="334" t="str">
        <f t="shared" si="65"/>
        <v/>
      </c>
      <c r="Y67" s="334" t="str">
        <f t="shared" si="65"/>
        <v/>
      </c>
      <c r="Z67" s="334" t="str">
        <f t="shared" si="65"/>
        <v/>
      </c>
      <c r="AA67" s="334" t="str">
        <f t="shared" si="65"/>
        <v/>
      </c>
      <c r="AB67" s="539" t="str">
        <f t="shared" si="5"/>
        <v/>
      </c>
      <c r="AC67" s="286"/>
      <c r="AD67" s="334" t="str">
        <f t="shared" ref="AD67" si="66">IF(AND(ISNUMBER(AD68), ISNUMBER(AD80)), AD68+AD80, "")</f>
        <v/>
      </c>
      <c r="AE67" s="334" t="str">
        <f t="shared" ref="AE67" si="67">IF(AND(ISNUMBER(AE68), ISNUMBER(AE80)), AE68+AE80, "")</f>
        <v/>
      </c>
      <c r="AF67" s="334" t="str">
        <f t="shared" ref="AF67" si="68">IF(AND(ISNUMBER(AF68), ISNUMBER(AF80)), AF68+AF80, "")</f>
        <v/>
      </c>
      <c r="AG67" s="334" t="str">
        <f t="shared" ref="AG67" si="69">IF(AND(ISNUMBER(AG68), ISNUMBER(AG80)), AG68+AG80, "")</f>
        <v/>
      </c>
      <c r="AH67" s="334" t="str">
        <f t="shared" ref="AH67" si="70">IF(AND(ISNUMBER(AH68), ISNUMBER(AH80)), AH68+AH80, "")</f>
        <v/>
      </c>
      <c r="AI67" s="282"/>
    </row>
    <row r="68" spans="2:35" ht="15" customHeight="1" x14ac:dyDescent="0.25">
      <c r="B68" s="1543" t="s">
        <v>679</v>
      </c>
      <c r="C68" s="334" t="str">
        <f t="shared" ref="C68:N68" si="71">IF($D$6="No", C77, C69)</f>
        <v/>
      </c>
      <c r="D68" s="334" t="str">
        <f t="shared" si="71"/>
        <v/>
      </c>
      <c r="E68" s="334" t="str">
        <f t="shared" si="71"/>
        <v/>
      </c>
      <c r="F68" s="334" t="str">
        <f t="shared" si="71"/>
        <v/>
      </c>
      <c r="G68" s="334" t="str">
        <f t="shared" si="71"/>
        <v/>
      </c>
      <c r="H68" s="334" t="str">
        <f t="shared" si="71"/>
        <v/>
      </c>
      <c r="I68" s="334" t="str">
        <f t="shared" si="71"/>
        <v/>
      </c>
      <c r="J68" s="334" t="str">
        <f t="shared" si="71"/>
        <v/>
      </c>
      <c r="K68" s="334" t="str">
        <f t="shared" si="71"/>
        <v/>
      </c>
      <c r="L68" s="334" t="str">
        <f t="shared" si="71"/>
        <v/>
      </c>
      <c r="M68" s="334" t="str">
        <f t="shared" si="71"/>
        <v/>
      </c>
      <c r="N68" s="334" t="str">
        <f t="shared" si="71"/>
        <v/>
      </c>
      <c r="O68" s="160"/>
      <c r="P68" s="160"/>
      <c r="Q68" s="334" t="str">
        <f t="shared" ref="Q68:AA68" si="72">IF($D$6="No", Q77, Q69)</f>
        <v/>
      </c>
      <c r="R68" s="334" t="str">
        <f t="shared" si="72"/>
        <v/>
      </c>
      <c r="S68" s="334" t="str">
        <f t="shared" si="72"/>
        <v/>
      </c>
      <c r="T68" s="334" t="str">
        <f t="shared" si="72"/>
        <v/>
      </c>
      <c r="U68" s="334" t="str">
        <f t="shared" si="72"/>
        <v/>
      </c>
      <c r="V68" s="334" t="str">
        <f t="shared" si="72"/>
        <v/>
      </c>
      <c r="W68" s="334" t="str">
        <f t="shared" si="72"/>
        <v/>
      </c>
      <c r="X68" s="334" t="str">
        <f t="shared" si="72"/>
        <v/>
      </c>
      <c r="Y68" s="334" t="str">
        <f t="shared" si="72"/>
        <v/>
      </c>
      <c r="Z68" s="334" t="str">
        <f t="shared" si="72"/>
        <v/>
      </c>
      <c r="AA68" s="99" t="str">
        <f t="shared" si="72"/>
        <v/>
      </c>
      <c r="AB68" s="539" t="str">
        <f t="shared" si="5"/>
        <v/>
      </c>
      <c r="AC68" s="286"/>
      <c r="AD68" s="334" t="str">
        <f t="shared" ref="AD68:AH68" si="73">IF($D$6="No", AD77, AD69)</f>
        <v/>
      </c>
      <c r="AE68" s="334" t="str">
        <f t="shared" si="73"/>
        <v/>
      </c>
      <c r="AF68" s="334" t="str">
        <f t="shared" si="73"/>
        <v/>
      </c>
      <c r="AG68" s="334" t="str">
        <f t="shared" si="73"/>
        <v/>
      </c>
      <c r="AH68" s="99" t="str">
        <f t="shared" si="73"/>
        <v/>
      </c>
      <c r="AI68" s="282"/>
    </row>
    <row r="69" spans="2:35" ht="15" customHeight="1" x14ac:dyDescent="0.25">
      <c r="B69" s="1545" t="s">
        <v>680</v>
      </c>
      <c r="C69" s="334" t="str">
        <f t="shared" ref="C69:N69" si="74">IF($D$6="No", 0, IF(AND(ISNUMBER(C70),ISNUMBER(C76)), SUM(C70,C76),""))</f>
        <v/>
      </c>
      <c r="D69" s="334" t="str">
        <f t="shared" si="74"/>
        <v/>
      </c>
      <c r="E69" s="334" t="str">
        <f t="shared" si="74"/>
        <v/>
      </c>
      <c r="F69" s="334" t="str">
        <f t="shared" si="74"/>
        <v/>
      </c>
      <c r="G69" s="334" t="str">
        <f t="shared" si="74"/>
        <v/>
      </c>
      <c r="H69" s="334" t="str">
        <f t="shared" si="74"/>
        <v/>
      </c>
      <c r="I69" s="334" t="str">
        <f t="shared" si="74"/>
        <v/>
      </c>
      <c r="J69" s="334" t="str">
        <f t="shared" si="74"/>
        <v/>
      </c>
      <c r="K69" s="334" t="str">
        <f t="shared" si="74"/>
        <v/>
      </c>
      <c r="L69" s="334" t="str">
        <f t="shared" si="74"/>
        <v/>
      </c>
      <c r="M69" s="334" t="str">
        <f t="shared" si="74"/>
        <v/>
      </c>
      <c r="N69" s="334" t="str">
        <f t="shared" si="74"/>
        <v/>
      </c>
      <c r="O69" s="160"/>
      <c r="P69" s="160"/>
      <c r="Q69" s="334" t="str">
        <f t="shared" ref="Q69:AA69" si="75">IF($D$6="No", 0, IF(AND(ISNUMBER(Q70),ISNUMBER(Q76)), SUM(Q70,Q76),""))</f>
        <v/>
      </c>
      <c r="R69" s="334" t="str">
        <f t="shared" si="75"/>
        <v/>
      </c>
      <c r="S69" s="334" t="str">
        <f t="shared" si="75"/>
        <v/>
      </c>
      <c r="T69" s="334" t="str">
        <f t="shared" si="75"/>
        <v/>
      </c>
      <c r="U69" s="334" t="str">
        <f t="shared" si="75"/>
        <v/>
      </c>
      <c r="V69" s="334" t="str">
        <f t="shared" si="75"/>
        <v/>
      </c>
      <c r="W69" s="334" t="str">
        <f t="shared" si="75"/>
        <v/>
      </c>
      <c r="X69" s="334" t="str">
        <f t="shared" si="75"/>
        <v/>
      </c>
      <c r="Y69" s="334" t="str">
        <f t="shared" si="75"/>
        <v/>
      </c>
      <c r="Z69" s="334" t="str">
        <f t="shared" si="75"/>
        <v/>
      </c>
      <c r="AA69" s="99" t="str">
        <f t="shared" si="75"/>
        <v/>
      </c>
      <c r="AB69" s="539" t="str">
        <f t="shared" si="5"/>
        <v/>
      </c>
      <c r="AC69" s="286"/>
      <c r="AD69" s="334" t="str">
        <f t="shared" ref="AD69:AH69" si="76">IF($D$6="No", 0, IF(AND(ISNUMBER(AD70),ISNUMBER(AD76)), SUM(AD70,AD76),""))</f>
        <v/>
      </c>
      <c r="AE69" s="334" t="str">
        <f t="shared" si="76"/>
        <v/>
      </c>
      <c r="AF69" s="334" t="str">
        <f t="shared" si="76"/>
        <v/>
      </c>
      <c r="AG69" s="334" t="str">
        <f t="shared" si="76"/>
        <v/>
      </c>
      <c r="AH69" s="99" t="str">
        <f t="shared" si="76"/>
        <v/>
      </c>
      <c r="AI69" s="282"/>
    </row>
    <row r="70" spans="2:35" ht="15" customHeight="1" x14ac:dyDescent="0.25">
      <c r="B70" s="974" t="s">
        <v>681</v>
      </c>
      <c r="C70" s="334" t="str">
        <f t="shared" ref="C70:N70" si="77">IF($D$6="No", 0, IF(AND(ISNUMBER(C71),ISNUMBER(C72),ISNUMBER(C73),ISNUMBER(C74),ISNUMBER(C75)),SUM(C71:C75),""))</f>
        <v/>
      </c>
      <c r="D70" s="334" t="str">
        <f t="shared" si="77"/>
        <v/>
      </c>
      <c r="E70" s="334" t="str">
        <f t="shared" si="77"/>
        <v/>
      </c>
      <c r="F70" s="334" t="str">
        <f t="shared" si="77"/>
        <v/>
      </c>
      <c r="G70" s="334" t="str">
        <f t="shared" si="77"/>
        <v/>
      </c>
      <c r="H70" s="334" t="str">
        <f t="shared" si="77"/>
        <v/>
      </c>
      <c r="I70" s="334" t="str">
        <f t="shared" si="77"/>
        <v/>
      </c>
      <c r="J70" s="334" t="str">
        <f t="shared" si="77"/>
        <v/>
      </c>
      <c r="K70" s="334" t="str">
        <f t="shared" si="77"/>
        <v/>
      </c>
      <c r="L70" s="334" t="str">
        <f t="shared" si="77"/>
        <v/>
      </c>
      <c r="M70" s="334" t="str">
        <f t="shared" si="77"/>
        <v/>
      </c>
      <c r="N70" s="334" t="str">
        <f t="shared" si="77"/>
        <v/>
      </c>
      <c r="O70" s="160"/>
      <c r="P70" s="160"/>
      <c r="Q70" s="334" t="str">
        <f t="shared" ref="Q70:AA70" si="78">IF($D$6="No", 0, IF(AND(ISNUMBER(Q71),ISNUMBER(Q72),ISNUMBER(Q73),ISNUMBER(Q74),ISNUMBER(Q75)),SUM(Q71:Q75),""))</f>
        <v/>
      </c>
      <c r="R70" s="334" t="str">
        <f t="shared" si="78"/>
        <v/>
      </c>
      <c r="S70" s="334" t="str">
        <f t="shared" si="78"/>
        <v/>
      </c>
      <c r="T70" s="334" t="str">
        <f t="shared" si="78"/>
        <v/>
      </c>
      <c r="U70" s="334" t="str">
        <f t="shared" si="78"/>
        <v/>
      </c>
      <c r="V70" s="334" t="str">
        <f t="shared" si="78"/>
        <v/>
      </c>
      <c r="W70" s="334" t="str">
        <f t="shared" si="78"/>
        <v/>
      </c>
      <c r="X70" s="334" t="str">
        <f t="shared" si="78"/>
        <v/>
      </c>
      <c r="Y70" s="334" t="str">
        <f t="shared" si="78"/>
        <v/>
      </c>
      <c r="Z70" s="334" t="str">
        <f t="shared" si="78"/>
        <v/>
      </c>
      <c r="AA70" s="99" t="str">
        <f t="shared" si="78"/>
        <v/>
      </c>
      <c r="AB70" s="539" t="str">
        <f t="shared" si="5"/>
        <v/>
      </c>
      <c r="AC70" s="286"/>
      <c r="AD70" s="334" t="str">
        <f t="shared" ref="AD70:AH70" si="79">IF($D$6="No", 0, IF(AND(ISNUMBER(AD71),ISNUMBER(AD72),ISNUMBER(AD73),ISNUMBER(AD74),ISNUMBER(AD75)),SUM(AD71:AD75),""))</f>
        <v/>
      </c>
      <c r="AE70" s="334" t="str">
        <f t="shared" si="79"/>
        <v/>
      </c>
      <c r="AF70" s="334" t="str">
        <f t="shared" si="79"/>
        <v/>
      </c>
      <c r="AG70" s="334" t="str">
        <f t="shared" si="79"/>
        <v/>
      </c>
      <c r="AH70" s="99" t="str">
        <f t="shared" si="79"/>
        <v/>
      </c>
      <c r="AI70" s="282"/>
    </row>
    <row r="71" spans="2:35" ht="15" customHeight="1" x14ac:dyDescent="0.25">
      <c r="B71" s="1546" t="s">
        <v>658</v>
      </c>
      <c r="C71" s="267"/>
      <c r="D71" s="160"/>
      <c r="E71" s="160"/>
      <c r="F71" s="160"/>
      <c r="G71" s="160"/>
      <c r="H71" s="160"/>
      <c r="I71" s="334" t="str">
        <f t="shared" ref="I71:I76" si="80">IF(AND(ISNUMBER(D71),ISNUMBER(E71),ISNUMBER(H71)),SUM(D71,E71,H71),"")</f>
        <v/>
      </c>
      <c r="J71" s="160"/>
      <c r="K71" s="160"/>
      <c r="L71" s="160"/>
      <c r="M71" s="334" t="str">
        <f t="shared" ref="M71:M76" si="81">IF(AND(ISNUMBER(J71),ISNUMBER(K71),ISNUMBER(L71)),SUM(J71:L71), "")</f>
        <v/>
      </c>
      <c r="N71" s="471"/>
      <c r="O71" s="160"/>
      <c r="P71" s="160"/>
      <c r="Q71" s="160"/>
      <c r="R71" s="160"/>
      <c r="S71" s="160"/>
      <c r="T71" s="160"/>
      <c r="U71" s="160"/>
      <c r="V71" s="160"/>
      <c r="W71" s="334" t="str">
        <f t="shared" ref="W71:W76" si="82">IF(AND(ISNUMBER(R71),ISNUMBER(S71),ISNUMBER(V71)),SUM(R71,S71,V71),"")</f>
        <v/>
      </c>
      <c r="X71" s="160"/>
      <c r="Y71" s="160"/>
      <c r="Z71" s="160"/>
      <c r="AA71" s="99" t="str">
        <f t="shared" ref="AA71:AA76" si="83">IF(AND(ISNUMBER(X71),ISNUMBER(Y71),ISNUMBER(Z71)),SUM(X71:Z71), "")</f>
        <v/>
      </c>
      <c r="AB71" s="539" t="str">
        <f t="shared" si="5"/>
        <v/>
      </c>
      <c r="AC71" s="319" t="str">
        <f>IF(ISNUMBER(AB71),IF(AND(AB71&gt;=(Parameters!F314*0.95), AB71&lt;=(Parameters!F314*1.05)), "Pass", "Fail (RW≠" &amp; Parameters!F314*100 &amp; "%)"),"")</f>
        <v/>
      </c>
      <c r="AD71" s="160"/>
      <c r="AE71" s="160"/>
      <c r="AF71" s="160"/>
      <c r="AG71" s="98"/>
      <c r="AH71" s="98"/>
      <c r="AI71" s="282"/>
    </row>
    <row r="72" spans="2:35" ht="15" customHeight="1" x14ac:dyDescent="0.25">
      <c r="B72" s="1546" t="s">
        <v>459</v>
      </c>
      <c r="C72" s="267"/>
      <c r="D72" s="160"/>
      <c r="E72" s="160"/>
      <c r="F72" s="160"/>
      <c r="G72" s="160"/>
      <c r="H72" s="160"/>
      <c r="I72" s="334" t="str">
        <f t="shared" si="80"/>
        <v/>
      </c>
      <c r="J72" s="160"/>
      <c r="K72" s="160"/>
      <c r="L72" s="160"/>
      <c r="M72" s="334" t="str">
        <f t="shared" si="81"/>
        <v/>
      </c>
      <c r="N72" s="471"/>
      <c r="O72" s="160"/>
      <c r="P72" s="160"/>
      <c r="Q72" s="160"/>
      <c r="R72" s="160"/>
      <c r="S72" s="160"/>
      <c r="T72" s="160"/>
      <c r="U72" s="160"/>
      <c r="V72" s="160"/>
      <c r="W72" s="334" t="str">
        <f t="shared" si="82"/>
        <v/>
      </c>
      <c r="X72" s="160"/>
      <c r="Y72" s="160"/>
      <c r="Z72" s="160"/>
      <c r="AA72" s="99" t="str">
        <f t="shared" si="83"/>
        <v/>
      </c>
      <c r="AB72" s="539" t="str">
        <f t="shared" si="5"/>
        <v/>
      </c>
      <c r="AC72" s="319" t="str">
        <f>IF(ISNUMBER(AB72),IF(AND(AB72&gt;=(Parameters!F315*0.95), AB72&lt;=(Parameters!F315*1.05)), "Pass", "Fail (RW≠" &amp; Parameters!F315*100 &amp; "%)"),"")</f>
        <v/>
      </c>
      <c r="AD72" s="160"/>
      <c r="AE72" s="160"/>
      <c r="AF72" s="160"/>
      <c r="AG72" s="98"/>
      <c r="AH72" s="98"/>
      <c r="AI72" s="282"/>
    </row>
    <row r="73" spans="2:35" ht="15" customHeight="1" x14ac:dyDescent="0.25">
      <c r="B73" s="1546" t="s">
        <v>460</v>
      </c>
      <c r="C73" s="267"/>
      <c r="D73" s="160"/>
      <c r="E73" s="160"/>
      <c r="F73" s="160"/>
      <c r="G73" s="160"/>
      <c r="H73" s="160"/>
      <c r="I73" s="334" t="str">
        <f t="shared" si="80"/>
        <v/>
      </c>
      <c r="J73" s="160"/>
      <c r="K73" s="160"/>
      <c r="L73" s="160"/>
      <c r="M73" s="334" t="str">
        <f t="shared" si="81"/>
        <v/>
      </c>
      <c r="N73" s="471"/>
      <c r="O73" s="160"/>
      <c r="P73" s="160"/>
      <c r="Q73" s="160"/>
      <c r="R73" s="160"/>
      <c r="S73" s="160"/>
      <c r="T73" s="160"/>
      <c r="U73" s="160"/>
      <c r="V73" s="160"/>
      <c r="W73" s="334" t="str">
        <f t="shared" si="82"/>
        <v/>
      </c>
      <c r="X73" s="160"/>
      <c r="Y73" s="160"/>
      <c r="Z73" s="160"/>
      <c r="AA73" s="99" t="str">
        <f t="shared" si="83"/>
        <v/>
      </c>
      <c r="AB73" s="539" t="str">
        <f t="shared" si="5"/>
        <v/>
      </c>
      <c r="AC73" s="319" t="str">
        <f>IF(ISNUMBER(AB73),IF(AND(AB73&gt;=(Parameters!F316*0.95), AB73&lt;=(Parameters!F316*1.05)), "Pass", "Fail (RW≠" &amp; Parameters!F316*100 &amp; "%)"),"")</f>
        <v/>
      </c>
      <c r="AD73" s="160"/>
      <c r="AE73" s="160"/>
      <c r="AF73" s="160"/>
      <c r="AG73" s="98"/>
      <c r="AH73" s="98"/>
      <c r="AI73" s="282"/>
    </row>
    <row r="74" spans="2:35" ht="15" customHeight="1" x14ac:dyDescent="0.25">
      <c r="B74" s="1546" t="s">
        <v>462</v>
      </c>
      <c r="C74" s="267"/>
      <c r="D74" s="160"/>
      <c r="E74" s="160"/>
      <c r="F74" s="160"/>
      <c r="G74" s="160"/>
      <c r="H74" s="160"/>
      <c r="I74" s="334" t="str">
        <f t="shared" si="80"/>
        <v/>
      </c>
      <c r="J74" s="160"/>
      <c r="K74" s="160"/>
      <c r="L74" s="160"/>
      <c r="M74" s="334" t="str">
        <f t="shared" si="81"/>
        <v/>
      </c>
      <c r="N74" s="471"/>
      <c r="O74" s="160"/>
      <c r="P74" s="160"/>
      <c r="Q74" s="160"/>
      <c r="R74" s="160"/>
      <c r="S74" s="160"/>
      <c r="T74" s="160"/>
      <c r="U74" s="160"/>
      <c r="V74" s="160"/>
      <c r="W74" s="334" t="str">
        <f t="shared" si="82"/>
        <v/>
      </c>
      <c r="X74" s="160"/>
      <c r="Y74" s="160"/>
      <c r="Z74" s="160"/>
      <c r="AA74" s="99" t="str">
        <f t="shared" si="83"/>
        <v/>
      </c>
      <c r="AB74" s="539" t="str">
        <f t="shared" si="5"/>
        <v/>
      </c>
      <c r="AC74" s="319" t="str">
        <f>IF(ISNUMBER(AB74),IF(AND(AB74&gt;=(Parameters!F317*0.95), AB74&lt;=(Parameters!F317*1.05)), "Pass", "Fail (RW≠" &amp; Parameters!F317*100 &amp; "%)"),"")</f>
        <v/>
      </c>
      <c r="AD74" s="160"/>
      <c r="AE74" s="160"/>
      <c r="AF74" s="160"/>
      <c r="AG74" s="98"/>
      <c r="AH74" s="98"/>
      <c r="AI74" s="282"/>
    </row>
    <row r="75" spans="2:35" ht="15" customHeight="1" x14ac:dyDescent="0.25">
      <c r="B75" s="1546" t="s">
        <v>682</v>
      </c>
      <c r="C75" s="267"/>
      <c r="D75" s="160"/>
      <c r="E75" s="160"/>
      <c r="F75" s="160"/>
      <c r="G75" s="160"/>
      <c r="H75" s="160"/>
      <c r="I75" s="334" t="str">
        <f t="shared" si="80"/>
        <v/>
      </c>
      <c r="J75" s="160"/>
      <c r="K75" s="160"/>
      <c r="L75" s="160"/>
      <c r="M75" s="334" t="str">
        <f t="shared" si="81"/>
        <v/>
      </c>
      <c r="N75" s="471"/>
      <c r="O75" s="160"/>
      <c r="P75" s="160"/>
      <c r="Q75" s="160"/>
      <c r="R75" s="160"/>
      <c r="S75" s="160"/>
      <c r="T75" s="160"/>
      <c r="U75" s="160"/>
      <c r="V75" s="160"/>
      <c r="W75" s="334" t="str">
        <f t="shared" si="82"/>
        <v/>
      </c>
      <c r="X75" s="160"/>
      <c r="Y75" s="160"/>
      <c r="Z75" s="160"/>
      <c r="AA75" s="99" t="str">
        <f t="shared" si="83"/>
        <v/>
      </c>
      <c r="AB75" s="539" t="str">
        <f t="shared" si="5"/>
        <v/>
      </c>
      <c r="AC75" s="319" t="str">
        <f>IF(ISNUMBER(AB75),IF(AND(AB75&gt;=(Parameters!F318*0.95), AB75&lt;=(Parameters!F318*1.05)), "Pass", "Fail (RW≠" &amp; Parameters!F318*100 &amp; "%)"),"")</f>
        <v/>
      </c>
      <c r="AD75" s="160"/>
      <c r="AE75" s="160"/>
      <c r="AF75" s="160"/>
      <c r="AG75" s="98"/>
      <c r="AH75" s="98"/>
      <c r="AI75" s="282"/>
    </row>
    <row r="76" spans="2:35" ht="15" customHeight="1" x14ac:dyDescent="0.25">
      <c r="B76" s="974" t="s">
        <v>683</v>
      </c>
      <c r="C76" s="267"/>
      <c r="D76" s="160"/>
      <c r="E76" s="160"/>
      <c r="F76" s="160"/>
      <c r="G76" s="160"/>
      <c r="H76" s="160"/>
      <c r="I76" s="334" t="str">
        <f t="shared" si="80"/>
        <v/>
      </c>
      <c r="J76" s="160"/>
      <c r="K76" s="160"/>
      <c r="L76" s="160"/>
      <c r="M76" s="334" t="str">
        <f t="shared" si="81"/>
        <v/>
      </c>
      <c r="N76" s="471"/>
      <c r="O76" s="160"/>
      <c r="P76" s="160"/>
      <c r="Q76" s="160"/>
      <c r="R76" s="160"/>
      <c r="S76" s="160"/>
      <c r="T76" s="160"/>
      <c r="U76" s="160"/>
      <c r="V76" s="160"/>
      <c r="W76" s="334" t="str">
        <f t="shared" si="82"/>
        <v/>
      </c>
      <c r="X76" s="160"/>
      <c r="Y76" s="160"/>
      <c r="Z76" s="160"/>
      <c r="AA76" s="99" t="str">
        <f t="shared" si="83"/>
        <v/>
      </c>
      <c r="AB76" s="539" t="str">
        <f t="shared" si="5"/>
        <v/>
      </c>
      <c r="AC76" s="319" t="str">
        <f>IF(ISNUMBER(AB76),IF(AND(AB76&gt;=(Parameters!F319*0.95), AB76&lt;=(Parameters!F319*1.05)), "Pass", "Fail (RW≠" &amp; Parameters!F319*100 &amp; "%)"),"")</f>
        <v/>
      </c>
      <c r="AD76" s="160"/>
      <c r="AE76" s="160"/>
      <c r="AF76" s="160"/>
      <c r="AG76" s="98"/>
      <c r="AH76" s="98"/>
      <c r="AI76" s="282"/>
    </row>
    <row r="77" spans="2:35" ht="15" customHeight="1" x14ac:dyDescent="0.25">
      <c r="B77" s="1545" t="s">
        <v>684</v>
      </c>
      <c r="C77" s="334">
        <f t="shared" ref="C77:N77" si="84">IF($D$6="Yes", 0, IF(AND(ISNUMBER(C78),ISNUMBER(C79)), SUM(C78,C79),""))</f>
        <v>0</v>
      </c>
      <c r="D77" s="334">
        <f t="shared" si="84"/>
        <v>0</v>
      </c>
      <c r="E77" s="334">
        <f t="shared" si="84"/>
        <v>0</v>
      </c>
      <c r="F77" s="334">
        <f t="shared" si="84"/>
        <v>0</v>
      </c>
      <c r="G77" s="334">
        <f t="shared" si="84"/>
        <v>0</v>
      </c>
      <c r="H77" s="334">
        <f t="shared" si="84"/>
        <v>0</v>
      </c>
      <c r="I77" s="334">
        <f t="shared" si="84"/>
        <v>0</v>
      </c>
      <c r="J77" s="334">
        <f t="shared" si="84"/>
        <v>0</v>
      </c>
      <c r="K77" s="334">
        <f t="shared" si="84"/>
        <v>0</v>
      </c>
      <c r="L77" s="334">
        <f t="shared" si="84"/>
        <v>0</v>
      </c>
      <c r="M77" s="334">
        <f t="shared" si="84"/>
        <v>0</v>
      </c>
      <c r="N77" s="334">
        <f t="shared" si="84"/>
        <v>0</v>
      </c>
      <c r="O77" s="160"/>
      <c r="P77" s="160"/>
      <c r="Q77" s="334">
        <f t="shared" ref="Q77:AA77" si="85">IF($D$6="Yes", 0, IF(AND(ISNUMBER(Q78),ISNUMBER(Q79)), SUM(Q78,Q79),""))</f>
        <v>0</v>
      </c>
      <c r="R77" s="334">
        <f t="shared" si="85"/>
        <v>0</v>
      </c>
      <c r="S77" s="334">
        <f t="shared" si="85"/>
        <v>0</v>
      </c>
      <c r="T77" s="334">
        <f t="shared" si="85"/>
        <v>0</v>
      </c>
      <c r="U77" s="334">
        <f t="shared" si="85"/>
        <v>0</v>
      </c>
      <c r="V77" s="334">
        <f t="shared" si="85"/>
        <v>0</v>
      </c>
      <c r="W77" s="334">
        <f t="shared" si="85"/>
        <v>0</v>
      </c>
      <c r="X77" s="334">
        <f t="shared" si="85"/>
        <v>0</v>
      </c>
      <c r="Y77" s="334">
        <f t="shared" si="85"/>
        <v>0</v>
      </c>
      <c r="Z77" s="334">
        <f t="shared" si="85"/>
        <v>0</v>
      </c>
      <c r="AA77" s="99">
        <f t="shared" si="85"/>
        <v>0</v>
      </c>
      <c r="AB77" s="539" t="str">
        <f t="shared" si="5"/>
        <v/>
      </c>
      <c r="AC77" s="286"/>
      <c r="AD77" s="334">
        <f t="shared" ref="AD77:AH77" si="86">IF($D$6="Yes", 0, IF(AND(ISNUMBER(AD78),ISNUMBER(AD79)), SUM(AD78,AD79),""))</f>
        <v>0</v>
      </c>
      <c r="AE77" s="334">
        <f t="shared" si="86"/>
        <v>0</v>
      </c>
      <c r="AF77" s="334">
        <f t="shared" si="86"/>
        <v>0</v>
      </c>
      <c r="AG77" s="334">
        <f t="shared" si="86"/>
        <v>0</v>
      </c>
      <c r="AH77" s="99">
        <f t="shared" si="86"/>
        <v>0</v>
      </c>
      <c r="AI77" s="282"/>
    </row>
    <row r="78" spans="2:35" ht="15" customHeight="1" x14ac:dyDescent="0.25">
      <c r="B78" s="1544" t="s">
        <v>685</v>
      </c>
      <c r="C78" s="267"/>
      <c r="D78" s="160"/>
      <c r="E78" s="160"/>
      <c r="F78" s="160"/>
      <c r="G78" s="160"/>
      <c r="H78" s="160"/>
      <c r="I78" s="334" t="str">
        <f t="shared" ref="I78:I80" si="87">IF(AND(ISNUMBER(D78),ISNUMBER(E78),ISNUMBER(H78)),SUM(D78,E78,H78),"")</f>
        <v/>
      </c>
      <c r="J78" s="160"/>
      <c r="K78" s="160"/>
      <c r="L78" s="160"/>
      <c r="M78" s="334" t="str">
        <f t="shared" ref="M78:M80" si="88">IF(AND(ISNUMBER(J78),ISNUMBER(K78),ISNUMBER(L78)),SUM(J78:L78), "")</f>
        <v/>
      </c>
      <c r="N78" s="471"/>
      <c r="O78" s="160"/>
      <c r="P78" s="160"/>
      <c r="Q78" s="160"/>
      <c r="R78" s="160"/>
      <c r="S78" s="160"/>
      <c r="T78" s="160"/>
      <c r="U78" s="160"/>
      <c r="V78" s="160"/>
      <c r="W78" s="334" t="str">
        <f>IF(AND(ISNUMBER(R78),ISNUMBER(S78),ISNUMBER(V78)),SUM(R78,S78,V78),"")</f>
        <v/>
      </c>
      <c r="X78" s="160"/>
      <c r="Y78" s="160"/>
      <c r="Z78" s="160"/>
      <c r="AA78" s="99" t="str">
        <f t="shared" ref="AA78:AA80" si="89">IF(AND(ISNUMBER(X78),ISNUMBER(Y78),ISNUMBER(Z78)),SUM(X78:Z78), "")</f>
        <v/>
      </c>
      <c r="AB78" s="539" t="str">
        <f t="shared" si="5"/>
        <v/>
      </c>
      <c r="AC78" s="319" t="str">
        <f>IF(ISNUMBER(AB78),IF(AND(AB78&gt;=(Parameters!F321*0.95), AB78&lt;=(Parameters!F321*1.05)), "Pass", "Fail (RW≠" &amp; Parameters!F321*100 &amp; "%)"),"")</f>
        <v/>
      </c>
      <c r="AD78" s="160"/>
      <c r="AE78" s="160"/>
      <c r="AF78" s="160"/>
      <c r="AG78" s="98"/>
      <c r="AH78" s="98"/>
      <c r="AI78" s="282"/>
    </row>
    <row r="79" spans="2:35" ht="15" customHeight="1" x14ac:dyDescent="0.25">
      <c r="B79" s="1544" t="s">
        <v>686</v>
      </c>
      <c r="C79" s="267"/>
      <c r="D79" s="160"/>
      <c r="E79" s="160"/>
      <c r="F79" s="160"/>
      <c r="G79" s="160"/>
      <c r="H79" s="160"/>
      <c r="I79" s="334" t="str">
        <f t="shared" si="87"/>
        <v/>
      </c>
      <c r="J79" s="160"/>
      <c r="K79" s="160"/>
      <c r="L79" s="160"/>
      <c r="M79" s="334" t="str">
        <f t="shared" si="88"/>
        <v/>
      </c>
      <c r="N79" s="471"/>
      <c r="O79" s="160"/>
      <c r="P79" s="160"/>
      <c r="Q79" s="160"/>
      <c r="R79" s="160"/>
      <c r="S79" s="160"/>
      <c r="T79" s="160"/>
      <c r="U79" s="160"/>
      <c r="V79" s="160"/>
      <c r="W79" s="334" t="str">
        <f>IF(AND(ISNUMBER(R79),ISNUMBER(S79),ISNUMBER(V79)),SUM(R79,S79,V79),"")</f>
        <v/>
      </c>
      <c r="X79" s="160"/>
      <c r="Y79" s="160"/>
      <c r="Z79" s="160"/>
      <c r="AA79" s="99" t="str">
        <f t="shared" si="89"/>
        <v/>
      </c>
      <c r="AB79" s="539" t="str">
        <f t="shared" si="5"/>
        <v/>
      </c>
      <c r="AC79" s="319" t="str">
        <f>IF(ISNUMBER(AB79),IF(AND(AB79&gt;=(Parameters!F322*0.95), AB79&lt;=(Parameters!F322*1.05)), "Pass", "Fail (RW≠" &amp; Parameters!F322*100 &amp; "%)"),"")</f>
        <v/>
      </c>
      <c r="AD79" s="160"/>
      <c r="AE79" s="160"/>
      <c r="AF79" s="160"/>
      <c r="AG79" s="98"/>
      <c r="AH79" s="98"/>
      <c r="AI79" s="282"/>
    </row>
    <row r="80" spans="2:35" ht="15" customHeight="1" x14ac:dyDescent="0.25">
      <c r="B80" s="1543" t="s">
        <v>550</v>
      </c>
      <c r="C80" s="267"/>
      <c r="D80" s="160"/>
      <c r="E80" s="160"/>
      <c r="F80" s="160"/>
      <c r="G80" s="160"/>
      <c r="H80" s="160"/>
      <c r="I80" s="334" t="str">
        <f t="shared" si="87"/>
        <v/>
      </c>
      <c r="J80" s="160"/>
      <c r="K80" s="160"/>
      <c r="L80" s="160"/>
      <c r="M80" s="334" t="str">
        <f t="shared" si="88"/>
        <v/>
      </c>
      <c r="N80" s="471"/>
      <c r="O80" s="160"/>
      <c r="P80" s="160"/>
      <c r="Q80" s="160"/>
      <c r="R80" s="160"/>
      <c r="S80" s="160"/>
      <c r="T80" s="160"/>
      <c r="U80" s="160"/>
      <c r="V80" s="160"/>
      <c r="W80" s="334" t="str">
        <f>IF(AND(ISNUMBER(R80),ISNUMBER(S80),ISNUMBER(V80)),SUM(R80,S80,V80),"")</f>
        <v/>
      </c>
      <c r="X80" s="160"/>
      <c r="Y80" s="160"/>
      <c r="Z80" s="160"/>
      <c r="AA80" s="99" t="str">
        <f t="shared" si="89"/>
        <v/>
      </c>
      <c r="AB80" s="539" t="str">
        <f t="shared" si="5"/>
        <v/>
      </c>
      <c r="AC80" s="319" t="str">
        <f>IF(ISNUMBER(AB80),IF(AND(AB80&gt;=(Parameters!F323*0.95), AB80&lt;=(Parameters!F323*1.05)), "Pass", "Fail (RW≠" &amp; Parameters!F323*100 &amp; "%)"),"")</f>
        <v/>
      </c>
      <c r="AD80" s="160"/>
      <c r="AE80" s="160"/>
      <c r="AF80" s="160"/>
      <c r="AG80" s="98"/>
      <c r="AH80" s="98"/>
      <c r="AI80" s="282"/>
    </row>
    <row r="81" spans="2:35" ht="15" customHeight="1" x14ac:dyDescent="0.25">
      <c r="B81" s="307" t="s">
        <v>687</v>
      </c>
      <c r="C81" s="334" t="str">
        <f t="shared" ref="C81:N81" si="90">IF(AND(OR(ISNUMBER(C82), $D$6="No"), ISNUMBER(C83), ISNUMBER(C87), ISNUMBER(C88)), SUM(C82,C83,C87,C88), "")</f>
        <v/>
      </c>
      <c r="D81" s="334" t="str">
        <f t="shared" si="90"/>
        <v/>
      </c>
      <c r="E81" s="334" t="str">
        <f t="shared" si="90"/>
        <v/>
      </c>
      <c r="F81" s="334" t="str">
        <f t="shared" si="90"/>
        <v/>
      </c>
      <c r="G81" s="334" t="str">
        <f t="shared" si="90"/>
        <v/>
      </c>
      <c r="H81" s="334" t="str">
        <f t="shared" si="90"/>
        <v/>
      </c>
      <c r="I81" s="334" t="str">
        <f t="shared" si="90"/>
        <v/>
      </c>
      <c r="J81" s="334" t="str">
        <f t="shared" si="90"/>
        <v/>
      </c>
      <c r="K81" s="334" t="str">
        <f t="shared" si="90"/>
        <v/>
      </c>
      <c r="L81" s="334" t="str">
        <f t="shared" si="90"/>
        <v/>
      </c>
      <c r="M81" s="334" t="str">
        <f t="shared" si="90"/>
        <v/>
      </c>
      <c r="N81" s="334" t="str">
        <f t="shared" si="90"/>
        <v/>
      </c>
      <c r="O81" s="160"/>
      <c r="P81" s="160"/>
      <c r="Q81" s="334" t="str">
        <f t="shared" ref="Q81:AA81" si="91">IF(AND(OR(ISNUMBER(Q82), $D$6="No"), ISNUMBER(Q83), ISNUMBER(Q87), ISNUMBER(Q88)), SUM(Q82,Q83,Q87,Q88), "")</f>
        <v/>
      </c>
      <c r="R81" s="334" t="str">
        <f t="shared" si="91"/>
        <v/>
      </c>
      <c r="S81" s="334" t="str">
        <f t="shared" si="91"/>
        <v/>
      </c>
      <c r="T81" s="334" t="str">
        <f t="shared" si="91"/>
        <v/>
      </c>
      <c r="U81" s="334" t="str">
        <f t="shared" si="91"/>
        <v/>
      </c>
      <c r="V81" s="334" t="str">
        <f t="shared" si="91"/>
        <v/>
      </c>
      <c r="W81" s="334" t="str">
        <f t="shared" si="91"/>
        <v/>
      </c>
      <c r="X81" s="334" t="str">
        <f t="shared" si="91"/>
        <v/>
      </c>
      <c r="Y81" s="334" t="str">
        <f t="shared" si="91"/>
        <v/>
      </c>
      <c r="Z81" s="334" t="str">
        <f t="shared" si="91"/>
        <v/>
      </c>
      <c r="AA81" s="99" t="str">
        <f t="shared" si="91"/>
        <v/>
      </c>
      <c r="AB81" s="539" t="str">
        <f t="shared" si="5"/>
        <v/>
      </c>
      <c r="AC81" s="286"/>
      <c r="AD81" s="334" t="str">
        <f>IF(AND(OR(ISNUMBER(AD82), $D$6="No"), ISNUMBER(AD83), ISNUMBER(AD87), ISNUMBER(AD88)), SUM(AD82,AD83,AD87,AD88), "")</f>
        <v/>
      </c>
      <c r="AE81" s="334" t="str">
        <f>IF(AND(OR(ISNUMBER(AE82), $D$6="No"), ISNUMBER(AE83), ISNUMBER(AE87), ISNUMBER(AE88)), SUM(AE82,AE83,AE87,AE88), "")</f>
        <v/>
      </c>
      <c r="AF81" s="334" t="str">
        <f>IF(AND(OR(ISNUMBER(AF82), $D$6="No"), ISNUMBER(AF83), ISNUMBER(AF87), ISNUMBER(AF88)), SUM(AF82,AF83,AF87,AF88), "")</f>
        <v/>
      </c>
      <c r="AG81" s="334" t="str">
        <f>IF(AND(OR(ISNUMBER(AG82), $D$6="No"), ISNUMBER(AG83), ISNUMBER(AG87), ISNUMBER(AG88)), SUM(AG82,AG83,AG87,AG88), "")</f>
        <v/>
      </c>
      <c r="AH81" s="99" t="str">
        <f>IF(AND(OR(ISNUMBER(AH82), $D$6="No"), ISNUMBER(AH83), ISNUMBER(AH87), ISNUMBER(AH88)), SUM(AH82,AH83,AH87,AH88), "")</f>
        <v/>
      </c>
      <c r="AI81" s="282"/>
    </row>
    <row r="82" spans="2:35" ht="15" customHeight="1" x14ac:dyDescent="0.25">
      <c r="B82" s="119" t="s">
        <v>688</v>
      </c>
      <c r="C82" s="267"/>
      <c r="D82" s="160"/>
      <c r="E82" s="160"/>
      <c r="F82" s="160"/>
      <c r="G82" s="160"/>
      <c r="H82" s="160"/>
      <c r="I82" s="334" t="str">
        <f>IF(AND(ISNUMBER(D82),ISNUMBER(E82),ISNUMBER(H82)),SUM(D82,E82,H82),"")</f>
        <v/>
      </c>
      <c r="J82" s="160"/>
      <c r="K82" s="160"/>
      <c r="L82" s="160"/>
      <c r="M82" s="334" t="str">
        <f>IF(AND(ISNUMBER(J82),ISNUMBER(K82),ISNUMBER(L82)),SUM(J82:L82), "")</f>
        <v/>
      </c>
      <c r="N82" s="471"/>
      <c r="O82" s="160"/>
      <c r="P82" s="160"/>
      <c r="Q82" s="160"/>
      <c r="R82" s="160"/>
      <c r="S82" s="160"/>
      <c r="T82" s="160"/>
      <c r="U82" s="160"/>
      <c r="V82" s="160"/>
      <c r="W82" s="334" t="str">
        <f>IF(AND(ISNUMBER(R82),ISNUMBER(S82),ISNUMBER(V82)),SUM(R82,S82,V82),"")</f>
        <v/>
      </c>
      <c r="X82" s="160"/>
      <c r="Y82" s="160"/>
      <c r="Z82" s="160"/>
      <c r="AA82" s="99" t="str">
        <f>IF(AND(ISNUMBER(X82),ISNUMBER(Y82),ISNUMBER(Z82)),SUM(X82:Z82), "")</f>
        <v/>
      </c>
      <c r="AB82" s="539" t="str">
        <f t="shared" si="5"/>
        <v/>
      </c>
      <c r="AC82" s="286"/>
      <c r="AD82" s="160"/>
      <c r="AE82" s="160"/>
      <c r="AF82" s="160"/>
      <c r="AG82" s="98"/>
      <c r="AH82" s="98"/>
      <c r="AI82" s="282"/>
    </row>
    <row r="83" spans="2:35" ht="15" customHeight="1" x14ac:dyDescent="0.25">
      <c r="B83" s="119" t="s">
        <v>693</v>
      </c>
      <c r="C83" s="334" t="str">
        <f>IF(AND(ISNUMBER(C84),ISNUMBER(C85),ISNUMBER(C86)),SUM(C84:C86),"")</f>
        <v/>
      </c>
      <c r="D83" s="334" t="str">
        <f t="shared" ref="D83:I83" si="92">IF(AND(ISNUMBER(D84),ISNUMBER(D85),ISNUMBER(D86)),SUM(D84:D86),"")</f>
        <v/>
      </c>
      <c r="E83" s="334" t="str">
        <f t="shared" si="92"/>
        <v/>
      </c>
      <c r="F83" s="334" t="str">
        <f t="shared" si="92"/>
        <v/>
      </c>
      <c r="G83" s="334" t="str">
        <f t="shared" si="92"/>
        <v/>
      </c>
      <c r="H83" s="334" t="str">
        <f t="shared" si="92"/>
        <v/>
      </c>
      <c r="I83" s="334" t="str">
        <f t="shared" si="92"/>
        <v/>
      </c>
      <c r="J83" s="334" t="str">
        <f t="shared" ref="J83:K83" si="93">IF(AND(ISNUMBER(J84),ISNUMBER(J85),ISNUMBER(J86)),SUM(J84:J86),"")</f>
        <v/>
      </c>
      <c r="K83" s="334" t="str">
        <f t="shared" si="93"/>
        <v/>
      </c>
      <c r="L83" s="334" t="str">
        <f t="shared" ref="L83" si="94">IF(AND(ISNUMBER(L84),ISNUMBER(L85),ISNUMBER(L86)),SUM(L84:L86),"")</f>
        <v/>
      </c>
      <c r="M83" s="334" t="str">
        <f>IF(AND(ISNUMBER(M84),ISNUMBER(M85),ISNUMBER(M86)),SUM(M84:M86),"")</f>
        <v/>
      </c>
      <c r="N83" s="334" t="str">
        <f>IF(AND(ISNUMBER(N84),ISNUMBER(N85),ISNUMBER(N86)),SUM(N84:N86),"")</f>
        <v/>
      </c>
      <c r="O83" s="160"/>
      <c r="P83" s="160"/>
      <c r="Q83" s="334" t="str">
        <f t="shared" ref="Q83:V83" si="95">IF(AND(ISNUMBER(Q84),ISNUMBER(Q85),ISNUMBER(Q86)),SUM(Q84:Q86),"")</f>
        <v/>
      </c>
      <c r="R83" s="334" t="str">
        <f t="shared" si="95"/>
        <v/>
      </c>
      <c r="S83" s="334" t="str">
        <f t="shared" si="95"/>
        <v/>
      </c>
      <c r="T83" s="334" t="str">
        <f t="shared" si="95"/>
        <v/>
      </c>
      <c r="U83" s="334" t="str">
        <f t="shared" si="95"/>
        <v/>
      </c>
      <c r="V83" s="334" t="str">
        <f t="shared" si="95"/>
        <v/>
      </c>
      <c r="W83" s="334" t="str">
        <f>IF(AND(ISNUMBER(W84),ISNUMBER(W85),ISNUMBER(W86)), SUM(W84,W85,W86),"")</f>
        <v/>
      </c>
      <c r="X83" s="334" t="str">
        <f>IF(AND(ISNUMBER(X84),ISNUMBER(X85),ISNUMBER(X86)), SUM(X84,X85,X86),"")</f>
        <v/>
      </c>
      <c r="Y83" s="334" t="str">
        <f>IF(AND(ISNUMBER(Y84),ISNUMBER(Y85),ISNUMBER(Y86)), SUM(Y84,Y85,Y86),"")</f>
        <v/>
      </c>
      <c r="Z83" s="334" t="str">
        <f>IF(AND(ISNUMBER(Z84),ISNUMBER(Z85),ISNUMBER(Z86)), SUM(Z84,Z85,Z86),"")</f>
        <v/>
      </c>
      <c r="AA83" s="99" t="str">
        <f>IF(AND(ISNUMBER(AA84),ISNUMBER(AA85),ISNUMBER(AA86)), SUM(AA84,AA85,AA86),"")</f>
        <v/>
      </c>
      <c r="AB83" s="539" t="str">
        <f t="shared" si="5"/>
        <v/>
      </c>
      <c r="AC83" s="286"/>
      <c r="AD83" s="334" t="str">
        <f t="shared" ref="AD83" si="96">IF(AND(ISNUMBER(AD84),ISNUMBER(AD85),ISNUMBER(AD86)),SUM(AD84:AD86),"")</f>
        <v/>
      </c>
      <c r="AE83" s="334" t="str">
        <f>IF(AND(ISNUMBER(AE84),ISNUMBER(AE85),ISNUMBER(AE86)),SUM(AE84:AE86),"")</f>
        <v/>
      </c>
      <c r="AF83" s="334" t="str">
        <f t="shared" ref="AF83:AH83" si="97">IF(AND(ISNUMBER(AF84),ISNUMBER(AF85),ISNUMBER(AF86)),SUM(AF84:AF86),"")</f>
        <v/>
      </c>
      <c r="AG83" s="334" t="str">
        <f t="shared" si="97"/>
        <v/>
      </c>
      <c r="AH83" s="99" t="str">
        <f t="shared" si="97"/>
        <v/>
      </c>
      <c r="AI83" s="282"/>
    </row>
    <row r="84" spans="2:35" ht="15" customHeight="1" x14ac:dyDescent="0.25">
      <c r="B84" s="443" t="s">
        <v>689</v>
      </c>
      <c r="C84" s="267"/>
      <c r="D84" s="160"/>
      <c r="E84" s="160"/>
      <c r="F84" s="160"/>
      <c r="G84" s="160"/>
      <c r="H84" s="160"/>
      <c r="I84" s="334" t="str">
        <f t="shared" ref="I84:I88" si="98">IF(AND(ISNUMBER(D84),ISNUMBER(E84),ISNUMBER(H84)),SUM(D84,E84,H84),"")</f>
        <v/>
      </c>
      <c r="J84" s="160"/>
      <c r="K84" s="160"/>
      <c r="L84" s="160"/>
      <c r="M84" s="334" t="str">
        <f t="shared" ref="M84:M88" si="99">IF(AND(ISNUMBER(J84),ISNUMBER(K84),ISNUMBER(L84)),SUM(J84:L84), "")</f>
        <v/>
      </c>
      <c r="N84" s="471"/>
      <c r="O84" s="160"/>
      <c r="P84" s="160"/>
      <c r="Q84" s="160"/>
      <c r="R84" s="160"/>
      <c r="S84" s="160"/>
      <c r="T84" s="160"/>
      <c r="U84" s="160"/>
      <c r="V84" s="160"/>
      <c r="W84" s="334" t="str">
        <f>IF(AND(ISNUMBER(R84),ISNUMBER(S84),ISNUMBER(V84)),SUM(R84,S84,V84),"")</f>
        <v/>
      </c>
      <c r="X84" s="160"/>
      <c r="Y84" s="160"/>
      <c r="Z84" s="160"/>
      <c r="AA84" s="99" t="str">
        <f t="shared" ref="AA84:AA88" si="100">IF(AND(ISNUMBER(X84),ISNUMBER(Y84),ISNUMBER(Z84)),SUM(X84:Z84), "")</f>
        <v/>
      </c>
      <c r="AB84" s="539" t="str">
        <f t="shared" si="5"/>
        <v/>
      </c>
      <c r="AC84" s="319" t="str">
        <f>IF(ISNUMBER(AB84),IF(AND(AB84&gt;=(Parameters!F327*0.95), AB84&lt;=(Parameters!F327*1.05)), "Pass", "Fail (RW≠" &amp; Parameters!F327*100 &amp; "%)"),"")</f>
        <v/>
      </c>
      <c r="AD84" s="160"/>
      <c r="AE84" s="160"/>
      <c r="AF84" s="160"/>
      <c r="AG84" s="98"/>
      <c r="AH84" s="98"/>
      <c r="AI84" s="282"/>
    </row>
    <row r="85" spans="2:35" ht="15" customHeight="1" x14ac:dyDescent="0.25">
      <c r="B85" s="443" t="s">
        <v>690</v>
      </c>
      <c r="C85" s="267"/>
      <c r="D85" s="160"/>
      <c r="E85" s="160"/>
      <c r="F85" s="160"/>
      <c r="G85" s="160"/>
      <c r="H85" s="160"/>
      <c r="I85" s="334" t="str">
        <f t="shared" si="98"/>
        <v/>
      </c>
      <c r="J85" s="160"/>
      <c r="K85" s="160"/>
      <c r="L85" s="160"/>
      <c r="M85" s="334" t="str">
        <f t="shared" si="99"/>
        <v/>
      </c>
      <c r="N85" s="471"/>
      <c r="O85" s="160"/>
      <c r="P85" s="160"/>
      <c r="Q85" s="160"/>
      <c r="R85" s="160"/>
      <c r="S85" s="160"/>
      <c r="T85" s="160"/>
      <c r="U85" s="160"/>
      <c r="V85" s="160"/>
      <c r="W85" s="334" t="str">
        <f>IF(AND(ISNUMBER(R85),ISNUMBER(S85),ISNUMBER(V85)),SUM(R85,S85,V85),"")</f>
        <v/>
      </c>
      <c r="X85" s="160"/>
      <c r="Y85" s="160"/>
      <c r="Z85" s="160"/>
      <c r="AA85" s="99" t="str">
        <f t="shared" si="100"/>
        <v/>
      </c>
      <c r="AB85" s="539" t="str">
        <f t="shared" si="5"/>
        <v/>
      </c>
      <c r="AC85" s="319" t="str">
        <f>IF(ISNUMBER(AB85),IF(AND(AB85&gt;=(Parameters!F328*0.95), AB85&lt;=(Parameters!F328*1.05)), "Pass", "Fail (RW≠" &amp; Parameters!F328*100 &amp; "%)"),"")</f>
        <v/>
      </c>
      <c r="AD85" s="160"/>
      <c r="AE85" s="160"/>
      <c r="AF85" s="160"/>
      <c r="AG85" s="98"/>
      <c r="AH85" s="98"/>
      <c r="AI85" s="282"/>
    </row>
    <row r="86" spans="2:35" ht="15" customHeight="1" x14ac:dyDescent="0.25">
      <c r="B86" s="361" t="s">
        <v>691</v>
      </c>
      <c r="C86" s="267"/>
      <c r="D86" s="160"/>
      <c r="E86" s="160"/>
      <c r="F86" s="160"/>
      <c r="G86" s="160"/>
      <c r="H86" s="160"/>
      <c r="I86" s="334" t="str">
        <f t="shared" si="98"/>
        <v/>
      </c>
      <c r="J86" s="160"/>
      <c r="K86" s="160"/>
      <c r="L86" s="160"/>
      <c r="M86" s="334" t="str">
        <f t="shared" si="99"/>
        <v/>
      </c>
      <c r="N86" s="471"/>
      <c r="O86" s="160"/>
      <c r="P86" s="160"/>
      <c r="Q86" s="160"/>
      <c r="R86" s="160"/>
      <c r="S86" s="160"/>
      <c r="T86" s="160"/>
      <c r="U86" s="160"/>
      <c r="V86" s="160"/>
      <c r="W86" s="334" t="str">
        <f>IF(AND(ISNUMBER(R86),ISNUMBER(S86),ISNUMBER(V86)),SUM(R86,S86,V86),"")</f>
        <v/>
      </c>
      <c r="X86" s="160"/>
      <c r="Y86" s="160"/>
      <c r="Z86" s="160"/>
      <c r="AA86" s="99" t="str">
        <f t="shared" si="100"/>
        <v/>
      </c>
      <c r="AB86" s="539" t="str">
        <f t="shared" si="5"/>
        <v/>
      </c>
      <c r="AC86" s="319" t="str">
        <f>IF(ISNUMBER(AB86),IF(AND(AB86&gt;=(Parameters!F329*0.95), AB86&lt;=(Parameters!F329*1.05)), "Pass", "Fail (RW≠" &amp; Parameters!F329*100 &amp; "%)"),"")</f>
        <v/>
      </c>
      <c r="AD86" s="160"/>
      <c r="AE86" s="160"/>
      <c r="AF86" s="160"/>
      <c r="AG86" s="98"/>
      <c r="AH86" s="98"/>
      <c r="AI86" s="282"/>
    </row>
    <row r="87" spans="2:35" ht="15" customHeight="1" x14ac:dyDescent="0.25">
      <c r="B87" s="119" t="s">
        <v>692</v>
      </c>
      <c r="C87" s="267"/>
      <c r="D87" s="160"/>
      <c r="E87" s="160"/>
      <c r="F87" s="160"/>
      <c r="G87" s="160"/>
      <c r="H87" s="160"/>
      <c r="I87" s="334" t="str">
        <f t="shared" si="98"/>
        <v/>
      </c>
      <c r="J87" s="160"/>
      <c r="K87" s="160"/>
      <c r="L87" s="160"/>
      <c r="M87" s="334" t="str">
        <f t="shared" si="99"/>
        <v/>
      </c>
      <c r="N87" s="471"/>
      <c r="O87" s="160"/>
      <c r="P87" s="160"/>
      <c r="Q87" s="160"/>
      <c r="R87" s="160"/>
      <c r="S87" s="160"/>
      <c r="T87" s="160"/>
      <c r="U87" s="160"/>
      <c r="V87" s="160"/>
      <c r="W87" s="334" t="str">
        <f>IF(AND(ISNUMBER(R87),ISNUMBER(S87),ISNUMBER(V87)),SUM(R87,S87,V87),"")</f>
        <v/>
      </c>
      <c r="X87" s="160"/>
      <c r="Y87" s="160"/>
      <c r="Z87" s="160"/>
      <c r="AA87" s="99" t="str">
        <f t="shared" si="100"/>
        <v/>
      </c>
      <c r="AB87" s="539" t="str">
        <f t="shared" si="5"/>
        <v/>
      </c>
      <c r="AC87" s="319" t="str">
        <f>IF(ISNUMBER(AB87),IF(AND(AB87&gt;=(Parameters!F330*0.95), AB87&lt;=(Parameters!F330*1.05)), "Pass", "Fail (RW≠" &amp; Parameters!F330*100 &amp; "%)"),"")</f>
        <v/>
      </c>
      <c r="AD87" s="160"/>
      <c r="AE87" s="160"/>
      <c r="AF87" s="160"/>
      <c r="AG87" s="98"/>
      <c r="AH87" s="98"/>
      <c r="AI87" s="282"/>
    </row>
    <row r="88" spans="2:35" ht="15" customHeight="1" x14ac:dyDescent="0.25">
      <c r="B88" s="119" t="s">
        <v>694</v>
      </c>
      <c r="C88" s="267"/>
      <c r="D88" s="160"/>
      <c r="E88" s="160"/>
      <c r="F88" s="160"/>
      <c r="G88" s="160"/>
      <c r="H88" s="160"/>
      <c r="I88" s="334" t="str">
        <f t="shared" si="98"/>
        <v/>
      </c>
      <c r="J88" s="160"/>
      <c r="K88" s="160"/>
      <c r="L88" s="160"/>
      <c r="M88" s="334" t="str">
        <f t="shared" si="99"/>
        <v/>
      </c>
      <c r="N88" s="471"/>
      <c r="O88" s="160"/>
      <c r="P88" s="160"/>
      <c r="Q88" s="160"/>
      <c r="R88" s="160"/>
      <c r="S88" s="160"/>
      <c r="T88" s="160"/>
      <c r="U88" s="160"/>
      <c r="V88" s="160"/>
      <c r="W88" s="334" t="str">
        <f>IF(AND(ISNUMBER(R88),ISNUMBER(S88),ISNUMBER(V88)),SUM(R88,S88,V88),"")</f>
        <v/>
      </c>
      <c r="X88" s="160"/>
      <c r="Y88" s="160"/>
      <c r="Z88" s="160"/>
      <c r="AA88" s="99" t="str">
        <f t="shared" si="100"/>
        <v/>
      </c>
      <c r="AB88" s="539" t="str">
        <f t="shared" si="5"/>
        <v/>
      </c>
      <c r="AC88" s="319" t="str">
        <f>IF(ISNUMBER(AB88),IF(AND(AB88&gt;=(Parameters!F331*0.95), AB88&lt;=(Parameters!F331*1.05)), "Pass", "Fail (RW≠" &amp; Parameters!F331*100 &amp; "%)"),"")</f>
        <v/>
      </c>
      <c r="AD88" s="160"/>
      <c r="AE88" s="160"/>
      <c r="AF88" s="160"/>
      <c r="AG88" s="98"/>
      <c r="AH88" s="98"/>
      <c r="AI88" s="282"/>
    </row>
    <row r="89" spans="2:35" ht="15" customHeight="1" x14ac:dyDescent="0.25">
      <c r="B89" s="296" t="s">
        <v>1953</v>
      </c>
      <c r="C89" s="267"/>
      <c r="D89" s="334" t="str">
        <f>IF(AND(ISNUMBER(D90), ISNUMBER(D94)), D90+D94, "")</f>
        <v/>
      </c>
      <c r="E89" s="334" t="str">
        <f t="shared" ref="E89:AA89" si="101">IF(AND(ISNUMBER(E90), ISNUMBER(E94)), E90+E94, "")</f>
        <v/>
      </c>
      <c r="F89" s="334" t="str">
        <f t="shared" si="101"/>
        <v/>
      </c>
      <c r="G89" s="334" t="str">
        <f t="shared" si="101"/>
        <v/>
      </c>
      <c r="H89" s="334" t="str">
        <f t="shared" si="101"/>
        <v/>
      </c>
      <c r="I89" s="334" t="str">
        <f t="shared" si="101"/>
        <v/>
      </c>
      <c r="J89" s="334" t="str">
        <f t="shared" si="101"/>
        <v/>
      </c>
      <c r="K89" s="334" t="str">
        <f t="shared" si="101"/>
        <v/>
      </c>
      <c r="L89" s="334" t="str">
        <f t="shared" si="101"/>
        <v/>
      </c>
      <c r="M89" s="334" t="str">
        <f t="shared" si="101"/>
        <v/>
      </c>
      <c r="N89" s="334" t="str">
        <f t="shared" si="101"/>
        <v/>
      </c>
      <c r="O89" s="160"/>
      <c r="P89" s="160"/>
      <c r="Q89" s="334" t="str">
        <f t="shared" si="101"/>
        <v/>
      </c>
      <c r="R89" s="334" t="str">
        <f t="shared" si="101"/>
        <v/>
      </c>
      <c r="S89" s="334" t="str">
        <f t="shared" si="101"/>
        <v/>
      </c>
      <c r="T89" s="334" t="str">
        <f t="shared" si="101"/>
        <v/>
      </c>
      <c r="U89" s="334" t="str">
        <f t="shared" si="101"/>
        <v/>
      </c>
      <c r="V89" s="334" t="str">
        <f t="shared" si="101"/>
        <v/>
      </c>
      <c r="W89" s="334" t="str">
        <f t="shared" si="101"/>
        <v/>
      </c>
      <c r="X89" s="334" t="str">
        <f t="shared" si="101"/>
        <v/>
      </c>
      <c r="Y89" s="334" t="str">
        <f t="shared" si="101"/>
        <v/>
      </c>
      <c r="Z89" s="334" t="str">
        <f t="shared" si="101"/>
        <v/>
      </c>
      <c r="AA89" s="334" t="str">
        <f t="shared" si="101"/>
        <v/>
      </c>
      <c r="AB89" s="539" t="str">
        <f t="shared" si="5"/>
        <v/>
      </c>
      <c r="AC89" s="286"/>
      <c r="AD89" s="334" t="str">
        <f t="shared" ref="AD89" si="102">IF(AND(ISNUMBER(AD90), ISNUMBER(AD94)), AD90+AD94, "")</f>
        <v/>
      </c>
      <c r="AE89" s="334" t="str">
        <f t="shared" ref="AE89" si="103">IF(AND(ISNUMBER(AE90), ISNUMBER(AE94)), AE90+AE94, "")</f>
        <v/>
      </c>
      <c r="AF89" s="334" t="str">
        <f t="shared" ref="AF89" si="104">IF(AND(ISNUMBER(AF90), ISNUMBER(AF94)), AF90+AF94, "")</f>
        <v/>
      </c>
      <c r="AG89" s="334" t="str">
        <f t="shared" ref="AG89" si="105">IF(AND(ISNUMBER(AG90), ISNUMBER(AG94)), AG90+AG94, "")</f>
        <v/>
      </c>
      <c r="AH89" s="99" t="str">
        <f t="shared" ref="AH89" si="106">IF(AND(ISNUMBER(AH90), ISNUMBER(AH94)), AH90+AH94, "")</f>
        <v/>
      </c>
      <c r="AI89" s="282"/>
    </row>
    <row r="90" spans="2:35" ht="15" customHeight="1" x14ac:dyDescent="0.25">
      <c r="B90" s="1549" t="s">
        <v>695</v>
      </c>
      <c r="C90" s="334" t="str">
        <f t="shared" ref="C90:D90" si="107">IF(AND(ISNUMBER(C91),ISNUMBER(C92),ISNUMBER(C93)),SUM(C91:C93),"")</f>
        <v/>
      </c>
      <c r="D90" s="334" t="str">
        <f t="shared" si="107"/>
        <v/>
      </c>
      <c r="E90" s="334" t="str">
        <f t="shared" ref="E90:I90" si="108">IF(AND(ISNUMBER(E91),ISNUMBER(E92),ISNUMBER(E93)),SUM(E91:E93),"")</f>
        <v/>
      </c>
      <c r="F90" s="334" t="str">
        <f t="shared" si="108"/>
        <v/>
      </c>
      <c r="G90" s="334" t="str">
        <f t="shared" si="108"/>
        <v/>
      </c>
      <c r="H90" s="334" t="str">
        <f t="shared" si="108"/>
        <v/>
      </c>
      <c r="I90" s="334" t="str">
        <f t="shared" si="108"/>
        <v/>
      </c>
      <c r="J90" s="334" t="str">
        <f t="shared" ref="J90:K90" si="109">IF(AND(ISNUMBER(J91),ISNUMBER(J92),ISNUMBER(J93)),SUM(J91:J93),"")</f>
        <v/>
      </c>
      <c r="K90" s="334" t="str">
        <f t="shared" si="109"/>
        <v/>
      </c>
      <c r="L90" s="334" t="str">
        <f t="shared" ref="L90" si="110">IF(AND(ISNUMBER(L91),ISNUMBER(L92),ISNUMBER(L93)),SUM(L91:L93),"")</f>
        <v/>
      </c>
      <c r="M90" s="334" t="str">
        <f>IF(AND(ISNUMBER(M91),ISNUMBER(M92),ISNUMBER(M93)),SUM(M91:M93),"")</f>
        <v/>
      </c>
      <c r="N90" s="334" t="str">
        <f>IF(AND(ISNUMBER(N91),ISNUMBER(N92),ISNUMBER(N93)),SUM(N91:N93),"")</f>
        <v/>
      </c>
      <c r="O90" s="160"/>
      <c r="P90" s="160"/>
      <c r="Q90" s="334" t="str">
        <f t="shared" ref="Q90:V90" si="111">IF(AND(ISNUMBER(Q91),ISNUMBER(Q92),ISNUMBER(Q93)),SUM(Q91:Q93),"")</f>
        <v/>
      </c>
      <c r="R90" s="334" t="str">
        <f t="shared" si="111"/>
        <v/>
      </c>
      <c r="S90" s="334" t="str">
        <f t="shared" si="111"/>
        <v/>
      </c>
      <c r="T90" s="334" t="str">
        <f t="shared" si="111"/>
        <v/>
      </c>
      <c r="U90" s="334" t="str">
        <f t="shared" si="111"/>
        <v/>
      </c>
      <c r="V90" s="334" t="str">
        <f t="shared" si="111"/>
        <v/>
      </c>
      <c r="W90" s="334" t="str">
        <f>IF(AND(ISNUMBER(W91),ISNUMBER(W92),ISNUMBER(W93)),SUM(W91:W93),"")</f>
        <v/>
      </c>
      <c r="X90" s="334" t="str">
        <f>IF(AND(ISNUMBER(X91),ISNUMBER(X92),ISNUMBER(X93)),SUM(X91:X93),"")</f>
        <v/>
      </c>
      <c r="Y90" s="334" t="str">
        <f>IF(AND(ISNUMBER(Y91),ISNUMBER(Y92),ISNUMBER(Y93)),SUM(Y91:Y93),"")</f>
        <v/>
      </c>
      <c r="Z90" s="334" t="str">
        <f>IF(AND(ISNUMBER(Z91),ISNUMBER(Z92),ISNUMBER(Z93)),SUM(Z91:Z93),"")</f>
        <v/>
      </c>
      <c r="AA90" s="99" t="str">
        <f>IF(AND(ISNUMBER(AA91),ISNUMBER(AA92),ISNUMBER(AA93)),SUM(AA91:AA93),"")</f>
        <v/>
      </c>
      <c r="AB90" s="539" t="str">
        <f t="shared" ref="AB90:AB146" si="112">IF(AND(ISNUMBER(W90), ISNUMBER(AA90)),IF(W90&lt;&gt;0,(AA90/W90),""),"")</f>
        <v/>
      </c>
      <c r="AC90" s="286"/>
      <c r="AD90" s="334" t="str">
        <f t="shared" ref="AD90" si="113">IF(AND(ISNUMBER(AD91),ISNUMBER(AD92),ISNUMBER(AD93)),SUM(AD91:AD93),"")</f>
        <v/>
      </c>
      <c r="AE90" s="334" t="str">
        <f>IF(AND(ISNUMBER(AE91),ISNUMBER(AE92),ISNUMBER(AE93)),SUM(AE91:AE93),"")</f>
        <v/>
      </c>
      <c r="AF90" s="334" t="str">
        <f t="shared" ref="AF90:AH90" si="114">IF(AND(ISNUMBER(AF91),ISNUMBER(AF92),ISNUMBER(AF93)),SUM(AF91:AF93),"")</f>
        <v/>
      </c>
      <c r="AG90" s="334" t="str">
        <f t="shared" si="114"/>
        <v/>
      </c>
      <c r="AH90" s="99" t="str">
        <f t="shared" si="114"/>
        <v/>
      </c>
      <c r="AI90" s="282"/>
    </row>
    <row r="91" spans="2:35" ht="15" customHeight="1" x14ac:dyDescent="0.25">
      <c r="B91" s="360" t="s">
        <v>696</v>
      </c>
      <c r="C91" s="267"/>
      <c r="D91" s="160"/>
      <c r="E91" s="160"/>
      <c r="F91" s="160"/>
      <c r="G91" s="160"/>
      <c r="H91" s="160"/>
      <c r="I91" s="334" t="str">
        <f t="shared" ref="I91:I94" si="115">IF(AND(ISNUMBER(D91),ISNUMBER(E91),ISNUMBER(H91)),SUM(D91,E91,H91),"")</f>
        <v/>
      </c>
      <c r="J91" s="160"/>
      <c r="K91" s="160"/>
      <c r="L91" s="160"/>
      <c r="M91" s="334" t="str">
        <f t="shared" ref="M91:M94" si="116">IF(AND(ISNUMBER(J91),ISNUMBER(K91),ISNUMBER(L91)),SUM(J91:L91), "")</f>
        <v/>
      </c>
      <c r="N91" s="471"/>
      <c r="O91" s="160"/>
      <c r="P91" s="160"/>
      <c r="Q91" s="160"/>
      <c r="R91" s="160"/>
      <c r="S91" s="160"/>
      <c r="T91" s="160"/>
      <c r="U91" s="160"/>
      <c r="V91" s="160"/>
      <c r="W91" s="334" t="str">
        <f>IF(AND(ISNUMBER(R91),ISNUMBER(S91),ISNUMBER(V91)),SUM(R91,S91,V91),"")</f>
        <v/>
      </c>
      <c r="X91" s="160"/>
      <c r="Y91" s="160"/>
      <c r="Z91" s="160"/>
      <c r="AA91" s="99" t="str">
        <f t="shared" ref="AA91:AA94" si="117">IF(AND(ISNUMBER(X91),ISNUMBER(Y91),ISNUMBER(Z91)),SUM(X91:Z91), "")</f>
        <v/>
      </c>
      <c r="AB91" s="539" t="str">
        <f t="shared" si="112"/>
        <v/>
      </c>
      <c r="AC91" s="319" t="str">
        <f>IF(ISNUMBER(AB91),IF(AND(AB91&gt;=(Parameters!F333*0.95), AB91&lt;=(Parameters!F333*1.05)), "Pass", "Fail (RW≠" &amp; Parameters!F333*100 &amp; "%)"),"")</f>
        <v/>
      </c>
      <c r="AD91" s="160"/>
      <c r="AE91" s="160"/>
      <c r="AF91" s="160"/>
      <c r="AG91" s="98"/>
      <c r="AH91" s="98"/>
      <c r="AI91" s="282"/>
    </row>
    <row r="92" spans="2:35" ht="15" customHeight="1" x14ac:dyDescent="0.25">
      <c r="B92" s="360" t="s">
        <v>697</v>
      </c>
      <c r="C92" s="267"/>
      <c r="D92" s="160"/>
      <c r="E92" s="160"/>
      <c r="F92" s="160"/>
      <c r="G92" s="160"/>
      <c r="H92" s="160"/>
      <c r="I92" s="334" t="str">
        <f t="shared" si="115"/>
        <v/>
      </c>
      <c r="J92" s="160"/>
      <c r="K92" s="160"/>
      <c r="L92" s="160"/>
      <c r="M92" s="334" t="str">
        <f t="shared" si="116"/>
        <v/>
      </c>
      <c r="N92" s="471"/>
      <c r="O92" s="160"/>
      <c r="P92" s="160"/>
      <c r="Q92" s="160"/>
      <c r="R92" s="160"/>
      <c r="S92" s="160"/>
      <c r="T92" s="160"/>
      <c r="U92" s="160"/>
      <c r="V92" s="160"/>
      <c r="W92" s="334" t="str">
        <f>IF(AND(ISNUMBER(R92),ISNUMBER(S92),ISNUMBER(V92)),SUM(R92,S92,V92),"")</f>
        <v/>
      </c>
      <c r="X92" s="160"/>
      <c r="Y92" s="160"/>
      <c r="Z92" s="160"/>
      <c r="AA92" s="99" t="str">
        <f t="shared" si="117"/>
        <v/>
      </c>
      <c r="AB92" s="539" t="str">
        <f t="shared" si="112"/>
        <v/>
      </c>
      <c r="AC92" s="319" t="str">
        <f>IF(ISNUMBER(AB92),IF(AND(AB92&gt;=(Parameters!F334*0.95), AB92&lt;=(Parameters!F334*1.05)), "Pass", "Fail (RW≠" &amp; Parameters!F334*100 &amp; "%)"),"")</f>
        <v/>
      </c>
      <c r="AD92" s="160"/>
      <c r="AE92" s="160"/>
      <c r="AF92" s="160"/>
      <c r="AG92" s="98"/>
      <c r="AH92" s="98"/>
      <c r="AI92" s="282"/>
    </row>
    <row r="93" spans="2:35" ht="15" customHeight="1" x14ac:dyDescent="0.25">
      <c r="B93" s="360" t="s">
        <v>698</v>
      </c>
      <c r="C93" s="267"/>
      <c r="D93" s="160"/>
      <c r="E93" s="160"/>
      <c r="F93" s="160"/>
      <c r="G93" s="160"/>
      <c r="H93" s="160"/>
      <c r="I93" s="334" t="str">
        <f t="shared" si="115"/>
        <v/>
      </c>
      <c r="J93" s="160"/>
      <c r="K93" s="160"/>
      <c r="L93" s="160"/>
      <c r="M93" s="334" t="str">
        <f t="shared" si="116"/>
        <v/>
      </c>
      <c r="N93" s="471"/>
      <c r="O93" s="160"/>
      <c r="P93" s="160"/>
      <c r="Q93" s="160"/>
      <c r="R93" s="160"/>
      <c r="S93" s="160"/>
      <c r="T93" s="160"/>
      <c r="U93" s="160"/>
      <c r="V93" s="160"/>
      <c r="W93" s="334" t="str">
        <f>IF(AND(ISNUMBER(R93),ISNUMBER(S93),ISNUMBER(V93)),SUM(R93,S93,V93),"")</f>
        <v/>
      </c>
      <c r="X93" s="160"/>
      <c r="Y93" s="160"/>
      <c r="Z93" s="160"/>
      <c r="AA93" s="99" t="str">
        <f t="shared" si="117"/>
        <v/>
      </c>
      <c r="AB93" s="539" t="str">
        <f t="shared" si="112"/>
        <v/>
      </c>
      <c r="AC93" s="319" t="str">
        <f>IF(ISNUMBER(AB93),IF(AND(AB93&gt;=(Parameters!F335*0.95), AB93&lt;=(Parameters!F335*1.05)), "Pass", "Fail (RW≠" &amp; Parameters!F335*100 &amp; "%)"),"")</f>
        <v/>
      </c>
      <c r="AD93" s="160"/>
      <c r="AE93" s="160"/>
      <c r="AF93" s="160"/>
      <c r="AG93" s="98"/>
      <c r="AH93" s="98"/>
      <c r="AI93" s="282"/>
    </row>
    <row r="94" spans="2:35" ht="30" customHeight="1" x14ac:dyDescent="0.25">
      <c r="B94" s="363" t="s">
        <v>837</v>
      </c>
      <c r="C94" s="267"/>
      <c r="D94" s="160"/>
      <c r="E94" s="160"/>
      <c r="F94" s="160"/>
      <c r="G94" s="160"/>
      <c r="H94" s="160"/>
      <c r="I94" s="334" t="str">
        <f t="shared" si="115"/>
        <v/>
      </c>
      <c r="J94" s="160"/>
      <c r="K94" s="160"/>
      <c r="L94" s="160"/>
      <c r="M94" s="334" t="str">
        <f t="shared" si="116"/>
        <v/>
      </c>
      <c r="N94" s="471"/>
      <c r="O94" s="160"/>
      <c r="P94" s="160"/>
      <c r="Q94" s="160"/>
      <c r="R94" s="160"/>
      <c r="S94" s="160"/>
      <c r="T94" s="160"/>
      <c r="U94" s="160"/>
      <c r="V94" s="160"/>
      <c r="W94" s="334" t="str">
        <f>IF(AND(ISNUMBER(R94),ISNUMBER(S94),ISNUMBER(V94)),SUM(R94,S94,V94),"")</f>
        <v/>
      </c>
      <c r="X94" s="160"/>
      <c r="Y94" s="160"/>
      <c r="Z94" s="160"/>
      <c r="AA94" s="99" t="str">
        <f t="shared" si="117"/>
        <v/>
      </c>
      <c r="AB94" s="539" t="str">
        <f t="shared" si="112"/>
        <v/>
      </c>
      <c r="AC94" s="286"/>
      <c r="AD94" s="160"/>
      <c r="AE94" s="160"/>
      <c r="AF94" s="160"/>
      <c r="AG94" s="98"/>
      <c r="AH94" s="98"/>
      <c r="AI94" s="282"/>
    </row>
    <row r="95" spans="2:35" ht="15" customHeight="1" x14ac:dyDescent="0.25">
      <c r="B95" s="296" t="s">
        <v>699</v>
      </c>
      <c r="C95" s="334" t="str">
        <f>IF(AND(ISNUMBER(C96),ISNUMBER(C97)),SUM(C96:C97),"")</f>
        <v/>
      </c>
      <c r="D95" s="334" t="str">
        <f t="shared" ref="D95:I95" si="118">IF(AND(ISNUMBER(D96),ISNUMBER(D97)),SUM(D96:D97),"")</f>
        <v/>
      </c>
      <c r="E95" s="334" t="str">
        <f t="shared" si="118"/>
        <v/>
      </c>
      <c r="F95" s="334" t="str">
        <f t="shared" si="118"/>
        <v/>
      </c>
      <c r="G95" s="334" t="str">
        <f t="shared" si="118"/>
        <v/>
      </c>
      <c r="H95" s="334" t="str">
        <f t="shared" si="118"/>
        <v/>
      </c>
      <c r="I95" s="334" t="str">
        <f t="shared" si="118"/>
        <v/>
      </c>
      <c r="J95" s="334" t="str">
        <f t="shared" ref="J95:K95" si="119">IF(AND(ISNUMBER(J96),ISNUMBER(J97)),SUM(J96:J97),"")</f>
        <v/>
      </c>
      <c r="K95" s="334" t="str">
        <f t="shared" si="119"/>
        <v/>
      </c>
      <c r="L95" s="334" t="str">
        <f t="shared" ref="L95" si="120">IF(AND(ISNUMBER(L96),ISNUMBER(L97)),SUM(L96:L97),"")</f>
        <v/>
      </c>
      <c r="M95" s="334" t="str">
        <f>IF(AND(ISNUMBER(M96),ISNUMBER(M97)),SUM(M96:M97),"")</f>
        <v/>
      </c>
      <c r="N95" s="334" t="str">
        <f>IF(AND(ISNUMBER(N96),ISNUMBER(N97)),SUM(N96:N97),"")</f>
        <v/>
      </c>
      <c r="O95" s="160"/>
      <c r="P95" s="160"/>
      <c r="Q95" s="334" t="str">
        <f>IF(AND(ISNUMBER(Q96),ISNUMBER(Q97)),SUM(Q96:Q97),"")</f>
        <v/>
      </c>
      <c r="R95" s="334" t="str">
        <f t="shared" ref="R95:V95" si="121">IF(AND(ISNUMBER(R96),ISNUMBER(R97)),SUM(R96:R97),"")</f>
        <v/>
      </c>
      <c r="S95" s="334" t="str">
        <f t="shared" si="121"/>
        <v/>
      </c>
      <c r="T95" s="334" t="str">
        <f t="shared" si="121"/>
        <v/>
      </c>
      <c r="U95" s="334" t="str">
        <f t="shared" si="121"/>
        <v/>
      </c>
      <c r="V95" s="334" t="str">
        <f t="shared" si="121"/>
        <v/>
      </c>
      <c r="W95" s="334" t="str">
        <f>IF(AND(ISNUMBER(W96),ISNUMBER(W97)),SUM(W96:W97),"")</f>
        <v/>
      </c>
      <c r="X95" s="334" t="str">
        <f t="shared" ref="X95" si="122">IF(AND(ISNUMBER(X96),ISNUMBER(X97)),SUM(X96:X97),"")</f>
        <v/>
      </c>
      <c r="Y95" s="334" t="str">
        <f t="shared" ref="Y95:AA95" si="123">IF(AND(ISNUMBER(Y96),ISNUMBER(Y97)),SUM(Y96:Y97),"")</f>
        <v/>
      </c>
      <c r="Z95" s="334" t="str">
        <f t="shared" ref="Z95" si="124">IF(AND(ISNUMBER(Z96),ISNUMBER(Z97)),SUM(Z96:Z97),"")</f>
        <v/>
      </c>
      <c r="AA95" s="99" t="str">
        <f t="shared" si="123"/>
        <v/>
      </c>
      <c r="AB95" s="539" t="str">
        <f t="shared" si="112"/>
        <v/>
      </c>
      <c r="AC95" s="286"/>
      <c r="AD95" s="334" t="str">
        <f>IF(AND(ISNUMBER(AD96),ISNUMBER(AD97)),SUM(AD96:AD97),"")</f>
        <v/>
      </c>
      <c r="AE95" s="334" t="str">
        <f>IF(AND(ISNUMBER(AE96),ISNUMBER(AE97)),SUM(AE96:AE97),"")</f>
        <v/>
      </c>
      <c r="AF95" s="334" t="str">
        <f t="shared" ref="AF95:AH95" si="125">IF(AND(ISNUMBER(AF96),ISNUMBER(AF97)),SUM(AF96:AF97),"")</f>
        <v/>
      </c>
      <c r="AG95" s="334" t="str">
        <f t="shared" si="125"/>
        <v/>
      </c>
      <c r="AH95" s="99" t="str">
        <f t="shared" si="125"/>
        <v/>
      </c>
      <c r="AI95" s="282"/>
    </row>
    <row r="96" spans="2:35" ht="15" customHeight="1" x14ac:dyDescent="0.25">
      <c r="B96" s="173" t="s">
        <v>701</v>
      </c>
      <c r="C96" s="267"/>
      <c r="D96" s="160"/>
      <c r="E96" s="160"/>
      <c r="F96" s="160"/>
      <c r="G96" s="160"/>
      <c r="H96" s="160"/>
      <c r="I96" s="334" t="str">
        <f t="shared" ref="I96:I97" si="126">IF(AND(ISNUMBER(D96),ISNUMBER(E96),ISNUMBER(H96)),SUM(D96,E96,H96),"")</f>
        <v/>
      </c>
      <c r="J96" s="160"/>
      <c r="K96" s="160"/>
      <c r="L96" s="160"/>
      <c r="M96" s="334" t="str">
        <f t="shared" ref="M96:M101" si="127">IF(AND(ISNUMBER(J96),ISNUMBER(K96),ISNUMBER(L96)),SUM(J96:L96), "")</f>
        <v/>
      </c>
      <c r="N96" s="471"/>
      <c r="O96" s="160"/>
      <c r="P96" s="160"/>
      <c r="Q96" s="160"/>
      <c r="R96" s="160"/>
      <c r="S96" s="160"/>
      <c r="T96" s="160"/>
      <c r="U96" s="160"/>
      <c r="V96" s="160"/>
      <c r="W96" s="334" t="str">
        <f>IF(AND(ISNUMBER(R96),ISNUMBER(S96),ISNUMBER(V96)),SUM(R96,S96,V96),"")</f>
        <v/>
      </c>
      <c r="X96" s="160"/>
      <c r="Y96" s="160"/>
      <c r="Z96" s="160"/>
      <c r="AA96" s="99" t="str">
        <f t="shared" ref="AA96:AA97" si="128">IF(AND(ISNUMBER(X96),ISNUMBER(Y96),ISNUMBER(Z96)),SUM(X96:Z96), "")</f>
        <v/>
      </c>
      <c r="AB96" s="539" t="str">
        <f t="shared" si="112"/>
        <v/>
      </c>
      <c r="AC96" s="286"/>
      <c r="AD96" s="160"/>
      <c r="AE96" s="160"/>
      <c r="AF96" s="160"/>
      <c r="AG96" s="98"/>
      <c r="AH96" s="98"/>
      <c r="AI96" s="282"/>
    </row>
    <row r="97" spans="2:35" ht="15" customHeight="1" x14ac:dyDescent="0.25">
      <c r="B97" s="173" t="s">
        <v>700</v>
      </c>
      <c r="C97" s="267"/>
      <c r="D97" s="160"/>
      <c r="E97" s="160"/>
      <c r="F97" s="160"/>
      <c r="G97" s="160"/>
      <c r="H97" s="160"/>
      <c r="I97" s="334" t="str">
        <f t="shared" si="126"/>
        <v/>
      </c>
      <c r="J97" s="160"/>
      <c r="K97" s="160"/>
      <c r="L97" s="160"/>
      <c r="M97" s="334" t="str">
        <f t="shared" si="127"/>
        <v/>
      </c>
      <c r="N97" s="471"/>
      <c r="O97" s="160"/>
      <c r="P97" s="160"/>
      <c r="Q97" s="160"/>
      <c r="R97" s="160"/>
      <c r="S97" s="160"/>
      <c r="T97" s="160"/>
      <c r="U97" s="160"/>
      <c r="V97" s="160"/>
      <c r="W97" s="334" t="str">
        <f>IF(AND(ISNUMBER(R97),ISNUMBER(S97),ISNUMBER(V97)),SUM(R97,S97,V97),"")</f>
        <v/>
      </c>
      <c r="X97" s="160"/>
      <c r="Y97" s="160"/>
      <c r="Z97" s="160"/>
      <c r="AA97" s="99" t="str">
        <f t="shared" si="128"/>
        <v/>
      </c>
      <c r="AB97" s="539" t="str">
        <f t="shared" si="112"/>
        <v/>
      </c>
      <c r="AC97" s="286"/>
      <c r="AD97" s="160"/>
      <c r="AE97" s="160"/>
      <c r="AF97" s="160"/>
      <c r="AG97" s="98"/>
      <c r="AH97" s="98"/>
      <c r="AI97" s="282"/>
    </row>
    <row r="98" spans="2:35" ht="15" customHeight="1" x14ac:dyDescent="0.25">
      <c r="B98" s="137" t="s">
        <v>202</v>
      </c>
      <c r="C98" s="334" t="str">
        <f t="shared" ref="C98:D98" si="129">IF(AND(ISNUMBER(C99),ISNUMBER(C100),ISNUMBER(C101)),SUM(C99:C101),"")</f>
        <v/>
      </c>
      <c r="D98" s="334" t="str">
        <f t="shared" si="129"/>
        <v/>
      </c>
      <c r="E98" s="334" t="str">
        <f t="shared" ref="E98:I98" si="130">IF(AND(ISNUMBER(E99),ISNUMBER(E100),ISNUMBER(E101)),SUM(E99:E101),"")</f>
        <v/>
      </c>
      <c r="F98" s="334" t="str">
        <f t="shared" si="130"/>
        <v/>
      </c>
      <c r="G98" s="334" t="str">
        <f t="shared" si="130"/>
        <v/>
      </c>
      <c r="H98" s="334" t="str">
        <f t="shared" si="130"/>
        <v/>
      </c>
      <c r="I98" s="334" t="str">
        <f t="shared" si="130"/>
        <v/>
      </c>
      <c r="J98" s="334" t="str">
        <f t="shared" ref="J98:K98" si="131">IF(AND(ISNUMBER(J99),ISNUMBER(J100),ISNUMBER(J101)),SUM(J99:J101),"")</f>
        <v/>
      </c>
      <c r="K98" s="334" t="str">
        <f t="shared" si="131"/>
        <v/>
      </c>
      <c r="L98" s="334" t="str">
        <f t="shared" ref="L98" si="132">IF(AND(ISNUMBER(L99),ISNUMBER(L100),ISNUMBER(L101)),SUM(L99:L101),"")</f>
        <v/>
      </c>
      <c r="M98" s="334" t="str">
        <f t="shared" si="127"/>
        <v/>
      </c>
      <c r="N98" s="334" t="str">
        <f>IF(AND(ISNUMBER(N99),ISNUMBER(N100),ISNUMBER(N101)),SUM(N99:N101),"")</f>
        <v/>
      </c>
      <c r="O98" s="160"/>
      <c r="P98" s="160"/>
      <c r="Q98" s="334" t="str">
        <f t="shared" ref="Q98:W98" si="133">IF(AND(ISNUMBER(Q99),ISNUMBER(Q100),ISNUMBER(Q101)),SUM(Q99:Q101),"")</f>
        <v/>
      </c>
      <c r="R98" s="334" t="str">
        <f t="shared" si="133"/>
        <v/>
      </c>
      <c r="S98" s="334" t="str">
        <f t="shared" si="133"/>
        <v/>
      </c>
      <c r="T98" s="334" t="str">
        <f t="shared" si="133"/>
        <v/>
      </c>
      <c r="U98" s="334" t="str">
        <f t="shared" si="133"/>
        <v/>
      </c>
      <c r="V98" s="334" t="str">
        <f t="shared" si="133"/>
        <v/>
      </c>
      <c r="W98" s="334" t="str">
        <f t="shared" si="133"/>
        <v/>
      </c>
      <c r="X98" s="334" t="str">
        <f>IF(AND(ISNUMBER(X99),ISNUMBER(X100),ISNUMBER(X101)),SUM(X99:X101),"")</f>
        <v/>
      </c>
      <c r="Y98" s="334" t="str">
        <f>IF(AND(ISNUMBER(Y99),ISNUMBER(Y100),ISNUMBER(Y101)),SUM(Y99:Y101),"")</f>
        <v/>
      </c>
      <c r="Z98" s="334" t="str">
        <f>IF(AND(ISNUMBER(Z99),ISNUMBER(Z100),ISNUMBER(Z101)),SUM(Z99:Z101),"")</f>
        <v/>
      </c>
      <c r="AA98" s="99" t="str">
        <f>IF(AND(ISNUMBER(AA99),ISNUMBER(AA100),ISNUMBER(AA101)),SUM(AA99:AA101),"")</f>
        <v/>
      </c>
      <c r="AB98" s="539" t="str">
        <f t="shared" si="112"/>
        <v/>
      </c>
      <c r="AC98" s="286"/>
      <c r="AD98" s="334" t="str">
        <f t="shared" ref="AD98" si="134">IF(AND(ISNUMBER(AD99),ISNUMBER(AD100),ISNUMBER(AD101)),SUM(AD99:AD101),"")</f>
        <v/>
      </c>
      <c r="AE98" s="334" t="str">
        <f>IF(AND(ISNUMBER(AE99),ISNUMBER(AE100),ISNUMBER(AE101)),SUM(AE99:AE101),"")</f>
        <v/>
      </c>
      <c r="AF98" s="334" t="str">
        <f t="shared" ref="AF98:AH98" si="135">IF(AND(ISNUMBER(AF99),ISNUMBER(AF100),ISNUMBER(AF101)),SUM(AF99:AF101),"")</f>
        <v/>
      </c>
      <c r="AG98" s="334" t="str">
        <f t="shared" si="135"/>
        <v/>
      </c>
      <c r="AH98" s="99" t="str">
        <f t="shared" si="135"/>
        <v/>
      </c>
      <c r="AI98" s="282"/>
    </row>
    <row r="99" spans="2:35" ht="15" customHeight="1" x14ac:dyDescent="0.25">
      <c r="B99" s="118" t="s">
        <v>767</v>
      </c>
      <c r="C99" s="267"/>
      <c r="D99" s="160"/>
      <c r="E99" s="160"/>
      <c r="F99" s="160"/>
      <c r="G99" s="160"/>
      <c r="H99" s="160"/>
      <c r="I99" s="334" t="str">
        <f t="shared" ref="I99:I101" si="136">IF(AND(ISNUMBER(D99),ISNUMBER(E99),ISNUMBER(H99)),SUM(D99,E99,H99),"")</f>
        <v/>
      </c>
      <c r="J99" s="160"/>
      <c r="K99" s="160"/>
      <c r="L99" s="160"/>
      <c r="M99" s="334" t="str">
        <f t="shared" si="127"/>
        <v/>
      </c>
      <c r="N99" s="471"/>
      <c r="O99" s="160"/>
      <c r="P99" s="160"/>
      <c r="Q99" s="160"/>
      <c r="R99" s="160"/>
      <c r="S99" s="160"/>
      <c r="T99" s="160"/>
      <c r="U99" s="160"/>
      <c r="V99" s="160"/>
      <c r="W99" s="334" t="str">
        <f>IF(AND(ISNUMBER(R99),ISNUMBER(S99),ISNUMBER(V99)),SUM(R99,S99,V99),"")</f>
        <v/>
      </c>
      <c r="X99" s="160"/>
      <c r="Y99" s="160"/>
      <c r="Z99" s="160"/>
      <c r="AA99" s="99" t="str">
        <f t="shared" ref="AA99:AA101" si="137">IF(AND(ISNUMBER(X99),ISNUMBER(Y99),ISNUMBER(Z99)),SUM(X99:Z99), "")</f>
        <v/>
      </c>
      <c r="AB99" s="539" t="str">
        <f t="shared" si="112"/>
        <v/>
      </c>
      <c r="AC99" s="319" t="str">
        <f>IF(ISNUMBER(AB99), IF(AND(AB99&gt;=(Parameters!F341*0.95), AB99&lt;=(Parameters!G341*1.05)), "Pass", IF(AB99&lt;Parameters!F341, "Fail (RW&lt;" &amp; Parameters!F341*100 &amp; "%)", "Fail (RW&gt;" &amp; Parameters!G341*100 &amp; "%)")), "")</f>
        <v/>
      </c>
      <c r="AD99" s="160"/>
      <c r="AE99" s="160"/>
      <c r="AF99" s="160"/>
      <c r="AG99" s="98"/>
      <c r="AH99" s="98"/>
      <c r="AI99" s="282"/>
    </row>
    <row r="100" spans="2:35" ht="15" customHeight="1" x14ac:dyDescent="0.25">
      <c r="B100" s="271" t="s">
        <v>768</v>
      </c>
      <c r="C100" s="267"/>
      <c r="D100" s="160"/>
      <c r="E100" s="160"/>
      <c r="F100" s="160"/>
      <c r="G100" s="160"/>
      <c r="H100" s="160"/>
      <c r="I100" s="334" t="str">
        <f t="shared" si="136"/>
        <v/>
      </c>
      <c r="J100" s="160"/>
      <c r="K100" s="160"/>
      <c r="L100" s="160"/>
      <c r="M100" s="334" t="str">
        <f t="shared" si="127"/>
        <v/>
      </c>
      <c r="N100" s="471"/>
      <c r="O100" s="160"/>
      <c r="P100" s="160"/>
      <c r="Q100" s="160"/>
      <c r="R100" s="160"/>
      <c r="S100" s="160"/>
      <c r="T100" s="160"/>
      <c r="U100" s="160"/>
      <c r="V100" s="160"/>
      <c r="W100" s="334" t="str">
        <f>IF(AND(ISNUMBER(R100),ISNUMBER(S100),ISNUMBER(V100)),SUM(R100,S100,V100),"")</f>
        <v/>
      </c>
      <c r="X100" s="160"/>
      <c r="Y100" s="160"/>
      <c r="Z100" s="160"/>
      <c r="AA100" s="99" t="str">
        <f t="shared" si="137"/>
        <v/>
      </c>
      <c r="AB100" s="539" t="str">
        <f t="shared" si="112"/>
        <v/>
      </c>
      <c r="AC100" s="319" t="str">
        <f>IF(ISNUMBER(AB100), IF(AND(AB100&gt;=(Parameters!F342*0.95), AB100&lt;=(Parameters!G342*1.05)), "Pass", IF(AB100&lt;Parameters!F342, "Fail (RW&lt;" &amp; Parameters!F342*100 &amp; "%)", "Fail (RW&gt;" &amp; Parameters!G342*100 &amp; "%)")), "")</f>
        <v/>
      </c>
      <c r="AD100" s="160"/>
      <c r="AE100" s="160"/>
      <c r="AF100" s="160"/>
      <c r="AG100" s="98"/>
      <c r="AH100" s="98"/>
      <c r="AI100" s="282"/>
    </row>
    <row r="101" spans="2:35" ht="15" customHeight="1" x14ac:dyDescent="0.25">
      <c r="B101" s="271" t="s">
        <v>703</v>
      </c>
      <c r="C101" s="267"/>
      <c r="D101" s="160"/>
      <c r="E101" s="160"/>
      <c r="F101" s="160"/>
      <c r="G101" s="160"/>
      <c r="H101" s="160"/>
      <c r="I101" s="334" t="str">
        <f t="shared" si="136"/>
        <v/>
      </c>
      <c r="J101" s="160"/>
      <c r="K101" s="160"/>
      <c r="L101" s="160"/>
      <c r="M101" s="334" t="str">
        <f t="shared" si="127"/>
        <v/>
      </c>
      <c r="N101" s="471"/>
      <c r="O101" s="160"/>
      <c r="P101" s="160"/>
      <c r="Q101" s="160"/>
      <c r="R101" s="160"/>
      <c r="S101" s="160"/>
      <c r="T101" s="160"/>
      <c r="U101" s="160"/>
      <c r="V101" s="160"/>
      <c r="W101" s="334" t="str">
        <f>IF(AND(ISNUMBER(R101),ISNUMBER(S101),ISNUMBER(V101)),SUM(R101,S101,V101),"")</f>
        <v/>
      </c>
      <c r="X101" s="160"/>
      <c r="Y101" s="160"/>
      <c r="Z101" s="160"/>
      <c r="AA101" s="99" t="str">
        <f t="shared" si="137"/>
        <v/>
      </c>
      <c r="AB101" s="539" t="str">
        <f t="shared" si="112"/>
        <v/>
      </c>
      <c r="AC101" s="319" t="str">
        <f>IF(ISNUMBER(AB101), IF(AND(AB101&gt;=(Parameters!F343*0.95), AB101&lt;=(Parameters!G343*1.05)), "Pass", IF(AB101&lt;Parameters!F343, "Fail (RW&lt;" &amp; Parameters!F343*100 &amp; "%)", "Fail (RW&gt;" &amp; Parameters!G343*100 &amp; "%)")), "")</f>
        <v/>
      </c>
      <c r="AD101" s="160"/>
      <c r="AE101" s="160"/>
      <c r="AF101" s="160"/>
      <c r="AG101" s="98"/>
      <c r="AH101" s="98"/>
      <c r="AI101" s="282"/>
    </row>
    <row r="102" spans="2:35" ht="15" customHeight="1" x14ac:dyDescent="0.25">
      <c r="B102" s="268" t="s">
        <v>704</v>
      </c>
      <c r="C102" s="334" t="str">
        <f>IF(AND(ISNUMBER(C103),ISNUMBER(C116),ISNUMBER(C125),ISNUMBER(C133),ISNUMBER(C138)),SUM(C103,C116,C125,C133,C138),"")</f>
        <v/>
      </c>
      <c r="D102" s="334" t="str">
        <f t="shared" ref="D102:I102" si="138">IF(AND(ISNUMBER(D103),ISNUMBER(D116),ISNUMBER(D125),ISNUMBER(D133),ISNUMBER(D138)),SUM(D103,D116,D125,D133,D138),"")</f>
        <v/>
      </c>
      <c r="E102" s="334" t="str">
        <f t="shared" si="138"/>
        <v/>
      </c>
      <c r="F102" s="334" t="str">
        <f t="shared" si="138"/>
        <v/>
      </c>
      <c r="G102" s="334" t="str">
        <f t="shared" si="138"/>
        <v/>
      </c>
      <c r="H102" s="334" t="str">
        <f t="shared" si="138"/>
        <v/>
      </c>
      <c r="I102" s="334" t="str">
        <f t="shared" si="138"/>
        <v/>
      </c>
      <c r="J102" s="334" t="str">
        <f t="shared" ref="J102:K102" si="139">IF(AND(ISNUMBER(J103),ISNUMBER(J116),ISNUMBER(J125),ISNUMBER(J133),ISNUMBER(J138)),SUM(J103,J116,J125,J133,J138),"")</f>
        <v/>
      </c>
      <c r="K102" s="334" t="str">
        <f t="shared" si="139"/>
        <v/>
      </c>
      <c r="L102" s="334" t="str">
        <f t="shared" ref="L102" si="140">IF(AND(ISNUMBER(L103),ISNUMBER(L116),ISNUMBER(L125),ISNUMBER(L133),ISNUMBER(L138)),SUM(L103,L116,L125,L133,L138),"")</f>
        <v/>
      </c>
      <c r="M102" s="334" t="str">
        <f>IF(AND(ISNUMBER(M103),ISNUMBER(M116),ISNUMBER(M125),ISNUMBER(M133),ISNUMBER(M138)),SUM(M103,M116,M125,M133,M138),"")</f>
        <v/>
      </c>
      <c r="N102" s="334" t="str">
        <f>IF(AND(ISNUMBER(N103),ISNUMBER(N116),ISNUMBER(N125),ISNUMBER(N133),ISNUMBER(N138)),SUM(N103,N116,N125,N133,N138),"")</f>
        <v/>
      </c>
      <c r="O102" s="160"/>
      <c r="P102" s="160"/>
      <c r="Q102" s="334" t="str">
        <f t="shared" ref="Q102:W102" si="141">IF(AND(ISNUMBER(Q103),ISNUMBER(Q116),ISNUMBER(Q125),ISNUMBER(Q133),ISNUMBER(Q138)),SUM(Q103,Q116,Q125,Q133,Q138),"")</f>
        <v/>
      </c>
      <c r="R102" s="334" t="str">
        <f t="shared" si="141"/>
        <v/>
      </c>
      <c r="S102" s="334" t="str">
        <f t="shared" si="141"/>
        <v/>
      </c>
      <c r="T102" s="334" t="str">
        <f t="shared" si="141"/>
        <v/>
      </c>
      <c r="U102" s="334" t="str">
        <f t="shared" si="141"/>
        <v/>
      </c>
      <c r="V102" s="334" t="str">
        <f t="shared" si="141"/>
        <v/>
      </c>
      <c r="W102" s="334" t="str">
        <f t="shared" si="141"/>
        <v/>
      </c>
      <c r="X102" s="334" t="str">
        <f>IF(AND(ISNUMBER(X103),ISNUMBER(X116),ISNUMBER(X125),ISNUMBER(X133),ISNUMBER(X138)),SUM(X103,X116,X125,X133,X138),"")</f>
        <v/>
      </c>
      <c r="Y102" s="334" t="str">
        <f>IF(AND(ISNUMBER(Y103),ISNUMBER(Y116),ISNUMBER(Y125),ISNUMBER(Y133),ISNUMBER(Y138)),SUM(Y103,Y116,Y125,Y133,Y138),"")</f>
        <v/>
      </c>
      <c r="Z102" s="334" t="str">
        <f>IF(AND(ISNUMBER(Z103),ISNUMBER(Z116),ISNUMBER(Z125),ISNUMBER(Z133),ISNUMBER(Z138)),SUM(Z103,Z116,Z125,Z133,Z138),"")</f>
        <v/>
      </c>
      <c r="AA102" s="99" t="str">
        <f>IF(AND(ISNUMBER(AA103),ISNUMBER(AA116),ISNUMBER(AA125),ISNUMBER(AA133),ISNUMBER(AA138)),SUM(AA103,AA116,AA125,AA133,AA138),"")</f>
        <v/>
      </c>
      <c r="AB102" s="539" t="str">
        <f t="shared" si="112"/>
        <v/>
      </c>
      <c r="AC102" s="286"/>
      <c r="AD102" s="334" t="str">
        <f t="shared" ref="AD102:AH102" si="142">IF(AND(ISNUMBER(AD103),ISNUMBER(AD116),ISNUMBER(AD125),ISNUMBER(AD133),ISNUMBER(AD138)),SUM(AD103,AD116,AD125,AD133,AD138),"")</f>
        <v/>
      </c>
      <c r="AE102" s="334" t="str">
        <f t="shared" si="142"/>
        <v/>
      </c>
      <c r="AF102" s="334" t="str">
        <f t="shared" si="142"/>
        <v/>
      </c>
      <c r="AG102" s="334" t="str">
        <f t="shared" si="142"/>
        <v/>
      </c>
      <c r="AH102" s="99" t="str">
        <f t="shared" si="142"/>
        <v/>
      </c>
      <c r="AI102" s="282"/>
    </row>
    <row r="103" spans="2:35" ht="15" customHeight="1" x14ac:dyDescent="0.25">
      <c r="B103" s="273" t="s">
        <v>706</v>
      </c>
      <c r="C103" s="334" t="str">
        <f>IF(AND(ISNUMBER(C104),ISNUMBER(C112)),SUM(C104,C112),"")</f>
        <v/>
      </c>
      <c r="D103" s="334" t="str">
        <f t="shared" ref="D103:I103" si="143">IF(AND(ISNUMBER(D104),ISNUMBER(D112)),SUM(D104,D112),"")</f>
        <v/>
      </c>
      <c r="E103" s="334" t="str">
        <f t="shared" si="143"/>
        <v/>
      </c>
      <c r="F103" s="334" t="str">
        <f t="shared" si="143"/>
        <v/>
      </c>
      <c r="G103" s="334" t="str">
        <f t="shared" si="143"/>
        <v/>
      </c>
      <c r="H103" s="334" t="str">
        <f t="shared" si="143"/>
        <v/>
      </c>
      <c r="I103" s="334" t="str">
        <f t="shared" si="143"/>
        <v/>
      </c>
      <c r="J103" s="334" t="str">
        <f t="shared" ref="J103:K103" si="144">IF(AND(ISNUMBER(J104),ISNUMBER(J112)),SUM(J104,J112),"")</f>
        <v/>
      </c>
      <c r="K103" s="334" t="str">
        <f t="shared" si="144"/>
        <v/>
      </c>
      <c r="L103" s="334" t="str">
        <f t="shared" ref="L103" si="145">IF(AND(ISNUMBER(L104),ISNUMBER(L112)),SUM(L104,L112),"")</f>
        <v/>
      </c>
      <c r="M103" s="334" t="str">
        <f>IF(AND(ISNUMBER(M104),ISNUMBER(M112)),SUM(M104,M112),"")</f>
        <v/>
      </c>
      <c r="N103" s="334" t="str">
        <f>IF(AND(ISNUMBER(N104),ISNUMBER(N112)),SUM(N104,N112),"")</f>
        <v/>
      </c>
      <c r="O103" s="160"/>
      <c r="P103" s="160"/>
      <c r="Q103" s="334" t="str">
        <f t="shared" ref="Q103:W103" si="146">IF(AND(ISNUMBER(Q104),ISNUMBER(Q112)),SUM(Q104,Q112),"")</f>
        <v/>
      </c>
      <c r="R103" s="334" t="str">
        <f t="shared" si="146"/>
        <v/>
      </c>
      <c r="S103" s="334" t="str">
        <f t="shared" si="146"/>
        <v/>
      </c>
      <c r="T103" s="334" t="str">
        <f t="shared" si="146"/>
        <v/>
      </c>
      <c r="U103" s="334" t="str">
        <f t="shared" si="146"/>
        <v/>
      </c>
      <c r="V103" s="334" t="str">
        <f t="shared" si="146"/>
        <v/>
      </c>
      <c r="W103" s="334" t="str">
        <f t="shared" si="146"/>
        <v/>
      </c>
      <c r="X103" s="334" t="str">
        <f>IF(AND(ISNUMBER(X104),ISNUMBER(X112)),SUM(X104,X112),"")</f>
        <v/>
      </c>
      <c r="Y103" s="334" t="str">
        <f>IF(AND(ISNUMBER(Y104),ISNUMBER(Y112)),SUM(Y104,Y112),"")</f>
        <v/>
      </c>
      <c r="Z103" s="334" t="str">
        <f>IF(AND(ISNUMBER(Z104),ISNUMBER(Z112)),SUM(Z104,Z112),"")</f>
        <v/>
      </c>
      <c r="AA103" s="99" t="str">
        <f>IF(AND(ISNUMBER(AA104),ISNUMBER(AA112)),SUM(AA104,AA112),"")</f>
        <v/>
      </c>
      <c r="AB103" s="539" t="str">
        <f t="shared" si="112"/>
        <v/>
      </c>
      <c r="AC103" s="286"/>
      <c r="AD103" s="334" t="str">
        <f t="shared" ref="AD103" si="147">IF(AND(ISNUMBER(AD104),ISNUMBER(AD112)),SUM(AD104,AD112),"")</f>
        <v/>
      </c>
      <c r="AE103" s="334" t="str">
        <f>IF(AND(ISNUMBER(AE104),ISNUMBER(AE112)),SUM(AE104,AE112),"")</f>
        <v/>
      </c>
      <c r="AF103" s="334" t="str">
        <f t="shared" ref="AF103:AH103" si="148">IF(AND(ISNUMBER(AF104),ISNUMBER(AF112)),SUM(AF104,AF112),"")</f>
        <v/>
      </c>
      <c r="AG103" s="334" t="str">
        <f t="shared" si="148"/>
        <v/>
      </c>
      <c r="AH103" s="99" t="str">
        <f t="shared" si="148"/>
        <v/>
      </c>
      <c r="AI103" s="282"/>
    </row>
    <row r="104" spans="2:35" ht="15" customHeight="1" x14ac:dyDescent="0.25">
      <c r="B104" s="358" t="s">
        <v>705</v>
      </c>
      <c r="C104" s="334">
        <f t="shared" ref="C104:N104" si="149">IF($D$7="Yes", 0, IF(AND(ISNUMBER(C105),ISNUMBER(C106),ISNUMBER(C107),ISNUMBER(C108),ISNUMBER(C109),ISNUMBER(C110),ISNUMBER(C111)),SUM(C105:C111),""))</f>
        <v>0</v>
      </c>
      <c r="D104" s="334">
        <f t="shared" si="149"/>
        <v>0</v>
      </c>
      <c r="E104" s="334">
        <f t="shared" si="149"/>
        <v>0</v>
      </c>
      <c r="F104" s="334">
        <f t="shared" si="149"/>
        <v>0</v>
      </c>
      <c r="G104" s="334">
        <f t="shared" si="149"/>
        <v>0</v>
      </c>
      <c r="H104" s="334">
        <f t="shared" si="149"/>
        <v>0</v>
      </c>
      <c r="I104" s="334">
        <f t="shared" si="149"/>
        <v>0</v>
      </c>
      <c r="J104" s="334">
        <f t="shared" si="149"/>
        <v>0</v>
      </c>
      <c r="K104" s="334">
        <f t="shared" si="149"/>
        <v>0</v>
      </c>
      <c r="L104" s="334">
        <f t="shared" si="149"/>
        <v>0</v>
      </c>
      <c r="M104" s="334">
        <f t="shared" si="149"/>
        <v>0</v>
      </c>
      <c r="N104" s="334">
        <f t="shared" si="149"/>
        <v>0</v>
      </c>
      <c r="O104" s="160"/>
      <c r="P104" s="160"/>
      <c r="Q104" s="334">
        <f t="shared" ref="Q104:AA104" si="150">IF($D$7="Yes", 0, IF(AND(ISNUMBER(Q105),ISNUMBER(Q106),ISNUMBER(Q107),ISNUMBER(Q108),ISNUMBER(Q109),ISNUMBER(Q110),ISNUMBER(Q111)),SUM(Q105:Q111),""))</f>
        <v>0</v>
      </c>
      <c r="R104" s="334">
        <f t="shared" si="150"/>
        <v>0</v>
      </c>
      <c r="S104" s="334">
        <f t="shared" si="150"/>
        <v>0</v>
      </c>
      <c r="T104" s="334">
        <f t="shared" si="150"/>
        <v>0</v>
      </c>
      <c r="U104" s="334">
        <f t="shared" si="150"/>
        <v>0</v>
      </c>
      <c r="V104" s="334">
        <f t="shared" si="150"/>
        <v>0</v>
      </c>
      <c r="W104" s="334">
        <f t="shared" si="150"/>
        <v>0</v>
      </c>
      <c r="X104" s="334">
        <f t="shared" si="150"/>
        <v>0</v>
      </c>
      <c r="Y104" s="334">
        <f t="shared" si="150"/>
        <v>0</v>
      </c>
      <c r="Z104" s="334">
        <f t="shared" si="150"/>
        <v>0</v>
      </c>
      <c r="AA104" s="99">
        <f t="shared" si="150"/>
        <v>0</v>
      </c>
      <c r="AB104" s="539" t="str">
        <f t="shared" si="112"/>
        <v/>
      </c>
      <c r="AC104" s="286"/>
      <c r="AD104" s="334">
        <f t="shared" ref="AD104:AH104" si="151">IF($D$7="Yes", 0, IF(AND(ISNUMBER(AD105),ISNUMBER(AD106),ISNUMBER(AD107),ISNUMBER(AD108),ISNUMBER(AD109),ISNUMBER(AD110),ISNUMBER(AD111)),SUM(AD105:AD111),""))</f>
        <v>0</v>
      </c>
      <c r="AE104" s="334">
        <f t="shared" si="151"/>
        <v>0</v>
      </c>
      <c r="AF104" s="334">
        <f t="shared" si="151"/>
        <v>0</v>
      </c>
      <c r="AG104" s="334">
        <f t="shared" si="151"/>
        <v>0</v>
      </c>
      <c r="AH104" s="99">
        <f t="shared" si="151"/>
        <v>0</v>
      </c>
      <c r="AI104" s="282"/>
    </row>
    <row r="105" spans="2:35" ht="15" customHeight="1" x14ac:dyDescent="0.25">
      <c r="B105" s="359" t="s">
        <v>554</v>
      </c>
      <c r="C105" s="267"/>
      <c r="D105" s="160"/>
      <c r="E105" s="160"/>
      <c r="F105" s="160"/>
      <c r="G105" s="160"/>
      <c r="H105" s="160"/>
      <c r="I105" s="334" t="str">
        <f t="shared" ref="I105:I111" si="152">IF(AND(ISNUMBER(D105),ISNUMBER(E105),ISNUMBER(H105)),SUM(D105,E105,H105),"")</f>
        <v/>
      </c>
      <c r="J105" s="160"/>
      <c r="K105" s="160"/>
      <c r="L105" s="160"/>
      <c r="M105" s="334" t="str">
        <f t="shared" ref="M105:M111" si="153">IF(AND(ISNUMBER(J105),ISNUMBER(K105),ISNUMBER(L105)),SUM(J105:L105), "")</f>
        <v/>
      </c>
      <c r="N105" s="471"/>
      <c r="O105" s="160"/>
      <c r="P105" s="160"/>
      <c r="Q105" s="160"/>
      <c r="R105" s="160"/>
      <c r="S105" s="160"/>
      <c r="T105" s="160"/>
      <c r="U105" s="160"/>
      <c r="V105" s="160"/>
      <c r="W105" s="334" t="str">
        <f t="shared" ref="W105:W111" si="154">IF(AND(ISNUMBER(R105),ISNUMBER(S105),ISNUMBER(V105)),SUM(R105,S105,V105),"")</f>
        <v/>
      </c>
      <c r="X105" s="160"/>
      <c r="Y105" s="160"/>
      <c r="Z105" s="160"/>
      <c r="AA105" s="99" t="str">
        <f t="shared" ref="AA105:AA111" si="155">IF(AND(ISNUMBER(X105),ISNUMBER(Y105),ISNUMBER(Z105)),SUM(X105:Z105), "")</f>
        <v/>
      </c>
      <c r="AB105" s="539" t="str">
        <f t="shared" si="112"/>
        <v/>
      </c>
      <c r="AC105" s="319" t="str">
        <f>IF(ISNUMBER(AB105), IF(AND(AB105&gt;=(Parameters!F347*0.95), AB105&lt;=(Parameters!G347*1.05)), "Pass", IF(AB105&lt;Parameters!F347, "Fail (RW&lt;" &amp; Parameters!F347*100 &amp; "%)", "Fail (RW&gt;" &amp; Parameters!G347*100 &amp; "%)")), "")</f>
        <v/>
      </c>
      <c r="AD105" s="160"/>
      <c r="AE105" s="160"/>
      <c r="AF105" s="160"/>
      <c r="AG105" s="98"/>
      <c r="AH105" s="98"/>
      <c r="AI105" s="282"/>
    </row>
    <row r="106" spans="2:35" ht="15" customHeight="1" x14ac:dyDescent="0.25">
      <c r="B106" s="359" t="s">
        <v>555</v>
      </c>
      <c r="C106" s="267"/>
      <c r="D106" s="160"/>
      <c r="E106" s="160"/>
      <c r="F106" s="160"/>
      <c r="G106" s="160"/>
      <c r="H106" s="160"/>
      <c r="I106" s="334" t="str">
        <f t="shared" si="152"/>
        <v/>
      </c>
      <c r="J106" s="160"/>
      <c r="K106" s="160"/>
      <c r="L106" s="160"/>
      <c r="M106" s="334" t="str">
        <f t="shared" si="153"/>
        <v/>
      </c>
      <c r="N106" s="471"/>
      <c r="O106" s="160"/>
      <c r="P106" s="160"/>
      <c r="Q106" s="160"/>
      <c r="R106" s="160"/>
      <c r="S106" s="160"/>
      <c r="T106" s="160"/>
      <c r="U106" s="160"/>
      <c r="V106" s="160"/>
      <c r="W106" s="334" t="str">
        <f t="shared" si="154"/>
        <v/>
      </c>
      <c r="X106" s="160"/>
      <c r="Y106" s="160"/>
      <c r="Z106" s="160"/>
      <c r="AA106" s="99" t="str">
        <f t="shared" si="155"/>
        <v/>
      </c>
      <c r="AB106" s="539" t="str">
        <f t="shared" si="112"/>
        <v/>
      </c>
      <c r="AC106" s="319" t="str">
        <f>IF(ISNUMBER(AB106), IF(AND(AB106&gt;=(Parameters!F348*0.95), AB106&lt;=(Parameters!G348*1.05)), "Pass", IF(AB106&lt;Parameters!F348, "Fail (RW&lt;" &amp; Parameters!F348*100 &amp; "%)", "Fail (RW&gt;" &amp; Parameters!G348*100 &amp; "%)")), "")</f>
        <v/>
      </c>
      <c r="AD106" s="160"/>
      <c r="AE106" s="160"/>
      <c r="AF106" s="160"/>
      <c r="AG106" s="98"/>
      <c r="AH106" s="98"/>
      <c r="AI106" s="282"/>
    </row>
    <row r="107" spans="2:35" ht="15" customHeight="1" x14ac:dyDescent="0.25">
      <c r="B107" s="359" t="s">
        <v>556</v>
      </c>
      <c r="C107" s="267"/>
      <c r="D107" s="160"/>
      <c r="E107" s="160"/>
      <c r="F107" s="160"/>
      <c r="G107" s="160"/>
      <c r="H107" s="160"/>
      <c r="I107" s="334" t="str">
        <f t="shared" si="152"/>
        <v/>
      </c>
      <c r="J107" s="160"/>
      <c r="K107" s="160"/>
      <c r="L107" s="160"/>
      <c r="M107" s="334" t="str">
        <f t="shared" si="153"/>
        <v/>
      </c>
      <c r="N107" s="471"/>
      <c r="O107" s="160"/>
      <c r="P107" s="160"/>
      <c r="Q107" s="160"/>
      <c r="R107" s="160"/>
      <c r="S107" s="160"/>
      <c r="T107" s="160"/>
      <c r="U107" s="160"/>
      <c r="V107" s="160"/>
      <c r="W107" s="334" t="str">
        <f t="shared" si="154"/>
        <v/>
      </c>
      <c r="X107" s="160"/>
      <c r="Y107" s="160"/>
      <c r="Z107" s="160"/>
      <c r="AA107" s="99" t="str">
        <f t="shared" si="155"/>
        <v/>
      </c>
      <c r="AB107" s="539" t="str">
        <f t="shared" si="112"/>
        <v/>
      </c>
      <c r="AC107" s="319" t="str">
        <f>IF(ISNUMBER(AB107), IF(AND(AB107&gt;=(Parameters!F349*0.95), AB107&lt;=(Parameters!G349*1.05)), "Pass", IF(AB107&lt;Parameters!F349, "Fail (RW&lt;" &amp; Parameters!F349*100 &amp; "%)", "Fail (RW&gt;" &amp; Parameters!G349*100 &amp; "%)")), "")</f>
        <v/>
      </c>
      <c r="AD107" s="160"/>
      <c r="AE107" s="160"/>
      <c r="AF107" s="160"/>
      <c r="AG107" s="98"/>
      <c r="AH107" s="98"/>
      <c r="AI107" s="282"/>
    </row>
    <row r="108" spans="2:35" ht="15" customHeight="1" x14ac:dyDescent="0.25">
      <c r="B108" s="359" t="s">
        <v>557</v>
      </c>
      <c r="C108" s="267"/>
      <c r="D108" s="160"/>
      <c r="E108" s="160"/>
      <c r="F108" s="160"/>
      <c r="G108" s="160"/>
      <c r="H108" s="160"/>
      <c r="I108" s="334" t="str">
        <f t="shared" si="152"/>
        <v/>
      </c>
      <c r="J108" s="160"/>
      <c r="K108" s="160"/>
      <c r="L108" s="160"/>
      <c r="M108" s="334" t="str">
        <f t="shared" si="153"/>
        <v/>
      </c>
      <c r="N108" s="471"/>
      <c r="O108" s="160"/>
      <c r="P108" s="160"/>
      <c r="Q108" s="160"/>
      <c r="R108" s="160"/>
      <c r="S108" s="160"/>
      <c r="T108" s="160"/>
      <c r="U108" s="160"/>
      <c r="V108" s="160"/>
      <c r="W108" s="334" t="str">
        <f t="shared" si="154"/>
        <v/>
      </c>
      <c r="X108" s="160"/>
      <c r="Y108" s="160"/>
      <c r="Z108" s="160"/>
      <c r="AA108" s="99" t="str">
        <f t="shared" si="155"/>
        <v/>
      </c>
      <c r="AB108" s="539" t="str">
        <f t="shared" si="112"/>
        <v/>
      </c>
      <c r="AC108" s="319" t="str">
        <f>IF(ISNUMBER(AB108), IF(AND(AB108&gt;=(Parameters!F350*0.95), AB108&lt;=(Parameters!G350*1.05)), "Pass", IF(AB108&lt;Parameters!F350, "Fail (RW&lt;" &amp; Parameters!F350*100 &amp; "%)", "Fail (RW&gt;" &amp; Parameters!G350*100 &amp; "%)")), "")</f>
        <v/>
      </c>
      <c r="AD108" s="160"/>
      <c r="AE108" s="160"/>
      <c r="AF108" s="160"/>
      <c r="AG108" s="98"/>
      <c r="AH108" s="98"/>
      <c r="AI108" s="282"/>
    </row>
    <row r="109" spans="2:35" ht="15" customHeight="1" x14ac:dyDescent="0.25">
      <c r="B109" s="359" t="s">
        <v>558</v>
      </c>
      <c r="C109" s="267"/>
      <c r="D109" s="160"/>
      <c r="E109" s="160"/>
      <c r="F109" s="160"/>
      <c r="G109" s="160"/>
      <c r="H109" s="160"/>
      <c r="I109" s="334" t="str">
        <f t="shared" si="152"/>
        <v/>
      </c>
      <c r="J109" s="160"/>
      <c r="K109" s="160"/>
      <c r="L109" s="160"/>
      <c r="M109" s="334" t="str">
        <f t="shared" si="153"/>
        <v/>
      </c>
      <c r="N109" s="471"/>
      <c r="O109" s="160"/>
      <c r="P109" s="160"/>
      <c r="Q109" s="160"/>
      <c r="R109" s="160"/>
      <c r="S109" s="160"/>
      <c r="T109" s="160"/>
      <c r="U109" s="160"/>
      <c r="V109" s="160"/>
      <c r="W109" s="334" t="str">
        <f t="shared" si="154"/>
        <v/>
      </c>
      <c r="X109" s="160"/>
      <c r="Y109" s="160"/>
      <c r="Z109" s="160"/>
      <c r="AA109" s="99" t="str">
        <f t="shared" si="155"/>
        <v/>
      </c>
      <c r="AB109" s="539" t="str">
        <f t="shared" si="112"/>
        <v/>
      </c>
      <c r="AC109" s="319" t="str">
        <f>IF(ISNUMBER(AB109), IF(AND(AB109&gt;=(Parameters!F351*0.95), AB109&lt;=(Parameters!G351*1.05)), "Pass", IF(AB109&lt;Parameters!F351, "Fail (RW&lt;" &amp; Parameters!F351*100 &amp; "%)", "Fail (RW&gt;" &amp; Parameters!G351*100 &amp; "%)")), "")</f>
        <v/>
      </c>
      <c r="AD109" s="160"/>
      <c r="AE109" s="160"/>
      <c r="AF109" s="160"/>
      <c r="AG109" s="98"/>
      <c r="AH109" s="98"/>
      <c r="AI109" s="282"/>
    </row>
    <row r="110" spans="2:35" ht="15" customHeight="1" x14ac:dyDescent="0.25">
      <c r="B110" s="359" t="s">
        <v>559</v>
      </c>
      <c r="C110" s="267"/>
      <c r="D110" s="160"/>
      <c r="E110" s="160"/>
      <c r="F110" s="160"/>
      <c r="G110" s="160"/>
      <c r="H110" s="160"/>
      <c r="I110" s="334" t="str">
        <f t="shared" si="152"/>
        <v/>
      </c>
      <c r="J110" s="160"/>
      <c r="K110" s="160"/>
      <c r="L110" s="160"/>
      <c r="M110" s="334" t="str">
        <f t="shared" si="153"/>
        <v/>
      </c>
      <c r="N110" s="471"/>
      <c r="O110" s="160"/>
      <c r="P110" s="160"/>
      <c r="Q110" s="160"/>
      <c r="R110" s="160"/>
      <c r="S110" s="160"/>
      <c r="T110" s="160"/>
      <c r="U110" s="160"/>
      <c r="V110" s="160"/>
      <c r="W110" s="334" t="str">
        <f t="shared" si="154"/>
        <v/>
      </c>
      <c r="X110" s="160"/>
      <c r="Y110" s="160"/>
      <c r="Z110" s="160"/>
      <c r="AA110" s="99" t="str">
        <f t="shared" si="155"/>
        <v/>
      </c>
      <c r="AB110" s="539" t="str">
        <f t="shared" si="112"/>
        <v/>
      </c>
      <c r="AC110" s="319" t="str">
        <f>IF(ISNUMBER(AB110), IF(AND(AB110&gt;=(Parameters!F352*0.95), AB110&lt;=(Parameters!G352*1.05)), "Pass", IF(AB110&lt;Parameters!F352, "Fail (RW&lt;" &amp; Parameters!F352*100 &amp; "%)", "Fail (RW&gt;" &amp; Parameters!G352*100 &amp; "%)")), "")</f>
        <v/>
      </c>
      <c r="AD110" s="160"/>
      <c r="AE110" s="160"/>
      <c r="AF110" s="160"/>
      <c r="AG110" s="98"/>
      <c r="AH110" s="98"/>
      <c r="AI110" s="282"/>
    </row>
    <row r="111" spans="2:35" ht="15" customHeight="1" x14ac:dyDescent="0.25">
      <c r="B111" s="359" t="s">
        <v>560</v>
      </c>
      <c r="C111" s="267"/>
      <c r="D111" s="160"/>
      <c r="E111" s="160"/>
      <c r="F111" s="160"/>
      <c r="G111" s="160"/>
      <c r="H111" s="160"/>
      <c r="I111" s="334" t="str">
        <f t="shared" si="152"/>
        <v/>
      </c>
      <c r="J111" s="160"/>
      <c r="K111" s="160"/>
      <c r="L111" s="160"/>
      <c r="M111" s="334" t="str">
        <f t="shared" si="153"/>
        <v/>
      </c>
      <c r="N111" s="471"/>
      <c r="O111" s="160"/>
      <c r="P111" s="160"/>
      <c r="Q111" s="160"/>
      <c r="R111" s="160"/>
      <c r="S111" s="160"/>
      <c r="T111" s="160"/>
      <c r="U111" s="160"/>
      <c r="V111" s="160"/>
      <c r="W111" s="334" t="str">
        <f t="shared" si="154"/>
        <v/>
      </c>
      <c r="X111" s="160"/>
      <c r="Y111" s="160"/>
      <c r="Z111" s="160"/>
      <c r="AA111" s="99" t="str">
        <f t="shared" si="155"/>
        <v/>
      </c>
      <c r="AB111" s="539" t="str">
        <f t="shared" si="112"/>
        <v/>
      </c>
      <c r="AC111" s="286"/>
      <c r="AD111" s="160"/>
      <c r="AE111" s="160"/>
      <c r="AF111" s="160"/>
      <c r="AG111" s="98"/>
      <c r="AH111" s="98"/>
      <c r="AI111" s="282"/>
    </row>
    <row r="112" spans="2:35" ht="15" customHeight="1" x14ac:dyDescent="0.25">
      <c r="B112" s="358" t="s">
        <v>707</v>
      </c>
      <c r="C112" s="334" t="str">
        <f t="shared" ref="C112:N112" si="156">IF($D$7="No", 0, IF(AND(ISNUMBER(C113), ISNUMBER(C114), ISNUMBER(C115)), SUM(C113:C115), ""))</f>
        <v/>
      </c>
      <c r="D112" s="334" t="str">
        <f t="shared" si="156"/>
        <v/>
      </c>
      <c r="E112" s="334" t="str">
        <f t="shared" si="156"/>
        <v/>
      </c>
      <c r="F112" s="334" t="str">
        <f t="shared" si="156"/>
        <v/>
      </c>
      <c r="G112" s="334" t="str">
        <f t="shared" si="156"/>
        <v/>
      </c>
      <c r="H112" s="334" t="str">
        <f t="shared" si="156"/>
        <v/>
      </c>
      <c r="I112" s="334" t="str">
        <f t="shared" si="156"/>
        <v/>
      </c>
      <c r="J112" s="334" t="str">
        <f t="shared" si="156"/>
        <v/>
      </c>
      <c r="K112" s="334" t="str">
        <f t="shared" si="156"/>
        <v/>
      </c>
      <c r="L112" s="334" t="str">
        <f t="shared" si="156"/>
        <v/>
      </c>
      <c r="M112" s="334" t="str">
        <f t="shared" si="156"/>
        <v/>
      </c>
      <c r="N112" s="334" t="str">
        <f t="shared" si="156"/>
        <v/>
      </c>
      <c r="O112" s="160"/>
      <c r="P112" s="160"/>
      <c r="Q112" s="334" t="str">
        <f t="shared" ref="Q112:AA112" si="157">IF($D$7="No", 0, IF(AND(ISNUMBER(Q113), ISNUMBER(Q114), ISNUMBER(Q115)), SUM(Q113:Q115), ""))</f>
        <v/>
      </c>
      <c r="R112" s="334" t="str">
        <f t="shared" si="157"/>
        <v/>
      </c>
      <c r="S112" s="334" t="str">
        <f t="shared" si="157"/>
        <v/>
      </c>
      <c r="T112" s="334" t="str">
        <f t="shared" si="157"/>
        <v/>
      </c>
      <c r="U112" s="334" t="str">
        <f t="shared" si="157"/>
        <v/>
      </c>
      <c r="V112" s="334" t="str">
        <f t="shared" si="157"/>
        <v/>
      </c>
      <c r="W112" s="334" t="str">
        <f t="shared" si="157"/>
        <v/>
      </c>
      <c r="X112" s="334" t="str">
        <f t="shared" si="157"/>
        <v/>
      </c>
      <c r="Y112" s="334" t="str">
        <f t="shared" si="157"/>
        <v/>
      </c>
      <c r="Z112" s="334" t="str">
        <f t="shared" si="157"/>
        <v/>
      </c>
      <c r="AA112" s="99" t="str">
        <f t="shared" si="157"/>
        <v/>
      </c>
      <c r="AB112" s="539" t="str">
        <f t="shared" si="112"/>
        <v/>
      </c>
      <c r="AC112" s="286"/>
      <c r="AD112" s="334" t="str">
        <f t="shared" ref="AD112:AH112" si="158">IF($D$7="No", 0, IF(AND(ISNUMBER(AD113), ISNUMBER(AD114), ISNUMBER(AD115)), SUM(AD113:AD115), ""))</f>
        <v/>
      </c>
      <c r="AE112" s="334" t="str">
        <f t="shared" si="158"/>
        <v/>
      </c>
      <c r="AF112" s="334" t="str">
        <f t="shared" si="158"/>
        <v/>
      </c>
      <c r="AG112" s="334" t="str">
        <f t="shared" si="158"/>
        <v/>
      </c>
      <c r="AH112" s="99" t="str">
        <f t="shared" si="158"/>
        <v/>
      </c>
      <c r="AI112" s="282"/>
    </row>
    <row r="113" spans="2:35" ht="15" customHeight="1" x14ac:dyDescent="0.25">
      <c r="B113" s="359" t="s">
        <v>835</v>
      </c>
      <c r="C113" s="267"/>
      <c r="D113" s="160"/>
      <c r="E113" s="160"/>
      <c r="F113" s="160"/>
      <c r="G113" s="160"/>
      <c r="H113" s="160"/>
      <c r="I113" s="334" t="str">
        <f t="shared" ref="I113:I115" si="159">IF(AND(ISNUMBER(D113),ISNUMBER(E113),ISNUMBER(H113)),SUM(D113,E113,H113),"")</f>
        <v/>
      </c>
      <c r="J113" s="160"/>
      <c r="K113" s="160"/>
      <c r="L113" s="160"/>
      <c r="M113" s="334" t="str">
        <f t="shared" ref="M113:M115" si="160">IF(AND(ISNUMBER(J113),ISNUMBER(K113),ISNUMBER(L113)),SUM(J113:L113), "")</f>
        <v/>
      </c>
      <c r="N113" s="471"/>
      <c r="O113" s="160"/>
      <c r="P113" s="160"/>
      <c r="Q113" s="160"/>
      <c r="R113" s="160"/>
      <c r="S113" s="160"/>
      <c r="T113" s="160"/>
      <c r="U113" s="160"/>
      <c r="V113" s="160"/>
      <c r="W113" s="334" t="str">
        <f>IF(AND(ISNUMBER(R113),ISNUMBER(S113),ISNUMBER(V113)),SUM(R113,S113,V113),"")</f>
        <v/>
      </c>
      <c r="X113" s="160"/>
      <c r="Y113" s="160"/>
      <c r="Z113" s="160"/>
      <c r="AA113" s="99" t="str">
        <f t="shared" ref="AA113:AA115" si="161">IF(AND(ISNUMBER(X113),ISNUMBER(Y113),ISNUMBER(Z113)),SUM(X113:Z113), "")</f>
        <v/>
      </c>
      <c r="AB113" s="539" t="str">
        <f t="shared" si="112"/>
        <v/>
      </c>
      <c r="AC113" s="319" t="str">
        <f>IF(ISNUMBER(AB113), IF(AND(AB113&gt;=(Parameters!F355*0.95), AB113&lt;=(Parameters!G355*1.05)), "Pass", IF(AB113&lt;Parameters!F355, "Fail (RW&lt;" &amp; Parameters!F355*100 &amp; "%)", "Fail (RW&gt;" &amp; Parameters!G355*100 &amp; "%)")), "")</f>
        <v/>
      </c>
      <c r="AD113" s="160"/>
      <c r="AE113" s="160"/>
      <c r="AF113" s="160"/>
      <c r="AG113" s="98"/>
      <c r="AH113" s="98"/>
      <c r="AI113" s="282"/>
    </row>
    <row r="114" spans="2:35" ht="15" customHeight="1" x14ac:dyDescent="0.25">
      <c r="B114" s="359" t="s">
        <v>836</v>
      </c>
      <c r="C114" s="267"/>
      <c r="D114" s="160"/>
      <c r="E114" s="160"/>
      <c r="F114" s="160"/>
      <c r="G114" s="160"/>
      <c r="H114" s="160"/>
      <c r="I114" s="334" t="str">
        <f t="shared" si="159"/>
        <v/>
      </c>
      <c r="J114" s="160"/>
      <c r="K114" s="160"/>
      <c r="L114" s="160"/>
      <c r="M114" s="334" t="str">
        <f t="shared" si="160"/>
        <v/>
      </c>
      <c r="N114" s="471"/>
      <c r="O114" s="160"/>
      <c r="P114" s="160"/>
      <c r="Q114" s="160"/>
      <c r="R114" s="160"/>
      <c r="S114" s="160"/>
      <c r="T114" s="160"/>
      <c r="U114" s="160"/>
      <c r="V114" s="160"/>
      <c r="W114" s="334" t="str">
        <f>IF(AND(ISNUMBER(R114),ISNUMBER(S114),ISNUMBER(V114)),SUM(R114,S114,V114),"")</f>
        <v/>
      </c>
      <c r="X114" s="160"/>
      <c r="Y114" s="160"/>
      <c r="Z114" s="160"/>
      <c r="AA114" s="99" t="str">
        <f t="shared" si="161"/>
        <v/>
      </c>
      <c r="AB114" s="539" t="str">
        <f t="shared" si="112"/>
        <v/>
      </c>
      <c r="AC114" s="286"/>
      <c r="AD114" s="160"/>
      <c r="AE114" s="160"/>
      <c r="AF114" s="160"/>
      <c r="AG114" s="98"/>
      <c r="AH114" s="98"/>
      <c r="AI114" s="282"/>
    </row>
    <row r="115" spans="2:35" ht="15" customHeight="1" x14ac:dyDescent="0.25">
      <c r="B115" s="359" t="s">
        <v>560</v>
      </c>
      <c r="C115" s="267"/>
      <c r="D115" s="160"/>
      <c r="E115" s="160"/>
      <c r="F115" s="160"/>
      <c r="G115" s="160"/>
      <c r="H115" s="160"/>
      <c r="I115" s="334" t="str">
        <f t="shared" si="159"/>
        <v/>
      </c>
      <c r="J115" s="160"/>
      <c r="K115" s="160"/>
      <c r="L115" s="160"/>
      <c r="M115" s="334" t="str">
        <f t="shared" si="160"/>
        <v/>
      </c>
      <c r="N115" s="471"/>
      <c r="O115" s="160"/>
      <c r="P115" s="160"/>
      <c r="Q115" s="160"/>
      <c r="R115" s="160"/>
      <c r="S115" s="160"/>
      <c r="T115" s="160"/>
      <c r="U115" s="160"/>
      <c r="V115" s="160"/>
      <c r="W115" s="334" t="str">
        <f>IF(AND(ISNUMBER(R115),ISNUMBER(S115),ISNUMBER(V115)),SUM(R115,S115,V115),"")</f>
        <v/>
      </c>
      <c r="X115" s="160"/>
      <c r="Y115" s="160"/>
      <c r="Z115" s="160"/>
      <c r="AA115" s="99" t="str">
        <f t="shared" si="161"/>
        <v/>
      </c>
      <c r="AB115" s="539" t="str">
        <f t="shared" si="112"/>
        <v/>
      </c>
      <c r="AC115" s="286"/>
      <c r="AD115" s="160"/>
      <c r="AE115" s="160"/>
      <c r="AF115" s="160"/>
      <c r="AG115" s="98"/>
      <c r="AH115" s="98"/>
      <c r="AI115" s="282"/>
    </row>
    <row r="116" spans="2:35" ht="15" customHeight="1" x14ac:dyDescent="0.25">
      <c r="B116" s="273" t="s">
        <v>708</v>
      </c>
      <c r="C116" s="334" t="str">
        <f>IF(AND(ISNUMBER(C117),ISNUMBER(C121)),SUM(C117,C121),"")</f>
        <v/>
      </c>
      <c r="D116" s="334" t="str">
        <f t="shared" ref="D116:I116" si="162">IF(AND(ISNUMBER(D117),ISNUMBER(D121)),SUM(D117,D121),"")</f>
        <v/>
      </c>
      <c r="E116" s="334" t="str">
        <f t="shared" si="162"/>
        <v/>
      </c>
      <c r="F116" s="334" t="str">
        <f t="shared" si="162"/>
        <v/>
      </c>
      <c r="G116" s="334" t="str">
        <f t="shared" si="162"/>
        <v/>
      </c>
      <c r="H116" s="334" t="str">
        <f t="shared" si="162"/>
        <v/>
      </c>
      <c r="I116" s="334" t="str">
        <f t="shared" si="162"/>
        <v/>
      </c>
      <c r="J116" s="334" t="str">
        <f t="shared" ref="J116:K116" si="163">IF(AND(ISNUMBER(J117),ISNUMBER(J121)),SUM(J117,J121),"")</f>
        <v/>
      </c>
      <c r="K116" s="334" t="str">
        <f t="shared" si="163"/>
        <v/>
      </c>
      <c r="L116" s="334" t="str">
        <f t="shared" ref="L116" si="164">IF(AND(ISNUMBER(L117),ISNUMBER(L121)),SUM(L117,L121),"")</f>
        <v/>
      </c>
      <c r="M116" s="334" t="str">
        <f>IF(AND(ISNUMBER(M117),ISNUMBER(M121)),SUM(M117,M121),"")</f>
        <v/>
      </c>
      <c r="N116" s="334" t="str">
        <f>IF(AND(ISNUMBER(N117),ISNUMBER(N121)),SUM(N117,N121),"")</f>
        <v/>
      </c>
      <c r="O116" s="160"/>
      <c r="P116" s="160"/>
      <c r="Q116" s="334" t="str">
        <f>IF(AND(ISNUMBER(Q117),ISNUMBER(Q121)),SUM(Q117,Q121),"")</f>
        <v/>
      </c>
      <c r="R116" s="334" t="str">
        <f t="shared" ref="R116:W116" si="165">IF(AND(ISNUMBER(R117),ISNUMBER(R121)),SUM(R117,R121),"")</f>
        <v/>
      </c>
      <c r="S116" s="334" t="str">
        <f t="shared" si="165"/>
        <v/>
      </c>
      <c r="T116" s="334" t="str">
        <f t="shared" si="165"/>
        <v/>
      </c>
      <c r="U116" s="334" t="str">
        <f t="shared" si="165"/>
        <v/>
      </c>
      <c r="V116" s="334" t="str">
        <f t="shared" si="165"/>
        <v/>
      </c>
      <c r="W116" s="334" t="str">
        <f t="shared" si="165"/>
        <v/>
      </c>
      <c r="X116" s="334" t="str">
        <f>IF(AND(ISNUMBER(X117),ISNUMBER(X121)),SUM(X117,X121),"")</f>
        <v/>
      </c>
      <c r="Y116" s="334" t="str">
        <f>IF(AND(ISNUMBER(Y117),ISNUMBER(Y121)),SUM(Y117,Y121),"")</f>
        <v/>
      </c>
      <c r="Z116" s="334" t="str">
        <f>IF(AND(ISNUMBER(Z117),ISNUMBER(Z121)),SUM(Z117,Z121),"")</f>
        <v/>
      </c>
      <c r="AA116" s="99" t="str">
        <f>IF(AND(ISNUMBER(AA117),ISNUMBER(AA121)),SUM(AA117,AA121),"")</f>
        <v/>
      </c>
      <c r="AB116" s="539" t="str">
        <f t="shared" si="112"/>
        <v/>
      </c>
      <c r="AC116" s="286"/>
      <c r="AD116" s="334" t="str">
        <f t="shared" ref="AD116" si="166">IF(AND(ISNUMBER(AD117),ISNUMBER(AD121)),SUM(AD117,AD121),"")</f>
        <v/>
      </c>
      <c r="AE116" s="334" t="str">
        <f>IF(AND(ISNUMBER(AE117),ISNUMBER(AE121)),SUM(AE117,AE121),"")</f>
        <v/>
      </c>
      <c r="AF116" s="334" t="str">
        <f t="shared" ref="AF116:AH116" si="167">IF(AND(ISNUMBER(AF117),ISNUMBER(AF121)),SUM(AF117,AF121),"")</f>
        <v/>
      </c>
      <c r="AG116" s="334" t="str">
        <f t="shared" si="167"/>
        <v/>
      </c>
      <c r="AH116" s="99" t="str">
        <f t="shared" si="167"/>
        <v/>
      </c>
      <c r="AI116" s="282"/>
    </row>
    <row r="117" spans="2:35" ht="15" customHeight="1" x14ac:dyDescent="0.25">
      <c r="B117" s="358" t="s">
        <v>705</v>
      </c>
      <c r="C117" s="334">
        <f t="shared" ref="C117:N117" si="168">IF($D$7="Yes", 0, IF(AND(ISNUMBER(C118),ISNUMBER(C119),ISNUMBER(C120)),SUM(C118:C120),""))</f>
        <v>0</v>
      </c>
      <c r="D117" s="334">
        <f t="shared" si="168"/>
        <v>0</v>
      </c>
      <c r="E117" s="334">
        <f t="shared" si="168"/>
        <v>0</v>
      </c>
      <c r="F117" s="334">
        <f t="shared" si="168"/>
        <v>0</v>
      </c>
      <c r="G117" s="334">
        <f t="shared" si="168"/>
        <v>0</v>
      </c>
      <c r="H117" s="334">
        <f t="shared" si="168"/>
        <v>0</v>
      </c>
      <c r="I117" s="334">
        <f t="shared" si="168"/>
        <v>0</v>
      </c>
      <c r="J117" s="334">
        <f t="shared" si="168"/>
        <v>0</v>
      </c>
      <c r="K117" s="334">
        <f t="shared" si="168"/>
        <v>0</v>
      </c>
      <c r="L117" s="334">
        <f t="shared" si="168"/>
        <v>0</v>
      </c>
      <c r="M117" s="334">
        <f t="shared" si="168"/>
        <v>0</v>
      </c>
      <c r="N117" s="334">
        <f t="shared" si="168"/>
        <v>0</v>
      </c>
      <c r="O117" s="160"/>
      <c r="P117" s="160"/>
      <c r="Q117" s="334">
        <f t="shared" ref="Q117:AA117" si="169">IF($D$7="Yes", 0, IF(AND(ISNUMBER(Q118),ISNUMBER(Q119),ISNUMBER(Q120)),SUM(Q118:Q120),""))</f>
        <v>0</v>
      </c>
      <c r="R117" s="334">
        <f t="shared" si="169"/>
        <v>0</v>
      </c>
      <c r="S117" s="334">
        <f t="shared" si="169"/>
        <v>0</v>
      </c>
      <c r="T117" s="334">
        <f t="shared" si="169"/>
        <v>0</v>
      </c>
      <c r="U117" s="334">
        <f t="shared" si="169"/>
        <v>0</v>
      </c>
      <c r="V117" s="334">
        <f t="shared" si="169"/>
        <v>0</v>
      </c>
      <c r="W117" s="334">
        <f t="shared" si="169"/>
        <v>0</v>
      </c>
      <c r="X117" s="334">
        <f t="shared" si="169"/>
        <v>0</v>
      </c>
      <c r="Y117" s="334">
        <f t="shared" si="169"/>
        <v>0</v>
      </c>
      <c r="Z117" s="334">
        <f t="shared" si="169"/>
        <v>0</v>
      </c>
      <c r="AA117" s="99">
        <f t="shared" si="169"/>
        <v>0</v>
      </c>
      <c r="AB117" s="539" t="str">
        <f t="shared" si="112"/>
        <v/>
      </c>
      <c r="AC117" s="286"/>
      <c r="AD117" s="334">
        <f t="shared" ref="AD117:AH117" si="170">IF($D$7="Yes", 0, IF(AND(ISNUMBER(AD118),ISNUMBER(AD119),ISNUMBER(AD120)),SUM(AD118:AD120),""))</f>
        <v>0</v>
      </c>
      <c r="AE117" s="334">
        <f t="shared" si="170"/>
        <v>0</v>
      </c>
      <c r="AF117" s="334">
        <f t="shared" si="170"/>
        <v>0</v>
      </c>
      <c r="AG117" s="334">
        <f t="shared" si="170"/>
        <v>0</v>
      </c>
      <c r="AH117" s="99">
        <f t="shared" si="170"/>
        <v>0</v>
      </c>
      <c r="AI117" s="282"/>
    </row>
    <row r="118" spans="2:35" ht="15" customHeight="1" x14ac:dyDescent="0.25">
      <c r="B118" s="359" t="s">
        <v>756</v>
      </c>
      <c r="C118" s="267"/>
      <c r="D118" s="160"/>
      <c r="E118" s="160"/>
      <c r="F118" s="160"/>
      <c r="G118" s="160"/>
      <c r="H118" s="160"/>
      <c r="I118" s="334" t="str">
        <f t="shared" ref="I118:I120" si="171">IF(AND(ISNUMBER(D118),ISNUMBER(E118),ISNUMBER(H118)),SUM(D118,E118,H118),"")</f>
        <v/>
      </c>
      <c r="J118" s="160"/>
      <c r="K118" s="160"/>
      <c r="L118" s="160"/>
      <c r="M118" s="334" t="str">
        <f t="shared" ref="M118:M120" si="172">IF(AND(ISNUMBER(J118),ISNUMBER(K118),ISNUMBER(L118)),SUM(J118:L118), "")</f>
        <v/>
      </c>
      <c r="N118" s="471"/>
      <c r="O118" s="160"/>
      <c r="P118" s="160"/>
      <c r="Q118" s="160"/>
      <c r="R118" s="160"/>
      <c r="S118" s="160"/>
      <c r="T118" s="160"/>
      <c r="U118" s="160"/>
      <c r="V118" s="160"/>
      <c r="W118" s="334" t="str">
        <f>IF(AND(ISNUMBER(R118),ISNUMBER(S118),ISNUMBER(V118)),SUM(R118,S118,V118),"")</f>
        <v/>
      </c>
      <c r="X118" s="160"/>
      <c r="Y118" s="160"/>
      <c r="Z118" s="160"/>
      <c r="AA118" s="99" t="str">
        <f t="shared" ref="AA118:AA120" si="173">IF(AND(ISNUMBER(X118),ISNUMBER(Y118),ISNUMBER(Z118)),SUM(X118:Z118), "")</f>
        <v/>
      </c>
      <c r="AB118" s="539" t="str">
        <f t="shared" si="112"/>
        <v/>
      </c>
      <c r="AC118" s="286"/>
      <c r="AD118" s="160"/>
      <c r="AE118" s="160"/>
      <c r="AF118" s="160"/>
      <c r="AG118" s="98"/>
      <c r="AH118" s="98"/>
      <c r="AI118" s="282"/>
    </row>
    <row r="119" spans="2:35" ht="15" customHeight="1" x14ac:dyDescent="0.25">
      <c r="B119" s="359" t="s">
        <v>561</v>
      </c>
      <c r="C119" s="267"/>
      <c r="D119" s="160"/>
      <c r="E119" s="160"/>
      <c r="F119" s="160"/>
      <c r="G119" s="160"/>
      <c r="H119" s="160"/>
      <c r="I119" s="334" t="str">
        <f t="shared" si="171"/>
        <v/>
      </c>
      <c r="J119" s="160"/>
      <c r="K119" s="160"/>
      <c r="L119" s="160"/>
      <c r="M119" s="334" t="str">
        <f t="shared" si="172"/>
        <v/>
      </c>
      <c r="N119" s="471"/>
      <c r="O119" s="160"/>
      <c r="P119" s="160"/>
      <c r="Q119" s="160"/>
      <c r="R119" s="160"/>
      <c r="S119" s="160"/>
      <c r="T119" s="160"/>
      <c r="U119" s="160"/>
      <c r="V119" s="160"/>
      <c r="W119" s="334" t="str">
        <f>IF(AND(ISNUMBER(R119),ISNUMBER(S119),ISNUMBER(V119)),SUM(R119,S119,V119),"")</f>
        <v/>
      </c>
      <c r="X119" s="160"/>
      <c r="Y119" s="160"/>
      <c r="Z119" s="160"/>
      <c r="AA119" s="99" t="str">
        <f t="shared" si="173"/>
        <v/>
      </c>
      <c r="AB119" s="539" t="str">
        <f t="shared" si="112"/>
        <v/>
      </c>
      <c r="AC119" s="286"/>
      <c r="AD119" s="160"/>
      <c r="AE119" s="160"/>
      <c r="AF119" s="160"/>
      <c r="AG119" s="98"/>
      <c r="AH119" s="98"/>
      <c r="AI119" s="282"/>
    </row>
    <row r="120" spans="2:35" ht="15" customHeight="1" x14ac:dyDescent="0.25">
      <c r="B120" s="359" t="s">
        <v>560</v>
      </c>
      <c r="C120" s="267"/>
      <c r="D120" s="160"/>
      <c r="E120" s="160"/>
      <c r="F120" s="160"/>
      <c r="G120" s="160"/>
      <c r="H120" s="160"/>
      <c r="I120" s="334" t="str">
        <f t="shared" si="171"/>
        <v/>
      </c>
      <c r="J120" s="160"/>
      <c r="K120" s="160"/>
      <c r="L120" s="160"/>
      <c r="M120" s="334" t="str">
        <f t="shared" si="172"/>
        <v/>
      </c>
      <c r="N120" s="471"/>
      <c r="O120" s="160"/>
      <c r="P120" s="160"/>
      <c r="Q120" s="160"/>
      <c r="R120" s="160"/>
      <c r="S120" s="160"/>
      <c r="T120" s="160"/>
      <c r="U120" s="160"/>
      <c r="V120" s="160"/>
      <c r="W120" s="334" t="str">
        <f>IF(AND(ISNUMBER(R120),ISNUMBER(S120),ISNUMBER(V120)),SUM(R120,S120,V120),"")</f>
        <v/>
      </c>
      <c r="X120" s="160"/>
      <c r="Y120" s="160"/>
      <c r="Z120" s="160"/>
      <c r="AA120" s="99" t="str">
        <f t="shared" si="173"/>
        <v/>
      </c>
      <c r="AB120" s="539" t="str">
        <f t="shared" si="112"/>
        <v/>
      </c>
      <c r="AC120" s="286"/>
      <c r="AD120" s="160"/>
      <c r="AE120" s="160"/>
      <c r="AF120" s="160"/>
      <c r="AG120" s="98"/>
      <c r="AH120" s="98"/>
      <c r="AI120" s="282"/>
    </row>
    <row r="121" spans="2:35" ht="15" customHeight="1" x14ac:dyDescent="0.25">
      <c r="B121" s="358" t="s">
        <v>707</v>
      </c>
      <c r="C121" s="334" t="str">
        <f t="shared" ref="C121:N121" si="174">IF($D$7="No", 0, IF(AND(ISNUMBER(C122), ISNUMBER(C123), ISNUMBER(C124)), SUM(C122:C124), ""))</f>
        <v/>
      </c>
      <c r="D121" s="334" t="str">
        <f t="shared" si="174"/>
        <v/>
      </c>
      <c r="E121" s="334" t="str">
        <f t="shared" si="174"/>
        <v/>
      </c>
      <c r="F121" s="334" t="str">
        <f t="shared" si="174"/>
        <v/>
      </c>
      <c r="G121" s="334" t="str">
        <f t="shared" si="174"/>
        <v/>
      </c>
      <c r="H121" s="334" t="str">
        <f t="shared" si="174"/>
        <v/>
      </c>
      <c r="I121" s="334" t="str">
        <f t="shared" si="174"/>
        <v/>
      </c>
      <c r="J121" s="334" t="str">
        <f t="shared" si="174"/>
        <v/>
      </c>
      <c r="K121" s="334" t="str">
        <f t="shared" si="174"/>
        <v/>
      </c>
      <c r="L121" s="334" t="str">
        <f t="shared" si="174"/>
        <v/>
      </c>
      <c r="M121" s="334" t="str">
        <f t="shared" si="174"/>
        <v/>
      </c>
      <c r="N121" s="334" t="str">
        <f t="shared" si="174"/>
        <v/>
      </c>
      <c r="O121" s="160"/>
      <c r="P121" s="160"/>
      <c r="Q121" s="334" t="str">
        <f t="shared" ref="Q121:AA121" si="175">IF($D$7="No", 0, IF(AND(ISNUMBER(Q122), ISNUMBER(Q123), ISNUMBER(Q124)), SUM(Q122:Q124), ""))</f>
        <v/>
      </c>
      <c r="R121" s="334" t="str">
        <f t="shared" si="175"/>
        <v/>
      </c>
      <c r="S121" s="334" t="str">
        <f t="shared" si="175"/>
        <v/>
      </c>
      <c r="T121" s="334" t="str">
        <f t="shared" si="175"/>
        <v/>
      </c>
      <c r="U121" s="334" t="str">
        <f t="shared" si="175"/>
        <v/>
      </c>
      <c r="V121" s="334" t="str">
        <f t="shared" si="175"/>
        <v/>
      </c>
      <c r="W121" s="334" t="str">
        <f t="shared" si="175"/>
        <v/>
      </c>
      <c r="X121" s="334" t="str">
        <f t="shared" si="175"/>
        <v/>
      </c>
      <c r="Y121" s="334" t="str">
        <f t="shared" si="175"/>
        <v/>
      </c>
      <c r="Z121" s="334" t="str">
        <f t="shared" si="175"/>
        <v/>
      </c>
      <c r="AA121" s="99" t="str">
        <f t="shared" si="175"/>
        <v/>
      </c>
      <c r="AB121" s="539" t="str">
        <f t="shared" si="112"/>
        <v/>
      </c>
      <c r="AC121" s="286"/>
      <c r="AD121" s="334" t="str">
        <f t="shared" ref="AD121:AH121" si="176">IF($D$7="No", 0, IF(AND(ISNUMBER(AD122), ISNUMBER(AD123), ISNUMBER(AD124)), SUM(AD122:AD124), ""))</f>
        <v/>
      </c>
      <c r="AE121" s="334" t="str">
        <f t="shared" si="176"/>
        <v/>
      </c>
      <c r="AF121" s="334" t="str">
        <f t="shared" si="176"/>
        <v/>
      </c>
      <c r="AG121" s="334" t="str">
        <f t="shared" si="176"/>
        <v/>
      </c>
      <c r="AH121" s="99" t="str">
        <f t="shared" si="176"/>
        <v/>
      </c>
      <c r="AI121" s="282"/>
    </row>
    <row r="122" spans="2:35" ht="15" customHeight="1" x14ac:dyDescent="0.25">
      <c r="B122" s="359" t="s">
        <v>835</v>
      </c>
      <c r="C122" s="267"/>
      <c r="D122" s="160"/>
      <c r="E122" s="160"/>
      <c r="F122" s="160"/>
      <c r="G122" s="160"/>
      <c r="H122" s="160"/>
      <c r="I122" s="334" t="str">
        <f t="shared" ref="I122:I124" si="177">IF(AND(ISNUMBER(D122),ISNUMBER(E122),ISNUMBER(H122)),SUM(D122,E122,H122),"")</f>
        <v/>
      </c>
      <c r="J122" s="160"/>
      <c r="K122" s="160"/>
      <c r="L122" s="160"/>
      <c r="M122" s="334" t="str">
        <f t="shared" ref="M122:M124" si="178">IF(AND(ISNUMBER(J122),ISNUMBER(K122),ISNUMBER(L122)),SUM(J122:L122), "")</f>
        <v/>
      </c>
      <c r="N122" s="471"/>
      <c r="O122" s="160"/>
      <c r="P122" s="160"/>
      <c r="Q122" s="160"/>
      <c r="R122" s="160"/>
      <c r="S122" s="160"/>
      <c r="T122" s="160"/>
      <c r="U122" s="160"/>
      <c r="V122" s="160"/>
      <c r="W122" s="334" t="str">
        <f>IF(AND(ISNUMBER(R122),ISNUMBER(S122),ISNUMBER(V122)),SUM(R122,S122,V122),"")</f>
        <v/>
      </c>
      <c r="X122" s="160"/>
      <c r="Y122" s="160"/>
      <c r="Z122" s="160"/>
      <c r="AA122" s="99" t="str">
        <f t="shared" ref="AA122:AA124" si="179">IF(AND(ISNUMBER(X122),ISNUMBER(Y122),ISNUMBER(Z122)),SUM(X122:Z122), "")</f>
        <v/>
      </c>
      <c r="AB122" s="539" t="str">
        <f t="shared" si="112"/>
        <v/>
      </c>
      <c r="AC122" s="286"/>
      <c r="AD122" s="160"/>
      <c r="AE122" s="160"/>
      <c r="AF122" s="160"/>
      <c r="AG122" s="98"/>
      <c r="AH122" s="98"/>
      <c r="AI122" s="282"/>
    </row>
    <row r="123" spans="2:35" ht="15" customHeight="1" x14ac:dyDescent="0.25">
      <c r="B123" s="359" t="s">
        <v>836</v>
      </c>
      <c r="C123" s="267"/>
      <c r="D123" s="160"/>
      <c r="E123" s="160"/>
      <c r="F123" s="160"/>
      <c r="G123" s="160"/>
      <c r="H123" s="160"/>
      <c r="I123" s="334" t="str">
        <f t="shared" si="177"/>
        <v/>
      </c>
      <c r="J123" s="160"/>
      <c r="K123" s="160"/>
      <c r="L123" s="160"/>
      <c r="M123" s="334" t="str">
        <f t="shared" si="178"/>
        <v/>
      </c>
      <c r="N123" s="471"/>
      <c r="O123" s="160"/>
      <c r="P123" s="160"/>
      <c r="Q123" s="160"/>
      <c r="R123" s="160"/>
      <c r="S123" s="160"/>
      <c r="T123" s="160"/>
      <c r="U123" s="160"/>
      <c r="V123" s="160"/>
      <c r="W123" s="334" t="str">
        <f>IF(AND(ISNUMBER(R123),ISNUMBER(S123),ISNUMBER(V123)),SUM(R123,S123,V123),"")</f>
        <v/>
      </c>
      <c r="X123" s="160"/>
      <c r="Y123" s="160"/>
      <c r="Z123" s="160"/>
      <c r="AA123" s="99" t="str">
        <f t="shared" si="179"/>
        <v/>
      </c>
      <c r="AB123" s="539" t="str">
        <f t="shared" si="112"/>
        <v/>
      </c>
      <c r="AC123" s="286"/>
      <c r="AD123" s="160"/>
      <c r="AE123" s="160"/>
      <c r="AF123" s="160"/>
      <c r="AG123" s="98"/>
      <c r="AH123" s="98"/>
      <c r="AI123" s="282"/>
    </row>
    <row r="124" spans="2:35" ht="15" customHeight="1" x14ac:dyDescent="0.25">
      <c r="B124" s="359" t="s">
        <v>560</v>
      </c>
      <c r="C124" s="267"/>
      <c r="D124" s="160"/>
      <c r="E124" s="160"/>
      <c r="F124" s="160"/>
      <c r="G124" s="160"/>
      <c r="H124" s="160"/>
      <c r="I124" s="334" t="str">
        <f t="shared" si="177"/>
        <v/>
      </c>
      <c r="J124" s="160"/>
      <c r="K124" s="160"/>
      <c r="L124" s="160"/>
      <c r="M124" s="334" t="str">
        <f t="shared" si="178"/>
        <v/>
      </c>
      <c r="N124" s="471"/>
      <c r="O124" s="160"/>
      <c r="P124" s="160"/>
      <c r="Q124" s="160"/>
      <c r="R124" s="160"/>
      <c r="S124" s="160"/>
      <c r="T124" s="160"/>
      <c r="U124" s="160"/>
      <c r="V124" s="160"/>
      <c r="W124" s="334" t="str">
        <f>IF(AND(ISNUMBER(R124),ISNUMBER(S124),ISNUMBER(V124)),SUM(R124,S124,V124),"")</f>
        <v/>
      </c>
      <c r="X124" s="160"/>
      <c r="Y124" s="160"/>
      <c r="Z124" s="160"/>
      <c r="AA124" s="99" t="str">
        <f t="shared" si="179"/>
        <v/>
      </c>
      <c r="AB124" s="539" t="str">
        <f t="shared" si="112"/>
        <v/>
      </c>
      <c r="AC124" s="286"/>
      <c r="AD124" s="160"/>
      <c r="AE124" s="160"/>
      <c r="AF124" s="160"/>
      <c r="AG124" s="98"/>
      <c r="AH124" s="98"/>
      <c r="AI124" s="282"/>
    </row>
    <row r="125" spans="2:35" ht="15" customHeight="1" x14ac:dyDescent="0.25">
      <c r="B125" s="273" t="s">
        <v>709</v>
      </c>
      <c r="C125" s="334" t="str">
        <f t="shared" ref="C125:D125" si="180">IF(AND(ISNUMBER(C126),ISNUMBER(C127),ISNUMBER(C128),ISNUMBER(C129),ISNUMBER(C130),ISNUMBER(C131),ISNUMBER(C132)),SUM(C126:C132),"")</f>
        <v/>
      </c>
      <c r="D125" s="334" t="str">
        <f t="shared" si="180"/>
        <v/>
      </c>
      <c r="E125" s="334" t="str">
        <f t="shared" ref="E125:I125" si="181">IF(AND(ISNUMBER(E126),ISNUMBER(E127),ISNUMBER(E128),ISNUMBER(E129),ISNUMBER(E130),ISNUMBER(E131),ISNUMBER(E132)),SUM(E126:E132),"")</f>
        <v/>
      </c>
      <c r="F125" s="334" t="str">
        <f t="shared" si="181"/>
        <v/>
      </c>
      <c r="G125" s="334" t="str">
        <f t="shared" si="181"/>
        <v/>
      </c>
      <c r="H125" s="334" t="str">
        <f t="shared" si="181"/>
        <v/>
      </c>
      <c r="I125" s="334" t="str">
        <f t="shared" si="181"/>
        <v/>
      </c>
      <c r="J125" s="334" t="str">
        <f t="shared" ref="J125:K125" si="182">IF(AND(ISNUMBER(J126),ISNUMBER(J127),ISNUMBER(J128),ISNUMBER(J129),ISNUMBER(J130),ISNUMBER(J131),ISNUMBER(J132)),SUM(J126:J132),"")</f>
        <v/>
      </c>
      <c r="K125" s="334" t="str">
        <f t="shared" si="182"/>
        <v/>
      </c>
      <c r="L125" s="334" t="str">
        <f t="shared" ref="L125" si="183">IF(AND(ISNUMBER(L126),ISNUMBER(L127),ISNUMBER(L128),ISNUMBER(L129),ISNUMBER(L130),ISNUMBER(L131),ISNUMBER(L132)),SUM(L126:L132),"")</f>
        <v/>
      </c>
      <c r="M125" s="334" t="str">
        <f>IF(AND(ISNUMBER(M126),ISNUMBER(M127),ISNUMBER(M128),ISNUMBER(M129),ISNUMBER(M130),ISNUMBER(M131),ISNUMBER(M132)),SUM(M126:M132),"")</f>
        <v/>
      </c>
      <c r="N125" s="334" t="str">
        <f>IF(AND(ISNUMBER(N126),ISNUMBER(N127),ISNUMBER(N128),ISNUMBER(N129),ISNUMBER(N130),ISNUMBER(N131),ISNUMBER(N132)),SUM(N126:N132),"")</f>
        <v/>
      </c>
      <c r="O125" s="160"/>
      <c r="P125" s="160"/>
      <c r="Q125" s="334" t="str">
        <f t="shared" ref="Q125:W125" si="184">IF(AND(ISNUMBER(Q126),ISNUMBER(Q127),ISNUMBER(Q128),ISNUMBER(Q129),ISNUMBER(Q130),ISNUMBER(Q131),ISNUMBER(Q132)),SUM(Q126:Q132),"")</f>
        <v/>
      </c>
      <c r="R125" s="334" t="str">
        <f t="shared" si="184"/>
        <v/>
      </c>
      <c r="S125" s="334" t="str">
        <f t="shared" si="184"/>
        <v/>
      </c>
      <c r="T125" s="334" t="str">
        <f t="shared" si="184"/>
        <v/>
      </c>
      <c r="U125" s="334" t="str">
        <f t="shared" si="184"/>
        <v/>
      </c>
      <c r="V125" s="334" t="str">
        <f t="shared" si="184"/>
        <v/>
      </c>
      <c r="W125" s="334" t="str">
        <f t="shared" si="184"/>
        <v/>
      </c>
      <c r="X125" s="334" t="str">
        <f>IF(AND(ISNUMBER(X126),ISNUMBER(X127),ISNUMBER(X128),ISNUMBER(X129),ISNUMBER(X130),ISNUMBER(X131),ISNUMBER(X132)),SUM(X126:X132),"")</f>
        <v/>
      </c>
      <c r="Y125" s="334" t="str">
        <f>IF(AND(ISNUMBER(Y126),ISNUMBER(Y127),ISNUMBER(Y128),ISNUMBER(Y129),ISNUMBER(Y130),ISNUMBER(Y131),ISNUMBER(Y132)),SUM(Y126:Y132),"")</f>
        <v/>
      </c>
      <c r="Z125" s="334" t="str">
        <f>IF(AND(ISNUMBER(Z126),ISNUMBER(Z127),ISNUMBER(Z128),ISNUMBER(Z129),ISNUMBER(Z130),ISNUMBER(Z131),ISNUMBER(Z132)),SUM(Z126:Z132),"")</f>
        <v/>
      </c>
      <c r="AA125" s="99" t="str">
        <f>IF(AND(ISNUMBER(AA126),ISNUMBER(AA127),ISNUMBER(AA128),ISNUMBER(AA129),ISNUMBER(AA130),ISNUMBER(AA131),ISNUMBER(AA132)),SUM(AA126:AA132),"")</f>
        <v/>
      </c>
      <c r="AB125" s="539" t="str">
        <f t="shared" si="112"/>
        <v/>
      </c>
      <c r="AC125" s="286"/>
      <c r="AD125" s="334" t="str">
        <f t="shared" ref="AD125" si="185">IF(AND(ISNUMBER(AD126),ISNUMBER(AD127),ISNUMBER(AD128),ISNUMBER(AD129),ISNUMBER(AD130),ISNUMBER(AD131),ISNUMBER(AD132)),SUM(AD126:AD132),"")</f>
        <v/>
      </c>
      <c r="AE125" s="334" t="str">
        <f>IF(AND(ISNUMBER(AE126),ISNUMBER(AE127),ISNUMBER(AE128),ISNUMBER(AE129),ISNUMBER(AE130),ISNUMBER(AE131),ISNUMBER(AE132)),SUM(AE126:AE132),"")</f>
        <v/>
      </c>
      <c r="AF125" s="334" t="str">
        <f t="shared" ref="AF125:AH125" si="186">IF(AND(ISNUMBER(AF126),ISNUMBER(AF127),ISNUMBER(AF128),ISNUMBER(AF129),ISNUMBER(AF130),ISNUMBER(AF131),ISNUMBER(AF132)),SUM(AF126:AF132),"")</f>
        <v/>
      </c>
      <c r="AG125" s="334" t="str">
        <f t="shared" si="186"/>
        <v/>
      </c>
      <c r="AH125" s="99" t="str">
        <f t="shared" si="186"/>
        <v/>
      </c>
      <c r="AI125" s="282"/>
    </row>
    <row r="126" spans="2:35" ht="15" customHeight="1" x14ac:dyDescent="0.25">
      <c r="B126" s="359" t="s">
        <v>554</v>
      </c>
      <c r="C126" s="267"/>
      <c r="D126" s="160"/>
      <c r="E126" s="160"/>
      <c r="F126" s="160"/>
      <c r="G126" s="160"/>
      <c r="H126" s="160"/>
      <c r="I126" s="334" t="str">
        <f t="shared" ref="I126:I132" si="187">IF(AND(ISNUMBER(D126),ISNUMBER(E126),ISNUMBER(H126)),SUM(D126,E126,H126),"")</f>
        <v/>
      </c>
      <c r="J126" s="160"/>
      <c r="K126" s="160"/>
      <c r="L126" s="160"/>
      <c r="M126" s="334" t="str">
        <f t="shared" ref="M126:M132" si="188">IF(AND(ISNUMBER(J126),ISNUMBER(K126),ISNUMBER(L126)),SUM(J126:L126), "")</f>
        <v/>
      </c>
      <c r="N126" s="471"/>
      <c r="O126" s="160"/>
      <c r="P126" s="160"/>
      <c r="Q126" s="160"/>
      <c r="R126" s="160"/>
      <c r="S126" s="160"/>
      <c r="T126" s="160"/>
      <c r="U126" s="160"/>
      <c r="V126" s="160"/>
      <c r="W126" s="334" t="str">
        <f t="shared" ref="W126:W132" si="189">IF(AND(ISNUMBER(R126),ISNUMBER(S126),ISNUMBER(V126)),SUM(R126,S126,V126),"")</f>
        <v/>
      </c>
      <c r="X126" s="160"/>
      <c r="Y126" s="160"/>
      <c r="Z126" s="160"/>
      <c r="AA126" s="99" t="str">
        <f t="shared" ref="AA126:AA132" si="190">IF(AND(ISNUMBER(X126),ISNUMBER(Y126),ISNUMBER(Z126)),SUM(X126:Z126), "")</f>
        <v/>
      </c>
      <c r="AB126" s="539" t="str">
        <f t="shared" si="112"/>
        <v/>
      </c>
      <c r="AC126" s="319" t="str">
        <f>IF(ISNUMBER(AB126),IF(AND(AB126&gt;=(Parameters!F368*0.95), AB126&lt;=(Parameters!F368*1.05)), "Pass", "Fail (RW≠" &amp; Parameters!F368*100 &amp; "%)"),"")</f>
        <v/>
      </c>
      <c r="AD126" s="160"/>
      <c r="AE126" s="160"/>
      <c r="AF126" s="160"/>
      <c r="AG126" s="98"/>
      <c r="AH126" s="98"/>
      <c r="AI126" s="282"/>
    </row>
    <row r="127" spans="2:35" ht="15" customHeight="1" x14ac:dyDescent="0.25">
      <c r="B127" s="359" t="s">
        <v>555</v>
      </c>
      <c r="C127" s="267"/>
      <c r="D127" s="160"/>
      <c r="E127" s="160"/>
      <c r="F127" s="160"/>
      <c r="G127" s="160"/>
      <c r="H127" s="160"/>
      <c r="I127" s="334" t="str">
        <f t="shared" si="187"/>
        <v/>
      </c>
      <c r="J127" s="160"/>
      <c r="K127" s="160"/>
      <c r="L127" s="160"/>
      <c r="M127" s="334" t="str">
        <f t="shared" si="188"/>
        <v/>
      </c>
      <c r="N127" s="471"/>
      <c r="O127" s="160"/>
      <c r="P127" s="160"/>
      <c r="Q127" s="160"/>
      <c r="R127" s="160"/>
      <c r="S127" s="160"/>
      <c r="T127" s="160"/>
      <c r="U127" s="160"/>
      <c r="V127" s="160"/>
      <c r="W127" s="334" t="str">
        <f t="shared" si="189"/>
        <v/>
      </c>
      <c r="X127" s="160"/>
      <c r="Y127" s="160"/>
      <c r="Z127" s="160"/>
      <c r="AA127" s="99" t="str">
        <f t="shared" si="190"/>
        <v/>
      </c>
      <c r="AB127" s="539" t="str">
        <f t="shared" si="112"/>
        <v/>
      </c>
      <c r="AC127" s="319" t="str">
        <f>IF(ISNUMBER(AB127),IF(AND(AB127&gt;=(Parameters!F369*0.95), AB127&lt;=(Parameters!F369*1.05)), "Pass", "Fail (RW≠" &amp; Parameters!F369*100 &amp; "%)"),"")</f>
        <v/>
      </c>
      <c r="AD127" s="160"/>
      <c r="AE127" s="160"/>
      <c r="AF127" s="160"/>
      <c r="AG127" s="98"/>
      <c r="AH127" s="98"/>
      <c r="AI127" s="282"/>
    </row>
    <row r="128" spans="2:35" ht="15" customHeight="1" x14ac:dyDescent="0.25">
      <c r="B128" s="359" t="s">
        <v>556</v>
      </c>
      <c r="C128" s="267"/>
      <c r="D128" s="160"/>
      <c r="E128" s="160"/>
      <c r="F128" s="160"/>
      <c r="G128" s="160"/>
      <c r="H128" s="160"/>
      <c r="I128" s="334" t="str">
        <f t="shared" si="187"/>
        <v/>
      </c>
      <c r="J128" s="160"/>
      <c r="K128" s="160"/>
      <c r="L128" s="160"/>
      <c r="M128" s="334" t="str">
        <f t="shared" si="188"/>
        <v/>
      </c>
      <c r="N128" s="471"/>
      <c r="O128" s="160"/>
      <c r="P128" s="160"/>
      <c r="Q128" s="160"/>
      <c r="R128" s="160"/>
      <c r="S128" s="160"/>
      <c r="T128" s="160"/>
      <c r="U128" s="160"/>
      <c r="V128" s="160"/>
      <c r="W128" s="334" t="str">
        <f t="shared" si="189"/>
        <v/>
      </c>
      <c r="X128" s="160"/>
      <c r="Y128" s="160"/>
      <c r="Z128" s="160"/>
      <c r="AA128" s="99" t="str">
        <f t="shared" si="190"/>
        <v/>
      </c>
      <c r="AB128" s="539" t="str">
        <f t="shared" si="112"/>
        <v/>
      </c>
      <c r="AC128" s="319" t="str">
        <f>IF(ISNUMBER(AB128),IF(AND(AB128&gt;=(Parameters!F370*0.95), AB128&lt;=(Parameters!F370*1.05)), "Pass", "Fail (RW≠" &amp; Parameters!F370*100 &amp; "%)"),"")</f>
        <v/>
      </c>
      <c r="AD128" s="160"/>
      <c r="AE128" s="160"/>
      <c r="AF128" s="160"/>
      <c r="AG128" s="98"/>
      <c r="AH128" s="98"/>
      <c r="AI128" s="282"/>
    </row>
    <row r="129" spans="2:35" ht="15" customHeight="1" x14ac:dyDescent="0.25">
      <c r="B129" s="359" t="s">
        <v>557</v>
      </c>
      <c r="C129" s="267"/>
      <c r="D129" s="160"/>
      <c r="E129" s="160"/>
      <c r="F129" s="160"/>
      <c r="G129" s="160"/>
      <c r="H129" s="160"/>
      <c r="I129" s="334" t="str">
        <f t="shared" si="187"/>
        <v/>
      </c>
      <c r="J129" s="160"/>
      <c r="K129" s="160"/>
      <c r="L129" s="160"/>
      <c r="M129" s="334" t="str">
        <f t="shared" si="188"/>
        <v/>
      </c>
      <c r="N129" s="471"/>
      <c r="O129" s="160"/>
      <c r="P129" s="160"/>
      <c r="Q129" s="160"/>
      <c r="R129" s="160"/>
      <c r="S129" s="160"/>
      <c r="T129" s="160"/>
      <c r="U129" s="160"/>
      <c r="V129" s="160"/>
      <c r="W129" s="334" t="str">
        <f t="shared" si="189"/>
        <v/>
      </c>
      <c r="X129" s="160"/>
      <c r="Y129" s="160"/>
      <c r="Z129" s="160"/>
      <c r="AA129" s="99" t="str">
        <f t="shared" si="190"/>
        <v/>
      </c>
      <c r="AB129" s="539" t="str">
        <f t="shared" si="112"/>
        <v/>
      </c>
      <c r="AC129" s="319" t="str">
        <f>IF(ISNUMBER(AB129),IF(AND(AB129&gt;=(Parameters!F371*0.95), AB129&lt;=(Parameters!F371*1.05)), "Pass", "Fail (RW≠" &amp; Parameters!F371*100 &amp; "%)"),"")</f>
        <v/>
      </c>
      <c r="AD129" s="160"/>
      <c r="AE129" s="160"/>
      <c r="AF129" s="160"/>
      <c r="AG129" s="98"/>
      <c r="AH129" s="98"/>
      <c r="AI129" s="282"/>
    </row>
    <row r="130" spans="2:35" ht="15" customHeight="1" x14ac:dyDescent="0.25">
      <c r="B130" s="359" t="s">
        <v>558</v>
      </c>
      <c r="C130" s="267"/>
      <c r="D130" s="160"/>
      <c r="E130" s="160"/>
      <c r="F130" s="160"/>
      <c r="G130" s="160"/>
      <c r="H130" s="160"/>
      <c r="I130" s="334" t="str">
        <f t="shared" si="187"/>
        <v/>
      </c>
      <c r="J130" s="160"/>
      <c r="K130" s="160"/>
      <c r="L130" s="160"/>
      <c r="M130" s="334" t="str">
        <f t="shared" si="188"/>
        <v/>
      </c>
      <c r="N130" s="471"/>
      <c r="O130" s="160"/>
      <c r="P130" s="160"/>
      <c r="Q130" s="160"/>
      <c r="R130" s="160"/>
      <c r="S130" s="160"/>
      <c r="T130" s="160"/>
      <c r="U130" s="160"/>
      <c r="V130" s="160"/>
      <c r="W130" s="334" t="str">
        <f t="shared" si="189"/>
        <v/>
      </c>
      <c r="X130" s="160"/>
      <c r="Y130" s="160"/>
      <c r="Z130" s="160"/>
      <c r="AA130" s="99" t="str">
        <f t="shared" si="190"/>
        <v/>
      </c>
      <c r="AB130" s="539" t="str">
        <f t="shared" si="112"/>
        <v/>
      </c>
      <c r="AC130" s="319" t="str">
        <f>IF(ISNUMBER(AB130),IF(AND(AB130&gt;=(Parameters!F372*0.95), AB130&lt;=(Parameters!F372*1.05)), "Pass", "Fail (RW≠" &amp; Parameters!F372*100 &amp; "%)"),"")</f>
        <v/>
      </c>
      <c r="AD130" s="160"/>
      <c r="AE130" s="160"/>
      <c r="AF130" s="160"/>
      <c r="AG130" s="98"/>
      <c r="AH130" s="98"/>
      <c r="AI130" s="282"/>
    </row>
    <row r="131" spans="2:35" ht="15" customHeight="1" x14ac:dyDescent="0.25">
      <c r="B131" s="359" t="s">
        <v>559</v>
      </c>
      <c r="C131" s="267"/>
      <c r="D131" s="160"/>
      <c r="E131" s="160"/>
      <c r="F131" s="160"/>
      <c r="G131" s="160"/>
      <c r="H131" s="160"/>
      <c r="I131" s="334" t="str">
        <f t="shared" si="187"/>
        <v/>
      </c>
      <c r="J131" s="160"/>
      <c r="K131" s="160"/>
      <c r="L131" s="160"/>
      <c r="M131" s="334" t="str">
        <f t="shared" si="188"/>
        <v/>
      </c>
      <c r="N131" s="471"/>
      <c r="O131" s="160"/>
      <c r="P131" s="160"/>
      <c r="Q131" s="160"/>
      <c r="R131" s="160"/>
      <c r="S131" s="160"/>
      <c r="T131" s="160"/>
      <c r="U131" s="160"/>
      <c r="V131" s="160"/>
      <c r="W131" s="334" t="str">
        <f t="shared" si="189"/>
        <v/>
      </c>
      <c r="X131" s="160"/>
      <c r="Y131" s="160"/>
      <c r="Z131" s="160"/>
      <c r="AA131" s="99" t="str">
        <f t="shared" si="190"/>
        <v/>
      </c>
      <c r="AB131" s="539" t="str">
        <f t="shared" si="112"/>
        <v/>
      </c>
      <c r="AC131" s="319" t="str">
        <f>IF(ISNUMBER(AB131),IF(AND(AB131&gt;=(Parameters!F373*0.95), AB131&lt;=(Parameters!F373*1.05)), "Pass", "Fail (RW≠" &amp; Parameters!F373*100 &amp; "%)"),"")</f>
        <v/>
      </c>
      <c r="AD131" s="160"/>
      <c r="AE131" s="160"/>
      <c r="AF131" s="160"/>
      <c r="AG131" s="98"/>
      <c r="AH131" s="98"/>
      <c r="AI131" s="282"/>
    </row>
    <row r="132" spans="2:35" ht="15" customHeight="1" x14ac:dyDescent="0.25">
      <c r="B132" s="359" t="s">
        <v>560</v>
      </c>
      <c r="C132" s="267"/>
      <c r="D132" s="160"/>
      <c r="E132" s="160"/>
      <c r="F132" s="160"/>
      <c r="G132" s="160"/>
      <c r="H132" s="160"/>
      <c r="I132" s="334" t="str">
        <f t="shared" si="187"/>
        <v/>
      </c>
      <c r="J132" s="160"/>
      <c r="K132" s="160"/>
      <c r="L132" s="160"/>
      <c r="M132" s="334" t="str">
        <f t="shared" si="188"/>
        <v/>
      </c>
      <c r="N132" s="471"/>
      <c r="O132" s="160"/>
      <c r="P132" s="160"/>
      <c r="Q132" s="160"/>
      <c r="R132" s="160"/>
      <c r="S132" s="160"/>
      <c r="T132" s="160"/>
      <c r="U132" s="160"/>
      <c r="V132" s="160"/>
      <c r="W132" s="334" t="str">
        <f t="shared" si="189"/>
        <v/>
      </c>
      <c r="X132" s="160"/>
      <c r="Y132" s="160"/>
      <c r="Z132" s="160"/>
      <c r="AA132" s="99" t="str">
        <f t="shared" si="190"/>
        <v/>
      </c>
      <c r="AB132" s="539" t="str">
        <f t="shared" si="112"/>
        <v/>
      </c>
      <c r="AC132" s="319" t="str">
        <f>IF(ISNUMBER(AB132),IF(AND(AB132&gt;=(Parameters!F374*0.95), AB132&lt;=(Parameters!F374*1.05)), "Pass", "Fail (RW≠" &amp; Parameters!F374*100 &amp; "%)"),"")</f>
        <v/>
      </c>
      <c r="AD132" s="160"/>
      <c r="AE132" s="160"/>
      <c r="AF132" s="160"/>
      <c r="AG132" s="98"/>
      <c r="AH132" s="98"/>
      <c r="AI132" s="282"/>
    </row>
    <row r="133" spans="2:35" ht="15" customHeight="1" x14ac:dyDescent="0.25">
      <c r="B133" s="273" t="s">
        <v>710</v>
      </c>
      <c r="C133" s="334" t="str">
        <f t="shared" ref="C133:D133" si="191">IF(AND(ISNUMBER(C134),ISNUMBER(C135),ISNUMBER(C136),ISNUMBER(C137)),SUM(C134:C137),"")</f>
        <v/>
      </c>
      <c r="D133" s="334" t="str">
        <f t="shared" si="191"/>
        <v/>
      </c>
      <c r="E133" s="334" t="str">
        <f t="shared" ref="E133:I133" si="192">IF(AND(ISNUMBER(E134),ISNUMBER(E135),ISNUMBER(E136),ISNUMBER(E137)),SUM(E134:E137),"")</f>
        <v/>
      </c>
      <c r="F133" s="334" t="str">
        <f t="shared" si="192"/>
        <v/>
      </c>
      <c r="G133" s="334" t="str">
        <f t="shared" si="192"/>
        <v/>
      </c>
      <c r="H133" s="334" t="str">
        <f t="shared" si="192"/>
        <v/>
      </c>
      <c r="I133" s="334" t="str">
        <f t="shared" si="192"/>
        <v/>
      </c>
      <c r="J133" s="334" t="str">
        <f t="shared" ref="J133:K133" si="193">IF(AND(ISNUMBER(J134),ISNUMBER(J135),ISNUMBER(J136),ISNUMBER(J137)),SUM(J134:J137),"")</f>
        <v/>
      </c>
      <c r="K133" s="334" t="str">
        <f t="shared" si="193"/>
        <v/>
      </c>
      <c r="L133" s="334" t="str">
        <f t="shared" ref="L133" si="194">IF(AND(ISNUMBER(L134),ISNUMBER(L135),ISNUMBER(L136),ISNUMBER(L137)),SUM(L134:L137),"")</f>
        <v/>
      </c>
      <c r="M133" s="334" t="str">
        <f>IF(AND(ISNUMBER(M134),ISNUMBER(M135),ISNUMBER(M136),ISNUMBER(M137)),SUM(M134:M137),"")</f>
        <v/>
      </c>
      <c r="N133" s="334" t="str">
        <f>IF(AND(ISNUMBER(N134),ISNUMBER(N135),ISNUMBER(N136),ISNUMBER(N137)),SUM(N134:N137),"")</f>
        <v/>
      </c>
      <c r="O133" s="160"/>
      <c r="P133" s="160"/>
      <c r="Q133" s="334" t="str">
        <f t="shared" ref="Q133:W133" si="195">IF(AND(ISNUMBER(Q134),ISNUMBER(Q135),ISNUMBER(Q136),ISNUMBER(Q137)),SUM(Q134:Q137),"")</f>
        <v/>
      </c>
      <c r="R133" s="334" t="str">
        <f t="shared" si="195"/>
        <v/>
      </c>
      <c r="S133" s="334" t="str">
        <f t="shared" si="195"/>
        <v/>
      </c>
      <c r="T133" s="334" t="str">
        <f t="shared" si="195"/>
        <v/>
      </c>
      <c r="U133" s="334" t="str">
        <f t="shared" si="195"/>
        <v/>
      </c>
      <c r="V133" s="334" t="str">
        <f t="shared" si="195"/>
        <v/>
      </c>
      <c r="W133" s="334" t="str">
        <f t="shared" si="195"/>
        <v/>
      </c>
      <c r="X133" s="334" t="str">
        <f>IF(AND(ISNUMBER(X134),ISNUMBER(X135),ISNUMBER(X136),ISNUMBER(X137)),SUM(X134:X137),"")</f>
        <v/>
      </c>
      <c r="Y133" s="334" t="str">
        <f>IF(AND(ISNUMBER(Y134),ISNUMBER(Y135),ISNUMBER(Y136),ISNUMBER(Y137)),SUM(Y134:Y137),"")</f>
        <v/>
      </c>
      <c r="Z133" s="334" t="str">
        <f>IF(AND(ISNUMBER(Z134),ISNUMBER(Z135),ISNUMBER(Z136),ISNUMBER(Z137)),SUM(Z134:Z137),"")</f>
        <v/>
      </c>
      <c r="AA133" s="99" t="str">
        <f>IF(AND(ISNUMBER(AA134),ISNUMBER(AA135),ISNUMBER(AA136),ISNUMBER(AA137)),SUM(AA134:AA137),"")</f>
        <v/>
      </c>
      <c r="AB133" s="539" t="str">
        <f t="shared" si="112"/>
        <v/>
      </c>
      <c r="AC133" s="286"/>
      <c r="AD133" s="334" t="str">
        <f>IF(AND(ISNUMBER(AD134),ISNUMBER(AD135),ISNUMBER(AD136),ISNUMBER(AD137)),SUM(AD134:AD137),"")</f>
        <v/>
      </c>
      <c r="AE133" s="334" t="str">
        <f>IF(AND(ISNUMBER(AE134),ISNUMBER(AE135),ISNUMBER(AE136),ISNUMBER(AE137)),SUM(AE134:AE137),"")</f>
        <v/>
      </c>
      <c r="AF133" s="334" t="str">
        <f>IF(AND(ISNUMBER(AF134),ISNUMBER(AF135),ISNUMBER(AF136),ISNUMBER(AF137)),SUM(AF134:AF137),"")</f>
        <v/>
      </c>
      <c r="AG133" s="334" t="str">
        <f>IF(AND(ISNUMBER(AG134),ISNUMBER(AG135),ISNUMBER(AG136),ISNUMBER(AG137)),SUM(AG134:AG137),"")</f>
        <v/>
      </c>
      <c r="AH133" s="99" t="str">
        <f>IF(AND(ISNUMBER(AH134),ISNUMBER(AH135),ISNUMBER(AH136),ISNUMBER(AH137)),SUM(AH134:AH137),"")</f>
        <v/>
      </c>
      <c r="AI133" s="282"/>
    </row>
    <row r="134" spans="2:35" ht="15" customHeight="1" x14ac:dyDescent="0.25">
      <c r="B134" s="359" t="s">
        <v>562</v>
      </c>
      <c r="C134" s="267"/>
      <c r="D134" s="160"/>
      <c r="E134" s="160"/>
      <c r="F134" s="160"/>
      <c r="G134" s="160"/>
      <c r="H134" s="160"/>
      <c r="I134" s="334" t="str">
        <f t="shared" ref="I134:I137" si="196">IF(AND(ISNUMBER(D134),ISNUMBER(E134),ISNUMBER(H134)),SUM(D134,E134,H134),"")</f>
        <v/>
      </c>
      <c r="J134" s="160"/>
      <c r="K134" s="160"/>
      <c r="L134" s="160"/>
      <c r="M134" s="334" t="str">
        <f t="shared" ref="M134:M137" si="197">IF(AND(ISNUMBER(J134),ISNUMBER(K134),ISNUMBER(L134)),SUM(J134:L134), "")</f>
        <v/>
      </c>
      <c r="N134" s="471"/>
      <c r="O134" s="160"/>
      <c r="P134" s="160"/>
      <c r="Q134" s="160"/>
      <c r="R134" s="160"/>
      <c r="S134" s="160"/>
      <c r="T134" s="160"/>
      <c r="U134" s="160"/>
      <c r="V134" s="160"/>
      <c r="W134" s="334" t="str">
        <f>IF(AND(ISNUMBER(R134),ISNUMBER(S134),ISNUMBER(V134)),SUM(R134,S134,V134),"")</f>
        <v/>
      </c>
      <c r="X134" s="160"/>
      <c r="Y134" s="160"/>
      <c r="Z134" s="160"/>
      <c r="AA134" s="99" t="str">
        <f t="shared" ref="AA134:AA137" si="198">IF(AND(ISNUMBER(X134),ISNUMBER(Y134),ISNUMBER(Z134)),SUM(X134:Z134), "")</f>
        <v/>
      </c>
      <c r="AB134" s="539" t="str">
        <f t="shared" si="112"/>
        <v/>
      </c>
      <c r="AC134" s="319" t="str">
        <f>IF(ISNUMBER(AB134),IF(AND(AB134&gt;=(Parameters!F376*0.95), AB134&lt;=(Parameters!F376*1.05)), "Pass", "Fail (RW≠" &amp; Parameters!F376*100 &amp; "%)"),"")</f>
        <v/>
      </c>
      <c r="AD134" s="160"/>
      <c r="AE134" s="160"/>
      <c r="AF134" s="160"/>
      <c r="AG134" s="98"/>
      <c r="AH134" s="98"/>
      <c r="AI134" s="282"/>
    </row>
    <row r="135" spans="2:35" ht="15" customHeight="1" x14ac:dyDescent="0.25">
      <c r="B135" s="359" t="s">
        <v>563</v>
      </c>
      <c r="C135" s="267"/>
      <c r="D135" s="160"/>
      <c r="E135" s="160"/>
      <c r="F135" s="160"/>
      <c r="G135" s="160"/>
      <c r="H135" s="160"/>
      <c r="I135" s="334" t="str">
        <f t="shared" si="196"/>
        <v/>
      </c>
      <c r="J135" s="160"/>
      <c r="K135" s="160"/>
      <c r="L135" s="160"/>
      <c r="M135" s="334" t="str">
        <f t="shared" si="197"/>
        <v/>
      </c>
      <c r="N135" s="471"/>
      <c r="O135" s="160"/>
      <c r="P135" s="160"/>
      <c r="Q135" s="160"/>
      <c r="R135" s="160"/>
      <c r="S135" s="160"/>
      <c r="T135" s="160"/>
      <c r="U135" s="160"/>
      <c r="V135" s="160"/>
      <c r="W135" s="334" t="str">
        <f>IF(AND(ISNUMBER(R135),ISNUMBER(S135),ISNUMBER(V135)),SUM(R135,S135,V135),"")</f>
        <v/>
      </c>
      <c r="X135" s="160"/>
      <c r="Y135" s="160"/>
      <c r="Z135" s="160"/>
      <c r="AA135" s="99" t="str">
        <f t="shared" si="198"/>
        <v/>
      </c>
      <c r="AB135" s="539" t="str">
        <f t="shared" si="112"/>
        <v/>
      </c>
      <c r="AC135" s="319" t="str">
        <f>IF(ISNUMBER(AB135),IF(AND(AB135&gt;=(Parameters!F377*0.95), AB135&lt;=(Parameters!F377*1.05)), "Pass", "Fail (RW≠" &amp; Parameters!F377*100 &amp; "%)"),"")</f>
        <v/>
      </c>
      <c r="AD135" s="160"/>
      <c r="AE135" s="160"/>
      <c r="AF135" s="160"/>
      <c r="AG135" s="98"/>
      <c r="AH135" s="98"/>
      <c r="AI135" s="282"/>
    </row>
    <row r="136" spans="2:35" ht="15" customHeight="1" x14ac:dyDescent="0.25">
      <c r="B136" s="359" t="s">
        <v>564</v>
      </c>
      <c r="C136" s="267"/>
      <c r="D136" s="160"/>
      <c r="E136" s="160"/>
      <c r="F136" s="160"/>
      <c r="G136" s="160"/>
      <c r="H136" s="160"/>
      <c r="I136" s="334" t="str">
        <f t="shared" si="196"/>
        <v/>
      </c>
      <c r="J136" s="160"/>
      <c r="K136" s="160"/>
      <c r="L136" s="160"/>
      <c r="M136" s="334" t="str">
        <f t="shared" si="197"/>
        <v/>
      </c>
      <c r="N136" s="471"/>
      <c r="O136" s="160"/>
      <c r="P136" s="160"/>
      <c r="Q136" s="160"/>
      <c r="R136" s="160"/>
      <c r="S136" s="160"/>
      <c r="T136" s="160"/>
      <c r="U136" s="160"/>
      <c r="V136" s="160"/>
      <c r="W136" s="334" t="str">
        <f>IF(AND(ISNUMBER(R136),ISNUMBER(S136),ISNUMBER(V136)),SUM(R136,S136,V136),"")</f>
        <v/>
      </c>
      <c r="X136" s="160"/>
      <c r="Y136" s="160"/>
      <c r="Z136" s="160"/>
      <c r="AA136" s="99" t="str">
        <f t="shared" si="198"/>
        <v/>
      </c>
      <c r="AB136" s="539" t="str">
        <f t="shared" si="112"/>
        <v/>
      </c>
      <c r="AC136" s="319" t="str">
        <f>IF(ISNUMBER(AB136),IF(AND(AB136&gt;=(Parameters!F378*0.95), AB136&lt;=(Parameters!F378*1.05)), "Pass", "Fail (RW≠" &amp; Parameters!F378*100 &amp; "%)"),"")</f>
        <v/>
      </c>
      <c r="AD136" s="160"/>
      <c r="AE136" s="160"/>
      <c r="AF136" s="160"/>
      <c r="AG136" s="98"/>
      <c r="AH136" s="98"/>
      <c r="AI136" s="282"/>
    </row>
    <row r="137" spans="2:35" ht="15" customHeight="1" x14ac:dyDescent="0.25">
      <c r="B137" s="359" t="s">
        <v>560</v>
      </c>
      <c r="C137" s="267"/>
      <c r="D137" s="160"/>
      <c r="E137" s="160"/>
      <c r="F137" s="160"/>
      <c r="G137" s="160"/>
      <c r="H137" s="160"/>
      <c r="I137" s="334" t="str">
        <f t="shared" si="196"/>
        <v/>
      </c>
      <c r="J137" s="160"/>
      <c r="K137" s="160"/>
      <c r="L137" s="160"/>
      <c r="M137" s="334" t="str">
        <f t="shared" si="197"/>
        <v/>
      </c>
      <c r="N137" s="471"/>
      <c r="O137" s="160"/>
      <c r="P137" s="160"/>
      <c r="Q137" s="160"/>
      <c r="R137" s="160"/>
      <c r="S137" s="160"/>
      <c r="T137" s="160"/>
      <c r="U137" s="160"/>
      <c r="V137" s="160"/>
      <c r="W137" s="334" t="str">
        <f>IF(AND(ISNUMBER(R137),ISNUMBER(S137),ISNUMBER(V137)),SUM(R137,S137,V137),"")</f>
        <v/>
      </c>
      <c r="X137" s="160"/>
      <c r="Y137" s="160"/>
      <c r="Z137" s="160"/>
      <c r="AA137" s="99" t="str">
        <f t="shared" si="198"/>
        <v/>
      </c>
      <c r="AB137" s="539" t="str">
        <f t="shared" si="112"/>
        <v/>
      </c>
      <c r="AC137" s="319" t="str">
        <f>IF(ISNUMBER(AB137),IF(AND(AB137&gt;=(Parameters!F379*0.95), AB137&lt;=(Parameters!F379*1.05)), "Pass", "Fail (RW≠" &amp; Parameters!F379*100 &amp; "%)"),"")</f>
        <v/>
      </c>
      <c r="AD137" s="160"/>
      <c r="AE137" s="160"/>
      <c r="AF137" s="160"/>
      <c r="AG137" s="98"/>
      <c r="AH137" s="98"/>
      <c r="AI137" s="282"/>
    </row>
    <row r="138" spans="2:35" ht="15" customHeight="1" x14ac:dyDescent="0.25">
      <c r="B138" s="273" t="s">
        <v>711</v>
      </c>
      <c r="C138" s="334" t="str">
        <f t="shared" ref="C138:D138" si="199">IF(AND(ISNUMBER(C139),ISNUMBER(C140)),SUM(C139:C140),"")</f>
        <v/>
      </c>
      <c r="D138" s="334" t="str">
        <f t="shared" si="199"/>
        <v/>
      </c>
      <c r="E138" s="334" t="str">
        <f t="shared" ref="E138:I138" si="200">IF(AND(ISNUMBER(E139),ISNUMBER(E140)),SUM(E139:E140),"")</f>
        <v/>
      </c>
      <c r="F138" s="334" t="str">
        <f t="shared" si="200"/>
        <v/>
      </c>
      <c r="G138" s="334" t="str">
        <f t="shared" si="200"/>
        <v/>
      </c>
      <c r="H138" s="334" t="str">
        <f t="shared" si="200"/>
        <v/>
      </c>
      <c r="I138" s="334" t="str">
        <f t="shared" si="200"/>
        <v/>
      </c>
      <c r="J138" s="334" t="str">
        <f t="shared" ref="J138:K138" si="201">IF(AND(ISNUMBER(J139),ISNUMBER(J140)),SUM(J139:J140),"")</f>
        <v/>
      </c>
      <c r="K138" s="334" t="str">
        <f t="shared" si="201"/>
        <v/>
      </c>
      <c r="L138" s="334" t="str">
        <f t="shared" ref="L138" si="202">IF(AND(ISNUMBER(L139),ISNUMBER(L140)),SUM(L139:L140),"")</f>
        <v/>
      </c>
      <c r="M138" s="334" t="str">
        <f>IF(AND(ISNUMBER(M139),ISNUMBER(M140)),SUM(M139:M140),"")</f>
        <v/>
      </c>
      <c r="N138" s="334" t="str">
        <f>IF(AND(ISNUMBER(N139),ISNUMBER(N140)),SUM(N139:N140),"")</f>
        <v/>
      </c>
      <c r="O138" s="160"/>
      <c r="P138" s="160"/>
      <c r="Q138" s="334" t="str">
        <f t="shared" ref="Q138:W138" si="203">IF(AND(ISNUMBER(Q139),ISNUMBER(Q140)),SUM(Q139:Q140),"")</f>
        <v/>
      </c>
      <c r="R138" s="334" t="str">
        <f t="shared" si="203"/>
        <v/>
      </c>
      <c r="S138" s="334" t="str">
        <f t="shared" si="203"/>
        <v/>
      </c>
      <c r="T138" s="334" t="str">
        <f t="shared" si="203"/>
        <v/>
      </c>
      <c r="U138" s="334" t="str">
        <f t="shared" si="203"/>
        <v/>
      </c>
      <c r="V138" s="334" t="str">
        <f t="shared" si="203"/>
        <v/>
      </c>
      <c r="W138" s="334" t="str">
        <f t="shared" si="203"/>
        <v/>
      </c>
      <c r="X138" s="334" t="str">
        <f>IF(AND(ISNUMBER(X139),ISNUMBER(X140)),SUM(X139:X140),"")</f>
        <v/>
      </c>
      <c r="Y138" s="334" t="str">
        <f>IF(AND(ISNUMBER(Y139),ISNUMBER(Y140)),SUM(Y139:Y140),"")</f>
        <v/>
      </c>
      <c r="Z138" s="334" t="str">
        <f>IF(AND(ISNUMBER(Z139),ISNUMBER(Z140)),SUM(Z139:Z140),"")</f>
        <v/>
      </c>
      <c r="AA138" s="99" t="str">
        <f>IF(AND(ISNUMBER(AA139),ISNUMBER(AA140)),SUM(AA139:AA140),"")</f>
        <v/>
      </c>
      <c r="AB138" s="539" t="str">
        <f t="shared" si="112"/>
        <v/>
      </c>
      <c r="AC138" s="286"/>
      <c r="AD138" s="334" t="str">
        <f t="shared" ref="AD138:AH138" si="204">IF(AND(ISNUMBER(AD139),ISNUMBER(AD140)),SUM(AD139:AD140),"")</f>
        <v/>
      </c>
      <c r="AE138" s="334" t="str">
        <f t="shared" si="204"/>
        <v/>
      </c>
      <c r="AF138" s="334" t="str">
        <f t="shared" si="204"/>
        <v/>
      </c>
      <c r="AG138" s="334" t="str">
        <f t="shared" si="204"/>
        <v/>
      </c>
      <c r="AH138" s="99" t="str">
        <f t="shared" si="204"/>
        <v/>
      </c>
      <c r="AI138" s="282"/>
    </row>
    <row r="139" spans="2:35" ht="15" customHeight="1" x14ac:dyDescent="0.25">
      <c r="B139" s="359" t="s">
        <v>565</v>
      </c>
      <c r="C139" s="267"/>
      <c r="D139" s="160"/>
      <c r="E139" s="160"/>
      <c r="F139" s="160"/>
      <c r="G139" s="160"/>
      <c r="H139" s="160"/>
      <c r="I139" s="334" t="str">
        <f t="shared" ref="I139:I142" si="205">IF(AND(ISNUMBER(D139),ISNUMBER(E139),ISNUMBER(H139)),SUM(D139,E139,H139),"")</f>
        <v/>
      </c>
      <c r="J139" s="160"/>
      <c r="K139" s="160"/>
      <c r="L139" s="160"/>
      <c r="M139" s="334" t="str">
        <f t="shared" ref="M139:M142" si="206">IF(AND(ISNUMBER(J139),ISNUMBER(K139),ISNUMBER(L139)),SUM(J139:L139), "")</f>
        <v/>
      </c>
      <c r="N139" s="471"/>
      <c r="O139" s="160"/>
      <c r="P139" s="160"/>
      <c r="Q139" s="160"/>
      <c r="R139" s="160"/>
      <c r="S139" s="160"/>
      <c r="T139" s="160"/>
      <c r="U139" s="160"/>
      <c r="V139" s="160"/>
      <c r="W139" s="334" t="str">
        <f t="shared" ref="W139:W145" si="207">IF(AND(ISNUMBER(R139),ISNUMBER(S139),ISNUMBER(V139)),SUM(R139,S139,V139),"")</f>
        <v/>
      </c>
      <c r="X139" s="160"/>
      <c r="Y139" s="160"/>
      <c r="Z139" s="160"/>
      <c r="AA139" s="99" t="str">
        <f t="shared" ref="AA139:AA145" si="208">IF(AND(ISNUMBER(X139),ISNUMBER(Y139),ISNUMBER(Z139)),SUM(X139:Z139), "")</f>
        <v/>
      </c>
      <c r="AB139" s="539" t="str">
        <f t="shared" si="112"/>
        <v/>
      </c>
      <c r="AC139" s="319" t="str">
        <f>IF(ISNUMBER(AB139),IF(AND(AB139&gt;=(Parameters!F381*0.95), AB139&lt;=(Parameters!F381*1.05)), "Pass", "Fail (RW≠" &amp; Parameters!F381*100 &amp; "%)"),"")</f>
        <v/>
      </c>
      <c r="AD139" s="160"/>
      <c r="AE139" s="160"/>
      <c r="AF139" s="160"/>
      <c r="AG139" s="98"/>
      <c r="AH139" s="98"/>
      <c r="AI139" s="282"/>
    </row>
    <row r="140" spans="2:35" ht="15" customHeight="1" x14ac:dyDescent="0.25">
      <c r="B140" s="359" t="s">
        <v>566</v>
      </c>
      <c r="C140" s="267"/>
      <c r="D140" s="160"/>
      <c r="E140" s="160"/>
      <c r="F140" s="160"/>
      <c r="G140" s="160"/>
      <c r="H140" s="160"/>
      <c r="I140" s="334" t="str">
        <f t="shared" si="205"/>
        <v/>
      </c>
      <c r="J140" s="160"/>
      <c r="K140" s="160"/>
      <c r="L140" s="160"/>
      <c r="M140" s="334" t="str">
        <f t="shared" si="206"/>
        <v/>
      </c>
      <c r="N140" s="471"/>
      <c r="O140" s="160"/>
      <c r="P140" s="160"/>
      <c r="Q140" s="160"/>
      <c r="R140" s="160"/>
      <c r="S140" s="160"/>
      <c r="T140" s="160"/>
      <c r="U140" s="160"/>
      <c r="V140" s="160"/>
      <c r="W140" s="334" t="str">
        <f t="shared" si="207"/>
        <v/>
      </c>
      <c r="X140" s="160"/>
      <c r="Y140" s="160"/>
      <c r="Z140" s="160"/>
      <c r="AA140" s="99" t="str">
        <f t="shared" si="208"/>
        <v/>
      </c>
      <c r="AB140" s="539" t="str">
        <f t="shared" si="112"/>
        <v/>
      </c>
      <c r="AC140" s="319" t="str">
        <f>IF(ISNUMBER(AB140),IF(AND(AB140&gt;=(Parameters!F382*0.95), AB140&lt;=(Parameters!F382*1.05)), "Pass", "Fail (RW≠" &amp; Parameters!F382*100 &amp; "%)"),"")</f>
        <v/>
      </c>
      <c r="AD140" s="160"/>
      <c r="AE140" s="160"/>
      <c r="AF140" s="160"/>
      <c r="AG140" s="98"/>
      <c r="AH140" s="98"/>
      <c r="AI140" s="282"/>
    </row>
    <row r="141" spans="2:35" ht="15" customHeight="1" x14ac:dyDescent="0.25">
      <c r="B141" s="268" t="s">
        <v>773</v>
      </c>
      <c r="C141" s="267"/>
      <c r="D141" s="160"/>
      <c r="E141" s="160"/>
      <c r="F141" s="160"/>
      <c r="G141" s="160"/>
      <c r="H141" s="160"/>
      <c r="I141" s="334" t="str">
        <f t="shared" si="205"/>
        <v/>
      </c>
      <c r="J141" s="160"/>
      <c r="K141" s="160"/>
      <c r="L141" s="160"/>
      <c r="M141" s="334" t="str">
        <f t="shared" si="206"/>
        <v/>
      </c>
      <c r="N141" s="266"/>
      <c r="O141" s="160"/>
      <c r="P141" s="160"/>
      <c r="Q141" s="160"/>
      <c r="R141" s="160"/>
      <c r="S141" s="160"/>
      <c r="T141" s="160"/>
      <c r="U141" s="160"/>
      <c r="V141" s="160"/>
      <c r="W141" s="334" t="str">
        <f t="shared" si="207"/>
        <v/>
      </c>
      <c r="X141" s="160"/>
      <c r="Y141" s="160"/>
      <c r="Z141" s="160"/>
      <c r="AA141" s="99" t="str">
        <f t="shared" si="208"/>
        <v/>
      </c>
      <c r="AB141" s="539" t="str">
        <f t="shared" si="112"/>
        <v/>
      </c>
      <c r="AC141" s="286"/>
      <c r="AD141" s="160"/>
      <c r="AE141" s="160"/>
      <c r="AF141" s="160"/>
      <c r="AG141" s="98"/>
      <c r="AH141" s="98"/>
      <c r="AI141" s="282"/>
    </row>
    <row r="142" spans="2:35" ht="15" customHeight="1" x14ac:dyDescent="0.25">
      <c r="B142" s="440" t="s">
        <v>723</v>
      </c>
      <c r="C142" s="267"/>
      <c r="D142" s="160"/>
      <c r="E142" s="160"/>
      <c r="F142" s="160"/>
      <c r="G142" s="160"/>
      <c r="H142" s="160"/>
      <c r="I142" s="334" t="str">
        <f t="shared" si="205"/>
        <v/>
      </c>
      <c r="J142" s="160"/>
      <c r="K142" s="160"/>
      <c r="L142" s="160"/>
      <c r="M142" s="334" t="str">
        <f t="shared" si="206"/>
        <v/>
      </c>
      <c r="N142" s="266"/>
      <c r="O142" s="266"/>
      <c r="P142" s="266"/>
      <c r="Q142" s="160"/>
      <c r="R142" s="160"/>
      <c r="S142" s="160"/>
      <c r="T142" s="160"/>
      <c r="U142" s="160"/>
      <c r="V142" s="160"/>
      <c r="W142" s="334" t="str">
        <f t="shared" si="207"/>
        <v/>
      </c>
      <c r="X142" s="160"/>
      <c r="Y142" s="160"/>
      <c r="Z142" s="160"/>
      <c r="AA142" s="99" t="str">
        <f t="shared" si="208"/>
        <v/>
      </c>
      <c r="AB142" s="539" t="str">
        <f t="shared" si="112"/>
        <v/>
      </c>
      <c r="AC142" s="286"/>
      <c r="AD142" s="160"/>
      <c r="AE142" s="160"/>
      <c r="AF142" s="160"/>
      <c r="AG142" s="98"/>
      <c r="AH142" s="98"/>
      <c r="AI142" s="282"/>
    </row>
    <row r="143" spans="2:35" ht="15" customHeight="1" x14ac:dyDescent="0.25">
      <c r="B143" s="441" t="str">
        <f>"Check: row" &amp; ROW(C142) &amp; " ≤ row "&amp; ROW(C141)</f>
        <v>Check: row142 ≤ row 141</v>
      </c>
      <c r="C143" s="319" t="str">
        <f t="shared" ref="C143:H143" si="209">IF(AND(ISNUMBER(C141), ISNUMBER(C142)), IF(C142&lt;=C141, "Pass", "Fail"), "")</f>
        <v/>
      </c>
      <c r="D143" s="319" t="str">
        <f t="shared" si="209"/>
        <v/>
      </c>
      <c r="E143" s="319" t="str">
        <f t="shared" si="209"/>
        <v/>
      </c>
      <c r="F143" s="319" t="str">
        <f t="shared" si="209"/>
        <v/>
      </c>
      <c r="G143" s="319" t="str">
        <f t="shared" si="209"/>
        <v/>
      </c>
      <c r="H143" s="319" t="str">
        <f t="shared" si="209"/>
        <v/>
      </c>
      <c r="I143" s="266"/>
      <c r="J143" s="319" t="str">
        <f>IF(AND(ISNUMBER(J141), ISNUMBER(J142)), IF(J142&lt;=J141, "Pass", "Fail"), "")</f>
        <v/>
      </c>
      <c r="K143" s="319" t="str">
        <f>IF(AND(ISNUMBER(K141), ISNUMBER(K142)), IF(K142&lt;=K141, "Pass", "Fail"), "")</f>
        <v/>
      </c>
      <c r="L143" s="319" t="str">
        <f>IF(AND(ISNUMBER(L141), ISNUMBER(L142)), IF(L142&lt;=L141, "Pass", "Fail"), "")</f>
        <v/>
      </c>
      <c r="M143" s="266"/>
      <c r="N143" s="266"/>
      <c r="O143" s="266"/>
      <c r="P143" s="266"/>
      <c r="Q143" s="319" t="str">
        <f t="shared" ref="Q143:W143" si="210">IF(AND(ISNUMBER(Q141), ISNUMBER(Q142)), IF(Q142&lt;=Q141, "Pass", "Fail"), "")</f>
        <v/>
      </c>
      <c r="R143" s="319" t="str">
        <f t="shared" si="210"/>
        <v/>
      </c>
      <c r="S143" s="319" t="str">
        <f t="shared" si="210"/>
        <v/>
      </c>
      <c r="T143" s="319" t="str">
        <f t="shared" si="210"/>
        <v/>
      </c>
      <c r="U143" s="319" t="str">
        <f t="shared" si="210"/>
        <v/>
      </c>
      <c r="V143" s="319" t="str">
        <f t="shared" si="210"/>
        <v/>
      </c>
      <c r="W143" s="319" t="str">
        <f t="shared" si="210"/>
        <v/>
      </c>
      <c r="X143" s="319" t="str">
        <f>IF(AND(ISNUMBER(X141), ISNUMBER(X142)), IF(X142&lt;=X141, "Pass", "Fail"), "")</f>
        <v/>
      </c>
      <c r="Y143" s="319" t="str">
        <f>IF(AND(ISNUMBER(Y141), ISNUMBER(Y142)), IF(Y142&lt;=Y141, "Pass", "Fail"), "")</f>
        <v/>
      </c>
      <c r="Z143" s="319" t="str">
        <f>IF(AND(ISNUMBER(Z141), ISNUMBER(Z142)), IF(Z142&lt;=Z141, "Pass", "Fail"), "")</f>
        <v/>
      </c>
      <c r="AA143" s="283"/>
      <c r="AB143" s="266"/>
      <c r="AC143" s="286"/>
      <c r="AD143" s="319" t="str">
        <f>IF(AND(ISNUMBER(AD141), ISNUMBER(AD142)), IF(AD142&lt;=AD141, "Pass", "Fail"), "")</f>
        <v/>
      </c>
      <c r="AE143" s="319" t="str">
        <f>IF(AND(ISNUMBER(AE141), ISNUMBER(AE142)), IF(AE142&lt;=AE141, "Pass", "Fail"), "")</f>
        <v/>
      </c>
      <c r="AF143" s="319" t="str">
        <f>IF(AND(ISNUMBER(AF141), ISNUMBER(AF142)), IF(AF142&lt;=AF141, "Pass", "Fail"), "")</f>
        <v/>
      </c>
      <c r="AG143" s="319" t="str">
        <f>IF(AND(ISNUMBER(AG141), ISNUMBER(AG142)), IF(AG142&lt;=AG141, "Pass", "Fail"), "")</f>
        <v/>
      </c>
      <c r="AH143" s="394" t="str">
        <f>IF(AND(ISNUMBER(AH141), ISNUMBER(AH142)), IF(AH142&lt;=AH141, "Pass", "Fail"), "")</f>
        <v/>
      </c>
      <c r="AI143" s="282"/>
    </row>
    <row r="144" spans="2:35" ht="15" customHeight="1" x14ac:dyDescent="0.25">
      <c r="B144" s="274" t="s">
        <v>567</v>
      </c>
      <c r="C144" s="267"/>
      <c r="D144" s="160"/>
      <c r="E144" s="160"/>
      <c r="F144" s="160"/>
      <c r="G144" s="160"/>
      <c r="H144" s="160"/>
      <c r="I144" s="334" t="str">
        <f>IF(AND(ISNUMBER(D144),ISNUMBER(E144),ISNUMBER(H144)),SUM(D144,E144,H144),"")</f>
        <v/>
      </c>
      <c r="J144" s="160"/>
      <c r="K144" s="160"/>
      <c r="L144" s="160"/>
      <c r="M144" s="334" t="str">
        <f t="shared" ref="M144:M145" si="211">IF(AND(ISNUMBER(J144),ISNUMBER(K144),ISNUMBER(L144)),SUM(J144:L144), "")</f>
        <v/>
      </c>
      <c r="N144" s="266"/>
      <c r="O144" s="160"/>
      <c r="P144" s="160"/>
      <c r="Q144" s="160"/>
      <c r="R144" s="160"/>
      <c r="S144" s="160"/>
      <c r="T144" s="160"/>
      <c r="U144" s="160"/>
      <c r="V144" s="160"/>
      <c r="W144" s="334" t="str">
        <f t="shared" si="207"/>
        <v/>
      </c>
      <c r="X144" s="160"/>
      <c r="Y144" s="160"/>
      <c r="Z144" s="160"/>
      <c r="AA144" s="99" t="str">
        <f t="shared" si="208"/>
        <v/>
      </c>
      <c r="AB144" s="539" t="str">
        <f t="shared" si="112"/>
        <v/>
      </c>
      <c r="AC144" s="286"/>
      <c r="AD144" s="160"/>
      <c r="AE144" s="160"/>
      <c r="AF144" s="160"/>
      <c r="AG144" s="98"/>
      <c r="AH144" s="98"/>
      <c r="AI144" s="282"/>
    </row>
    <row r="145" spans="1:35" ht="15" customHeight="1" x14ac:dyDescent="0.25">
      <c r="B145" s="274" t="s">
        <v>31</v>
      </c>
      <c r="C145" s="275"/>
      <c r="D145" s="162"/>
      <c r="E145" s="162"/>
      <c r="F145" s="162"/>
      <c r="G145" s="162"/>
      <c r="H145" s="162"/>
      <c r="I145" s="334" t="str">
        <f>IF(AND(ISNUMBER(D145),ISNUMBER(E145),ISNUMBER(H145)),SUM(D145,E145,H145),"")</f>
        <v/>
      </c>
      <c r="J145" s="162"/>
      <c r="K145" s="162"/>
      <c r="L145" s="162"/>
      <c r="M145" s="334" t="str">
        <f t="shared" si="211"/>
        <v/>
      </c>
      <c r="N145" s="473"/>
      <c r="O145" s="162"/>
      <c r="P145" s="162"/>
      <c r="Q145" s="162"/>
      <c r="R145" s="162"/>
      <c r="S145" s="162"/>
      <c r="T145" s="162"/>
      <c r="U145" s="162"/>
      <c r="V145" s="162"/>
      <c r="W145" s="334" t="str">
        <f t="shared" si="207"/>
        <v/>
      </c>
      <c r="X145" s="162"/>
      <c r="Y145" s="162"/>
      <c r="Z145" s="162"/>
      <c r="AA145" s="99" t="str">
        <f t="shared" si="208"/>
        <v/>
      </c>
      <c r="AB145" s="539" t="str">
        <f t="shared" si="112"/>
        <v/>
      </c>
      <c r="AC145" s="580"/>
      <c r="AD145" s="162"/>
      <c r="AE145" s="162"/>
      <c r="AF145" s="162"/>
      <c r="AG145" s="188"/>
      <c r="AH145" s="188"/>
      <c r="AI145" s="282"/>
    </row>
    <row r="146" spans="1:35" ht="15" customHeight="1" x14ac:dyDescent="0.25">
      <c r="B146" s="502" t="s">
        <v>838</v>
      </c>
      <c r="C146" s="503" t="str">
        <f t="shared" ref="C146:M146" si="212">IF(AND(ISNUMBER(C19),ISNUMBER(C24),ISNUMBER(C51), ISNUMBER(C68), ISNUMBER(C80),ISNUMBER(C81),ISNUMBER(C90),ISNUMBER(C94),ISNUMBER(C95),ISNUMBER(C98),ISNUMBER(C102), ISNUMBER(C141),ISNUMBER(C144), ISNUMBER(C145)), SUM(C19,C24,C51,C68,C80,C81,C90,C94,C95,C98,C102,C141,C144, C145)," ")</f>
        <v xml:space="preserve"> </v>
      </c>
      <c r="D146" s="503" t="str">
        <f t="shared" si="212"/>
        <v xml:space="preserve"> </v>
      </c>
      <c r="E146" s="503" t="str">
        <f t="shared" si="212"/>
        <v xml:space="preserve"> </v>
      </c>
      <c r="F146" s="503" t="str">
        <f t="shared" si="212"/>
        <v xml:space="preserve"> </v>
      </c>
      <c r="G146" s="503" t="str">
        <f t="shared" si="212"/>
        <v xml:space="preserve"> </v>
      </c>
      <c r="H146" s="503" t="str">
        <f t="shared" si="212"/>
        <v xml:space="preserve"> </v>
      </c>
      <c r="I146" s="503" t="str">
        <f t="shared" si="212"/>
        <v xml:space="preserve"> </v>
      </c>
      <c r="J146" s="503" t="str">
        <f t="shared" si="212"/>
        <v xml:space="preserve"> </v>
      </c>
      <c r="K146" s="503" t="str">
        <f t="shared" si="212"/>
        <v xml:space="preserve"> </v>
      </c>
      <c r="L146" s="503" t="str">
        <f t="shared" si="212"/>
        <v xml:space="preserve"> </v>
      </c>
      <c r="M146" s="503" t="str">
        <f t="shared" si="212"/>
        <v xml:space="preserve"> </v>
      </c>
      <c r="N146" s="503" t="str">
        <f>IF(AND(ISNUMBER(N19),ISNUMBER(N24),ISNUMBER(N51), ISNUMBER(N68), ISNUMBER(N80),ISNUMBER(N81),ISNUMBER(N90),ISNUMBER(N94),ISNUMBER(N95),ISNUMBER(N98),ISNUMBER(N102), ISNUMBER(N145)), SUM(N19,N24,N51,N68,N80,N81,N90,N94,N95,N98,N102,N145)," ")</f>
        <v xml:space="preserve"> </v>
      </c>
      <c r="O146" s="160"/>
      <c r="P146" s="160"/>
      <c r="Q146" s="503" t="str">
        <f t="shared" ref="Q146:AA146" si="213">IF(AND(ISNUMBER(Q19),ISNUMBER(Q24),ISNUMBER(Q51), ISNUMBER(Q68), ISNUMBER(Q80),ISNUMBER(Q81),ISNUMBER(Q90),ISNUMBER(Q94),ISNUMBER(Q95),ISNUMBER(Q98),ISNUMBER(Q102), ISNUMBER(Q141),ISNUMBER(Q144), ISNUMBER(Q145)), SUM(Q19,Q24,Q51,Q68,Q80,Q81,Q90,Q94,Q95,Q98,Q102,Q141,Q144, Q145)," ")</f>
        <v xml:space="preserve"> </v>
      </c>
      <c r="R146" s="503" t="str">
        <f t="shared" si="213"/>
        <v xml:space="preserve"> </v>
      </c>
      <c r="S146" s="503" t="str">
        <f t="shared" si="213"/>
        <v xml:space="preserve"> </v>
      </c>
      <c r="T146" s="503" t="str">
        <f t="shared" si="213"/>
        <v xml:space="preserve"> </v>
      </c>
      <c r="U146" s="503" t="str">
        <f t="shared" si="213"/>
        <v xml:space="preserve"> </v>
      </c>
      <c r="V146" s="503" t="str">
        <f t="shared" si="213"/>
        <v xml:space="preserve"> </v>
      </c>
      <c r="W146" s="503" t="str">
        <f t="shared" si="213"/>
        <v xml:space="preserve"> </v>
      </c>
      <c r="X146" s="503" t="str">
        <f t="shared" si="213"/>
        <v xml:space="preserve"> </v>
      </c>
      <c r="Y146" s="503" t="str">
        <f t="shared" si="213"/>
        <v xml:space="preserve"> </v>
      </c>
      <c r="Z146" s="503" t="str">
        <f t="shared" si="213"/>
        <v xml:space="preserve"> </v>
      </c>
      <c r="AA146" s="504" t="str">
        <f t="shared" si="213"/>
        <v xml:space="preserve"> </v>
      </c>
      <c r="AB146" s="621" t="str">
        <f t="shared" si="112"/>
        <v/>
      </c>
      <c r="AC146" s="286"/>
      <c r="AD146" s="503" t="str">
        <f t="shared" ref="AD146:AH146" si="21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3" t="str">
        <f t="shared" si="214"/>
        <v xml:space="preserve"> </v>
      </c>
      <c r="AF146" s="503" t="str">
        <f t="shared" si="214"/>
        <v xml:space="preserve"> </v>
      </c>
      <c r="AG146" s="503" t="str">
        <f t="shared" si="214"/>
        <v xml:space="preserve"> </v>
      </c>
      <c r="AH146" s="504" t="str">
        <f t="shared" si="214"/>
        <v xml:space="preserve"> </v>
      </c>
      <c r="AI146" s="282"/>
    </row>
    <row r="147" spans="1:35" ht="15" customHeight="1" x14ac:dyDescent="0.25">
      <c r="B147" s="200" t="str">
        <f>"Check: cell I" &amp; ROW(I141) &amp; " = cell N"&amp; ROW(N146)</f>
        <v>Check: cell I141 = cell N146</v>
      </c>
      <c r="C147" s="287"/>
      <c r="D147" s="284"/>
      <c r="E147" s="284"/>
      <c r="F147" s="284"/>
      <c r="G147" s="284"/>
      <c r="H147" s="284"/>
      <c r="I147" s="284"/>
      <c r="J147" s="284"/>
      <c r="K147" s="284"/>
      <c r="L147" s="284"/>
      <c r="M147" s="284"/>
      <c r="N147" s="315" t="str">
        <f>IF(AND(ISNUMBER(I141),ISNUMBER(N146)), IF(I141=N146, "Pass", "Fail"),"")</f>
        <v/>
      </c>
      <c r="O147" s="277"/>
      <c r="P147" s="277"/>
      <c r="Q147" s="284"/>
      <c r="R147" s="284"/>
      <c r="S147" s="284"/>
      <c r="T147" s="284"/>
      <c r="U147" s="284"/>
      <c r="V147" s="284"/>
      <c r="W147" s="284"/>
      <c r="X147" s="284"/>
      <c r="Y147" s="284"/>
      <c r="Z147" s="284"/>
      <c r="AA147" s="285"/>
      <c r="AB147" s="284"/>
      <c r="AC147" s="287"/>
      <c r="AD147" s="284"/>
      <c r="AE147" s="284"/>
      <c r="AF147" s="284"/>
      <c r="AG147" s="284"/>
      <c r="AH147" s="285"/>
      <c r="AI147" s="282"/>
    </row>
    <row r="148" spans="1:35" ht="45" customHeight="1" x14ac:dyDescent="0.25">
      <c r="B148" s="1234" t="s">
        <v>1375</v>
      </c>
      <c r="C148" s="834"/>
      <c r="D148" s="834"/>
      <c r="E148" s="834"/>
      <c r="F148" s="834"/>
      <c r="G148" s="834"/>
      <c r="H148" s="834"/>
      <c r="I148" s="632" t="str">
        <f>IF(AND(ISNUMBER(D148),ISNUMBER(E148),ISNUMBER(H148)),SUM(D148,E148,H148),"")</f>
        <v/>
      </c>
      <c r="J148" s="1252"/>
      <c r="K148" s="1252"/>
      <c r="L148" s="1252"/>
      <c r="M148" s="632" t="str">
        <f t="shared" ref="M148:M149" si="215">IF(AND(ISNUMBER(J148),ISNUMBER(K148),ISNUMBER(L148)),SUM(J148:L148), "")</f>
        <v/>
      </c>
      <c r="N148" s="1231"/>
      <c r="O148" s="834"/>
      <c r="P148" s="834"/>
      <c r="Q148" s="998"/>
      <c r="R148" s="998"/>
      <c r="S148" s="998"/>
      <c r="T148" s="998"/>
      <c r="U148" s="998"/>
      <c r="V148" s="998"/>
      <c r="W148" s="998"/>
      <c r="X148" s="998"/>
      <c r="Y148" s="998"/>
      <c r="Z148" s="998"/>
      <c r="AA148" s="998"/>
      <c r="AB148" s="998"/>
      <c r="AC148" s="998"/>
      <c r="AD148" s="998"/>
      <c r="AE148" s="998"/>
      <c r="AF148" s="998"/>
      <c r="AG148" s="998"/>
      <c r="AH148" s="1173"/>
      <c r="AI148" s="282"/>
    </row>
    <row r="149" spans="1:35" ht="45" customHeight="1" x14ac:dyDescent="0.25">
      <c r="B149" s="1235" t="s">
        <v>1376</v>
      </c>
      <c r="C149" s="799"/>
      <c r="D149" s="799"/>
      <c r="E149" s="799"/>
      <c r="F149" s="799"/>
      <c r="G149" s="799"/>
      <c r="H149" s="799"/>
      <c r="I149" s="634" t="str">
        <f>IF(AND(ISNUMBER(D149),ISNUMBER(E149),ISNUMBER(H149)),SUM(D149,E149,H149),"")</f>
        <v/>
      </c>
      <c r="J149" s="799"/>
      <c r="K149" s="799"/>
      <c r="L149" s="799"/>
      <c r="M149" s="634" t="str">
        <f t="shared" si="215"/>
        <v/>
      </c>
      <c r="N149" s="477"/>
      <c r="O149" s="799"/>
      <c r="P149" s="799"/>
      <c r="Q149" s="1069"/>
      <c r="R149" s="1069"/>
      <c r="S149" s="1069"/>
      <c r="T149" s="1069"/>
      <c r="U149" s="1069"/>
      <c r="V149" s="1069"/>
      <c r="W149" s="1069"/>
      <c r="X149" s="1069"/>
      <c r="Y149" s="1069"/>
      <c r="Z149" s="1069"/>
      <c r="AA149" s="1069"/>
      <c r="AB149" s="1069"/>
      <c r="AC149" s="1069"/>
      <c r="AD149" s="1069"/>
      <c r="AE149" s="1069"/>
      <c r="AF149" s="1069"/>
      <c r="AG149" s="1069"/>
      <c r="AH149" s="1232"/>
      <c r="AI149" s="282"/>
    </row>
    <row r="150" spans="1:35" ht="60" customHeight="1" x14ac:dyDescent="0.25">
      <c r="A150" s="278" t="s">
        <v>1716</v>
      </c>
      <c r="B150" s="279"/>
      <c r="AI150" s="282"/>
    </row>
    <row r="151" spans="1:35" ht="15" customHeight="1" x14ac:dyDescent="0.3">
      <c r="A151" s="278"/>
      <c r="B151" s="654"/>
      <c r="C151" s="2565" t="s">
        <v>568</v>
      </c>
      <c r="D151" s="2566"/>
      <c r="E151" s="2566"/>
      <c r="F151" s="2566"/>
      <c r="G151" s="2566"/>
      <c r="H151" s="2566"/>
      <c r="I151" s="2566"/>
      <c r="J151" s="2567"/>
      <c r="AI151" s="282"/>
    </row>
    <row r="152" spans="1:35" ht="15" customHeight="1" x14ac:dyDescent="0.25">
      <c r="A152" s="288"/>
      <c r="B152" s="97"/>
      <c r="C152" s="1328" t="s">
        <v>539</v>
      </c>
      <c r="D152" s="2545" t="s">
        <v>1520</v>
      </c>
      <c r="E152" s="2545" t="s">
        <v>544</v>
      </c>
      <c r="F152" s="2545" t="s">
        <v>1521</v>
      </c>
      <c r="G152" s="1329"/>
      <c r="H152" s="2545" t="s">
        <v>540</v>
      </c>
      <c r="I152" s="2545" t="s">
        <v>35</v>
      </c>
      <c r="J152" s="2538" t="s">
        <v>491</v>
      </c>
      <c r="AI152" s="282"/>
    </row>
    <row r="153" spans="1:35" ht="15" customHeight="1" x14ac:dyDescent="0.25">
      <c r="A153" s="288"/>
      <c r="B153" s="97"/>
      <c r="C153" s="1327"/>
      <c r="D153" s="2550"/>
      <c r="E153" s="2550"/>
      <c r="F153" s="2550"/>
      <c r="G153" s="1329"/>
      <c r="H153" s="2550"/>
      <c r="I153" s="2550"/>
      <c r="J153" s="2568"/>
      <c r="AI153" s="282"/>
    </row>
    <row r="154" spans="1:35" ht="45" customHeight="1" x14ac:dyDescent="0.25">
      <c r="A154" s="288"/>
      <c r="B154" s="1347"/>
      <c r="C154" s="673"/>
      <c r="D154" s="2546"/>
      <c r="E154" s="2546"/>
      <c r="F154" s="2546"/>
      <c r="G154" s="685"/>
      <c r="H154" s="2546"/>
      <c r="I154" s="2546"/>
      <c r="J154" s="2539"/>
      <c r="AI154" s="282"/>
    </row>
    <row r="155" spans="1:35" ht="15" customHeight="1" x14ac:dyDescent="0.25">
      <c r="A155" s="288"/>
      <c r="B155" s="280" t="s">
        <v>712</v>
      </c>
      <c r="C155" s="334" t="str">
        <f>IF(AND(ISNUMBER(C156),ISNUMBER(C157)), SUM(C156,C157),"")</f>
        <v/>
      </c>
      <c r="D155" s="334" t="str">
        <f t="shared" ref="D155:J155" si="216">IF(AND(ISNUMBER(D156),ISNUMBER(D157)), SUM(D156,D157),"")</f>
        <v/>
      </c>
      <c r="E155" s="334" t="str">
        <f t="shared" si="216"/>
        <v/>
      </c>
      <c r="F155" s="334" t="str">
        <f>IF(AND(ISNUMBER(F156),ISNUMBER(F157)), SUM(F156,F157),"")</f>
        <v/>
      </c>
      <c r="H155" s="334" t="str">
        <f t="shared" si="216"/>
        <v/>
      </c>
      <c r="I155" s="334" t="str">
        <f t="shared" si="216"/>
        <v/>
      </c>
      <c r="J155" s="545" t="str">
        <f t="shared" si="216"/>
        <v/>
      </c>
      <c r="AI155" s="282"/>
    </row>
    <row r="156" spans="1:35" ht="15" customHeight="1" x14ac:dyDescent="0.25">
      <c r="A156" s="288"/>
      <c r="B156" s="272" t="s">
        <v>713</v>
      </c>
      <c r="C156" s="474"/>
      <c r="D156" s="471"/>
      <c r="E156" s="471"/>
      <c r="F156" s="471"/>
      <c r="H156" s="334" t="str">
        <f>IF(AND(ISNUMBER(D156),ISNUMBER(E156),ISNUMBER(F156)),SUM(D156,E156,F156),"")</f>
        <v/>
      </c>
      <c r="I156" s="471"/>
      <c r="J156" s="475"/>
      <c r="AI156" s="282"/>
    </row>
    <row r="157" spans="1:35" ht="15" customHeight="1" x14ac:dyDescent="0.25">
      <c r="A157" s="288"/>
      <c r="B157" s="281" t="s">
        <v>714</v>
      </c>
      <c r="C157" s="476"/>
      <c r="D157" s="477"/>
      <c r="E157" s="477"/>
      <c r="F157" s="477"/>
      <c r="H157" s="334" t="str">
        <f>IF(AND(ISNUMBER(D157),ISNUMBER(E157),ISNUMBER(F157)),SUM(D157,E157,F157),"")</f>
        <v/>
      </c>
      <c r="I157" s="477"/>
      <c r="J157" s="478"/>
      <c r="AI157" s="282"/>
    </row>
    <row r="158" spans="1:35" ht="15" customHeight="1" x14ac:dyDescent="0.25">
      <c r="A158" s="288"/>
      <c r="B158" s="755" t="str">
        <f>"Check: row " &amp; ROW(B155) &amp;" = row " &amp; ROW(B90)</f>
        <v>Check: row 155 = row 90</v>
      </c>
      <c r="C158" s="468" t="str">
        <f>IF(AND(ISNUMBER(C155), ISNUMBER(C90)), IF(C155=C90, "Pass", "Fail"), "")</f>
        <v/>
      </c>
      <c r="D158" s="756" t="str">
        <f>IF(AND(ISNUMBER(D155), ISNUMBER(D90)), IF(D155=D90, "Pass", "Fail"), "")</f>
        <v/>
      </c>
      <c r="E158" s="756" t="str">
        <f>IF(AND(ISNUMBER(E155), ISNUMBER(E90)), IF(E155=E90, "Pass", "Fail"), "")</f>
        <v/>
      </c>
      <c r="F158" s="756" t="str">
        <f>IF(AND(ISNUMBER(F155), ISNUMBER(H90)), IF(F155=H90, "Pass", "Fail"), "")</f>
        <v/>
      </c>
      <c r="H158" s="756" t="str">
        <f>IF(AND(ISNUMBER(H155), ISNUMBER(I90)), IF(H155=I90, "Pass", "Fail"), "")</f>
        <v/>
      </c>
      <c r="I158" s="756" t="str">
        <f>IF(AND(ISNUMBER(I155), ISNUMBER(M90)), IF(I155=M90, "Pass", "Fail"), "")</f>
        <v/>
      </c>
      <c r="J158" s="757" t="str">
        <f>IF(AND(ISNUMBER(J155), ISNUMBER(N90)), IF(J155=N90, "Pass", "Fail"), "")</f>
        <v/>
      </c>
      <c r="AI158" s="282"/>
    </row>
    <row r="159" spans="1:35" ht="15" customHeight="1" x14ac:dyDescent="0.25">
      <c r="A159" s="630"/>
      <c r="B159" s="237"/>
      <c r="C159" s="237"/>
      <c r="D159" s="237"/>
      <c r="E159" s="237"/>
      <c r="F159" s="237"/>
      <c r="G159" s="237"/>
      <c r="H159" s="237"/>
      <c r="I159" s="237"/>
      <c r="J159" s="237"/>
      <c r="K159" s="237"/>
      <c r="L159" s="237"/>
      <c r="M159" s="237"/>
      <c r="N159" s="237"/>
      <c r="O159" s="237"/>
      <c r="P159" s="237"/>
      <c r="Q159" s="237"/>
      <c r="R159" s="237"/>
      <c r="S159" s="237"/>
      <c r="T159" s="237"/>
      <c r="U159" s="237"/>
      <c r="V159" s="237"/>
      <c r="W159" s="237"/>
      <c r="X159" s="237"/>
      <c r="Y159" s="237"/>
      <c r="Z159" s="237"/>
      <c r="AA159" s="237"/>
      <c r="AB159" s="1348"/>
      <c r="AC159" s="1348"/>
      <c r="AD159" s="1348"/>
      <c r="AE159" s="1348"/>
      <c r="AF159" s="1348"/>
      <c r="AG159" s="1348"/>
      <c r="AH159" s="1348"/>
      <c r="AI159" s="500"/>
    </row>
  </sheetData>
  <sheetProtection algorithmName="SHA-512" hashValue="9FK6QTKcFF0UZfQ8Vz9MpIzZMhYrcZ2n5o/diqM7feONi1ztjIShqQ7rMywr4PYAIP32DXOZJDzF7qo0TS/5aQ==" saltValue="AKCWD1FlN6qupzUWUX7DTQ==" spinCount="100000" sheet="1" objects="1" scenarios="1"/>
  <mergeCells count="42">
    <mergeCell ref="D152:D154"/>
    <mergeCell ref="E152:E154"/>
    <mergeCell ref="F152:F154"/>
    <mergeCell ref="H152:H154"/>
    <mergeCell ref="C151:J151"/>
    <mergeCell ref="J152:J154"/>
    <mergeCell ref="I152:I154"/>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D16:AE17"/>
    <mergeCell ref="AD15:AE15"/>
    <mergeCell ref="AF16:AH16"/>
    <mergeCell ref="AH17:AH18"/>
    <mergeCell ref="AF17:AG17"/>
    <mergeCell ref="AF15:AH15"/>
  </mergeCells>
  <conditionalFormatting sqref="A1:G1 I1:AI1 A2:AI88">
    <cfRule type="cellIs" dxfId="3029" priority="2622" stopIfTrue="1" operator="equal">
      <formula>"please check"</formula>
    </cfRule>
  </conditionalFormatting>
  <conditionalFormatting sqref="A2:AI88 A1:G1 I1:AI1">
    <cfRule type="cellIs" dxfId="3027" priority="87" stopIfTrue="1" operator="equal">
      <formula>"Pass"</formula>
    </cfRule>
  </conditionalFormatting>
  <conditionalFormatting sqref="A89:AI1048576">
    <cfRule type="cellIs" dxfId="3026" priority="5" stopIfTrue="1" operator="equal">
      <formula>"Pass"</formula>
    </cfRule>
    <cfRule type="cellIs" dxfId="3025" priority="6" stopIfTrue="1" operator="equal">
      <formula>"please check"</formula>
    </cfRule>
  </conditionalFormatting>
  <conditionalFormatting sqref="B89">
    <cfRule type="cellIs" dxfId="3023" priority="1" stopIfTrue="1" operator="equal">
      <formula>"Pass"</formula>
    </cfRule>
    <cfRule type="cellIs" dxfId="3022" priority="2" stopIfTrue="1" operator="equal">
      <formula>"please check"</formula>
    </cfRule>
  </conditionalFormatting>
  <conditionalFormatting sqref="C19:AD146 AF19:AH146 AD66:AH67 AD89:AH89 C148:AH149 C155:F157 H155:J157">
    <cfRule type="cellIs" dxfId="3020" priority="2643" stopIfTrue="1" operator="lessThan">
      <formula>0</formula>
    </cfRule>
  </conditionalFormatting>
  <conditionalFormatting sqref="H1">
    <cfRule type="cellIs" dxfId="3019" priority="9" stopIfTrue="1" operator="equal">
      <formula>"Error"</formula>
    </cfRule>
    <cfRule type="cellIs" dxfId="3018" priority="10" stopIfTrue="1" operator="equal">
      <formula>"Pass"</formula>
    </cfRule>
  </conditionalFormatting>
  <conditionalFormatting sqref="AE67">
    <cfRule type="cellIs" dxfId="3017"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88" max="37" man="1"/>
    <brk id="140" max="37" man="1"/>
  </rowBreaks>
  <colBreaks count="2" manualBreakCount="2">
    <brk id="16" max="160" man="1"/>
    <brk id="29" max="160" man="1"/>
  </colBreaks>
  <ignoredErrors>
    <ignoredError sqref="I133 I125 I138 I24 I58 I83 I90 I95 I9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I1:AI1 A2:AI88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A89:AI1048576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4.25" zeroHeight="1" x14ac:dyDescent="0.25"/>
  <cols>
    <col min="1" max="1" width="1.7109375" style="2" customWidth="1"/>
    <col min="2" max="2" width="64.7109375" style="2" customWidth="1"/>
    <col min="3" max="5" width="16.7109375" style="2" customWidth="1"/>
    <col min="6" max="6" width="16.7109375" style="2" hidden="1" customWidth="1"/>
    <col min="7" max="16" width="16.7109375" style="2" customWidth="1"/>
    <col min="17" max="17" width="16.7109375" style="2" hidden="1" customWidth="1"/>
    <col min="18" max="28" width="16.7109375" style="2" customWidth="1"/>
    <col min="29" max="29" width="16.7109375" style="2" hidden="1" customWidth="1"/>
    <col min="30" max="44" width="16.7109375" style="2" customWidth="1"/>
    <col min="45" max="45" width="16.7109375" style="2" hidden="1" customWidth="1"/>
    <col min="46" max="55" width="16.7109375" style="2" customWidth="1"/>
    <col min="56" max="56" width="16.7109375" style="2" hidden="1" customWidth="1"/>
    <col min="57" max="67" width="16.7109375" style="2" customWidth="1"/>
    <col min="68" max="68" width="16.7109375" style="2" hidden="1" customWidth="1"/>
    <col min="69" max="76" width="16.7109375" style="2" customWidth="1"/>
    <col min="77" max="77" width="16.7109375" style="2" hidden="1" customWidth="1"/>
    <col min="78" max="80" width="16.7109375" style="2" customWidth="1"/>
    <col min="81" max="81" width="16.7109375" style="2" hidden="1" customWidth="1"/>
    <col min="82" max="95" width="16.7109375" style="2" customWidth="1"/>
    <col min="96" max="96" width="18.7109375" style="2" customWidth="1"/>
    <col min="97" max="97" width="28.7109375" style="2" customWidth="1"/>
    <col min="98" max="98" width="1.7109375" style="2" customWidth="1"/>
    <col min="99" max="104" width="0" style="2" hidden="1" customWidth="1"/>
    <col min="105" max="16384" width="16.7109375" style="2" hidden="1"/>
  </cols>
  <sheetData>
    <row r="1" spans="1:98" customFormat="1" ht="30" customHeight="1" x14ac:dyDescent="0.55000000000000004">
      <c r="A1" s="681" t="s">
        <v>913</v>
      </c>
      <c r="B1" s="682"/>
      <c r="C1" s="652" t="str">
        <f>CONCATENATE("Reporting unit: ", 'General Info'!$C$7, " ", 'General Info'!$C$5)</f>
        <v xml:space="preserve">Reporting unit: 1 </v>
      </c>
      <c r="D1" s="652"/>
      <c r="E1" s="652"/>
      <c r="F1" s="652"/>
      <c r="G1" s="1511" t="s">
        <v>1834</v>
      </c>
      <c r="H1" s="666"/>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c r="BA1" s="666"/>
      <c r="BB1" s="666"/>
      <c r="BC1" s="666"/>
      <c r="BD1" s="666"/>
      <c r="BE1" s="666"/>
      <c r="BF1" s="666"/>
      <c r="BG1" s="666"/>
      <c r="BH1" s="666"/>
      <c r="BI1" s="666"/>
      <c r="BJ1" s="666"/>
      <c r="BK1" s="666"/>
      <c r="BL1" s="666"/>
      <c r="BM1" s="666"/>
      <c r="BN1" s="666"/>
      <c r="BO1" s="666"/>
      <c r="BP1" s="666"/>
      <c r="BQ1" s="666"/>
      <c r="BR1" s="666"/>
      <c r="BS1" s="666"/>
      <c r="BT1" s="666"/>
      <c r="BU1" s="666"/>
      <c r="BV1" s="666"/>
      <c r="BW1" s="666"/>
      <c r="BX1" s="666"/>
      <c r="BY1" s="666"/>
      <c r="BZ1" s="666"/>
      <c r="CA1" s="666"/>
      <c r="CB1" s="666"/>
      <c r="CC1" s="666"/>
      <c r="CD1" s="666"/>
      <c r="CE1" s="666"/>
      <c r="CF1" s="666"/>
      <c r="CG1" s="654"/>
      <c r="CH1" s="654"/>
      <c r="CI1" s="654"/>
      <c r="CJ1" s="654"/>
      <c r="CK1" s="654"/>
      <c r="CL1" s="666"/>
      <c r="CM1" s="666"/>
      <c r="CN1" s="666"/>
      <c r="CO1" s="666"/>
      <c r="CP1" s="666"/>
      <c r="CQ1" s="666"/>
      <c r="CR1" s="666"/>
      <c r="CS1" s="666"/>
      <c r="CT1" s="608"/>
    </row>
    <row r="2" spans="1:98" customFormat="1" ht="15" customHeight="1" x14ac:dyDescent="0.25">
      <c r="A2" s="213"/>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654"/>
      <c r="CH2" s="654"/>
      <c r="CI2" s="654"/>
      <c r="CJ2" s="654"/>
      <c r="CK2" s="654"/>
      <c r="CL2" s="654"/>
      <c r="CM2" s="654"/>
      <c r="CN2" s="654"/>
      <c r="CO2" s="654"/>
      <c r="CP2" s="654"/>
      <c r="CQ2" s="654"/>
      <c r="CR2" s="654"/>
      <c r="CS2" s="654"/>
      <c r="CT2" s="466"/>
    </row>
    <row r="3" spans="1:98" customFormat="1" ht="30" customHeight="1" x14ac:dyDescent="0.25">
      <c r="A3" s="213"/>
      <c r="B3" s="690" t="s">
        <v>890</v>
      </c>
      <c r="C3" s="691"/>
      <c r="D3" s="691"/>
      <c r="E3" s="691"/>
      <c r="F3" s="691"/>
      <c r="G3" s="691"/>
      <c r="H3" s="691"/>
      <c r="I3" s="691"/>
      <c r="J3" s="691"/>
      <c r="K3" s="691"/>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82"/>
    </row>
    <row r="4" spans="1:98" customFormat="1" ht="15" customHeight="1" x14ac:dyDescent="0.25">
      <c r="A4" s="213"/>
      <c r="B4" s="1349"/>
      <c r="C4" s="1345" t="s">
        <v>42</v>
      </c>
      <c r="D4" s="1345" t="s">
        <v>537</v>
      </c>
      <c r="E4" s="1350"/>
      <c r="F4" s="1350"/>
      <c r="G4" s="1349"/>
      <c r="H4" s="1350"/>
      <c r="I4" s="1350"/>
      <c r="J4" s="1349"/>
      <c r="K4" s="135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82"/>
    </row>
    <row r="5" spans="1:98" customFormat="1" ht="15" customHeight="1" x14ac:dyDescent="0.25">
      <c r="A5" s="213"/>
      <c r="B5" s="692" t="str">
        <f>'General Info'!$B12</f>
        <v>FIRB approach</v>
      </c>
      <c r="C5" s="693" t="str">
        <f>IF(ISBLANK('General Info'!$C12),"",'General Info'!$C12)</f>
        <v/>
      </c>
      <c r="D5" s="694" t="str">
        <f>IF(C5="Yes", "Please fill in FIRB exposures section in panel A", "No FIRB exposures")</f>
        <v>No FIRB exposures</v>
      </c>
      <c r="E5" s="699"/>
      <c r="F5" s="699"/>
      <c r="G5" s="699"/>
      <c r="H5" s="699"/>
      <c r="I5" s="699"/>
      <c r="J5" s="699"/>
      <c r="K5" s="69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82"/>
    </row>
    <row r="6" spans="1:98" customFormat="1" ht="15" customHeight="1" x14ac:dyDescent="0.25">
      <c r="A6" s="213"/>
      <c r="B6" s="1343" t="str">
        <f>'General Info'!$B13</f>
        <v>AIRB approach</v>
      </c>
      <c r="C6" s="695" t="str">
        <f>IF(ISBLANK('General Info'!$C13),"",'General Info'!$C13)</f>
        <v/>
      </c>
      <c r="D6" s="696" t="str">
        <f>IF(C6="Yes", "Please fill in AIRB exposures section in panel A", "No AIRB exposures")</f>
        <v>No AIRB exposures</v>
      </c>
      <c r="E6" s="700"/>
      <c r="F6" s="700"/>
      <c r="G6" s="700"/>
      <c r="H6" s="700"/>
      <c r="I6" s="700"/>
      <c r="J6" s="700"/>
      <c r="K6" s="700"/>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82"/>
    </row>
    <row r="7" spans="1:98" customFormat="1" ht="15" customHeight="1" x14ac:dyDescent="0.25">
      <c r="A7" s="213"/>
      <c r="B7" s="1343" t="s">
        <v>889</v>
      </c>
      <c r="C7" s="695" t="str">
        <f>IF(ISBLANK('General Info'!$C14),"",'General Info'!$C14)</f>
        <v/>
      </c>
      <c r="D7" s="696" t="str">
        <f>IF(C7="Yes","Please fill in complete standardised approach section for revised framework in panel A",IF(C7="No","Please fill in equities rows in the standardised approach section for revised framework in panel A",""))</f>
        <v/>
      </c>
      <c r="E7" s="700"/>
      <c r="F7" s="700"/>
      <c r="G7" s="700"/>
      <c r="H7" s="700"/>
      <c r="I7" s="700"/>
      <c r="J7" s="700"/>
      <c r="K7" s="700"/>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82"/>
    </row>
    <row r="8" spans="1:98" customFormat="1" ht="15" customHeight="1" x14ac:dyDescent="0.25">
      <c r="A8" s="213"/>
      <c r="B8" s="1343" t="str">
        <f>'General Info'!$B15</f>
        <v>Slotting approach for specialised lending</v>
      </c>
      <c r="C8" s="695" t="str">
        <f>IF(ISBLANK('General Info'!$C15),"",'General Info'!$C15)</f>
        <v/>
      </c>
      <c r="D8" s="696" t="str">
        <f>IF(C8="Yes","Please report data in FIRB section of panel A"," ")</f>
        <v xml:space="preserve"> </v>
      </c>
      <c r="E8" s="700"/>
      <c r="F8" s="700"/>
      <c r="G8" s="700"/>
      <c r="H8" s="700"/>
      <c r="I8" s="700"/>
      <c r="J8" s="700"/>
      <c r="K8" s="700"/>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82"/>
    </row>
    <row r="9" spans="1:98" customFormat="1" ht="15" customHeight="1" x14ac:dyDescent="0.25">
      <c r="A9" s="213"/>
      <c r="B9" s="1344" t="str">
        <f>'General Info'!B47</f>
        <v>Revised market risk framework definition of TB-BB boundary</v>
      </c>
      <c r="C9" s="697" t="str">
        <f>IF(ISBLANK('General Info'!C47),"",'General Info'!$C47)</f>
        <v/>
      </c>
      <c r="D9" s="698" t="str">
        <f>IF(C9="Yes", "Please complete rows " &amp; ROW(B92) &amp; " and " &amp; ROW(B93) &amp; ".", IF(C9="No", "Please leave rows " &amp; ROW(B92) &amp; " and " &amp; ROW(B93) &amp; " empty.", ""))</f>
        <v/>
      </c>
      <c r="E9" s="701"/>
      <c r="F9" s="701"/>
      <c r="G9" s="701"/>
      <c r="H9" s="701"/>
      <c r="I9" s="701"/>
      <c r="J9" s="701"/>
      <c r="K9" s="701"/>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82"/>
    </row>
    <row r="10" spans="1:98" customFormat="1" ht="15" customHeight="1" x14ac:dyDescent="0.25">
      <c r="A10" s="630"/>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37"/>
      <c r="CH10" s="237"/>
      <c r="CI10" s="237"/>
      <c r="CJ10" s="237"/>
      <c r="CK10" s="237"/>
      <c r="CL10" s="237"/>
      <c r="CM10" s="237"/>
      <c r="CN10" s="237"/>
      <c r="CO10" s="237"/>
      <c r="CP10" s="237"/>
      <c r="CQ10" s="237"/>
      <c r="CR10" s="237"/>
      <c r="CS10" s="237"/>
      <c r="CT10" s="500"/>
    </row>
    <row r="11" spans="1:98" customFormat="1" ht="52.5" customHeight="1" x14ac:dyDescent="0.25">
      <c r="A11" s="619"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53"/>
      <c r="C11" s="654"/>
      <c r="D11" s="654"/>
      <c r="E11" s="654"/>
      <c r="F11" s="654"/>
      <c r="G11" s="654"/>
      <c r="H11" s="654"/>
      <c r="I11" s="654"/>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c r="AT11" s="654"/>
      <c r="AU11" s="654"/>
      <c r="AV11" s="654"/>
      <c r="AW11" s="654"/>
      <c r="AX11" s="654"/>
      <c r="AY11" s="654"/>
      <c r="AZ11" s="654"/>
      <c r="BA11" s="654"/>
      <c r="BB11" s="654"/>
      <c r="BC11" s="654"/>
      <c r="BD11" s="654"/>
      <c r="BE11" s="654"/>
      <c r="BF11" s="654"/>
      <c r="BG11" s="654"/>
      <c r="BH11" s="654"/>
      <c r="BI11" s="654"/>
      <c r="BJ11" s="654"/>
      <c r="BK11" s="654"/>
      <c r="BL11" s="654"/>
      <c r="BM11" s="654"/>
      <c r="BN11" s="654"/>
      <c r="BO11" s="654"/>
      <c r="BP11" s="654"/>
      <c r="BQ11" s="654"/>
      <c r="BR11" s="654"/>
      <c r="BS11" s="654"/>
      <c r="BT11" s="654"/>
      <c r="BU11" s="654"/>
      <c r="BV11" s="654"/>
      <c r="BW11" s="654"/>
      <c r="BX11" s="654"/>
      <c r="BY11" s="654"/>
      <c r="BZ11" s="654"/>
      <c r="CA11" s="654"/>
      <c r="CB11" s="654"/>
      <c r="CC11" s="654"/>
      <c r="CD11" s="654"/>
      <c r="CE11" s="654"/>
      <c r="CF11" s="654"/>
      <c r="CG11" s="2"/>
      <c r="CH11" s="2"/>
      <c r="CI11" s="2"/>
      <c r="CJ11" s="2"/>
      <c r="CK11" s="2"/>
      <c r="CL11" s="2"/>
      <c r="CM11" s="2"/>
      <c r="CN11" s="2"/>
      <c r="CO11" s="2"/>
      <c r="CP11" s="2"/>
      <c r="CQ11" s="2"/>
      <c r="CR11" s="2"/>
      <c r="CS11" s="2"/>
      <c r="CT11" s="282"/>
    </row>
    <row r="12" spans="1:98" customFormat="1" ht="30" customHeight="1" x14ac:dyDescent="0.25">
      <c r="A12" s="213"/>
      <c r="B12" s="2603" t="s">
        <v>538</v>
      </c>
      <c r="C12" s="2606" t="s">
        <v>769</v>
      </c>
      <c r="D12" s="2606"/>
      <c r="E12" s="2606"/>
      <c r="F12" s="2606"/>
      <c r="G12" s="2606"/>
      <c r="H12" s="2606"/>
      <c r="I12" s="2606"/>
      <c r="J12" s="2606"/>
      <c r="K12" s="2606"/>
      <c r="L12" s="2606"/>
      <c r="M12" s="2606"/>
      <c r="N12" s="2600" t="s">
        <v>769</v>
      </c>
      <c r="O12" s="2600"/>
      <c r="P12" s="2600"/>
      <c r="Q12" s="2600"/>
      <c r="R12" s="2600"/>
      <c r="S12" s="2600"/>
      <c r="T12" s="2600"/>
      <c r="U12" s="2600"/>
      <c r="V12" s="2600"/>
      <c r="W12" s="2600"/>
      <c r="X12" s="2600"/>
      <c r="Y12" s="2600"/>
      <c r="Z12" s="2599" t="s">
        <v>769</v>
      </c>
      <c r="AA12" s="2600"/>
      <c r="AB12" s="2600"/>
      <c r="AC12" s="2600"/>
      <c r="AD12" s="2600"/>
      <c r="AE12" s="2600"/>
      <c r="AF12" s="2600"/>
      <c r="AG12" s="2600"/>
      <c r="AH12" s="2600"/>
      <c r="AI12" s="2600"/>
      <c r="AJ12" s="2600"/>
      <c r="AK12" s="2600"/>
      <c r="AL12" s="2599" t="s">
        <v>769</v>
      </c>
      <c r="AM12" s="2600"/>
      <c r="AN12" s="2600"/>
      <c r="AO12" s="2601"/>
      <c r="AP12" s="2581" t="s">
        <v>885</v>
      </c>
      <c r="AQ12" s="2581"/>
      <c r="AR12" s="2581"/>
      <c r="AS12" s="2581"/>
      <c r="AT12" s="2581"/>
      <c r="AU12" s="2581"/>
      <c r="AV12" s="2581"/>
      <c r="AW12" s="2581"/>
      <c r="AX12" s="2581"/>
      <c r="AY12" s="2581"/>
      <c r="AZ12" s="2582"/>
      <c r="BA12" s="2580" t="s">
        <v>885</v>
      </c>
      <c r="BB12" s="2581"/>
      <c r="BC12" s="2581"/>
      <c r="BD12" s="2581"/>
      <c r="BE12" s="2581"/>
      <c r="BF12" s="2581"/>
      <c r="BG12" s="2581"/>
      <c r="BH12" s="2581"/>
      <c r="BI12" s="2581"/>
      <c r="BJ12" s="2581"/>
      <c r="BK12" s="2581"/>
      <c r="BL12" s="2581"/>
      <c r="BM12" s="2580" t="s">
        <v>885</v>
      </c>
      <c r="BN12" s="2581"/>
      <c r="BO12" s="2581"/>
      <c r="BP12" s="2581"/>
      <c r="BQ12" s="2581"/>
      <c r="BR12" s="2581"/>
      <c r="BS12" s="2581"/>
      <c r="BT12" s="2581"/>
      <c r="BU12" s="2581"/>
      <c r="BV12" s="2581"/>
      <c r="BW12" s="2581"/>
      <c r="BX12" s="2582"/>
      <c r="BY12" s="2580" t="s">
        <v>885</v>
      </c>
      <c r="BZ12" s="2581"/>
      <c r="CA12" s="2581"/>
      <c r="CB12" s="2581"/>
      <c r="CC12" s="2581"/>
      <c r="CD12" s="2581"/>
      <c r="CE12" s="2581"/>
      <c r="CF12" s="2581"/>
      <c r="CG12" s="2581"/>
      <c r="CH12" s="2581"/>
      <c r="CI12" s="2581"/>
      <c r="CJ12" s="2581"/>
      <c r="CK12" s="1623"/>
      <c r="CL12" s="2569" t="s">
        <v>842</v>
      </c>
      <c r="CM12" s="2570"/>
      <c r="CN12" s="2571"/>
      <c r="CO12" s="2572" t="s">
        <v>616</v>
      </c>
      <c r="CP12" s="2573"/>
      <c r="CQ12" s="2573"/>
      <c r="CR12" s="2573"/>
      <c r="CS12" s="2573"/>
      <c r="CT12" s="845"/>
    </row>
    <row r="13" spans="1:98" customFormat="1" ht="45" customHeight="1" x14ac:dyDescent="0.25">
      <c r="A13" s="213"/>
      <c r="B13" s="2604"/>
      <c r="C13" s="2435" t="s">
        <v>575</v>
      </c>
      <c r="D13" s="2435"/>
      <c r="E13" s="2435"/>
      <c r="F13" s="2435"/>
      <c r="G13" s="2435"/>
      <c r="H13" s="2435"/>
      <c r="I13" s="2435"/>
      <c r="J13" s="2435"/>
      <c r="K13" s="2435"/>
      <c r="L13" s="2435"/>
      <c r="M13" s="2441"/>
      <c r="N13" s="2434" t="s">
        <v>576</v>
      </c>
      <c r="O13" s="2435"/>
      <c r="P13" s="2435"/>
      <c r="Q13" s="2435"/>
      <c r="R13" s="2435"/>
      <c r="S13" s="2435"/>
      <c r="T13" s="2435"/>
      <c r="U13" s="2435"/>
      <c r="V13" s="2435"/>
      <c r="W13" s="2435"/>
      <c r="X13" s="2435"/>
      <c r="Y13" s="689"/>
      <c r="Z13" s="2434" t="s">
        <v>577</v>
      </c>
      <c r="AA13" s="2435"/>
      <c r="AB13" s="2435"/>
      <c r="AC13" s="2435"/>
      <c r="AD13" s="2435"/>
      <c r="AE13" s="2435"/>
      <c r="AF13" s="2435"/>
      <c r="AG13" s="2435"/>
      <c r="AH13" s="2435"/>
      <c r="AI13" s="2435"/>
      <c r="AJ13" s="2435"/>
      <c r="AK13" s="2441"/>
      <c r="AL13" s="2434" t="s">
        <v>541</v>
      </c>
      <c r="AM13" s="2435"/>
      <c r="AN13" s="2435"/>
      <c r="AO13" s="2441"/>
      <c r="AP13" s="2434" t="s">
        <v>575</v>
      </c>
      <c r="AQ13" s="2435"/>
      <c r="AR13" s="2435"/>
      <c r="AS13" s="2435"/>
      <c r="AT13" s="2435"/>
      <c r="AU13" s="2435"/>
      <c r="AV13" s="2435"/>
      <c r="AW13" s="2435"/>
      <c r="AX13" s="2435"/>
      <c r="AY13" s="2435"/>
      <c r="AZ13" s="2441"/>
      <c r="BA13" s="2434" t="s">
        <v>576</v>
      </c>
      <c r="BB13" s="2435"/>
      <c r="BC13" s="2435"/>
      <c r="BD13" s="2435"/>
      <c r="BE13" s="2435"/>
      <c r="BF13" s="2435"/>
      <c r="BG13" s="2435"/>
      <c r="BH13" s="2435"/>
      <c r="BI13" s="2435"/>
      <c r="BJ13" s="2435"/>
      <c r="BK13" s="2435"/>
      <c r="BL13" s="2441"/>
      <c r="BM13" s="2434" t="s">
        <v>577</v>
      </c>
      <c r="BN13" s="2435"/>
      <c r="BO13" s="2435"/>
      <c r="BP13" s="2435"/>
      <c r="BQ13" s="2435"/>
      <c r="BR13" s="2435"/>
      <c r="BS13" s="2435"/>
      <c r="BT13" s="2435"/>
      <c r="BU13" s="2435"/>
      <c r="BV13" s="2435"/>
      <c r="BW13" s="2435"/>
      <c r="BX13" s="2441"/>
      <c r="BY13" s="2583" t="s">
        <v>888</v>
      </c>
      <c r="BZ13" s="2584"/>
      <c r="CA13" s="2584"/>
      <c r="CB13" s="2584"/>
      <c r="CC13" s="2584"/>
      <c r="CD13" s="2584"/>
      <c r="CE13" s="2584"/>
      <c r="CF13" s="2584"/>
      <c r="CG13" s="2584"/>
      <c r="CH13" s="2584"/>
      <c r="CI13" s="2584"/>
      <c r="CJ13" s="2584"/>
      <c r="CK13" s="2585"/>
      <c r="CL13" s="2538" t="s">
        <v>905</v>
      </c>
      <c r="CM13" s="2578"/>
      <c r="CN13" s="2579"/>
      <c r="CO13" s="2538" t="s">
        <v>543</v>
      </c>
      <c r="CP13" s="2578"/>
      <c r="CQ13" s="2579"/>
      <c r="CR13" s="2574" t="s">
        <v>523</v>
      </c>
      <c r="CS13" s="2575"/>
      <c r="CT13" s="282"/>
    </row>
    <row r="14" spans="1:98" customFormat="1" ht="30" customHeight="1" x14ac:dyDescent="0.25">
      <c r="A14" s="213"/>
      <c r="B14" s="2604"/>
      <c r="C14" s="2586" t="s">
        <v>539</v>
      </c>
      <c r="D14" s="2586"/>
      <c r="E14" s="2586"/>
      <c r="F14" s="2586"/>
      <c r="G14" s="2562"/>
      <c r="H14" s="2545" t="s">
        <v>578</v>
      </c>
      <c r="I14" s="2434" t="s">
        <v>35</v>
      </c>
      <c r="J14" s="2435"/>
      <c r="K14" s="2435"/>
      <c r="L14" s="2441"/>
      <c r="M14" s="2545" t="s">
        <v>840</v>
      </c>
      <c r="N14" s="2586" t="s">
        <v>539</v>
      </c>
      <c r="O14" s="2586"/>
      <c r="P14" s="2586"/>
      <c r="Q14" s="2586"/>
      <c r="R14" s="2562"/>
      <c r="S14" s="2587" t="s">
        <v>578</v>
      </c>
      <c r="T14" s="2434" t="s">
        <v>35</v>
      </c>
      <c r="U14" s="2435"/>
      <c r="V14" s="2435"/>
      <c r="W14" s="2441"/>
      <c r="X14" s="2434" t="s">
        <v>573</v>
      </c>
      <c r="Y14" s="2441"/>
      <c r="Z14" s="2586" t="s">
        <v>539</v>
      </c>
      <c r="AA14" s="2586"/>
      <c r="AB14" s="2586"/>
      <c r="AC14" s="2586"/>
      <c r="AD14" s="2562"/>
      <c r="AE14" s="2587" t="s">
        <v>578</v>
      </c>
      <c r="AF14" s="2434" t="s">
        <v>35</v>
      </c>
      <c r="AG14" s="2435"/>
      <c r="AH14" s="2435"/>
      <c r="AI14" s="2441"/>
      <c r="AJ14" s="2434" t="s">
        <v>573</v>
      </c>
      <c r="AK14" s="2441"/>
      <c r="AL14" s="2594" t="s">
        <v>520</v>
      </c>
      <c r="AM14" s="2594"/>
      <c r="AN14" s="2594" t="s">
        <v>519</v>
      </c>
      <c r="AO14" s="2594"/>
      <c r="AP14" s="2561" t="s">
        <v>539</v>
      </c>
      <c r="AQ14" s="2586"/>
      <c r="AR14" s="2586"/>
      <c r="AS14" s="2586"/>
      <c r="AT14" s="2562"/>
      <c r="AU14" s="2545" t="s">
        <v>578</v>
      </c>
      <c r="AV14" s="2434" t="s">
        <v>35</v>
      </c>
      <c r="AW14" s="2435"/>
      <c r="AX14" s="2435"/>
      <c r="AY14" s="2441"/>
      <c r="AZ14" s="2545" t="s">
        <v>573</v>
      </c>
      <c r="BA14" s="2586" t="s">
        <v>539</v>
      </c>
      <c r="BB14" s="2586"/>
      <c r="BC14" s="2586"/>
      <c r="BD14" s="2586"/>
      <c r="BE14" s="2562"/>
      <c r="BF14" s="2545" t="s">
        <v>579</v>
      </c>
      <c r="BG14" s="2434" t="s">
        <v>35</v>
      </c>
      <c r="BH14" s="2435"/>
      <c r="BI14" s="2435"/>
      <c r="BJ14" s="2441"/>
      <c r="BK14" s="2434" t="s">
        <v>573</v>
      </c>
      <c r="BL14" s="2441"/>
      <c r="BM14" s="2586" t="s">
        <v>539</v>
      </c>
      <c r="BN14" s="2586"/>
      <c r="BO14" s="2586"/>
      <c r="BP14" s="2586"/>
      <c r="BQ14" s="2562"/>
      <c r="BR14" s="2545" t="s">
        <v>579</v>
      </c>
      <c r="BS14" s="2434" t="s">
        <v>35</v>
      </c>
      <c r="BT14" s="2435"/>
      <c r="BU14" s="2435"/>
      <c r="BV14" s="2441"/>
      <c r="BW14" s="2434" t="s">
        <v>573</v>
      </c>
      <c r="BX14" s="2441"/>
      <c r="BY14" s="2547" t="s">
        <v>539</v>
      </c>
      <c r="BZ14" s="2548"/>
      <c r="CA14" s="2548"/>
      <c r="CB14" s="2548"/>
      <c r="CC14" s="2548"/>
      <c r="CD14" s="2549"/>
      <c r="CE14" s="2545" t="s">
        <v>540</v>
      </c>
      <c r="CF14" s="2434" t="s">
        <v>35</v>
      </c>
      <c r="CG14" s="2435"/>
      <c r="CH14" s="2435"/>
      <c r="CI14" s="2441"/>
      <c r="CJ14" s="2545" t="s">
        <v>766</v>
      </c>
      <c r="CK14" s="2551" t="str">
        <f>"Check: column " &amp; COLUMN(AM27) &amp; " RW in Parameters worksheet"</f>
        <v>Check: column 39 RW in Parameters worksheet</v>
      </c>
      <c r="CL14" s="2539"/>
      <c r="CM14" s="2563"/>
      <c r="CN14" s="2564"/>
      <c r="CO14" s="2539"/>
      <c r="CP14" s="2563"/>
      <c r="CQ14" s="2564"/>
      <c r="CR14" s="2576"/>
      <c r="CS14" s="2577"/>
      <c r="CT14" s="282"/>
    </row>
    <row r="15" spans="1:98" customFormat="1" ht="45" customHeight="1" x14ac:dyDescent="0.25">
      <c r="A15" s="213"/>
      <c r="B15" s="2604"/>
      <c r="C15" s="2579" t="s">
        <v>874</v>
      </c>
      <c r="D15" s="2434" t="s">
        <v>544</v>
      </c>
      <c r="E15" s="2441"/>
      <c r="F15" s="1330"/>
      <c r="G15" s="2579" t="s">
        <v>1522</v>
      </c>
      <c r="H15" s="2550"/>
      <c r="I15" s="2545" t="s">
        <v>545</v>
      </c>
      <c r="J15" s="2545" t="s">
        <v>544</v>
      </c>
      <c r="K15" s="2545" t="s">
        <v>580</v>
      </c>
      <c r="L15" s="2545" t="s">
        <v>96</v>
      </c>
      <c r="M15" s="2550"/>
      <c r="N15" s="2579" t="s">
        <v>874</v>
      </c>
      <c r="O15" s="2434" t="s">
        <v>544</v>
      </c>
      <c r="P15" s="2441"/>
      <c r="Q15" s="1326"/>
      <c r="R15" s="2579" t="s">
        <v>1522</v>
      </c>
      <c r="S15" s="2602"/>
      <c r="T15" s="2545" t="s">
        <v>545</v>
      </c>
      <c r="U15" s="2545" t="s">
        <v>544</v>
      </c>
      <c r="V15" s="2545" t="s">
        <v>580</v>
      </c>
      <c r="W15" s="2545" t="s">
        <v>96</v>
      </c>
      <c r="X15" s="2545" t="s">
        <v>96</v>
      </c>
      <c r="Y15" s="2545" t="s">
        <v>841</v>
      </c>
      <c r="Z15" s="2579" t="s">
        <v>874</v>
      </c>
      <c r="AA15" s="2434" t="s">
        <v>544</v>
      </c>
      <c r="AB15" s="2441"/>
      <c r="AC15" s="1326"/>
      <c r="AD15" s="2579" t="s">
        <v>1522</v>
      </c>
      <c r="AE15" s="2602"/>
      <c r="AF15" s="2545" t="s">
        <v>545</v>
      </c>
      <c r="AG15" s="2545" t="s">
        <v>544</v>
      </c>
      <c r="AH15" s="2545" t="s">
        <v>580</v>
      </c>
      <c r="AI15" s="2545" t="s">
        <v>96</v>
      </c>
      <c r="AJ15" s="2545" t="s">
        <v>96</v>
      </c>
      <c r="AK15" s="2545" t="s">
        <v>841</v>
      </c>
      <c r="AL15" s="2594" t="s">
        <v>582</v>
      </c>
      <c r="AM15" s="2594" t="s">
        <v>491</v>
      </c>
      <c r="AN15" s="2594" t="s">
        <v>582</v>
      </c>
      <c r="AO15" s="2594" t="s">
        <v>491</v>
      </c>
      <c r="AP15" s="2545" t="s">
        <v>874</v>
      </c>
      <c r="AQ15" s="2434" t="s">
        <v>544</v>
      </c>
      <c r="AR15" s="2441"/>
      <c r="AS15" s="1326"/>
      <c r="AT15" s="2579" t="s">
        <v>1522</v>
      </c>
      <c r="AU15" s="2550"/>
      <c r="AV15" s="2545" t="s">
        <v>545</v>
      </c>
      <c r="AW15" s="2545" t="s">
        <v>544</v>
      </c>
      <c r="AX15" s="2545" t="s">
        <v>580</v>
      </c>
      <c r="AY15" s="2545" t="s">
        <v>96</v>
      </c>
      <c r="AZ15" s="2550"/>
      <c r="BA15" s="2579" t="s">
        <v>874</v>
      </c>
      <c r="BB15" s="2434" t="s">
        <v>544</v>
      </c>
      <c r="BC15" s="2441"/>
      <c r="BD15" s="1326"/>
      <c r="BE15" s="2579" t="s">
        <v>1522</v>
      </c>
      <c r="BF15" s="2550"/>
      <c r="BG15" s="2545" t="s">
        <v>545</v>
      </c>
      <c r="BH15" s="2545" t="s">
        <v>544</v>
      </c>
      <c r="BI15" s="2545" t="s">
        <v>580</v>
      </c>
      <c r="BJ15" s="2545" t="s">
        <v>96</v>
      </c>
      <c r="BK15" s="2545" t="s">
        <v>96</v>
      </c>
      <c r="BL15" s="2545" t="s">
        <v>841</v>
      </c>
      <c r="BM15" s="2579" t="s">
        <v>874</v>
      </c>
      <c r="BN15" s="2434" t="s">
        <v>544</v>
      </c>
      <c r="BO15" s="2441"/>
      <c r="BP15" s="1326"/>
      <c r="BQ15" s="2579" t="s">
        <v>1522</v>
      </c>
      <c r="BR15" s="2550"/>
      <c r="BS15" s="2545" t="s">
        <v>545</v>
      </c>
      <c r="BT15" s="2545" t="s">
        <v>544</v>
      </c>
      <c r="BU15" s="2545" t="s">
        <v>580</v>
      </c>
      <c r="BV15" s="2545" t="s">
        <v>96</v>
      </c>
      <c r="BW15" s="2545" t="s">
        <v>96</v>
      </c>
      <c r="BX15" s="2545" t="s">
        <v>841</v>
      </c>
      <c r="BY15" s="1326"/>
      <c r="BZ15" s="2579" t="s">
        <v>874</v>
      </c>
      <c r="CA15" s="2434" t="s">
        <v>544</v>
      </c>
      <c r="CB15" s="2441"/>
      <c r="CC15" s="1326"/>
      <c r="CD15" s="2579" t="s">
        <v>1522</v>
      </c>
      <c r="CE15" s="2550"/>
      <c r="CF15" s="2545" t="s">
        <v>545</v>
      </c>
      <c r="CG15" s="2545" t="s">
        <v>544</v>
      </c>
      <c r="CH15" s="2545" t="s">
        <v>580</v>
      </c>
      <c r="CI15" s="2545" t="s">
        <v>96</v>
      </c>
      <c r="CJ15" s="2550"/>
      <c r="CK15" s="2552"/>
      <c r="CL15" s="2545" t="s">
        <v>578</v>
      </c>
      <c r="CM15" s="2545" t="s">
        <v>843</v>
      </c>
      <c r="CN15" s="2545" t="s">
        <v>844</v>
      </c>
      <c r="CO15" s="2434" t="s">
        <v>546</v>
      </c>
      <c r="CP15" s="2441"/>
      <c r="CQ15" s="2545" t="s">
        <v>35</v>
      </c>
      <c r="CR15" s="683" t="s">
        <v>574</v>
      </c>
      <c r="CS15" s="684" t="s">
        <v>581</v>
      </c>
      <c r="CT15" s="282"/>
    </row>
    <row r="16" spans="1:98" customFormat="1" ht="45" customHeight="1" x14ac:dyDescent="0.25">
      <c r="A16" s="213"/>
      <c r="B16" s="2605"/>
      <c r="C16" s="2564"/>
      <c r="D16" s="685" t="s">
        <v>96</v>
      </c>
      <c r="E16" s="685" t="s">
        <v>651</v>
      </c>
      <c r="F16" s="685"/>
      <c r="G16" s="2564"/>
      <c r="H16" s="2546"/>
      <c r="I16" s="2546"/>
      <c r="J16" s="2546"/>
      <c r="K16" s="2546"/>
      <c r="L16" s="2546"/>
      <c r="M16" s="2546"/>
      <c r="N16" s="2564"/>
      <c r="O16" s="685" t="s">
        <v>96</v>
      </c>
      <c r="P16" s="685" t="s">
        <v>651</v>
      </c>
      <c r="Q16" s="685"/>
      <c r="R16" s="2564"/>
      <c r="S16" s="2588"/>
      <c r="T16" s="2546"/>
      <c r="U16" s="2546"/>
      <c r="V16" s="2546"/>
      <c r="W16" s="2546"/>
      <c r="X16" s="2546"/>
      <c r="Y16" s="2546"/>
      <c r="Z16" s="2564"/>
      <c r="AA16" s="685" t="s">
        <v>96</v>
      </c>
      <c r="AB16" s="685" t="s">
        <v>651</v>
      </c>
      <c r="AC16" s="685"/>
      <c r="AD16" s="2564"/>
      <c r="AE16" s="2588"/>
      <c r="AF16" s="2546"/>
      <c r="AG16" s="2546"/>
      <c r="AH16" s="2546"/>
      <c r="AI16" s="2546"/>
      <c r="AJ16" s="2546"/>
      <c r="AK16" s="2546"/>
      <c r="AL16" s="2594"/>
      <c r="AM16" s="2594"/>
      <c r="AN16" s="2594"/>
      <c r="AO16" s="2594"/>
      <c r="AP16" s="2546"/>
      <c r="AQ16" s="685" t="s">
        <v>96</v>
      </c>
      <c r="AR16" s="685" t="s">
        <v>651</v>
      </c>
      <c r="AS16" s="685"/>
      <c r="AT16" s="2564"/>
      <c r="AU16" s="2546"/>
      <c r="AV16" s="2546"/>
      <c r="AW16" s="2546"/>
      <c r="AX16" s="2546"/>
      <c r="AY16" s="2546"/>
      <c r="AZ16" s="2546"/>
      <c r="BA16" s="2564"/>
      <c r="BB16" s="685" t="s">
        <v>96</v>
      </c>
      <c r="BC16" s="685" t="s">
        <v>651</v>
      </c>
      <c r="BD16" s="685"/>
      <c r="BE16" s="2564"/>
      <c r="BF16" s="2546"/>
      <c r="BG16" s="2546"/>
      <c r="BH16" s="2546"/>
      <c r="BI16" s="2546"/>
      <c r="BJ16" s="2546"/>
      <c r="BK16" s="2546"/>
      <c r="BL16" s="2546"/>
      <c r="BM16" s="2564"/>
      <c r="BN16" s="685" t="s">
        <v>96</v>
      </c>
      <c r="BO16" s="685" t="s">
        <v>651</v>
      </c>
      <c r="BP16" s="685"/>
      <c r="BQ16" s="2564"/>
      <c r="BR16" s="2546"/>
      <c r="BS16" s="2546"/>
      <c r="BT16" s="2546"/>
      <c r="BU16" s="2546"/>
      <c r="BV16" s="2546"/>
      <c r="BW16" s="2546"/>
      <c r="BX16" s="2546"/>
      <c r="BY16" s="685"/>
      <c r="BZ16" s="2564"/>
      <c r="CA16" s="685" t="s">
        <v>96</v>
      </c>
      <c r="CB16" s="685" t="s">
        <v>652</v>
      </c>
      <c r="CC16" s="685"/>
      <c r="CD16" s="2564"/>
      <c r="CE16" s="2546"/>
      <c r="CF16" s="2546"/>
      <c r="CG16" s="2546"/>
      <c r="CH16" s="2546"/>
      <c r="CI16" s="2546"/>
      <c r="CJ16" s="2546"/>
      <c r="CK16" s="2553"/>
      <c r="CL16" s="2546"/>
      <c r="CM16" s="2546"/>
      <c r="CN16" s="2546"/>
      <c r="CO16" s="685" t="s">
        <v>96</v>
      </c>
      <c r="CP16" s="685" t="s">
        <v>548</v>
      </c>
      <c r="CQ16" s="2546"/>
      <c r="CR16" s="686" t="str">
        <f>"Check: column " &amp; LEFT(ADDRESS(ROW(CO16),COLUMN(CO16),4), 2) &amp; " ≥ column " &amp; LEFT(ADDRESS(ROW(AU16),COLUMN(AU16),4), 2) &amp; " plus column " &amp; LEFT(ADDRESS(ROW(CE16),COLUMN(CE16),4), 2)</f>
        <v>Check: column CO ≥ column AU plus column CE</v>
      </c>
      <c r="CS16" s="687"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82"/>
    </row>
    <row r="17" spans="1:98" customFormat="1" ht="15" customHeight="1" x14ac:dyDescent="0.25">
      <c r="A17" s="213"/>
      <c r="B17" s="511" t="s">
        <v>599</v>
      </c>
      <c r="C17" s="548" t="str">
        <f t="shared" ref="C17:G18" si="0">IF(AND(ISNUMBER(N17),ISNUMBER(Z17)),SUM(N17,Z17),"")</f>
        <v/>
      </c>
      <c r="D17" s="548" t="str">
        <f t="shared" si="0"/>
        <v/>
      </c>
      <c r="E17" s="548" t="str">
        <f t="shared" si="0"/>
        <v/>
      </c>
      <c r="F17" s="548" t="str">
        <f t="shared" si="0"/>
        <v/>
      </c>
      <c r="G17" s="548" t="str">
        <f t="shared" si="0"/>
        <v/>
      </c>
      <c r="H17" s="548" t="str">
        <f>IF(AND(ISNUMBER(C17),ISNUMBER(D17),ISNUMBER(G17)),SUM(C17,D17,G17),"")</f>
        <v/>
      </c>
      <c r="I17" s="548" t="str">
        <f t="shared" ref="I17:M18" si="1">IF(AND(ISNUMBER(T17),ISNUMBER(AF17)),SUM(T17,AF17),"")</f>
        <v/>
      </c>
      <c r="J17" s="548" t="str">
        <f t="shared" si="1"/>
        <v/>
      </c>
      <c r="K17" s="548" t="str">
        <f t="shared" si="1"/>
        <v/>
      </c>
      <c r="L17" s="548" t="str">
        <f t="shared" si="1"/>
        <v/>
      </c>
      <c r="M17" s="548" t="str">
        <f t="shared" si="1"/>
        <v/>
      </c>
      <c r="N17" s="164"/>
      <c r="O17" s="164"/>
      <c r="P17" s="164"/>
      <c r="Q17" s="1624"/>
      <c r="R17" s="107"/>
      <c r="S17" s="548" t="str">
        <f>IF(AND(ISNUMBER(N17),ISNUMBER(O17),ISNUMBER(R17)),SUM(N17,O17,R17),"")</f>
        <v/>
      </c>
      <c r="T17" s="421"/>
      <c r="U17" s="164"/>
      <c r="V17" s="107"/>
      <c r="W17" s="548" t="str">
        <f>IF(AND(ISNUMBER(T17),ISNUMBER(U17),ISNUMBER(V17)),SUM(T17:V17), "")</f>
        <v/>
      </c>
      <c r="X17" s="421"/>
      <c r="Y17" s="164"/>
      <c r="Z17" s="164"/>
      <c r="AA17" s="164"/>
      <c r="AB17" s="164"/>
      <c r="AC17" s="1624"/>
      <c r="AD17" s="107"/>
      <c r="AE17" s="548" t="str">
        <f>IF(AND(ISNUMBER(Z17),ISNUMBER(AA17),ISNUMBER(AD17)),SUM(Z17,AA17,AD17),"")</f>
        <v/>
      </c>
      <c r="AF17" s="421"/>
      <c r="AG17" s="164"/>
      <c r="AH17" s="107"/>
      <c r="AI17" s="548" t="str">
        <f>IF(AND(ISNUMBER(AF17),ISNUMBER(AG17),ISNUMBER(AH17)),SUM(AF17:AH17), "")</f>
        <v/>
      </c>
      <c r="AJ17" s="421"/>
      <c r="AK17" s="164"/>
      <c r="AL17" s="164"/>
      <c r="AM17" s="164"/>
      <c r="AN17" s="164"/>
      <c r="AO17" s="164"/>
      <c r="AP17" s="548" t="str">
        <f>IF(AND(ISNUMBER(BA17),ISNUMBER(BM17)),SUM(BA17,BM17),"")</f>
        <v/>
      </c>
      <c r="AQ17" s="548" t="str">
        <f>IF(AND(ISNUMBER(BB17),ISNUMBER(BN17)),SUM(BB17,BN17),"")</f>
        <v/>
      </c>
      <c r="AR17" s="548" t="str">
        <f>IF(AND(ISNUMBER(BC17),ISNUMBER(BO17)),SUM(BC17,BO17),"")</f>
        <v/>
      </c>
      <c r="AS17" s="548"/>
      <c r="AT17" s="548" t="str">
        <f>IF(AND(ISNUMBER(BE17),ISNUMBER(BQ17)),SUM(BE17,BQ17),"")</f>
        <v/>
      </c>
      <c r="AU17" s="548" t="str">
        <f>IF(AND(ISNUMBER(AP17),ISNUMBER(AQ17),ISNUMBER(AT17)),SUM(AP17,AQ17,AT17),"")</f>
        <v/>
      </c>
      <c r="AV17" s="548" t="str">
        <f>IF(AND(ISNUMBER(BG17),ISNUMBER(BS17)),SUM(BG17,BS17),"")</f>
        <v/>
      </c>
      <c r="AW17" s="548" t="str">
        <f>IF(AND(ISNUMBER(BH17),ISNUMBER(BT17)),SUM(BH17,BT17),"")</f>
        <v/>
      </c>
      <c r="AX17" s="548" t="str">
        <f>IF(AND(ISNUMBER(BI17),ISNUMBER(BU17)),SUM(BI17,BU17),"")</f>
        <v/>
      </c>
      <c r="AY17" s="548" t="str">
        <f>IF(AND(ISNUMBER(BJ17),ISNUMBER(BV17)),SUM(BJ17,BV17),"")</f>
        <v/>
      </c>
      <c r="AZ17" s="548" t="str">
        <f>IF(AND(ISNUMBER(BK17),ISNUMBER(BW17)),SUM(BK17,BW17),"")</f>
        <v/>
      </c>
      <c r="BA17" s="164"/>
      <c r="BB17" s="164"/>
      <c r="BC17" s="164"/>
      <c r="BD17" s="1624"/>
      <c r="BE17" s="107"/>
      <c r="BF17" s="548" t="str">
        <f>IF(AND(ISNUMBER(BA17), ISNUMBER(BB17), ISNUMBER(BE17)), SUM(BA17,BB17,BE17), "")</f>
        <v/>
      </c>
      <c r="BG17" s="421"/>
      <c r="BH17" s="164"/>
      <c r="BI17" s="164"/>
      <c r="BJ17" s="548" t="str">
        <f>IF(AND(ISNUMBER(BG17),ISNUMBER(BH17),ISNUMBER(BI17)),SUM(BG17:BI17), "")</f>
        <v/>
      </c>
      <c r="BK17" s="164"/>
      <c r="BL17" s="164"/>
      <c r="BM17" s="164"/>
      <c r="BN17" s="164"/>
      <c r="BO17" s="164"/>
      <c r="BP17" s="1624"/>
      <c r="BQ17" s="107"/>
      <c r="BR17" s="548" t="str">
        <f>IF(AND(ISNUMBER(BM17), ISNUMBER(BN17), ISNUMBER(BQ17)), SUM(BM17,BN17,BQ17), "")</f>
        <v/>
      </c>
      <c r="BS17" s="421"/>
      <c r="BT17" s="164"/>
      <c r="BU17" s="164"/>
      <c r="BV17" s="548" t="str">
        <f>IF(AND(ISNUMBER(BS17),ISNUMBER(BT17),ISNUMBER(BU17)),SUM(BS17:BU17), "")</f>
        <v/>
      </c>
      <c r="BW17" s="164"/>
      <c r="BX17" s="164"/>
      <c r="BY17" s="164"/>
      <c r="BZ17" s="164"/>
      <c r="CA17" s="164"/>
      <c r="CB17" s="164"/>
      <c r="CC17" s="1624"/>
      <c r="CD17" s="164"/>
      <c r="CE17" s="548" t="str">
        <f>IF($C$7="No", 0, IF(AND(ISNUMBER(BZ17),ISNUMBER(CA17),ISNUMBER(CD17)),SUM(BZ17,CA17,CD17),""))</f>
        <v/>
      </c>
      <c r="CF17" s="164"/>
      <c r="CG17" s="164"/>
      <c r="CH17" s="164"/>
      <c r="CI17" s="1341" t="str">
        <f>IF($C$7="No", 0, IF(AND(ISNUMBER(CF17), ISNUMBER(CG17), ISNUMBER(CH17)), SUM(CF17:CH17), ""))</f>
        <v/>
      </c>
      <c r="CJ17" s="1491" t="str">
        <f>IF(AND(ISNUMBER(CE17), ISNUMBER(CI17)), IF(CE17&lt;&gt;0, CI17/CE17, ""), "")</f>
        <v/>
      </c>
      <c r="CK17" s="1505"/>
      <c r="CL17" s="164"/>
      <c r="CM17" s="164"/>
      <c r="CN17" s="164"/>
      <c r="CO17" s="164"/>
      <c r="CP17" s="164"/>
      <c r="CQ17" s="164"/>
      <c r="CR17" s="1492" t="str">
        <f>IF(AND(ISNUMBER(CO17), ISNUMBER(AU17), ISNUMBER(CE17)), IF(CO17&gt;= 0.85 * (AU17+CE17), "Pass", "please check"),"")</f>
        <v/>
      </c>
      <c r="CS17" s="316" t="str">
        <f>IF(AND(ISNUMBER(AL17),ISNUMBER(AM17),ISNUMBER(AN17),ISNUMBER(AO17),ISNUMBER(AY17), ISNUMBER(AZ17), ISNUMBER(CQ17), ISNUMBER(CI17)), IF(CQ17&gt;=(AY17+12.5*MAX(0,AZ17-(AL17+AM17+AN17+AO17))+CI17), "Pass", "please check"), "")</f>
        <v/>
      </c>
      <c r="CT17" s="282"/>
    </row>
    <row r="18" spans="1:98" customFormat="1" ht="15" customHeight="1" x14ac:dyDescent="0.25">
      <c r="A18" s="213"/>
      <c r="B18" s="289" t="s">
        <v>1831</v>
      </c>
      <c r="C18" s="334" t="str">
        <f t="shared" si="0"/>
        <v/>
      </c>
      <c r="D18" s="334" t="str">
        <f t="shared" si="0"/>
        <v/>
      </c>
      <c r="E18" s="334" t="str">
        <f t="shared" si="0"/>
        <v/>
      </c>
      <c r="F18" s="334" t="str">
        <f t="shared" si="0"/>
        <v/>
      </c>
      <c r="G18" s="334" t="str">
        <f t="shared" si="0"/>
        <v/>
      </c>
      <c r="H18" s="334" t="str">
        <f>IF(AND(ISNUMBER(C18),ISNUMBER(D18),ISNUMBER(G18)),SUM(C18,D18,G18),"")</f>
        <v/>
      </c>
      <c r="I18" s="334" t="str">
        <f t="shared" si="1"/>
        <v/>
      </c>
      <c r="J18" s="334" t="str">
        <f t="shared" si="1"/>
        <v/>
      </c>
      <c r="K18" s="334" t="str">
        <f t="shared" si="1"/>
        <v/>
      </c>
      <c r="L18" s="334" t="str">
        <f t="shared" si="1"/>
        <v/>
      </c>
      <c r="M18" s="334" t="str">
        <f t="shared" si="1"/>
        <v/>
      </c>
      <c r="N18" s="160"/>
      <c r="O18" s="160"/>
      <c r="P18" s="160"/>
      <c r="Q18" s="1625"/>
      <c r="R18" s="98"/>
      <c r="S18" s="334" t="str">
        <f>IF(AND(ISNUMBER(N18),ISNUMBER(O18),ISNUMBER(R18)),SUM(N18,O18,R18),"")</f>
        <v/>
      </c>
      <c r="T18" s="267"/>
      <c r="U18" s="160"/>
      <c r="V18" s="98"/>
      <c r="W18" s="334" t="str">
        <f>IF(AND(ISNUMBER(T18),ISNUMBER(U18),ISNUMBER(V18)),SUM(T18:V18), "")</f>
        <v/>
      </c>
      <c r="X18" s="267"/>
      <c r="Y18" s="160"/>
      <c r="Z18" s="160"/>
      <c r="AA18" s="160"/>
      <c r="AB18" s="160"/>
      <c r="AC18" s="1625"/>
      <c r="AD18" s="98"/>
      <c r="AE18" s="334" t="str">
        <f>IF(AND(ISNUMBER(Z18),ISNUMBER(AA18),ISNUMBER(AD18)),SUM(Z18,AA18,AD18),"")</f>
        <v/>
      </c>
      <c r="AF18" s="267"/>
      <c r="AG18" s="160"/>
      <c r="AH18" s="98"/>
      <c r="AI18" s="334" t="str">
        <f>IF(AND(ISNUMBER(AF18),ISNUMBER(AG18),ISNUMBER(AH18)),SUM(AF18:AH18), "")</f>
        <v/>
      </c>
      <c r="AJ18" s="267"/>
      <c r="AK18" s="160"/>
      <c r="AL18" s="160"/>
      <c r="AM18" s="160"/>
      <c r="AN18" s="160"/>
      <c r="AO18" s="160"/>
      <c r="AP18" s="334" t="str">
        <f t="shared" ref="AP18:AT18" si="2">IF(ISNUMBER(BM18),BM18,"")</f>
        <v/>
      </c>
      <c r="AQ18" s="334" t="str">
        <f t="shared" si="2"/>
        <v/>
      </c>
      <c r="AR18" s="334" t="str">
        <f t="shared" si="2"/>
        <v/>
      </c>
      <c r="AS18" s="334"/>
      <c r="AT18" s="334" t="str">
        <f t="shared" si="2"/>
        <v/>
      </c>
      <c r="AU18" s="334" t="str">
        <f>IF(AND(ISNUMBER(AP18),ISNUMBER(AQ18),ISNUMBER(AT18)),SUM(AP18,AQ18,AT18),"")</f>
        <v/>
      </c>
      <c r="AV18" s="334" t="str">
        <f>IF(ISNUMBER(BS18),BS18,"")</f>
        <v/>
      </c>
      <c r="AW18" s="334" t="str">
        <f>IF(ISNUMBER(BT18),BT18,"")</f>
        <v/>
      </c>
      <c r="AX18" s="334" t="str">
        <f>IF(ISNUMBER(BU18),BU18,"")</f>
        <v/>
      </c>
      <c r="AY18" s="334" t="str">
        <f>IF(ISNUMBER(BV18),BV18,"")</f>
        <v/>
      </c>
      <c r="AZ18" s="334" t="str">
        <f>IF(ISNUMBER(BW18),BW18,"")</f>
        <v/>
      </c>
      <c r="BA18" s="266"/>
      <c r="BB18" s="266"/>
      <c r="BC18" s="266"/>
      <c r="BD18" s="1641"/>
      <c r="BE18" s="266"/>
      <c r="BF18" s="508"/>
      <c r="BG18" s="266"/>
      <c r="BH18" s="266"/>
      <c r="BI18" s="266"/>
      <c r="BJ18" s="266"/>
      <c r="BK18" s="266"/>
      <c r="BL18" s="266"/>
      <c r="BM18" s="160"/>
      <c r="BN18" s="160"/>
      <c r="BO18" s="160"/>
      <c r="BP18" s="1625"/>
      <c r="BQ18" s="98"/>
      <c r="BR18" s="334" t="str">
        <f>IF(AND(ISNUMBER(BM18), ISNUMBER(BN18), ISNUMBER(BQ18)), SUM(BM18,BN18,BQ18), "")</f>
        <v/>
      </c>
      <c r="BS18" s="267"/>
      <c r="BT18" s="160"/>
      <c r="BU18" s="160"/>
      <c r="BV18" s="334" t="str">
        <f>IF(AND(ISNUMBER(BS18),ISNUMBER(BT18),ISNUMBER(BU18)),SUM(BS18:BU18), "")</f>
        <v/>
      </c>
      <c r="BW18" s="160"/>
      <c r="BX18" s="160"/>
      <c r="BY18" s="160"/>
      <c r="BZ18" s="160"/>
      <c r="CA18" s="160"/>
      <c r="CB18" s="160"/>
      <c r="CC18" s="1625"/>
      <c r="CD18" s="160"/>
      <c r="CE18" s="334" t="str">
        <f>IF($C$7="No", 0, IF(AND(ISNUMBER(BZ18),ISNUMBER(CA18),ISNUMBER(CD18)),SUM(BZ18,CA18,CD18),""))</f>
        <v/>
      </c>
      <c r="CF18" s="160"/>
      <c r="CG18" s="160"/>
      <c r="CH18" s="160"/>
      <c r="CI18" s="99" t="str">
        <f>IF($C$7="No", 0, IF(AND(ISNUMBER(CF18), ISNUMBER(CG18), ISNUMBER(CH18)), SUM(CF18:CH18), ""))</f>
        <v/>
      </c>
      <c r="CJ18" s="539" t="str">
        <f>IF(AND(ISNUMBER(CE18), ISNUMBER(CI18)), IF(CE18&lt;&gt;0, CI18/CE18, ""), "")</f>
        <v/>
      </c>
      <c r="CK18" s="544"/>
      <c r="CL18" s="160"/>
      <c r="CM18" s="160"/>
      <c r="CN18" s="160"/>
      <c r="CO18" s="160"/>
      <c r="CP18" s="160"/>
      <c r="CQ18" s="160"/>
      <c r="CR18" s="313" t="str">
        <f>IF(AND(ISNUMBER(CO18), ISNUMBER(AU18), ISNUMBER(CE18)), IF(CO18&gt;= 0.85 * (AU18+CE18), "Pass", "please check"),"")</f>
        <v/>
      </c>
      <c r="CS18" s="394" t="str">
        <f>IF(AND(ISNUMBER(AL18),ISNUMBER(AM18),ISNUMBER(AN18),ISNUMBER(AO18),ISNUMBER(AY18), ISNUMBER(AZ18), ISNUMBER(CQ18), ISNUMBER(CI18)), IF(CQ18&gt;=(AY18+12.5*MAX(0,AZ18-(AL18+AM18+AN18+AO18))+CI18), "Pass", "please check"), "")</f>
        <v/>
      </c>
      <c r="CT18" s="282"/>
    </row>
    <row r="19" spans="1:98" customFormat="1" ht="15" customHeight="1" x14ac:dyDescent="0.25">
      <c r="A19" s="213"/>
      <c r="B19" s="511" t="s">
        <v>1954</v>
      </c>
      <c r="C19" s="548" t="str">
        <f t="shared" ref="C19:AH19" si="3">IF(AND(ISNUMBER(C20), ISNUMBER(C27), ISNUMBER(C26)), C20+C27+C26, "")</f>
        <v/>
      </c>
      <c r="D19" s="548" t="str">
        <f t="shared" si="3"/>
        <v/>
      </c>
      <c r="E19" s="548" t="str">
        <f t="shared" si="3"/>
        <v/>
      </c>
      <c r="F19" s="548" t="str">
        <f t="shared" si="3"/>
        <v/>
      </c>
      <c r="G19" s="548" t="str">
        <f t="shared" si="3"/>
        <v/>
      </c>
      <c r="H19" s="548" t="str">
        <f t="shared" si="3"/>
        <v/>
      </c>
      <c r="I19" s="548" t="str">
        <f t="shared" si="3"/>
        <v/>
      </c>
      <c r="J19" s="548" t="str">
        <f t="shared" si="3"/>
        <v/>
      </c>
      <c r="K19" s="548" t="str">
        <f t="shared" si="3"/>
        <v/>
      </c>
      <c r="L19" s="548" t="str">
        <f t="shared" si="3"/>
        <v/>
      </c>
      <c r="M19" s="548" t="str">
        <f t="shared" si="3"/>
        <v/>
      </c>
      <c r="N19" s="548" t="str">
        <f t="shared" si="3"/>
        <v/>
      </c>
      <c r="O19" s="548" t="str">
        <f t="shared" si="3"/>
        <v/>
      </c>
      <c r="P19" s="548" t="str">
        <f t="shared" si="3"/>
        <v/>
      </c>
      <c r="Q19" s="548"/>
      <c r="R19" s="548" t="str">
        <f t="shared" si="3"/>
        <v/>
      </c>
      <c r="S19" s="548" t="str">
        <f t="shared" si="3"/>
        <v/>
      </c>
      <c r="T19" s="548" t="str">
        <f t="shared" si="3"/>
        <v/>
      </c>
      <c r="U19" s="548" t="str">
        <f t="shared" si="3"/>
        <v/>
      </c>
      <c r="V19" s="548" t="str">
        <f t="shared" si="3"/>
        <v/>
      </c>
      <c r="W19" s="548" t="str">
        <f t="shared" si="3"/>
        <v/>
      </c>
      <c r="X19" s="548" t="str">
        <f t="shared" si="3"/>
        <v/>
      </c>
      <c r="Y19" s="548" t="str">
        <f t="shared" si="3"/>
        <v/>
      </c>
      <c r="Z19" s="548" t="str">
        <f t="shared" si="3"/>
        <v/>
      </c>
      <c r="AA19" s="548" t="str">
        <f t="shared" si="3"/>
        <v/>
      </c>
      <c r="AB19" s="548" t="str">
        <f t="shared" si="3"/>
        <v/>
      </c>
      <c r="AC19" s="548"/>
      <c r="AD19" s="548" t="str">
        <f t="shared" si="3"/>
        <v/>
      </c>
      <c r="AE19" s="548" t="str">
        <f t="shared" si="3"/>
        <v/>
      </c>
      <c r="AF19" s="548" t="str">
        <f t="shared" si="3"/>
        <v/>
      </c>
      <c r="AG19" s="548" t="str">
        <f t="shared" si="3"/>
        <v/>
      </c>
      <c r="AH19" s="548" t="str">
        <f t="shared" si="3"/>
        <v/>
      </c>
      <c r="AI19" s="548" t="str">
        <f t="shared" ref="AI19:BN19" si="4">IF(AND(ISNUMBER(AI20), ISNUMBER(AI27), ISNUMBER(AI26)), AI20+AI27+AI26, "")</f>
        <v/>
      </c>
      <c r="AJ19" s="548" t="str">
        <f t="shared" si="4"/>
        <v/>
      </c>
      <c r="AK19" s="548" t="str">
        <f t="shared" si="4"/>
        <v/>
      </c>
      <c r="AL19" s="548" t="str">
        <f t="shared" si="4"/>
        <v/>
      </c>
      <c r="AM19" s="548" t="str">
        <f t="shared" si="4"/>
        <v/>
      </c>
      <c r="AN19" s="548" t="str">
        <f t="shared" si="4"/>
        <v/>
      </c>
      <c r="AO19" s="548" t="str">
        <f t="shared" si="4"/>
        <v/>
      </c>
      <c r="AP19" s="548" t="str">
        <f t="shared" si="4"/>
        <v/>
      </c>
      <c r="AQ19" s="548" t="str">
        <f t="shared" si="4"/>
        <v/>
      </c>
      <c r="AR19" s="548" t="str">
        <f t="shared" si="4"/>
        <v/>
      </c>
      <c r="AS19" s="548"/>
      <c r="AT19" s="548" t="str">
        <f t="shared" si="4"/>
        <v/>
      </c>
      <c r="AU19" s="548" t="str">
        <f t="shared" si="4"/>
        <v/>
      </c>
      <c r="AV19" s="548" t="str">
        <f t="shared" si="4"/>
        <v/>
      </c>
      <c r="AW19" s="548" t="str">
        <f t="shared" si="4"/>
        <v/>
      </c>
      <c r="AX19" s="548" t="str">
        <f t="shared" si="4"/>
        <v/>
      </c>
      <c r="AY19" s="548" t="str">
        <f t="shared" si="4"/>
        <v/>
      </c>
      <c r="AZ19" s="548" t="str">
        <f t="shared" si="4"/>
        <v/>
      </c>
      <c r="BA19" s="548" t="str">
        <f t="shared" si="4"/>
        <v/>
      </c>
      <c r="BB19" s="548" t="str">
        <f t="shared" si="4"/>
        <v/>
      </c>
      <c r="BC19" s="548" t="str">
        <f t="shared" si="4"/>
        <v/>
      </c>
      <c r="BD19" s="548"/>
      <c r="BE19" s="548" t="str">
        <f t="shared" si="4"/>
        <v/>
      </c>
      <c r="BF19" s="548" t="str">
        <f t="shared" si="4"/>
        <v/>
      </c>
      <c r="BG19" s="548" t="str">
        <f t="shared" si="4"/>
        <v/>
      </c>
      <c r="BH19" s="548" t="str">
        <f t="shared" si="4"/>
        <v/>
      </c>
      <c r="BI19" s="548" t="str">
        <f t="shared" si="4"/>
        <v/>
      </c>
      <c r="BJ19" s="548" t="str">
        <f t="shared" si="4"/>
        <v/>
      </c>
      <c r="BK19" s="548" t="str">
        <f t="shared" si="4"/>
        <v/>
      </c>
      <c r="BL19" s="548" t="str">
        <f t="shared" si="4"/>
        <v/>
      </c>
      <c r="BM19" s="548" t="str">
        <f t="shared" si="4"/>
        <v/>
      </c>
      <c r="BN19" s="548" t="str">
        <f t="shared" si="4"/>
        <v/>
      </c>
      <c r="BO19" s="548" t="str">
        <f t="shared" ref="BO19:CJ19" si="5">IF(AND(ISNUMBER(BO20), ISNUMBER(BO27), ISNUMBER(BO26)), BO20+BO27+BO26, "")</f>
        <v/>
      </c>
      <c r="BP19" s="548"/>
      <c r="BQ19" s="548" t="str">
        <f t="shared" si="5"/>
        <v/>
      </c>
      <c r="BR19" s="548" t="str">
        <f t="shared" si="5"/>
        <v/>
      </c>
      <c r="BS19" s="548" t="str">
        <f t="shared" si="5"/>
        <v/>
      </c>
      <c r="BT19" s="548" t="str">
        <f t="shared" si="5"/>
        <v/>
      </c>
      <c r="BU19" s="548" t="str">
        <f t="shared" si="5"/>
        <v/>
      </c>
      <c r="BV19" s="548" t="str">
        <f t="shared" si="5"/>
        <v/>
      </c>
      <c r="BW19" s="548" t="str">
        <f t="shared" si="5"/>
        <v/>
      </c>
      <c r="BX19" s="548" t="str">
        <f t="shared" si="5"/>
        <v/>
      </c>
      <c r="BY19" s="548" t="str">
        <f t="shared" si="5"/>
        <v/>
      </c>
      <c r="BZ19" s="548" t="str">
        <f t="shared" si="5"/>
        <v/>
      </c>
      <c r="CA19" s="548" t="str">
        <f t="shared" si="5"/>
        <v/>
      </c>
      <c r="CB19" s="548" t="str">
        <f t="shared" si="5"/>
        <v/>
      </c>
      <c r="CC19" s="548"/>
      <c r="CD19" s="548" t="str">
        <f t="shared" si="5"/>
        <v/>
      </c>
      <c r="CE19" s="548" t="str">
        <f t="shared" si="5"/>
        <v/>
      </c>
      <c r="CF19" s="548" t="str">
        <f t="shared" si="5"/>
        <v/>
      </c>
      <c r="CG19" s="548" t="str">
        <f t="shared" si="5"/>
        <v/>
      </c>
      <c r="CH19" s="548" t="str">
        <f t="shared" si="5"/>
        <v/>
      </c>
      <c r="CI19" s="548" t="str">
        <f t="shared" si="5"/>
        <v/>
      </c>
      <c r="CJ19" s="548" t="str">
        <f t="shared" si="5"/>
        <v/>
      </c>
      <c r="CK19" s="544"/>
      <c r="CL19" s="548" t="str">
        <f t="shared" ref="CL19:CQ19" si="6">IF(AND(ISNUMBER(CL20), ISNUMBER(CL27), ISNUMBER(CL26)), CL20+CL27+CL26, "")</f>
        <v/>
      </c>
      <c r="CM19" s="548" t="str">
        <f t="shared" si="6"/>
        <v/>
      </c>
      <c r="CN19" s="548" t="str">
        <f t="shared" si="6"/>
        <v/>
      </c>
      <c r="CO19" s="548" t="str">
        <f t="shared" si="6"/>
        <v/>
      </c>
      <c r="CP19" s="548" t="str">
        <f t="shared" si="6"/>
        <v/>
      </c>
      <c r="CQ19" s="548" t="str">
        <f t="shared" si="6"/>
        <v/>
      </c>
      <c r="CR19" s="337"/>
      <c r="CS19" s="784"/>
      <c r="CT19" s="282"/>
    </row>
    <row r="20" spans="1:98" customFormat="1" ht="15" customHeight="1" x14ac:dyDescent="0.25">
      <c r="A20" s="213"/>
      <c r="B20" s="512" t="s">
        <v>1832</v>
      </c>
      <c r="C20" s="548" t="str">
        <f>IF(AND(ISNUMBER(C21), ISNUMBER(C24)), C21+C24, "")</f>
        <v/>
      </c>
      <c r="D20" s="548" t="str">
        <f>IF(AND(ISNUMBER(D21), ISNUMBER(D24)), D21+D24, "")</f>
        <v/>
      </c>
      <c r="E20" s="548" t="str">
        <f>IF(AND(ISNUMBER(E21), ISNUMBER(E24)), E21+E24, "")</f>
        <v/>
      </c>
      <c r="F20" s="548"/>
      <c r="G20" s="548" t="str">
        <f t="shared" ref="G20:P20" si="7">IF(AND(ISNUMBER(G21), ISNUMBER(G24)), G21+G24, "")</f>
        <v/>
      </c>
      <c r="H20" s="548" t="str">
        <f t="shared" si="7"/>
        <v/>
      </c>
      <c r="I20" s="548" t="str">
        <f t="shared" si="7"/>
        <v/>
      </c>
      <c r="J20" s="548" t="str">
        <f t="shared" si="7"/>
        <v/>
      </c>
      <c r="K20" s="548" t="str">
        <f t="shared" si="7"/>
        <v/>
      </c>
      <c r="L20" s="548" t="str">
        <f t="shared" si="7"/>
        <v/>
      </c>
      <c r="M20" s="548" t="str">
        <f t="shared" si="7"/>
        <v/>
      </c>
      <c r="N20" s="548" t="str">
        <f t="shared" si="7"/>
        <v/>
      </c>
      <c r="O20" s="548" t="str">
        <f t="shared" si="7"/>
        <v/>
      </c>
      <c r="P20" s="548" t="str">
        <f t="shared" si="7"/>
        <v/>
      </c>
      <c r="Q20" s="1624"/>
      <c r="R20" s="548" t="str">
        <f t="shared" ref="R20:AB20" si="8">IF(AND(ISNUMBER(R21), ISNUMBER(R24)), R21+R24, "")</f>
        <v/>
      </c>
      <c r="S20" s="548" t="str">
        <f t="shared" si="8"/>
        <v/>
      </c>
      <c r="T20" s="548" t="str">
        <f t="shared" si="8"/>
        <v/>
      </c>
      <c r="U20" s="548" t="str">
        <f t="shared" si="8"/>
        <v/>
      </c>
      <c r="V20" s="548" t="str">
        <f t="shared" si="8"/>
        <v/>
      </c>
      <c r="W20" s="548" t="str">
        <f t="shared" si="8"/>
        <v/>
      </c>
      <c r="X20" s="548" t="str">
        <f t="shared" si="8"/>
        <v/>
      </c>
      <c r="Y20" s="548" t="str">
        <f t="shared" si="8"/>
        <v/>
      </c>
      <c r="Z20" s="548" t="str">
        <f t="shared" si="8"/>
        <v/>
      </c>
      <c r="AA20" s="548" t="str">
        <f t="shared" si="8"/>
        <v/>
      </c>
      <c r="AB20" s="548" t="str">
        <f t="shared" si="8"/>
        <v/>
      </c>
      <c r="AC20" s="1624"/>
      <c r="AD20" s="548" t="str">
        <f t="shared" ref="AD20:AR20" si="9">IF(AND(ISNUMBER(AD21), ISNUMBER(AD24)), AD21+AD24, "")</f>
        <v/>
      </c>
      <c r="AE20" s="548" t="str">
        <f t="shared" si="9"/>
        <v/>
      </c>
      <c r="AF20" s="548" t="str">
        <f t="shared" si="9"/>
        <v/>
      </c>
      <c r="AG20" s="548" t="str">
        <f t="shared" si="9"/>
        <v/>
      </c>
      <c r="AH20" s="548" t="str">
        <f t="shared" si="9"/>
        <v/>
      </c>
      <c r="AI20" s="548" t="str">
        <f t="shared" si="9"/>
        <v/>
      </c>
      <c r="AJ20" s="548" t="str">
        <f t="shared" si="9"/>
        <v/>
      </c>
      <c r="AK20" s="548" t="str">
        <f t="shared" si="9"/>
        <v/>
      </c>
      <c r="AL20" s="548" t="str">
        <f t="shared" si="9"/>
        <v/>
      </c>
      <c r="AM20" s="548" t="str">
        <f t="shared" si="9"/>
        <v/>
      </c>
      <c r="AN20" s="548" t="str">
        <f t="shared" si="9"/>
        <v/>
      </c>
      <c r="AO20" s="548" t="str">
        <f t="shared" si="9"/>
        <v/>
      </c>
      <c r="AP20" s="548" t="str">
        <f t="shared" si="9"/>
        <v/>
      </c>
      <c r="AQ20" s="548" t="str">
        <f t="shared" si="9"/>
        <v/>
      </c>
      <c r="AR20" s="548" t="str">
        <f t="shared" si="9"/>
        <v/>
      </c>
      <c r="AS20" s="548"/>
      <c r="AT20" s="548" t="str">
        <f t="shared" ref="AT20:AZ20" si="10">IF(AND(ISNUMBER(AT21), ISNUMBER(AT24)), AT21+AT24, "")</f>
        <v/>
      </c>
      <c r="AU20" s="548" t="str">
        <f t="shared" si="10"/>
        <v/>
      </c>
      <c r="AV20" s="548" t="str">
        <f t="shared" si="10"/>
        <v/>
      </c>
      <c r="AW20" s="548" t="str">
        <f t="shared" si="10"/>
        <v/>
      </c>
      <c r="AX20" s="548" t="str">
        <f t="shared" si="10"/>
        <v/>
      </c>
      <c r="AY20" s="548" t="str">
        <f t="shared" si="10"/>
        <v/>
      </c>
      <c r="AZ20" s="548" t="str">
        <f t="shared" si="10"/>
        <v/>
      </c>
      <c r="BA20" s="548" t="str">
        <f>IF(AND(ISNUMBER(BA21)), BA21, "")</f>
        <v/>
      </c>
      <c r="BB20" s="548" t="str">
        <f t="shared" ref="BB20:BL20" si="11">IF(AND(ISNUMBER(BB21)), BB21, "")</f>
        <v/>
      </c>
      <c r="BC20" s="548" t="str">
        <f t="shared" si="11"/>
        <v/>
      </c>
      <c r="BD20" s="548"/>
      <c r="BE20" s="548" t="str">
        <f t="shared" si="11"/>
        <v/>
      </c>
      <c r="BF20" s="548" t="str">
        <f t="shared" si="11"/>
        <v/>
      </c>
      <c r="BG20" s="548" t="str">
        <f t="shared" si="11"/>
        <v/>
      </c>
      <c r="BH20" s="548" t="str">
        <f t="shared" si="11"/>
        <v/>
      </c>
      <c r="BI20" s="548" t="str">
        <f t="shared" si="11"/>
        <v/>
      </c>
      <c r="BJ20" s="548" t="str">
        <f t="shared" si="11"/>
        <v/>
      </c>
      <c r="BK20" s="548" t="str">
        <f t="shared" si="11"/>
        <v/>
      </c>
      <c r="BL20" s="548" t="str">
        <f t="shared" si="11"/>
        <v/>
      </c>
      <c r="BM20" s="548" t="str">
        <f>IF(AND(ISNUMBER(BM21), ISNUMBER(BM24)), BM21+BM24, "")</f>
        <v/>
      </c>
      <c r="BN20" s="548" t="str">
        <f>IF(AND(ISNUMBER(BN21), ISNUMBER(BN24)), BN21+BN24, "")</f>
        <v/>
      </c>
      <c r="BO20" s="548" t="str">
        <f>IF(AND(ISNUMBER(BO21), ISNUMBER(BO24)), BO21+BO24, "")</f>
        <v/>
      </c>
      <c r="BP20" s="1624"/>
      <c r="BQ20" s="548" t="str">
        <f t="shared" ref="BQ20:BX20" si="12">IF(AND(ISNUMBER(BQ21), ISNUMBER(BQ24)), BQ21+BQ24, "")</f>
        <v/>
      </c>
      <c r="BR20" s="548" t="str">
        <f t="shared" si="12"/>
        <v/>
      </c>
      <c r="BS20" s="548" t="str">
        <f t="shared" si="12"/>
        <v/>
      </c>
      <c r="BT20" s="548" t="str">
        <f t="shared" si="12"/>
        <v/>
      </c>
      <c r="BU20" s="548" t="str">
        <f t="shared" si="12"/>
        <v/>
      </c>
      <c r="BV20" s="548" t="str">
        <f t="shared" si="12"/>
        <v/>
      </c>
      <c r="BW20" s="548" t="str">
        <f t="shared" si="12"/>
        <v/>
      </c>
      <c r="BX20" s="548" t="str">
        <f t="shared" si="12"/>
        <v/>
      </c>
      <c r="BY20" s="164"/>
      <c r="BZ20" s="548" t="str">
        <f>IF(AND(ISNUMBER(BZ21), ISNUMBER(BZ24)), BZ21+BZ24, "")</f>
        <v/>
      </c>
      <c r="CA20" s="548" t="str">
        <f>IF(AND(ISNUMBER(CA21), ISNUMBER(CA24)), CA21+CA24, "")</f>
        <v/>
      </c>
      <c r="CB20" s="548" t="str">
        <f>IF(AND(ISNUMBER(CB21), ISNUMBER(CB24)), CB21+CB24, "")</f>
        <v/>
      </c>
      <c r="CC20" s="1624"/>
      <c r="CD20" s="548" t="str">
        <f t="shared" ref="CD20:CJ20" si="13">IF(AND(ISNUMBER(CD21), ISNUMBER(CD24)), CD21+CD24, "")</f>
        <v/>
      </c>
      <c r="CE20" s="548" t="str">
        <f t="shared" si="13"/>
        <v/>
      </c>
      <c r="CF20" s="548" t="str">
        <f t="shared" si="13"/>
        <v/>
      </c>
      <c r="CG20" s="548" t="str">
        <f t="shared" si="13"/>
        <v/>
      </c>
      <c r="CH20" s="548" t="str">
        <f t="shared" si="13"/>
        <v/>
      </c>
      <c r="CI20" s="548" t="str">
        <f t="shared" si="13"/>
        <v/>
      </c>
      <c r="CJ20" s="548" t="str">
        <f t="shared" si="13"/>
        <v/>
      </c>
      <c r="CK20" s="544"/>
      <c r="CL20" s="548" t="str">
        <f t="shared" ref="CL20:CQ20" si="14">IF(AND(ISNUMBER(CL21), ISNUMBER(CL24)), CL21+CL24, "")</f>
        <v/>
      </c>
      <c r="CM20" s="548" t="str">
        <f t="shared" si="14"/>
        <v/>
      </c>
      <c r="CN20" s="548" t="str">
        <f t="shared" si="14"/>
        <v/>
      </c>
      <c r="CO20" s="548" t="str">
        <f t="shared" si="14"/>
        <v/>
      </c>
      <c r="CP20" s="548" t="str">
        <f t="shared" si="14"/>
        <v/>
      </c>
      <c r="CQ20" s="548" t="str">
        <f t="shared" si="14"/>
        <v/>
      </c>
      <c r="CR20" s="337"/>
      <c r="CS20" s="784"/>
      <c r="CT20" s="282"/>
    </row>
    <row r="21" spans="1:98" customFormat="1" ht="15" customHeight="1" x14ac:dyDescent="0.25">
      <c r="A21" s="213"/>
      <c r="B21" s="360" t="s">
        <v>725</v>
      </c>
      <c r="C21" s="334" t="str">
        <f t="shared" ref="C21:S21" si="15">IF(AND(ISNUMBER(C22),ISNUMBER(C23)),SUM(C22:C23),"")</f>
        <v/>
      </c>
      <c r="D21" s="334" t="str">
        <f t="shared" si="15"/>
        <v/>
      </c>
      <c r="E21" s="334" t="str">
        <f t="shared" si="15"/>
        <v/>
      </c>
      <c r="F21" s="334" t="str">
        <f t="shared" si="15"/>
        <v/>
      </c>
      <c r="G21" s="334" t="str">
        <f t="shared" si="15"/>
        <v/>
      </c>
      <c r="H21" s="334" t="str">
        <f>IF(AND(ISNUMBER(H22),ISNUMBER(H23)),SUM(H22:H23),"")</f>
        <v/>
      </c>
      <c r="I21" s="334" t="str">
        <f t="shared" ref="I21" si="16">IF(AND(ISNUMBER(I22),ISNUMBER(I23)),SUM(I22:I23),"")</f>
        <v/>
      </c>
      <c r="J21" s="334" t="str">
        <f t="shared" ref="J21" si="17">IF(AND(ISNUMBER(J22),ISNUMBER(J23)),SUM(J22:J23),"")</f>
        <v/>
      </c>
      <c r="K21" s="334" t="str">
        <f t="shared" ref="K21" si="18">IF(AND(ISNUMBER(K22),ISNUMBER(K23)),SUM(K22:K23),"")</f>
        <v/>
      </c>
      <c r="L21" s="334" t="str">
        <f t="shared" si="15"/>
        <v/>
      </c>
      <c r="M21" s="334" t="str">
        <f t="shared" si="15"/>
        <v/>
      </c>
      <c r="N21" s="334" t="str">
        <f t="shared" si="15"/>
        <v/>
      </c>
      <c r="O21" s="334" t="str">
        <f t="shared" si="15"/>
        <v/>
      </c>
      <c r="P21" s="334" t="str">
        <f t="shared" si="15"/>
        <v/>
      </c>
      <c r="Q21" s="334"/>
      <c r="R21" s="334" t="str">
        <f t="shared" si="15"/>
        <v/>
      </c>
      <c r="S21" s="334" t="str">
        <f t="shared" si="15"/>
        <v/>
      </c>
      <c r="T21" s="334" t="str">
        <f t="shared" ref="T21:Y21" si="19">IF(AND(ISNUMBER(T22),ISNUMBER(T23)), SUM(T22:T23),"")</f>
        <v/>
      </c>
      <c r="U21" s="334" t="str">
        <f t="shared" si="19"/>
        <v/>
      </c>
      <c r="V21" s="334" t="str">
        <f t="shared" si="19"/>
        <v/>
      </c>
      <c r="W21" s="334" t="str">
        <f t="shared" si="19"/>
        <v/>
      </c>
      <c r="X21" s="334" t="str">
        <f t="shared" si="19"/>
        <v/>
      </c>
      <c r="Y21" s="334" t="str">
        <f t="shared" si="19"/>
        <v/>
      </c>
      <c r="Z21" s="542" t="str">
        <f t="shared" ref="Z21:AJ21" si="20">IF(AND(ISNUMBER(Z22),ISNUMBER(Z23)),SUM(Z22:Z23),"")</f>
        <v/>
      </c>
      <c r="AA21" s="334" t="str">
        <f t="shared" si="20"/>
        <v/>
      </c>
      <c r="AB21" s="334" t="str">
        <f t="shared" ref="AB21" si="21">IF(AND(ISNUMBER(AB22),ISNUMBER(AB23)),SUM(AB22:AB23),"")</f>
        <v/>
      </c>
      <c r="AC21" s="334"/>
      <c r="AD21" s="99" t="str">
        <f t="shared" si="20"/>
        <v/>
      </c>
      <c r="AE21" s="334" t="str">
        <f t="shared" si="20"/>
        <v/>
      </c>
      <c r="AF21" s="334" t="str">
        <f t="shared" ref="AF21" si="22">IF(AND(ISNUMBER(AF22),ISNUMBER(AF23)),SUM(AF22:AF23),"")</f>
        <v/>
      </c>
      <c r="AG21" s="334" t="str">
        <f t="shared" ref="AG21" si="23">IF(AND(ISNUMBER(AG22),ISNUMBER(AG23)),SUM(AG22:AG23),"")</f>
        <v/>
      </c>
      <c r="AH21" s="99" t="str">
        <f t="shared" ref="AH21" si="24">IF(AND(ISNUMBER(AH22),ISNUMBER(AH23)),SUM(AH22:AH23),"")</f>
        <v/>
      </c>
      <c r="AI21" s="334" t="str">
        <f t="shared" si="20"/>
        <v/>
      </c>
      <c r="AJ21" s="334" t="str">
        <f t="shared" si="20"/>
        <v/>
      </c>
      <c r="AK21" s="334" t="str">
        <f t="shared" ref="AK21" si="25">IF(AND(ISNUMBER(AK22),ISNUMBER(AK23)),SUM(AK22:AK23),"")</f>
        <v/>
      </c>
      <c r="AL21" s="267"/>
      <c r="AM21" s="160"/>
      <c r="AN21" s="160"/>
      <c r="AO21" s="160"/>
      <c r="AP21" s="334" t="str">
        <f t="shared" ref="AP21:AZ21" si="26">IF(AND(ISNUMBER(AP22),ISNUMBER(AP23)),SUM(AP22:AP23),"")</f>
        <v/>
      </c>
      <c r="AQ21" s="334" t="str">
        <f t="shared" si="26"/>
        <v/>
      </c>
      <c r="AR21" s="334" t="str">
        <f t="shared" si="26"/>
        <v/>
      </c>
      <c r="AS21" s="334"/>
      <c r="AT21" s="334" t="str">
        <f t="shared" si="26"/>
        <v/>
      </c>
      <c r="AU21" s="334" t="str">
        <f>IF(AND(ISNUMBER(AU22),ISNUMBER(AU23)),SUM(AU22:AU23),"")</f>
        <v/>
      </c>
      <c r="AV21" s="334" t="str">
        <f t="shared" ref="AV21" si="27">IF(AND(ISNUMBER(AV22),ISNUMBER(AV23)),SUM(AV22:AV23),"")</f>
        <v/>
      </c>
      <c r="AW21" s="334" t="str">
        <f t="shared" ref="AW21" si="28">IF(AND(ISNUMBER(AW22),ISNUMBER(AW23)),SUM(AW22:AW23),"")</f>
        <v/>
      </c>
      <c r="AX21" s="334" t="str">
        <f t="shared" ref="AX21" si="29">IF(AND(ISNUMBER(AX22),ISNUMBER(AX23)),SUM(AX22:AX23),"")</f>
        <v/>
      </c>
      <c r="AY21" s="334" t="str">
        <f t="shared" si="26"/>
        <v/>
      </c>
      <c r="AZ21" s="334" t="str">
        <f t="shared" si="26"/>
        <v/>
      </c>
      <c r="BA21" s="334" t="str">
        <f t="shared" ref="BA21:BL21" si="30">IF(ISNUMBER(BA23), BA23, "")</f>
        <v/>
      </c>
      <c r="BB21" s="334" t="str">
        <f t="shared" si="30"/>
        <v/>
      </c>
      <c r="BC21" s="334" t="str">
        <f t="shared" si="30"/>
        <v/>
      </c>
      <c r="BD21" s="334"/>
      <c r="BE21" s="334" t="str">
        <f t="shared" si="30"/>
        <v/>
      </c>
      <c r="BF21" s="334" t="str">
        <f t="shared" si="30"/>
        <v/>
      </c>
      <c r="BG21" s="334" t="str">
        <f t="shared" si="30"/>
        <v/>
      </c>
      <c r="BH21" s="334" t="str">
        <f t="shared" si="30"/>
        <v/>
      </c>
      <c r="BI21" s="334" t="str">
        <f t="shared" si="30"/>
        <v/>
      </c>
      <c r="BJ21" s="334" t="str">
        <f t="shared" si="30"/>
        <v/>
      </c>
      <c r="BK21" s="334" t="str">
        <f t="shared" si="30"/>
        <v/>
      </c>
      <c r="BL21" s="334" t="str">
        <f t="shared" si="30"/>
        <v/>
      </c>
      <c r="BM21" s="334" t="str">
        <f>IF(AND( ISNUMBER(BM22),ISNUMBER(BM23)), SUM(BM22:BM23),"")</f>
        <v/>
      </c>
      <c r="BN21" s="334" t="str">
        <f t="shared" ref="BN21" si="31">IF(AND( ISNUMBER(BN22),ISNUMBER(BN23)), SUM(BN22:BN23),"")</f>
        <v/>
      </c>
      <c r="BO21" s="334" t="str">
        <f t="shared" ref="BO21:BR21" si="32">IF(AND( ISNUMBER(BO22),ISNUMBER(BO23)), SUM(BO22:BO23),"")</f>
        <v/>
      </c>
      <c r="BP21" s="334"/>
      <c r="BQ21" s="334" t="str">
        <f t="shared" si="32"/>
        <v/>
      </c>
      <c r="BR21" s="334" t="str">
        <f t="shared" si="32"/>
        <v/>
      </c>
      <c r="BS21" s="334" t="str">
        <f t="shared" ref="BS21" si="33">IF(AND( ISNUMBER(BS22),ISNUMBER(BS23)), SUM(BS22:BS23),"")</f>
        <v/>
      </c>
      <c r="BT21" s="334" t="str">
        <f t="shared" ref="BT21" si="34">IF(AND( ISNUMBER(BT22),ISNUMBER(BT23)), SUM(BT22:BT23),"")</f>
        <v/>
      </c>
      <c r="BU21" s="334" t="str">
        <f t="shared" ref="BU21" si="35">IF(AND( ISNUMBER(BU22),ISNUMBER(BU23)), SUM(BU22:BU23),"")</f>
        <v/>
      </c>
      <c r="BV21" s="334" t="str">
        <f t="shared" ref="BV21:BX21" si="36">IF(AND( ISNUMBER(BV22),ISNUMBER(BV23)), SUM(BV22:BV23),"")</f>
        <v/>
      </c>
      <c r="BW21" s="334" t="str">
        <f t="shared" si="36"/>
        <v/>
      </c>
      <c r="BX21" s="334" t="str">
        <f t="shared" si="36"/>
        <v/>
      </c>
      <c r="BY21" s="334" t="str">
        <f>IF($C$7="No", 0, IF(AND(ISNUMBER(BY23),ISNUMBER(BY22)),BY22+BY23,""))</f>
        <v/>
      </c>
      <c r="BZ21" s="334" t="str">
        <f t="shared" ref="BZ21:CD21" si="37">IF($C$7="No", 0, IF(AND(ISNUMBER(BZ23),ISNUMBER(BZ22)),BZ22+BZ23,""))</f>
        <v/>
      </c>
      <c r="CA21" s="334" t="str">
        <f t="shared" si="37"/>
        <v/>
      </c>
      <c r="CB21" s="334" t="str">
        <f t="shared" si="37"/>
        <v/>
      </c>
      <c r="CC21" s="334"/>
      <c r="CD21" s="334" t="str">
        <f t="shared" si="37"/>
        <v/>
      </c>
      <c r="CE21" s="334" t="str">
        <f t="shared" ref="CE21" si="38">IF(AND(ISNUMBER(CE23), ISNUMBER(CE22)), CE22+CE23, "")</f>
        <v/>
      </c>
      <c r="CF21" s="334" t="str">
        <f t="shared" ref="CF21:CH21" si="39">IF($C$7="No", 0, IF(AND(ISNUMBER(CF23),ISNUMBER(CF22)),CF22+CF23,""))</f>
        <v/>
      </c>
      <c r="CG21" s="334" t="str">
        <f t="shared" si="39"/>
        <v/>
      </c>
      <c r="CH21" s="334" t="str">
        <f t="shared" si="39"/>
        <v/>
      </c>
      <c r="CI21" s="99" t="str">
        <f>IF($C$7="No", 0, IF(AND(ISNUMBER(CF21), ISNUMBER(CG21), ISNUMBER(CH21)), SUM(CF21:CH21), ""))</f>
        <v/>
      </c>
      <c r="CJ21" s="539" t="str">
        <f>IF(AND(ISNUMBER(CE21), ISNUMBER(CI21)), IF(CE21&lt;&gt;0, CI21/CE21, ""), "")</f>
        <v/>
      </c>
      <c r="CK21" s="544"/>
      <c r="CL21" s="334" t="str">
        <f t="shared" ref="CL21:CQ21" si="40">IF(AND( ISNUMBER(CL22),ISNUMBER(CL23)), SUM(CL22:CL23),"")</f>
        <v/>
      </c>
      <c r="CM21" s="334" t="str">
        <f t="shared" si="40"/>
        <v/>
      </c>
      <c r="CN21" s="334" t="str">
        <f t="shared" si="40"/>
        <v/>
      </c>
      <c r="CO21" s="334" t="str">
        <f t="shared" si="40"/>
        <v/>
      </c>
      <c r="CP21" s="334" t="str">
        <f t="shared" si="40"/>
        <v/>
      </c>
      <c r="CQ21" s="334" t="str">
        <f t="shared" si="40"/>
        <v/>
      </c>
      <c r="CR21" s="313" t="str">
        <f>IF(AND(ISNUMBER(CO21), ISNUMBER(AU21), ISNUMBER(CE21)), IF(CO21&gt;= 0.85 * (AU21+CE21), "Pass", "please check"),"")</f>
        <v/>
      </c>
      <c r="CS21" s="394" t="str">
        <f t="shared" ref="CS21:CS28" si="41">IF(AND(ISNUMBER(AL21),ISNUMBER(AM21),ISNUMBER(AN21),ISNUMBER(AO21),ISNUMBER(AY21), ISNUMBER(AZ21), ISNUMBER(CQ21), ISNUMBER(CI21)), IF(CQ21&gt;=(AY21+12.5*MAX(0,AZ21-(AL21+AM21+AN21+AO21))+CI21), "Pass", "please check"), "")</f>
        <v/>
      </c>
      <c r="CT21" s="282"/>
    </row>
    <row r="22" spans="1:98" customFormat="1" ht="15" customHeight="1" x14ac:dyDescent="0.25">
      <c r="A22" s="213"/>
      <c r="B22" s="361" t="s">
        <v>726</v>
      </c>
      <c r="C22" s="334" t="str">
        <f t="shared" ref="C22:G23" si="42">IF(AND(ISNUMBER(N22),ISNUMBER(Z22)),SUM(N22,Z22),"")</f>
        <v/>
      </c>
      <c r="D22" s="334" t="str">
        <f t="shared" si="42"/>
        <v/>
      </c>
      <c r="E22" s="334" t="str">
        <f t="shared" si="42"/>
        <v/>
      </c>
      <c r="F22" s="334" t="str">
        <f t="shared" si="42"/>
        <v/>
      </c>
      <c r="G22" s="334" t="str">
        <f t="shared" si="42"/>
        <v/>
      </c>
      <c r="H22" s="334" t="str">
        <f>IF(AND(ISNUMBER(C22),ISNUMBER(D22),ISNUMBER(G22)),SUM(C22,D22,G22),"")</f>
        <v/>
      </c>
      <c r="I22" s="334" t="str">
        <f t="shared" ref="I22:M23" si="43">IF(AND(ISNUMBER(T22),ISNUMBER(AF22)),SUM(T22,AF22),"")</f>
        <v/>
      </c>
      <c r="J22" s="334" t="str">
        <f t="shared" si="43"/>
        <v/>
      </c>
      <c r="K22" s="334" t="str">
        <f t="shared" si="43"/>
        <v/>
      </c>
      <c r="L22" s="334" t="str">
        <f t="shared" si="43"/>
        <v/>
      </c>
      <c r="M22" s="334" t="str">
        <f t="shared" si="43"/>
        <v/>
      </c>
      <c r="N22" s="164"/>
      <c r="O22" s="164"/>
      <c r="P22" s="164"/>
      <c r="Q22" s="1624"/>
      <c r="R22" s="107"/>
      <c r="S22" s="334" t="str">
        <f>IF(AND(ISNUMBER(N22),ISNUMBER(O22),ISNUMBER(R22)),SUM(N22,O22,R22),"")</f>
        <v/>
      </c>
      <c r="T22" s="421"/>
      <c r="U22" s="164"/>
      <c r="V22" s="107"/>
      <c r="W22" s="334" t="str">
        <f>IF(AND(ISNUMBER(T22),ISNUMBER(U22),ISNUMBER(V22)),SUM(T22:V22), "")</f>
        <v/>
      </c>
      <c r="X22" s="421"/>
      <c r="Y22" s="164"/>
      <c r="Z22" s="164"/>
      <c r="AA22" s="164"/>
      <c r="AB22" s="164"/>
      <c r="AC22" s="1624"/>
      <c r="AD22" s="107"/>
      <c r="AE22" s="334" t="str">
        <f>IF(AND(ISNUMBER(Z22),ISNUMBER(AA22),ISNUMBER(AD22)),SUM(Z22,AA22,AD22),"")</f>
        <v/>
      </c>
      <c r="AF22" s="421"/>
      <c r="AG22" s="164"/>
      <c r="AH22" s="107"/>
      <c r="AI22" s="334" t="str">
        <f>IF(AND(ISNUMBER(AF22),ISNUMBER(AG22),ISNUMBER(AH22)),SUM(AF22:AH22), "")</f>
        <v/>
      </c>
      <c r="AJ22" s="421"/>
      <c r="AK22" s="164"/>
      <c r="AL22" s="160"/>
      <c r="AM22" s="160"/>
      <c r="AN22" s="160"/>
      <c r="AO22" s="160"/>
      <c r="AP22" s="334" t="str">
        <f t="shared" ref="AP22:AT22" si="44">IF(ISNUMBER(BM22),BM22,"")</f>
        <v/>
      </c>
      <c r="AQ22" s="334" t="str">
        <f t="shared" si="44"/>
        <v/>
      </c>
      <c r="AR22" s="334" t="str">
        <f t="shared" si="44"/>
        <v/>
      </c>
      <c r="AS22" s="334"/>
      <c r="AT22" s="334" t="str">
        <f t="shared" si="44"/>
        <v/>
      </c>
      <c r="AU22" s="334" t="str">
        <f>IF(AND(ISNUMBER(AP22),ISNUMBER(AQ22),ISNUMBER(AT22)),SUM(AP22,AQ22,AT22),"")</f>
        <v/>
      </c>
      <c r="AV22" s="334" t="str">
        <f>IF(ISNUMBER(BS22),BS22,"")</f>
        <v/>
      </c>
      <c r="AW22" s="334" t="str">
        <f>IF(ISNUMBER(BT22),BT22,"")</f>
        <v/>
      </c>
      <c r="AX22" s="334" t="str">
        <f>IF(ISNUMBER(BU22),BU22,"")</f>
        <v/>
      </c>
      <c r="AY22" s="334" t="str">
        <f>IF(ISNUMBER(BV22),BV22,"")</f>
        <v/>
      </c>
      <c r="AZ22" s="334" t="str">
        <f>IF(ISNUMBER(BW22),BW22,"")</f>
        <v/>
      </c>
      <c r="BA22" s="462"/>
      <c r="BB22" s="462"/>
      <c r="BC22" s="462"/>
      <c r="BD22" s="1642"/>
      <c r="BE22" s="462"/>
      <c r="BF22" s="508"/>
      <c r="BG22" s="462"/>
      <c r="BH22" s="462"/>
      <c r="BI22" s="462"/>
      <c r="BJ22" s="462"/>
      <c r="BK22" s="462"/>
      <c r="BL22" s="462"/>
      <c r="BM22" s="164"/>
      <c r="BN22" s="164"/>
      <c r="BO22" s="164"/>
      <c r="BP22" s="1624"/>
      <c r="BQ22" s="107"/>
      <c r="BR22" s="334" t="str">
        <f>IF(AND(ISNUMBER(BM22), ISNUMBER(BN22), ISNUMBER(BQ22)), SUM(BM22,BN22,BQ22), "")</f>
        <v/>
      </c>
      <c r="BS22" s="421"/>
      <c r="BT22" s="164"/>
      <c r="BU22" s="164"/>
      <c r="BV22" s="548" t="str">
        <f>IF(AND(ISNUMBER(BS22),ISNUMBER(BT22),ISNUMBER(BU22)),SUM(BS22:BU22), "")</f>
        <v/>
      </c>
      <c r="BW22" s="164"/>
      <c r="BX22" s="164"/>
      <c r="BY22" s="160"/>
      <c r="BZ22" s="160"/>
      <c r="CA22" s="160"/>
      <c r="CB22" s="160"/>
      <c r="CC22" s="1625"/>
      <c r="CD22" s="160"/>
      <c r="CE22" s="334" t="str">
        <f>IF($C$7="No", 0, IF(AND(ISNUMBER(BZ22),ISNUMBER(CA22),ISNUMBER(CD22)),SUM(BZ22,CA22,CD22),""))</f>
        <v/>
      </c>
      <c r="CF22" s="160"/>
      <c r="CG22" s="160"/>
      <c r="CH22" s="160"/>
      <c r="CI22" s="99" t="str">
        <f>IF($C$7="No", 0, IF(AND(ISNUMBER(CF22), ISNUMBER(CG22), ISNUMBER(CH22)), SUM(CF22:CH22), ""))</f>
        <v/>
      </c>
      <c r="CJ22" s="539" t="str">
        <f>IF(AND(ISNUMBER(CE22), ISNUMBER(CI22)), IF(CE22&lt;&gt;0, CI22/CE22, ""), "")</f>
        <v/>
      </c>
      <c r="CK22" s="544"/>
      <c r="CL22" s="164"/>
      <c r="CM22" s="164"/>
      <c r="CN22" s="164"/>
      <c r="CO22" s="164"/>
      <c r="CP22" s="164"/>
      <c r="CQ22" s="164"/>
      <c r="CR22" s="313" t="str">
        <f>IF(AND(ISNUMBER(CO22), ISNUMBER(AU22), ISNUMBER(CE22)), IF(CO22&gt;= 0.85 * (AU22+CE22), "Pass", "please check"),"")</f>
        <v/>
      </c>
      <c r="CS22" s="394" t="str">
        <f t="shared" si="41"/>
        <v/>
      </c>
      <c r="CT22" s="282"/>
    </row>
    <row r="23" spans="1:98" customFormat="1" ht="15" customHeight="1" x14ac:dyDescent="0.25">
      <c r="A23" s="213"/>
      <c r="B23" s="361" t="s">
        <v>727</v>
      </c>
      <c r="C23" s="334" t="str">
        <f t="shared" si="42"/>
        <v/>
      </c>
      <c r="D23" s="334" t="str">
        <f t="shared" si="42"/>
        <v/>
      </c>
      <c r="E23" s="334" t="str">
        <f t="shared" si="42"/>
        <v/>
      </c>
      <c r="F23" s="334" t="str">
        <f t="shared" si="42"/>
        <v/>
      </c>
      <c r="G23" s="334" t="str">
        <f t="shared" si="42"/>
        <v/>
      </c>
      <c r="H23" s="334" t="str">
        <f>IF(AND(ISNUMBER(C23),ISNUMBER(D23),ISNUMBER(G23)),SUM(C23,D23,G23),"")</f>
        <v/>
      </c>
      <c r="I23" s="334" t="str">
        <f t="shared" si="43"/>
        <v/>
      </c>
      <c r="J23" s="334" t="str">
        <f t="shared" si="43"/>
        <v/>
      </c>
      <c r="K23" s="334" t="str">
        <f t="shared" si="43"/>
        <v/>
      </c>
      <c r="L23" s="334" t="str">
        <f t="shared" si="43"/>
        <v/>
      </c>
      <c r="M23" s="334" t="str">
        <f t="shared" si="43"/>
        <v/>
      </c>
      <c r="N23" s="162"/>
      <c r="O23" s="162"/>
      <c r="P23" s="162"/>
      <c r="Q23" s="1626"/>
      <c r="R23" s="188"/>
      <c r="S23" s="334" t="str">
        <f>IF(AND(ISNUMBER(N23),ISNUMBER(O23),ISNUMBER(R23)),SUM(N23,O23,R23),"")</f>
        <v/>
      </c>
      <c r="T23" s="275"/>
      <c r="U23" s="162"/>
      <c r="V23" s="188"/>
      <c r="W23" s="334" t="str">
        <f>IF(AND(ISNUMBER(T23),ISNUMBER(U23),ISNUMBER(V23)),SUM(T23:V23), "")</f>
        <v/>
      </c>
      <c r="X23" s="275"/>
      <c r="Y23" s="162"/>
      <c r="Z23" s="162" t="s">
        <v>114</v>
      </c>
      <c r="AA23" s="162"/>
      <c r="AB23" s="162"/>
      <c r="AC23" s="1626"/>
      <c r="AD23" s="188"/>
      <c r="AE23" s="334" t="str">
        <f>IF(AND(ISNUMBER(Z23),ISNUMBER(AA23),ISNUMBER(AD23)),SUM(Z23,AA23,AD23),"")</f>
        <v/>
      </c>
      <c r="AF23" s="275"/>
      <c r="AG23" s="162"/>
      <c r="AH23" s="188"/>
      <c r="AI23" s="334" t="str">
        <f>IF(AND(ISNUMBER(AF23),ISNUMBER(AG23),ISNUMBER(AH23)),SUM(AF23:AH23), "")</f>
        <v/>
      </c>
      <c r="AJ23" s="275"/>
      <c r="AK23" s="162"/>
      <c r="AL23" s="160"/>
      <c r="AM23" s="160"/>
      <c r="AN23" s="160"/>
      <c r="AO23" s="160"/>
      <c r="AP23" s="334" t="str">
        <f>IF(AND(ISNUMBER(BA23),ISNUMBER(BM23)),SUM(BA23,BM23),"")</f>
        <v/>
      </c>
      <c r="AQ23" s="334" t="str">
        <f>IF(AND(ISNUMBER(BB23),ISNUMBER(BN23)),SUM(BB23,BN23),"")</f>
        <v/>
      </c>
      <c r="AR23" s="334" t="str">
        <f>IF(AND(ISNUMBER(BC23),ISNUMBER(BO23)),SUM(BC23,BO23),"")</f>
        <v/>
      </c>
      <c r="AS23" s="334"/>
      <c r="AT23" s="334" t="str">
        <f>IF(AND(ISNUMBER(BE23),ISNUMBER(BQ23)),SUM(BE23,BQ23),"")</f>
        <v/>
      </c>
      <c r="AU23" s="334" t="str">
        <f>IF(AND(ISNUMBER(AP23),ISNUMBER(AQ23),ISNUMBER(AT23)),SUM(AP23,AQ23,AT23),"")</f>
        <v/>
      </c>
      <c r="AV23" s="334" t="str">
        <f>IF(AND(ISNUMBER(BG23),ISNUMBER(BS23)),SUM(BG23,BS23),"")</f>
        <v/>
      </c>
      <c r="AW23" s="334" t="str">
        <f>IF(AND(ISNUMBER(BH23),ISNUMBER(BT23)),SUM(BH23,BT23),"")</f>
        <v/>
      </c>
      <c r="AX23" s="334" t="str">
        <f>IF(AND(ISNUMBER(BI23),ISNUMBER(BU23)),SUM(BI23,BU23),"")</f>
        <v/>
      </c>
      <c r="AY23" s="334" t="str">
        <f>IF(AND(ISNUMBER(BJ23),ISNUMBER(BV23)),SUM(BJ23,BV23),"")</f>
        <v/>
      </c>
      <c r="AZ23" s="334" t="str">
        <f>IF(AND(ISNUMBER(BK23),ISNUMBER(BW23)),SUM(BK23,BW23),"")</f>
        <v/>
      </c>
      <c r="BA23" s="160"/>
      <c r="BB23" s="160"/>
      <c r="BC23" s="160"/>
      <c r="BD23" s="1625"/>
      <c r="BE23" s="98"/>
      <c r="BF23" s="334" t="str">
        <f>IF(AND(ISNUMBER(BA23), ISNUMBER(BB23), ISNUMBER(BE23)), SUM(BA23,BB23,BE23), "")</f>
        <v/>
      </c>
      <c r="BG23" s="267"/>
      <c r="BH23" s="160"/>
      <c r="BI23" s="160"/>
      <c r="BJ23" s="334" t="str">
        <f>IF(AND(ISNUMBER(BG23),ISNUMBER(BH23),ISNUMBER(BI23)),SUM(BG23:BI23), "")</f>
        <v/>
      </c>
      <c r="BK23" s="160"/>
      <c r="BL23" s="162"/>
      <c r="BM23" s="162"/>
      <c r="BN23" s="162"/>
      <c r="BO23" s="162"/>
      <c r="BP23" s="1626"/>
      <c r="BQ23" s="188"/>
      <c r="BR23" s="334" t="str">
        <f>IF(AND(ISNUMBER(BM23), ISNUMBER(BN23), ISNUMBER(BQ23)), SUM(BM23,BN23,BQ23), "")</f>
        <v/>
      </c>
      <c r="BS23" s="275"/>
      <c r="BT23" s="162"/>
      <c r="BU23" s="162"/>
      <c r="BV23" s="547" t="str">
        <f>IF(AND(ISNUMBER(BS23),ISNUMBER(BT23),ISNUMBER(BU23)),SUM(BS23:BU23), "")</f>
        <v/>
      </c>
      <c r="BW23" s="162"/>
      <c r="BX23" s="162"/>
      <c r="BY23" s="160"/>
      <c r="BZ23" s="160"/>
      <c r="CA23" s="160"/>
      <c r="CB23" s="160"/>
      <c r="CC23" s="1625"/>
      <c r="CD23" s="160"/>
      <c r="CE23" s="334" t="str">
        <f>IF($C$7="No", 0, IF(AND(ISNUMBER(BZ23),ISNUMBER(CA23),ISNUMBER(CD23)),SUM(BZ23,CA23,CD23),""))</f>
        <v/>
      </c>
      <c r="CF23" s="160"/>
      <c r="CG23" s="160"/>
      <c r="CH23" s="160"/>
      <c r="CI23" s="99" t="str">
        <f>IF($C$7="No", 0, IF(AND(ISNUMBER(CF23), ISNUMBER(CG23), ISNUMBER(CH23)), SUM(CF23:CH23), ""))</f>
        <v/>
      </c>
      <c r="CJ23" s="539" t="str">
        <f>IF(AND(ISNUMBER(CE23), ISNUMBER(CI23)), IF(CE23&lt;&gt;0, CI23/CE23, ""), "")</f>
        <v/>
      </c>
      <c r="CK23" s="544"/>
      <c r="CL23" s="162"/>
      <c r="CM23" s="162"/>
      <c r="CN23" s="162"/>
      <c r="CO23" s="162"/>
      <c r="CP23" s="162"/>
      <c r="CQ23" s="162"/>
      <c r="CR23" s="313" t="str">
        <f>IF(AND(ISNUMBER(CO23), ISNUMBER(AU23), ISNUMBER(CE23)), IF(CO23&gt;= 0.85 * (AU23+CE23), "Pass", "please check"),"")</f>
        <v/>
      </c>
      <c r="CS23" s="394" t="str">
        <f t="shared" si="41"/>
        <v/>
      </c>
      <c r="CT23" s="282"/>
    </row>
    <row r="24" spans="1:98" customFormat="1" ht="15" customHeight="1" x14ac:dyDescent="0.25">
      <c r="A24" s="213"/>
      <c r="B24" s="360" t="s">
        <v>585</v>
      </c>
      <c r="C24" s="334" t="str">
        <f>IF(AND(ISNUMBER(N24),ISNUMBER(Z24)),SUM(N24,Z24),"")</f>
        <v/>
      </c>
      <c r="D24" s="334" t="str">
        <f>IF(AND(ISNUMBER(O24),ISNUMBER(AA24)),SUM(O24,AA24),"")</f>
        <v/>
      </c>
      <c r="E24" s="334" t="str">
        <f>IF(AND(ISNUMBER(P24),ISNUMBER(AB24)),SUM(P24,AB24),"")</f>
        <v/>
      </c>
      <c r="F24" s="334" t="str">
        <f>IF(AND(ISNUMBER(Q24),ISNUMBER(AC24)),SUM(Q24,AC24),"")</f>
        <v/>
      </c>
      <c r="G24" s="334" t="str">
        <f>IF(AND(ISNUMBER(R24),ISNUMBER(AD24)),SUM(R24,AD24),"")</f>
        <v/>
      </c>
      <c r="H24" s="334" t="str">
        <f>IF(AND(ISNUMBER(C24),ISNUMBER(D24),ISNUMBER(G24)),SUM(C24,D24,G24),"")</f>
        <v/>
      </c>
      <c r="I24" s="334" t="str">
        <f>IF(AND(ISNUMBER(T24),ISNUMBER(AF24)),SUM(T24,AF24),"")</f>
        <v/>
      </c>
      <c r="J24" s="334" t="str">
        <f>IF(AND(ISNUMBER(U24),ISNUMBER(AG24)),SUM(U24,AG24),"")</f>
        <v/>
      </c>
      <c r="K24" s="334" t="str">
        <f>IF(AND(ISNUMBER(V24),ISNUMBER(AH24)),SUM(V24,AH24),"")</f>
        <v/>
      </c>
      <c r="L24" s="334" t="str">
        <f>IF(AND(ISNUMBER(W24),ISNUMBER(AI24)),SUM(W24,AI24),"")</f>
        <v/>
      </c>
      <c r="M24" s="334" t="str">
        <f>IF(AND(ISNUMBER(X24),ISNUMBER(AJ24)),SUM(X24,AJ24),"")</f>
        <v/>
      </c>
      <c r="N24" s="160"/>
      <c r="O24" s="160"/>
      <c r="P24" s="160"/>
      <c r="Q24" s="1625"/>
      <c r="R24" s="98"/>
      <c r="S24" s="334" t="str">
        <f>IF(AND(ISNUMBER(N24),ISNUMBER(O24),ISNUMBER(R24)),SUM(N24,O24,R24),"")</f>
        <v/>
      </c>
      <c r="T24" s="267"/>
      <c r="U24" s="160"/>
      <c r="V24" s="98"/>
      <c r="W24" s="334" t="str">
        <f>IF(AND(ISNUMBER(T24),ISNUMBER(U24),ISNUMBER(V24)),SUM(T24:V24), "")</f>
        <v/>
      </c>
      <c r="X24" s="267"/>
      <c r="Y24" s="160"/>
      <c r="Z24" s="160"/>
      <c r="AA24" s="160"/>
      <c r="AB24" s="160"/>
      <c r="AC24" s="1625"/>
      <c r="AD24" s="98"/>
      <c r="AE24" s="334" t="str">
        <f>IF(AND(ISNUMBER(Z24),ISNUMBER(AA24),ISNUMBER(AD24)),SUM(Z24,AA24,AD24),"")</f>
        <v/>
      </c>
      <c r="AF24" s="267"/>
      <c r="AG24" s="160"/>
      <c r="AH24" s="98"/>
      <c r="AI24" s="334" t="str">
        <f>IF(AND(ISNUMBER(AF24),ISNUMBER(AG24),ISNUMBER(AH24)),SUM(AF24:AH24), "")</f>
        <v/>
      </c>
      <c r="AJ24" s="267"/>
      <c r="AK24" s="160"/>
      <c r="AL24" s="160"/>
      <c r="AM24" s="160"/>
      <c r="AN24" s="160"/>
      <c r="AO24" s="160"/>
      <c r="AP24" s="334" t="str">
        <f t="shared" ref="AP24:AZ24" si="45">IF((ISNUMBER(BM24)),BM24,"")</f>
        <v/>
      </c>
      <c r="AQ24" s="334" t="str">
        <f t="shared" si="45"/>
        <v/>
      </c>
      <c r="AR24" s="334" t="str">
        <f t="shared" si="45"/>
        <v/>
      </c>
      <c r="AS24" s="334"/>
      <c r="AT24" s="334" t="str">
        <f t="shared" si="45"/>
        <v/>
      </c>
      <c r="AU24" s="334" t="str">
        <f t="shared" si="45"/>
        <v/>
      </c>
      <c r="AV24" s="334" t="str">
        <f t="shared" si="45"/>
        <v/>
      </c>
      <c r="AW24" s="334" t="str">
        <f t="shared" si="45"/>
        <v/>
      </c>
      <c r="AX24" s="334" t="str">
        <f t="shared" si="45"/>
        <v/>
      </c>
      <c r="AY24" s="334" t="str">
        <f t="shared" si="45"/>
        <v/>
      </c>
      <c r="AZ24" s="334" t="str">
        <f t="shared" si="45"/>
        <v/>
      </c>
      <c r="BA24" s="266"/>
      <c r="BB24" s="266"/>
      <c r="BC24" s="266"/>
      <c r="BD24" s="1641"/>
      <c r="BE24" s="266"/>
      <c r="BF24" s="508"/>
      <c r="BG24" s="266"/>
      <c r="BH24" s="266"/>
      <c r="BI24" s="266"/>
      <c r="BJ24" s="266"/>
      <c r="BK24" s="266"/>
      <c r="BL24" s="266"/>
      <c r="BM24" s="160"/>
      <c r="BN24" s="160"/>
      <c r="BO24" s="160"/>
      <c r="BP24" s="1625"/>
      <c r="BQ24" s="98"/>
      <c r="BR24" s="334" t="str">
        <f>IF(AND(ISNUMBER(BM24), ISNUMBER(BN24), ISNUMBER(BQ24)), SUM(BM24,BN24,BQ24), "")</f>
        <v/>
      </c>
      <c r="BS24" s="267"/>
      <c r="BT24" s="160"/>
      <c r="BU24" s="160"/>
      <c r="BV24" s="334" t="str">
        <f>IF(AND(ISNUMBER(BS24),ISNUMBER(BT24),ISNUMBER(BU24)),SUM(BS24:BU24), "")</f>
        <v/>
      </c>
      <c r="BW24" s="160"/>
      <c r="BX24" s="160"/>
      <c r="BY24" s="160"/>
      <c r="BZ24" s="160"/>
      <c r="CA24" s="160"/>
      <c r="CB24" s="160"/>
      <c r="CC24" s="1625"/>
      <c r="CD24" s="160"/>
      <c r="CE24" s="334" t="str">
        <f>IF($C$7="No", 0, IF(AND(ISNUMBER(BZ24),ISNUMBER(CA24),ISNUMBER(CD24)),SUM(BZ24,CA24,CD24),""))</f>
        <v/>
      </c>
      <c r="CF24" s="160"/>
      <c r="CG24" s="160"/>
      <c r="CH24" s="160"/>
      <c r="CI24" s="99" t="str">
        <f>IF($C$7="No", 0, IF(AND(ISNUMBER(CF24), ISNUMBER(CG24), ISNUMBER(CH24)), SUM(CF24:CH24), ""))</f>
        <v/>
      </c>
      <c r="CJ24" s="539" t="str">
        <f>IF(AND(ISNUMBER(CE24), ISNUMBER(CI24)), IF(CE24&lt;&gt;0, CI24/CE24, ""), "")</f>
        <v/>
      </c>
      <c r="CK24" s="544"/>
      <c r="CL24" s="160"/>
      <c r="CM24" s="160"/>
      <c r="CN24" s="160"/>
      <c r="CO24" s="160"/>
      <c r="CP24" s="160"/>
      <c r="CQ24" s="160"/>
      <c r="CR24" s="313" t="str">
        <f>IF(AND(ISNUMBER(CO24), ISNUMBER(AU24), ISNUMBER(CE24)), IF(CO24&gt;= 0.85 * (AU24+CE24), "Pass", "please check"),"")</f>
        <v/>
      </c>
      <c r="CS24" s="394" t="str">
        <f>IF(AND(ISNUMBER(AL24),ISNUMBER(AM24),ISNUMBER(AN24),ISNUMBER(AO24),ISNUMBER(AY24), ISNUMBER(AZ24), ISNUMBER(CQ24), ISNUMBER(CI24)), IF(CQ24&gt;=(AY24+12.5*MAX(0,AZ24-(AL24+AM24+AN24+AO24))+CI24), "Pass", "please check"), "")</f>
        <v/>
      </c>
      <c r="CT24" s="282"/>
    </row>
    <row r="25" spans="1:98" customFormat="1" ht="15" hidden="1" customHeight="1" x14ac:dyDescent="0.25">
      <c r="A25" s="213"/>
      <c r="B25" s="1220"/>
      <c r="C25" s="256"/>
      <c r="D25" s="256"/>
      <c r="E25" s="256"/>
      <c r="F25" s="256"/>
      <c r="G25" s="256"/>
      <c r="H25" s="256"/>
      <c r="I25" s="256"/>
      <c r="J25" s="256"/>
      <c r="K25" s="256"/>
      <c r="L25" s="256"/>
      <c r="M25" s="256"/>
      <c r="N25" s="256"/>
      <c r="O25" s="256"/>
      <c r="P25" s="256"/>
      <c r="Q25" s="1627"/>
      <c r="R25" s="255"/>
      <c r="S25" s="256"/>
      <c r="T25" s="999"/>
      <c r="U25" s="256"/>
      <c r="V25" s="255"/>
      <c r="W25" s="256"/>
      <c r="X25" s="999"/>
      <c r="Y25" s="256"/>
      <c r="Z25" s="999"/>
      <c r="AA25" s="256"/>
      <c r="AB25" s="256"/>
      <c r="AC25" s="1627"/>
      <c r="AD25" s="255"/>
      <c r="AE25" s="256"/>
      <c r="AF25" s="999"/>
      <c r="AG25" s="256"/>
      <c r="AH25" s="255"/>
      <c r="AI25" s="256"/>
      <c r="AJ25" s="999"/>
      <c r="AK25" s="256"/>
      <c r="AL25" s="999"/>
      <c r="AM25" s="256"/>
      <c r="AN25" s="256"/>
      <c r="AO25" s="256"/>
      <c r="AP25" s="256"/>
      <c r="AQ25" s="256"/>
      <c r="AR25" s="256"/>
      <c r="AS25" s="1627"/>
      <c r="AT25" s="256"/>
      <c r="AU25" s="256"/>
      <c r="AV25" s="256"/>
      <c r="AW25" s="256"/>
      <c r="AX25" s="256"/>
      <c r="AY25" s="256"/>
      <c r="AZ25" s="256"/>
      <c r="BA25" s="1497"/>
      <c r="BB25" s="1497"/>
      <c r="BC25" s="1497"/>
      <c r="BD25" s="1641"/>
      <c r="BE25" s="1498"/>
      <c r="BF25" s="1495"/>
      <c r="BG25" s="1499"/>
      <c r="BH25" s="1497"/>
      <c r="BI25" s="1497"/>
      <c r="BJ25" s="1497"/>
      <c r="BK25" s="1497"/>
      <c r="BL25" s="1497"/>
      <c r="BM25" s="256"/>
      <c r="BN25" s="256"/>
      <c r="BO25" s="256"/>
      <c r="BP25" s="1627"/>
      <c r="BQ25" s="255"/>
      <c r="BR25" s="1504"/>
      <c r="BS25" s="999"/>
      <c r="BT25" s="256"/>
      <c r="BU25" s="256"/>
      <c r="BV25" s="256"/>
      <c r="BW25" s="256"/>
      <c r="BX25" s="256"/>
      <c r="BY25" s="1496"/>
      <c r="BZ25" s="256"/>
      <c r="CA25" s="256"/>
      <c r="CB25" s="256"/>
      <c r="CC25" s="1627"/>
      <c r="CD25" s="256"/>
      <c r="CE25" s="256"/>
      <c r="CF25" s="256"/>
      <c r="CG25" s="256"/>
      <c r="CH25" s="256"/>
      <c r="CI25" s="255"/>
      <c r="CJ25" s="1490"/>
      <c r="CK25" s="544"/>
      <c r="CL25" s="256"/>
      <c r="CM25" s="256"/>
      <c r="CN25" s="256"/>
      <c r="CO25" s="256"/>
      <c r="CP25" s="256"/>
      <c r="CQ25" s="256"/>
      <c r="CR25" s="337"/>
      <c r="CS25" s="784"/>
      <c r="CT25" s="282"/>
    </row>
    <row r="26" spans="1:98" customFormat="1" ht="15" customHeight="1" x14ac:dyDescent="0.25">
      <c r="A26" s="213"/>
      <c r="B26" s="173" t="s">
        <v>584</v>
      </c>
      <c r="C26" s="334" t="str">
        <f t="shared" ref="C26:G26" si="46">IF(AND(ISNUMBER(N26),ISNUMBER(Z26)),SUM(N26,Z26),"")</f>
        <v/>
      </c>
      <c r="D26" s="334" t="str">
        <f t="shared" si="46"/>
        <v/>
      </c>
      <c r="E26" s="334" t="str">
        <f t="shared" si="46"/>
        <v/>
      </c>
      <c r="F26" s="334" t="str">
        <f t="shared" si="46"/>
        <v/>
      </c>
      <c r="G26" s="334" t="str">
        <f t="shared" si="46"/>
        <v/>
      </c>
      <c r="H26" s="334" t="str">
        <f>IF(AND(ISNUMBER(C26),ISNUMBER(D26),ISNUMBER(G26)),SUM(C26,D26,G26),"")</f>
        <v/>
      </c>
      <c r="I26" s="334" t="str">
        <f t="shared" ref="I26:M26" si="47">IF(AND(ISNUMBER(T26),ISNUMBER(AF26)),SUM(T26,AF26),"")</f>
        <v/>
      </c>
      <c r="J26" s="334" t="str">
        <f t="shared" si="47"/>
        <v/>
      </c>
      <c r="K26" s="334" t="str">
        <f t="shared" si="47"/>
        <v/>
      </c>
      <c r="L26" s="334" t="str">
        <f t="shared" si="47"/>
        <v/>
      </c>
      <c r="M26" s="334" t="str">
        <f t="shared" si="47"/>
        <v/>
      </c>
      <c r="N26" s="160"/>
      <c r="O26" s="160"/>
      <c r="P26" s="160"/>
      <c r="Q26" s="1625"/>
      <c r="R26" s="98"/>
      <c r="S26" s="334" t="str">
        <f>IF(AND(ISNUMBER(N26),ISNUMBER(O26),ISNUMBER(R26)),SUM(N26,O26,R26),"")</f>
        <v/>
      </c>
      <c r="T26" s="267"/>
      <c r="U26" s="160"/>
      <c r="V26" s="98"/>
      <c r="W26" s="334" t="str">
        <f>IF(AND(ISNUMBER(T26),ISNUMBER(U26),ISNUMBER(V26)),SUM(T26:V26), "")</f>
        <v/>
      </c>
      <c r="X26" s="267"/>
      <c r="Y26" s="160"/>
      <c r="Z26" s="160"/>
      <c r="AA26" s="160"/>
      <c r="AB26" s="160"/>
      <c r="AC26" s="1625"/>
      <c r="AD26" s="98"/>
      <c r="AE26" s="334" t="str">
        <f>IF(AND(ISNUMBER(Z26),ISNUMBER(AA26),ISNUMBER(AD26)),SUM(Z26,AA26,AD26),"")</f>
        <v/>
      </c>
      <c r="AF26" s="267"/>
      <c r="AG26" s="160"/>
      <c r="AH26" s="98"/>
      <c r="AI26" s="334" t="str">
        <f>IF(AND(ISNUMBER(AF26),ISNUMBER(AG26),ISNUMBER(AH26)),SUM(AF26:AH26), "")</f>
        <v/>
      </c>
      <c r="AJ26" s="267"/>
      <c r="AK26" s="160"/>
      <c r="AL26" s="160"/>
      <c r="AM26" s="160"/>
      <c r="AN26" s="160"/>
      <c r="AO26" s="160"/>
      <c r="AP26" s="334" t="str">
        <f>IF(AND(ISNUMBER(BA26),ISNUMBER(BM26)),SUM(BA26,BM26),"")</f>
        <v/>
      </c>
      <c r="AQ26" s="334" t="str">
        <f>IF(AND(ISNUMBER(BB26),ISNUMBER(BN26)),SUM(BB26,BN26),"")</f>
        <v/>
      </c>
      <c r="AR26" s="334" t="str">
        <f>IF(AND(ISNUMBER(BC26),ISNUMBER(BO26)),SUM(BC26,BO26),"")</f>
        <v/>
      </c>
      <c r="AS26" s="334"/>
      <c r="AT26" s="334" t="str">
        <f>IF(AND(ISNUMBER(BE26),ISNUMBER(BQ26)),SUM(BE26,BQ26),"")</f>
        <v/>
      </c>
      <c r="AU26" s="334" t="str">
        <f>IF(AND(ISNUMBER(AP26),ISNUMBER(AQ26),ISNUMBER(AT26)),SUM(AP26,AQ26,AT26),"")</f>
        <v/>
      </c>
      <c r="AV26" s="334" t="str">
        <f>IF(AND(ISNUMBER(BG26),ISNUMBER(BS26)),SUM(BG26,BS26),"")</f>
        <v/>
      </c>
      <c r="AW26" s="334" t="str">
        <f>IF(AND(ISNUMBER(BH26),ISNUMBER(BT26)),SUM(BH26,BT26),"")</f>
        <v/>
      </c>
      <c r="AX26" s="334" t="str">
        <f>IF(AND(ISNUMBER(BI26),ISNUMBER(BU26)),SUM(BI26,BU26),"")</f>
        <v/>
      </c>
      <c r="AY26" s="334" t="str">
        <f>IF(AND(ISNUMBER(BJ26),ISNUMBER(BV26)),SUM(BJ26,BV26),"")</f>
        <v/>
      </c>
      <c r="AZ26" s="334" t="str">
        <f>IF(AND(ISNUMBER(BK26),ISNUMBER(BW26)),SUM(BK26,BW26),"")</f>
        <v/>
      </c>
      <c r="BA26" s="160"/>
      <c r="BB26" s="160"/>
      <c r="BC26" s="160"/>
      <c r="BD26" s="1625"/>
      <c r="BE26" s="98"/>
      <c r="BF26" s="334" t="str">
        <f>IF(AND(ISNUMBER(BA26), ISNUMBER(BB26), ISNUMBER(BE26)), SUM(BA26,BB26,BE26), "")</f>
        <v/>
      </c>
      <c r="BG26" s="267"/>
      <c r="BH26" s="160"/>
      <c r="BI26" s="160"/>
      <c r="BJ26" s="334" t="str">
        <f>IF(AND(ISNUMBER(BG26),ISNUMBER(BH26),ISNUMBER(BI26)),SUM(BG26:BI26), "")</f>
        <v/>
      </c>
      <c r="BK26" s="160"/>
      <c r="BL26" s="160"/>
      <c r="BM26" s="160"/>
      <c r="BN26" s="160"/>
      <c r="BO26" s="160"/>
      <c r="BP26" s="1625"/>
      <c r="BQ26" s="98"/>
      <c r="BR26" s="334" t="str">
        <f>IF(AND(ISNUMBER(BM26), ISNUMBER(BN26), ISNUMBER(BQ26)), SUM(BM26,BN26,BQ26), "")</f>
        <v/>
      </c>
      <c r="BS26" s="267"/>
      <c r="BT26" s="160"/>
      <c r="BU26" s="160"/>
      <c r="BV26" s="334" t="str">
        <f>IF(AND(ISNUMBER(BS26),ISNUMBER(BT26),ISNUMBER(BU26)),SUM(BS26:BU26), "")</f>
        <v/>
      </c>
      <c r="BW26" s="160"/>
      <c r="BX26" s="160"/>
      <c r="BY26" s="160"/>
      <c r="BZ26" s="160"/>
      <c r="CA26" s="160"/>
      <c r="CB26" s="160"/>
      <c r="CC26" s="1625"/>
      <c r="CD26" s="160"/>
      <c r="CE26" s="334" t="str">
        <f>IF($C$7="No", 0, IF(AND(ISNUMBER(BZ26),ISNUMBER(CA26),ISNUMBER(CD26)),SUM(BZ26,CA26,CD26),""))</f>
        <v/>
      </c>
      <c r="CF26" s="160"/>
      <c r="CG26" s="160"/>
      <c r="CH26" s="160"/>
      <c r="CI26" s="99" t="str">
        <f>IF($C$7="No", 0, IF(AND(ISNUMBER(CF26), ISNUMBER(CG26), ISNUMBER(CH26)), SUM(CF26:CH26), ""))</f>
        <v/>
      </c>
      <c r="CJ26" s="539" t="str">
        <f>IF(AND(ISNUMBER(CE26), ISNUMBER(CI26)), IF(CE26&lt;&gt;0, CI26/CE26, ""), "")</f>
        <v/>
      </c>
      <c r="CK26" s="544"/>
      <c r="CL26" s="160"/>
      <c r="CM26" s="160"/>
      <c r="CN26" s="160"/>
      <c r="CO26" s="160"/>
      <c r="CP26" s="160"/>
      <c r="CQ26" s="160"/>
      <c r="CR26" s="313" t="str">
        <f>IF(AND(ISNUMBER(CO26), ISNUMBER(AU26), ISNUMBER(CE26)), IF(CO26&gt;= 0.85 * (AU26+CE26), "Pass", "please check"),"")</f>
        <v/>
      </c>
      <c r="CS26" s="394" t="str">
        <f>IF(AND(ISNUMBER(AL26),ISNUMBER(AM26),ISNUMBER(AN26),ISNUMBER(AO26),ISNUMBER(AY26), ISNUMBER(AZ26), ISNUMBER(CQ26), ISNUMBER(CI26)), IF(CQ26&gt;=(AY26+12.5*MAX(0,AZ26-(AL26+AM26+AN26+AO26))+CI26), "Pass", "please check"), "")</f>
        <v/>
      </c>
      <c r="CT26" s="282"/>
    </row>
    <row r="27" spans="1:98" customFormat="1" ht="15" customHeight="1" x14ac:dyDescent="0.25">
      <c r="A27" s="213"/>
      <c r="B27" s="173" t="s">
        <v>687</v>
      </c>
      <c r="C27" s="334" t="str">
        <f t="shared" ref="C27:AB27" si="48">IF(AND(ISNUMBER(C28),ISNUMBER(C31),ISNUMBER(C34),ISNUMBER(C37),ISNUMBER(C43)),SUM(C28,C31,C34,C37,C43),"")</f>
        <v/>
      </c>
      <c r="D27" s="334" t="str">
        <f t="shared" si="48"/>
        <v/>
      </c>
      <c r="E27" s="334" t="str">
        <f t="shared" si="48"/>
        <v/>
      </c>
      <c r="F27" s="334" t="str">
        <f t="shared" si="48"/>
        <v/>
      </c>
      <c r="G27" s="334" t="str">
        <f t="shared" si="48"/>
        <v/>
      </c>
      <c r="H27" s="334" t="str">
        <f t="shared" si="48"/>
        <v/>
      </c>
      <c r="I27" s="334" t="str">
        <f t="shared" ref="I27" si="49">IF(AND(ISNUMBER(I28),ISNUMBER(I31),ISNUMBER(I34),ISNUMBER(I37),ISNUMBER(I43)),SUM(I28,I31,I34,I37,I43),"")</f>
        <v/>
      </c>
      <c r="J27" s="334" t="str">
        <f t="shared" ref="J27" si="50">IF(AND(ISNUMBER(J28),ISNUMBER(J31),ISNUMBER(J34),ISNUMBER(J37),ISNUMBER(J43)),SUM(J28,J31,J34,J37,J43),"")</f>
        <v/>
      </c>
      <c r="K27" s="334" t="str">
        <f t="shared" ref="K27" si="51">IF(AND(ISNUMBER(K28),ISNUMBER(K31),ISNUMBER(K34),ISNUMBER(K37),ISNUMBER(K43)),SUM(K28,K31,K34,K37,K43),"")</f>
        <v/>
      </c>
      <c r="L27" s="334" t="str">
        <f t="shared" si="48"/>
        <v/>
      </c>
      <c r="M27" s="334" t="str">
        <f t="shared" si="48"/>
        <v/>
      </c>
      <c r="N27" s="334" t="str">
        <f t="shared" si="48"/>
        <v/>
      </c>
      <c r="O27" s="334" t="str">
        <f t="shared" si="48"/>
        <v/>
      </c>
      <c r="P27" s="334" t="str">
        <f t="shared" si="48"/>
        <v/>
      </c>
      <c r="Q27" s="334"/>
      <c r="R27" s="334" t="str">
        <f t="shared" si="48"/>
        <v/>
      </c>
      <c r="S27" s="334" t="str">
        <f t="shared" si="48"/>
        <v/>
      </c>
      <c r="T27" s="334" t="str">
        <f t="shared" ref="T27" si="52">IF(AND(ISNUMBER(T28),ISNUMBER(T31),ISNUMBER(T34),ISNUMBER(T37),ISNUMBER(T43)),SUM(T28,T31,T34,T37,T43),"")</f>
        <v/>
      </c>
      <c r="U27" s="334" t="str">
        <f t="shared" ref="U27" si="53">IF(AND(ISNUMBER(U28),ISNUMBER(U31),ISNUMBER(U34),ISNUMBER(U37),ISNUMBER(U43)),SUM(U28,U31,U34,U37,U43),"")</f>
        <v/>
      </c>
      <c r="V27" s="334" t="str">
        <f t="shared" ref="V27" si="54">IF(AND(ISNUMBER(V28),ISNUMBER(V31),ISNUMBER(V34),ISNUMBER(V37),ISNUMBER(V43)),SUM(V28,V31,V34,V37,V43),"")</f>
        <v/>
      </c>
      <c r="W27" s="334" t="str">
        <f t="shared" si="48"/>
        <v/>
      </c>
      <c r="X27" s="334" t="str">
        <f t="shared" si="48"/>
        <v/>
      </c>
      <c r="Y27" s="334" t="str">
        <f t="shared" si="48"/>
        <v/>
      </c>
      <c r="Z27" s="542" t="str">
        <f t="shared" si="48"/>
        <v/>
      </c>
      <c r="AA27" s="334" t="str">
        <f t="shared" si="48"/>
        <v/>
      </c>
      <c r="AB27" s="334" t="str">
        <f t="shared" si="48"/>
        <v/>
      </c>
      <c r="AC27" s="334"/>
      <c r="AD27" s="99" t="str">
        <f t="shared" ref="AD27:AK27" si="55">IF(AND(ISNUMBER(AD28),ISNUMBER(AD31),ISNUMBER(AD34),ISNUMBER(AD37),ISNUMBER(AD43)),SUM(AD28,AD31,AD34,AD37,AD43),"")</f>
        <v/>
      </c>
      <c r="AE27" s="334" t="str">
        <f t="shared" si="55"/>
        <v/>
      </c>
      <c r="AF27" s="334" t="str">
        <f t="shared" si="55"/>
        <v/>
      </c>
      <c r="AG27" s="334" t="str">
        <f t="shared" si="55"/>
        <v/>
      </c>
      <c r="AH27" s="99" t="str">
        <f t="shared" si="55"/>
        <v/>
      </c>
      <c r="AI27" s="334" t="str">
        <f t="shared" si="55"/>
        <v/>
      </c>
      <c r="AJ27" s="334" t="str">
        <f t="shared" si="55"/>
        <v/>
      </c>
      <c r="AK27" s="334" t="str">
        <f t="shared" si="55"/>
        <v/>
      </c>
      <c r="AL27" s="267"/>
      <c r="AM27" s="160"/>
      <c r="AN27" s="160"/>
      <c r="AO27" s="160"/>
      <c r="AP27" s="334" t="str">
        <f t="shared" ref="AP27:AQ27" si="56">IF(AND(ISNUMBER(AP28),ISNUMBER(AP31),ISNUMBER(AP34),ISNUMBER(AP37),ISNUMBER(AP43)),SUM(AP28,AP31,AP34,AP37,AP43),"")</f>
        <v/>
      </c>
      <c r="AQ27" s="334" t="str">
        <f t="shared" si="56"/>
        <v/>
      </c>
      <c r="AR27" s="334" t="str">
        <f>IF(AND(ISNUMBER(AR28),ISNUMBER(AR31),ISNUMBER(AR34),ISNUMBER(AR37),ISNUMBER(AR43)),SUM(AR28,AR31,AR34,AR37,AR43),"")</f>
        <v/>
      </c>
      <c r="AS27" s="334"/>
      <c r="AT27" s="334" t="str">
        <f>IF(AND(ISNUMBER(AT28),ISNUMBER(AT31),ISNUMBER(AT34),ISNUMBER(AT37),ISNUMBER(AT43)),SUM(AT28,AT31,AT34,AT37,AT43),"")</f>
        <v/>
      </c>
      <c r="AU27" s="334" t="str">
        <f>IF(AND(ISNUMBER(AU28),ISNUMBER(AU31),ISNUMBER(AU34),ISNUMBER(AU37),ISNUMBER(AU43)),SUM(AU28,AU31,AU34,AU37,AU43),"")</f>
        <v/>
      </c>
      <c r="AV27" s="334" t="str">
        <f t="shared" ref="AV27" si="57">IF(AND(ISNUMBER(AV28),ISNUMBER(AV31),ISNUMBER(AV34),ISNUMBER(AV37),ISNUMBER(AV43)),SUM(AV28,AV31,AV34,AV37,AV43),"")</f>
        <v/>
      </c>
      <c r="AW27" s="334" t="str">
        <f t="shared" ref="AW27" si="58">IF(AND(ISNUMBER(AW28),ISNUMBER(AW31),ISNUMBER(AW34),ISNUMBER(AW37),ISNUMBER(AW43)),SUM(AW28,AW31,AW34,AW37,AW43),"")</f>
        <v/>
      </c>
      <c r="AX27" s="334" t="str">
        <f t="shared" ref="AX27" si="59">IF(AND(ISNUMBER(AX28),ISNUMBER(AX31),ISNUMBER(AX34),ISNUMBER(AX37),ISNUMBER(AX43)),SUM(AX28,AX31,AX34,AX37,AX43),"")</f>
        <v/>
      </c>
      <c r="AY27" s="334" t="str">
        <f t="shared" ref="AY27:BX27" si="60">IF(AND(ISNUMBER(AY28),ISNUMBER(AY31),ISNUMBER(AY34),ISNUMBER(AY37),ISNUMBER(AY43)),SUM(AY28,AY31,AY34,AY37,AY43),"")</f>
        <v/>
      </c>
      <c r="AZ27" s="334" t="str">
        <f t="shared" si="60"/>
        <v/>
      </c>
      <c r="BA27" s="334" t="str">
        <f t="shared" si="60"/>
        <v/>
      </c>
      <c r="BB27" s="334" t="str">
        <f t="shared" si="60"/>
        <v/>
      </c>
      <c r="BC27" s="334" t="str">
        <f t="shared" si="60"/>
        <v/>
      </c>
      <c r="BD27" s="334"/>
      <c r="BE27" s="99" t="str">
        <f t="shared" si="60"/>
        <v/>
      </c>
      <c r="BF27" s="334" t="str">
        <f t="shared" si="60"/>
        <v/>
      </c>
      <c r="BG27" s="542" t="str">
        <f t="shared" ref="BG27" si="61">IF(AND(ISNUMBER(BG28),ISNUMBER(BG31),ISNUMBER(BG34),ISNUMBER(BG37),ISNUMBER(BG43)),SUM(BG28,BG31,BG34,BG37,BG43),"")</f>
        <v/>
      </c>
      <c r="BH27" s="334" t="str">
        <f t="shared" ref="BH27" si="62">IF(AND(ISNUMBER(BH28),ISNUMBER(BH31),ISNUMBER(BH34),ISNUMBER(BH37),ISNUMBER(BH43)),SUM(BH28,BH31,BH34,BH37,BH43),"")</f>
        <v/>
      </c>
      <c r="BI27" s="334" t="str">
        <f t="shared" ref="BI27" si="63">IF(AND(ISNUMBER(BI28),ISNUMBER(BI31),ISNUMBER(BI34),ISNUMBER(BI37),ISNUMBER(BI43)),SUM(BI28,BI31,BI34,BI37,BI43),"")</f>
        <v/>
      </c>
      <c r="BJ27" s="334" t="str">
        <f t="shared" si="60"/>
        <v/>
      </c>
      <c r="BK27" s="334" t="str">
        <f t="shared" si="60"/>
        <v/>
      </c>
      <c r="BL27" s="334" t="str">
        <f t="shared" si="60"/>
        <v/>
      </c>
      <c r="BM27" s="334" t="str">
        <f t="shared" si="60"/>
        <v/>
      </c>
      <c r="BN27" s="334" t="str">
        <f t="shared" si="60"/>
        <v/>
      </c>
      <c r="BO27" s="334" t="str">
        <f t="shared" si="60"/>
        <v/>
      </c>
      <c r="BP27" s="334"/>
      <c r="BQ27" s="334" t="str">
        <f t="shared" si="60"/>
        <v/>
      </c>
      <c r="BR27" s="631" t="str">
        <f t="shared" si="60"/>
        <v/>
      </c>
      <c r="BS27" s="334" t="str">
        <f t="shared" ref="BS27" si="64">IF(AND(ISNUMBER(BS28),ISNUMBER(BS31),ISNUMBER(BS34),ISNUMBER(BS37),ISNUMBER(BS43)),SUM(BS28,BS31,BS34,BS37,BS43),"")</f>
        <v/>
      </c>
      <c r="BT27" s="334" t="str">
        <f t="shared" ref="BT27:BU27" si="65">IF(AND(ISNUMBER(BT28),ISNUMBER(BT31),ISNUMBER(BT34),ISNUMBER(BT37),ISNUMBER(BT43)),SUM(BT28,BT31,BT34,BT37,BT43),"")</f>
        <v/>
      </c>
      <c r="BU27" s="334" t="str">
        <f t="shared" si="65"/>
        <v/>
      </c>
      <c r="BV27" s="334" t="str">
        <f t="shared" si="60"/>
        <v/>
      </c>
      <c r="BW27" s="334" t="str">
        <f t="shared" si="60"/>
        <v/>
      </c>
      <c r="BX27" s="334" t="str">
        <f t="shared" si="60"/>
        <v/>
      </c>
      <c r="BY27" s="334" t="str">
        <f>IF($C$7="No", 0, IF(AND(ISNUMBER(BY28), ISNUMBER(BY31), ISNUMBER(BY34), ISNUMBER(BY37), ISNUMBER(BY43)), SUM(BY28,BY31,BY34,BY37,BY43), ""))</f>
        <v/>
      </c>
      <c r="BZ27" s="334" t="str">
        <f t="shared" ref="BZ27:CD27" si="66">IF($C$7="No", 0, IF(AND(ISNUMBER(BZ28), ISNUMBER(BZ31), ISNUMBER(BZ34), ISNUMBER(BZ37), ISNUMBER(BZ43)), SUM(BZ28,BZ31,BZ34,BZ37,BZ43), ""))</f>
        <v/>
      </c>
      <c r="CA27" s="334" t="str">
        <f t="shared" si="66"/>
        <v/>
      </c>
      <c r="CB27" s="334" t="str">
        <f t="shared" si="66"/>
        <v/>
      </c>
      <c r="CC27" s="334"/>
      <c r="CD27" s="334" t="str">
        <f t="shared" si="66"/>
        <v/>
      </c>
      <c r="CE27" s="334" t="str">
        <f>IF(AND(ISNUMBER(CE28), ISNUMBER(CE31), ISNUMBER(CE34), ISNUMBER(CE37), ISNUMBER(CE43)), SUM(CE28,CE31,CE34,CE37,CE43), "")</f>
        <v/>
      </c>
      <c r="CF27" s="334" t="str">
        <f t="shared" ref="CF27:CH27" si="67">IF($C$7="No", 0, IF(AND(ISNUMBER(CF28), ISNUMBER(CF31), ISNUMBER(CF34), ISNUMBER(CF37), ISNUMBER(CF43)), SUM(CF28,CF31,CF34,CF37,CF43), ""))</f>
        <v/>
      </c>
      <c r="CG27" s="334" t="str">
        <f t="shared" si="67"/>
        <v/>
      </c>
      <c r="CH27" s="334" t="str">
        <f t="shared" si="67"/>
        <v/>
      </c>
      <c r="CI27" s="99" t="str">
        <f t="shared" ref="CI27" si="68">IF(AND(ISNUMBER(CI28), ISNUMBER(CI31), ISNUMBER(CI34), ISNUMBER(CI37), ISNUMBER(CI43)), SUM(CI28,CI31,CI34,CI37,CI43), "")</f>
        <v/>
      </c>
      <c r="CJ27" s="539" t="str">
        <f>IF(AND(ISNUMBER(CE27), ISNUMBER(CI27)), IF(CE27&lt;&gt;0, CI27/CE27, ""), "")</f>
        <v/>
      </c>
      <c r="CK27" s="544"/>
      <c r="CL27" s="334" t="str">
        <f t="shared" ref="CL27:CQ27" si="69">IF(AND(ISNUMBER(CL28),ISNUMBER(CL31),ISNUMBER(CL34),ISNUMBER(CL37),ISNUMBER(CL43)),SUM(CL28,CL31,CL34,CL37,CL43),"")</f>
        <v/>
      </c>
      <c r="CM27" s="334" t="str">
        <f t="shared" si="69"/>
        <v/>
      </c>
      <c r="CN27" s="334" t="str">
        <f t="shared" si="69"/>
        <v/>
      </c>
      <c r="CO27" s="334" t="str">
        <f t="shared" si="69"/>
        <v/>
      </c>
      <c r="CP27" s="334" t="str">
        <f t="shared" si="69"/>
        <v/>
      </c>
      <c r="CQ27" s="334" t="str">
        <f t="shared" si="69"/>
        <v/>
      </c>
      <c r="CR27" s="313" t="str">
        <f>IF(AND(ISNUMBER(CO27), ISNUMBER(AU27), ISNUMBER(CE27)), IF(CO27&gt;= 0.85 * (AU27+CE27), "Pass", "please check"),"")</f>
        <v/>
      </c>
      <c r="CS27" s="394" t="str">
        <f t="shared" si="41"/>
        <v/>
      </c>
      <c r="CT27" s="282"/>
    </row>
    <row r="28" spans="1:98" customFormat="1" ht="15" customHeight="1" x14ac:dyDescent="0.25">
      <c r="A28" s="213"/>
      <c r="B28" s="360" t="s">
        <v>728</v>
      </c>
      <c r="C28" s="334" t="str">
        <f>IF(AND(ISNUMBER(N28),ISNUMBER(Z28)),SUM(N28,Z28),"")</f>
        <v/>
      </c>
      <c r="D28" s="334" t="str">
        <f>IF(AND(ISNUMBER(O28),ISNUMBER(AA28)),SUM(O28,AA28),"")</f>
        <v/>
      </c>
      <c r="E28" s="334" t="str">
        <f>IF(AND(ISNUMBER(P28),ISNUMBER(AB28)),SUM(P28,AB28),"")</f>
        <v/>
      </c>
      <c r="F28" s="334" t="str">
        <f>IF(AND(ISNUMBER(Q28),ISNUMBER(AC28)),SUM(Q28,AC28),"")</f>
        <v/>
      </c>
      <c r="G28" s="334" t="str">
        <f>IF(AND(ISNUMBER(R28),ISNUMBER(AD28)),SUM(R28,AD28),"")</f>
        <v/>
      </c>
      <c r="H28" s="334" t="str">
        <f>IF(AND(ISNUMBER(C28),ISNUMBER(D28),ISNUMBER(G28)),SUM(C28,D28,G28),"")</f>
        <v/>
      </c>
      <c r="I28" s="334" t="str">
        <f>IF(AND(ISNUMBER(T28),ISNUMBER(AF28)),SUM(T28,AF28),"")</f>
        <v/>
      </c>
      <c r="J28" s="334" t="str">
        <f>IF(AND(ISNUMBER(U28),ISNUMBER(AG28)),SUM(U28,AG28),"")</f>
        <v/>
      </c>
      <c r="K28" s="334" t="str">
        <f>IF(AND(ISNUMBER(V28),ISNUMBER(AH28)),SUM(V28,AH28),"")</f>
        <v/>
      </c>
      <c r="L28" s="334" t="str">
        <f>IF(AND(ISNUMBER(W28),ISNUMBER(AI28)),SUM(W28,AI28),"")</f>
        <v/>
      </c>
      <c r="M28" s="334" t="str">
        <f>IF(AND(ISNUMBER(X28),ISNUMBER(AJ28)),SUM(X28,AJ28),"")</f>
        <v/>
      </c>
      <c r="N28" s="164"/>
      <c r="O28" s="164"/>
      <c r="P28" s="164"/>
      <c r="Q28" s="1624"/>
      <c r="R28" s="107"/>
      <c r="S28" s="334" t="str">
        <f t="shared" ref="S28:S60" si="70">IF(AND(ISNUMBER(N28),ISNUMBER(O28),ISNUMBER(R28)),SUM(N28,O28,R28),"")</f>
        <v/>
      </c>
      <c r="T28" s="421"/>
      <c r="U28" s="164"/>
      <c r="V28" s="107"/>
      <c r="W28" s="334" t="str">
        <f>IF(AND(ISNUMBER(T28),ISNUMBER(U28),ISNUMBER(V28)),SUM(T28:V28), "")</f>
        <v/>
      </c>
      <c r="X28" s="421"/>
      <c r="Y28" s="164"/>
      <c r="Z28" s="164"/>
      <c r="AA28" s="164"/>
      <c r="AB28" s="164"/>
      <c r="AC28" s="1624"/>
      <c r="AD28" s="107"/>
      <c r="AE28" s="334" t="str">
        <f t="shared" ref="AE28:AE44" si="71">IF(AND(ISNUMBER(Z28),ISNUMBER(AA28),ISNUMBER(AD28)),SUM(Z28,AA28,AD28),"")</f>
        <v/>
      </c>
      <c r="AF28" s="421"/>
      <c r="AG28" s="164"/>
      <c r="AH28" s="107"/>
      <c r="AI28" s="334" t="str">
        <f>IF(AND(ISNUMBER(AF28),ISNUMBER(AG28),ISNUMBER(AH28)),SUM(AF28:AH28), "")</f>
        <v/>
      </c>
      <c r="AJ28" s="421"/>
      <c r="AK28" s="164"/>
      <c r="AL28" s="160"/>
      <c r="AM28" s="160"/>
      <c r="AN28" s="160"/>
      <c r="AO28" s="160"/>
      <c r="AP28" s="334" t="str">
        <f>IF(AND(ISNUMBER(BA28),ISNUMBER(BM28)),SUM(BA28,BM28),"")</f>
        <v/>
      </c>
      <c r="AQ28" s="334" t="str">
        <f>IF(AND(ISNUMBER(BB28),ISNUMBER(BN28)),SUM(BB28,BN28),"")</f>
        <v/>
      </c>
      <c r="AR28" s="334" t="str">
        <f>IF(AND(ISNUMBER(BC28),ISNUMBER(BO28)),SUM(BC28,BO28),"")</f>
        <v/>
      </c>
      <c r="AS28" s="334"/>
      <c r="AT28" s="334" t="str">
        <f>IF(AND(ISNUMBER(BE28),ISNUMBER(BQ28)),SUM(BE28,BQ28),"")</f>
        <v/>
      </c>
      <c r="AU28" s="334" t="str">
        <f>IF(AND(ISNUMBER(AP28),ISNUMBER(AQ28),ISNUMBER(AT28)),SUM(AP28,AQ28,AT28),"")</f>
        <v/>
      </c>
      <c r="AV28" s="334" t="str">
        <f>IF(AND(ISNUMBER(BG28),ISNUMBER(BS28)),SUM(BG28,BS28),"")</f>
        <v/>
      </c>
      <c r="AW28" s="334" t="str">
        <f>IF(AND(ISNUMBER(BH28),ISNUMBER(BT28)),SUM(BH28,BT28),"")</f>
        <v/>
      </c>
      <c r="AX28" s="334" t="str">
        <f>IF(AND(ISNUMBER(BI28),ISNUMBER(BU28)),SUM(BI28,BU28),"")</f>
        <v/>
      </c>
      <c r="AY28" s="334" t="str">
        <f>IF(AND(ISNUMBER(BJ28),ISNUMBER(BV28)),SUM(BJ28,BV28),"")</f>
        <v/>
      </c>
      <c r="AZ28" s="334" t="str">
        <f>IF(AND(ISNUMBER(BK28),ISNUMBER(BW28)),SUM(BK28,BW28),"")</f>
        <v/>
      </c>
      <c r="BA28" s="160"/>
      <c r="BB28" s="160"/>
      <c r="BC28" s="160"/>
      <c r="BD28" s="1625"/>
      <c r="BE28" s="98"/>
      <c r="BF28" s="334" t="str">
        <f>IF(AND(ISNUMBER(BA28), ISNUMBER(BB28), ISNUMBER(BE28)), SUM(BA28,BB28,BE28), "")</f>
        <v/>
      </c>
      <c r="BG28" s="267"/>
      <c r="BH28" s="160"/>
      <c r="BI28" s="160"/>
      <c r="BJ28" s="334" t="str">
        <f>IF(AND(ISNUMBER(BG28),ISNUMBER(BH28),ISNUMBER(BI28)),SUM(BG28:BI28), "")</f>
        <v/>
      </c>
      <c r="BK28" s="160"/>
      <c r="BL28" s="164"/>
      <c r="BM28" s="164"/>
      <c r="BN28" s="164"/>
      <c r="BO28" s="164"/>
      <c r="BP28" s="1624"/>
      <c r="BQ28" s="107"/>
      <c r="BR28" s="334" t="str">
        <f>IF(AND(ISNUMBER(BM28), ISNUMBER(BN28), ISNUMBER(BQ28)), SUM(BM28,BN28,BQ28), "")</f>
        <v/>
      </c>
      <c r="BS28" s="421"/>
      <c r="BT28" s="164"/>
      <c r="BU28" s="164"/>
      <c r="BV28" s="548" t="str">
        <f>IF(AND(ISNUMBER(BS28),ISNUMBER(BT28),ISNUMBER(BU28)),SUM(BS28:BU28), "")</f>
        <v/>
      </c>
      <c r="BW28" s="164"/>
      <c r="BX28" s="164"/>
      <c r="BY28" s="160"/>
      <c r="BZ28" s="160"/>
      <c r="CA28" s="160"/>
      <c r="CB28" s="160"/>
      <c r="CC28" s="1625"/>
      <c r="CD28" s="160"/>
      <c r="CE28" s="334" t="str">
        <f>IF($C$7="No", 0, IF(AND(ISNUMBER(BZ28),ISNUMBER(CA28),ISNUMBER(CD28)),SUM(BZ28,CA28,CD28),""))</f>
        <v/>
      </c>
      <c r="CF28" s="160"/>
      <c r="CG28" s="160"/>
      <c r="CH28" s="160"/>
      <c r="CI28" s="99" t="str">
        <f>IF($C$7="No", 0, IF(AND(ISNUMBER(CF28), ISNUMBER(CG28), ISNUMBER(CH28)), SUM(CF28:CH28), ""))</f>
        <v/>
      </c>
      <c r="CJ28" s="539" t="str">
        <f>IF(AND(ISNUMBER(CE28), ISNUMBER(CI28)), IF(CE28&lt;&gt;0, CI28/CE28, ""), "")</f>
        <v/>
      </c>
      <c r="CK28" s="544"/>
      <c r="CL28" s="164"/>
      <c r="CM28" s="164"/>
      <c r="CN28" s="164"/>
      <c r="CO28" s="164"/>
      <c r="CP28" s="164"/>
      <c r="CQ28" s="164"/>
      <c r="CR28" s="313" t="str">
        <f>IF(AND(ISNUMBER(CO28), ISNUMBER(AU28), ISNUMBER(CE28)), IF(CO28&gt;= 0.85 * (AU28+CE28), "Pass", "please check"),"")</f>
        <v/>
      </c>
      <c r="CS28" s="394" t="str">
        <f t="shared" si="41"/>
        <v/>
      </c>
      <c r="CT28" s="282"/>
    </row>
    <row r="29" spans="1:98" customFormat="1" ht="15" customHeight="1" x14ac:dyDescent="0.25">
      <c r="A29" s="213"/>
      <c r="B29" s="361" t="s">
        <v>729</v>
      </c>
      <c r="C29" s="334" t="str">
        <f t="shared" ref="C29:G29" si="72">IF(ISNUMBER(Z29), Z29, "")</f>
        <v/>
      </c>
      <c r="D29" s="334" t="str">
        <f t="shared" si="72"/>
        <v/>
      </c>
      <c r="E29" s="334" t="str">
        <f t="shared" si="72"/>
        <v/>
      </c>
      <c r="F29" s="334" t="str">
        <f t="shared" si="72"/>
        <v/>
      </c>
      <c r="G29" s="334" t="str">
        <f t="shared" si="72"/>
        <v/>
      </c>
      <c r="H29" s="334" t="str">
        <f>IF(AND(ISNUMBER(C29),ISNUMBER(D29),ISNUMBER(G29)),SUM(C29,D29,G29),"")</f>
        <v/>
      </c>
      <c r="I29" s="334" t="str">
        <f>IF(ISNUMBER(AF29), AF29, "")</f>
        <v/>
      </c>
      <c r="J29" s="334" t="str">
        <f>IF(ISNUMBER(AG29), AG29, "")</f>
        <v/>
      </c>
      <c r="K29" s="334" t="str">
        <f>IF(ISNUMBER(AH29), AH29, "")</f>
        <v/>
      </c>
      <c r="L29" s="334" t="str">
        <f>IF(ISNUMBER(AI29), AI29, "")</f>
        <v/>
      </c>
      <c r="M29" s="334" t="str">
        <f>IF(ISNUMBER(AJ29), AJ29, "")</f>
        <v/>
      </c>
      <c r="N29" s="499"/>
      <c r="O29" s="499"/>
      <c r="P29" s="499"/>
      <c r="Q29" s="1628"/>
      <c r="R29" s="499"/>
      <c r="S29" s="1501"/>
      <c r="T29" s="499"/>
      <c r="U29" s="499"/>
      <c r="V29" s="499"/>
      <c r="W29" s="1501"/>
      <c r="X29" s="499"/>
      <c r="Y29" s="499"/>
      <c r="Z29" s="471"/>
      <c r="AA29" s="471"/>
      <c r="AB29" s="471"/>
      <c r="AC29" s="1635"/>
      <c r="AD29" s="475"/>
      <c r="AE29" s="334" t="str">
        <f t="shared" si="71"/>
        <v/>
      </c>
      <c r="AF29" s="474"/>
      <c r="AG29" s="471"/>
      <c r="AH29" s="475"/>
      <c r="AI29" s="334" t="str">
        <f>IF(AND(ISNUMBER(AF29),ISNUMBER(AG29),ISNUMBER(AH29)),SUM(AF29:AH29), "")</f>
        <v/>
      </c>
      <c r="AJ29" s="474"/>
      <c r="AK29" s="471"/>
      <c r="AL29" s="499"/>
      <c r="AM29" s="499"/>
      <c r="AN29" s="499"/>
      <c r="AO29" s="499"/>
      <c r="AP29" s="334" t="str">
        <f t="shared" ref="AP29:AT29" si="73">IF(ISNUMBER(BM29),BM29,"")</f>
        <v/>
      </c>
      <c r="AQ29" s="334" t="str">
        <f t="shared" si="73"/>
        <v/>
      </c>
      <c r="AR29" s="334" t="str">
        <f t="shared" si="73"/>
        <v/>
      </c>
      <c r="AS29" s="334"/>
      <c r="AT29" s="334" t="str">
        <f t="shared" si="73"/>
        <v/>
      </c>
      <c r="AU29" s="334" t="str">
        <f>IF(AND(ISNUMBER(AP29),ISNUMBER(AQ29),ISNUMBER(AT29)),SUM(AP29,AQ29,AT29),"")</f>
        <v/>
      </c>
      <c r="AV29" s="334" t="str">
        <f>IF(ISNUMBER(BS29),BS29,"")</f>
        <v/>
      </c>
      <c r="AW29" s="334" t="str">
        <f t="shared" ref="AW29:AZ29" si="74">IF(ISNUMBER(BT29),BT29,"")</f>
        <v/>
      </c>
      <c r="AX29" s="334" t="str">
        <f t="shared" si="74"/>
        <v/>
      </c>
      <c r="AY29" s="334" t="str">
        <f t="shared" si="74"/>
        <v/>
      </c>
      <c r="AZ29" s="334" t="str">
        <f t="shared" si="74"/>
        <v/>
      </c>
      <c r="BA29" s="266"/>
      <c r="BB29" s="266"/>
      <c r="BC29" s="266"/>
      <c r="BD29" s="1641"/>
      <c r="BE29" s="266"/>
      <c r="BF29" s="462"/>
      <c r="BG29" s="266"/>
      <c r="BH29" s="266"/>
      <c r="BI29" s="266"/>
      <c r="BJ29" s="266"/>
      <c r="BK29" s="266"/>
      <c r="BL29" s="266"/>
      <c r="BM29" s="471"/>
      <c r="BN29" s="471"/>
      <c r="BO29" s="471"/>
      <c r="BP29" s="1635"/>
      <c r="BQ29" s="475"/>
      <c r="BR29" s="334" t="str">
        <f>IF(AND(ISNUMBER(BM29), ISNUMBER(BN29), ISNUMBER(BQ29)), SUM(BM29,BN29,BQ29), "")</f>
        <v/>
      </c>
      <c r="BS29" s="474"/>
      <c r="BT29" s="471"/>
      <c r="BU29" s="471"/>
      <c r="BV29" s="334" t="str">
        <f>IF(AND(ISNUMBER(BS29),ISNUMBER(BT29),ISNUMBER(BU29)),SUM(BS29:BU29), "")</f>
        <v/>
      </c>
      <c r="BW29" s="471"/>
      <c r="BX29" s="471"/>
      <c r="BY29" s="266"/>
      <c r="BZ29" s="499"/>
      <c r="CA29" s="499"/>
      <c r="CB29" s="499"/>
      <c r="CC29" s="1628"/>
      <c r="CD29" s="499"/>
      <c r="CE29" s="499"/>
      <c r="CF29" s="499"/>
      <c r="CG29" s="499"/>
      <c r="CH29" s="499"/>
      <c r="CI29" s="1092"/>
      <c r="CJ29" s="499"/>
      <c r="CK29" s="544"/>
      <c r="CL29" s="471"/>
      <c r="CM29" s="471"/>
      <c r="CN29" s="471"/>
      <c r="CO29" s="471"/>
      <c r="CP29" s="471"/>
      <c r="CQ29" s="471"/>
      <c r="CR29" s="313" t="str">
        <f>IF(AND(ISNUMBER(CO29), ISNUMBER(AU29)), IF(CO29&gt;=AU29, "Pass", "please check"),"")</f>
        <v/>
      </c>
      <c r="CS29" s="394" t="str">
        <f>IF(AND(ISNUMBER(AY29), ISNUMBER(CQ29)), IF(CQ29&gt;=AY29, "Pass", "please check"), "")</f>
        <v/>
      </c>
      <c r="CT29" s="282"/>
    </row>
    <row r="30" spans="1:98" customFormat="1" ht="15" customHeight="1" x14ac:dyDescent="0.25">
      <c r="A30" s="213"/>
      <c r="B30" s="1506" t="str">
        <f>"Check: row " &amp; ROW(B29) &amp; " ≤ row " &amp; ROW(B28)</f>
        <v>Check: row 29 ≤ row 28</v>
      </c>
      <c r="C30" s="1500"/>
      <c r="D30" s="1500"/>
      <c r="E30" s="1500"/>
      <c r="F30" s="1500"/>
      <c r="G30" s="1500"/>
      <c r="H30" s="1500"/>
      <c r="I30" s="1500"/>
      <c r="J30" s="1500"/>
      <c r="K30" s="1500"/>
      <c r="L30" s="1500"/>
      <c r="M30" s="1500"/>
      <c r="N30" s="499"/>
      <c r="O30" s="499"/>
      <c r="P30" s="499"/>
      <c r="Q30" s="1628"/>
      <c r="R30" s="499"/>
      <c r="S30" s="1493"/>
      <c r="T30" s="499"/>
      <c r="U30" s="499"/>
      <c r="V30" s="499"/>
      <c r="W30" s="1493"/>
      <c r="X30" s="499"/>
      <c r="Y30" s="499"/>
      <c r="Z30" s="313" t="str">
        <f t="shared" ref="Z30" si="75">IF(AND(ISNUMBER(Z29),ISNUMBER(Z28)), IF(Z29&lt;=Z28, "Pass", "Fail"), "")</f>
        <v/>
      </c>
      <c r="AA30" s="313" t="str">
        <f t="shared" ref="AA30" si="76">IF(AND(ISNUMBER(AA29),ISNUMBER(AA28)), IF(AA29&lt;=AA28, "Pass", "Fail"), "")</f>
        <v/>
      </c>
      <c r="AB30" s="313" t="str">
        <f t="shared" ref="AB30" si="77">IF(AND(ISNUMBER(AB29),ISNUMBER(AB28)), IF(AB29&lt;=AB28, "Pass", "Fail"), "")</f>
        <v/>
      </c>
      <c r="AC30" s="313"/>
      <c r="AD30" s="394" t="str">
        <f t="shared" ref="AD30" si="78">IF(AND(ISNUMBER(AD29),ISNUMBER(AD28)), IF(AD29&lt;=AD28, "Pass", "Fail"), "")</f>
        <v/>
      </c>
      <c r="AE30" s="1500"/>
      <c r="AF30" s="313" t="str">
        <f t="shared" ref="AF30" si="79">IF(AND(ISNUMBER(AF29),ISNUMBER(AF28)), IF(AF29&lt;=AF28, "Pass", "Fail"), "")</f>
        <v/>
      </c>
      <c r="AG30" s="313" t="str">
        <f t="shared" ref="AG30" si="80">IF(AND(ISNUMBER(AG29),ISNUMBER(AG28)), IF(AG29&lt;=AG28, "Pass", "Fail"), "")</f>
        <v/>
      </c>
      <c r="AH30" s="394" t="str">
        <f t="shared" ref="AH30" si="81">IF(AND(ISNUMBER(AH29),ISNUMBER(AH28)), IF(AH29&lt;=AH28, "Pass", "Fail"), "")</f>
        <v/>
      </c>
      <c r="AI30" s="1500"/>
      <c r="AJ30" s="313" t="str">
        <f t="shared" ref="AJ30" si="82">IF(AND(ISNUMBER(AJ29),ISNUMBER(AJ28)), IF(AJ29&lt;=AJ28, "Pass", "Fail"), "")</f>
        <v/>
      </c>
      <c r="AK30" s="313" t="str">
        <f t="shared" ref="AK30" si="83">IF(AND(ISNUMBER(AK29),ISNUMBER(AK28)), IF(AK29&lt;=AK28, "Pass", "Fail"), "")</f>
        <v/>
      </c>
      <c r="AL30" s="499"/>
      <c r="AM30" s="499"/>
      <c r="AN30" s="499"/>
      <c r="AO30" s="499"/>
      <c r="AP30" s="1500"/>
      <c r="AQ30" s="1500"/>
      <c r="AR30" s="1500"/>
      <c r="AS30" s="1637"/>
      <c r="AT30" s="1500"/>
      <c r="AU30" s="1500"/>
      <c r="AV30" s="1500"/>
      <c r="AW30" s="1500"/>
      <c r="AX30" s="1500"/>
      <c r="AY30" s="1500"/>
      <c r="AZ30" s="1500"/>
      <c r="BA30" s="266"/>
      <c r="BB30" s="266"/>
      <c r="BC30" s="266"/>
      <c r="BD30" s="1641"/>
      <c r="BE30" s="266"/>
      <c r="BF30" s="276"/>
      <c r="BG30" s="266"/>
      <c r="BH30" s="266"/>
      <c r="BI30" s="266"/>
      <c r="BJ30" s="499"/>
      <c r="BK30" s="266"/>
      <c r="BL30" s="266"/>
      <c r="BM30" s="313" t="str">
        <f t="shared" ref="BM30:BQ30" si="84">IF(AND(ISNUMBER(BM29),ISNUMBER(BM28)), IF(BM29&lt;=BM28, "Pass", "Fail"), "")</f>
        <v/>
      </c>
      <c r="BN30" s="313" t="str">
        <f t="shared" si="84"/>
        <v/>
      </c>
      <c r="BO30" s="313" t="str">
        <f t="shared" si="84"/>
        <v/>
      </c>
      <c r="BP30" s="313"/>
      <c r="BQ30" s="313" t="str">
        <f t="shared" si="84"/>
        <v/>
      </c>
      <c r="BR30" s="1500"/>
      <c r="BS30" s="313" t="str">
        <f t="shared" ref="BS30" si="85">IF(AND(ISNUMBER(BS29),ISNUMBER(BS28)), IF(BS29&lt;=BS28, "Pass", "Fail"), "")</f>
        <v/>
      </c>
      <c r="BT30" s="313" t="str">
        <f t="shared" ref="BT30:BU30" si="86">IF(AND(ISNUMBER(BT29),ISNUMBER(BT28)), IF(BT29&lt;=BT28, "Pass", "Fail"), "")</f>
        <v/>
      </c>
      <c r="BU30" s="313" t="str">
        <f t="shared" si="86"/>
        <v/>
      </c>
      <c r="BV30" s="499"/>
      <c r="BW30" s="313" t="str">
        <f t="shared" ref="BW30:BX30" si="87">IF(AND(ISNUMBER(BW29),ISNUMBER(BW28)), IF(BW29&lt;=BW28, "Pass", "Fail"), "")</f>
        <v/>
      </c>
      <c r="BX30" s="313" t="str">
        <f t="shared" si="87"/>
        <v/>
      </c>
      <c r="BY30" s="266"/>
      <c r="BZ30" s="499"/>
      <c r="CA30" s="499"/>
      <c r="CB30" s="499"/>
      <c r="CC30" s="1628"/>
      <c r="CD30" s="499"/>
      <c r="CE30" s="499"/>
      <c r="CF30" s="499"/>
      <c r="CG30" s="499"/>
      <c r="CH30" s="499"/>
      <c r="CI30" s="1092"/>
      <c r="CJ30" s="499"/>
      <c r="CK30" s="544"/>
      <c r="CL30" s="313" t="str">
        <f>IF(AND(ISNUMBER(CL29),ISNUMBER(CL28)), IF(CL29&lt;=CL28, "Pass", "Fail"), "")</f>
        <v/>
      </c>
      <c r="CM30" s="499"/>
      <c r="CN30" s="499"/>
      <c r="CO30" s="313" t="str">
        <f>IF(AND(ISNUMBER(CO29),ISNUMBER(CO28)), IF(CO29&lt;=CO28, "Pass", "Fail"), "")</f>
        <v/>
      </c>
      <c r="CP30" s="313" t="str">
        <f>IF(AND(ISNUMBER(CP29),ISNUMBER(CP28)), IF(CP29&lt;=CP28, "Pass", "Fail"), "")</f>
        <v/>
      </c>
      <c r="CQ30" s="313" t="str">
        <f>IF(AND(ISNUMBER(CQ29),ISNUMBER(CQ28)), IF(CQ29&lt;=CQ28, "Pass", "Fail"), "")</f>
        <v/>
      </c>
      <c r="CR30" s="499"/>
      <c r="CS30" s="1092"/>
      <c r="CT30" s="282"/>
    </row>
    <row r="31" spans="1:98" customFormat="1" ht="15" customHeight="1" x14ac:dyDescent="0.25">
      <c r="A31" s="213"/>
      <c r="B31" s="360" t="s">
        <v>730</v>
      </c>
      <c r="C31" s="334" t="str">
        <f>IF(AND(ISNUMBER(N31),ISNUMBER(Z31)),SUM(N31,Z31),"")</f>
        <v/>
      </c>
      <c r="D31" s="334" t="str">
        <f>IF(AND(ISNUMBER(O31),ISNUMBER(AA31)),SUM(O31,AA31),"")</f>
        <v/>
      </c>
      <c r="E31" s="334" t="str">
        <f>IF(AND(ISNUMBER(P31),ISNUMBER(AB31)),SUM(P31,AB31),"")</f>
        <v/>
      </c>
      <c r="F31" s="334" t="str">
        <f>IF(AND(ISNUMBER(Q31),ISNUMBER(AC31)),SUM(Q31,AC31),"")</f>
        <v/>
      </c>
      <c r="G31" s="334" t="str">
        <f>IF(AND(ISNUMBER(R31),ISNUMBER(AD31)),SUM(R31,AD31),"")</f>
        <v/>
      </c>
      <c r="H31" s="334" t="str">
        <f t="shared" ref="H31:H60" si="88">IF(AND(ISNUMBER(C31),ISNUMBER(D31),ISNUMBER(G31)),SUM(C31,D31,G31),"")</f>
        <v/>
      </c>
      <c r="I31" s="334" t="str">
        <f>IF(AND(ISNUMBER(T31),ISNUMBER(AF31)),SUM(T31,AF31),"")</f>
        <v/>
      </c>
      <c r="J31" s="334" t="str">
        <f>IF(AND(ISNUMBER(U31),ISNUMBER(AG31)),SUM(U31,AG31),"")</f>
        <v/>
      </c>
      <c r="K31" s="334" t="str">
        <f>IF(AND(ISNUMBER(V31),ISNUMBER(AH31)),SUM(V31,AH31),"")</f>
        <v/>
      </c>
      <c r="L31" s="334" t="str">
        <f>IF(AND(ISNUMBER(W31),ISNUMBER(AI31)),SUM(W31,AI31),"")</f>
        <v/>
      </c>
      <c r="M31" s="334" t="str">
        <f>IF(AND(ISNUMBER(X31),ISNUMBER(AJ31)),SUM(X31,AJ31),"")</f>
        <v/>
      </c>
      <c r="N31" s="160"/>
      <c r="O31" s="160"/>
      <c r="P31" s="160"/>
      <c r="Q31" s="1625"/>
      <c r="R31" s="98"/>
      <c r="S31" s="334" t="str">
        <f t="shared" si="70"/>
        <v/>
      </c>
      <c r="T31" s="267"/>
      <c r="U31" s="160"/>
      <c r="V31" s="98"/>
      <c r="W31" s="334" t="str">
        <f>IF(AND(ISNUMBER(T31),ISNUMBER(U31),ISNUMBER(V31)),SUM(T31:V31), "")</f>
        <v/>
      </c>
      <c r="X31" s="267"/>
      <c r="Y31" s="160"/>
      <c r="Z31" s="160"/>
      <c r="AA31" s="160"/>
      <c r="AB31" s="160"/>
      <c r="AC31" s="1625"/>
      <c r="AD31" s="98"/>
      <c r="AE31" s="334" t="str">
        <f t="shared" si="71"/>
        <v/>
      </c>
      <c r="AF31" s="267"/>
      <c r="AG31" s="160"/>
      <c r="AH31" s="98"/>
      <c r="AI31" s="334" t="str">
        <f>IF(AND(ISNUMBER(AF31),ISNUMBER(AG31),ISNUMBER(AH31)),SUM(AF31:AH31), "")</f>
        <v/>
      </c>
      <c r="AJ31" s="267"/>
      <c r="AK31" s="160"/>
      <c r="AL31" s="160"/>
      <c r="AM31" s="160"/>
      <c r="AN31" s="160"/>
      <c r="AO31" s="160"/>
      <c r="AP31" s="334" t="str">
        <f>IF(AND(ISNUMBER(BA31),ISNUMBER(BM31)),SUM(BA31,BM31),"")</f>
        <v/>
      </c>
      <c r="AQ31" s="334" t="str">
        <f>IF(AND(ISNUMBER(BB31),ISNUMBER(BN31)),SUM(BB31,BN31),"")</f>
        <v/>
      </c>
      <c r="AR31" s="334" t="str">
        <f>IF(AND(ISNUMBER(BC31),ISNUMBER(BO31)),SUM(BC31,BO31),"")</f>
        <v/>
      </c>
      <c r="AS31" s="334"/>
      <c r="AT31" s="334" t="str">
        <f>IF(AND(ISNUMBER(BE31),ISNUMBER(BQ31)),SUM(BE31,BQ31),"")</f>
        <v/>
      </c>
      <c r="AU31" s="334" t="str">
        <f>IF(AND(ISNUMBER(AP31),ISNUMBER(AQ31),ISNUMBER(AT31)),SUM(AP31,AQ31,AT31),"")</f>
        <v/>
      </c>
      <c r="AV31" s="334" t="str">
        <f>IF(AND(ISNUMBER(BG31),ISNUMBER(BS31)),SUM(BG31,BS31),"")</f>
        <v/>
      </c>
      <c r="AW31" s="334" t="str">
        <f>IF(AND(ISNUMBER(BH31),ISNUMBER(BT31)),SUM(BH31,BT31),"")</f>
        <v/>
      </c>
      <c r="AX31" s="334" t="str">
        <f>IF(AND(ISNUMBER(BI31),ISNUMBER(BU31)),SUM(BI31,BU31),"")</f>
        <v/>
      </c>
      <c r="AY31" s="334" t="str">
        <f>IF(AND(ISNUMBER(BJ31),ISNUMBER(BV31)),SUM(BJ31,BV31),"")</f>
        <v/>
      </c>
      <c r="AZ31" s="334" t="str">
        <f>IF(AND(ISNUMBER(BK31),ISNUMBER(BW31)),SUM(BK31,BW31),"")</f>
        <v/>
      </c>
      <c r="BA31" s="160"/>
      <c r="BB31" s="160"/>
      <c r="BC31" s="160"/>
      <c r="BD31" s="1625"/>
      <c r="BE31" s="98"/>
      <c r="BF31" s="334" t="str">
        <f>IF(AND(ISNUMBER(BA31), ISNUMBER(BB31), ISNUMBER(BE31)), SUM(BA31,BB31,BE31), "")</f>
        <v/>
      </c>
      <c r="BG31" s="267"/>
      <c r="BH31" s="160"/>
      <c r="BI31" s="160"/>
      <c r="BJ31" s="334" t="str">
        <f>IF(AND(ISNUMBER(BG31),ISNUMBER(BH31),ISNUMBER(BI31)),SUM(BG31:BI31), "")</f>
        <v/>
      </c>
      <c r="BK31" s="160"/>
      <c r="BL31" s="160"/>
      <c r="BM31" s="160"/>
      <c r="BN31" s="160"/>
      <c r="BO31" s="160"/>
      <c r="BP31" s="1625"/>
      <c r="BQ31" s="98"/>
      <c r="BR31" s="334" t="str">
        <f>IF(AND(ISNUMBER(BM31), ISNUMBER(BN31), ISNUMBER(BQ31)), SUM(BM31,BN31,BQ31), "")</f>
        <v/>
      </c>
      <c r="BS31" s="267"/>
      <c r="BT31" s="160"/>
      <c r="BU31" s="160"/>
      <c r="BV31" s="334" t="str">
        <f>IF(AND(ISNUMBER(BS31),ISNUMBER(BT31),ISNUMBER(BU31)),SUM(BS31:BU31), "")</f>
        <v/>
      </c>
      <c r="BW31" s="160"/>
      <c r="BX31" s="160"/>
      <c r="BY31" s="160"/>
      <c r="BZ31" s="160"/>
      <c r="CA31" s="160"/>
      <c r="CB31" s="160"/>
      <c r="CC31" s="1625"/>
      <c r="CD31" s="160"/>
      <c r="CE31" s="334" t="str">
        <f>IF($C$7="No", 0, IF(AND(ISNUMBER(BZ31),ISNUMBER(CA31),ISNUMBER(CD31)),SUM(BZ31,CA31,CD31),""))</f>
        <v/>
      </c>
      <c r="CF31" s="160"/>
      <c r="CG31" s="160"/>
      <c r="CH31" s="160"/>
      <c r="CI31" s="99" t="str">
        <f>IF($C$7="No", 0, IF(AND(ISNUMBER(CF31), ISNUMBER(CG31), ISNUMBER(CH31)), SUM(CF31:CH31), ""))</f>
        <v/>
      </c>
      <c r="CJ31" s="539" t="str">
        <f>IF(AND(ISNUMBER(CE31), ISNUMBER(CI31)), IF(CE31&lt;&gt;0, CI31/CE31, ""), "")</f>
        <v/>
      </c>
      <c r="CK31" s="544"/>
      <c r="CL31" s="160"/>
      <c r="CM31" s="160"/>
      <c r="CN31" s="160"/>
      <c r="CO31" s="160"/>
      <c r="CP31" s="160"/>
      <c r="CQ31" s="160"/>
      <c r="CR31" s="313" t="str">
        <f>IF(AND(ISNUMBER(CO31), ISNUMBER(AU31), ISNUMBER(CE31)), IF(CO31&gt;= 0.85 * (AU31+CE31), "Pass", "please check"),"")</f>
        <v/>
      </c>
      <c r="CS31" s="394" t="str">
        <f>IF(AND(ISNUMBER(AL31),ISNUMBER(AM31),ISNUMBER(AN31),ISNUMBER(AO31),ISNUMBER(AY31), ISNUMBER(AZ31), ISNUMBER(CQ31), ISNUMBER(CI31)), IF(CQ31&gt;=(AY31+12.5*MAX(0,AZ31-(AL31+AM31+AN31+AO31))+CI31), "Pass", "please check"), "")</f>
        <v/>
      </c>
      <c r="CT31" s="282"/>
    </row>
    <row r="32" spans="1:98" customFormat="1" ht="15" customHeight="1" x14ac:dyDescent="0.25">
      <c r="A32" s="213"/>
      <c r="B32" s="361" t="s">
        <v>729</v>
      </c>
      <c r="C32" s="334" t="str">
        <f t="shared" ref="C32:G32" si="89">IF(ISNUMBER(Z32), Z32, "")</f>
        <v/>
      </c>
      <c r="D32" s="334" t="str">
        <f t="shared" si="89"/>
        <v/>
      </c>
      <c r="E32" s="334" t="str">
        <f t="shared" si="89"/>
        <v/>
      </c>
      <c r="F32" s="334" t="str">
        <f t="shared" si="89"/>
        <v/>
      </c>
      <c r="G32" s="334" t="str">
        <f t="shared" si="89"/>
        <v/>
      </c>
      <c r="H32" s="334" t="str">
        <f>IF(AND(ISNUMBER(C32),ISNUMBER(D32),ISNUMBER(G32)),SUM(C32,D32,G32),"")</f>
        <v/>
      </c>
      <c r="I32" s="334" t="str">
        <f>IF(ISNUMBER(AF32), AF32, "")</f>
        <v/>
      </c>
      <c r="J32" s="334" t="str">
        <f>IF(ISNUMBER(AG32), AG32, "")</f>
        <v/>
      </c>
      <c r="K32" s="334" t="str">
        <f>IF(ISNUMBER(AH32), AH32, "")</f>
        <v/>
      </c>
      <c r="L32" s="334" t="str">
        <f>IF(ISNUMBER(AI32), AI32, "")</f>
        <v/>
      </c>
      <c r="M32" s="334" t="str">
        <f>IF(ISNUMBER(AJ32), AJ32, "")</f>
        <v/>
      </c>
      <c r="N32" s="499"/>
      <c r="O32" s="499"/>
      <c r="P32" s="499"/>
      <c r="Q32" s="1628"/>
      <c r="R32" s="499"/>
      <c r="S32" s="1501"/>
      <c r="T32" s="499"/>
      <c r="U32" s="499"/>
      <c r="V32" s="499"/>
      <c r="W32" s="1501"/>
      <c r="X32" s="499"/>
      <c r="Y32" s="499"/>
      <c r="Z32" s="471"/>
      <c r="AA32" s="471"/>
      <c r="AB32" s="471"/>
      <c r="AC32" s="1635"/>
      <c r="AD32" s="475"/>
      <c r="AE32" s="334" t="str">
        <f t="shared" si="71"/>
        <v/>
      </c>
      <c r="AF32" s="474"/>
      <c r="AG32" s="471"/>
      <c r="AH32" s="475"/>
      <c r="AI32" s="334" t="str">
        <f>IF(AND(ISNUMBER(AF32),ISNUMBER(AG32),ISNUMBER(AH32)),SUM(AF32:AH32), "")</f>
        <v/>
      </c>
      <c r="AJ32" s="474"/>
      <c r="AK32" s="471"/>
      <c r="AL32" s="499"/>
      <c r="AM32" s="499"/>
      <c r="AN32" s="499"/>
      <c r="AO32" s="499"/>
      <c r="AP32" s="334" t="str">
        <f t="shared" ref="AP32:AT32" si="90">IF(ISNUMBER(BM32),BM32,"")</f>
        <v/>
      </c>
      <c r="AQ32" s="334" t="str">
        <f t="shared" si="90"/>
        <v/>
      </c>
      <c r="AR32" s="334" t="str">
        <f t="shared" si="90"/>
        <v/>
      </c>
      <c r="AS32" s="334"/>
      <c r="AT32" s="334" t="str">
        <f t="shared" si="90"/>
        <v/>
      </c>
      <c r="AU32" s="334" t="str">
        <f>IF(AND(ISNUMBER(AP32),ISNUMBER(AQ32),ISNUMBER(AT32)),SUM(AP32,AQ32,AT32),"")</f>
        <v/>
      </c>
      <c r="AV32" s="334" t="str">
        <f t="shared" ref="AV32:AZ32" si="91">IF(ISNUMBER(BS32),BS32,"")</f>
        <v/>
      </c>
      <c r="AW32" s="334" t="str">
        <f t="shared" si="91"/>
        <v/>
      </c>
      <c r="AX32" s="334" t="str">
        <f t="shared" si="91"/>
        <v/>
      </c>
      <c r="AY32" s="334" t="str">
        <f t="shared" si="91"/>
        <v/>
      </c>
      <c r="AZ32" s="334" t="str">
        <f t="shared" si="91"/>
        <v/>
      </c>
      <c r="BA32" s="266"/>
      <c r="BB32" s="266"/>
      <c r="BC32" s="266"/>
      <c r="BD32" s="1641"/>
      <c r="BE32" s="266"/>
      <c r="BF32" s="462"/>
      <c r="BG32" s="266"/>
      <c r="BH32" s="266"/>
      <c r="BI32" s="266"/>
      <c r="BJ32" s="266"/>
      <c r="BK32" s="266"/>
      <c r="BL32" s="266"/>
      <c r="BM32" s="471"/>
      <c r="BN32" s="471"/>
      <c r="BO32" s="471"/>
      <c r="BP32" s="1635"/>
      <c r="BQ32" s="475"/>
      <c r="BR32" s="334" t="str">
        <f>IF(AND(ISNUMBER(BM32), ISNUMBER(BN32), ISNUMBER(BQ32)), SUM(BM32,BN32,BQ32), "")</f>
        <v/>
      </c>
      <c r="BS32" s="474"/>
      <c r="BT32" s="471"/>
      <c r="BU32" s="471"/>
      <c r="BV32" s="334" t="str">
        <f>IF(AND(ISNUMBER(BS32),ISNUMBER(BT32),ISNUMBER(BU32)),SUM(BS32:BU32), "")</f>
        <v/>
      </c>
      <c r="BW32" s="471"/>
      <c r="BX32" s="471"/>
      <c r="BY32" s="266"/>
      <c r="BZ32" s="499"/>
      <c r="CA32" s="499"/>
      <c r="CB32" s="499"/>
      <c r="CC32" s="1628"/>
      <c r="CD32" s="499"/>
      <c r="CE32" s="499"/>
      <c r="CF32" s="499"/>
      <c r="CG32" s="499"/>
      <c r="CH32" s="499"/>
      <c r="CI32" s="1092"/>
      <c r="CJ32" s="499"/>
      <c r="CK32" s="544"/>
      <c r="CL32" s="471"/>
      <c r="CM32" s="471"/>
      <c r="CN32" s="471"/>
      <c r="CO32" s="471"/>
      <c r="CP32" s="471"/>
      <c r="CQ32" s="471"/>
      <c r="CR32" s="313" t="str">
        <f>IF(AND(ISNUMBER(CO32), ISNUMBER(AU32)), IF(CO32&gt;=AU32, "Pass", "please check"),"")</f>
        <v/>
      </c>
      <c r="CS32" s="394" t="str">
        <f>IF(AND(ISNUMBER(AY32), ISNUMBER(CQ32)), IF(CQ32&gt;=AY32, "Pass", "please check"), "")</f>
        <v/>
      </c>
      <c r="CT32" s="282"/>
    </row>
    <row r="33" spans="1:98" customFormat="1" ht="15" customHeight="1" x14ac:dyDescent="0.25">
      <c r="A33" s="213"/>
      <c r="B33" s="1506" t="str">
        <f>"Check: row " &amp; ROW(B32) &amp; " ≤ row " &amp; ROW(B31)</f>
        <v>Check: row 32 ≤ row 31</v>
      </c>
      <c r="C33" s="1500"/>
      <c r="D33" s="1500"/>
      <c r="E33" s="1500"/>
      <c r="F33" s="1500"/>
      <c r="G33" s="1500"/>
      <c r="H33" s="1500"/>
      <c r="I33" s="1500"/>
      <c r="J33" s="1500"/>
      <c r="K33" s="1500"/>
      <c r="L33" s="1500"/>
      <c r="M33" s="1500"/>
      <c r="N33" s="499"/>
      <c r="O33" s="499"/>
      <c r="P33" s="499"/>
      <c r="Q33" s="1628"/>
      <c r="R33" s="499"/>
      <c r="S33" s="1493"/>
      <c r="T33" s="499"/>
      <c r="U33" s="499"/>
      <c r="V33" s="499"/>
      <c r="W33" s="1493"/>
      <c r="X33" s="499"/>
      <c r="Y33" s="499"/>
      <c r="Z33" s="313" t="str">
        <f t="shared" ref="Z33" si="92">IF(AND(ISNUMBER(Z32),ISNUMBER(Z31)), IF(Z32&lt;=Z31, "Pass", "Fail"), "")</f>
        <v/>
      </c>
      <c r="AA33" s="313" t="str">
        <f t="shared" ref="AA33" si="93">IF(AND(ISNUMBER(AA32),ISNUMBER(AA31)), IF(AA32&lt;=AA31, "Pass", "Fail"), "")</f>
        <v/>
      </c>
      <c r="AB33" s="313" t="str">
        <f t="shared" ref="AB33" si="94">IF(AND(ISNUMBER(AB32),ISNUMBER(AB31)), IF(AB32&lt;=AB31, "Pass", "Fail"), "")</f>
        <v/>
      </c>
      <c r="AC33" s="313"/>
      <c r="AD33" s="394" t="str">
        <f t="shared" ref="AD33" si="95">IF(AND(ISNUMBER(AD32),ISNUMBER(AD31)), IF(AD32&lt;=AD31, "Pass", "Fail"), "")</f>
        <v/>
      </c>
      <c r="AE33" s="1500"/>
      <c r="AF33" s="313" t="str">
        <f t="shared" ref="AF33" si="96">IF(AND(ISNUMBER(AF32),ISNUMBER(AF31)), IF(AF32&lt;=AF31, "Pass", "Fail"), "")</f>
        <v/>
      </c>
      <c r="AG33" s="313" t="str">
        <f t="shared" ref="AG33" si="97">IF(AND(ISNUMBER(AG32),ISNUMBER(AG31)), IF(AG32&lt;=AG31, "Pass", "Fail"), "")</f>
        <v/>
      </c>
      <c r="AH33" s="394" t="str">
        <f t="shared" ref="AH33" si="98">IF(AND(ISNUMBER(AH32),ISNUMBER(AH31)), IF(AH32&lt;=AH31, "Pass", "Fail"), "")</f>
        <v/>
      </c>
      <c r="AI33" s="1500"/>
      <c r="AJ33" s="313" t="str">
        <f t="shared" ref="AJ33" si="99">IF(AND(ISNUMBER(AJ32),ISNUMBER(AJ31)), IF(AJ32&lt;=AJ31, "Pass", "Fail"), "")</f>
        <v/>
      </c>
      <c r="AK33" s="313" t="str">
        <f t="shared" ref="AK33" si="100">IF(AND(ISNUMBER(AK32),ISNUMBER(AK31)), IF(AK32&lt;=AK31, "Pass", "Fail"), "")</f>
        <v/>
      </c>
      <c r="AL33" s="499"/>
      <c r="AM33" s="499"/>
      <c r="AN33" s="499"/>
      <c r="AO33" s="499"/>
      <c r="AP33" s="1500"/>
      <c r="AQ33" s="1500"/>
      <c r="AR33" s="1500"/>
      <c r="AS33" s="1637"/>
      <c r="AT33" s="1500"/>
      <c r="AU33" s="1500"/>
      <c r="AV33" s="1500"/>
      <c r="AW33" s="1500"/>
      <c r="AX33" s="1500"/>
      <c r="AY33" s="1500"/>
      <c r="AZ33" s="1500"/>
      <c r="BA33" s="266"/>
      <c r="BB33" s="266"/>
      <c r="BC33" s="266"/>
      <c r="BD33" s="1641"/>
      <c r="BE33" s="266"/>
      <c r="BF33" s="276"/>
      <c r="BG33" s="266"/>
      <c r="BH33" s="266"/>
      <c r="BI33" s="266"/>
      <c r="BJ33" s="266"/>
      <c r="BK33" s="266"/>
      <c r="BL33" s="266"/>
      <c r="BM33" s="313" t="str">
        <f t="shared" ref="BM33:BQ33" si="101">IF(AND(ISNUMBER(BM32),ISNUMBER(BM31)), IF(BM32&lt;=BM31, "Pass", "Fail"), "")</f>
        <v/>
      </c>
      <c r="BN33" s="313" t="str">
        <f t="shared" si="101"/>
        <v/>
      </c>
      <c r="BO33" s="313" t="str">
        <f t="shared" si="101"/>
        <v/>
      </c>
      <c r="BP33" s="313"/>
      <c r="BQ33" s="313" t="str">
        <f t="shared" si="101"/>
        <v/>
      </c>
      <c r="BR33" s="1500"/>
      <c r="BS33" s="313" t="str">
        <f t="shared" ref="BS33" si="102">IF(AND(ISNUMBER(BS32),ISNUMBER(BS31)), IF(BS32&lt;=BS31, "Pass", "Fail"), "")</f>
        <v/>
      </c>
      <c r="BT33" s="313" t="str">
        <f t="shared" ref="BT33:BU33" si="103">IF(AND(ISNUMBER(BT32),ISNUMBER(BT31)), IF(BT32&lt;=BT31, "Pass", "Fail"), "")</f>
        <v/>
      </c>
      <c r="BU33" s="313" t="str">
        <f t="shared" si="103"/>
        <v/>
      </c>
      <c r="BV33" s="499"/>
      <c r="BW33" s="313" t="str">
        <f t="shared" ref="BW33:BX33" si="104">IF(AND(ISNUMBER(BW32),ISNUMBER(BW31)), IF(BW32&lt;=BW31, "Pass", "Fail"), "")</f>
        <v/>
      </c>
      <c r="BX33" s="313" t="str">
        <f t="shared" si="104"/>
        <v/>
      </c>
      <c r="BY33" s="266"/>
      <c r="BZ33" s="499"/>
      <c r="CA33" s="499"/>
      <c r="CB33" s="499"/>
      <c r="CC33" s="1628"/>
      <c r="CD33" s="499"/>
      <c r="CE33" s="499"/>
      <c r="CF33" s="499"/>
      <c r="CG33" s="499"/>
      <c r="CH33" s="499"/>
      <c r="CI33" s="1092"/>
      <c r="CJ33" s="499"/>
      <c r="CK33" s="544"/>
      <c r="CL33" s="313" t="str">
        <f>IF(AND(ISNUMBER(CL32),ISNUMBER(CL31)), IF(CL32&lt;=CL31, "Pass", "Fail"), "")</f>
        <v/>
      </c>
      <c r="CM33" s="499"/>
      <c r="CN33" s="499"/>
      <c r="CO33" s="313" t="str">
        <f>IF(AND(ISNUMBER(CO32),ISNUMBER(CO31)), IF(CO32&lt;=CO31, "Pass", "Fail"), "")</f>
        <v/>
      </c>
      <c r="CP33" s="313" t="str">
        <f>IF(AND(ISNUMBER(CP32),ISNUMBER(CP31)), IF(CP32&lt;=CP31, "Pass", "Fail"), "")</f>
        <v/>
      </c>
      <c r="CQ33" s="313" t="str">
        <f>IF(AND(ISNUMBER(CQ32),ISNUMBER(CQ31)), IF(CQ32&lt;=CQ31, "Pass", "Fail"), "")</f>
        <v/>
      </c>
      <c r="CR33" s="499"/>
      <c r="CS33" s="1092"/>
      <c r="CT33" s="282"/>
    </row>
    <row r="34" spans="1:98" customFormat="1" ht="15" customHeight="1" x14ac:dyDescent="0.25">
      <c r="A34" s="213"/>
      <c r="B34" s="360" t="s">
        <v>731</v>
      </c>
      <c r="C34" s="334" t="str">
        <f>IF(AND(ISNUMBER(N34),ISNUMBER(Z34)),SUM(N34,Z34),"")</f>
        <v/>
      </c>
      <c r="D34" s="334" t="str">
        <f>IF(AND(ISNUMBER(O34),ISNUMBER(AA34)),SUM(O34,AA34),"")</f>
        <v/>
      </c>
      <c r="E34" s="334" t="str">
        <f>IF(AND(ISNUMBER(P34),ISNUMBER(AB34)),SUM(P34,AB34),"")</f>
        <v/>
      </c>
      <c r="F34" s="334" t="str">
        <f>IF(AND(ISNUMBER(Q34),ISNUMBER(AC34)),SUM(Q34,AC34),"")</f>
        <v/>
      </c>
      <c r="G34" s="334" t="str">
        <f>IF(AND(ISNUMBER(R34),ISNUMBER(AD34)),SUM(R34,AD34),"")</f>
        <v/>
      </c>
      <c r="H34" s="334" t="str">
        <f t="shared" si="88"/>
        <v/>
      </c>
      <c r="I34" s="334" t="str">
        <f>IF(AND(ISNUMBER(T34),ISNUMBER(AF34)),SUM(T34,AF34),"")</f>
        <v/>
      </c>
      <c r="J34" s="334" t="str">
        <f>IF(AND(ISNUMBER(U34),ISNUMBER(AG34)),SUM(U34,AG34),"")</f>
        <v/>
      </c>
      <c r="K34" s="334" t="str">
        <f>IF(AND(ISNUMBER(V34),ISNUMBER(AH34)),SUM(V34,AH34),"")</f>
        <v/>
      </c>
      <c r="L34" s="334" t="str">
        <f>IF(AND(ISNUMBER(W34),ISNUMBER(AI34)),SUM(W34,AI34),"")</f>
        <v/>
      </c>
      <c r="M34" s="334" t="str">
        <f>IF(AND(ISNUMBER(X34),ISNUMBER(AJ34)),SUM(X34,AJ34),"")</f>
        <v/>
      </c>
      <c r="N34" s="160"/>
      <c r="O34" s="160"/>
      <c r="P34" s="160"/>
      <c r="Q34" s="1625"/>
      <c r="R34" s="98"/>
      <c r="S34" s="334" t="str">
        <f t="shared" si="70"/>
        <v/>
      </c>
      <c r="T34" s="267"/>
      <c r="U34" s="160"/>
      <c r="V34" s="98"/>
      <c r="W34" s="334" t="str">
        <f>IF(AND(ISNUMBER(T34),ISNUMBER(U34),ISNUMBER(V34)),SUM(T34:V34), "")</f>
        <v/>
      </c>
      <c r="X34" s="267"/>
      <c r="Y34" s="160"/>
      <c r="Z34" s="160"/>
      <c r="AA34" s="160"/>
      <c r="AB34" s="160"/>
      <c r="AC34" s="1625"/>
      <c r="AD34" s="98"/>
      <c r="AE34" s="334" t="str">
        <f t="shared" si="71"/>
        <v/>
      </c>
      <c r="AF34" s="267"/>
      <c r="AG34" s="160"/>
      <c r="AH34" s="98"/>
      <c r="AI34" s="334" t="str">
        <f>IF(AND(ISNUMBER(AF34),ISNUMBER(AG34),ISNUMBER(AH34)),SUM(AF34:AH34), "")</f>
        <v/>
      </c>
      <c r="AJ34" s="267"/>
      <c r="AK34" s="160"/>
      <c r="AL34" s="160"/>
      <c r="AM34" s="160"/>
      <c r="AN34" s="160"/>
      <c r="AO34" s="160"/>
      <c r="AP34" s="334" t="str">
        <f>IF(AND(ISNUMBER(BA34),ISNUMBER(BM34)),SUM(BA34,BM34),"")</f>
        <v/>
      </c>
      <c r="AQ34" s="334" t="str">
        <f>IF(AND(ISNUMBER(BB34),ISNUMBER(BN34)),SUM(BB34,BN34),"")</f>
        <v/>
      </c>
      <c r="AR34" s="334" t="str">
        <f>IF(AND(ISNUMBER(BC34),ISNUMBER(BO34)),SUM(BC34,BO34),"")</f>
        <v/>
      </c>
      <c r="AS34" s="334"/>
      <c r="AT34" s="334" t="str">
        <f>IF(AND(ISNUMBER(BE34),ISNUMBER(BQ34)),SUM(BE34,BQ34),"")</f>
        <v/>
      </c>
      <c r="AU34" s="334" t="str">
        <f>IF(AND(ISNUMBER(AP34),ISNUMBER(AQ34),ISNUMBER(AT34)),SUM(AP34,AQ34,AT34),"")</f>
        <v/>
      </c>
      <c r="AV34" s="334" t="str">
        <f>IF(AND(ISNUMBER(BG34),ISNUMBER(BS34)),SUM(BG34,BS34),"")</f>
        <v/>
      </c>
      <c r="AW34" s="334" t="str">
        <f>IF(AND(ISNUMBER(BH34),ISNUMBER(BT34)),SUM(BH34,BT34),"")</f>
        <v/>
      </c>
      <c r="AX34" s="334" t="str">
        <f>IF(AND(ISNUMBER(BI34),ISNUMBER(BU34)),SUM(BI34,BU34),"")</f>
        <v/>
      </c>
      <c r="AY34" s="334" t="str">
        <f>IF(AND(ISNUMBER(BJ34),ISNUMBER(BV34)),SUM(BJ34,BV34),"")</f>
        <v/>
      </c>
      <c r="AZ34" s="334" t="str">
        <f>IF(AND(ISNUMBER(BK34),ISNUMBER(BW34)),SUM(BK34,BW34),"")</f>
        <v/>
      </c>
      <c r="BA34" s="160"/>
      <c r="BB34" s="160"/>
      <c r="BC34" s="160"/>
      <c r="BD34" s="1625"/>
      <c r="BE34" s="98"/>
      <c r="BF34" s="334" t="str">
        <f>IF(AND(ISNUMBER(BA34), ISNUMBER(BB34), ISNUMBER(BE34)), SUM(BA34,BB34,BE34), "")</f>
        <v/>
      </c>
      <c r="BG34" s="267"/>
      <c r="BH34" s="160"/>
      <c r="BI34" s="160"/>
      <c r="BJ34" s="334" t="str">
        <f>IF(AND(ISNUMBER(BG34),ISNUMBER(BH34),ISNUMBER(BI34)),SUM(BG34:BI34), "")</f>
        <v/>
      </c>
      <c r="BK34" s="160"/>
      <c r="BL34" s="160"/>
      <c r="BM34" s="160"/>
      <c r="BN34" s="160"/>
      <c r="BO34" s="160"/>
      <c r="BP34" s="1625"/>
      <c r="BQ34" s="98"/>
      <c r="BR34" s="334" t="str">
        <f>IF(AND(ISNUMBER(BM34), ISNUMBER(BN34), ISNUMBER(BQ34)), SUM(BM34,BN34,BQ34), "")</f>
        <v/>
      </c>
      <c r="BS34" s="267"/>
      <c r="BT34" s="160"/>
      <c r="BU34" s="160"/>
      <c r="BV34" s="334" t="str">
        <f>IF(AND(ISNUMBER(BS34),ISNUMBER(BT34),ISNUMBER(BU34)),SUM(BS34:BU34), "")</f>
        <v/>
      </c>
      <c r="BW34" s="160"/>
      <c r="BX34" s="160"/>
      <c r="BY34" s="160"/>
      <c r="BZ34" s="160"/>
      <c r="CA34" s="160"/>
      <c r="CB34" s="160"/>
      <c r="CC34" s="1625"/>
      <c r="CD34" s="160"/>
      <c r="CE34" s="334" t="str">
        <f>IF($C$7="No", 0, IF(AND(ISNUMBER(BZ34),ISNUMBER(CA34),ISNUMBER(CD34)),SUM(BZ34,CA34,CD34),""))</f>
        <v/>
      </c>
      <c r="CF34" s="160"/>
      <c r="CG34" s="160"/>
      <c r="CH34" s="160"/>
      <c r="CI34" s="99" t="str">
        <f>IF($C$7="No", 0, IF(AND(ISNUMBER(CF34), ISNUMBER(CG34), ISNUMBER(CH34)), SUM(CF34:CH34), ""))</f>
        <v/>
      </c>
      <c r="CJ34" s="539" t="str">
        <f>IF(AND(ISNUMBER(CE34), ISNUMBER(CI34)), IF(CE34&lt;&gt;0, CI34/CE34, ""), "")</f>
        <v/>
      </c>
      <c r="CK34" s="544"/>
      <c r="CL34" s="160"/>
      <c r="CM34" s="160"/>
      <c r="CN34" s="160"/>
      <c r="CO34" s="160"/>
      <c r="CP34" s="160"/>
      <c r="CQ34" s="160"/>
      <c r="CR34" s="313" t="str">
        <f>IF(AND(ISNUMBER(CO34), ISNUMBER(AU34), ISNUMBER(CE34)), IF(CO34&gt;= 0.85 * (AU34+CE34), "Pass", "please check"),"")</f>
        <v/>
      </c>
      <c r="CS34" s="394" t="str">
        <f>IF(AND(ISNUMBER(AL34),ISNUMBER(AM34),ISNUMBER(AN34),ISNUMBER(AO34),ISNUMBER(AY34), ISNUMBER(AZ34), ISNUMBER(CQ34), ISNUMBER(CI34)), IF(CQ34&gt;=(AY34+12.5*MAX(0,AZ34-(AL34+AM34+AN34+AO34))+CI34), "Pass", "please check"), "")</f>
        <v/>
      </c>
      <c r="CT34" s="282"/>
    </row>
    <row r="35" spans="1:98" customFormat="1" ht="15" customHeight="1" x14ac:dyDescent="0.25">
      <c r="A35" s="213"/>
      <c r="B35" s="361" t="s">
        <v>729</v>
      </c>
      <c r="C35" s="334" t="str">
        <f t="shared" ref="C35:G35" si="105">IF(ISNUMBER(Z35), Z35, "")</f>
        <v/>
      </c>
      <c r="D35" s="334" t="str">
        <f t="shared" si="105"/>
        <v/>
      </c>
      <c r="E35" s="334" t="str">
        <f t="shared" si="105"/>
        <v/>
      </c>
      <c r="F35" s="334" t="str">
        <f t="shared" si="105"/>
        <v/>
      </c>
      <c r="G35" s="334" t="str">
        <f t="shared" si="105"/>
        <v/>
      </c>
      <c r="H35" s="334" t="str">
        <f>IF(AND(ISNUMBER(C35),ISNUMBER(D35),ISNUMBER(G35)),SUM(C35,D35,G35),"")</f>
        <v/>
      </c>
      <c r="I35" s="334" t="str">
        <f>IF(ISNUMBER(AF35), AF35, "")</f>
        <v/>
      </c>
      <c r="J35" s="334" t="str">
        <f>IF(ISNUMBER(AG35), AG35, "")</f>
        <v/>
      </c>
      <c r="K35" s="334" t="str">
        <f>IF(ISNUMBER(AH35), AH35, "")</f>
        <v/>
      </c>
      <c r="L35" s="334" t="str">
        <f>IF(ISNUMBER(AI35), AI35, "")</f>
        <v/>
      </c>
      <c r="M35" s="334" t="str">
        <f>IF(ISNUMBER(AJ35), AJ35, "")</f>
        <v/>
      </c>
      <c r="N35" s="499"/>
      <c r="O35" s="499"/>
      <c r="P35" s="499"/>
      <c r="Q35" s="1628"/>
      <c r="R35" s="499"/>
      <c r="S35" s="1501"/>
      <c r="T35" s="499"/>
      <c r="U35" s="499"/>
      <c r="V35" s="499"/>
      <c r="W35" s="1501"/>
      <c r="X35" s="499"/>
      <c r="Y35" s="499"/>
      <c r="Z35" s="471"/>
      <c r="AA35" s="471"/>
      <c r="AB35" s="471"/>
      <c r="AC35" s="1635"/>
      <c r="AD35" s="475"/>
      <c r="AE35" s="334" t="str">
        <f t="shared" si="71"/>
        <v/>
      </c>
      <c r="AF35" s="474"/>
      <c r="AG35" s="471"/>
      <c r="AH35" s="475"/>
      <c r="AI35" s="334" t="str">
        <f>IF(AND(ISNUMBER(AF35),ISNUMBER(AG35),ISNUMBER(AH35)),SUM(AF35:AH35), "")</f>
        <v/>
      </c>
      <c r="AJ35" s="474"/>
      <c r="AK35" s="471"/>
      <c r="AL35" s="499"/>
      <c r="AM35" s="499"/>
      <c r="AN35" s="499"/>
      <c r="AO35" s="499"/>
      <c r="AP35" s="334" t="str">
        <f t="shared" ref="AP35:AT35" si="106">IF(ISNUMBER(BM35),BM35,"")</f>
        <v/>
      </c>
      <c r="AQ35" s="334" t="str">
        <f t="shared" si="106"/>
        <v/>
      </c>
      <c r="AR35" s="334" t="str">
        <f t="shared" si="106"/>
        <v/>
      </c>
      <c r="AS35" s="334"/>
      <c r="AT35" s="334" t="str">
        <f t="shared" si="106"/>
        <v/>
      </c>
      <c r="AU35" s="334" t="str">
        <f>IF(AND(ISNUMBER(AP35),ISNUMBER(AQ35),ISNUMBER(AT35)),SUM(AP35,AQ35,AT35),"")</f>
        <v/>
      </c>
      <c r="AV35" s="334" t="str">
        <f t="shared" ref="AV35:AZ35" si="107">IF(ISNUMBER(BS35),BS35,"")</f>
        <v/>
      </c>
      <c r="AW35" s="334" t="str">
        <f t="shared" si="107"/>
        <v/>
      </c>
      <c r="AX35" s="334" t="str">
        <f t="shared" si="107"/>
        <v/>
      </c>
      <c r="AY35" s="334" t="str">
        <f t="shared" si="107"/>
        <v/>
      </c>
      <c r="AZ35" s="334" t="str">
        <f t="shared" si="107"/>
        <v/>
      </c>
      <c r="BA35" s="266"/>
      <c r="BB35" s="266"/>
      <c r="BC35" s="266"/>
      <c r="BD35" s="1641"/>
      <c r="BE35" s="266"/>
      <c r="BF35" s="462"/>
      <c r="BG35" s="266"/>
      <c r="BH35" s="266"/>
      <c r="BI35" s="266"/>
      <c r="BJ35" s="266"/>
      <c r="BK35" s="266"/>
      <c r="BL35" s="266"/>
      <c r="BM35" s="471"/>
      <c r="BN35" s="471"/>
      <c r="BO35" s="471"/>
      <c r="BP35" s="1635"/>
      <c r="BQ35" s="475"/>
      <c r="BR35" s="334" t="str">
        <f>IF(AND(ISNUMBER(BM35), ISNUMBER(BN35), ISNUMBER(BQ35)), SUM(BM35,BN35,BQ35), "")</f>
        <v/>
      </c>
      <c r="BS35" s="474"/>
      <c r="BT35" s="471"/>
      <c r="BU35" s="471"/>
      <c r="BV35" s="334" t="str">
        <f>IF(AND(ISNUMBER(BS35),ISNUMBER(BT35),ISNUMBER(BU35)),SUM(BS35:BU35), "")</f>
        <v/>
      </c>
      <c r="BW35" s="471"/>
      <c r="BX35" s="471"/>
      <c r="BY35" s="266"/>
      <c r="BZ35" s="499"/>
      <c r="CA35" s="499"/>
      <c r="CB35" s="499"/>
      <c r="CC35" s="1628"/>
      <c r="CD35" s="499"/>
      <c r="CE35" s="499"/>
      <c r="CF35" s="499"/>
      <c r="CG35" s="499"/>
      <c r="CH35" s="499"/>
      <c r="CI35" s="1092"/>
      <c r="CJ35" s="499"/>
      <c r="CK35" s="544"/>
      <c r="CL35" s="471"/>
      <c r="CM35" s="471"/>
      <c r="CN35" s="471"/>
      <c r="CO35" s="471"/>
      <c r="CP35" s="471"/>
      <c r="CQ35" s="471"/>
      <c r="CR35" s="313" t="str">
        <f>IF(AND(ISNUMBER(CO35), ISNUMBER(AU35)), IF(CO35&gt;=AU35, "Pass", "please check"),"")</f>
        <v/>
      </c>
      <c r="CS35" s="394" t="str">
        <f>IF(AND(ISNUMBER(AY35), ISNUMBER(CQ35)), IF(CQ35&gt;=AY35, "Pass", "please check"), "")</f>
        <v/>
      </c>
      <c r="CT35" s="282"/>
    </row>
    <row r="36" spans="1:98" customFormat="1" ht="15" customHeight="1" x14ac:dyDescent="0.25">
      <c r="A36" s="213"/>
      <c r="B36" s="1506" t="str">
        <f>"Check: row " &amp; ROW(B35) &amp; " ≤ row " &amp; ROW(B34)</f>
        <v>Check: row 35 ≤ row 34</v>
      </c>
      <c r="C36" s="1500"/>
      <c r="D36" s="1500"/>
      <c r="E36" s="1500"/>
      <c r="F36" s="1500"/>
      <c r="G36" s="1500"/>
      <c r="H36" s="1500"/>
      <c r="I36" s="1500"/>
      <c r="J36" s="1500"/>
      <c r="K36" s="1500"/>
      <c r="L36" s="1500"/>
      <c r="M36" s="1500"/>
      <c r="N36" s="499"/>
      <c r="O36" s="499"/>
      <c r="P36" s="499"/>
      <c r="Q36" s="1628"/>
      <c r="R36" s="499"/>
      <c r="S36" s="1493"/>
      <c r="T36" s="499"/>
      <c r="U36" s="499"/>
      <c r="V36" s="499"/>
      <c r="W36" s="1493"/>
      <c r="X36" s="499"/>
      <c r="Y36" s="499"/>
      <c r="Z36" s="313" t="str">
        <f t="shared" ref="Z36" si="108">IF(AND(ISNUMBER(Z35),ISNUMBER(Z34)), IF(Z35&lt;=Z34, "Pass", "Fail"), "")</f>
        <v/>
      </c>
      <c r="AA36" s="313" t="str">
        <f t="shared" ref="AA36" si="109">IF(AND(ISNUMBER(AA35),ISNUMBER(AA34)), IF(AA35&lt;=AA34, "Pass", "Fail"), "")</f>
        <v/>
      </c>
      <c r="AB36" s="313" t="str">
        <f t="shared" ref="AB36" si="110">IF(AND(ISNUMBER(AB35),ISNUMBER(AB34)), IF(AB35&lt;=AB34, "Pass", "Fail"), "")</f>
        <v/>
      </c>
      <c r="AC36" s="313"/>
      <c r="AD36" s="394" t="str">
        <f t="shared" ref="AD36" si="111">IF(AND(ISNUMBER(AD35),ISNUMBER(AD34)), IF(AD35&lt;=AD34, "Pass", "Fail"), "")</f>
        <v/>
      </c>
      <c r="AE36" s="1500"/>
      <c r="AF36" s="313" t="str">
        <f t="shared" ref="AF36" si="112">IF(AND(ISNUMBER(AF35),ISNUMBER(AF34)), IF(AF35&lt;=AF34, "Pass", "Fail"), "")</f>
        <v/>
      </c>
      <c r="AG36" s="313" t="str">
        <f t="shared" ref="AG36" si="113">IF(AND(ISNUMBER(AG35),ISNUMBER(AG34)), IF(AG35&lt;=AG34, "Pass", "Fail"), "")</f>
        <v/>
      </c>
      <c r="AH36" s="313" t="str">
        <f t="shared" ref="AH36" si="114">IF(AND(ISNUMBER(AH35),ISNUMBER(AH34)), IF(AH35&lt;=AH34, "Pass", "Fail"), "")</f>
        <v/>
      </c>
      <c r="AI36" s="1500"/>
      <c r="AJ36" s="313" t="str">
        <f t="shared" ref="AJ36" si="115">IF(AND(ISNUMBER(AJ35),ISNUMBER(AJ34)), IF(AJ35&lt;=AJ34, "Pass", "Fail"), "")</f>
        <v/>
      </c>
      <c r="AK36" s="313" t="str">
        <f t="shared" ref="AK36" si="116">IF(AND(ISNUMBER(AK35),ISNUMBER(AK34)), IF(AK35&lt;=AK34, "Pass", "Fail"), "")</f>
        <v/>
      </c>
      <c r="AL36" s="499"/>
      <c r="AM36" s="499"/>
      <c r="AN36" s="499"/>
      <c r="AO36" s="499"/>
      <c r="AP36" s="1500"/>
      <c r="AQ36" s="1500"/>
      <c r="AR36" s="1500"/>
      <c r="AS36" s="1637"/>
      <c r="AT36" s="1500"/>
      <c r="AU36" s="1500"/>
      <c r="AV36" s="1500"/>
      <c r="AW36" s="1500"/>
      <c r="AX36" s="1500"/>
      <c r="AY36" s="1500"/>
      <c r="AZ36" s="1500"/>
      <c r="BA36" s="266"/>
      <c r="BB36" s="266"/>
      <c r="BC36" s="266"/>
      <c r="BD36" s="1641"/>
      <c r="BE36" s="266"/>
      <c r="BF36" s="276"/>
      <c r="BG36" s="266"/>
      <c r="BH36" s="266"/>
      <c r="BI36" s="266"/>
      <c r="BJ36" s="266"/>
      <c r="BK36" s="266"/>
      <c r="BL36" s="266"/>
      <c r="BM36" s="313" t="str">
        <f t="shared" ref="BM36:BQ36" si="117">IF(AND(ISNUMBER(BM35),ISNUMBER(BM34)), IF(BM35&lt;=BM34, "Pass", "Fail"), "")</f>
        <v/>
      </c>
      <c r="BN36" s="313" t="str">
        <f t="shared" si="117"/>
        <v/>
      </c>
      <c r="BO36" s="313" t="str">
        <f t="shared" si="117"/>
        <v/>
      </c>
      <c r="BP36" s="313"/>
      <c r="BQ36" s="313" t="str">
        <f t="shared" si="117"/>
        <v/>
      </c>
      <c r="BR36" s="1500"/>
      <c r="BS36" s="313" t="str">
        <f t="shared" ref="BS36" si="118">IF(AND(ISNUMBER(BS35),ISNUMBER(BS34)), IF(BS35&lt;=BS34, "Pass", "Fail"), "")</f>
        <v/>
      </c>
      <c r="BT36" s="313" t="str">
        <f t="shared" ref="BT36:BU36" si="119">IF(AND(ISNUMBER(BT35),ISNUMBER(BT34)), IF(BT35&lt;=BT34, "Pass", "Fail"), "")</f>
        <v/>
      </c>
      <c r="BU36" s="313" t="str">
        <f t="shared" si="119"/>
        <v/>
      </c>
      <c r="BV36" s="499"/>
      <c r="BW36" s="313" t="str">
        <f t="shared" ref="BW36:BX36" si="120">IF(AND(ISNUMBER(BW35),ISNUMBER(BW34)), IF(BW35&lt;=BW34, "Pass", "Fail"), "")</f>
        <v/>
      </c>
      <c r="BX36" s="313" t="str">
        <f t="shared" si="120"/>
        <v/>
      </c>
      <c r="BY36" s="266"/>
      <c r="BZ36" s="499"/>
      <c r="CA36" s="499"/>
      <c r="CB36" s="499"/>
      <c r="CC36" s="1628"/>
      <c r="CD36" s="499"/>
      <c r="CE36" s="499"/>
      <c r="CF36" s="499"/>
      <c r="CG36" s="499"/>
      <c r="CH36" s="499"/>
      <c r="CI36" s="1092"/>
      <c r="CJ36" s="499"/>
      <c r="CK36" s="544"/>
      <c r="CL36" s="313" t="str">
        <f>IF(AND(ISNUMBER(CL35),ISNUMBER(CL34)), IF(CL35&lt;=CL34, "Pass", "Fail"), "")</f>
        <v/>
      </c>
      <c r="CM36" s="499"/>
      <c r="CN36" s="499"/>
      <c r="CO36" s="313" t="str">
        <f>IF(AND(ISNUMBER(CO35),ISNUMBER(CO34)), IF(CO35&lt;=CO34, "Pass", "Fail"), "")</f>
        <v/>
      </c>
      <c r="CP36" s="313" t="str">
        <f>IF(AND(ISNUMBER(CP35),ISNUMBER(CP34)), IF(CP35&lt;=CP34, "Pass", "Fail"), "")</f>
        <v/>
      </c>
      <c r="CQ36" s="313" t="str">
        <f>IF(AND(ISNUMBER(CQ35),ISNUMBER(CQ34)), IF(CQ35&lt;=CQ34, "Pass", "Fail"), "")</f>
        <v/>
      </c>
      <c r="CR36" s="499"/>
      <c r="CS36" s="1092"/>
      <c r="CT36" s="282"/>
    </row>
    <row r="37" spans="1:98" customFormat="1" ht="15" customHeight="1" x14ac:dyDescent="0.25">
      <c r="A37" s="213"/>
      <c r="B37" s="360" t="s">
        <v>732</v>
      </c>
      <c r="C37" s="334" t="str">
        <f>IF(AND(ISNUMBER(N37),ISNUMBER(Z37)),SUM(N37,Z37),"")</f>
        <v/>
      </c>
      <c r="D37" s="334" t="str">
        <f>IF(AND(ISNUMBER(O37),ISNUMBER(AA37)),SUM(O37,AA37),"")</f>
        <v/>
      </c>
      <c r="E37" s="334" t="str">
        <f>IF(AND(ISNUMBER(P37),ISNUMBER(AB37)),SUM(P37,AB37),"")</f>
        <v/>
      </c>
      <c r="F37" s="334" t="str">
        <f>IF(AND(ISNUMBER(Q37),ISNUMBER(AC37)),SUM(Q37,AC37),"")</f>
        <v/>
      </c>
      <c r="G37" s="334" t="str">
        <f>IF(AND(ISNUMBER(R37),ISNUMBER(AD37)),SUM(R37,AD37),"")</f>
        <v/>
      </c>
      <c r="H37" s="334" t="str">
        <f t="shared" si="88"/>
        <v/>
      </c>
      <c r="I37" s="334" t="str">
        <f>IF(AND(ISNUMBER(T37),ISNUMBER(AF37)),SUM(T37,AF37),"")</f>
        <v/>
      </c>
      <c r="J37" s="334" t="str">
        <f>IF(AND(ISNUMBER(U37),ISNUMBER(AG37)),SUM(U37,AG37),"")</f>
        <v/>
      </c>
      <c r="K37" s="334" t="str">
        <f>IF(AND(ISNUMBER(V37),ISNUMBER(AH37)),SUM(V37,AH37),"")</f>
        <v/>
      </c>
      <c r="L37" s="334" t="str">
        <f>IF(AND(ISNUMBER(W37),ISNUMBER(AI37)),SUM(W37,AI37),"")</f>
        <v/>
      </c>
      <c r="M37" s="334" t="str">
        <f>IF(AND(ISNUMBER(X37),ISNUMBER(AJ37)),SUM(X37,AJ37),"")</f>
        <v/>
      </c>
      <c r="N37" s="160"/>
      <c r="O37" s="160"/>
      <c r="P37" s="160"/>
      <c r="Q37" s="1625"/>
      <c r="R37" s="98"/>
      <c r="S37" s="334" t="str">
        <f t="shared" si="70"/>
        <v/>
      </c>
      <c r="T37" s="267"/>
      <c r="U37" s="160"/>
      <c r="V37" s="98"/>
      <c r="W37" s="334" t="str">
        <f>IF(AND(ISNUMBER(T37),ISNUMBER(U37),ISNUMBER(V37)),SUM(T37:V37), "")</f>
        <v/>
      </c>
      <c r="X37" s="267"/>
      <c r="Y37" s="160"/>
      <c r="Z37" s="160"/>
      <c r="AA37" s="160"/>
      <c r="AB37" s="160"/>
      <c r="AC37" s="1625"/>
      <c r="AD37" s="98"/>
      <c r="AE37" s="334" t="str">
        <f t="shared" si="71"/>
        <v/>
      </c>
      <c r="AF37" s="267"/>
      <c r="AG37" s="160"/>
      <c r="AH37" s="98"/>
      <c r="AI37" s="334" t="str">
        <f>IF(AND(ISNUMBER(AF37),ISNUMBER(AG37),ISNUMBER(AH37)),SUM(AF37:AH37), "")</f>
        <v/>
      </c>
      <c r="AJ37" s="267"/>
      <c r="AK37" s="160"/>
      <c r="AL37" s="160"/>
      <c r="AM37" s="160"/>
      <c r="AN37" s="160"/>
      <c r="AO37" s="160"/>
      <c r="AP37" s="334" t="str">
        <f>IF(AND(ISNUMBER(BA37),ISNUMBER(BM37)),SUM(BA37,BM37),"")</f>
        <v/>
      </c>
      <c r="AQ37" s="334" t="str">
        <f>IF(AND(ISNUMBER(BB37),ISNUMBER(BN37)),SUM(BB37,BN37),"")</f>
        <v/>
      </c>
      <c r="AR37" s="334" t="str">
        <f>IF(AND(ISNUMBER(BC37),ISNUMBER(BO37)),SUM(BC37,BO37),"")</f>
        <v/>
      </c>
      <c r="AS37" s="334"/>
      <c r="AT37" s="334" t="str">
        <f>IF(AND(ISNUMBER(BE37),ISNUMBER(BQ37)),SUM(BE37,BQ37),"")</f>
        <v/>
      </c>
      <c r="AU37" s="334" t="str">
        <f>IF(AND(ISNUMBER(AP37),ISNUMBER(AQ37),ISNUMBER(AT37)),SUM(AP37,AQ37,AT37),"")</f>
        <v/>
      </c>
      <c r="AV37" s="334" t="str">
        <f>IF(AND(ISNUMBER(BG37),ISNUMBER(BS37)),SUM(BG37,BS37),"")</f>
        <v/>
      </c>
      <c r="AW37" s="334" t="str">
        <f>IF(AND(ISNUMBER(BH37),ISNUMBER(BT37)),SUM(BH37,BT37),"")</f>
        <v/>
      </c>
      <c r="AX37" s="334" t="str">
        <f>IF(AND(ISNUMBER(BI37),ISNUMBER(BU37)),SUM(BI37,BU37),"")</f>
        <v/>
      </c>
      <c r="AY37" s="334" t="str">
        <f>IF(AND(ISNUMBER(BJ37),ISNUMBER(BV37)),SUM(BJ37,BV37),"")</f>
        <v/>
      </c>
      <c r="AZ37" s="334" t="str">
        <f>IF(AND(ISNUMBER(BK37),ISNUMBER(BW37)),SUM(BK37,BW37),"")</f>
        <v/>
      </c>
      <c r="BA37" s="160"/>
      <c r="BB37" s="160"/>
      <c r="BC37" s="160"/>
      <c r="BD37" s="1625"/>
      <c r="BE37" s="98"/>
      <c r="BF37" s="334" t="str">
        <f>IF(AND(ISNUMBER(BA37), ISNUMBER(BB37), ISNUMBER(BE37)), SUM(BA37,BB37,BE37), "")</f>
        <v/>
      </c>
      <c r="BG37" s="267"/>
      <c r="BH37" s="160"/>
      <c r="BI37" s="160"/>
      <c r="BJ37" s="334" t="str">
        <f>IF(AND(ISNUMBER(BG37),ISNUMBER(BH37),ISNUMBER(BI37)),SUM(BG37:BI37), "")</f>
        <v/>
      </c>
      <c r="BK37" s="160"/>
      <c r="BL37" s="160"/>
      <c r="BM37" s="160"/>
      <c r="BN37" s="160"/>
      <c r="BO37" s="160"/>
      <c r="BP37" s="1625"/>
      <c r="BQ37" s="98"/>
      <c r="BR37" s="334" t="str">
        <f>IF(AND(ISNUMBER(BM37), ISNUMBER(BN37), ISNUMBER(BQ37)), SUM(BM37,BN37,BQ37), "")</f>
        <v/>
      </c>
      <c r="BS37" s="267"/>
      <c r="BT37" s="160"/>
      <c r="BU37" s="160"/>
      <c r="BV37" s="334" t="str">
        <f>IF(AND(ISNUMBER(BS37),ISNUMBER(BT37),ISNUMBER(BU37)),SUM(BS37:BU37), "")</f>
        <v/>
      </c>
      <c r="BW37" s="160"/>
      <c r="BX37" s="160"/>
      <c r="BY37" s="160"/>
      <c r="BZ37" s="160"/>
      <c r="CA37" s="160"/>
      <c r="CB37" s="160"/>
      <c r="CC37" s="1625"/>
      <c r="CD37" s="160"/>
      <c r="CE37" s="334" t="str">
        <f>IF($C$7="No", 0, IF(AND(ISNUMBER(BZ37),ISNUMBER(CA37),ISNUMBER(CD37)),SUM(BZ37,CA37,CD37),""))</f>
        <v/>
      </c>
      <c r="CF37" s="160"/>
      <c r="CG37" s="160"/>
      <c r="CH37" s="160"/>
      <c r="CI37" s="99" t="str">
        <f>IF($C$7="No", 0, IF(AND(ISNUMBER(CF37), ISNUMBER(CG37), ISNUMBER(CH37)), SUM(CF37:CH37), ""))</f>
        <v/>
      </c>
      <c r="CJ37" s="539" t="str">
        <f>IF(AND(ISNUMBER(CE37), ISNUMBER(CI37)), IF(CE37&lt;&gt;0, CI37/CE37, ""), "")</f>
        <v/>
      </c>
      <c r="CK37" s="544"/>
      <c r="CL37" s="160"/>
      <c r="CM37" s="160"/>
      <c r="CN37" s="160"/>
      <c r="CO37" s="160"/>
      <c r="CP37" s="160"/>
      <c r="CQ37" s="160"/>
      <c r="CR37" s="313" t="str">
        <f>IF(AND(ISNUMBER(CO37), ISNUMBER(AU37), ISNUMBER(CE37)), IF(CO37&gt;= 0.85 * (AU37+CE37), "Pass", "please check"),"")</f>
        <v/>
      </c>
      <c r="CS37" s="394" t="str">
        <f>IF(AND(ISNUMBER(AL37),ISNUMBER(AM37),ISNUMBER(AN37),ISNUMBER(AO37),ISNUMBER(AY37), ISNUMBER(AZ37), ISNUMBER(CQ37), ISNUMBER(CI37)), IF(CQ37&gt;=(AY37+12.5*MAX(0,AZ37-(AL37+AM37+AN37+AO37))+CI37), "Pass", "please check"), "")</f>
        <v/>
      </c>
      <c r="CT37" s="282"/>
    </row>
    <row r="38" spans="1:98" customFormat="1" ht="15" customHeight="1" x14ac:dyDescent="0.25">
      <c r="A38" s="213"/>
      <c r="B38" s="361" t="s">
        <v>729</v>
      </c>
      <c r="C38" s="334" t="str">
        <f t="shared" ref="C38:G38" si="121">IF(ISNUMBER(Z38), Z38, "")</f>
        <v/>
      </c>
      <c r="D38" s="334" t="str">
        <f t="shared" si="121"/>
        <v/>
      </c>
      <c r="E38" s="334" t="str">
        <f t="shared" si="121"/>
        <v/>
      </c>
      <c r="F38" s="334" t="str">
        <f t="shared" si="121"/>
        <v/>
      </c>
      <c r="G38" s="334" t="str">
        <f t="shared" si="121"/>
        <v/>
      </c>
      <c r="H38" s="334" t="str">
        <f>IF(AND(ISNUMBER(C38),ISNUMBER(D38),ISNUMBER(G38)),SUM(C38,D38,G38),"")</f>
        <v/>
      </c>
      <c r="I38" s="334" t="str">
        <f>IF(ISNUMBER(AF38), AF38, "")</f>
        <v/>
      </c>
      <c r="J38" s="334" t="str">
        <f>IF(ISNUMBER(AG38), AG38, "")</f>
        <v/>
      </c>
      <c r="K38" s="334" t="str">
        <f>IF(ISNUMBER(AH38), AH38, "")</f>
        <v/>
      </c>
      <c r="L38" s="334" t="str">
        <f>IF(ISNUMBER(AI38), AI38, "")</f>
        <v/>
      </c>
      <c r="M38" s="334" t="str">
        <f>IF(ISNUMBER(AJ38), AJ38, "")</f>
        <v/>
      </c>
      <c r="N38" s="499"/>
      <c r="O38" s="499"/>
      <c r="P38" s="499"/>
      <c r="Q38" s="1628"/>
      <c r="R38" s="499"/>
      <c r="S38" s="1501"/>
      <c r="T38" s="499"/>
      <c r="U38" s="499"/>
      <c r="V38" s="499"/>
      <c r="W38" s="1501"/>
      <c r="X38" s="499"/>
      <c r="Y38" s="499"/>
      <c r="Z38" s="471"/>
      <c r="AA38" s="471"/>
      <c r="AB38" s="471"/>
      <c r="AC38" s="1635"/>
      <c r="AD38" s="475"/>
      <c r="AE38" s="334" t="str">
        <f t="shared" si="71"/>
        <v/>
      </c>
      <c r="AF38" s="474"/>
      <c r="AG38" s="471"/>
      <c r="AH38" s="475"/>
      <c r="AI38" s="334" t="str">
        <f>IF(AND(ISNUMBER(AF38),ISNUMBER(AG38),ISNUMBER(AH38)),SUM(AF38:AH38), "")</f>
        <v/>
      </c>
      <c r="AJ38" s="474"/>
      <c r="AK38" s="471"/>
      <c r="AL38" s="499"/>
      <c r="AM38" s="499"/>
      <c r="AN38" s="499"/>
      <c r="AO38" s="499"/>
      <c r="AP38" s="334" t="str">
        <f t="shared" ref="AP38:AT38" si="122">IF(ISNUMBER(BM38),BM38,"")</f>
        <v/>
      </c>
      <c r="AQ38" s="334" t="str">
        <f t="shared" si="122"/>
        <v/>
      </c>
      <c r="AR38" s="334" t="str">
        <f t="shared" si="122"/>
        <v/>
      </c>
      <c r="AS38" s="334"/>
      <c r="AT38" s="334" t="str">
        <f t="shared" si="122"/>
        <v/>
      </c>
      <c r="AU38" s="334" t="str">
        <f>IF(AND(ISNUMBER(AP38),ISNUMBER(AQ38),ISNUMBER(AT38)),SUM(AP38,AQ38,AT38),"")</f>
        <v/>
      </c>
      <c r="AV38" s="334" t="str">
        <f t="shared" ref="AV38:AZ38" si="123">IF(ISNUMBER(BS38),BS38,"")</f>
        <v/>
      </c>
      <c r="AW38" s="334" t="str">
        <f t="shared" si="123"/>
        <v/>
      </c>
      <c r="AX38" s="334" t="str">
        <f t="shared" si="123"/>
        <v/>
      </c>
      <c r="AY38" s="334" t="str">
        <f t="shared" si="123"/>
        <v/>
      </c>
      <c r="AZ38" s="334" t="str">
        <f t="shared" si="123"/>
        <v/>
      </c>
      <c r="BA38" s="266"/>
      <c r="BB38" s="266"/>
      <c r="BC38" s="266"/>
      <c r="BD38" s="1641"/>
      <c r="BE38" s="266"/>
      <c r="BF38" s="462"/>
      <c r="BG38" s="266"/>
      <c r="BH38" s="266"/>
      <c r="BI38" s="266"/>
      <c r="BJ38" s="266"/>
      <c r="BK38" s="266"/>
      <c r="BL38" s="266"/>
      <c r="BM38" s="471"/>
      <c r="BN38" s="471"/>
      <c r="BO38" s="471"/>
      <c r="BP38" s="1635"/>
      <c r="BQ38" s="475"/>
      <c r="BR38" s="334" t="str">
        <f>IF(AND(ISNUMBER(BM38), ISNUMBER(BN38), ISNUMBER(BQ38)), SUM(BM38,BN38,BQ38), "")</f>
        <v/>
      </c>
      <c r="BS38" s="474"/>
      <c r="BT38" s="471"/>
      <c r="BU38" s="471"/>
      <c r="BV38" s="334" t="str">
        <f>IF(AND(ISNUMBER(BS38),ISNUMBER(BT38),ISNUMBER(BU38)),SUM(BS38:BU38), "")</f>
        <v/>
      </c>
      <c r="BW38" s="471"/>
      <c r="BX38" s="471"/>
      <c r="BY38" s="266"/>
      <c r="BZ38" s="499"/>
      <c r="CA38" s="499"/>
      <c r="CB38" s="499"/>
      <c r="CC38" s="1628"/>
      <c r="CD38" s="499"/>
      <c r="CE38" s="499"/>
      <c r="CF38" s="499"/>
      <c r="CG38" s="499"/>
      <c r="CH38" s="499"/>
      <c r="CI38" s="1092"/>
      <c r="CJ38" s="499"/>
      <c r="CK38" s="544"/>
      <c r="CL38" s="471"/>
      <c r="CM38" s="471"/>
      <c r="CN38" s="471"/>
      <c r="CO38" s="471"/>
      <c r="CP38" s="471"/>
      <c r="CQ38" s="471"/>
      <c r="CR38" s="313" t="str">
        <f>IF(AND(ISNUMBER(CO38), ISNUMBER(AU38)), IF(CO38&gt;=AU38, "Pass", "please check"),"")</f>
        <v/>
      </c>
      <c r="CS38" s="394" t="str">
        <f>IF(AND(ISNUMBER(AY38), ISNUMBER(CQ38)), IF(CQ38&gt;=AY38, "Pass", "please check"), "")</f>
        <v/>
      </c>
      <c r="CT38" s="282"/>
    </row>
    <row r="39" spans="1:98" customFormat="1" ht="15" customHeight="1" x14ac:dyDescent="0.25">
      <c r="A39" s="213"/>
      <c r="B39" s="1506" t="str">
        <f>"Check: row " &amp; ROW(B38) &amp; " ≤ row " &amp; ROW(B37)</f>
        <v>Check: row 38 ≤ row 37</v>
      </c>
      <c r="C39" s="1500"/>
      <c r="D39" s="1500"/>
      <c r="E39" s="1500"/>
      <c r="F39" s="1500"/>
      <c r="G39" s="1500"/>
      <c r="H39" s="1500"/>
      <c r="I39" s="1500"/>
      <c r="J39" s="1500"/>
      <c r="K39" s="1500"/>
      <c r="L39" s="1500"/>
      <c r="M39" s="1500"/>
      <c r="N39" s="499"/>
      <c r="O39" s="499"/>
      <c r="P39" s="499"/>
      <c r="Q39" s="1628"/>
      <c r="R39" s="499"/>
      <c r="S39" s="1493"/>
      <c r="T39" s="499"/>
      <c r="U39" s="499"/>
      <c r="V39" s="499"/>
      <c r="W39" s="1493"/>
      <c r="X39" s="499"/>
      <c r="Y39" s="499"/>
      <c r="Z39" s="313" t="str">
        <f t="shared" ref="Z39" si="124">IF(AND(ISNUMBER(Z38),ISNUMBER(Z37)), IF(Z38&lt;=Z37, "Pass", "Fail"), "")</f>
        <v/>
      </c>
      <c r="AA39" s="313" t="str">
        <f t="shared" ref="AA39" si="125">IF(AND(ISNUMBER(AA38),ISNUMBER(AA37)), IF(AA38&lt;=AA37, "Pass", "Fail"), "")</f>
        <v/>
      </c>
      <c r="AB39" s="313" t="str">
        <f t="shared" ref="AB39" si="126">IF(AND(ISNUMBER(AB38),ISNUMBER(AB37)), IF(AB38&lt;=AB37, "Pass", "Fail"), "")</f>
        <v/>
      </c>
      <c r="AC39" s="313"/>
      <c r="AD39" s="394" t="str">
        <f t="shared" ref="AD39" si="127">IF(AND(ISNUMBER(AD38),ISNUMBER(AD37)), IF(AD38&lt;=AD37, "Pass", "Fail"), "")</f>
        <v/>
      </c>
      <c r="AE39" s="1500"/>
      <c r="AF39" s="313" t="str">
        <f t="shared" ref="AF39" si="128">IF(AND(ISNUMBER(AF38),ISNUMBER(AF37)), IF(AF38&lt;=AF37, "Pass", "Fail"), "")</f>
        <v/>
      </c>
      <c r="AG39" s="313" t="str">
        <f t="shared" ref="AG39" si="129">IF(AND(ISNUMBER(AG38),ISNUMBER(AG37)), IF(AG38&lt;=AG37, "Pass", "Fail"), "")</f>
        <v/>
      </c>
      <c r="AH39" s="313" t="str">
        <f t="shared" ref="AH39" si="130">IF(AND(ISNUMBER(AH38),ISNUMBER(AH37)), IF(AH38&lt;=AH37, "Pass", "Fail"), "")</f>
        <v/>
      </c>
      <c r="AI39" s="1500"/>
      <c r="AJ39" s="313" t="str">
        <f t="shared" ref="AJ39" si="131">IF(AND(ISNUMBER(AJ38),ISNUMBER(AJ37)), IF(AJ38&lt;=AJ37, "Pass", "Fail"), "")</f>
        <v/>
      </c>
      <c r="AK39" s="313" t="str">
        <f t="shared" ref="AK39" si="132">IF(AND(ISNUMBER(AK38),ISNUMBER(AK37)), IF(AK38&lt;=AK37, "Pass", "Fail"), "")</f>
        <v/>
      </c>
      <c r="AL39" s="499"/>
      <c r="AM39" s="499"/>
      <c r="AN39" s="499"/>
      <c r="AO39" s="499"/>
      <c r="AP39" s="1500"/>
      <c r="AQ39" s="1500"/>
      <c r="AR39" s="1500"/>
      <c r="AS39" s="1637"/>
      <c r="AT39" s="1500"/>
      <c r="AU39" s="1500"/>
      <c r="AV39" s="1500"/>
      <c r="AW39" s="1500"/>
      <c r="AX39" s="1500"/>
      <c r="AY39" s="1500"/>
      <c r="AZ39" s="1500"/>
      <c r="BA39" s="266"/>
      <c r="BB39" s="266"/>
      <c r="BC39" s="266"/>
      <c r="BD39" s="1641"/>
      <c r="BE39" s="266"/>
      <c r="BF39" s="276"/>
      <c r="BG39" s="266"/>
      <c r="BH39" s="266"/>
      <c r="BI39" s="266"/>
      <c r="BJ39" s="266"/>
      <c r="BK39" s="266"/>
      <c r="BL39" s="266"/>
      <c r="BM39" s="313" t="str">
        <f t="shared" ref="BM39:BQ39" si="133">IF(AND(ISNUMBER(BM38),ISNUMBER(BM37)), IF(BM38&lt;=BM37, "Pass", "Fail"), "")</f>
        <v/>
      </c>
      <c r="BN39" s="313" t="str">
        <f t="shared" si="133"/>
        <v/>
      </c>
      <c r="BO39" s="313" t="str">
        <f t="shared" si="133"/>
        <v/>
      </c>
      <c r="BP39" s="313"/>
      <c r="BQ39" s="313" t="str">
        <f t="shared" si="133"/>
        <v/>
      </c>
      <c r="BR39" s="1500"/>
      <c r="BS39" s="313" t="str">
        <f t="shared" ref="BS39" si="134">IF(AND(ISNUMBER(BS38),ISNUMBER(BS37)), IF(BS38&lt;=BS37, "Pass", "Fail"), "")</f>
        <v/>
      </c>
      <c r="BT39" s="313" t="str">
        <f t="shared" ref="BT39:BU39" si="135">IF(AND(ISNUMBER(BT38),ISNUMBER(BT37)), IF(BT38&lt;=BT37, "Pass", "Fail"), "")</f>
        <v/>
      </c>
      <c r="BU39" s="313" t="str">
        <f t="shared" si="135"/>
        <v/>
      </c>
      <c r="BV39" s="499"/>
      <c r="BW39" s="313" t="str">
        <f t="shared" ref="BW39:BX39" si="136">IF(AND(ISNUMBER(BW38),ISNUMBER(BW37)), IF(BW38&lt;=BW37, "Pass", "Fail"), "")</f>
        <v/>
      </c>
      <c r="BX39" s="313" t="str">
        <f t="shared" si="136"/>
        <v/>
      </c>
      <c r="BY39" s="266"/>
      <c r="BZ39" s="499"/>
      <c r="CA39" s="499"/>
      <c r="CB39" s="499"/>
      <c r="CC39" s="1628"/>
      <c r="CD39" s="499"/>
      <c r="CE39" s="499"/>
      <c r="CF39" s="499"/>
      <c r="CG39" s="499"/>
      <c r="CH39" s="499"/>
      <c r="CI39" s="1092"/>
      <c r="CJ39" s="499"/>
      <c r="CK39" s="544"/>
      <c r="CL39" s="313" t="str">
        <f>IF(AND(ISNUMBER(CL38),ISNUMBER(CL37)), IF(CL38&lt;=CL37, "Pass", "Fail"), "")</f>
        <v/>
      </c>
      <c r="CM39" s="499"/>
      <c r="CN39" s="499"/>
      <c r="CO39" s="313" t="str">
        <f>IF(AND(ISNUMBER(CO38),ISNUMBER(CO37)), IF(CO38&lt;=CO37, "Pass", "Fail"), "")</f>
        <v/>
      </c>
      <c r="CP39" s="313" t="str">
        <f>IF(AND(ISNUMBER(CP38),ISNUMBER(CP37)), IF(CP38&lt;=CP37, "Pass", "Fail"), "")</f>
        <v/>
      </c>
      <c r="CQ39" s="313" t="str">
        <f>IF(AND(ISNUMBER(CQ38),ISNUMBER(CQ37)), IF(CQ38&lt;=CQ37, "Pass", "Fail"), "")</f>
        <v/>
      </c>
      <c r="CR39" s="499"/>
      <c r="CS39" s="1092"/>
      <c r="CT39" s="282"/>
    </row>
    <row r="40" spans="1:98" customFormat="1" ht="15" hidden="1" customHeight="1" x14ac:dyDescent="0.25">
      <c r="A40" s="213"/>
      <c r="B40" s="1507"/>
      <c r="C40" s="256"/>
      <c r="D40" s="256"/>
      <c r="E40" s="256"/>
      <c r="F40" s="256"/>
      <c r="G40" s="256"/>
      <c r="H40" s="256"/>
      <c r="I40" s="256"/>
      <c r="J40" s="256"/>
      <c r="K40" s="256"/>
      <c r="L40" s="256"/>
      <c r="M40" s="256"/>
      <c r="N40" s="256"/>
      <c r="O40" s="256"/>
      <c r="P40" s="256"/>
      <c r="Q40" s="1627"/>
      <c r="R40" s="255"/>
      <c r="S40" s="256"/>
      <c r="T40" s="999"/>
      <c r="U40" s="256"/>
      <c r="V40" s="255"/>
      <c r="W40" s="256"/>
      <c r="X40" s="999"/>
      <c r="Y40" s="256"/>
      <c r="Z40" s="999"/>
      <c r="AA40" s="256"/>
      <c r="AB40" s="256"/>
      <c r="AC40" s="1627"/>
      <c r="AD40" s="255"/>
      <c r="AE40" s="256"/>
      <c r="AF40" s="999"/>
      <c r="AG40" s="256"/>
      <c r="AH40" s="255"/>
      <c r="AI40" s="256"/>
      <c r="AJ40" s="999"/>
      <c r="AK40" s="256"/>
      <c r="AL40" s="999"/>
      <c r="AM40" s="256"/>
      <c r="AN40" s="256"/>
      <c r="AO40" s="256"/>
      <c r="AP40" s="256"/>
      <c r="AQ40" s="256"/>
      <c r="AR40" s="256"/>
      <c r="AS40" s="1627"/>
      <c r="AT40" s="256"/>
      <c r="AU40" s="256"/>
      <c r="AV40" s="256"/>
      <c r="AW40" s="256"/>
      <c r="AX40" s="256"/>
      <c r="AY40" s="256"/>
      <c r="AZ40" s="256"/>
      <c r="BA40" s="1497"/>
      <c r="BB40" s="1497"/>
      <c r="BC40" s="1497"/>
      <c r="BD40" s="1641"/>
      <c r="BE40" s="1498"/>
      <c r="BF40" s="1495"/>
      <c r="BG40" s="1499"/>
      <c r="BH40" s="1497"/>
      <c r="BI40" s="1497"/>
      <c r="BJ40" s="1497"/>
      <c r="BK40" s="1497"/>
      <c r="BL40" s="1497"/>
      <c r="BM40" s="256"/>
      <c r="BN40" s="256"/>
      <c r="BO40" s="256"/>
      <c r="BP40" s="1627"/>
      <c r="BQ40" s="255"/>
      <c r="BR40" s="1504"/>
      <c r="BS40" s="999"/>
      <c r="BT40" s="256"/>
      <c r="BU40" s="256"/>
      <c r="BV40" s="256"/>
      <c r="BW40" s="256"/>
      <c r="BX40" s="256"/>
      <c r="BY40" s="1496"/>
      <c r="BZ40" s="256"/>
      <c r="CA40" s="256"/>
      <c r="CB40" s="256"/>
      <c r="CC40" s="1627"/>
      <c r="CD40" s="256"/>
      <c r="CE40" s="256"/>
      <c r="CF40" s="256"/>
      <c r="CG40" s="256"/>
      <c r="CH40" s="256"/>
      <c r="CI40" s="255"/>
      <c r="CJ40" s="1490"/>
      <c r="CK40" s="544"/>
      <c r="CL40" s="256"/>
      <c r="CM40" s="256"/>
      <c r="CN40" s="256"/>
      <c r="CO40" s="256"/>
      <c r="CP40" s="256"/>
      <c r="CQ40" s="256"/>
      <c r="CR40" s="337"/>
      <c r="CS40" s="784"/>
      <c r="CT40" s="282"/>
    </row>
    <row r="41" spans="1:98" customFormat="1" ht="15" hidden="1" customHeight="1" x14ac:dyDescent="0.25">
      <c r="A41" s="213"/>
      <c r="B41" s="1507"/>
      <c r="C41" s="256"/>
      <c r="D41" s="256"/>
      <c r="E41" s="256"/>
      <c r="F41" s="256"/>
      <c r="G41" s="256"/>
      <c r="H41" s="256"/>
      <c r="I41" s="256"/>
      <c r="J41" s="256"/>
      <c r="K41" s="256"/>
      <c r="L41" s="256"/>
      <c r="M41" s="256"/>
      <c r="N41" s="256"/>
      <c r="O41" s="256"/>
      <c r="P41" s="256"/>
      <c r="Q41" s="1627"/>
      <c r="R41" s="255"/>
      <c r="S41" s="256"/>
      <c r="T41" s="999"/>
      <c r="U41" s="256"/>
      <c r="V41" s="255"/>
      <c r="W41" s="256"/>
      <c r="X41" s="999"/>
      <c r="Y41" s="256"/>
      <c r="Z41" s="999"/>
      <c r="AA41" s="256"/>
      <c r="AB41" s="256"/>
      <c r="AC41" s="1627"/>
      <c r="AD41" s="255"/>
      <c r="AE41" s="256"/>
      <c r="AF41" s="999"/>
      <c r="AG41" s="256"/>
      <c r="AH41" s="255"/>
      <c r="AI41" s="256"/>
      <c r="AJ41" s="999"/>
      <c r="AK41" s="256"/>
      <c r="AL41" s="999"/>
      <c r="AM41" s="256"/>
      <c r="AN41" s="256"/>
      <c r="AO41" s="256"/>
      <c r="AP41" s="256"/>
      <c r="AQ41" s="256"/>
      <c r="AR41" s="256"/>
      <c r="AS41" s="1627"/>
      <c r="AT41" s="256"/>
      <c r="AU41" s="256"/>
      <c r="AV41" s="256"/>
      <c r="AW41" s="256"/>
      <c r="AX41" s="256"/>
      <c r="AY41" s="256"/>
      <c r="AZ41" s="256"/>
      <c r="BA41" s="1497"/>
      <c r="BB41" s="1497"/>
      <c r="BC41" s="1497"/>
      <c r="BD41" s="1641"/>
      <c r="BE41" s="1498"/>
      <c r="BF41" s="1495"/>
      <c r="BG41" s="1499"/>
      <c r="BH41" s="1497"/>
      <c r="BI41" s="1497"/>
      <c r="BJ41" s="1497"/>
      <c r="BK41" s="1497"/>
      <c r="BL41" s="1497"/>
      <c r="BM41" s="256"/>
      <c r="BN41" s="256"/>
      <c r="BO41" s="256"/>
      <c r="BP41" s="1627"/>
      <c r="BQ41" s="255"/>
      <c r="BR41" s="1504"/>
      <c r="BS41" s="999"/>
      <c r="BT41" s="256"/>
      <c r="BU41" s="256"/>
      <c r="BV41" s="256"/>
      <c r="BW41" s="256"/>
      <c r="BX41" s="256"/>
      <c r="BY41" s="1496"/>
      <c r="BZ41" s="256"/>
      <c r="CA41" s="256"/>
      <c r="CB41" s="256"/>
      <c r="CC41" s="1627"/>
      <c r="CD41" s="256"/>
      <c r="CE41" s="256"/>
      <c r="CF41" s="256"/>
      <c r="CG41" s="256"/>
      <c r="CH41" s="256"/>
      <c r="CI41" s="255"/>
      <c r="CJ41" s="1490"/>
      <c r="CK41" s="544"/>
      <c r="CL41" s="256"/>
      <c r="CM41" s="256"/>
      <c r="CN41" s="256"/>
      <c r="CO41" s="256"/>
      <c r="CP41" s="256"/>
      <c r="CQ41" s="256"/>
      <c r="CR41" s="337"/>
      <c r="CS41" s="784"/>
      <c r="CT41" s="282"/>
    </row>
    <row r="42" spans="1:98" customFormat="1" ht="15" hidden="1" customHeight="1" x14ac:dyDescent="0.25">
      <c r="A42" s="213"/>
      <c r="B42" s="1507"/>
      <c r="C42" s="256"/>
      <c r="D42" s="256"/>
      <c r="E42" s="256"/>
      <c r="F42" s="256"/>
      <c r="G42" s="256"/>
      <c r="H42" s="256"/>
      <c r="I42" s="256"/>
      <c r="J42" s="256"/>
      <c r="K42" s="256"/>
      <c r="L42" s="256"/>
      <c r="M42" s="256"/>
      <c r="N42" s="256"/>
      <c r="O42" s="256"/>
      <c r="P42" s="256"/>
      <c r="Q42" s="1627"/>
      <c r="R42" s="255"/>
      <c r="S42" s="256"/>
      <c r="T42" s="999"/>
      <c r="U42" s="256"/>
      <c r="V42" s="255"/>
      <c r="W42" s="256"/>
      <c r="X42" s="999"/>
      <c r="Y42" s="256"/>
      <c r="Z42" s="999"/>
      <c r="AA42" s="256"/>
      <c r="AB42" s="256"/>
      <c r="AC42" s="1627"/>
      <c r="AD42" s="255"/>
      <c r="AE42" s="256"/>
      <c r="AF42" s="999"/>
      <c r="AG42" s="256"/>
      <c r="AH42" s="255"/>
      <c r="AI42" s="256"/>
      <c r="AJ42" s="999"/>
      <c r="AK42" s="256"/>
      <c r="AL42" s="999"/>
      <c r="AM42" s="256"/>
      <c r="AN42" s="256"/>
      <c r="AO42" s="256"/>
      <c r="AP42" s="256"/>
      <c r="AQ42" s="256"/>
      <c r="AR42" s="256"/>
      <c r="AS42" s="1627"/>
      <c r="AT42" s="256"/>
      <c r="AU42" s="256"/>
      <c r="AV42" s="256"/>
      <c r="AW42" s="256"/>
      <c r="AX42" s="256"/>
      <c r="AY42" s="256"/>
      <c r="AZ42" s="256"/>
      <c r="BA42" s="1497"/>
      <c r="BB42" s="1497"/>
      <c r="BC42" s="1497"/>
      <c r="BD42" s="1641"/>
      <c r="BE42" s="1498"/>
      <c r="BF42" s="1495"/>
      <c r="BG42" s="1499"/>
      <c r="BH42" s="1497"/>
      <c r="BI42" s="1497"/>
      <c r="BJ42" s="1497"/>
      <c r="BK42" s="1497"/>
      <c r="BL42" s="1497"/>
      <c r="BM42" s="256"/>
      <c r="BN42" s="256"/>
      <c r="BO42" s="256"/>
      <c r="BP42" s="1627"/>
      <c r="BQ42" s="255"/>
      <c r="BR42" s="1504"/>
      <c r="BS42" s="999"/>
      <c r="BT42" s="256"/>
      <c r="BU42" s="256"/>
      <c r="BV42" s="256"/>
      <c r="BW42" s="256"/>
      <c r="BX42" s="256"/>
      <c r="BY42" s="1496"/>
      <c r="BZ42" s="256"/>
      <c r="CA42" s="256"/>
      <c r="CB42" s="256"/>
      <c r="CC42" s="1627"/>
      <c r="CD42" s="256"/>
      <c r="CE42" s="256"/>
      <c r="CF42" s="256"/>
      <c r="CG42" s="256"/>
      <c r="CH42" s="256"/>
      <c r="CI42" s="255"/>
      <c r="CJ42" s="1490"/>
      <c r="CK42" s="544"/>
      <c r="CL42" s="256"/>
      <c r="CM42" s="256"/>
      <c r="CN42" s="256"/>
      <c r="CO42" s="256"/>
      <c r="CP42" s="256"/>
      <c r="CQ42" s="256"/>
      <c r="CR42" s="337"/>
      <c r="CS42" s="784"/>
      <c r="CT42" s="282"/>
    </row>
    <row r="43" spans="1:98" customFormat="1" ht="15" customHeight="1" x14ac:dyDescent="0.25">
      <c r="A43" s="213"/>
      <c r="B43" s="360" t="s">
        <v>771</v>
      </c>
      <c r="C43" s="334" t="str">
        <f>IF(AND(ISNUMBER(N43),ISNUMBER(Z43)),SUM(N43,Z43),"")</f>
        <v/>
      </c>
      <c r="D43" s="334" t="str">
        <f>IF(AND(ISNUMBER(O43),ISNUMBER(AA43)),SUM(O43,AA43),"")</f>
        <v/>
      </c>
      <c r="E43" s="334" t="str">
        <f>IF(AND(ISNUMBER(P43),ISNUMBER(AB43)),SUM(P43,AB43),"")</f>
        <v/>
      </c>
      <c r="F43" s="334" t="str">
        <f>IF(AND(ISNUMBER(Q43),ISNUMBER(AC43)),SUM(Q43,AC43),"")</f>
        <v/>
      </c>
      <c r="G43" s="334" t="str">
        <f>IF(AND(ISNUMBER(R43),ISNUMBER(AD43)),SUM(R43,AD43),"")</f>
        <v/>
      </c>
      <c r="H43" s="334" t="str">
        <f t="shared" si="88"/>
        <v/>
      </c>
      <c r="I43" s="334" t="str">
        <f>IF(AND(ISNUMBER(T43),ISNUMBER(AF43)),SUM(T43,AF43),"")</f>
        <v/>
      </c>
      <c r="J43" s="334" t="str">
        <f>IF(AND(ISNUMBER(U43),ISNUMBER(AG43)),SUM(U43,AG43),"")</f>
        <v/>
      </c>
      <c r="K43" s="334" t="str">
        <f>IF(AND(ISNUMBER(V43),ISNUMBER(AH43)),SUM(V43,AH43),"")</f>
        <v/>
      </c>
      <c r="L43" s="334" t="str">
        <f>IF(AND(ISNUMBER(W43),ISNUMBER(AI43)),SUM(W43,AI43),"")</f>
        <v/>
      </c>
      <c r="M43" s="334" t="str">
        <f>IF(AND(ISNUMBER(X43),ISNUMBER(AJ43)),SUM(X43,AJ43),"")</f>
        <v/>
      </c>
      <c r="N43" s="160"/>
      <c r="O43" s="160"/>
      <c r="P43" s="160"/>
      <c r="Q43" s="1625"/>
      <c r="R43" s="98"/>
      <c r="S43" s="334" t="str">
        <f t="shared" si="70"/>
        <v/>
      </c>
      <c r="T43" s="267"/>
      <c r="U43" s="160"/>
      <c r="V43" s="98"/>
      <c r="W43" s="334" t="str">
        <f>IF(AND(ISNUMBER(T43),ISNUMBER(U43),ISNUMBER(V43)),SUM(T43:V43), "")</f>
        <v/>
      </c>
      <c r="X43" s="267"/>
      <c r="Y43" s="160"/>
      <c r="Z43" s="160"/>
      <c r="AA43" s="160"/>
      <c r="AB43" s="160"/>
      <c r="AC43" s="1625"/>
      <c r="AD43" s="98"/>
      <c r="AE43" s="334" t="str">
        <f t="shared" si="71"/>
        <v/>
      </c>
      <c r="AF43" s="267"/>
      <c r="AG43" s="160"/>
      <c r="AH43" s="98"/>
      <c r="AI43" s="334" t="str">
        <f>IF(AND(ISNUMBER(AF43),ISNUMBER(AG43),ISNUMBER(AH43)),SUM(AF43:AH43), "")</f>
        <v/>
      </c>
      <c r="AJ43" s="267"/>
      <c r="AK43" s="160"/>
      <c r="AL43" s="160"/>
      <c r="AM43" s="160"/>
      <c r="AN43" s="160"/>
      <c r="AO43" s="160"/>
      <c r="AP43" s="334" t="str">
        <f>IF(AND(ISNUMBER(BA43),ISNUMBER(BM43)),SUM(BA43,BM43),"")</f>
        <v/>
      </c>
      <c r="AQ43" s="334" t="str">
        <f>IF(AND(ISNUMBER(BB43),ISNUMBER(BN43)),SUM(BB43,BN43),"")</f>
        <v/>
      </c>
      <c r="AR43" s="334" t="str">
        <f>IF(AND(ISNUMBER(BC43),ISNUMBER(BO43)),SUM(BC43,BO43),"")</f>
        <v/>
      </c>
      <c r="AS43" s="334"/>
      <c r="AT43" s="334" t="str">
        <f>IF(AND(ISNUMBER(BE43),ISNUMBER(BQ43)),SUM(BE43,BQ43),"")</f>
        <v/>
      </c>
      <c r="AU43" s="334" t="str">
        <f>IF(AND(ISNUMBER(AP43),ISNUMBER(AQ43),ISNUMBER(AT43)),SUM(AP43,AQ43,AT43),"")</f>
        <v/>
      </c>
      <c r="AV43" s="334" t="str">
        <f>IF(AND(ISNUMBER(BG43),ISNUMBER(BS43)),SUM(BG43,BS43),"")</f>
        <v/>
      </c>
      <c r="AW43" s="334" t="str">
        <f>IF(AND(ISNUMBER(BH43),ISNUMBER(BT43)),SUM(BH43,BT43),"")</f>
        <v/>
      </c>
      <c r="AX43" s="334" t="str">
        <f>IF(AND(ISNUMBER(BI43),ISNUMBER(BU43)),SUM(BI43,BU43),"")</f>
        <v/>
      </c>
      <c r="AY43" s="334" t="str">
        <f>IF(AND(ISNUMBER(BJ43),ISNUMBER(BV43)),SUM(BJ43,BV43),"")</f>
        <v/>
      </c>
      <c r="AZ43" s="334" t="str">
        <f>IF(AND(ISNUMBER(BK43),ISNUMBER(BW43)),SUM(BK43,BW43),"")</f>
        <v/>
      </c>
      <c r="BA43" s="160"/>
      <c r="BB43" s="160"/>
      <c r="BC43" s="160"/>
      <c r="BD43" s="1625"/>
      <c r="BE43" s="98"/>
      <c r="BF43" s="334" t="str">
        <f>IF(AND(ISNUMBER(BA43), ISNUMBER(BB43), ISNUMBER(BE43)), SUM(BA43,BB43,BE43), "")</f>
        <v/>
      </c>
      <c r="BG43" s="267"/>
      <c r="BH43" s="160"/>
      <c r="BI43" s="160"/>
      <c r="BJ43" s="334" t="str">
        <f>IF(AND(ISNUMBER(BG43),ISNUMBER(BH43),ISNUMBER(BI43)),SUM(BG43:BI43), "")</f>
        <v/>
      </c>
      <c r="BK43" s="160"/>
      <c r="BL43" s="160"/>
      <c r="BM43" s="160"/>
      <c r="BN43" s="160"/>
      <c r="BO43" s="160"/>
      <c r="BP43" s="1625"/>
      <c r="BQ43" s="98"/>
      <c r="BR43" s="334" t="str">
        <f>IF(AND(ISNUMBER(BM43), ISNUMBER(BN43), ISNUMBER(BQ43)), SUM(BM43,BN43,BQ43), "")</f>
        <v/>
      </c>
      <c r="BS43" s="267"/>
      <c r="BT43" s="160"/>
      <c r="BU43" s="160"/>
      <c r="BV43" s="334" t="str">
        <f>IF(AND(ISNUMBER(BS43),ISNUMBER(BT43),ISNUMBER(BU43)),SUM(BS43:BU43), "")</f>
        <v/>
      </c>
      <c r="BW43" s="160"/>
      <c r="BX43" s="160"/>
      <c r="BY43" s="160"/>
      <c r="BZ43" s="160"/>
      <c r="CA43" s="160"/>
      <c r="CB43" s="160"/>
      <c r="CC43" s="1625"/>
      <c r="CD43" s="160"/>
      <c r="CE43" s="334" t="str">
        <f>IF($C$7="No", 0, IF(AND(ISNUMBER(BZ43),ISNUMBER(CA43),ISNUMBER(CD43)),SUM(BZ43,CA43,CD43),""))</f>
        <v/>
      </c>
      <c r="CF43" s="160"/>
      <c r="CG43" s="160"/>
      <c r="CH43" s="160"/>
      <c r="CI43" s="99" t="str">
        <f>IF($C$7="No", 0, IF(AND(ISNUMBER(CF43), ISNUMBER(CG43), ISNUMBER(CH43)), SUM(CF43:CH43), ""))</f>
        <v/>
      </c>
      <c r="CJ43" s="539" t="str">
        <f>IF(AND(ISNUMBER(CE43), ISNUMBER(CI43)), IF(CE43&lt;&gt;0, CI43/CE43, ""), "")</f>
        <v/>
      </c>
      <c r="CK43" s="544"/>
      <c r="CL43" s="160"/>
      <c r="CM43" s="160"/>
      <c r="CN43" s="160"/>
      <c r="CO43" s="160"/>
      <c r="CP43" s="160"/>
      <c r="CQ43" s="160"/>
      <c r="CR43" s="313" t="str">
        <f>IF(AND(ISNUMBER(CO43), ISNUMBER(AU43), ISNUMBER(CE43)), IF(CO43&gt;= 0.85 * (AU43+CE43), "Pass", "please check"),"")</f>
        <v/>
      </c>
      <c r="CS43" s="394" t="str">
        <f>IF(AND(ISNUMBER(AL43),ISNUMBER(AM43),ISNUMBER(AN43),ISNUMBER(AO43),ISNUMBER(AY43), ISNUMBER(AZ43), ISNUMBER(CQ43), ISNUMBER(CI43)), IF(CQ43&gt;=(AY43+12.5*MAX(0,AZ43-(AL43+AM43+AN43+AO43))+CI43), "Pass", "please check"), "")</f>
        <v/>
      </c>
      <c r="CT43" s="282"/>
    </row>
    <row r="44" spans="1:98" customFormat="1" ht="15" customHeight="1" x14ac:dyDescent="0.25">
      <c r="A44" s="213"/>
      <c r="B44" s="361" t="s">
        <v>729</v>
      </c>
      <c r="C44" s="334" t="str">
        <f t="shared" ref="C44:G44" si="137">IF(ISNUMBER(Z44), Z44, "")</f>
        <v/>
      </c>
      <c r="D44" s="334" t="str">
        <f t="shared" si="137"/>
        <v/>
      </c>
      <c r="E44" s="334" t="str">
        <f t="shared" si="137"/>
        <v/>
      </c>
      <c r="F44" s="334" t="str">
        <f t="shared" si="137"/>
        <v/>
      </c>
      <c r="G44" s="334" t="str">
        <f t="shared" si="137"/>
        <v/>
      </c>
      <c r="H44" s="334" t="str">
        <f>IF(AND(ISNUMBER(C44),ISNUMBER(D44),ISNUMBER(G44)),SUM(C44,D44,G44),"")</f>
        <v/>
      </c>
      <c r="I44" s="334" t="str">
        <f>IF(ISNUMBER(AF44), AF44, "")</f>
        <v/>
      </c>
      <c r="J44" s="334" t="str">
        <f>IF(ISNUMBER(AG44), AG44, "")</f>
        <v/>
      </c>
      <c r="K44" s="334" t="str">
        <f>IF(ISNUMBER(AH44), AH44, "")</f>
        <v/>
      </c>
      <c r="L44" s="334" t="str">
        <f>IF(ISNUMBER(AI44), AI44, "")</f>
        <v/>
      </c>
      <c r="M44" s="334" t="str">
        <f>IF(ISNUMBER(AJ44), AJ44, "")</f>
        <v/>
      </c>
      <c r="N44" s="499"/>
      <c r="O44" s="499"/>
      <c r="P44" s="499"/>
      <c r="Q44" s="1628"/>
      <c r="R44" s="499"/>
      <c r="S44" s="1501"/>
      <c r="T44" s="499"/>
      <c r="U44" s="499"/>
      <c r="V44" s="499"/>
      <c r="W44" s="1501"/>
      <c r="X44" s="499"/>
      <c r="Y44" s="499"/>
      <c r="Z44" s="471"/>
      <c r="AA44" s="471"/>
      <c r="AB44" s="471"/>
      <c r="AC44" s="1635"/>
      <c r="AD44" s="475"/>
      <c r="AE44" s="334" t="str">
        <f t="shared" si="71"/>
        <v/>
      </c>
      <c r="AF44" s="474"/>
      <c r="AG44" s="471"/>
      <c r="AH44" s="475"/>
      <c r="AI44" s="334" t="str">
        <f>IF(AND(ISNUMBER(AF44),ISNUMBER(AG44),ISNUMBER(AH44)),SUM(AF44:AH44), "")</f>
        <v/>
      </c>
      <c r="AJ44" s="474"/>
      <c r="AK44" s="471"/>
      <c r="AL44" s="499"/>
      <c r="AM44" s="499"/>
      <c r="AN44" s="499"/>
      <c r="AO44" s="499"/>
      <c r="AP44" s="334" t="str">
        <f t="shared" ref="AP44:AT44" si="138">IF(ISNUMBER(BM44),BM44,"")</f>
        <v/>
      </c>
      <c r="AQ44" s="334" t="str">
        <f t="shared" si="138"/>
        <v/>
      </c>
      <c r="AR44" s="334" t="str">
        <f t="shared" si="138"/>
        <v/>
      </c>
      <c r="AS44" s="334"/>
      <c r="AT44" s="334" t="str">
        <f t="shared" si="138"/>
        <v/>
      </c>
      <c r="AU44" s="334" t="str">
        <f>IF(AND(ISNUMBER(AP44),ISNUMBER(AQ44),ISNUMBER(AT44)),SUM(AP44,AQ44,AT44),"")</f>
        <v/>
      </c>
      <c r="AV44" s="334" t="str">
        <f t="shared" ref="AV44:AZ44" si="139">IF(ISNUMBER(BS44),BS44,"")</f>
        <v/>
      </c>
      <c r="AW44" s="334" t="str">
        <f t="shared" si="139"/>
        <v/>
      </c>
      <c r="AX44" s="334" t="str">
        <f t="shared" si="139"/>
        <v/>
      </c>
      <c r="AY44" s="334" t="str">
        <f t="shared" si="139"/>
        <v/>
      </c>
      <c r="AZ44" s="334" t="str">
        <f t="shared" si="139"/>
        <v/>
      </c>
      <c r="BA44" s="266"/>
      <c r="BB44" s="266"/>
      <c r="BC44" s="266"/>
      <c r="BD44" s="1641"/>
      <c r="BE44" s="266"/>
      <c r="BF44" s="462"/>
      <c r="BG44" s="266"/>
      <c r="BH44" s="266"/>
      <c r="BI44" s="266"/>
      <c r="BJ44" s="266"/>
      <c r="BK44" s="266"/>
      <c r="BL44" s="266"/>
      <c r="BM44" s="471"/>
      <c r="BN44" s="471"/>
      <c r="BO44" s="471"/>
      <c r="BP44" s="1635"/>
      <c r="BQ44" s="475"/>
      <c r="BR44" s="334" t="str">
        <f>IF(AND(ISNUMBER(BM44), ISNUMBER(BN44), ISNUMBER(BQ44)), SUM(BM44,BN44,BQ44), "")</f>
        <v/>
      </c>
      <c r="BS44" s="474"/>
      <c r="BT44" s="471"/>
      <c r="BU44" s="471"/>
      <c r="BV44" s="334" t="str">
        <f>IF(AND(ISNUMBER(BS44),ISNUMBER(BT44),ISNUMBER(BU44)),SUM(BS44:BU44), "")</f>
        <v/>
      </c>
      <c r="BW44" s="471"/>
      <c r="BX44" s="471"/>
      <c r="BY44" s="266"/>
      <c r="BZ44" s="499"/>
      <c r="CA44" s="499"/>
      <c r="CB44" s="499"/>
      <c r="CC44" s="1628"/>
      <c r="CD44" s="499"/>
      <c r="CE44" s="499"/>
      <c r="CF44" s="499"/>
      <c r="CG44" s="499"/>
      <c r="CH44" s="499"/>
      <c r="CI44" s="1092"/>
      <c r="CJ44" s="499"/>
      <c r="CK44" s="544"/>
      <c r="CL44" s="471"/>
      <c r="CM44" s="471"/>
      <c r="CN44" s="471"/>
      <c r="CO44" s="471"/>
      <c r="CP44" s="471"/>
      <c r="CQ44" s="471"/>
      <c r="CR44" s="313" t="str">
        <f>IF(AND(ISNUMBER(CO44), ISNUMBER(AU44)), IF(CO44&gt;=AU44, "Pass", "please check"),"")</f>
        <v/>
      </c>
      <c r="CS44" s="394" t="str">
        <f>IF(AND(ISNUMBER(AY44), ISNUMBER(CQ44)), IF(CQ44&gt;=AY44, "Pass", "please check"), "")</f>
        <v/>
      </c>
      <c r="CT44" s="282"/>
    </row>
    <row r="45" spans="1:98" customFormat="1" ht="15" customHeight="1" x14ac:dyDescent="0.25">
      <c r="A45" s="213"/>
      <c r="B45" s="1506" t="str">
        <f>"Check: row " &amp; ROW(B44) &amp; " ≤ row " &amp; ROW(B43)</f>
        <v>Check: row 44 ≤ row 43</v>
      </c>
      <c r="C45" s="1500"/>
      <c r="D45" s="1500"/>
      <c r="E45" s="1500"/>
      <c r="F45" s="1500"/>
      <c r="G45" s="1500"/>
      <c r="H45" s="1500"/>
      <c r="I45" s="1500"/>
      <c r="J45" s="1500"/>
      <c r="K45" s="1500"/>
      <c r="L45" s="1500"/>
      <c r="M45" s="1500"/>
      <c r="N45" s="499"/>
      <c r="O45" s="499"/>
      <c r="P45" s="499"/>
      <c r="Q45" s="1628"/>
      <c r="R45" s="499"/>
      <c r="S45" s="1493"/>
      <c r="T45" s="499"/>
      <c r="U45" s="499"/>
      <c r="V45" s="499"/>
      <c r="W45" s="1493"/>
      <c r="X45" s="499"/>
      <c r="Y45" s="499"/>
      <c r="Z45" s="313" t="str">
        <f t="shared" ref="Z45" si="140">IF(AND(ISNUMBER(Z44),ISNUMBER(Z43)), IF(Z44&lt;=Z43, "Pass", "Fail"), "")</f>
        <v/>
      </c>
      <c r="AA45" s="313" t="str">
        <f t="shared" ref="AA45" si="141">IF(AND(ISNUMBER(AA44),ISNUMBER(AA43)), IF(AA44&lt;=AA43, "Pass", "Fail"), "")</f>
        <v/>
      </c>
      <c r="AB45" s="313" t="str">
        <f t="shared" ref="AB45" si="142">IF(AND(ISNUMBER(AB44),ISNUMBER(AB43)), IF(AB44&lt;=AB43, "Pass", "Fail"), "")</f>
        <v/>
      </c>
      <c r="AC45" s="313"/>
      <c r="AD45" s="394" t="str">
        <f t="shared" ref="AD45" si="143">IF(AND(ISNUMBER(AD44),ISNUMBER(AD43)), IF(AD44&lt;=AD43, "Pass", "Fail"), "")</f>
        <v/>
      </c>
      <c r="AE45" s="1500"/>
      <c r="AF45" s="313" t="str">
        <f t="shared" ref="AF45" si="144">IF(AND(ISNUMBER(AF44),ISNUMBER(AF43)), IF(AF44&lt;=AF43, "Pass", "Fail"), "")</f>
        <v/>
      </c>
      <c r="AG45" s="313" t="str">
        <f t="shared" ref="AG45" si="145">IF(AND(ISNUMBER(AG44),ISNUMBER(AG43)), IF(AG44&lt;=AG43, "Pass", "Fail"), "")</f>
        <v/>
      </c>
      <c r="AH45" s="313" t="str">
        <f t="shared" ref="AH45" si="146">IF(AND(ISNUMBER(AH44),ISNUMBER(AH43)), IF(AH44&lt;=AH43, "Pass", "Fail"), "")</f>
        <v/>
      </c>
      <c r="AI45" s="1500"/>
      <c r="AJ45" s="313" t="str">
        <f t="shared" ref="AJ45" si="147">IF(AND(ISNUMBER(AJ44),ISNUMBER(AJ43)), IF(AJ44&lt;=AJ43, "Pass", "Fail"), "")</f>
        <v/>
      </c>
      <c r="AK45" s="313" t="str">
        <f t="shared" ref="AK45" si="148">IF(AND(ISNUMBER(AK44),ISNUMBER(AK43)), IF(AK44&lt;=AK43, "Pass", "Fail"), "")</f>
        <v/>
      </c>
      <c r="AL45" s="499"/>
      <c r="AM45" s="499"/>
      <c r="AN45" s="499"/>
      <c r="AO45" s="499"/>
      <c r="AP45" s="1500"/>
      <c r="AQ45" s="1500"/>
      <c r="AR45" s="1500"/>
      <c r="AS45" s="1637"/>
      <c r="AT45" s="1500"/>
      <c r="AU45" s="1500"/>
      <c r="AV45" s="1500"/>
      <c r="AW45" s="1500"/>
      <c r="AX45" s="1500"/>
      <c r="AY45" s="1500"/>
      <c r="AZ45" s="1500"/>
      <c r="BA45" s="266"/>
      <c r="BB45" s="266"/>
      <c r="BC45" s="266"/>
      <c r="BD45" s="1641"/>
      <c r="BE45" s="266"/>
      <c r="BF45" s="276"/>
      <c r="BG45" s="266"/>
      <c r="BH45" s="266"/>
      <c r="BI45" s="266"/>
      <c r="BJ45" s="266"/>
      <c r="BK45" s="266"/>
      <c r="BL45" s="266"/>
      <c r="BM45" s="313" t="str">
        <f t="shared" ref="BM45:BQ45" si="149">IF(AND(ISNUMBER(BM44),ISNUMBER(BM43)), IF(BM44&lt;=BM43, "Pass", "Fail"), "")</f>
        <v/>
      </c>
      <c r="BN45" s="313" t="str">
        <f t="shared" si="149"/>
        <v/>
      </c>
      <c r="BO45" s="313" t="str">
        <f t="shared" si="149"/>
        <v/>
      </c>
      <c r="BP45" s="313"/>
      <c r="BQ45" s="313" t="str">
        <f t="shared" si="149"/>
        <v/>
      </c>
      <c r="BR45" s="1500"/>
      <c r="BS45" s="313" t="str">
        <f t="shared" ref="BS45" si="150">IF(AND(ISNUMBER(BS44),ISNUMBER(BS43)), IF(BS44&lt;=BS43, "Pass", "Fail"), "")</f>
        <v/>
      </c>
      <c r="BT45" s="313" t="str">
        <f t="shared" ref="BT45:BU45" si="151">IF(AND(ISNUMBER(BT44),ISNUMBER(BT43)), IF(BT44&lt;=BT43, "Pass", "Fail"), "")</f>
        <v/>
      </c>
      <c r="BU45" s="313" t="str">
        <f t="shared" si="151"/>
        <v/>
      </c>
      <c r="BV45" s="499"/>
      <c r="BW45" s="313" t="str">
        <f t="shared" ref="BW45:BX45" si="152">IF(AND(ISNUMBER(BW44),ISNUMBER(BW43)), IF(BW44&lt;=BW43, "Pass", "Fail"), "")</f>
        <v/>
      </c>
      <c r="BX45" s="313" t="str">
        <f t="shared" si="152"/>
        <v/>
      </c>
      <c r="BY45" s="266"/>
      <c r="BZ45" s="499"/>
      <c r="CA45" s="499"/>
      <c r="CB45" s="499"/>
      <c r="CC45" s="1628"/>
      <c r="CD45" s="499"/>
      <c r="CE45" s="499"/>
      <c r="CF45" s="499"/>
      <c r="CG45" s="499"/>
      <c r="CH45" s="499"/>
      <c r="CI45" s="1092"/>
      <c r="CJ45" s="499"/>
      <c r="CK45" s="544"/>
      <c r="CL45" s="313" t="str">
        <f>IF(AND(ISNUMBER(CL44),ISNUMBER(CL43)), IF(CL44&lt;=CL43, "Pass", "Fail"), "")</f>
        <v/>
      </c>
      <c r="CM45" s="499"/>
      <c r="CN45" s="499"/>
      <c r="CO45" s="313" t="str">
        <f>IF(AND(ISNUMBER(CO44),ISNUMBER(CO43)), IF(CO44&lt;=CO43, "Pass", "Fail"), "")</f>
        <v/>
      </c>
      <c r="CP45" s="313" t="str">
        <f>IF(AND(ISNUMBER(CP44),ISNUMBER(CP43)), IF(CP44&lt;=CP43, "Pass", "Fail"), "")</f>
        <v/>
      </c>
      <c r="CQ45" s="313" t="str">
        <f>IF(AND(ISNUMBER(CQ44),ISNUMBER(CQ43)), IF(CQ44&lt;=CQ43, "Pass", "Fail"), "")</f>
        <v/>
      </c>
      <c r="CR45" s="499"/>
      <c r="CS45" s="1092"/>
      <c r="CT45" s="282"/>
    </row>
    <row r="46" spans="1:98" customFormat="1" ht="15" hidden="1" customHeight="1" x14ac:dyDescent="0.25">
      <c r="A46" s="213"/>
      <c r="B46" s="1220"/>
      <c r="C46" s="256"/>
      <c r="D46" s="256"/>
      <c r="E46" s="256"/>
      <c r="F46" s="256"/>
      <c r="G46" s="256"/>
      <c r="H46" s="256"/>
      <c r="I46" s="256"/>
      <c r="J46" s="256"/>
      <c r="K46" s="256"/>
      <c r="L46" s="256"/>
      <c r="M46" s="256"/>
      <c r="N46" s="256"/>
      <c r="O46" s="256"/>
      <c r="P46" s="256"/>
      <c r="Q46" s="1627"/>
      <c r="R46" s="255"/>
      <c r="S46" s="256"/>
      <c r="T46" s="999"/>
      <c r="U46" s="256"/>
      <c r="V46" s="255"/>
      <c r="W46" s="256"/>
      <c r="X46" s="999"/>
      <c r="Y46" s="256"/>
      <c r="Z46" s="999"/>
      <c r="AA46" s="256"/>
      <c r="AB46" s="256"/>
      <c r="AC46" s="1627"/>
      <c r="AD46" s="255"/>
      <c r="AE46" s="256"/>
      <c r="AF46" s="999"/>
      <c r="AG46" s="256"/>
      <c r="AH46" s="255"/>
      <c r="AI46" s="256"/>
      <c r="AJ46" s="999"/>
      <c r="AK46" s="256"/>
      <c r="AL46" s="999"/>
      <c r="AM46" s="256"/>
      <c r="AN46" s="256"/>
      <c r="AO46" s="256"/>
      <c r="AP46" s="256"/>
      <c r="AQ46" s="256"/>
      <c r="AR46" s="256"/>
      <c r="AS46" s="1627"/>
      <c r="AT46" s="256"/>
      <c r="AU46" s="256"/>
      <c r="AV46" s="256"/>
      <c r="AW46" s="256"/>
      <c r="AX46" s="256"/>
      <c r="AY46" s="256"/>
      <c r="AZ46" s="256"/>
      <c r="BA46" s="1497"/>
      <c r="BB46" s="1497"/>
      <c r="BC46" s="1497"/>
      <c r="BD46" s="1641"/>
      <c r="BE46" s="1498"/>
      <c r="BF46" s="1495"/>
      <c r="BG46" s="1499"/>
      <c r="BH46" s="1497"/>
      <c r="BI46" s="1497"/>
      <c r="BJ46" s="1497"/>
      <c r="BK46" s="1497"/>
      <c r="BL46" s="1497"/>
      <c r="BM46" s="256"/>
      <c r="BN46" s="256"/>
      <c r="BO46" s="256"/>
      <c r="BP46" s="1627"/>
      <c r="BQ46" s="255"/>
      <c r="BR46" s="1504"/>
      <c r="BS46" s="999"/>
      <c r="BT46" s="256"/>
      <c r="BU46" s="256"/>
      <c r="BV46" s="256"/>
      <c r="BW46" s="256"/>
      <c r="BX46" s="256"/>
      <c r="BY46" s="1496"/>
      <c r="BZ46" s="256"/>
      <c r="CA46" s="256"/>
      <c r="CB46" s="256"/>
      <c r="CC46" s="1627"/>
      <c r="CD46" s="256"/>
      <c r="CE46" s="256"/>
      <c r="CF46" s="256"/>
      <c r="CG46" s="256"/>
      <c r="CH46" s="256"/>
      <c r="CI46" s="255"/>
      <c r="CJ46" s="1490"/>
      <c r="CK46" s="544"/>
      <c r="CL46" s="256"/>
      <c r="CM46" s="256"/>
      <c r="CN46" s="256"/>
      <c r="CO46" s="256"/>
      <c r="CP46" s="256"/>
      <c r="CQ46" s="256"/>
      <c r="CR46" s="337"/>
      <c r="CS46" s="784"/>
      <c r="CT46" s="282"/>
    </row>
    <row r="47" spans="1:98" customFormat="1" ht="15" hidden="1" customHeight="1" x14ac:dyDescent="0.25">
      <c r="A47" s="213"/>
      <c r="B47" s="1220"/>
      <c r="C47" s="256"/>
      <c r="D47" s="256"/>
      <c r="E47" s="256"/>
      <c r="F47" s="256"/>
      <c r="G47" s="256"/>
      <c r="H47" s="256"/>
      <c r="I47" s="256"/>
      <c r="J47" s="256"/>
      <c r="K47" s="256"/>
      <c r="L47" s="256"/>
      <c r="M47" s="256"/>
      <c r="N47" s="256"/>
      <c r="O47" s="256"/>
      <c r="P47" s="256"/>
      <c r="Q47" s="1627"/>
      <c r="R47" s="255"/>
      <c r="S47" s="256"/>
      <c r="T47" s="999"/>
      <c r="U47" s="256"/>
      <c r="V47" s="255"/>
      <c r="W47" s="256"/>
      <c r="X47" s="999"/>
      <c r="Y47" s="256"/>
      <c r="Z47" s="999"/>
      <c r="AA47" s="256"/>
      <c r="AB47" s="256"/>
      <c r="AC47" s="1627"/>
      <c r="AD47" s="255"/>
      <c r="AE47" s="256"/>
      <c r="AF47" s="999"/>
      <c r="AG47" s="256"/>
      <c r="AH47" s="255"/>
      <c r="AI47" s="256"/>
      <c r="AJ47" s="999"/>
      <c r="AK47" s="256"/>
      <c r="AL47" s="999"/>
      <c r="AM47" s="256"/>
      <c r="AN47" s="256"/>
      <c r="AO47" s="256"/>
      <c r="AP47" s="256"/>
      <c r="AQ47" s="256"/>
      <c r="AR47" s="256"/>
      <c r="AS47" s="1627"/>
      <c r="AT47" s="256"/>
      <c r="AU47" s="256"/>
      <c r="AV47" s="256"/>
      <c r="AW47" s="256"/>
      <c r="AX47" s="256"/>
      <c r="AY47" s="256"/>
      <c r="AZ47" s="256"/>
      <c r="BA47" s="1497"/>
      <c r="BB47" s="1497"/>
      <c r="BC47" s="1497"/>
      <c r="BD47" s="1641"/>
      <c r="BE47" s="1498"/>
      <c r="BF47" s="1495"/>
      <c r="BG47" s="1499"/>
      <c r="BH47" s="1497"/>
      <c r="BI47" s="1497"/>
      <c r="BJ47" s="1497"/>
      <c r="BK47" s="1497"/>
      <c r="BL47" s="1497"/>
      <c r="BM47" s="256"/>
      <c r="BN47" s="256"/>
      <c r="BO47" s="256"/>
      <c r="BP47" s="1627"/>
      <c r="BQ47" s="255"/>
      <c r="BR47" s="1504"/>
      <c r="BS47" s="999"/>
      <c r="BT47" s="256"/>
      <c r="BU47" s="256"/>
      <c r="BV47" s="256"/>
      <c r="BW47" s="256"/>
      <c r="BX47" s="256"/>
      <c r="BY47" s="1496"/>
      <c r="BZ47" s="256"/>
      <c r="CA47" s="256"/>
      <c r="CB47" s="256"/>
      <c r="CC47" s="1627"/>
      <c r="CD47" s="256"/>
      <c r="CE47" s="256"/>
      <c r="CF47" s="256"/>
      <c r="CG47" s="256"/>
      <c r="CH47" s="256"/>
      <c r="CI47" s="255"/>
      <c r="CJ47" s="1490"/>
      <c r="CK47" s="544"/>
      <c r="CL47" s="256"/>
      <c r="CM47" s="256"/>
      <c r="CN47" s="256"/>
      <c r="CO47" s="1067"/>
      <c r="CP47" s="1067"/>
      <c r="CQ47" s="1067"/>
      <c r="CR47" s="337"/>
      <c r="CS47" s="784"/>
      <c r="CT47" s="282"/>
    </row>
    <row r="48" spans="1:98" customFormat="1" ht="15" customHeight="1" x14ac:dyDescent="0.25">
      <c r="A48" s="213"/>
      <c r="B48" s="289" t="s">
        <v>695</v>
      </c>
      <c r="C48" s="334" t="str">
        <f>IF(AND(ISNUMBER(C49), ISNUMBER(C50), ISNUMBER(C51)), SUM(C49:C51), "")</f>
        <v/>
      </c>
      <c r="D48" s="334" t="str">
        <f t="shared" ref="D48:M48" si="153">IF(AND(ISNUMBER(D49), ISNUMBER(D50), ISNUMBER(D51)), SUM(D49:D51), "")</f>
        <v/>
      </c>
      <c r="E48" s="334" t="str">
        <f t="shared" si="153"/>
        <v/>
      </c>
      <c r="F48" s="334" t="str">
        <f t="shared" si="153"/>
        <v/>
      </c>
      <c r="G48" s="334" t="str">
        <f t="shared" si="153"/>
        <v/>
      </c>
      <c r="H48" s="334" t="str">
        <f t="shared" si="153"/>
        <v/>
      </c>
      <c r="I48" s="334" t="str">
        <f t="shared" si="153"/>
        <v/>
      </c>
      <c r="J48" s="334" t="str">
        <f t="shared" si="153"/>
        <v/>
      </c>
      <c r="K48" s="334" t="str">
        <f t="shared" si="153"/>
        <v/>
      </c>
      <c r="L48" s="334" t="str">
        <f t="shared" si="153"/>
        <v/>
      </c>
      <c r="M48" s="334" t="str">
        <f t="shared" si="153"/>
        <v/>
      </c>
      <c r="N48" s="499"/>
      <c r="O48" s="499"/>
      <c r="P48" s="499"/>
      <c r="Q48" s="1628"/>
      <c r="R48" s="499"/>
      <c r="S48" s="499"/>
      <c r="T48" s="499"/>
      <c r="U48" s="499"/>
      <c r="V48" s="499"/>
      <c r="W48" s="499"/>
      <c r="X48" s="499"/>
      <c r="Y48" s="499"/>
      <c r="Z48" s="499"/>
      <c r="AA48" s="499"/>
      <c r="AB48" s="499"/>
      <c r="AC48" s="1628"/>
      <c r="AD48" s="1092"/>
      <c r="AE48" s="499"/>
      <c r="AF48" s="499"/>
      <c r="AG48" s="499"/>
      <c r="AH48" s="499"/>
      <c r="AI48" s="499"/>
      <c r="AJ48" s="499"/>
      <c r="AK48" s="499"/>
      <c r="AL48" s="160"/>
      <c r="AM48" s="160"/>
      <c r="AN48" s="160"/>
      <c r="AO48" s="160"/>
      <c r="AP48" s="1493"/>
      <c r="AQ48" s="1493"/>
      <c r="AR48" s="1493"/>
      <c r="AS48" s="1630"/>
      <c r="AT48" s="1493"/>
      <c r="AU48" s="1493"/>
      <c r="AV48" s="1493"/>
      <c r="AW48" s="1493"/>
      <c r="AX48" s="1493"/>
      <c r="AY48" s="1493"/>
      <c r="AZ48" s="1493"/>
      <c r="BA48" s="256"/>
      <c r="BB48" s="256"/>
      <c r="BC48" s="256"/>
      <c r="BD48" s="1627"/>
      <c r="BE48" s="256"/>
      <c r="BF48" s="256"/>
      <c r="BG48" s="256"/>
      <c r="BH48" s="256"/>
      <c r="BI48" s="256"/>
      <c r="BJ48" s="256"/>
      <c r="BK48" s="256"/>
      <c r="BL48" s="256"/>
      <c r="BM48" s="499"/>
      <c r="BN48" s="499"/>
      <c r="BO48" s="499"/>
      <c r="BP48" s="1628"/>
      <c r="BQ48" s="499"/>
      <c r="BR48" s="499"/>
      <c r="BS48" s="499"/>
      <c r="BT48" s="499"/>
      <c r="BU48" s="499"/>
      <c r="BV48" s="499"/>
      <c r="BW48" s="499"/>
      <c r="BX48" s="499"/>
      <c r="BY48" s="334" t="str">
        <f t="shared" ref="BY48" si="154">IF(AND(ISNUMBER(BY50),ISNUMBER(BY49),ISNUMBER(BY51)),SUM(BY50:BY51),"")</f>
        <v/>
      </c>
      <c r="BZ48" s="334" t="str">
        <f t="shared" ref="BZ48:CI48" si="155">IF(AND(ISNUMBER(BZ49), ISNUMBER(BZ50), ISNUMBER(BZ51)), SUM(BZ49:BZ51), "")</f>
        <v/>
      </c>
      <c r="CA48" s="334" t="str">
        <f t="shared" si="155"/>
        <v/>
      </c>
      <c r="CB48" s="334" t="str">
        <f t="shared" si="155"/>
        <v/>
      </c>
      <c r="CC48" s="334"/>
      <c r="CD48" s="334" t="str">
        <f t="shared" si="155"/>
        <v/>
      </c>
      <c r="CE48" s="334" t="str">
        <f t="shared" si="155"/>
        <v/>
      </c>
      <c r="CF48" s="334" t="str">
        <f t="shared" si="155"/>
        <v/>
      </c>
      <c r="CG48" s="334" t="str">
        <f t="shared" si="155"/>
        <v/>
      </c>
      <c r="CH48" s="334" t="str">
        <f t="shared" si="155"/>
        <v/>
      </c>
      <c r="CI48" s="334" t="str">
        <f t="shared" si="155"/>
        <v/>
      </c>
      <c r="CJ48" s="539" t="str">
        <f t="shared" ref="CJ48:CJ58" si="156">IF(AND(ISNUMBER(CE48), ISNUMBER(CI48)), IF(CE48&lt;&gt;0, CI48/CE48, ""), "")</f>
        <v/>
      </c>
      <c r="CK48" s="544"/>
      <c r="CL48" s="499"/>
      <c r="CM48" s="499"/>
      <c r="CN48" s="1092"/>
      <c r="CO48" s="334" t="str">
        <f>IF(ISNUMBER(CE48), CE48, "")</f>
        <v/>
      </c>
      <c r="CP48" s="334" t="str">
        <f>IF(ISNUMBER(CA48), CA48, "")</f>
        <v/>
      </c>
      <c r="CQ48" s="334" t="str">
        <f>IF(ISNUMBER(CI48), CI48, "")</f>
        <v/>
      </c>
      <c r="CR48" s="544"/>
      <c r="CS48" s="1092"/>
      <c r="CT48" s="282"/>
    </row>
    <row r="49" spans="1:98" customFormat="1" ht="15" customHeight="1" x14ac:dyDescent="0.25">
      <c r="A49" s="213"/>
      <c r="B49" s="173" t="s">
        <v>697</v>
      </c>
      <c r="C49" s="160"/>
      <c r="D49" s="160"/>
      <c r="E49" s="160"/>
      <c r="F49" s="160"/>
      <c r="G49" s="160"/>
      <c r="H49" s="334" t="str">
        <f>IF(AND(ISNUMBER(C49),ISNUMBER(D49),ISNUMBER(G49)),SUM(C49,D49,G49),"")</f>
        <v/>
      </c>
      <c r="I49" s="98"/>
      <c r="J49" s="98"/>
      <c r="K49" s="98"/>
      <c r="L49" s="334" t="str">
        <f>IF(AND(ISNUMBER(I49),ISNUMBER(J49),ISNUMBER(K49)),SUM(I49:K49), "")</f>
        <v/>
      </c>
      <c r="M49" s="98"/>
      <c r="N49" s="499"/>
      <c r="O49" s="499"/>
      <c r="P49" s="499"/>
      <c r="Q49" s="1628"/>
      <c r="R49" s="499"/>
      <c r="S49" s="499"/>
      <c r="T49" s="499"/>
      <c r="U49" s="499"/>
      <c r="V49" s="499"/>
      <c r="W49" s="499"/>
      <c r="X49" s="499"/>
      <c r="Y49" s="499"/>
      <c r="Z49" s="499"/>
      <c r="AA49" s="499"/>
      <c r="AB49" s="499"/>
      <c r="AC49" s="1628"/>
      <c r="AD49" s="1092"/>
      <c r="AE49" s="499"/>
      <c r="AF49" s="499"/>
      <c r="AG49" s="499"/>
      <c r="AH49" s="499"/>
      <c r="AI49" s="499"/>
      <c r="AJ49" s="499"/>
      <c r="AK49" s="1092"/>
      <c r="AL49" s="160"/>
      <c r="AM49" s="160"/>
      <c r="AN49" s="160"/>
      <c r="AO49" s="160"/>
      <c r="AP49" s="1493"/>
      <c r="AQ49" s="1493"/>
      <c r="AR49" s="1493"/>
      <c r="AS49" s="1630"/>
      <c r="AT49" s="1493"/>
      <c r="AU49" s="1493"/>
      <c r="AV49" s="1493"/>
      <c r="AW49" s="1493"/>
      <c r="AX49" s="1493"/>
      <c r="AY49" s="1493"/>
      <c r="AZ49" s="1493"/>
      <c r="BA49" s="256"/>
      <c r="BB49" s="256"/>
      <c r="BC49" s="256"/>
      <c r="BD49" s="1627"/>
      <c r="BE49" s="256"/>
      <c r="BF49" s="256"/>
      <c r="BG49" s="256"/>
      <c r="BH49" s="256"/>
      <c r="BI49" s="256"/>
      <c r="BJ49" s="256"/>
      <c r="BK49" s="256"/>
      <c r="BL49" s="256"/>
      <c r="BM49" s="499"/>
      <c r="BN49" s="499"/>
      <c r="BO49" s="499"/>
      <c r="BP49" s="1628"/>
      <c r="BQ49" s="499"/>
      <c r="BR49" s="499"/>
      <c r="BS49" s="499"/>
      <c r="BT49" s="499"/>
      <c r="BU49" s="499"/>
      <c r="BV49" s="499"/>
      <c r="BW49" s="499"/>
      <c r="BX49" s="499"/>
      <c r="BY49" s="160"/>
      <c r="BZ49" s="160"/>
      <c r="CA49" s="160"/>
      <c r="CB49" s="160"/>
      <c r="CC49" s="1625"/>
      <c r="CD49" s="98"/>
      <c r="CE49" s="334" t="str">
        <f>IF(AND(ISNUMBER(BZ49),ISNUMBER(CA49),ISNUMBER(CD49)),SUM(BZ49,CA49,CD49),"")</f>
        <v/>
      </c>
      <c r="CF49" s="98"/>
      <c r="CG49" s="98"/>
      <c r="CH49" s="98"/>
      <c r="CI49" s="99" t="str">
        <f>IF(AND(ISNUMBER(CF49), ISNUMBER(CG49), ISNUMBER(CH49)), SUM(CF49:CH49), "")</f>
        <v/>
      </c>
      <c r="CJ49" s="539" t="str">
        <f t="shared" si="156"/>
        <v/>
      </c>
      <c r="CK49" s="319" t="str">
        <f>IF(ISNUMBER(CJ49),IF(AND(CJ49&gt;=(Parameters!F334*0.95), CJ49&lt;=(Parameters!F334*1.05)), "Pass", "Fail"),"")</f>
        <v/>
      </c>
      <c r="CL49" s="499"/>
      <c r="CM49" s="499"/>
      <c r="CN49" s="1092"/>
      <c r="CO49" s="334" t="str">
        <f>IF(ISNUMBER(CE49), CE49, "")</f>
        <v/>
      </c>
      <c r="CP49" s="334" t="str">
        <f>IF(ISNUMBER(CA49), CA49, "")</f>
        <v/>
      </c>
      <c r="CQ49" s="334" t="str">
        <f>IF(ISNUMBER(CI49), CI49, "")</f>
        <v/>
      </c>
      <c r="CR49" s="544"/>
      <c r="CS49" s="1092"/>
      <c r="CT49" s="282"/>
    </row>
    <row r="50" spans="1:98" customFormat="1" ht="15" customHeight="1" x14ac:dyDescent="0.25">
      <c r="A50" s="213"/>
      <c r="B50" s="173" t="s">
        <v>696</v>
      </c>
      <c r="C50" s="160"/>
      <c r="D50" s="160"/>
      <c r="E50" s="160"/>
      <c r="F50" s="160"/>
      <c r="G50" s="160"/>
      <c r="H50" s="334" t="str">
        <f>IF(AND(ISNUMBER(C50),ISNUMBER(D50),ISNUMBER(G50)),SUM(C50,D50,G50),"")</f>
        <v/>
      </c>
      <c r="I50" s="98"/>
      <c r="J50" s="98"/>
      <c r="K50" s="98"/>
      <c r="L50" s="334" t="str">
        <f>IF(AND(ISNUMBER(I50),ISNUMBER(J50),ISNUMBER(K50)),SUM(I50:K50), "")</f>
        <v/>
      </c>
      <c r="M50" s="98"/>
      <c r="N50" s="499"/>
      <c r="O50" s="499"/>
      <c r="P50" s="499"/>
      <c r="Q50" s="1628"/>
      <c r="R50" s="499"/>
      <c r="S50" s="499"/>
      <c r="T50" s="499"/>
      <c r="U50" s="499"/>
      <c r="V50" s="499"/>
      <c r="W50" s="499"/>
      <c r="X50" s="499"/>
      <c r="Y50" s="499"/>
      <c r="Z50" s="499"/>
      <c r="AA50" s="499"/>
      <c r="AB50" s="499"/>
      <c r="AC50" s="1628"/>
      <c r="AD50" s="1092"/>
      <c r="AE50" s="499"/>
      <c r="AF50" s="499"/>
      <c r="AG50" s="499"/>
      <c r="AH50" s="499"/>
      <c r="AI50" s="499"/>
      <c r="AJ50" s="499"/>
      <c r="AK50" s="1092"/>
      <c r="AL50" s="160"/>
      <c r="AM50" s="160"/>
      <c r="AN50" s="160"/>
      <c r="AO50" s="160"/>
      <c r="AP50" s="1493"/>
      <c r="AQ50" s="1493"/>
      <c r="AR50" s="1493"/>
      <c r="AS50" s="1630"/>
      <c r="AT50" s="1493"/>
      <c r="AU50" s="1493"/>
      <c r="AV50" s="1493"/>
      <c r="AW50" s="1493"/>
      <c r="AX50" s="1493"/>
      <c r="AY50" s="1493"/>
      <c r="AZ50" s="1493"/>
      <c r="BA50" s="256"/>
      <c r="BB50" s="256"/>
      <c r="BC50" s="256"/>
      <c r="BD50" s="1627"/>
      <c r="BE50" s="256"/>
      <c r="BF50" s="256"/>
      <c r="BG50" s="256"/>
      <c r="BH50" s="256"/>
      <c r="BI50" s="256"/>
      <c r="BJ50" s="256"/>
      <c r="BK50" s="256"/>
      <c r="BL50" s="256"/>
      <c r="BM50" s="499"/>
      <c r="BN50" s="499"/>
      <c r="BO50" s="499"/>
      <c r="BP50" s="1628"/>
      <c r="BQ50" s="499"/>
      <c r="BR50" s="499"/>
      <c r="BS50" s="499"/>
      <c r="BT50" s="499"/>
      <c r="BU50" s="499"/>
      <c r="BV50" s="499"/>
      <c r="BW50" s="499"/>
      <c r="BX50" s="499"/>
      <c r="BY50" s="160"/>
      <c r="BZ50" s="160"/>
      <c r="CA50" s="160"/>
      <c r="CB50" s="160"/>
      <c r="CC50" s="1625"/>
      <c r="CD50" s="98"/>
      <c r="CE50" s="334" t="str">
        <f>IF(AND(ISNUMBER(BZ50),ISNUMBER(CA50),ISNUMBER(CD50)),SUM(BZ50,CA50,CD50),"")</f>
        <v/>
      </c>
      <c r="CF50" s="98"/>
      <c r="CG50" s="98"/>
      <c r="CH50" s="98"/>
      <c r="CI50" s="99" t="str">
        <f>IF(AND(ISNUMBER(CF50), ISNUMBER(CG50), ISNUMBER(CH50)), SUM(CF50:CH50), "")</f>
        <v/>
      </c>
      <c r="CJ50" s="539" t="str">
        <f t="shared" si="156"/>
        <v/>
      </c>
      <c r="CK50" s="319" t="str">
        <f>IF(ISNUMBER(CJ50),IF(AND(CJ50&gt;=(Parameters!F333*0.95), CJ50&lt;=(Parameters!F333*1.05)), "Pass", "Fail"),"")</f>
        <v/>
      </c>
      <c r="CL50" s="499"/>
      <c r="CM50" s="499"/>
      <c r="CN50" s="1092"/>
      <c r="CO50" s="334" t="str">
        <f>IF(ISNUMBER(CE50), CE50, "")</f>
        <v/>
      </c>
      <c r="CP50" s="334" t="str">
        <f>IF(ISNUMBER(CA50), CA50, "")</f>
        <v/>
      </c>
      <c r="CQ50" s="334" t="str">
        <f>IF(ISNUMBER(CI50), CI50, "")</f>
        <v/>
      </c>
      <c r="CR50" s="544"/>
      <c r="CS50" s="1092"/>
      <c r="CT50" s="282"/>
    </row>
    <row r="51" spans="1:98" customFormat="1" ht="15" customHeight="1" x14ac:dyDescent="0.25">
      <c r="A51" s="213"/>
      <c r="B51" s="173" t="s">
        <v>698</v>
      </c>
      <c r="C51" s="160"/>
      <c r="D51" s="160"/>
      <c r="E51" s="160"/>
      <c r="F51" s="160"/>
      <c r="G51" s="160"/>
      <c r="H51" s="334" t="str">
        <f t="shared" ref="H51" si="157">IF(AND(ISNUMBER(C51),ISNUMBER(D51),ISNUMBER(G51)),SUM(C51,D51,G51),"")</f>
        <v/>
      </c>
      <c r="I51" s="98"/>
      <c r="J51" s="98"/>
      <c r="K51" s="98"/>
      <c r="L51" s="334" t="str">
        <f t="shared" ref="L51" si="158">IF(AND(ISNUMBER(I51),ISNUMBER(J51),ISNUMBER(K51)),SUM(I51:K51), "")</f>
        <v/>
      </c>
      <c r="M51" s="98"/>
      <c r="N51" s="499"/>
      <c r="O51" s="499"/>
      <c r="P51" s="499"/>
      <c r="Q51" s="1628"/>
      <c r="R51" s="499"/>
      <c r="S51" s="499"/>
      <c r="T51" s="499"/>
      <c r="U51" s="499"/>
      <c r="V51" s="499"/>
      <c r="W51" s="499"/>
      <c r="X51" s="499"/>
      <c r="Y51" s="499"/>
      <c r="Z51" s="499"/>
      <c r="AA51" s="499"/>
      <c r="AB51" s="499"/>
      <c r="AC51" s="1628"/>
      <c r="AD51" s="1092"/>
      <c r="AE51" s="499"/>
      <c r="AF51" s="499"/>
      <c r="AG51" s="499"/>
      <c r="AH51" s="499"/>
      <c r="AI51" s="499"/>
      <c r="AJ51" s="499"/>
      <c r="AK51" s="1092"/>
      <c r="AL51" s="160"/>
      <c r="AM51" s="160"/>
      <c r="AN51" s="160"/>
      <c r="AO51" s="160"/>
      <c r="AP51" s="1493"/>
      <c r="AQ51" s="1493"/>
      <c r="AR51" s="1493"/>
      <c r="AS51" s="1630"/>
      <c r="AT51" s="1493"/>
      <c r="AU51" s="1493"/>
      <c r="AV51" s="1493"/>
      <c r="AW51" s="1493"/>
      <c r="AX51" s="1493"/>
      <c r="AY51" s="1493"/>
      <c r="AZ51" s="1493"/>
      <c r="BA51" s="256"/>
      <c r="BB51" s="256"/>
      <c r="BC51" s="256"/>
      <c r="BD51" s="1627"/>
      <c r="BE51" s="256"/>
      <c r="BF51" s="256"/>
      <c r="BG51" s="256"/>
      <c r="BH51" s="256"/>
      <c r="BI51" s="256"/>
      <c r="BJ51" s="256"/>
      <c r="BK51" s="256"/>
      <c r="BL51" s="256"/>
      <c r="BM51" s="499"/>
      <c r="BN51" s="499"/>
      <c r="BO51" s="499"/>
      <c r="BP51" s="1628"/>
      <c r="BQ51" s="499"/>
      <c r="BR51" s="499"/>
      <c r="BS51" s="499"/>
      <c r="BT51" s="499"/>
      <c r="BU51" s="499"/>
      <c r="BV51" s="499"/>
      <c r="BW51" s="499"/>
      <c r="BX51" s="499"/>
      <c r="BY51" s="160"/>
      <c r="BZ51" s="160"/>
      <c r="CA51" s="160"/>
      <c r="CB51" s="160"/>
      <c r="CC51" s="1625"/>
      <c r="CD51" s="98"/>
      <c r="CE51" s="334" t="str">
        <f t="shared" ref="CE51" si="159">IF(AND(ISNUMBER(BZ51),ISNUMBER(CA51),ISNUMBER(CD51)),SUM(BZ51,CA51,CD51),"")</f>
        <v/>
      </c>
      <c r="CF51" s="98"/>
      <c r="CG51" s="98"/>
      <c r="CH51" s="98"/>
      <c r="CI51" s="99" t="str">
        <f>IF(AND(ISNUMBER(CF51), ISNUMBER(CG51), ISNUMBER(CH51)), SUM(CF51:CH51), "")</f>
        <v/>
      </c>
      <c r="CJ51" s="539" t="str">
        <f t="shared" si="156"/>
        <v/>
      </c>
      <c r="CK51" s="319" t="str">
        <f>IF(ISNUMBER(CJ51),IF(AND(CJ51&gt;=(Parameters!F335*0.95), CJ51&lt;=(Parameters!F335*1.05)), "Pass", "Fail"),"")</f>
        <v/>
      </c>
      <c r="CL51" s="499"/>
      <c r="CM51" s="499"/>
      <c r="CN51" s="1092"/>
      <c r="CO51" s="334" t="str">
        <f>IF(ISNUMBER(CE51), CE51, "")</f>
        <v/>
      </c>
      <c r="CP51" s="334" t="str">
        <f>IF(ISNUMBER(CA51), CA51, "")</f>
        <v/>
      </c>
      <c r="CQ51" s="334" t="str">
        <f>IF(ISNUMBER(CI51), CI51, "")</f>
        <v/>
      </c>
      <c r="CR51" s="544"/>
      <c r="CS51" s="1092"/>
      <c r="CT51" s="282"/>
    </row>
    <row r="52" spans="1:98" customFormat="1" ht="15" hidden="1" customHeight="1" x14ac:dyDescent="0.25">
      <c r="A52" s="213"/>
      <c r="B52" s="1220"/>
      <c r="C52" s="256"/>
      <c r="D52" s="256"/>
      <c r="E52" s="256"/>
      <c r="F52" s="256"/>
      <c r="G52" s="256"/>
      <c r="H52" s="256"/>
      <c r="I52" s="256"/>
      <c r="J52" s="256"/>
      <c r="K52" s="256"/>
      <c r="L52" s="256"/>
      <c r="M52" s="256"/>
      <c r="N52" s="256"/>
      <c r="O52" s="256"/>
      <c r="P52" s="256"/>
      <c r="Q52" s="1627"/>
      <c r="R52" s="255"/>
      <c r="S52" s="256"/>
      <c r="T52" s="999"/>
      <c r="U52" s="256"/>
      <c r="V52" s="255"/>
      <c r="W52" s="256"/>
      <c r="X52" s="999"/>
      <c r="Y52" s="256"/>
      <c r="Z52" s="999"/>
      <c r="AA52" s="256"/>
      <c r="AB52" s="256"/>
      <c r="AC52" s="1627"/>
      <c r="AD52" s="255"/>
      <c r="AE52" s="256"/>
      <c r="AF52" s="999"/>
      <c r="AG52" s="256"/>
      <c r="AH52" s="255"/>
      <c r="AI52" s="256"/>
      <c r="AJ52" s="999"/>
      <c r="AK52" s="256"/>
      <c r="AL52" s="999"/>
      <c r="AM52" s="256"/>
      <c r="AN52" s="256"/>
      <c r="AO52" s="256"/>
      <c r="AP52" s="256"/>
      <c r="AQ52" s="256"/>
      <c r="AR52" s="256"/>
      <c r="AS52" s="1627"/>
      <c r="AT52" s="256"/>
      <c r="AU52" s="256"/>
      <c r="AV52" s="256"/>
      <c r="AW52" s="256"/>
      <c r="AX52" s="256"/>
      <c r="AY52" s="256"/>
      <c r="AZ52" s="256"/>
      <c r="BA52" s="1497"/>
      <c r="BB52" s="1497"/>
      <c r="BC52" s="1497"/>
      <c r="BD52" s="1641"/>
      <c r="BE52" s="1498"/>
      <c r="BF52" s="1495"/>
      <c r="BG52" s="1499"/>
      <c r="BH52" s="1497"/>
      <c r="BI52" s="1497"/>
      <c r="BJ52" s="1497"/>
      <c r="BK52" s="1497"/>
      <c r="BL52" s="1497"/>
      <c r="BM52" s="256"/>
      <c r="BN52" s="256"/>
      <c r="BO52" s="256"/>
      <c r="BP52" s="1627"/>
      <c r="BQ52" s="255"/>
      <c r="BR52" s="1504"/>
      <c r="BS52" s="999"/>
      <c r="BT52" s="256"/>
      <c r="BU52" s="256"/>
      <c r="BV52" s="256"/>
      <c r="BW52" s="256"/>
      <c r="BX52" s="256"/>
      <c r="BY52" s="1496"/>
      <c r="BZ52" s="256"/>
      <c r="CA52" s="256"/>
      <c r="CB52" s="256"/>
      <c r="CC52" s="1627"/>
      <c r="CD52" s="256"/>
      <c r="CE52" s="256"/>
      <c r="CF52" s="256"/>
      <c r="CG52" s="256"/>
      <c r="CH52" s="256"/>
      <c r="CI52" s="255"/>
      <c r="CJ52" s="1490"/>
      <c r="CK52" s="544"/>
      <c r="CL52" s="256"/>
      <c r="CM52" s="256"/>
      <c r="CN52" s="255"/>
      <c r="CO52" s="334"/>
      <c r="CP52" s="334"/>
      <c r="CQ52" s="334"/>
      <c r="CR52" s="336"/>
      <c r="CS52" s="784"/>
      <c r="CT52" s="282"/>
    </row>
    <row r="53" spans="1:98" customFormat="1" ht="15" hidden="1" customHeight="1" x14ac:dyDescent="0.25">
      <c r="A53" s="213"/>
      <c r="B53" s="1220"/>
      <c r="C53" s="256"/>
      <c r="D53" s="256"/>
      <c r="E53" s="256"/>
      <c r="F53" s="256"/>
      <c r="G53" s="256"/>
      <c r="H53" s="256"/>
      <c r="I53" s="256"/>
      <c r="J53" s="256"/>
      <c r="K53" s="256"/>
      <c r="L53" s="256"/>
      <c r="M53" s="256"/>
      <c r="N53" s="256"/>
      <c r="O53" s="256"/>
      <c r="P53" s="256"/>
      <c r="Q53" s="1627"/>
      <c r="R53" s="255"/>
      <c r="S53" s="256"/>
      <c r="T53" s="999"/>
      <c r="U53" s="256"/>
      <c r="V53" s="255"/>
      <c r="W53" s="256"/>
      <c r="X53" s="999"/>
      <c r="Y53" s="256"/>
      <c r="Z53" s="999"/>
      <c r="AA53" s="256"/>
      <c r="AB53" s="256"/>
      <c r="AC53" s="1627"/>
      <c r="AD53" s="255"/>
      <c r="AE53" s="256"/>
      <c r="AF53" s="999"/>
      <c r="AG53" s="256"/>
      <c r="AH53" s="255"/>
      <c r="AI53" s="256"/>
      <c r="AJ53" s="999"/>
      <c r="AK53" s="256"/>
      <c r="AL53" s="999"/>
      <c r="AM53" s="256"/>
      <c r="AN53" s="256"/>
      <c r="AO53" s="256"/>
      <c r="AP53" s="256"/>
      <c r="AQ53" s="256"/>
      <c r="AR53" s="256"/>
      <c r="AS53" s="1627"/>
      <c r="AT53" s="256"/>
      <c r="AU53" s="256"/>
      <c r="AV53" s="256"/>
      <c r="AW53" s="256"/>
      <c r="AX53" s="256"/>
      <c r="AY53" s="256"/>
      <c r="AZ53" s="256"/>
      <c r="BA53" s="1497"/>
      <c r="BB53" s="1497"/>
      <c r="BC53" s="1497"/>
      <c r="BD53" s="1641"/>
      <c r="BE53" s="1498"/>
      <c r="BF53" s="1495"/>
      <c r="BG53" s="1499"/>
      <c r="BH53" s="1497"/>
      <c r="BI53" s="1497"/>
      <c r="BJ53" s="1497"/>
      <c r="BK53" s="1497"/>
      <c r="BL53" s="1497"/>
      <c r="BM53" s="256"/>
      <c r="BN53" s="256"/>
      <c r="BO53" s="256"/>
      <c r="BP53" s="1627"/>
      <c r="BQ53" s="255"/>
      <c r="BR53" s="1504"/>
      <c r="BS53" s="999"/>
      <c r="BT53" s="256"/>
      <c r="BU53" s="256"/>
      <c r="BV53" s="256"/>
      <c r="BW53" s="256"/>
      <c r="BX53" s="256"/>
      <c r="BY53" s="1496"/>
      <c r="BZ53" s="256"/>
      <c r="CA53" s="256"/>
      <c r="CB53" s="256"/>
      <c r="CC53" s="1627"/>
      <c r="CD53" s="256"/>
      <c r="CE53" s="256"/>
      <c r="CF53" s="256"/>
      <c r="CG53" s="256"/>
      <c r="CH53" s="256"/>
      <c r="CI53" s="255"/>
      <c r="CJ53" s="1490"/>
      <c r="CK53" s="544"/>
      <c r="CL53" s="256"/>
      <c r="CM53" s="256"/>
      <c r="CN53" s="255"/>
      <c r="CO53" s="334"/>
      <c r="CP53" s="334"/>
      <c r="CQ53" s="334"/>
      <c r="CR53" s="336"/>
      <c r="CS53" s="784"/>
      <c r="CT53" s="282"/>
    </row>
    <row r="54" spans="1:98" customFormat="1" ht="15" hidden="1" customHeight="1" x14ac:dyDescent="0.25">
      <c r="A54" s="213"/>
      <c r="B54" s="1220"/>
      <c r="C54" s="256"/>
      <c r="D54" s="256"/>
      <c r="E54" s="256"/>
      <c r="F54" s="256"/>
      <c r="G54" s="256"/>
      <c r="H54" s="256"/>
      <c r="I54" s="256"/>
      <c r="J54" s="256"/>
      <c r="K54" s="256"/>
      <c r="L54" s="256"/>
      <c r="M54" s="256"/>
      <c r="N54" s="256"/>
      <c r="O54" s="256"/>
      <c r="P54" s="256"/>
      <c r="Q54" s="1627"/>
      <c r="R54" s="255"/>
      <c r="S54" s="256"/>
      <c r="T54" s="999"/>
      <c r="U54" s="256"/>
      <c r="V54" s="255"/>
      <c r="W54" s="256"/>
      <c r="X54" s="999"/>
      <c r="Y54" s="256"/>
      <c r="Z54" s="999"/>
      <c r="AA54" s="256"/>
      <c r="AB54" s="256"/>
      <c r="AC54" s="1627"/>
      <c r="AD54" s="255"/>
      <c r="AE54" s="256"/>
      <c r="AF54" s="999"/>
      <c r="AG54" s="256"/>
      <c r="AH54" s="255"/>
      <c r="AI54" s="256"/>
      <c r="AJ54" s="999"/>
      <c r="AK54" s="256"/>
      <c r="AL54" s="999"/>
      <c r="AM54" s="256"/>
      <c r="AN54" s="256"/>
      <c r="AO54" s="256"/>
      <c r="AP54" s="256"/>
      <c r="AQ54" s="256"/>
      <c r="AR54" s="256"/>
      <c r="AS54" s="1627"/>
      <c r="AT54" s="256"/>
      <c r="AU54" s="256"/>
      <c r="AV54" s="256"/>
      <c r="AW54" s="256"/>
      <c r="AX54" s="256"/>
      <c r="AY54" s="256"/>
      <c r="AZ54" s="256"/>
      <c r="BA54" s="1497"/>
      <c r="BB54" s="1497"/>
      <c r="BC54" s="1497"/>
      <c r="BD54" s="1641"/>
      <c r="BE54" s="1498"/>
      <c r="BF54" s="1495"/>
      <c r="BG54" s="1499"/>
      <c r="BH54" s="1497"/>
      <c r="BI54" s="1497"/>
      <c r="BJ54" s="1497"/>
      <c r="BK54" s="1497"/>
      <c r="BL54" s="1497"/>
      <c r="BM54" s="256"/>
      <c r="BN54" s="256"/>
      <c r="BO54" s="256"/>
      <c r="BP54" s="1627"/>
      <c r="BQ54" s="255"/>
      <c r="BR54" s="1504"/>
      <c r="BS54" s="999"/>
      <c r="BT54" s="256"/>
      <c r="BU54" s="256"/>
      <c r="BV54" s="256"/>
      <c r="BW54" s="256"/>
      <c r="BX54" s="256"/>
      <c r="BY54" s="1496"/>
      <c r="BZ54" s="256"/>
      <c r="CA54" s="256"/>
      <c r="CB54" s="256"/>
      <c r="CC54" s="1627"/>
      <c r="CD54" s="256"/>
      <c r="CE54" s="256"/>
      <c r="CF54" s="256"/>
      <c r="CG54" s="256"/>
      <c r="CH54" s="256"/>
      <c r="CI54" s="255"/>
      <c r="CJ54" s="1490"/>
      <c r="CK54" s="544"/>
      <c r="CL54" s="256"/>
      <c r="CM54" s="256"/>
      <c r="CN54" s="255"/>
      <c r="CO54" s="334"/>
      <c r="CP54" s="334"/>
      <c r="CQ54" s="334"/>
      <c r="CR54" s="336"/>
      <c r="CS54" s="784"/>
      <c r="CT54" s="282"/>
    </row>
    <row r="55" spans="1:98" customFormat="1" ht="15" hidden="1" customHeight="1" x14ac:dyDescent="0.25">
      <c r="A55" s="213"/>
      <c r="B55" s="1220"/>
      <c r="C55" s="256"/>
      <c r="D55" s="256"/>
      <c r="E55" s="256"/>
      <c r="F55" s="256"/>
      <c r="G55" s="256"/>
      <c r="H55" s="256"/>
      <c r="I55" s="256"/>
      <c r="J55" s="256"/>
      <c r="K55" s="256"/>
      <c r="L55" s="256"/>
      <c r="M55" s="256"/>
      <c r="N55" s="256"/>
      <c r="O55" s="256"/>
      <c r="P55" s="256"/>
      <c r="Q55" s="1627"/>
      <c r="R55" s="255"/>
      <c r="S55" s="256"/>
      <c r="T55" s="999"/>
      <c r="U55" s="256"/>
      <c r="V55" s="255"/>
      <c r="W55" s="256"/>
      <c r="X55" s="999"/>
      <c r="Y55" s="256"/>
      <c r="Z55" s="999"/>
      <c r="AA55" s="256"/>
      <c r="AB55" s="256"/>
      <c r="AC55" s="1627"/>
      <c r="AD55" s="255"/>
      <c r="AE55" s="256"/>
      <c r="AF55" s="999"/>
      <c r="AG55" s="256"/>
      <c r="AH55" s="255"/>
      <c r="AI55" s="256"/>
      <c r="AJ55" s="999"/>
      <c r="AK55" s="256"/>
      <c r="AL55" s="999"/>
      <c r="AM55" s="256"/>
      <c r="AN55" s="256"/>
      <c r="AO55" s="256"/>
      <c r="AP55" s="256"/>
      <c r="AQ55" s="256"/>
      <c r="AR55" s="256"/>
      <c r="AS55" s="1627"/>
      <c r="AT55" s="256"/>
      <c r="AU55" s="256"/>
      <c r="AV55" s="256"/>
      <c r="AW55" s="256"/>
      <c r="AX55" s="256"/>
      <c r="AY55" s="256"/>
      <c r="AZ55" s="256"/>
      <c r="BA55" s="1497"/>
      <c r="BB55" s="1497"/>
      <c r="BC55" s="1497"/>
      <c r="BD55" s="1641"/>
      <c r="BE55" s="1498"/>
      <c r="BF55" s="1495"/>
      <c r="BG55" s="1499"/>
      <c r="BH55" s="1497"/>
      <c r="BI55" s="1497"/>
      <c r="BJ55" s="1497"/>
      <c r="BK55" s="1497"/>
      <c r="BL55" s="1497"/>
      <c r="BM55" s="256"/>
      <c r="BN55" s="256"/>
      <c r="BO55" s="256"/>
      <c r="BP55" s="1627"/>
      <c r="BQ55" s="255"/>
      <c r="BR55" s="1504"/>
      <c r="BS55" s="999"/>
      <c r="BT55" s="256"/>
      <c r="BU55" s="256"/>
      <c r="BV55" s="256"/>
      <c r="BW55" s="256"/>
      <c r="BX55" s="256"/>
      <c r="BY55" s="1496"/>
      <c r="BZ55" s="256"/>
      <c r="CA55" s="256"/>
      <c r="CB55" s="256"/>
      <c r="CC55" s="1627"/>
      <c r="CD55" s="256"/>
      <c r="CE55" s="256"/>
      <c r="CF55" s="256"/>
      <c r="CG55" s="256"/>
      <c r="CH55" s="256"/>
      <c r="CI55" s="255"/>
      <c r="CJ55" s="1490"/>
      <c r="CK55" s="544"/>
      <c r="CL55" s="256"/>
      <c r="CM55" s="256"/>
      <c r="CN55" s="255"/>
      <c r="CO55" s="334"/>
      <c r="CP55" s="334"/>
      <c r="CQ55" s="334"/>
      <c r="CR55" s="336"/>
      <c r="CS55" s="784"/>
      <c r="CT55" s="282"/>
    </row>
    <row r="56" spans="1:98" customFormat="1" ht="15" customHeight="1" x14ac:dyDescent="0.25">
      <c r="A56" s="213"/>
      <c r="B56" s="289" t="s">
        <v>699</v>
      </c>
      <c r="C56" s="334" t="str">
        <f t="shared" ref="C56:L56" si="160">IF(AND(ISNUMBER(C57),ISNUMBER(C58)),SUM(C57:C58),"")</f>
        <v/>
      </c>
      <c r="D56" s="334" t="str">
        <f t="shared" si="160"/>
        <v/>
      </c>
      <c r="E56" s="334" t="str">
        <f t="shared" si="160"/>
        <v/>
      </c>
      <c r="F56" s="334" t="str">
        <f t="shared" si="160"/>
        <v/>
      </c>
      <c r="G56" s="334" t="str">
        <f t="shared" si="160"/>
        <v/>
      </c>
      <c r="H56" s="334" t="str">
        <f>IF(AND(ISNUMBER(H57),ISNUMBER(H58)),SUM(H57:H58),"")</f>
        <v/>
      </c>
      <c r="I56" s="334" t="str">
        <f t="shared" ref="I56" si="161">IF(AND(ISNUMBER(I57),ISNUMBER(I58)),SUM(I57:I58),"")</f>
        <v/>
      </c>
      <c r="J56" s="334" t="str">
        <f t="shared" ref="J56" si="162">IF(AND(ISNUMBER(J57),ISNUMBER(J58)),SUM(J57:J58),"")</f>
        <v/>
      </c>
      <c r="K56" s="334" t="str">
        <f t="shared" ref="K56" si="163">IF(AND(ISNUMBER(K57),ISNUMBER(K58)),SUM(K57:K58),"")</f>
        <v/>
      </c>
      <c r="L56" s="334" t="str">
        <f t="shared" si="160"/>
        <v/>
      </c>
      <c r="M56" s="334" t="str">
        <f>IF(ISNUMBER(M57), M57,"")</f>
        <v/>
      </c>
      <c r="N56" s="499"/>
      <c r="O56" s="499"/>
      <c r="P56" s="499"/>
      <c r="Q56" s="1628"/>
      <c r="R56" s="499"/>
      <c r="S56" s="499"/>
      <c r="T56" s="499"/>
      <c r="U56" s="499"/>
      <c r="V56" s="499"/>
      <c r="W56" s="499"/>
      <c r="X56" s="499"/>
      <c r="Y56" s="499"/>
      <c r="Z56" s="499"/>
      <c r="AA56" s="499"/>
      <c r="AB56" s="499"/>
      <c r="AC56" s="1628"/>
      <c r="AD56" s="1092"/>
      <c r="AE56" s="499"/>
      <c r="AF56" s="499"/>
      <c r="AG56" s="499"/>
      <c r="AH56" s="499"/>
      <c r="AI56" s="499"/>
      <c r="AJ56" s="499"/>
      <c r="AK56" s="1092"/>
      <c r="AL56" s="334" t="str">
        <f>IF(ISNUMBER(AL57),AL57,"")</f>
        <v/>
      </c>
      <c r="AM56" s="334" t="str">
        <f t="shared" ref="AM56:AO56" si="164">IF(ISNUMBER(AM57),AM57,"")</f>
        <v/>
      </c>
      <c r="AN56" s="334" t="str">
        <f t="shared" si="164"/>
        <v/>
      </c>
      <c r="AO56" s="334" t="str">
        <f t="shared" si="164"/>
        <v/>
      </c>
      <c r="AP56" s="334" t="str">
        <f t="shared" ref="AP56:AY56" si="165">IF(AND(ISNUMBER(AP57),ISNUMBER(AP58) ),SUM(AP57:AP58),"")</f>
        <v/>
      </c>
      <c r="AQ56" s="334" t="str">
        <f t="shared" si="165"/>
        <v/>
      </c>
      <c r="AR56" s="334" t="str">
        <f t="shared" si="165"/>
        <v/>
      </c>
      <c r="AS56" s="334"/>
      <c r="AT56" s="334" t="str">
        <f t="shared" si="165"/>
        <v/>
      </c>
      <c r="AU56" s="334" t="str">
        <f t="shared" si="165"/>
        <v/>
      </c>
      <c r="AV56" s="334" t="str">
        <f t="shared" ref="AV56" si="166">IF(AND(ISNUMBER(AV57),ISNUMBER(AV58) ),SUM(AV57:AV58),"")</f>
        <v/>
      </c>
      <c r="AW56" s="334" t="str">
        <f t="shared" ref="AW56" si="167">IF(AND(ISNUMBER(AW57),ISNUMBER(AW58) ),SUM(AW57:AW58),"")</f>
        <v/>
      </c>
      <c r="AX56" s="334" t="str">
        <f t="shared" ref="AX56" si="168">IF(AND(ISNUMBER(AX57),ISNUMBER(AX58) ),SUM(AX57:AX58),"")</f>
        <v/>
      </c>
      <c r="AY56" s="334" t="str">
        <f t="shared" si="165"/>
        <v/>
      </c>
      <c r="AZ56" s="334" t="str">
        <f>IF(ISNUMBER(AZ57),AZ57,"")</f>
        <v/>
      </c>
      <c r="BA56" s="256"/>
      <c r="BB56" s="256"/>
      <c r="BC56" s="256"/>
      <c r="BD56" s="1627"/>
      <c r="BE56" s="256"/>
      <c r="BF56" s="256"/>
      <c r="BG56" s="256"/>
      <c r="BH56" s="256"/>
      <c r="BI56" s="256"/>
      <c r="BJ56" s="256"/>
      <c r="BK56" s="256"/>
      <c r="BL56" s="256"/>
      <c r="BM56" s="256"/>
      <c r="BN56" s="256"/>
      <c r="BO56" s="256"/>
      <c r="BP56" s="1627"/>
      <c r="BQ56" s="256"/>
      <c r="BR56" s="256"/>
      <c r="BS56" s="256"/>
      <c r="BT56" s="256"/>
      <c r="BU56" s="256"/>
      <c r="BV56" s="256"/>
      <c r="BW56" s="256"/>
      <c r="BX56" s="256"/>
      <c r="BY56" s="334" t="str">
        <f>IF($C$7="No", 0, IF(AND(ISNUMBER(BY57), ISNUMBER(BY58)), SUM(BY57:BY58), ""))</f>
        <v/>
      </c>
      <c r="BZ56" s="334" t="str">
        <f t="shared" ref="BZ56:CD56" si="169">IF($C$7="No", 0, IF(AND(ISNUMBER(BZ57), ISNUMBER(BZ58)), SUM(BZ57:BZ58), ""))</f>
        <v/>
      </c>
      <c r="CA56" s="334" t="str">
        <f t="shared" si="169"/>
        <v/>
      </c>
      <c r="CB56" s="334" t="str">
        <f t="shared" si="169"/>
        <v/>
      </c>
      <c r="CC56" s="334"/>
      <c r="CD56" s="334" t="str">
        <f t="shared" si="169"/>
        <v/>
      </c>
      <c r="CE56" s="334" t="str">
        <f t="shared" ref="CE56:CI56" si="170">IF(AND(ISNUMBER(CE57),ISNUMBER(CE58) ),SUM(CE57:CE58),"")</f>
        <v/>
      </c>
      <c r="CF56" s="334" t="str">
        <f>IF($C$7="No", 0, IF(AND(ISNUMBER(CF57), ISNUMBER(CF58)), SUM(CF57:CF58), ""))</f>
        <v/>
      </c>
      <c r="CG56" s="334" t="str">
        <f>IF($C$7="No", 0, IF(AND(ISNUMBER(CG57), ISNUMBER(CG58)), SUM(CG57:CG58), ""))</f>
        <v/>
      </c>
      <c r="CH56" s="334" t="str">
        <f>IF($C$7="No", 0, IF(AND(ISNUMBER(CH57), ISNUMBER(CH58)), SUM(CH57:CH58), ""))</f>
        <v/>
      </c>
      <c r="CI56" s="99" t="str">
        <f t="shared" si="170"/>
        <v/>
      </c>
      <c r="CJ56" s="539" t="str">
        <f t="shared" si="156"/>
        <v/>
      </c>
      <c r="CK56" s="544"/>
      <c r="CL56" s="334" t="str">
        <f t="shared" ref="CL56" si="171">IF(AND(ISNUMBER(CL57),ISNUMBER(CL58) ),SUM(CL57:CL58),"")</f>
        <v/>
      </c>
      <c r="CM56" s="334" t="str">
        <f>IF(AND(ISNUMBER(CM57),ISNUMBER(CM58)),SUM(CM57:CM58),"")</f>
        <v/>
      </c>
      <c r="CN56" s="334" t="str">
        <f>IF(ISNUMBER(CN57),CN57,"")</f>
        <v/>
      </c>
      <c r="CO56" s="334" t="str">
        <f t="shared" ref="CO56:CQ56" si="172">IF(AND(ISNUMBER(CO57),ISNUMBER(CO58) ),SUM(CO57:CO58),"")</f>
        <v/>
      </c>
      <c r="CP56" s="334" t="str">
        <f t="shared" si="172"/>
        <v/>
      </c>
      <c r="CQ56" s="334" t="str">
        <f t="shared" si="172"/>
        <v/>
      </c>
      <c r="CR56" s="319" t="str">
        <f>IF(AND(ISNUMBER(CO56), ISNUMBER(AU56), ISNUMBER(CE56)), IF(CO56&gt;= 0.85 * (AU56+CE56), "Pass", "please check"),"")</f>
        <v/>
      </c>
      <c r="CS56" s="394" t="str">
        <f>IF(AND(ISNUMBER(AL56),ISNUMBER(AM56),ISNUMBER(AN56),ISNUMBER(AO56),ISNUMBER(AY56), ISNUMBER(AZ56), ISNUMBER(CQ56), ISNUMBER(CI56)), IF(CQ56&gt;=(AY56+12.5*MAX(0,AZ56-(AL56+AM56+AN56+AO56))+CI56), "Pass", "please check"), "")</f>
        <v/>
      </c>
      <c r="CT56" s="282"/>
    </row>
    <row r="57" spans="1:98" customFormat="1" ht="15" customHeight="1" x14ac:dyDescent="0.25">
      <c r="A57" s="213"/>
      <c r="B57" s="173" t="s">
        <v>739</v>
      </c>
      <c r="C57" s="164"/>
      <c r="D57" s="164"/>
      <c r="E57" s="164"/>
      <c r="F57" s="164"/>
      <c r="G57" s="107"/>
      <c r="H57" s="334" t="str">
        <f>IF(AND(ISNUMBER(C57),ISNUMBER(D57),ISNUMBER(G57)),SUM(C57,D57,G57),"")</f>
        <v/>
      </c>
      <c r="I57" s="421"/>
      <c r="J57" s="164"/>
      <c r="K57" s="107"/>
      <c r="L57" s="334" t="str">
        <f>IF(AND(ISNUMBER(I57),ISNUMBER(J57),ISNUMBER(K57)),SUM(I57:K57), "")</f>
        <v/>
      </c>
      <c r="M57" s="421"/>
      <c r="N57" s="499"/>
      <c r="O57" s="499"/>
      <c r="P57" s="499"/>
      <c r="Q57" s="1628"/>
      <c r="R57" s="499"/>
      <c r="S57" s="499"/>
      <c r="T57" s="499"/>
      <c r="U57" s="499"/>
      <c r="V57" s="499"/>
      <c r="W57" s="499"/>
      <c r="X57" s="499"/>
      <c r="Y57" s="499"/>
      <c r="Z57" s="499"/>
      <c r="AA57" s="499"/>
      <c r="AB57" s="499"/>
      <c r="AC57" s="1628"/>
      <c r="AD57" s="1092"/>
      <c r="AE57" s="499"/>
      <c r="AF57" s="499"/>
      <c r="AG57" s="499"/>
      <c r="AH57" s="499"/>
      <c r="AI57" s="499"/>
      <c r="AJ57" s="499"/>
      <c r="AK57" s="499"/>
      <c r="AL57" s="164"/>
      <c r="AM57" s="164"/>
      <c r="AN57" s="164"/>
      <c r="AO57" s="164"/>
      <c r="AP57" s="164"/>
      <c r="AQ57" s="164"/>
      <c r="AR57" s="164"/>
      <c r="AS57" s="1624"/>
      <c r="AT57" s="107"/>
      <c r="AU57" s="334" t="str">
        <f>IF(AND(ISNUMBER(AP57),ISNUMBER(AQ57),ISNUMBER(AT57)),SUM(AP57,AQ57,AT57),"")</f>
        <v/>
      </c>
      <c r="AV57" s="421"/>
      <c r="AW57" s="164"/>
      <c r="AX57" s="107"/>
      <c r="AY57" s="334" t="str">
        <f>IF(AND(ISNUMBER(AV57),ISNUMBER(AW57),ISNUMBER(AX57)),SUM(AV57:AX57), "")</f>
        <v/>
      </c>
      <c r="AZ57" s="421"/>
      <c r="BA57" s="256"/>
      <c r="BB57" s="256"/>
      <c r="BC57" s="256"/>
      <c r="BD57" s="1627"/>
      <c r="BE57" s="256"/>
      <c r="BF57" s="256"/>
      <c r="BG57" s="256"/>
      <c r="BH57" s="256"/>
      <c r="BI57" s="256"/>
      <c r="BJ57" s="256"/>
      <c r="BK57" s="256"/>
      <c r="BL57" s="256"/>
      <c r="BM57" s="499"/>
      <c r="BN57" s="499"/>
      <c r="BO57" s="499"/>
      <c r="BP57" s="1628"/>
      <c r="BQ57" s="499"/>
      <c r="BR57" s="499"/>
      <c r="BS57" s="499"/>
      <c r="BT57" s="499"/>
      <c r="BU57" s="499"/>
      <c r="BV57" s="499"/>
      <c r="BW57" s="499"/>
      <c r="BX57" s="1501"/>
      <c r="BY57" s="164"/>
      <c r="BZ57" s="164"/>
      <c r="CA57" s="164"/>
      <c r="CB57" s="164"/>
      <c r="CC57" s="1624"/>
      <c r="CD57" s="164"/>
      <c r="CE57" s="334" t="str">
        <f>IF($C$7="No", 0, IF(AND(ISNUMBER(BZ57),ISNUMBER(CA57),ISNUMBER(CD57)),SUM(BZ57,CA57,CD57),""))</f>
        <v/>
      </c>
      <c r="CF57" s="164"/>
      <c r="CG57" s="164"/>
      <c r="CH57" s="164"/>
      <c r="CI57" s="99" t="str">
        <f>IF($C$7="No", 0, IF(AND(ISNUMBER(CF57), ISNUMBER(CG57), ISNUMBER(CH57)), SUM(CF57:CH57), ""))</f>
        <v/>
      </c>
      <c r="CJ57" s="539" t="str">
        <f t="shared" si="156"/>
        <v/>
      </c>
      <c r="CK57" s="544"/>
      <c r="CL57" s="160"/>
      <c r="CM57" s="160"/>
      <c r="CN57" s="160"/>
      <c r="CO57" s="164"/>
      <c r="CP57" s="164"/>
      <c r="CQ57" s="164"/>
      <c r="CR57" s="313" t="str">
        <f>IF(AND(ISNUMBER(CO57), ISNUMBER(AU57), ISNUMBER(CE57)), IF(CO57&gt;= 0.85 * (AU57+CE57), "Pass", "please check"),"")</f>
        <v/>
      </c>
      <c r="CS57" s="394" t="str">
        <f>IF(AND(ISNUMBER(AL57),ISNUMBER(AM57),ISNUMBER(AN57),ISNUMBER(AO57),ISNUMBER(AY57), ISNUMBER(AZ57), ISNUMBER(CQ57), ISNUMBER(CI57)), IF(CQ57&gt;=(AY57+12.5*MAX(0,AZ57-(AL57+AM57+AN57+AO57))+CI57), "Pass", "please check"), "")</f>
        <v/>
      </c>
      <c r="CT57" s="282"/>
    </row>
    <row r="58" spans="1:98" customFormat="1" ht="15" customHeight="1" x14ac:dyDescent="0.25">
      <c r="A58" s="213"/>
      <c r="B58" s="173" t="s">
        <v>740</v>
      </c>
      <c r="C58" s="162"/>
      <c r="D58" s="162"/>
      <c r="E58" s="162"/>
      <c r="F58" s="162"/>
      <c r="G58" s="188"/>
      <c r="H58" s="334" t="str">
        <f>IF(AND(ISNUMBER(C58),ISNUMBER(D58),ISNUMBER(G58)),SUM(C58,D58,G58),"")</f>
        <v/>
      </c>
      <c r="I58" s="275"/>
      <c r="J58" s="162"/>
      <c r="K58" s="188"/>
      <c r="L58" s="334" t="str">
        <f>IF(AND(ISNUMBER(I58),ISNUMBER(J58),ISNUMBER(K58)),SUM(I58:K58), "")</f>
        <v/>
      </c>
      <c r="M58" s="1502"/>
      <c r="N58" s="499"/>
      <c r="O58" s="499"/>
      <c r="P58" s="499"/>
      <c r="Q58" s="1628"/>
      <c r="R58" s="499"/>
      <c r="S58" s="499"/>
      <c r="T58" s="499"/>
      <c r="U58" s="499"/>
      <c r="V58" s="499"/>
      <c r="W58" s="499"/>
      <c r="X58" s="499"/>
      <c r="Y58" s="499"/>
      <c r="Z58" s="1493"/>
      <c r="AA58" s="1493"/>
      <c r="AB58" s="1493"/>
      <c r="AC58" s="1630"/>
      <c r="AD58" s="1503"/>
      <c r="AE58" s="499"/>
      <c r="AF58" s="1493"/>
      <c r="AG58" s="1493"/>
      <c r="AH58" s="1493"/>
      <c r="AI58" s="499"/>
      <c r="AJ58" s="1493"/>
      <c r="AK58" s="1493"/>
      <c r="AL58" s="499"/>
      <c r="AM58" s="499"/>
      <c r="AN58" s="499"/>
      <c r="AO58" s="499"/>
      <c r="AP58" s="162"/>
      <c r="AQ58" s="162"/>
      <c r="AR58" s="162"/>
      <c r="AS58" s="1626"/>
      <c r="AT58" s="188"/>
      <c r="AU58" s="334" t="str">
        <f>IF(AND(ISNUMBER(AP58),ISNUMBER(AQ58),ISNUMBER(AT58)),SUM(AP58,AQ58,AT58),"")</f>
        <v/>
      </c>
      <c r="AV58" s="275"/>
      <c r="AW58" s="162"/>
      <c r="AX58" s="188"/>
      <c r="AY58" s="334" t="str">
        <f>IF(AND(ISNUMBER(AV58),ISNUMBER(AW58),ISNUMBER(AX58)),SUM(AV58:AX58), "")</f>
        <v/>
      </c>
      <c r="AZ58" s="1502"/>
      <c r="BA58" s="256"/>
      <c r="BB58" s="256"/>
      <c r="BC58" s="256"/>
      <c r="BD58" s="1627"/>
      <c r="BE58" s="256"/>
      <c r="BF58" s="256"/>
      <c r="BG58" s="256"/>
      <c r="BH58" s="256"/>
      <c r="BI58" s="256"/>
      <c r="BJ58" s="256"/>
      <c r="BK58" s="499"/>
      <c r="BL58" s="499"/>
      <c r="BM58" s="499"/>
      <c r="BN58" s="499"/>
      <c r="BO58" s="499"/>
      <c r="BP58" s="1628"/>
      <c r="BQ58" s="499"/>
      <c r="BR58" s="499"/>
      <c r="BS58" s="499"/>
      <c r="BT58" s="499"/>
      <c r="BU58" s="499"/>
      <c r="BV58" s="499"/>
      <c r="BW58" s="499"/>
      <c r="BX58" s="1493"/>
      <c r="BY58" s="162"/>
      <c r="BZ58" s="162"/>
      <c r="CA58" s="162"/>
      <c r="CB58" s="162"/>
      <c r="CC58" s="1626"/>
      <c r="CD58" s="162"/>
      <c r="CE58" s="334" t="str">
        <f>IF($C$7="No", 0, IF(AND(ISNUMBER(BZ58),ISNUMBER(CA58),ISNUMBER(CD58)),SUM(BZ58,CA58,CD58),""))</f>
        <v/>
      </c>
      <c r="CF58" s="162"/>
      <c r="CG58" s="162"/>
      <c r="CH58" s="162"/>
      <c r="CI58" s="99" t="str">
        <f>IF($C$7="No", 0, IF(AND(ISNUMBER(CF58), ISNUMBER(CG58), ISNUMBER(CH58)), SUM(CF58:CH58), ""))</f>
        <v/>
      </c>
      <c r="CJ58" s="539" t="str">
        <f t="shared" si="156"/>
        <v/>
      </c>
      <c r="CK58" s="544"/>
      <c r="CL58" s="160"/>
      <c r="CM58" s="160"/>
      <c r="CN58" s="499"/>
      <c r="CO58" s="160"/>
      <c r="CP58" s="160"/>
      <c r="CQ58" s="160"/>
      <c r="CR58" s="313" t="str">
        <f>IF(AND(ISNUMBER(CO58), ISNUMBER(AU58), ISNUMBER(CE58)), IF(CO58&gt;= 0.85 * (AU58+CE58), "Pass", "please check"),"")</f>
        <v/>
      </c>
      <c r="CS58" s="394" t="str">
        <f>IF(AND(ISNUMBER(AL58),ISNUMBER(AM58),ISNUMBER(AN58),ISNUMBER(AO58),ISNUMBER(AY58), ISNUMBER(AZ58), ISNUMBER(CQ58), ISNUMBER(CI58)), IF(CQ58&gt;=(AY58+12.5*MAX(0,AZ58-(AL58+AM58+AN58+AO58))+CI58), "Pass", "please check"), "")</f>
        <v/>
      </c>
      <c r="CT58" s="282"/>
    </row>
    <row r="59" spans="1:98" customFormat="1" ht="15" customHeight="1" x14ac:dyDescent="0.25">
      <c r="A59" s="213"/>
      <c r="B59" s="174" t="s">
        <v>1833</v>
      </c>
      <c r="C59" s="334" t="str">
        <f>IF(AND(ISNUMBER(C60), ISNUMBER(C61), ISNUMBER(C68)), SUM(C60:C61, C68), "")</f>
        <v/>
      </c>
      <c r="D59" s="334" t="str">
        <f t="shared" ref="D59:M59" si="173">IF(AND(ISNUMBER(D60), ISNUMBER(D61), ISNUMBER(D68)), SUM(D60:D61, D68), "")</f>
        <v/>
      </c>
      <c r="E59" s="334" t="str">
        <f t="shared" si="173"/>
        <v/>
      </c>
      <c r="F59" s="334" t="str">
        <f t="shared" si="173"/>
        <v/>
      </c>
      <c r="G59" s="334" t="str">
        <f t="shared" si="173"/>
        <v/>
      </c>
      <c r="H59" s="334" t="str">
        <f t="shared" si="173"/>
        <v/>
      </c>
      <c r="I59" s="334" t="str">
        <f t="shared" si="173"/>
        <v/>
      </c>
      <c r="J59" s="334" t="str">
        <f t="shared" si="173"/>
        <v/>
      </c>
      <c r="K59" s="334" t="str">
        <f t="shared" si="173"/>
        <v/>
      </c>
      <c r="L59" s="334" t="str">
        <f t="shared" si="173"/>
        <v/>
      </c>
      <c r="M59" s="334" t="str">
        <f t="shared" si="173"/>
        <v/>
      </c>
      <c r="N59" s="334" t="str">
        <f t="shared" ref="N59" si="174">IF(AND(ISNUMBER(N60), ISNUMBER(N61), ISNUMBER(N68)), SUM(N60:N61, N68), "")</f>
        <v/>
      </c>
      <c r="O59" s="334" t="str">
        <f t="shared" ref="O59" si="175">IF(AND(ISNUMBER(O60), ISNUMBER(O61), ISNUMBER(O68)), SUM(O60:O61, O68), "")</f>
        <v/>
      </c>
      <c r="P59" s="334" t="str">
        <f t="shared" ref="P59" si="176">IF(AND(ISNUMBER(P60), ISNUMBER(P61), ISNUMBER(P68)), SUM(P60:P61, P68), "")</f>
        <v/>
      </c>
      <c r="Q59" s="334"/>
      <c r="R59" s="334" t="str">
        <f t="shared" ref="R59" si="177">IF(AND(ISNUMBER(R60), ISNUMBER(R61), ISNUMBER(R68)), SUM(R60:R61, R68), "")</f>
        <v/>
      </c>
      <c r="S59" s="334" t="str">
        <f t="shared" ref="S59" si="178">IF(AND(ISNUMBER(S60), ISNUMBER(S61), ISNUMBER(S68)), SUM(S60:S61, S68), "")</f>
        <v/>
      </c>
      <c r="T59" s="334" t="str">
        <f t="shared" ref="T59" si="179">IF(AND(ISNUMBER(T60), ISNUMBER(T61), ISNUMBER(T68)), SUM(T60:T61, T68), "")</f>
        <v/>
      </c>
      <c r="U59" s="334" t="str">
        <f t="shared" ref="U59" si="180">IF(AND(ISNUMBER(U60), ISNUMBER(U61), ISNUMBER(U68)), SUM(U60:U61, U68), "")</f>
        <v/>
      </c>
      <c r="V59" s="334" t="str">
        <f t="shared" ref="V59" si="181">IF(AND(ISNUMBER(V60), ISNUMBER(V61), ISNUMBER(V68)), SUM(V60:V61, V68), "")</f>
        <v/>
      </c>
      <c r="W59" s="334" t="str">
        <f t="shared" ref="W59" si="182">IF(AND(ISNUMBER(W60), ISNUMBER(W61), ISNUMBER(W68)), SUM(W60:W61, W68), "")</f>
        <v/>
      </c>
      <c r="X59" s="334" t="str">
        <f t="shared" ref="X59" si="183">IF(AND(ISNUMBER(X60), ISNUMBER(X61), ISNUMBER(X68)), SUM(X60:X61, X68), "")</f>
        <v/>
      </c>
      <c r="Y59" s="334" t="str">
        <f t="shared" ref="Y59" si="184">IF(AND(ISNUMBER(Y60), ISNUMBER(Y61), ISNUMBER(Y68)), SUM(Y60:Y61, Y68), "")</f>
        <v/>
      </c>
      <c r="Z59" s="1493"/>
      <c r="AA59" s="1493"/>
      <c r="AB59" s="1493"/>
      <c r="AC59" s="1630"/>
      <c r="AD59" s="1503"/>
      <c r="AE59" s="499"/>
      <c r="AF59" s="1493"/>
      <c r="AG59" s="1493"/>
      <c r="AH59" s="1493"/>
      <c r="AI59" s="499"/>
      <c r="AJ59" s="1493"/>
      <c r="AK59" s="1493"/>
      <c r="AL59" s="334" t="str">
        <f t="shared" ref="AL59" si="185">IF(AND(ISNUMBER(AL60), ISNUMBER(AL61), ISNUMBER(AL68)), SUM(AL60:AL61, AL68), "")</f>
        <v/>
      </c>
      <c r="AM59" s="334" t="str">
        <f t="shared" ref="AM59" si="186">IF(AND(ISNUMBER(AM60), ISNUMBER(AM61), ISNUMBER(AM68)), SUM(AM60:AM61, AM68), "")</f>
        <v/>
      </c>
      <c r="AN59" s="334" t="str">
        <f t="shared" ref="AN59" si="187">IF(AND(ISNUMBER(AN60), ISNUMBER(AN61), ISNUMBER(AN68)), SUM(AN60:AN61, AN68), "")</f>
        <v/>
      </c>
      <c r="AO59" s="334" t="str">
        <f t="shared" ref="AO59" si="188">IF(AND(ISNUMBER(AO60), ISNUMBER(AO61), ISNUMBER(AO68)), SUM(AO60:AO61, AO68), "")</f>
        <v/>
      </c>
      <c r="AP59" s="334" t="str">
        <f t="shared" ref="AP59" si="189">IF(AND(ISNUMBER(AP60), ISNUMBER(AP61), ISNUMBER(AP68)), SUM(AP60:AP61, AP68), "")</f>
        <v/>
      </c>
      <c r="AQ59" s="334" t="str">
        <f t="shared" ref="AQ59" si="190">IF(AND(ISNUMBER(AQ60), ISNUMBER(AQ61), ISNUMBER(AQ68)), SUM(AQ60:AQ61, AQ68), "")</f>
        <v/>
      </c>
      <c r="AR59" s="334" t="str">
        <f t="shared" ref="AR59" si="191">IF(AND(ISNUMBER(AR60), ISNUMBER(AR61), ISNUMBER(AR68)), SUM(AR60:AR61, AR68), "")</f>
        <v/>
      </c>
      <c r="AS59" s="334"/>
      <c r="AT59" s="334" t="str">
        <f t="shared" ref="AT59" si="192">IF(AND(ISNUMBER(AT60), ISNUMBER(AT61), ISNUMBER(AT68)), SUM(AT60:AT61, AT68), "")</f>
        <v/>
      </c>
      <c r="AU59" s="334" t="str">
        <f t="shared" ref="AU59" si="193">IF(AND(ISNUMBER(AU60), ISNUMBER(AU61), ISNUMBER(AU68)), SUM(AU60:AU61, AU68), "")</f>
        <v/>
      </c>
      <c r="AV59" s="334" t="str">
        <f t="shared" ref="AV59" si="194">IF(AND(ISNUMBER(AV60), ISNUMBER(AV61), ISNUMBER(AV68)), SUM(AV60:AV61, AV68), "")</f>
        <v/>
      </c>
      <c r="AW59" s="334" t="str">
        <f t="shared" ref="AW59" si="195">IF(AND(ISNUMBER(AW60), ISNUMBER(AW61), ISNUMBER(AW68)), SUM(AW60:AW61, AW68), "")</f>
        <v/>
      </c>
      <c r="AX59" s="334" t="str">
        <f t="shared" ref="AX59" si="196">IF(AND(ISNUMBER(AX60), ISNUMBER(AX61), ISNUMBER(AX68)), SUM(AX60:AX61, AX68), "")</f>
        <v/>
      </c>
      <c r="AY59" s="334" t="str">
        <f t="shared" ref="AY59" si="197">IF(AND(ISNUMBER(AY60), ISNUMBER(AY61), ISNUMBER(AY68)), SUM(AY60:AY61, AY68), "")</f>
        <v/>
      </c>
      <c r="AZ59" s="334" t="str">
        <f t="shared" ref="AZ59" si="198">IF(AND(ISNUMBER(AZ60), ISNUMBER(AZ61), ISNUMBER(AZ68)), SUM(AZ60:AZ61, AZ68), "")</f>
        <v/>
      </c>
      <c r="BA59" s="334" t="str">
        <f t="shared" ref="BA59" si="199">IF(AND(ISNUMBER(BA60), ISNUMBER(BA61), ISNUMBER(BA68)), SUM(BA60:BA61, BA68), "")</f>
        <v/>
      </c>
      <c r="BB59" s="334" t="str">
        <f t="shared" ref="BB59" si="200">IF(AND(ISNUMBER(BB60), ISNUMBER(BB61), ISNUMBER(BB68)), SUM(BB60:BB61, BB68), "")</f>
        <v/>
      </c>
      <c r="BC59" s="334" t="str">
        <f t="shared" ref="BC59" si="201">IF(AND(ISNUMBER(BC60), ISNUMBER(BC61), ISNUMBER(BC68)), SUM(BC60:BC61, BC68), "")</f>
        <v/>
      </c>
      <c r="BD59" s="334"/>
      <c r="BE59" s="334" t="str">
        <f t="shared" ref="BE59" si="202">IF(AND(ISNUMBER(BE60), ISNUMBER(BE61), ISNUMBER(BE68)), SUM(BE60:BE61, BE68), "")</f>
        <v/>
      </c>
      <c r="BF59" s="334" t="str">
        <f t="shared" ref="BF59" si="203">IF(AND(ISNUMBER(BF60), ISNUMBER(BF61), ISNUMBER(BF68)), SUM(BF60:BF61, BF68), "")</f>
        <v/>
      </c>
      <c r="BG59" s="334" t="str">
        <f t="shared" ref="BG59" si="204">IF(AND(ISNUMBER(BG60), ISNUMBER(BG61), ISNUMBER(BG68)), SUM(BG60:BG61, BG68), "")</f>
        <v/>
      </c>
      <c r="BH59" s="334" t="str">
        <f t="shared" ref="BH59" si="205">IF(AND(ISNUMBER(BH60), ISNUMBER(BH61), ISNUMBER(BH68)), SUM(BH60:BH61, BH68), "")</f>
        <v/>
      </c>
      <c r="BI59" s="334" t="str">
        <f t="shared" ref="BI59" si="206">IF(AND(ISNUMBER(BI60), ISNUMBER(BI61), ISNUMBER(BI68)), SUM(BI60:BI61, BI68), "")</f>
        <v/>
      </c>
      <c r="BJ59" s="334" t="str">
        <f t="shared" ref="BJ59" si="207">IF(AND(ISNUMBER(BJ60), ISNUMBER(BJ61), ISNUMBER(BJ68)), SUM(BJ60:BJ61, BJ68), "")</f>
        <v/>
      </c>
      <c r="BK59" s="334" t="str">
        <f t="shared" ref="BK59" si="208">IF(AND(ISNUMBER(BK60), ISNUMBER(BK61), ISNUMBER(BK68)), SUM(BK60:BK61, BK68), "")</f>
        <v/>
      </c>
      <c r="BL59" s="334" t="str">
        <f t="shared" ref="BL59" si="209">IF(AND(ISNUMBER(BL60), ISNUMBER(BL61), ISNUMBER(BL68)), SUM(BL60:BL61, BL68), "")</f>
        <v/>
      </c>
      <c r="BM59" s="334" t="str">
        <f t="shared" ref="BM59" si="210">IF(AND(ISNUMBER(BM60), ISNUMBER(BM61), ISNUMBER(BM68)), SUM(BM60:BM61, BM68), "")</f>
        <v/>
      </c>
      <c r="BN59" s="334" t="str">
        <f t="shared" ref="BN59" si="211">IF(AND(ISNUMBER(BN60), ISNUMBER(BN61), ISNUMBER(BN68)), SUM(BN60:BN61, BN68), "")</f>
        <v/>
      </c>
      <c r="BO59" s="334" t="str">
        <f t="shared" ref="BO59" si="212">IF(AND(ISNUMBER(BO60), ISNUMBER(BO61), ISNUMBER(BO68)), SUM(BO60:BO61, BO68), "")</f>
        <v/>
      </c>
      <c r="BP59" s="334"/>
      <c r="BQ59" s="334" t="str">
        <f t="shared" ref="BQ59" si="213">IF(AND(ISNUMBER(BQ60), ISNUMBER(BQ61), ISNUMBER(BQ68)), SUM(BQ60:BQ61, BQ68), "")</f>
        <v/>
      </c>
      <c r="BR59" s="334" t="str">
        <f t="shared" ref="BR59" si="214">IF(AND(ISNUMBER(BR60), ISNUMBER(BR61), ISNUMBER(BR68)), SUM(BR60:BR61, BR68), "")</f>
        <v/>
      </c>
      <c r="BS59" s="334" t="str">
        <f t="shared" ref="BS59" si="215">IF(AND(ISNUMBER(BS60), ISNUMBER(BS61), ISNUMBER(BS68)), SUM(BS60:BS61, BS68), "")</f>
        <v/>
      </c>
      <c r="BT59" s="334" t="str">
        <f t="shared" ref="BT59" si="216">IF(AND(ISNUMBER(BT60), ISNUMBER(BT61), ISNUMBER(BT68)), SUM(BT60:BT61, BT68), "")</f>
        <v/>
      </c>
      <c r="BU59" s="334" t="str">
        <f t="shared" ref="BU59" si="217">IF(AND(ISNUMBER(BU60), ISNUMBER(BU61), ISNUMBER(BU68)), SUM(BU60:BU61, BU68), "")</f>
        <v/>
      </c>
      <c r="BV59" s="334" t="str">
        <f t="shared" ref="BV59" si="218">IF(AND(ISNUMBER(BV60), ISNUMBER(BV61), ISNUMBER(BV68)), SUM(BV60:BV61, BV68), "")</f>
        <v/>
      </c>
      <c r="BW59" s="334" t="str">
        <f t="shared" ref="BW59" si="219">IF(AND(ISNUMBER(BW60), ISNUMBER(BW61), ISNUMBER(BW68)), SUM(BW60:BW61, BW68), "")</f>
        <v/>
      </c>
      <c r="BX59" s="334" t="str">
        <f t="shared" ref="BX59" si="220">IF(AND(ISNUMBER(BX60), ISNUMBER(BX61), ISNUMBER(BX68)), SUM(BX60:BX61, BX68), "")</f>
        <v/>
      </c>
      <c r="BY59" s="334" t="str">
        <f t="shared" ref="BY59" si="221">IF(AND(ISNUMBER(BY60), ISNUMBER(BY61), ISNUMBER(BY68)), SUM(BY60:BY61, BY68), "")</f>
        <v/>
      </c>
      <c r="BZ59" s="334" t="str">
        <f t="shared" ref="BZ59" si="222">IF(AND(ISNUMBER(BZ60), ISNUMBER(BZ61), ISNUMBER(BZ68)), SUM(BZ60:BZ61, BZ68), "")</f>
        <v/>
      </c>
      <c r="CA59" s="334" t="str">
        <f t="shared" ref="CA59" si="223">IF(AND(ISNUMBER(CA60), ISNUMBER(CA61), ISNUMBER(CA68)), SUM(CA60:CA61, CA68), "")</f>
        <v/>
      </c>
      <c r="CB59" s="334" t="str">
        <f t="shared" ref="CB59" si="224">IF(AND(ISNUMBER(CB60), ISNUMBER(CB61), ISNUMBER(CB68)), SUM(CB60:CB61, CB68), "")</f>
        <v/>
      </c>
      <c r="CC59" s="334"/>
      <c r="CD59" s="334" t="str">
        <f t="shared" ref="CD59" si="225">IF(AND(ISNUMBER(CD60), ISNUMBER(CD61), ISNUMBER(CD68)), SUM(CD60:CD61, CD68), "")</f>
        <v/>
      </c>
      <c r="CE59" s="334" t="str">
        <f t="shared" ref="CE59" si="226">IF(AND(ISNUMBER(CE60), ISNUMBER(CE61), ISNUMBER(CE68)), SUM(CE60:CE61, CE68), "")</f>
        <v/>
      </c>
      <c r="CF59" s="334" t="str">
        <f t="shared" ref="CF59" si="227">IF(AND(ISNUMBER(CF60), ISNUMBER(CF61), ISNUMBER(CF68)), SUM(CF60:CF61, CF68), "")</f>
        <v/>
      </c>
      <c r="CG59" s="334" t="str">
        <f t="shared" ref="CG59" si="228">IF(AND(ISNUMBER(CG60), ISNUMBER(CG61), ISNUMBER(CG68)), SUM(CG60:CG61, CG68), "")</f>
        <v/>
      </c>
      <c r="CH59" s="334" t="str">
        <f t="shared" ref="CH59" si="229">IF(AND(ISNUMBER(CH60), ISNUMBER(CH61), ISNUMBER(CH68)), SUM(CH60:CH61, CH68), "")</f>
        <v/>
      </c>
      <c r="CI59" s="334" t="str">
        <f t="shared" ref="CI59" si="230">IF(AND(ISNUMBER(CI60), ISNUMBER(CI61), ISNUMBER(CI68)), SUM(CI60:CI61, CI68), "")</f>
        <v/>
      </c>
      <c r="CJ59" s="334" t="str">
        <f t="shared" ref="CJ59" si="231">IF(AND(ISNUMBER(CJ60), ISNUMBER(CJ61), ISNUMBER(CJ68)), SUM(CJ60:CJ61, CJ68), "")</f>
        <v/>
      </c>
      <c r="CK59" s="544"/>
      <c r="CL59" s="334" t="str">
        <f t="shared" ref="CL59" si="232">IF(AND(ISNUMBER(CL60), ISNUMBER(CL61), ISNUMBER(CL68)), SUM(CL60:CL61, CL68), "")</f>
        <v/>
      </c>
      <c r="CM59" s="334" t="str">
        <f t="shared" ref="CM59" si="233">IF(AND(ISNUMBER(CM60), ISNUMBER(CM61), ISNUMBER(CM68)), SUM(CM60:CM61, CM68), "")</f>
        <v/>
      </c>
      <c r="CN59" s="334" t="str">
        <f t="shared" ref="CN59" si="234">IF(AND(ISNUMBER(CN60), ISNUMBER(CN61), ISNUMBER(CN68)), SUM(CN60:CN61, CN68), "")</f>
        <v/>
      </c>
      <c r="CO59" s="334" t="str">
        <f t="shared" ref="CO59" si="235">IF(AND(ISNUMBER(CO60), ISNUMBER(CO61), ISNUMBER(CO68)), SUM(CO60:CO61, CO68), "")</f>
        <v/>
      </c>
      <c r="CP59" s="334" t="str">
        <f t="shared" ref="CP59" si="236">IF(AND(ISNUMBER(CP60), ISNUMBER(CP61), ISNUMBER(CP68)), SUM(CP60:CP61, CP68), "")</f>
        <v/>
      </c>
      <c r="CQ59" s="334" t="str">
        <f t="shared" ref="CQ59" si="237">IF(AND(ISNUMBER(CQ60), ISNUMBER(CQ61), ISNUMBER(CQ68)), SUM(CQ60:CQ61, CQ68), "")</f>
        <v/>
      </c>
      <c r="CR59" s="337"/>
      <c r="CS59" s="784"/>
      <c r="CT59" s="282"/>
    </row>
    <row r="60" spans="1:98" customFormat="1" ht="15" customHeight="1" x14ac:dyDescent="0.25">
      <c r="A60" s="213"/>
      <c r="B60" s="173" t="s">
        <v>587</v>
      </c>
      <c r="C60" s="334" t="str">
        <f t="shared" ref="C60:G60" si="238">IF((ISNUMBER(N60)),N60,"")</f>
        <v/>
      </c>
      <c r="D60" s="334" t="str">
        <f t="shared" si="238"/>
        <v/>
      </c>
      <c r="E60" s="334" t="str">
        <f t="shared" si="238"/>
        <v/>
      </c>
      <c r="F60" s="334" t="str">
        <f t="shared" si="238"/>
        <v/>
      </c>
      <c r="G60" s="334" t="str">
        <f t="shared" si="238"/>
        <v/>
      </c>
      <c r="H60" s="334" t="str">
        <f t="shared" si="88"/>
        <v/>
      </c>
      <c r="I60" s="334" t="str">
        <f>IF((ISNUMBER(T60)),T60,"")</f>
        <v/>
      </c>
      <c r="J60" s="334" t="str">
        <f>IF((ISNUMBER(U60)),U60,"")</f>
        <v/>
      </c>
      <c r="K60" s="334" t="str">
        <f>IF((ISNUMBER(V60)),V60,"")</f>
        <v/>
      </c>
      <c r="L60" s="334" t="str">
        <f>IF((ISNUMBER(W60)),W60,"")</f>
        <v/>
      </c>
      <c r="M60" s="334" t="str">
        <f>IF((ISNUMBER(X60)),X60,"")</f>
        <v/>
      </c>
      <c r="N60" s="162"/>
      <c r="O60" s="162"/>
      <c r="P60" s="162"/>
      <c r="Q60" s="1626"/>
      <c r="R60" s="188"/>
      <c r="S60" s="334" t="str">
        <f t="shared" si="70"/>
        <v/>
      </c>
      <c r="T60" s="275"/>
      <c r="U60" s="162"/>
      <c r="V60" s="188"/>
      <c r="W60" s="334" t="str">
        <f t="shared" ref="W60" si="239">IF(AND(ISNUMBER(T60),ISNUMBER(U60),ISNUMBER(V60)),SUM(T60:V60), "")</f>
        <v/>
      </c>
      <c r="X60" s="275"/>
      <c r="Y60" s="162"/>
      <c r="Z60" s="499"/>
      <c r="AA60" s="499"/>
      <c r="AB60" s="499"/>
      <c r="AC60" s="1628"/>
      <c r="AD60" s="1092"/>
      <c r="AE60" s="499"/>
      <c r="AF60" s="499"/>
      <c r="AG60" s="499"/>
      <c r="AH60" s="499"/>
      <c r="AI60" s="499"/>
      <c r="AJ60" s="499"/>
      <c r="AK60" s="499"/>
      <c r="AL60" s="160"/>
      <c r="AM60" s="160"/>
      <c r="AN60" s="160"/>
      <c r="AO60" s="160"/>
      <c r="AP60" s="334" t="str">
        <f t="shared" ref="AP60:AT70" si="240">IF(AND(ISNUMBER(BA60),ISNUMBER(BM60)),SUM(BA60,BM60),"")</f>
        <v/>
      </c>
      <c r="AQ60" s="334" t="str">
        <f t="shared" si="240"/>
        <v/>
      </c>
      <c r="AR60" s="334" t="str">
        <f t="shared" si="240"/>
        <v/>
      </c>
      <c r="AS60" s="334"/>
      <c r="AT60" s="334" t="str">
        <f t="shared" si="240"/>
        <v/>
      </c>
      <c r="AU60" s="334" t="str">
        <f t="shared" ref="AU60:AU70" si="241">IF(AND(ISNUMBER(AP60),ISNUMBER(AQ60),ISNUMBER(AT60)),SUM(AP60,AQ60,AT60),"")</f>
        <v/>
      </c>
      <c r="AV60" s="334" t="str">
        <f t="shared" ref="AV60:AZ70" si="242">IF(AND(ISNUMBER(BG60),ISNUMBER(BS60)),SUM(BG60,BS60),"")</f>
        <v/>
      </c>
      <c r="AW60" s="334" t="str">
        <f t="shared" si="242"/>
        <v/>
      </c>
      <c r="AX60" s="334" t="str">
        <f t="shared" si="242"/>
        <v/>
      </c>
      <c r="AY60" s="334" t="str">
        <f t="shared" si="242"/>
        <v/>
      </c>
      <c r="AZ60" s="334" t="str">
        <f t="shared" si="242"/>
        <v/>
      </c>
      <c r="BA60" s="162"/>
      <c r="BB60" s="162"/>
      <c r="BC60" s="162"/>
      <c r="BD60" s="1626"/>
      <c r="BE60" s="188"/>
      <c r="BF60" s="334" t="str">
        <f>IF(AND(ISNUMBER(BA60), ISNUMBER(BB60), ISNUMBER(BE60)), SUM(BA60,BB60,BE60), "")</f>
        <v/>
      </c>
      <c r="BG60" s="275"/>
      <c r="BH60" s="162"/>
      <c r="BI60" s="162"/>
      <c r="BJ60" s="547" t="str">
        <f>IF(AND(ISNUMBER(BG60),ISNUMBER(BH60),ISNUMBER(BI60)),SUM(BG60:BI60), "")</f>
        <v/>
      </c>
      <c r="BK60" s="162"/>
      <c r="BL60" s="162"/>
      <c r="BM60" s="162"/>
      <c r="BN60" s="162"/>
      <c r="BO60" s="162"/>
      <c r="BP60" s="1626"/>
      <c r="BQ60" s="188"/>
      <c r="BR60" s="334" t="str">
        <f>IF(AND(ISNUMBER(BM60), ISNUMBER(BN60), ISNUMBER(BQ60)), SUM(BM60,BN60,BQ60), "")</f>
        <v/>
      </c>
      <c r="BS60" s="275"/>
      <c r="BT60" s="162"/>
      <c r="BU60" s="162"/>
      <c r="BV60" s="547" t="str">
        <f>IF(AND(ISNUMBER(BS60),ISNUMBER(BT60),ISNUMBER(BU60)),SUM(BS60:BU60), "")</f>
        <v/>
      </c>
      <c r="BW60" s="162"/>
      <c r="BX60" s="162"/>
      <c r="BY60" s="162"/>
      <c r="BZ60" s="162"/>
      <c r="CA60" s="162"/>
      <c r="CB60" s="162"/>
      <c r="CC60" s="1626"/>
      <c r="CD60" s="162"/>
      <c r="CE60" s="334" t="str">
        <f t="shared" ref="CE60" si="243">IF($C$7="No", 0, IF(AND(ISNUMBER(BZ60),ISNUMBER(CA60),ISNUMBER(CD60)),SUM(BZ60,CA60,CD60),""))</f>
        <v/>
      </c>
      <c r="CF60" s="162"/>
      <c r="CG60" s="162"/>
      <c r="CH60" s="162"/>
      <c r="CI60" s="99" t="str">
        <f>IF($C$7="No", 0, IF(AND(ISNUMBER(CF60), ISNUMBER(CG60), ISNUMBER(CH60)), SUM(CF60:CH60), ""))</f>
        <v/>
      </c>
      <c r="CJ60" s="539" t="str">
        <f t="shared" ref="CJ60:CJ70" si="244">IF(AND(ISNUMBER(CE60), ISNUMBER(CI60)), IF(CE60&lt;&gt;0, CI60/CE60, ""), "")</f>
        <v/>
      </c>
      <c r="CK60" s="544"/>
      <c r="CL60" s="160"/>
      <c r="CM60" s="160"/>
      <c r="CN60" s="160"/>
      <c r="CO60" s="160"/>
      <c r="CP60" s="160"/>
      <c r="CQ60" s="160"/>
      <c r="CR60" s="313" t="str">
        <f t="shared" ref="CR60:CR70" si="245">IF(AND(ISNUMBER(CO60), ISNUMBER(AU60), ISNUMBER(CE60)), IF(CO60&gt;= 0.85 * (AU60+CE60), "Pass", "please check"),"")</f>
        <v/>
      </c>
      <c r="CS60" s="394" t="str">
        <f t="shared" ref="CS60:CS70" si="246">IF(AND(ISNUMBER(AL60),ISNUMBER(AM60),ISNUMBER(AN60),ISNUMBER(AO60),ISNUMBER(AY60), ISNUMBER(AZ60), ISNUMBER(CQ60), ISNUMBER(CI60)), IF(CQ60&gt;=(AY60+12.5*MAX(0,AZ60-(AL60+AM60+AN60+AO60))+CI60), "Pass", "please check"), "")</f>
        <v/>
      </c>
      <c r="CT60" s="282"/>
    </row>
    <row r="61" spans="1:98" customFormat="1" ht="15" customHeight="1" x14ac:dyDescent="0.25">
      <c r="A61" s="213"/>
      <c r="B61" s="173" t="s">
        <v>735</v>
      </c>
      <c r="C61" s="334" t="str">
        <f t="shared" ref="C61:R61" si="247">IF(AND(ISNUMBER(C62),ISNUMBER(C65)),SUM(C62,C65),"")</f>
        <v/>
      </c>
      <c r="D61" s="334" t="str">
        <f t="shared" si="247"/>
        <v/>
      </c>
      <c r="E61" s="334" t="str">
        <f t="shared" si="247"/>
        <v/>
      </c>
      <c r="F61" s="334" t="str">
        <f t="shared" si="247"/>
        <v/>
      </c>
      <c r="G61" s="334" t="str">
        <f t="shared" si="247"/>
        <v/>
      </c>
      <c r="H61" s="334" t="str">
        <f t="shared" si="247"/>
        <v/>
      </c>
      <c r="I61" s="334" t="str">
        <f t="shared" ref="I61" si="248">IF(AND(ISNUMBER(I62),ISNUMBER(I65)),SUM(I62,I65),"")</f>
        <v/>
      </c>
      <c r="J61" s="334" t="str">
        <f t="shared" ref="J61" si="249">IF(AND(ISNUMBER(J62),ISNUMBER(J65)),SUM(J62,J65),"")</f>
        <v/>
      </c>
      <c r="K61" s="334" t="str">
        <f t="shared" ref="K61" si="250">IF(AND(ISNUMBER(K62),ISNUMBER(K65)),SUM(K62,K65),"")</f>
        <v/>
      </c>
      <c r="L61" s="334" t="str">
        <f t="shared" si="247"/>
        <v/>
      </c>
      <c r="M61" s="334" t="str">
        <f t="shared" si="247"/>
        <v/>
      </c>
      <c r="N61" s="334" t="str">
        <f t="shared" si="247"/>
        <v/>
      </c>
      <c r="O61" s="334" t="str">
        <f t="shared" si="247"/>
        <v/>
      </c>
      <c r="P61" s="334" t="str">
        <f t="shared" si="247"/>
        <v/>
      </c>
      <c r="Q61" s="334"/>
      <c r="R61" s="334" t="str">
        <f t="shared" si="247"/>
        <v/>
      </c>
      <c r="S61" s="334" t="str">
        <f t="shared" ref="S61:Y61" si="251">IF(AND(ISNUMBER(S62),ISNUMBER(S65)),SUM(S62,S65),"")</f>
        <v/>
      </c>
      <c r="T61" s="334" t="str">
        <f t="shared" si="251"/>
        <v/>
      </c>
      <c r="U61" s="334" t="str">
        <f t="shared" si="251"/>
        <v/>
      </c>
      <c r="V61" s="334" t="str">
        <f t="shared" si="251"/>
        <v/>
      </c>
      <c r="W61" s="334" t="str">
        <f t="shared" si="251"/>
        <v/>
      </c>
      <c r="X61" s="334" t="str">
        <f t="shared" si="251"/>
        <v/>
      </c>
      <c r="Y61" s="334" t="str">
        <f t="shared" si="251"/>
        <v/>
      </c>
      <c r="Z61" s="499"/>
      <c r="AA61" s="499"/>
      <c r="AB61" s="499"/>
      <c r="AC61" s="1628"/>
      <c r="AD61" s="1092"/>
      <c r="AE61" s="499"/>
      <c r="AF61" s="499"/>
      <c r="AG61" s="499"/>
      <c r="AH61" s="499"/>
      <c r="AI61" s="499"/>
      <c r="AJ61" s="499"/>
      <c r="AK61" s="499"/>
      <c r="AL61" s="123"/>
      <c r="AM61" s="123"/>
      <c r="AN61" s="123"/>
      <c r="AO61" s="123"/>
      <c r="AP61" s="334" t="str">
        <f t="shared" ref="AP61:AT63" si="252">IF(AND(ISNUMBER(BA61),ISNUMBER(BM61)),SUM(BA61,BM61),"")</f>
        <v/>
      </c>
      <c r="AQ61" s="334" t="str">
        <f t="shared" si="252"/>
        <v/>
      </c>
      <c r="AR61" s="334" t="str">
        <f t="shared" si="252"/>
        <v/>
      </c>
      <c r="AS61" s="334"/>
      <c r="AT61" s="334" t="str">
        <f t="shared" si="252"/>
        <v/>
      </c>
      <c r="AU61" s="334" t="str">
        <f>IF(AND(ISNUMBER(AP61),ISNUMBER(AQ61),ISNUMBER(AT61)),SUM(AP61,AQ61,AT61),"")</f>
        <v/>
      </c>
      <c r="AV61" s="334" t="str">
        <f t="shared" ref="AV61:AZ63" si="253">IF(AND(ISNUMBER(BG61),ISNUMBER(BS61)),SUM(BG61,BS61),"")</f>
        <v/>
      </c>
      <c r="AW61" s="334" t="str">
        <f t="shared" si="253"/>
        <v/>
      </c>
      <c r="AX61" s="334" t="str">
        <f t="shared" si="253"/>
        <v/>
      </c>
      <c r="AY61" s="334" t="str">
        <f t="shared" si="253"/>
        <v/>
      </c>
      <c r="AZ61" s="334" t="str">
        <f t="shared" si="253"/>
        <v/>
      </c>
      <c r="BA61" s="334" t="str">
        <f>IF(AND(ISNUMBER(BA62),ISNUMBER(BA65)),SUM(BA62,BA65),"")</f>
        <v/>
      </c>
      <c r="BB61" s="334" t="str">
        <f t="shared" ref="BB61:BF61" si="254">IF(AND(ISNUMBER(BB62),ISNUMBER(BB65)),SUM(BB62,BB65),"")</f>
        <v/>
      </c>
      <c r="BC61" s="334" t="str">
        <f t="shared" si="254"/>
        <v/>
      </c>
      <c r="BD61" s="334"/>
      <c r="BE61" s="334" t="str">
        <f t="shared" si="254"/>
        <v/>
      </c>
      <c r="BF61" s="631" t="str">
        <f t="shared" si="254"/>
        <v/>
      </c>
      <c r="BG61" s="334" t="str">
        <f t="shared" ref="BG61:BM61" si="255">IF(AND(ISNUMBER(BG62),ISNUMBER(BG65)),SUM(BG62,BG65),"")</f>
        <v/>
      </c>
      <c r="BH61" s="334" t="str">
        <f t="shared" si="255"/>
        <v/>
      </c>
      <c r="BI61" s="334" t="str">
        <f t="shared" si="255"/>
        <v/>
      </c>
      <c r="BJ61" s="334" t="str">
        <f t="shared" si="255"/>
        <v/>
      </c>
      <c r="BK61" s="334" t="str">
        <f t="shared" si="255"/>
        <v/>
      </c>
      <c r="BL61" s="334" t="str">
        <f t="shared" si="255"/>
        <v/>
      </c>
      <c r="BM61" s="334" t="str">
        <f t="shared" si="255"/>
        <v/>
      </c>
      <c r="BN61" s="334" t="str">
        <f t="shared" ref="BN61:BR61" si="256">IF(AND(ISNUMBER(BN62),ISNUMBER(BN65)),SUM(BN62,BN65),"")</f>
        <v/>
      </c>
      <c r="BO61" s="334" t="str">
        <f t="shared" si="256"/>
        <v/>
      </c>
      <c r="BP61" s="334"/>
      <c r="BQ61" s="334" t="str">
        <f t="shared" si="256"/>
        <v/>
      </c>
      <c r="BR61" s="631" t="str">
        <f t="shared" si="256"/>
        <v/>
      </c>
      <c r="BS61" s="334" t="str">
        <f t="shared" ref="BS61:BX61" si="257">IF(AND(ISNUMBER(BS62),ISNUMBER(BS65)),SUM(BS62,BS65),"")</f>
        <v/>
      </c>
      <c r="BT61" s="334" t="str">
        <f t="shared" si="257"/>
        <v/>
      </c>
      <c r="BU61" s="334" t="str">
        <f t="shared" si="257"/>
        <v/>
      </c>
      <c r="BV61" s="334" t="str">
        <f t="shared" si="257"/>
        <v/>
      </c>
      <c r="BW61" s="334" t="str">
        <f t="shared" si="257"/>
        <v/>
      </c>
      <c r="BX61" s="334" t="str">
        <f t="shared" si="257"/>
        <v/>
      </c>
      <c r="BY61" s="334" t="str">
        <f>IF($C$7="No", 0, IF(AND(ISNUMBER(BY62), ISNUMBER(BY65)), SUM(BY62,BY65), ""))</f>
        <v/>
      </c>
      <c r="BZ61" s="334" t="str">
        <f t="shared" ref="BZ61:CD61" si="258">IF($C$7="No", 0, IF(AND(ISNUMBER(BZ62), ISNUMBER(BZ65)), SUM(BZ62,BZ65), ""))</f>
        <v/>
      </c>
      <c r="CA61" s="334" t="str">
        <f t="shared" si="258"/>
        <v/>
      </c>
      <c r="CB61" s="334" t="str">
        <f t="shared" si="258"/>
        <v/>
      </c>
      <c r="CC61" s="334"/>
      <c r="CD61" s="334" t="str">
        <f t="shared" si="258"/>
        <v/>
      </c>
      <c r="CE61" s="334" t="str">
        <f t="shared" ref="CE61:CI61" si="259">IF(AND(ISNUMBER(CE62),ISNUMBER(CE65)),SUM(CE62,CE65),"")</f>
        <v/>
      </c>
      <c r="CF61" s="334" t="str">
        <f t="shared" ref="CF61:CH61" si="260">IF($C$7="No", 0, IF(AND(ISNUMBER(CF62), ISNUMBER(CF65)), SUM(CF62,CF65), ""))</f>
        <v/>
      </c>
      <c r="CG61" s="334" t="str">
        <f t="shared" si="260"/>
        <v/>
      </c>
      <c r="CH61" s="334" t="str">
        <f t="shared" si="260"/>
        <v/>
      </c>
      <c r="CI61" s="99" t="str">
        <f t="shared" si="259"/>
        <v/>
      </c>
      <c r="CJ61" s="539" t="str">
        <f>IF(AND(ISNUMBER(CE61), ISNUMBER(CI61)), IF(CE61&lt;&gt;0, CI61/CE61, ""), "")</f>
        <v/>
      </c>
      <c r="CK61" s="544"/>
      <c r="CL61" s="334" t="str">
        <f>IF(AND(ISNUMBER(CL62),ISNUMBER(CL65)),SUM(CL62,CL65),"")</f>
        <v/>
      </c>
      <c r="CM61" s="334" t="str">
        <f t="shared" ref="CM61:CQ61" si="261">IF(AND(ISNUMBER(CM62),ISNUMBER(CM65)),SUM(CM62,CM65),"")</f>
        <v/>
      </c>
      <c r="CN61" s="334" t="str">
        <f t="shared" si="261"/>
        <v/>
      </c>
      <c r="CO61" s="334" t="str">
        <f t="shared" si="261"/>
        <v/>
      </c>
      <c r="CP61" s="334" t="str">
        <f t="shared" si="261"/>
        <v/>
      </c>
      <c r="CQ61" s="334" t="str">
        <f t="shared" si="261"/>
        <v/>
      </c>
      <c r="CR61" s="313" t="str">
        <f>IF(AND(ISNUMBER(CO61), ISNUMBER(AU61), ISNUMBER(CE61)), IF(CO61&gt;= 0.85 * (AU61+CE61), "Pass", "please check"),"")</f>
        <v/>
      </c>
      <c r="CS61" s="394" t="str">
        <f>IF(AND(ISNUMBER(AL61),ISNUMBER(AM61),ISNUMBER(AN61),ISNUMBER(AO61),ISNUMBER(AY61), ISNUMBER(AZ61), ISNUMBER(CQ61), ISNUMBER(CI61)), IF(CQ61&gt;=(AY61+12.5*MAX(0,AZ61-(AL61+AM61+AN61+AO61))+CI61), "Pass", "please check"), "")</f>
        <v/>
      </c>
      <c r="CT61" s="282"/>
    </row>
    <row r="62" spans="1:98" customFormat="1" ht="15" customHeight="1" x14ac:dyDescent="0.25">
      <c r="A62" s="213"/>
      <c r="B62" s="360" t="s">
        <v>737</v>
      </c>
      <c r="C62" s="334" t="str">
        <f t="shared" ref="C62:G63" si="262">IF((ISNUMBER(N62)),N62,"")</f>
        <v/>
      </c>
      <c r="D62" s="334" t="str">
        <f t="shared" si="262"/>
        <v/>
      </c>
      <c r="E62" s="334" t="str">
        <f t="shared" si="262"/>
        <v/>
      </c>
      <c r="F62" s="334" t="str">
        <f t="shared" si="262"/>
        <v/>
      </c>
      <c r="G62" s="334" t="str">
        <f t="shared" si="262"/>
        <v/>
      </c>
      <c r="H62" s="334" t="str">
        <f>IF(AND(ISNUMBER(C62),ISNUMBER(D62),ISNUMBER(G62)),SUM(C62,D62,G62),"")</f>
        <v/>
      </c>
      <c r="I62" s="334" t="str">
        <f t="shared" ref="I62:M63" si="263">IF((ISNUMBER(T62)),T62,"")</f>
        <v/>
      </c>
      <c r="J62" s="334" t="str">
        <f t="shared" si="263"/>
        <v/>
      </c>
      <c r="K62" s="334" t="str">
        <f t="shared" si="263"/>
        <v/>
      </c>
      <c r="L62" s="334" t="str">
        <f t="shared" si="263"/>
        <v/>
      </c>
      <c r="M62" s="334" t="str">
        <f t="shared" si="263"/>
        <v/>
      </c>
      <c r="N62" s="164"/>
      <c r="O62" s="164"/>
      <c r="P62" s="164"/>
      <c r="Q62" s="1624"/>
      <c r="R62" s="107"/>
      <c r="S62" s="334" t="str">
        <f>IF(AND(ISNUMBER(N62),ISNUMBER(O62),ISNUMBER(R62)),SUM(N62,O62,R62),"")</f>
        <v/>
      </c>
      <c r="T62" s="421"/>
      <c r="U62" s="164"/>
      <c r="V62" s="107"/>
      <c r="W62" s="334" t="str">
        <f t="shared" ref="W62:W63" si="264">IF(AND(ISNUMBER(T62),ISNUMBER(U62),ISNUMBER(V62)),SUM(T62:V62), "")</f>
        <v/>
      </c>
      <c r="X62" s="421"/>
      <c r="Y62" s="164"/>
      <c r="Z62" s="499"/>
      <c r="AA62" s="499"/>
      <c r="AB62" s="499"/>
      <c r="AC62" s="1628"/>
      <c r="AD62" s="1092"/>
      <c r="AE62" s="499"/>
      <c r="AF62" s="499"/>
      <c r="AG62" s="499"/>
      <c r="AH62" s="499"/>
      <c r="AI62" s="499"/>
      <c r="AJ62" s="499"/>
      <c r="AK62" s="499"/>
      <c r="AL62" s="160"/>
      <c r="AM62" s="160"/>
      <c r="AN62" s="160"/>
      <c r="AO62" s="160"/>
      <c r="AP62" s="334" t="str">
        <f t="shared" si="252"/>
        <v/>
      </c>
      <c r="AQ62" s="334" t="str">
        <f t="shared" si="252"/>
        <v/>
      </c>
      <c r="AR62" s="334" t="str">
        <f t="shared" si="252"/>
        <v/>
      </c>
      <c r="AS62" s="334"/>
      <c r="AT62" s="334" t="str">
        <f t="shared" si="252"/>
        <v/>
      </c>
      <c r="AU62" s="334" t="str">
        <f>IF(AND(ISNUMBER(AP62),ISNUMBER(AQ62),ISNUMBER(AT62)),SUM(AP62,AQ62,AT62),"")</f>
        <v/>
      </c>
      <c r="AV62" s="334" t="str">
        <f t="shared" si="253"/>
        <v/>
      </c>
      <c r="AW62" s="334" t="str">
        <f t="shared" si="253"/>
        <v/>
      </c>
      <c r="AX62" s="334" t="str">
        <f t="shared" si="253"/>
        <v/>
      </c>
      <c r="AY62" s="334" t="str">
        <f t="shared" si="253"/>
        <v/>
      </c>
      <c r="AZ62" s="334" t="str">
        <f t="shared" si="253"/>
        <v/>
      </c>
      <c r="BA62" s="160"/>
      <c r="BB62" s="160"/>
      <c r="BC62" s="160"/>
      <c r="BD62" s="1625"/>
      <c r="BE62" s="98"/>
      <c r="BF62" s="334" t="str">
        <f>IF(AND(ISNUMBER(BA62), ISNUMBER(BB62), ISNUMBER(BE62)), SUM(BA62,BB62,BE62), "")</f>
        <v/>
      </c>
      <c r="BG62" s="267"/>
      <c r="BH62" s="160"/>
      <c r="BI62" s="160"/>
      <c r="BJ62" s="334" t="str">
        <f>IF(AND(ISNUMBER(BG62),ISNUMBER(BH62),ISNUMBER(BI62)),SUM(BG62:BI62), "")</f>
        <v/>
      </c>
      <c r="BK62" s="160"/>
      <c r="BL62" s="160"/>
      <c r="BM62" s="160"/>
      <c r="BN62" s="160"/>
      <c r="BO62" s="160"/>
      <c r="BP62" s="1625"/>
      <c r="BQ62" s="98"/>
      <c r="BR62" s="334" t="str">
        <f>IF(AND(ISNUMBER(BM62), ISNUMBER(BN62), ISNUMBER(BQ62)), SUM(BM62,BN62,BQ62), "")</f>
        <v/>
      </c>
      <c r="BS62" s="267"/>
      <c r="BT62" s="160"/>
      <c r="BU62" s="160"/>
      <c r="BV62" s="334" t="str">
        <f>IF(AND(ISNUMBER(BS62),ISNUMBER(BT62),ISNUMBER(BU62)),SUM(BS62:BU62), "")</f>
        <v/>
      </c>
      <c r="BW62" s="160"/>
      <c r="BX62" s="160"/>
      <c r="BY62" s="160"/>
      <c r="BZ62" s="160"/>
      <c r="CA62" s="160"/>
      <c r="CB62" s="160"/>
      <c r="CC62" s="1625"/>
      <c r="CD62" s="160"/>
      <c r="CE62" s="334" t="str">
        <f>IF($C$7="No", 0, IF(AND(ISNUMBER(BZ62),ISNUMBER(CA62),ISNUMBER(CD62)),SUM(BZ62,CA62,CD62),""))</f>
        <v/>
      </c>
      <c r="CF62" s="160"/>
      <c r="CG62" s="160"/>
      <c r="CH62" s="160"/>
      <c r="CI62" s="99" t="str">
        <f>IF($C$7="No", 0, IF(AND(ISNUMBER(CF62), ISNUMBER(CG62), ISNUMBER(CH62)), SUM(CF62:CH62), ""))</f>
        <v/>
      </c>
      <c r="CJ62" s="539" t="str">
        <f>IF(AND(ISNUMBER(CE62), ISNUMBER(CI62)), IF(CE62&lt;&gt;0, CI62/CE62, ""), "")</f>
        <v/>
      </c>
      <c r="CK62" s="544"/>
      <c r="CL62" s="160"/>
      <c r="CM62" s="160"/>
      <c r="CN62" s="160"/>
      <c r="CO62" s="160"/>
      <c r="CP62" s="160"/>
      <c r="CQ62" s="160"/>
      <c r="CR62" s="313" t="str">
        <f>IF(AND(ISNUMBER(CO62), ISNUMBER(AU62), ISNUMBER(CE62)), IF(CO62&gt;= 0.85 * (AU62+CE62), "Pass", "please check"),"")</f>
        <v/>
      </c>
      <c r="CS62" s="394" t="str">
        <f>IF(AND(ISNUMBER(AL62),ISNUMBER(AM62),ISNUMBER(AN62),ISNUMBER(AO62),ISNUMBER(AY62), ISNUMBER(AZ62), ISNUMBER(CQ62), ISNUMBER(CI62)), IF(CQ62&gt;=(AY62+12.5*MAX(0,AZ62-(AL62+AM62+AN62+AO62))+CI62), "Pass", "please check"), "")</f>
        <v/>
      </c>
      <c r="CT62" s="282"/>
    </row>
    <row r="63" spans="1:98" customFormat="1" ht="15" customHeight="1" x14ac:dyDescent="0.25">
      <c r="A63" s="213"/>
      <c r="B63" s="361" t="s">
        <v>736</v>
      </c>
      <c r="C63" s="334" t="str">
        <f t="shared" si="262"/>
        <v/>
      </c>
      <c r="D63" s="334" t="str">
        <f t="shared" si="262"/>
        <v/>
      </c>
      <c r="E63" s="334" t="str">
        <f t="shared" si="262"/>
        <v/>
      </c>
      <c r="F63" s="334" t="str">
        <f t="shared" si="262"/>
        <v/>
      </c>
      <c r="G63" s="334" t="str">
        <f t="shared" si="262"/>
        <v/>
      </c>
      <c r="H63" s="334" t="str">
        <f>IF(AND(ISNUMBER(C63),ISNUMBER(D63),ISNUMBER(G63)),SUM(C63,D63,G63),"")</f>
        <v/>
      </c>
      <c r="I63" s="334" t="str">
        <f t="shared" si="263"/>
        <v/>
      </c>
      <c r="J63" s="334" t="str">
        <f t="shared" si="263"/>
        <v/>
      </c>
      <c r="K63" s="334" t="str">
        <f t="shared" si="263"/>
        <v/>
      </c>
      <c r="L63" s="334" t="str">
        <f t="shared" si="263"/>
        <v/>
      </c>
      <c r="M63" s="334" t="str">
        <f t="shared" si="263"/>
        <v/>
      </c>
      <c r="N63" s="160"/>
      <c r="O63" s="160"/>
      <c r="P63" s="160"/>
      <c r="Q63" s="1625"/>
      <c r="R63" s="98"/>
      <c r="S63" s="334" t="str">
        <f>IF(AND(ISNUMBER(N63),ISNUMBER(O63),ISNUMBER(R63)),SUM(N63,O63,R63),"")</f>
        <v/>
      </c>
      <c r="T63" s="267"/>
      <c r="U63" s="160"/>
      <c r="V63" s="98"/>
      <c r="W63" s="334" t="str">
        <f t="shared" si="264"/>
        <v/>
      </c>
      <c r="X63" s="267"/>
      <c r="Y63" s="160"/>
      <c r="Z63" s="499"/>
      <c r="AA63" s="499"/>
      <c r="AB63" s="499"/>
      <c r="AC63" s="1628"/>
      <c r="AD63" s="1092"/>
      <c r="AE63" s="499"/>
      <c r="AF63" s="499"/>
      <c r="AG63" s="499"/>
      <c r="AH63" s="499"/>
      <c r="AI63" s="499"/>
      <c r="AJ63" s="499"/>
      <c r="AK63" s="499"/>
      <c r="AL63" s="160"/>
      <c r="AM63" s="160"/>
      <c r="AN63" s="160"/>
      <c r="AO63" s="160"/>
      <c r="AP63" s="334" t="str">
        <f t="shared" si="252"/>
        <v/>
      </c>
      <c r="AQ63" s="334" t="str">
        <f t="shared" si="252"/>
        <v/>
      </c>
      <c r="AR63" s="334" t="str">
        <f t="shared" si="252"/>
        <v/>
      </c>
      <c r="AS63" s="334"/>
      <c r="AT63" s="334" t="str">
        <f t="shared" si="252"/>
        <v/>
      </c>
      <c r="AU63" s="334" t="str">
        <f>IF(AND(ISNUMBER(AP63),ISNUMBER(AQ63),ISNUMBER(AT63)),SUM(AP63,AQ63,AT63),"")</f>
        <v/>
      </c>
      <c r="AV63" s="334" t="str">
        <f t="shared" si="253"/>
        <v/>
      </c>
      <c r="AW63" s="334" t="str">
        <f t="shared" si="253"/>
        <v/>
      </c>
      <c r="AX63" s="334" t="str">
        <f t="shared" si="253"/>
        <v/>
      </c>
      <c r="AY63" s="334" t="str">
        <f t="shared" si="253"/>
        <v/>
      </c>
      <c r="AZ63" s="334" t="str">
        <f t="shared" si="253"/>
        <v/>
      </c>
      <c r="BA63" s="160"/>
      <c r="BB63" s="160"/>
      <c r="BC63" s="160"/>
      <c r="BD63" s="1625"/>
      <c r="BE63" s="98"/>
      <c r="BF63" s="334" t="str">
        <f>IF(AND(ISNUMBER(BA63), ISNUMBER(BB63), ISNUMBER(BE63)), SUM(BA63,BB63,BE63), "")</f>
        <v/>
      </c>
      <c r="BG63" s="267"/>
      <c r="BH63" s="160"/>
      <c r="BI63" s="160"/>
      <c r="BJ63" s="334" t="str">
        <f>IF(AND(ISNUMBER(BG63),ISNUMBER(BH63),ISNUMBER(BI63)),SUM(BG63:BI63), "")</f>
        <v/>
      </c>
      <c r="BK63" s="160"/>
      <c r="BL63" s="160"/>
      <c r="BM63" s="160"/>
      <c r="BN63" s="160"/>
      <c r="BO63" s="160"/>
      <c r="BP63" s="1625"/>
      <c r="BQ63" s="98"/>
      <c r="BR63" s="334" t="str">
        <f>IF(AND(ISNUMBER(BM63), ISNUMBER(BN63), ISNUMBER(BQ63)), SUM(BM63,BN63,BQ63), "")</f>
        <v/>
      </c>
      <c r="BS63" s="267"/>
      <c r="BT63" s="160"/>
      <c r="BU63" s="160"/>
      <c r="BV63" s="334" t="str">
        <f>IF(AND(ISNUMBER(BS63),ISNUMBER(BT63),ISNUMBER(BU63)),SUM(BS63:BU63), "")</f>
        <v/>
      </c>
      <c r="BW63" s="160"/>
      <c r="BX63" s="160"/>
      <c r="BY63" s="160"/>
      <c r="BZ63" s="160"/>
      <c r="CA63" s="160"/>
      <c r="CB63" s="160"/>
      <c r="CC63" s="1625"/>
      <c r="CD63" s="160"/>
      <c r="CE63" s="334" t="str">
        <f>IF($C$7="No", 0, IF(AND(ISNUMBER(BZ63),ISNUMBER(CA63),ISNUMBER(CD63)),SUM(BZ63,CA63,CD63),""))</f>
        <v/>
      </c>
      <c r="CF63" s="160"/>
      <c r="CG63" s="160"/>
      <c r="CH63" s="160"/>
      <c r="CI63" s="99" t="str">
        <f>IF($C$7="No", 0, IF(AND(ISNUMBER(CF63), ISNUMBER(CG63), ISNUMBER(CH63)), SUM(CF63:CH63), ""))</f>
        <v/>
      </c>
      <c r="CJ63" s="539" t="str">
        <f>IF(AND(ISNUMBER(CE63), ISNUMBER(CI63)), IF(CE63&lt;&gt;0, CI63/CE63, ""), "")</f>
        <v/>
      </c>
      <c r="CK63" s="544"/>
      <c r="CL63" s="160"/>
      <c r="CM63" s="160"/>
      <c r="CN63" s="160"/>
      <c r="CO63" s="160"/>
      <c r="CP63" s="160"/>
      <c r="CQ63" s="160"/>
      <c r="CR63" s="313" t="str">
        <f>IF(AND(ISNUMBER(CO63), ISNUMBER(AU63), ISNUMBER(CE63)), IF(CO63&gt;= 0.85 * (AU63+CE63), "Pass", "please check"),"")</f>
        <v/>
      </c>
      <c r="CS63" s="394" t="str">
        <f>IF(AND(ISNUMBER(AL63),ISNUMBER(AM63),ISNUMBER(AN63),ISNUMBER(AO63),ISNUMBER(AY63), ISNUMBER(AZ63), ISNUMBER(CQ63), ISNUMBER(CI63)), IF(CQ63&gt;=(AY63+12.5*MAX(0,AZ63-(AL63+AM63+AN63+AO63))+CI63), "Pass", "please check"), "")</f>
        <v/>
      </c>
      <c r="CT63" s="282"/>
    </row>
    <row r="64" spans="1:98" customFormat="1" ht="15" customHeight="1" x14ac:dyDescent="0.25">
      <c r="A64" s="213"/>
      <c r="B64" s="1506" t="str">
        <f>"Check: row " &amp; ROW(B63) &amp; " ≤ row " &amp; ROW(B62)</f>
        <v>Check: row 63 ≤ row 62</v>
      </c>
      <c r="C64" s="1500"/>
      <c r="D64" s="1500"/>
      <c r="E64" s="1500"/>
      <c r="F64" s="1500"/>
      <c r="G64" s="1500"/>
      <c r="H64" s="1500"/>
      <c r="I64" s="1500"/>
      <c r="J64" s="1500"/>
      <c r="K64" s="1500"/>
      <c r="L64" s="1500"/>
      <c r="M64" s="1500"/>
      <c r="N64" s="313" t="str">
        <f t="shared" ref="N64:R64" si="265">IF(AND(ISNUMBER(N63),ISNUMBER(N62)), IF(N63&lt;=N62, "Pass", "Fail"), "")</f>
        <v/>
      </c>
      <c r="O64" s="313" t="str">
        <f t="shared" si="265"/>
        <v/>
      </c>
      <c r="P64" s="313" t="str">
        <f t="shared" si="265"/>
        <v/>
      </c>
      <c r="Q64" s="313"/>
      <c r="R64" s="313" t="str">
        <f t="shared" si="265"/>
        <v/>
      </c>
      <c r="S64" s="1500"/>
      <c r="T64" s="313" t="str">
        <f t="shared" ref="T64" si="266">IF(AND(ISNUMBER(T63),ISNUMBER(T62)), IF(T63&lt;=T62, "Pass", "Fail"), "")</f>
        <v/>
      </c>
      <c r="U64" s="313" t="str">
        <f t="shared" ref="U64" si="267">IF(AND(ISNUMBER(U63),ISNUMBER(U62)), IF(U63&lt;=U62, "Pass", "Fail"), "")</f>
        <v/>
      </c>
      <c r="V64" s="313" t="str">
        <f t="shared" ref="V64" si="268">IF(AND(ISNUMBER(V63),ISNUMBER(V62)), IF(V63&lt;=V62, "Pass", "Fail"), "")</f>
        <v/>
      </c>
      <c r="W64" s="1500"/>
      <c r="X64" s="313" t="str">
        <f t="shared" ref="X64:Y64" si="269">IF(AND(ISNUMBER(X63),ISNUMBER(X62)), IF(X63&lt;=X62, "Pass", "Fail"), "")</f>
        <v/>
      </c>
      <c r="Y64" s="313" t="str">
        <f t="shared" si="269"/>
        <v/>
      </c>
      <c r="Z64" s="499"/>
      <c r="AA64" s="499"/>
      <c r="AB64" s="499"/>
      <c r="AC64" s="1628"/>
      <c r="AD64" s="1092"/>
      <c r="AE64" s="499"/>
      <c r="AF64" s="499"/>
      <c r="AG64" s="499"/>
      <c r="AH64" s="499"/>
      <c r="AI64" s="499"/>
      <c r="AJ64" s="499"/>
      <c r="AK64" s="499"/>
      <c r="AL64" s="313" t="str">
        <f t="shared" ref="AL64:AO64" si="270">IF(AND(ISNUMBER(AL63),ISNUMBER(AL62)), IF(AL63&lt;=AL62, "Pass", "Fail"), "")</f>
        <v/>
      </c>
      <c r="AM64" s="313" t="str">
        <f t="shared" si="270"/>
        <v/>
      </c>
      <c r="AN64" s="313" t="str">
        <f t="shared" si="270"/>
        <v/>
      </c>
      <c r="AO64" s="313" t="str">
        <f t="shared" si="270"/>
        <v/>
      </c>
      <c r="AP64" s="1500"/>
      <c r="AQ64" s="1500"/>
      <c r="AR64" s="1500"/>
      <c r="AS64" s="1637"/>
      <c r="AT64" s="1500"/>
      <c r="AU64" s="1500"/>
      <c r="AV64" s="1500"/>
      <c r="AW64" s="1500"/>
      <c r="AX64" s="1500"/>
      <c r="AY64" s="1500"/>
      <c r="AZ64" s="1500"/>
      <c r="BA64" s="313" t="str">
        <f t="shared" ref="BA64:BE64" si="271">IF(AND(ISNUMBER(BA63),ISNUMBER(BA62)), IF(BA63&lt;=BA62, "Pass", "Fail"), "")</f>
        <v/>
      </c>
      <c r="BB64" s="313" t="str">
        <f t="shared" si="271"/>
        <v/>
      </c>
      <c r="BC64" s="313" t="str">
        <f t="shared" si="271"/>
        <v/>
      </c>
      <c r="BD64" s="313"/>
      <c r="BE64" s="313" t="str">
        <f t="shared" si="271"/>
        <v/>
      </c>
      <c r="BF64" s="508"/>
      <c r="BG64" s="313" t="str">
        <f t="shared" ref="BG64" si="272">IF(AND(ISNUMBER(BG63),ISNUMBER(BG62)), IF(BG63&lt;=BG62, "Pass", "Fail"), "")</f>
        <v/>
      </c>
      <c r="BH64" s="313" t="str">
        <f t="shared" ref="BH64" si="273">IF(AND(ISNUMBER(BH63),ISNUMBER(BH62)), IF(BH63&lt;=BH62, "Pass", "Fail"), "")</f>
        <v/>
      </c>
      <c r="BI64" s="313" t="str">
        <f t="shared" ref="BI64" si="274">IF(AND(ISNUMBER(BI63),ISNUMBER(BI62)), IF(BI63&lt;=BI62, "Pass", "Fail"), "")</f>
        <v/>
      </c>
      <c r="BJ64" s="256"/>
      <c r="BK64" s="313" t="str">
        <f t="shared" ref="BK64:BQ64" si="275">IF(AND(ISNUMBER(BK63),ISNUMBER(BK62)), IF(BK63&lt;=BK62, "Pass", "Fail"), "")</f>
        <v/>
      </c>
      <c r="BL64" s="313" t="str">
        <f t="shared" si="275"/>
        <v/>
      </c>
      <c r="BM64" s="313" t="str">
        <f t="shared" si="275"/>
        <v/>
      </c>
      <c r="BN64" s="313" t="str">
        <f t="shared" si="275"/>
        <v/>
      </c>
      <c r="BO64" s="313" t="str">
        <f t="shared" si="275"/>
        <v/>
      </c>
      <c r="BP64" s="313"/>
      <c r="BQ64" s="313" t="str">
        <f t="shared" si="275"/>
        <v/>
      </c>
      <c r="BR64" s="1500"/>
      <c r="BS64" s="313" t="str">
        <f t="shared" ref="BS64:BU64" si="276">IF(AND(ISNUMBER(BS63),ISNUMBER(BS62)), IF(BS63&lt;=BS62, "Pass", "Fail"), "")</f>
        <v/>
      </c>
      <c r="BT64" s="313" t="str">
        <f t="shared" si="276"/>
        <v/>
      </c>
      <c r="BU64" s="313" t="str">
        <f t="shared" si="276"/>
        <v/>
      </c>
      <c r="BV64" s="256"/>
      <c r="BW64" s="313" t="str">
        <f t="shared" ref="BW64:BX64" si="277">IF(AND(ISNUMBER(BW63),ISNUMBER(BW62)), IF(BW63&lt;=BW62, "Pass", "Fail"), "")</f>
        <v/>
      </c>
      <c r="BX64" s="313" t="str">
        <f t="shared" si="277"/>
        <v/>
      </c>
      <c r="BY64" s="313" t="str">
        <f t="shared" ref="BY64:BZ64" si="278">IF(AND(ISNUMBER(BY63),ISNUMBER(BY62)), IF(BY63&lt;=BY62, "Pass", "Fail"), "")</f>
        <v/>
      </c>
      <c r="BZ64" s="313" t="str">
        <f t="shared" si="278"/>
        <v/>
      </c>
      <c r="CA64" s="313" t="str">
        <f t="shared" ref="CA64:CD64" si="279">IF(AND(ISNUMBER(CA63),ISNUMBER(CA62)), IF(CA63&lt;=CA62, "Pass", "Fail"), "")</f>
        <v/>
      </c>
      <c r="CB64" s="313" t="str">
        <f t="shared" si="279"/>
        <v/>
      </c>
      <c r="CC64" s="313"/>
      <c r="CD64" s="313" t="str">
        <f t="shared" si="279"/>
        <v/>
      </c>
      <c r="CE64" s="313" t="str">
        <f t="shared" ref="CE64:CI64" si="280">IF(AND(ISNUMBER(CE63),ISNUMBER(CE62)), IF(CE63&lt;=CE62, "Pass", "Fail"), "")</f>
        <v/>
      </c>
      <c r="CF64" s="313" t="str">
        <f t="shared" ref="CF64:CH64" si="281">IF(AND(ISNUMBER(CF63),ISNUMBER(CF62)), IF(CF63&lt;=CF62, "Pass", "Fail"), "")</f>
        <v/>
      </c>
      <c r="CG64" s="313" t="str">
        <f t="shared" si="281"/>
        <v/>
      </c>
      <c r="CH64" s="313" t="str">
        <f t="shared" si="281"/>
        <v/>
      </c>
      <c r="CI64" s="394" t="str">
        <f t="shared" si="280"/>
        <v/>
      </c>
      <c r="CJ64" s="266"/>
      <c r="CK64" s="544"/>
      <c r="CL64" s="313" t="str">
        <f>IF(AND(ISNUMBER(CL63),ISNUMBER(CL62)), IF(CL63&lt;=CL62, "Pass", "Fail"), "")</f>
        <v/>
      </c>
      <c r="CM64" s="499"/>
      <c r="CN64" s="499"/>
      <c r="CO64" s="313" t="str">
        <f t="shared" ref="CO64:CQ64" si="282">IF(AND(ISNUMBER(CO63),ISNUMBER(CO62)), IF(CO63&lt;=CO62, "Pass", "Fail"), "")</f>
        <v/>
      </c>
      <c r="CP64" s="313" t="str">
        <f t="shared" si="282"/>
        <v/>
      </c>
      <c r="CQ64" s="313" t="str">
        <f t="shared" si="282"/>
        <v/>
      </c>
      <c r="CR64" s="499"/>
      <c r="CS64" s="1092"/>
      <c r="CT64" s="282"/>
    </row>
    <row r="65" spans="1:98" customFormat="1" ht="15" customHeight="1" x14ac:dyDescent="0.25">
      <c r="A65" s="213"/>
      <c r="B65" s="360" t="s">
        <v>738</v>
      </c>
      <c r="C65" s="334" t="str">
        <f t="shared" ref="C65:G66" si="283">IF((ISNUMBER(N65)),N65,"")</f>
        <v/>
      </c>
      <c r="D65" s="334" t="str">
        <f t="shared" si="283"/>
        <v/>
      </c>
      <c r="E65" s="334" t="str">
        <f t="shared" si="283"/>
        <v/>
      </c>
      <c r="F65" s="334" t="str">
        <f t="shared" si="283"/>
        <v/>
      </c>
      <c r="G65" s="334" t="str">
        <f t="shared" si="283"/>
        <v/>
      </c>
      <c r="H65" s="334" t="str">
        <f>IF(AND(ISNUMBER(C65),ISNUMBER(D65),ISNUMBER(G65)),SUM(C65,D65,G65),"")</f>
        <v/>
      </c>
      <c r="I65" s="334" t="str">
        <f t="shared" ref="I65:M66" si="284">IF((ISNUMBER(T65)),T65,"")</f>
        <v/>
      </c>
      <c r="J65" s="334" t="str">
        <f t="shared" si="284"/>
        <v/>
      </c>
      <c r="K65" s="334" t="str">
        <f t="shared" si="284"/>
        <v/>
      </c>
      <c r="L65" s="334" t="str">
        <f t="shared" si="284"/>
        <v/>
      </c>
      <c r="M65" s="334" t="str">
        <f t="shared" si="284"/>
        <v/>
      </c>
      <c r="N65" s="160"/>
      <c r="O65" s="160"/>
      <c r="P65" s="160"/>
      <c r="Q65" s="1625"/>
      <c r="R65" s="98"/>
      <c r="S65" s="334" t="str">
        <f>IF(AND(ISNUMBER(N65),ISNUMBER(O65),ISNUMBER(R65)),SUM(N65,O65,R65),"")</f>
        <v/>
      </c>
      <c r="T65" s="267"/>
      <c r="U65" s="160"/>
      <c r="V65" s="98"/>
      <c r="W65" s="334" t="str">
        <f>IF(AND(ISNUMBER(T65),ISNUMBER(U65),ISNUMBER(V65)),SUM(T65:V65), "")</f>
        <v/>
      </c>
      <c r="X65" s="267"/>
      <c r="Y65" s="160"/>
      <c r="Z65" s="499"/>
      <c r="AA65" s="499"/>
      <c r="AB65" s="499"/>
      <c r="AC65" s="1628"/>
      <c r="AD65" s="1092"/>
      <c r="AE65" s="499"/>
      <c r="AF65" s="499"/>
      <c r="AG65" s="499"/>
      <c r="AH65" s="499"/>
      <c r="AI65" s="499"/>
      <c r="AJ65" s="499"/>
      <c r="AK65" s="499"/>
      <c r="AL65" s="160"/>
      <c r="AM65" s="160"/>
      <c r="AN65" s="160"/>
      <c r="AO65" s="160"/>
      <c r="AP65" s="256" t="str">
        <f t="shared" ref="AP65:AT66" si="285">IF(AND(ISNUMBER(BA65),ISNUMBER(BM65)),SUM(BA65,BM65),"")</f>
        <v/>
      </c>
      <c r="AQ65" s="256" t="str">
        <f t="shared" si="285"/>
        <v/>
      </c>
      <c r="AR65" s="256" t="str">
        <f t="shared" si="285"/>
        <v/>
      </c>
      <c r="AS65" s="1627"/>
      <c r="AT65" s="256" t="str">
        <f t="shared" si="285"/>
        <v/>
      </c>
      <c r="AU65" s="256" t="str">
        <f>IF(AND(ISNUMBER(AP65),ISNUMBER(AQ65),ISNUMBER(AT65)),SUM(AP65,AQ65,AT65),"")</f>
        <v/>
      </c>
      <c r="AV65" s="256" t="str">
        <f t="shared" ref="AV65:AZ66" si="286">IF(AND(ISNUMBER(BG65),ISNUMBER(BS65)),SUM(BG65,BS65),"")</f>
        <v/>
      </c>
      <c r="AW65" s="256" t="str">
        <f t="shared" si="286"/>
        <v/>
      </c>
      <c r="AX65" s="256" t="str">
        <f t="shared" si="286"/>
        <v/>
      </c>
      <c r="AY65" s="256" t="str">
        <f t="shared" si="286"/>
        <v/>
      </c>
      <c r="AZ65" s="256" t="str">
        <f t="shared" si="286"/>
        <v/>
      </c>
      <c r="BA65" s="160"/>
      <c r="BB65" s="160"/>
      <c r="BC65" s="160"/>
      <c r="BD65" s="1625"/>
      <c r="BE65" s="98"/>
      <c r="BF65" s="334" t="str">
        <f>IF(AND(ISNUMBER(BA65), ISNUMBER(BB65), ISNUMBER(BE65)), SUM(BA65,BB65,BE65), "")</f>
        <v/>
      </c>
      <c r="BG65" s="267"/>
      <c r="BH65" s="160"/>
      <c r="BI65" s="160"/>
      <c r="BJ65" s="334" t="str">
        <f>IF(AND(ISNUMBER(BG65),ISNUMBER(BH65),ISNUMBER(BI65)),SUM(BG65:BI65), "")</f>
        <v/>
      </c>
      <c r="BK65" s="160"/>
      <c r="BL65" s="160"/>
      <c r="BM65" s="160"/>
      <c r="BN65" s="160"/>
      <c r="BO65" s="160"/>
      <c r="BP65" s="1625"/>
      <c r="BQ65" s="98"/>
      <c r="BR65" s="334" t="str">
        <f>IF(AND(ISNUMBER(BM65), ISNUMBER(BN65), ISNUMBER(BQ65)), SUM(BM65,BN65,BQ65), "")</f>
        <v/>
      </c>
      <c r="BS65" s="267"/>
      <c r="BT65" s="160"/>
      <c r="BU65" s="160"/>
      <c r="BV65" s="334" t="str">
        <f>IF(AND(ISNUMBER(BS65),ISNUMBER(BT65),ISNUMBER(BU65)),SUM(BS65:BU65), "")</f>
        <v/>
      </c>
      <c r="BW65" s="160"/>
      <c r="BX65" s="160"/>
      <c r="BY65" s="160"/>
      <c r="BZ65" s="160"/>
      <c r="CA65" s="160"/>
      <c r="CB65" s="160"/>
      <c r="CC65" s="1625"/>
      <c r="CD65" s="160"/>
      <c r="CE65" s="334" t="str">
        <f>IF($C$7="No", 0, IF(AND(ISNUMBER(BZ65),ISNUMBER(CA65),ISNUMBER(CD65)),SUM(BZ65,CA65,CD65),""))</f>
        <v/>
      </c>
      <c r="CF65" s="160"/>
      <c r="CG65" s="160"/>
      <c r="CH65" s="160"/>
      <c r="CI65" s="99" t="str">
        <f>IF($C$7="No", 0, IF(AND(ISNUMBER(CF65), ISNUMBER(CG65), ISNUMBER(CH65)), SUM(CF65:CH65), ""))</f>
        <v/>
      </c>
      <c r="CJ65" s="539" t="str">
        <f>IF(AND(ISNUMBER(CE65), ISNUMBER(CI65)), IF(CE65&lt;&gt;0, CI65/CE65, ""), "")</f>
        <v/>
      </c>
      <c r="CK65" s="544"/>
      <c r="CL65" s="160"/>
      <c r="CM65" s="160"/>
      <c r="CN65" s="160"/>
      <c r="CO65" s="160"/>
      <c r="CP65" s="160"/>
      <c r="CQ65" s="160"/>
      <c r="CR65" s="313" t="str">
        <f>IF(AND(ISNUMBER(CO65), ISNUMBER(AU65), ISNUMBER(CE65)), IF(CO65&gt;= 0.85 * (AU65+CE65), "Pass", "please check"),"")</f>
        <v/>
      </c>
      <c r="CS65" s="394" t="str">
        <f>IF(AND(ISNUMBER(AL65),ISNUMBER(AM65),ISNUMBER(AN65),ISNUMBER(AO65),ISNUMBER(AY65), ISNUMBER(AZ65), ISNUMBER(CQ65), ISNUMBER(CI65)), IF(CQ65&gt;=(AY65+12.5*MAX(0,AZ65-(AL65+AM65+AN65+AO65))+CI65), "Pass", "please check"), "")</f>
        <v/>
      </c>
      <c r="CT65" s="282"/>
    </row>
    <row r="66" spans="1:98" customFormat="1" ht="15" customHeight="1" x14ac:dyDescent="0.25">
      <c r="A66" s="213"/>
      <c r="B66" s="361" t="s">
        <v>736</v>
      </c>
      <c r="C66" s="334" t="str">
        <f t="shared" si="283"/>
        <v/>
      </c>
      <c r="D66" s="334" t="str">
        <f t="shared" si="283"/>
        <v/>
      </c>
      <c r="E66" s="334" t="str">
        <f t="shared" si="283"/>
        <v/>
      </c>
      <c r="F66" s="334" t="str">
        <f t="shared" si="283"/>
        <v/>
      </c>
      <c r="G66" s="334" t="str">
        <f t="shared" si="283"/>
        <v/>
      </c>
      <c r="H66" s="334" t="str">
        <f>IF(AND(ISNUMBER(C66),ISNUMBER(D66),ISNUMBER(G66)),SUM(C66,D66,G66),"")</f>
        <v/>
      </c>
      <c r="I66" s="334" t="str">
        <f t="shared" si="284"/>
        <v/>
      </c>
      <c r="J66" s="334" t="str">
        <f t="shared" si="284"/>
        <v/>
      </c>
      <c r="K66" s="334" t="str">
        <f t="shared" si="284"/>
        <v/>
      </c>
      <c r="L66" s="334" t="str">
        <f t="shared" si="284"/>
        <v/>
      </c>
      <c r="M66" s="334" t="str">
        <f t="shared" si="284"/>
        <v/>
      </c>
      <c r="N66" s="160"/>
      <c r="O66" s="160"/>
      <c r="P66" s="160"/>
      <c r="Q66" s="1625"/>
      <c r="R66" s="98"/>
      <c r="S66" s="334" t="str">
        <f>IF(AND(ISNUMBER(N66),ISNUMBER(O66),ISNUMBER(R66)),SUM(N66,O66,R66),"")</f>
        <v/>
      </c>
      <c r="T66" s="267"/>
      <c r="U66" s="160"/>
      <c r="V66" s="98"/>
      <c r="W66" s="334" t="str">
        <f>IF(AND(ISNUMBER(T66),ISNUMBER(U66),ISNUMBER(V66)),SUM(T66:V66), "")</f>
        <v/>
      </c>
      <c r="X66" s="267"/>
      <c r="Y66" s="160"/>
      <c r="Z66" s="499"/>
      <c r="AA66" s="499"/>
      <c r="AB66" s="499"/>
      <c r="AC66" s="1628"/>
      <c r="AD66" s="1092"/>
      <c r="AE66" s="499"/>
      <c r="AF66" s="499"/>
      <c r="AG66" s="499"/>
      <c r="AH66" s="499"/>
      <c r="AI66" s="499"/>
      <c r="AJ66" s="499"/>
      <c r="AK66" s="499"/>
      <c r="AL66" s="160"/>
      <c r="AM66" s="160"/>
      <c r="AN66" s="160"/>
      <c r="AO66" s="160"/>
      <c r="AP66" s="334" t="str">
        <f t="shared" si="285"/>
        <v/>
      </c>
      <c r="AQ66" s="334" t="str">
        <f t="shared" si="285"/>
        <v/>
      </c>
      <c r="AR66" s="334" t="str">
        <f t="shared" si="285"/>
        <v/>
      </c>
      <c r="AS66" s="334"/>
      <c r="AT66" s="334" t="str">
        <f t="shared" si="285"/>
        <v/>
      </c>
      <c r="AU66" s="334" t="str">
        <f>IF(AND(ISNUMBER(AP66),ISNUMBER(AQ66),ISNUMBER(AT66)),SUM(AP66,AQ66,AT66),"")</f>
        <v/>
      </c>
      <c r="AV66" s="334" t="str">
        <f t="shared" si="286"/>
        <v/>
      </c>
      <c r="AW66" s="334" t="str">
        <f t="shared" si="286"/>
        <v/>
      </c>
      <c r="AX66" s="334" t="str">
        <f t="shared" si="286"/>
        <v/>
      </c>
      <c r="AY66" s="334" t="str">
        <f t="shared" si="286"/>
        <v/>
      </c>
      <c r="AZ66" s="334" t="str">
        <f t="shared" si="286"/>
        <v/>
      </c>
      <c r="BA66" s="160"/>
      <c r="BB66" s="160"/>
      <c r="BC66" s="160"/>
      <c r="BD66" s="1625"/>
      <c r="BE66" s="98"/>
      <c r="BF66" s="334" t="str">
        <f>IF(AND(ISNUMBER(BA66), ISNUMBER(BB66), ISNUMBER(BE66)), SUM(BA66,BB66,BE66), "")</f>
        <v/>
      </c>
      <c r="BG66" s="267"/>
      <c r="BH66" s="160"/>
      <c r="BI66" s="160"/>
      <c r="BJ66" s="334" t="str">
        <f>IF(AND(ISNUMBER(BG66),ISNUMBER(BH66),ISNUMBER(BI66)),SUM(BG66:BI66), "")</f>
        <v/>
      </c>
      <c r="BK66" s="160"/>
      <c r="BL66" s="160"/>
      <c r="BM66" s="160"/>
      <c r="BN66" s="160"/>
      <c r="BO66" s="160"/>
      <c r="BP66" s="1625"/>
      <c r="BQ66" s="98"/>
      <c r="BR66" s="334" t="str">
        <f>IF(AND(ISNUMBER(BM66), ISNUMBER(BN66), ISNUMBER(BQ66)), SUM(BM66,BN66,BQ66), "")</f>
        <v/>
      </c>
      <c r="BS66" s="267"/>
      <c r="BT66" s="160"/>
      <c r="BU66" s="160"/>
      <c r="BV66" s="334" t="str">
        <f>IF(AND(ISNUMBER(BS66),ISNUMBER(BT66),ISNUMBER(BU66)),SUM(BS66:BU66), "")</f>
        <v/>
      </c>
      <c r="BW66" s="160"/>
      <c r="BX66" s="160"/>
      <c r="BY66" s="160"/>
      <c r="BZ66" s="160"/>
      <c r="CA66" s="160"/>
      <c r="CB66" s="160"/>
      <c r="CC66" s="1625"/>
      <c r="CD66" s="160"/>
      <c r="CE66" s="334" t="str">
        <f>IF($C$7="No", 0, IF(AND(ISNUMBER(BZ66),ISNUMBER(CA66),ISNUMBER(CD66)),SUM(BZ66,CA66,CD66),""))</f>
        <v/>
      </c>
      <c r="CF66" s="160"/>
      <c r="CG66" s="160"/>
      <c r="CH66" s="160"/>
      <c r="CI66" s="99" t="str">
        <f>IF($C$7="No", 0, IF(AND(ISNUMBER(CF66), ISNUMBER(CG66), ISNUMBER(CH66)), SUM(CF66:CH66), ""))</f>
        <v/>
      </c>
      <c r="CJ66" s="539" t="str">
        <f>IF(AND(ISNUMBER(CE66), ISNUMBER(CI66)), IF(CE66&lt;&gt;0, CI66/CE66, ""), "")</f>
        <v/>
      </c>
      <c r="CK66" s="544"/>
      <c r="CL66" s="160"/>
      <c r="CM66" s="160"/>
      <c r="CN66" s="160"/>
      <c r="CO66" s="160"/>
      <c r="CP66" s="160"/>
      <c r="CQ66" s="160"/>
      <c r="CR66" s="313" t="str">
        <f>IF(AND(ISNUMBER(CO66), ISNUMBER(AU66), ISNUMBER(CE66)), IF(CO66&gt;= 0.85 * (AU66+CE66), "Pass", "please check"),"")</f>
        <v/>
      </c>
      <c r="CS66" s="394" t="str">
        <f>IF(AND(ISNUMBER(AL66),ISNUMBER(AM66),ISNUMBER(AN66),ISNUMBER(AO66),ISNUMBER(AY66), ISNUMBER(AZ66), ISNUMBER(CQ66), ISNUMBER(CI66)), IF(CQ66&gt;=(AY66+12.5*MAX(0,AZ66-(AL66+AM66+AN66+AO66))+CI66), "Pass", "please check"), "")</f>
        <v/>
      </c>
      <c r="CT66" s="282"/>
    </row>
    <row r="67" spans="1:98" customFormat="1" ht="15" customHeight="1" x14ac:dyDescent="0.25">
      <c r="A67" s="213"/>
      <c r="B67" s="1506" t="str">
        <f>"Check: row " &amp; ROW(B66) &amp; " ≤ row " &amp; ROW(B65)</f>
        <v>Check: row 66 ≤ row 65</v>
      </c>
      <c r="C67" s="1501"/>
      <c r="D67" s="1501"/>
      <c r="E67" s="1501"/>
      <c r="F67" s="1501"/>
      <c r="G67" s="1501"/>
      <c r="H67" s="1500"/>
      <c r="I67" s="1501"/>
      <c r="J67" s="1501"/>
      <c r="K67" s="1501"/>
      <c r="L67" s="1500"/>
      <c r="M67" s="1501"/>
      <c r="N67" s="313" t="str">
        <f t="shared" ref="N67:R67" si="287">IF(AND(ISNUMBER(N66), ISNUMBER(N65)), IF(N66&lt;=N65, "Pass", "Fail"),"")</f>
        <v/>
      </c>
      <c r="O67" s="313" t="str">
        <f t="shared" si="287"/>
        <v/>
      </c>
      <c r="P67" s="313" t="str">
        <f t="shared" si="287"/>
        <v/>
      </c>
      <c r="Q67" s="313"/>
      <c r="R67" s="313" t="str">
        <f t="shared" si="287"/>
        <v/>
      </c>
      <c r="S67" s="1501"/>
      <c r="T67" s="313" t="str">
        <f>IF(AND(ISNUMBER(T66), ISNUMBER(T65)), IF(T66&lt;=T65, "Pass", "Fail"),"")</f>
        <v/>
      </c>
      <c r="U67" s="313" t="str">
        <f>IF(AND(ISNUMBER(U66), ISNUMBER(U65)), IF(U66&lt;=U65, "Pass", "Fail"),"")</f>
        <v/>
      </c>
      <c r="V67" s="313" t="str">
        <f>IF(AND(ISNUMBER(V66), ISNUMBER(V65)), IF(V66&lt;=V65, "Pass", "Fail"),"")</f>
        <v/>
      </c>
      <c r="W67" s="1501"/>
      <c r="X67" s="313" t="str">
        <f>IF(AND(ISNUMBER(X66), ISNUMBER(X65)), IF(X66&lt;=X65, "Pass", "Fail"),"")</f>
        <v/>
      </c>
      <c r="Y67" s="313" t="str">
        <f>IF(AND(ISNUMBER(Y66), ISNUMBER(Y65)), IF(Y66&lt;=Y65, "Pass", "Fail"),"")</f>
        <v/>
      </c>
      <c r="Z67" s="499"/>
      <c r="AA67" s="499"/>
      <c r="AB67" s="499"/>
      <c r="AC67" s="1628"/>
      <c r="AD67" s="1092"/>
      <c r="AE67" s="499"/>
      <c r="AF67" s="499"/>
      <c r="AG67" s="499"/>
      <c r="AH67" s="499"/>
      <c r="AI67" s="499"/>
      <c r="AJ67" s="499"/>
      <c r="AK67" s="499"/>
      <c r="AL67" s="313" t="str">
        <f>IF(AND(ISNUMBER(AL66), ISNUMBER(AL65)), IF(AL66&lt;=AL65, "Pass", "Fail"),"")</f>
        <v/>
      </c>
      <c r="AM67" s="313" t="str">
        <f>IF(AND(ISNUMBER(AM66), ISNUMBER(AM65)), IF(AM66&lt;=AM65, "Pass", "Fail"),"")</f>
        <v/>
      </c>
      <c r="AN67" s="313" t="str">
        <f>IF(AND(ISNUMBER(AN66), ISNUMBER(AN65)), IF(AN66&lt;=AN65, "Pass", "Fail"),"")</f>
        <v/>
      </c>
      <c r="AO67" s="313" t="str">
        <f>IF(AND(ISNUMBER(AO66), ISNUMBER(AO65)), IF(AO66&lt;=AO65, "Pass", "Fail"),"")</f>
        <v/>
      </c>
      <c r="AP67" s="1501"/>
      <c r="AQ67" s="1501"/>
      <c r="AR67" s="1501"/>
      <c r="AS67" s="1638"/>
      <c r="AT67" s="1501"/>
      <c r="AU67" s="1501"/>
      <c r="AV67" s="1501"/>
      <c r="AW67" s="1501"/>
      <c r="AX67" s="1501"/>
      <c r="AY67" s="1501"/>
      <c r="AZ67" s="1501"/>
      <c r="BA67" s="313" t="str">
        <f t="shared" ref="BA67:BL67" si="288">IF(AND(ISNUMBER(BA66), ISNUMBER(BA65)), IF(BA66&lt;=BA65, "Pass", "Fail"),"")</f>
        <v/>
      </c>
      <c r="BB67" s="313" t="str">
        <f t="shared" si="288"/>
        <v/>
      </c>
      <c r="BC67" s="313" t="str">
        <f t="shared" si="288"/>
        <v/>
      </c>
      <c r="BD67" s="313"/>
      <c r="BE67" s="313" t="str">
        <f t="shared" si="288"/>
        <v/>
      </c>
      <c r="BF67" s="462"/>
      <c r="BG67" s="313" t="str">
        <f t="shared" ref="BG67" si="289">IF(AND(ISNUMBER(BG66), ISNUMBER(BG65)), IF(BG66&lt;=BG65, "Pass", "Fail"),"")</f>
        <v/>
      </c>
      <c r="BH67" s="313" t="str">
        <f t="shared" ref="BH67" si="290">IF(AND(ISNUMBER(BH66), ISNUMBER(BH65)), IF(BH66&lt;=BH65, "Pass", "Fail"),"")</f>
        <v/>
      </c>
      <c r="BI67" s="313" t="str">
        <f t="shared" ref="BI67" si="291">IF(AND(ISNUMBER(BI66), ISNUMBER(BI65)), IF(BI66&lt;=BI65, "Pass", "Fail"),"")</f>
        <v/>
      </c>
      <c r="BJ67" s="256"/>
      <c r="BK67" s="313" t="str">
        <f t="shared" si="288"/>
        <v/>
      </c>
      <c r="BL67" s="313" t="str">
        <f t="shared" si="288"/>
        <v/>
      </c>
      <c r="BM67" s="313" t="str">
        <f t="shared" ref="BM67:BQ67" si="292">IF(AND(ISNUMBER(BM66), ISNUMBER(BM65)), IF(BM66&lt;=BM65, "Pass", "Fail"),"")</f>
        <v/>
      </c>
      <c r="BN67" s="313" t="str">
        <f t="shared" si="292"/>
        <v/>
      </c>
      <c r="BO67" s="313" t="str">
        <f t="shared" si="292"/>
        <v/>
      </c>
      <c r="BP67" s="313"/>
      <c r="BQ67" s="313" t="str">
        <f t="shared" si="292"/>
        <v/>
      </c>
      <c r="BR67" s="1501"/>
      <c r="BS67" s="313" t="str">
        <f t="shared" ref="BS67:BU67" si="293">IF(AND(ISNUMBER(BS66), ISNUMBER(BS65)), IF(BS66&lt;=BS65, "Pass", "Fail"),"")</f>
        <v/>
      </c>
      <c r="BT67" s="313" t="str">
        <f t="shared" si="293"/>
        <v/>
      </c>
      <c r="BU67" s="313" t="str">
        <f t="shared" si="293"/>
        <v/>
      </c>
      <c r="BV67" s="256"/>
      <c r="BW67" s="313" t="str">
        <f t="shared" ref="BW67:BX67" si="294">IF(AND(ISNUMBER(BW66), ISNUMBER(BW65)), IF(BW66&lt;=BW65, "Pass", "Fail"),"")</f>
        <v/>
      </c>
      <c r="BX67" s="313" t="str">
        <f t="shared" si="294"/>
        <v/>
      </c>
      <c r="BY67" s="313" t="str">
        <f t="shared" ref="BY67:BZ67" si="295">IF(AND(ISNUMBER(BY66), ISNUMBER(BY65)), IF(BY66&lt;=BY65, "Pass", "Fail"),"")</f>
        <v/>
      </c>
      <c r="BZ67" s="313" t="str">
        <f t="shared" si="295"/>
        <v/>
      </c>
      <c r="CA67" s="313" t="str">
        <f t="shared" ref="CA67:CD67" si="296">IF(AND(ISNUMBER(CA66), ISNUMBER(CA65)), IF(CA66&lt;=CA65, "Pass", "Fail"),"")</f>
        <v/>
      </c>
      <c r="CB67" s="313" t="str">
        <f t="shared" si="296"/>
        <v/>
      </c>
      <c r="CC67" s="313"/>
      <c r="CD67" s="313" t="str">
        <f t="shared" si="296"/>
        <v/>
      </c>
      <c r="CE67" s="313" t="str">
        <f t="shared" ref="CE67:CI67" si="297">IF(AND(ISNUMBER(CE66), ISNUMBER(CE65)), IF(CE66&lt;=CE65, "Pass", "Fail"),"")</f>
        <v/>
      </c>
      <c r="CF67" s="313" t="str">
        <f t="shared" ref="CF67:CH67" si="298">IF(AND(ISNUMBER(CF66), ISNUMBER(CF65)), IF(CF66&lt;=CF65, "Pass", "Fail"),"")</f>
        <v/>
      </c>
      <c r="CG67" s="313" t="str">
        <f t="shared" si="298"/>
        <v/>
      </c>
      <c r="CH67" s="313" t="str">
        <f t="shared" si="298"/>
        <v/>
      </c>
      <c r="CI67" s="394" t="str">
        <f t="shared" si="297"/>
        <v/>
      </c>
      <c r="CJ67" s="266"/>
      <c r="CK67" s="544"/>
      <c r="CL67" s="313" t="str">
        <f>IF(AND(ISNUMBER(CL66), ISNUMBER(CL65)), IF(CL66&lt;=CL65, "Pass", "Fail"),"")</f>
        <v/>
      </c>
      <c r="CM67" s="499"/>
      <c r="CN67" s="499"/>
      <c r="CO67" s="313" t="str">
        <f t="shared" ref="CO67" si="299">IF(AND(ISNUMBER(CO66), ISNUMBER(CO65)), IF(CO66&lt;=CO65, "Pass", "Fail"),"")</f>
        <v/>
      </c>
      <c r="CP67" s="313" t="str">
        <f t="shared" ref="CP67" si="300">IF(AND(ISNUMBER(CP66), ISNUMBER(CP65)), IF(CP66&lt;=CP65, "Pass", "Fail"),"")</f>
        <v/>
      </c>
      <c r="CQ67" s="313" t="str">
        <f t="shared" ref="CQ67" si="301">IF(AND(ISNUMBER(CQ66), ISNUMBER(CQ65)), IF(CQ66&lt;=CQ65, "Pass", "Fail"),"")</f>
        <v/>
      </c>
      <c r="CR67" s="499"/>
      <c r="CS67" s="1092"/>
      <c r="CT67" s="282"/>
    </row>
    <row r="68" spans="1:98" customFormat="1" ht="15" customHeight="1" x14ac:dyDescent="0.25">
      <c r="A68" s="213"/>
      <c r="B68" s="173" t="s">
        <v>733</v>
      </c>
      <c r="C68" s="334" t="str">
        <f t="shared" ref="C68:H68" si="302">IF(AND(ISNUMBER(C69),ISNUMBER(C70)),SUM(C69:C70),"")</f>
        <v/>
      </c>
      <c r="D68" s="334" t="str">
        <f t="shared" si="302"/>
        <v/>
      </c>
      <c r="E68" s="334" t="str">
        <f t="shared" ref="E68" si="303">IF(AND(ISNUMBER(E69),ISNUMBER(E70)),SUM(E69:E70),"")</f>
        <v/>
      </c>
      <c r="F68" s="334" t="str">
        <f t="shared" si="302"/>
        <v/>
      </c>
      <c r="G68" s="334" t="str">
        <f t="shared" si="302"/>
        <v/>
      </c>
      <c r="H68" s="334" t="str">
        <f t="shared" si="302"/>
        <v/>
      </c>
      <c r="I68" s="334" t="str">
        <f>IF(AND(ISNUMBER(I69), ISNUMBER(I70)), SUM(I69:I70),"")</f>
        <v/>
      </c>
      <c r="J68" s="334" t="str">
        <f>IF(AND(ISNUMBER(J69), ISNUMBER(J70)), SUM(J69:J70),"")</f>
        <v/>
      </c>
      <c r="K68" s="334" t="str">
        <f>IF(AND(ISNUMBER(K69), ISNUMBER(K70)), SUM(K69:K70),"")</f>
        <v/>
      </c>
      <c r="L68" s="334" t="str">
        <f>IF(AND(ISNUMBER(L69), ISNUMBER(L70)), SUM(L69:L70),"")</f>
        <v/>
      </c>
      <c r="M68" s="334" t="str">
        <f>IF(AND(ISNUMBER(M69), ISNUMBER(M70)), SUM(M69:M70),"")</f>
        <v/>
      </c>
      <c r="N68" s="334" t="str">
        <f t="shared" ref="N68:S68" si="304">IF(AND(ISNUMBER(N69),ISNUMBER(N70)),SUM(N69:N70),"")</f>
        <v/>
      </c>
      <c r="O68" s="334" t="str">
        <f t="shared" si="304"/>
        <v/>
      </c>
      <c r="P68" s="334" t="str">
        <f t="shared" ref="P68" si="305">IF(AND(ISNUMBER(P69),ISNUMBER(P70)),SUM(P69:P70),"")</f>
        <v/>
      </c>
      <c r="Q68" s="334"/>
      <c r="R68" s="334" t="str">
        <f t="shared" si="304"/>
        <v/>
      </c>
      <c r="S68" s="334" t="str">
        <f t="shared" si="304"/>
        <v/>
      </c>
      <c r="T68" s="334" t="str">
        <f t="shared" ref="T68:Y68" si="306">IF(AND(ISNUMBER(T69), ISNUMBER(T70)), SUM(T69:T70),"")</f>
        <v/>
      </c>
      <c r="U68" s="334" t="str">
        <f t="shared" si="306"/>
        <v/>
      </c>
      <c r="V68" s="334" t="str">
        <f t="shared" si="306"/>
        <v/>
      </c>
      <c r="W68" s="334" t="str">
        <f t="shared" si="306"/>
        <v/>
      </c>
      <c r="X68" s="334" t="str">
        <f t="shared" si="306"/>
        <v/>
      </c>
      <c r="Y68" s="334" t="str">
        <f t="shared" si="306"/>
        <v/>
      </c>
      <c r="Z68" s="499"/>
      <c r="AA68" s="499"/>
      <c r="AB68" s="499"/>
      <c r="AC68" s="1628"/>
      <c r="AD68" s="1092"/>
      <c r="AE68" s="499"/>
      <c r="AF68" s="499"/>
      <c r="AG68" s="499"/>
      <c r="AH68" s="499"/>
      <c r="AI68" s="499"/>
      <c r="AJ68" s="499"/>
      <c r="AK68" s="499"/>
      <c r="AL68" s="123"/>
      <c r="AM68" s="123"/>
      <c r="AN68" s="123"/>
      <c r="AO68" s="123"/>
      <c r="AP68" s="334" t="str">
        <f t="shared" si="240"/>
        <v/>
      </c>
      <c r="AQ68" s="334" t="str">
        <f t="shared" si="240"/>
        <v/>
      </c>
      <c r="AR68" s="334" t="str">
        <f t="shared" si="240"/>
        <v/>
      </c>
      <c r="AS68" s="334"/>
      <c r="AT68" s="334" t="str">
        <f t="shared" si="240"/>
        <v/>
      </c>
      <c r="AU68" s="334" t="str">
        <f t="shared" si="241"/>
        <v/>
      </c>
      <c r="AV68" s="334" t="str">
        <f t="shared" si="242"/>
        <v/>
      </c>
      <c r="AW68" s="334" t="str">
        <f t="shared" si="242"/>
        <v/>
      </c>
      <c r="AX68" s="334" t="str">
        <f t="shared" si="242"/>
        <v/>
      </c>
      <c r="AY68" s="334" t="str">
        <f t="shared" si="242"/>
        <v/>
      </c>
      <c r="AZ68" s="334" t="str">
        <f t="shared" si="242"/>
        <v/>
      </c>
      <c r="BA68" s="334" t="str">
        <f t="shared" ref="BA68:BF68" si="307">IF(AND(ISNUMBER(BA69),ISNUMBER(BA70)),SUM(BA69:BA70),"")</f>
        <v/>
      </c>
      <c r="BB68" s="334" t="str">
        <f t="shared" ref="BB68:BC68" si="308">IF(AND(ISNUMBER(BB69),ISNUMBER(BB70)),SUM(BB69:BB70),"")</f>
        <v/>
      </c>
      <c r="BC68" s="334" t="str">
        <f t="shared" si="308"/>
        <v/>
      </c>
      <c r="BD68" s="334"/>
      <c r="BE68" s="334" t="str">
        <f t="shared" si="307"/>
        <v/>
      </c>
      <c r="BF68" s="631" t="str">
        <f t="shared" si="307"/>
        <v/>
      </c>
      <c r="BG68" s="334" t="str">
        <f t="shared" ref="BG68:BL68" si="309">IF(AND(ISNUMBER(BG69), ISNUMBER(BG70)), SUM(BG69:BG70),"")</f>
        <v/>
      </c>
      <c r="BH68" s="334" t="str">
        <f t="shared" si="309"/>
        <v/>
      </c>
      <c r="BI68" s="334" t="str">
        <f t="shared" si="309"/>
        <v/>
      </c>
      <c r="BJ68" s="334" t="str">
        <f t="shared" si="309"/>
        <v/>
      </c>
      <c r="BK68" s="334" t="str">
        <f t="shared" si="309"/>
        <v/>
      </c>
      <c r="BL68" s="334" t="str">
        <f t="shared" si="309"/>
        <v/>
      </c>
      <c r="BM68" s="334" t="str">
        <f t="shared" ref="BM68" si="310">IF(AND(ISNUMBER(BM69),ISNUMBER(BM70)),SUM(BM69:BM70),"")</f>
        <v/>
      </c>
      <c r="BN68" s="334" t="str">
        <f t="shared" ref="BN68:BO68" si="311">IF(AND(ISNUMBER(BN69),ISNUMBER(BN70)),SUM(BN69:BN70),"")</f>
        <v/>
      </c>
      <c r="BO68" s="334" t="str">
        <f t="shared" si="311"/>
        <v/>
      </c>
      <c r="BP68" s="334"/>
      <c r="BQ68" s="334" t="str">
        <f t="shared" ref="BQ68:BR68" si="312">IF(AND(ISNUMBER(BQ69),ISNUMBER(BQ70)),SUM(BQ69:BQ70),"")</f>
        <v/>
      </c>
      <c r="BR68" s="631" t="str">
        <f t="shared" si="312"/>
        <v/>
      </c>
      <c r="BS68" s="334" t="str">
        <f t="shared" ref="BS68:BX68" si="313">IF(AND(ISNUMBER(BS69), ISNUMBER(BS70)), SUM(BS69:BS70),"")</f>
        <v/>
      </c>
      <c r="BT68" s="334" t="str">
        <f t="shared" si="313"/>
        <v/>
      </c>
      <c r="BU68" s="334" t="str">
        <f t="shared" si="313"/>
        <v/>
      </c>
      <c r="BV68" s="334" t="str">
        <f t="shared" si="313"/>
        <v/>
      </c>
      <c r="BW68" s="334" t="str">
        <f t="shared" si="313"/>
        <v/>
      </c>
      <c r="BX68" s="334" t="str">
        <f t="shared" si="313"/>
        <v/>
      </c>
      <c r="BY68" s="334" t="str">
        <f>IF($C$7="No", 0, IF(AND(ISNUMBER(BY69), ISNUMBER(BY70)),SUM(BY69:BY70), ""))</f>
        <v/>
      </c>
      <c r="BZ68" s="334" t="str">
        <f t="shared" ref="BZ68:CD68" si="314">IF($C$7="No", 0, IF(AND(ISNUMBER(BZ69), ISNUMBER(BZ70)),SUM(BZ69:BZ70), ""))</f>
        <v/>
      </c>
      <c r="CA68" s="334" t="str">
        <f t="shared" si="314"/>
        <v/>
      </c>
      <c r="CB68" s="334" t="str">
        <f t="shared" si="314"/>
        <v/>
      </c>
      <c r="CC68" s="334"/>
      <c r="CD68" s="334" t="str">
        <f t="shared" si="314"/>
        <v/>
      </c>
      <c r="CE68" s="334" t="str">
        <f t="shared" ref="CE68:CI68" si="315">IF(AND(ISNUMBER(CE69),ISNUMBER(CE70)),SUM(CE69:CE70),"")</f>
        <v/>
      </c>
      <c r="CF68" s="334" t="str">
        <f t="shared" ref="CF68:CH68" si="316">IF($C$7="No", 0, IF(AND(ISNUMBER(CF69), ISNUMBER(CF70)),SUM(CF69:CF70), ""))</f>
        <v/>
      </c>
      <c r="CG68" s="334" t="str">
        <f t="shared" si="316"/>
        <v/>
      </c>
      <c r="CH68" s="334" t="str">
        <f t="shared" si="316"/>
        <v/>
      </c>
      <c r="CI68" s="99" t="str">
        <f t="shared" si="315"/>
        <v/>
      </c>
      <c r="CJ68" s="539" t="str">
        <f t="shared" si="244"/>
        <v/>
      </c>
      <c r="CK68" s="544"/>
      <c r="CL68" s="334" t="str">
        <f>IF(AND(ISNUMBER(CL69),ISNUMBER(CL70)),SUM(CL69:CL70),"")</f>
        <v/>
      </c>
      <c r="CM68" s="334" t="str">
        <f t="shared" ref="CM68:CQ68" si="317">IF(AND(ISNUMBER(CM69),ISNUMBER(CM70)),SUM(CM69:CM70),"")</f>
        <v/>
      </c>
      <c r="CN68" s="334" t="str">
        <f t="shared" si="317"/>
        <v/>
      </c>
      <c r="CO68" s="334" t="str">
        <f t="shared" si="317"/>
        <v/>
      </c>
      <c r="CP68" s="334" t="str">
        <f>IF(AND(ISNUMBER(CP69),ISNUMBER(CP70)),SUM(CP69:CP70),"")</f>
        <v/>
      </c>
      <c r="CQ68" s="334" t="str">
        <f t="shared" si="317"/>
        <v/>
      </c>
      <c r="CR68" s="313" t="str">
        <f t="shared" si="245"/>
        <v/>
      </c>
      <c r="CS68" s="394" t="str">
        <f t="shared" si="246"/>
        <v/>
      </c>
      <c r="CT68" s="282"/>
    </row>
    <row r="69" spans="1:98" customFormat="1" ht="15" customHeight="1" x14ac:dyDescent="0.25">
      <c r="A69" s="213"/>
      <c r="B69" s="360" t="s">
        <v>702</v>
      </c>
      <c r="C69" s="334" t="str">
        <f t="shared" ref="C69:G70" si="318">IF((ISNUMBER(N69)),N69,"")</f>
        <v/>
      </c>
      <c r="D69" s="334" t="str">
        <f t="shared" si="318"/>
        <v/>
      </c>
      <c r="E69" s="334" t="str">
        <f t="shared" si="318"/>
        <v/>
      </c>
      <c r="F69" s="334" t="str">
        <f t="shared" si="318"/>
        <v/>
      </c>
      <c r="G69" s="334" t="str">
        <f t="shared" si="318"/>
        <v/>
      </c>
      <c r="H69" s="334" t="str">
        <f>IF(AND(ISNUMBER(C69),ISNUMBER(D69),ISNUMBER(G69)),SUM(C69,D69,G69),"")</f>
        <v/>
      </c>
      <c r="I69" s="334" t="str">
        <f t="shared" ref="I69:M70" si="319">IF((ISNUMBER(T69)),T69,"")</f>
        <v/>
      </c>
      <c r="J69" s="334" t="str">
        <f t="shared" si="319"/>
        <v/>
      </c>
      <c r="K69" s="334" t="str">
        <f t="shared" si="319"/>
        <v/>
      </c>
      <c r="L69" s="334" t="str">
        <f t="shared" si="319"/>
        <v/>
      </c>
      <c r="M69" s="334" t="str">
        <f t="shared" si="319"/>
        <v/>
      </c>
      <c r="N69" s="164"/>
      <c r="O69" s="164"/>
      <c r="P69" s="164"/>
      <c r="Q69" s="1624"/>
      <c r="R69" s="107"/>
      <c r="S69" s="334" t="str">
        <f>IF(AND(ISNUMBER(N69),ISNUMBER(O69),ISNUMBER(R69)),SUM(N69,O69,R69),"")</f>
        <v/>
      </c>
      <c r="T69" s="421"/>
      <c r="U69" s="164"/>
      <c r="V69" s="107"/>
      <c r="W69" s="334" t="str">
        <f t="shared" ref="W69:W70" si="320">IF(AND(ISNUMBER(T69),ISNUMBER(U69),ISNUMBER(V69)),SUM(T69:V69), "")</f>
        <v/>
      </c>
      <c r="X69" s="421"/>
      <c r="Y69" s="164"/>
      <c r="Z69" s="499"/>
      <c r="AA69" s="499"/>
      <c r="AB69" s="499"/>
      <c r="AC69" s="1628"/>
      <c r="AD69" s="1092"/>
      <c r="AE69" s="499"/>
      <c r="AF69" s="499"/>
      <c r="AG69" s="499"/>
      <c r="AH69" s="499"/>
      <c r="AI69" s="499"/>
      <c r="AJ69" s="499"/>
      <c r="AK69" s="499"/>
      <c r="AL69" s="160"/>
      <c r="AM69" s="160"/>
      <c r="AN69" s="160"/>
      <c r="AO69" s="160"/>
      <c r="AP69" s="334" t="str">
        <f t="shared" si="240"/>
        <v/>
      </c>
      <c r="AQ69" s="334" t="str">
        <f t="shared" si="240"/>
        <v/>
      </c>
      <c r="AR69" s="334" t="str">
        <f t="shared" si="240"/>
        <v/>
      </c>
      <c r="AS69" s="334"/>
      <c r="AT69" s="334" t="str">
        <f t="shared" si="240"/>
        <v/>
      </c>
      <c r="AU69" s="334" t="str">
        <f t="shared" si="241"/>
        <v/>
      </c>
      <c r="AV69" s="334" t="str">
        <f t="shared" si="242"/>
        <v/>
      </c>
      <c r="AW69" s="334" t="str">
        <f t="shared" si="242"/>
        <v/>
      </c>
      <c r="AX69" s="334" t="str">
        <f t="shared" si="242"/>
        <v/>
      </c>
      <c r="AY69" s="334" t="str">
        <f t="shared" si="242"/>
        <v/>
      </c>
      <c r="AZ69" s="334" t="str">
        <f t="shared" si="242"/>
        <v/>
      </c>
      <c r="BA69" s="164"/>
      <c r="BB69" s="164"/>
      <c r="BC69" s="164"/>
      <c r="BD69" s="1624"/>
      <c r="BE69" s="107"/>
      <c r="BF69" s="334" t="str">
        <f>IF(AND(ISNUMBER(BA69), ISNUMBER(BB69), ISNUMBER(BE69)), SUM(BA69,BB69,BE69), "")</f>
        <v/>
      </c>
      <c r="BG69" s="421"/>
      <c r="BH69" s="164"/>
      <c r="BI69" s="164"/>
      <c r="BJ69" s="548" t="str">
        <f>IF(AND(ISNUMBER(BG69),ISNUMBER(BH69),ISNUMBER(BI69)),SUM(BG69:BI69), "")</f>
        <v/>
      </c>
      <c r="BK69" s="164"/>
      <c r="BL69" s="164"/>
      <c r="BM69" s="164"/>
      <c r="BN69" s="164"/>
      <c r="BO69" s="164"/>
      <c r="BP69" s="1624"/>
      <c r="BQ69" s="107"/>
      <c r="BR69" s="334" t="str">
        <f>IF(AND(ISNUMBER(BM69), ISNUMBER(BN69), ISNUMBER(BQ69)), SUM(BM69,BN69,BQ69), "")</f>
        <v/>
      </c>
      <c r="BS69" s="421"/>
      <c r="BT69" s="164"/>
      <c r="BU69" s="164"/>
      <c r="BV69" s="548" t="str">
        <f>IF(AND(ISNUMBER(BS69),ISNUMBER(BT69),ISNUMBER(BU69)),SUM(BS69:BU69), "")</f>
        <v/>
      </c>
      <c r="BW69" s="164"/>
      <c r="BX69" s="164"/>
      <c r="BY69" s="164"/>
      <c r="BZ69" s="164"/>
      <c r="CA69" s="164"/>
      <c r="CB69" s="164"/>
      <c r="CC69" s="1624"/>
      <c r="CD69" s="164"/>
      <c r="CE69" s="334" t="str">
        <f>IF($C$7="No", 0, IF(AND(ISNUMBER(BZ69),ISNUMBER(CA69),ISNUMBER(CD69)),SUM(BZ69,CA69,CD69),""))</f>
        <v/>
      </c>
      <c r="CF69" s="164"/>
      <c r="CG69" s="164"/>
      <c r="CH69" s="164"/>
      <c r="CI69" s="99" t="str">
        <f>IF($C$7="No", 0, IF(AND(ISNUMBER(CF69), ISNUMBER(CG69), ISNUMBER(CH69)), SUM(CF69:CH69), ""))</f>
        <v/>
      </c>
      <c r="CJ69" s="539" t="str">
        <f t="shared" si="244"/>
        <v/>
      </c>
      <c r="CK69" s="544"/>
      <c r="CL69" s="160"/>
      <c r="CM69" s="160"/>
      <c r="CN69" s="160"/>
      <c r="CO69" s="160"/>
      <c r="CP69" s="160"/>
      <c r="CQ69" s="160"/>
      <c r="CR69" s="313" t="str">
        <f t="shared" si="245"/>
        <v/>
      </c>
      <c r="CS69" s="394" t="str">
        <f t="shared" si="246"/>
        <v/>
      </c>
      <c r="CT69" s="282"/>
    </row>
    <row r="70" spans="1:98" customFormat="1" ht="15" customHeight="1" x14ac:dyDescent="0.25">
      <c r="A70" s="213"/>
      <c r="B70" s="360" t="s">
        <v>734</v>
      </c>
      <c r="C70" s="334" t="str">
        <f t="shared" si="318"/>
        <v/>
      </c>
      <c r="D70" s="334" t="str">
        <f t="shared" si="318"/>
        <v/>
      </c>
      <c r="E70" s="334" t="str">
        <f t="shared" si="318"/>
        <v/>
      </c>
      <c r="F70" s="334" t="str">
        <f t="shared" si="318"/>
        <v/>
      </c>
      <c r="G70" s="334" t="str">
        <f t="shared" si="318"/>
        <v/>
      </c>
      <c r="H70" s="334" t="str">
        <f>IF(AND(ISNUMBER(C70),ISNUMBER(D70),ISNUMBER(G70)),SUM(C70,D70,G70),"")</f>
        <v/>
      </c>
      <c r="I70" s="334" t="str">
        <f t="shared" si="319"/>
        <v/>
      </c>
      <c r="J70" s="334" t="str">
        <f t="shared" si="319"/>
        <v/>
      </c>
      <c r="K70" s="334" t="str">
        <f t="shared" si="319"/>
        <v/>
      </c>
      <c r="L70" s="334" t="str">
        <f t="shared" si="319"/>
        <v/>
      </c>
      <c r="M70" s="334" t="str">
        <f t="shared" si="319"/>
        <v/>
      </c>
      <c r="N70" s="162"/>
      <c r="O70" s="162"/>
      <c r="P70" s="162"/>
      <c r="Q70" s="1626"/>
      <c r="R70" s="188"/>
      <c r="S70" s="334" t="str">
        <f>IF(AND(ISNUMBER(N70),ISNUMBER(O70),ISNUMBER(R70)),SUM(N70,O70,R70),"")</f>
        <v/>
      </c>
      <c r="T70" s="275"/>
      <c r="U70" s="162"/>
      <c r="V70" s="188"/>
      <c r="W70" s="334" t="str">
        <f t="shared" si="320"/>
        <v/>
      </c>
      <c r="X70" s="275"/>
      <c r="Y70" s="162"/>
      <c r="Z70" s="499"/>
      <c r="AA70" s="499"/>
      <c r="AB70" s="499"/>
      <c r="AC70" s="1628"/>
      <c r="AD70" s="1092"/>
      <c r="AE70" s="499"/>
      <c r="AF70" s="499"/>
      <c r="AG70" s="499"/>
      <c r="AH70" s="499"/>
      <c r="AI70" s="499"/>
      <c r="AJ70" s="499"/>
      <c r="AK70" s="499"/>
      <c r="AL70" s="160"/>
      <c r="AM70" s="160"/>
      <c r="AN70" s="160"/>
      <c r="AO70" s="160"/>
      <c r="AP70" s="334" t="str">
        <f t="shared" si="240"/>
        <v/>
      </c>
      <c r="AQ70" s="334" t="str">
        <f t="shared" si="240"/>
        <v/>
      </c>
      <c r="AR70" s="334" t="str">
        <f t="shared" si="240"/>
        <v/>
      </c>
      <c r="AS70" s="334"/>
      <c r="AT70" s="334" t="str">
        <f t="shared" si="240"/>
        <v/>
      </c>
      <c r="AU70" s="334" t="str">
        <f t="shared" si="241"/>
        <v/>
      </c>
      <c r="AV70" s="334" t="str">
        <f t="shared" si="242"/>
        <v/>
      </c>
      <c r="AW70" s="334" t="str">
        <f t="shared" si="242"/>
        <v/>
      </c>
      <c r="AX70" s="334" t="str">
        <f t="shared" si="242"/>
        <v/>
      </c>
      <c r="AY70" s="334" t="str">
        <f t="shared" si="242"/>
        <v/>
      </c>
      <c r="AZ70" s="334" t="str">
        <f t="shared" si="242"/>
        <v/>
      </c>
      <c r="BA70" s="160"/>
      <c r="BB70" s="160"/>
      <c r="BC70" s="160"/>
      <c r="BD70" s="1625"/>
      <c r="BE70" s="98"/>
      <c r="BF70" s="334" t="str">
        <f>IF(AND(ISNUMBER(BA70), ISNUMBER(BB70), ISNUMBER(BE70)), SUM(BA70,BB70,BE70), "")</f>
        <v/>
      </c>
      <c r="BG70" s="267"/>
      <c r="BH70" s="160"/>
      <c r="BI70" s="160"/>
      <c r="BJ70" s="334" t="str">
        <f>IF(AND(ISNUMBER(BG70),ISNUMBER(BH70),ISNUMBER(BI70)),SUM(BG70:BI70), "")</f>
        <v/>
      </c>
      <c r="BK70" s="160"/>
      <c r="BL70" s="160"/>
      <c r="BM70" s="160"/>
      <c r="BN70" s="160"/>
      <c r="BO70" s="160"/>
      <c r="BP70" s="1625"/>
      <c r="BQ70" s="98"/>
      <c r="BR70" s="334" t="str">
        <f>IF(AND(ISNUMBER(BM70), ISNUMBER(BN70), ISNUMBER(BQ70)), SUM(BM70,BN70,BQ70), "")</f>
        <v/>
      </c>
      <c r="BS70" s="267"/>
      <c r="BT70" s="160"/>
      <c r="BU70" s="160"/>
      <c r="BV70" s="334" t="str">
        <f>IF(AND(ISNUMBER(BS70),ISNUMBER(BT70),ISNUMBER(BU70)),SUM(BS70:BU70), "")</f>
        <v/>
      </c>
      <c r="BW70" s="160"/>
      <c r="BX70" s="160"/>
      <c r="BY70" s="160"/>
      <c r="BZ70" s="160"/>
      <c r="CA70" s="160"/>
      <c r="CB70" s="160"/>
      <c r="CC70" s="1625"/>
      <c r="CD70" s="160"/>
      <c r="CE70" s="334" t="str">
        <f>IF($C$7="No", 0, IF(AND(ISNUMBER(BZ70),ISNUMBER(CA70),ISNUMBER(CD70)),SUM(BZ70,CA70,CD70),""))</f>
        <v/>
      </c>
      <c r="CF70" s="160"/>
      <c r="CG70" s="160"/>
      <c r="CH70" s="160"/>
      <c r="CI70" s="99" t="str">
        <f>IF($C$7="No", 0, IF(AND(ISNUMBER(CF70), ISNUMBER(CG70), ISNUMBER(CH70)), SUM(CF70:CH70), ""))</f>
        <v/>
      </c>
      <c r="CJ70" s="539" t="str">
        <f t="shared" si="244"/>
        <v/>
      </c>
      <c r="CK70" s="544"/>
      <c r="CL70" s="160"/>
      <c r="CM70" s="160"/>
      <c r="CN70" s="160"/>
      <c r="CO70" s="160"/>
      <c r="CP70" s="160"/>
      <c r="CQ70" s="160"/>
      <c r="CR70" s="313" t="str">
        <f t="shared" si="245"/>
        <v/>
      </c>
      <c r="CS70" s="394" t="str">
        <f t="shared" si="246"/>
        <v/>
      </c>
      <c r="CT70" s="282"/>
    </row>
    <row r="71" spans="1:98" customFormat="1" ht="15" hidden="1" customHeight="1" x14ac:dyDescent="0.25">
      <c r="A71" s="213"/>
      <c r="B71" s="1220"/>
      <c r="C71" s="256"/>
      <c r="D71" s="256"/>
      <c r="E71" s="256"/>
      <c r="F71" s="256"/>
      <c r="G71" s="256"/>
      <c r="H71" s="256"/>
      <c r="I71" s="256"/>
      <c r="J71" s="256"/>
      <c r="K71" s="256"/>
      <c r="L71" s="256"/>
      <c r="M71" s="256"/>
      <c r="N71" s="256"/>
      <c r="O71" s="256"/>
      <c r="P71" s="256"/>
      <c r="Q71" s="1627"/>
      <c r="R71" s="255"/>
      <c r="S71" s="256"/>
      <c r="T71" s="999"/>
      <c r="U71" s="256"/>
      <c r="V71" s="255"/>
      <c r="W71" s="256"/>
      <c r="X71" s="999"/>
      <c r="Y71" s="256"/>
      <c r="Z71" s="999"/>
      <c r="AA71" s="256"/>
      <c r="AB71" s="256"/>
      <c r="AC71" s="1627"/>
      <c r="AD71" s="255"/>
      <c r="AE71" s="256"/>
      <c r="AF71" s="999"/>
      <c r="AG71" s="256"/>
      <c r="AH71" s="255"/>
      <c r="AI71" s="256"/>
      <c r="AJ71" s="999"/>
      <c r="AK71" s="256"/>
      <c r="AL71" s="999"/>
      <c r="AM71" s="256"/>
      <c r="AN71" s="256"/>
      <c r="AO71" s="256"/>
      <c r="AP71" s="256"/>
      <c r="AQ71" s="256"/>
      <c r="AR71" s="256"/>
      <c r="AS71" s="1627"/>
      <c r="AT71" s="256"/>
      <c r="AU71" s="256"/>
      <c r="AV71" s="256"/>
      <c r="AW71" s="256"/>
      <c r="AX71" s="256"/>
      <c r="AY71" s="256"/>
      <c r="AZ71" s="256"/>
      <c r="BA71" s="1497"/>
      <c r="BB71" s="1497"/>
      <c r="BC71" s="1497"/>
      <c r="BD71" s="1641"/>
      <c r="BE71" s="1498"/>
      <c r="BF71" s="1495"/>
      <c r="BG71" s="1499"/>
      <c r="BH71" s="1497"/>
      <c r="BI71" s="1497"/>
      <c r="BJ71" s="1497"/>
      <c r="BK71" s="1497"/>
      <c r="BL71" s="1497"/>
      <c r="BM71" s="256"/>
      <c r="BN71" s="256"/>
      <c r="BO71" s="256"/>
      <c r="BP71" s="1627"/>
      <c r="BQ71" s="255"/>
      <c r="BR71" s="1504"/>
      <c r="BS71" s="999"/>
      <c r="BT71" s="256"/>
      <c r="BU71" s="256"/>
      <c r="BV71" s="256"/>
      <c r="BW71" s="256"/>
      <c r="BX71" s="256"/>
      <c r="BY71" s="1496"/>
      <c r="BZ71" s="256"/>
      <c r="CA71" s="256"/>
      <c r="CB71" s="256"/>
      <c r="CC71" s="1627"/>
      <c r="CD71" s="256"/>
      <c r="CE71" s="256"/>
      <c r="CF71" s="256"/>
      <c r="CG71" s="256"/>
      <c r="CH71" s="256"/>
      <c r="CI71" s="255"/>
      <c r="CJ71" s="1490"/>
      <c r="CK71" s="544"/>
      <c r="CL71" s="256"/>
      <c r="CM71" s="256"/>
      <c r="CN71" s="256"/>
      <c r="CO71" s="256"/>
      <c r="CP71" s="256"/>
      <c r="CQ71" s="256"/>
      <c r="CR71" s="337"/>
      <c r="CS71" s="784"/>
      <c r="CT71" s="282"/>
    </row>
    <row r="72" spans="1:98" customFormat="1" ht="15" hidden="1" customHeight="1" x14ac:dyDescent="0.25">
      <c r="A72" s="213"/>
      <c r="B72" s="1220"/>
      <c r="C72" s="256"/>
      <c r="D72" s="256"/>
      <c r="E72" s="256"/>
      <c r="F72" s="256"/>
      <c r="G72" s="256"/>
      <c r="H72" s="256"/>
      <c r="I72" s="256"/>
      <c r="J72" s="256"/>
      <c r="K72" s="256"/>
      <c r="L72" s="256"/>
      <c r="M72" s="256"/>
      <c r="N72" s="256"/>
      <c r="O72" s="256"/>
      <c r="P72" s="256"/>
      <c r="Q72" s="1627"/>
      <c r="R72" s="255"/>
      <c r="S72" s="256"/>
      <c r="T72" s="999"/>
      <c r="U72" s="256"/>
      <c r="V72" s="255"/>
      <c r="W72" s="256"/>
      <c r="X72" s="999"/>
      <c r="Y72" s="256"/>
      <c r="Z72" s="999"/>
      <c r="AA72" s="256"/>
      <c r="AB72" s="256"/>
      <c r="AC72" s="1627"/>
      <c r="AD72" s="255"/>
      <c r="AE72" s="256"/>
      <c r="AF72" s="999"/>
      <c r="AG72" s="256"/>
      <c r="AH72" s="255"/>
      <c r="AI72" s="256"/>
      <c r="AJ72" s="999"/>
      <c r="AK72" s="256"/>
      <c r="AL72" s="999"/>
      <c r="AM72" s="256"/>
      <c r="AN72" s="256"/>
      <c r="AO72" s="256"/>
      <c r="AP72" s="256"/>
      <c r="AQ72" s="256"/>
      <c r="AR72" s="256"/>
      <c r="AS72" s="1627"/>
      <c r="AT72" s="256"/>
      <c r="AU72" s="256"/>
      <c r="AV72" s="256"/>
      <c r="AW72" s="256"/>
      <c r="AX72" s="256"/>
      <c r="AY72" s="256"/>
      <c r="AZ72" s="256"/>
      <c r="BA72" s="1497"/>
      <c r="BB72" s="1497"/>
      <c r="BC72" s="1497"/>
      <c r="BD72" s="1641"/>
      <c r="BE72" s="1498"/>
      <c r="BF72" s="1495"/>
      <c r="BG72" s="1499"/>
      <c r="BH72" s="1497"/>
      <c r="BI72" s="1497"/>
      <c r="BJ72" s="1497"/>
      <c r="BK72" s="1497"/>
      <c r="BL72" s="1497"/>
      <c r="BM72" s="256"/>
      <c r="BN72" s="256"/>
      <c r="BO72" s="256"/>
      <c r="BP72" s="1627"/>
      <c r="BQ72" s="255"/>
      <c r="BR72" s="1504"/>
      <c r="BS72" s="999"/>
      <c r="BT72" s="256"/>
      <c r="BU72" s="256"/>
      <c r="BV72" s="256"/>
      <c r="BW72" s="256"/>
      <c r="BX72" s="256"/>
      <c r="BY72" s="1496"/>
      <c r="BZ72" s="256"/>
      <c r="CA72" s="256"/>
      <c r="CB72" s="256"/>
      <c r="CC72" s="1627"/>
      <c r="CD72" s="256"/>
      <c r="CE72" s="256"/>
      <c r="CF72" s="256"/>
      <c r="CG72" s="256"/>
      <c r="CH72" s="256"/>
      <c r="CI72" s="255"/>
      <c r="CJ72" s="1490"/>
      <c r="CK72" s="544"/>
      <c r="CL72" s="256"/>
      <c r="CM72" s="256"/>
      <c r="CN72" s="256"/>
      <c r="CO72" s="256"/>
      <c r="CP72" s="256"/>
      <c r="CQ72" s="256"/>
      <c r="CR72" s="337"/>
      <c r="CS72" s="784"/>
      <c r="CT72" s="282"/>
    </row>
    <row r="73" spans="1:98" customFormat="1" ht="15" hidden="1" customHeight="1" x14ac:dyDescent="0.25">
      <c r="A73" s="213"/>
      <c r="B73" s="1220"/>
      <c r="C73" s="256"/>
      <c r="D73" s="256"/>
      <c r="E73" s="256"/>
      <c r="F73" s="256"/>
      <c r="G73" s="256"/>
      <c r="H73" s="256"/>
      <c r="I73" s="256"/>
      <c r="J73" s="256"/>
      <c r="K73" s="256"/>
      <c r="L73" s="256"/>
      <c r="M73" s="256"/>
      <c r="N73" s="256"/>
      <c r="O73" s="256"/>
      <c r="P73" s="256"/>
      <c r="Q73" s="1627"/>
      <c r="R73" s="255"/>
      <c r="S73" s="256"/>
      <c r="T73" s="999"/>
      <c r="U73" s="256"/>
      <c r="V73" s="255"/>
      <c r="W73" s="256"/>
      <c r="X73" s="999"/>
      <c r="Y73" s="256"/>
      <c r="Z73" s="999"/>
      <c r="AA73" s="256"/>
      <c r="AB73" s="256"/>
      <c r="AC73" s="1627"/>
      <c r="AD73" s="255"/>
      <c r="AE73" s="256"/>
      <c r="AF73" s="999"/>
      <c r="AG73" s="256"/>
      <c r="AH73" s="255"/>
      <c r="AI73" s="256"/>
      <c r="AJ73" s="999"/>
      <c r="AK73" s="256"/>
      <c r="AL73" s="999"/>
      <c r="AM73" s="256"/>
      <c r="AN73" s="256"/>
      <c r="AO73" s="256"/>
      <c r="AP73" s="256"/>
      <c r="AQ73" s="256"/>
      <c r="AR73" s="256"/>
      <c r="AS73" s="1627"/>
      <c r="AT73" s="256"/>
      <c r="AU73" s="256"/>
      <c r="AV73" s="256"/>
      <c r="AW73" s="256"/>
      <c r="AX73" s="256"/>
      <c r="AY73" s="256"/>
      <c r="AZ73" s="256"/>
      <c r="BA73" s="1497"/>
      <c r="BB73" s="1497"/>
      <c r="BC73" s="1497"/>
      <c r="BD73" s="1641"/>
      <c r="BE73" s="1498"/>
      <c r="BF73" s="1495"/>
      <c r="BG73" s="1499"/>
      <c r="BH73" s="1497"/>
      <c r="BI73" s="1497"/>
      <c r="BJ73" s="1497"/>
      <c r="BK73" s="1497"/>
      <c r="BL73" s="1497"/>
      <c r="BM73" s="256"/>
      <c r="BN73" s="256"/>
      <c r="BO73" s="256"/>
      <c r="BP73" s="1627"/>
      <c r="BQ73" s="255"/>
      <c r="BR73" s="1504"/>
      <c r="BS73" s="999"/>
      <c r="BT73" s="256"/>
      <c r="BU73" s="256"/>
      <c r="BV73" s="256"/>
      <c r="BW73" s="256"/>
      <c r="BX73" s="256"/>
      <c r="BY73" s="1496"/>
      <c r="BZ73" s="256"/>
      <c r="CA73" s="256"/>
      <c r="CB73" s="256"/>
      <c r="CC73" s="1627"/>
      <c r="CD73" s="256"/>
      <c r="CE73" s="256"/>
      <c r="CF73" s="256"/>
      <c r="CG73" s="256"/>
      <c r="CH73" s="256"/>
      <c r="CI73" s="255"/>
      <c r="CJ73" s="1490"/>
      <c r="CK73" s="544"/>
      <c r="CL73" s="256"/>
      <c r="CM73" s="256"/>
      <c r="CN73" s="256"/>
      <c r="CO73" s="256"/>
      <c r="CP73" s="256"/>
      <c r="CQ73" s="256"/>
      <c r="CR73" s="337"/>
      <c r="CS73" s="784"/>
      <c r="CT73" s="282"/>
    </row>
    <row r="74" spans="1:98" customFormat="1" ht="15" hidden="1" customHeight="1" x14ac:dyDescent="0.25">
      <c r="A74" s="213"/>
      <c r="B74" s="1220"/>
      <c r="C74" s="256"/>
      <c r="D74" s="256"/>
      <c r="E74" s="256"/>
      <c r="F74" s="256"/>
      <c r="G74" s="256"/>
      <c r="H74" s="256"/>
      <c r="I74" s="256"/>
      <c r="J74" s="256"/>
      <c r="K74" s="256"/>
      <c r="L74" s="256"/>
      <c r="M74" s="256"/>
      <c r="N74" s="1067"/>
      <c r="O74" s="1067"/>
      <c r="P74" s="1067"/>
      <c r="Q74" s="1629"/>
      <c r="R74" s="1585"/>
      <c r="S74" s="1067"/>
      <c r="T74" s="1586"/>
      <c r="U74" s="1067"/>
      <c r="V74" s="1585"/>
      <c r="W74" s="1067"/>
      <c r="X74" s="1586"/>
      <c r="Y74" s="1067"/>
      <c r="Z74" s="1586"/>
      <c r="AA74" s="1067"/>
      <c r="AB74" s="1067"/>
      <c r="AC74" s="1629"/>
      <c r="AD74" s="1585"/>
      <c r="AE74" s="1067"/>
      <c r="AF74" s="1586"/>
      <c r="AG74" s="1067"/>
      <c r="AH74" s="1585"/>
      <c r="AI74" s="1067"/>
      <c r="AJ74" s="1586"/>
      <c r="AK74" s="1067"/>
      <c r="AL74" s="999"/>
      <c r="AM74" s="256"/>
      <c r="AN74" s="256"/>
      <c r="AO74" s="256"/>
      <c r="AP74" s="256"/>
      <c r="AQ74" s="256"/>
      <c r="AR74" s="256"/>
      <c r="AS74" s="1627"/>
      <c r="AT74" s="256"/>
      <c r="AU74" s="256"/>
      <c r="AV74" s="256"/>
      <c r="AW74" s="256"/>
      <c r="AX74" s="256"/>
      <c r="AY74" s="256"/>
      <c r="AZ74" s="256"/>
      <c r="BA74" s="1497"/>
      <c r="BB74" s="1497"/>
      <c r="BC74" s="1497"/>
      <c r="BD74" s="1641"/>
      <c r="BE74" s="1498"/>
      <c r="BF74" s="1495"/>
      <c r="BG74" s="1499"/>
      <c r="BH74" s="1497"/>
      <c r="BI74" s="1497"/>
      <c r="BJ74" s="1497"/>
      <c r="BK74" s="1497"/>
      <c r="BL74" s="1497"/>
      <c r="BM74" s="256"/>
      <c r="BN74" s="256"/>
      <c r="BO74" s="256"/>
      <c r="BP74" s="1627"/>
      <c r="BQ74" s="255"/>
      <c r="BR74" s="1504"/>
      <c r="BS74" s="999"/>
      <c r="BT74" s="256"/>
      <c r="BU74" s="256"/>
      <c r="BV74" s="256"/>
      <c r="BW74" s="256"/>
      <c r="BX74" s="256"/>
      <c r="BY74" s="1496"/>
      <c r="BZ74" s="256"/>
      <c r="CA74" s="256"/>
      <c r="CB74" s="256"/>
      <c r="CC74" s="1627"/>
      <c r="CD74" s="256"/>
      <c r="CE74" s="256"/>
      <c r="CF74" s="256"/>
      <c r="CG74" s="256"/>
      <c r="CH74" s="256"/>
      <c r="CI74" s="255"/>
      <c r="CJ74" s="1490"/>
      <c r="CK74" s="544"/>
      <c r="CL74" s="256"/>
      <c r="CM74" s="256"/>
      <c r="CN74" s="256"/>
      <c r="CO74" s="256"/>
      <c r="CP74" s="256"/>
      <c r="CQ74" s="256"/>
      <c r="CR74" s="337"/>
      <c r="CS74" s="784"/>
      <c r="CT74" s="282"/>
    </row>
    <row r="75" spans="1:98" customFormat="1" ht="15" customHeight="1" x14ac:dyDescent="0.25">
      <c r="A75" s="213"/>
      <c r="B75" s="289" t="s">
        <v>741</v>
      </c>
      <c r="C75" s="334" t="str">
        <f t="shared" ref="C75:H75" si="321">IF(AND(ISNUMBER(C76),ISNUMBER(C77)),SUM(C76:C77),"")</f>
        <v/>
      </c>
      <c r="D75" s="334" t="str">
        <f t="shared" si="321"/>
        <v/>
      </c>
      <c r="E75" s="334" t="str">
        <f t="shared" si="321"/>
        <v/>
      </c>
      <c r="F75" s="334" t="str">
        <f t="shared" si="321"/>
        <v/>
      </c>
      <c r="G75" s="334" t="str">
        <f t="shared" si="321"/>
        <v/>
      </c>
      <c r="H75" s="334" t="str">
        <f t="shared" si="321"/>
        <v/>
      </c>
      <c r="I75" s="334" t="str">
        <f>IF(AND(ISNUMBER(I76),ISNUMBER(I77)),SUM(I76:I77),"")</f>
        <v/>
      </c>
      <c r="J75" s="334" t="str">
        <f>IF(AND(ISNUMBER(J76),ISNUMBER(J77)),SUM(J76:J77),"")</f>
        <v/>
      </c>
      <c r="K75" s="334" t="str">
        <f>IF(AND(ISNUMBER(K76),ISNUMBER(K77)),SUM(K76:K77),"")</f>
        <v/>
      </c>
      <c r="L75" s="334" t="str">
        <f>IF(AND(ISNUMBER(L76),ISNUMBER(L77)),SUM(L76:L77),"")</f>
        <v/>
      </c>
      <c r="M75" s="99" t="str">
        <f>IF(AND(ISNUMBER(M76),ISNUMBER(M77)),SUM(M76:M77),"")</f>
        <v/>
      </c>
      <c r="N75" s="334" t="str">
        <f t="shared" ref="N75:S75" si="322">IF(AND(ISNUMBER(N76),ISNUMBER(N77)),SUM(N76:N77),"")</f>
        <v/>
      </c>
      <c r="O75" s="334" t="str">
        <f t="shared" si="322"/>
        <v/>
      </c>
      <c r="P75" s="334" t="str">
        <f t="shared" si="322"/>
        <v/>
      </c>
      <c r="Q75" s="334"/>
      <c r="R75" s="334" t="str">
        <f t="shared" si="322"/>
        <v/>
      </c>
      <c r="S75" s="334" t="str">
        <f t="shared" si="322"/>
        <v/>
      </c>
      <c r="T75" s="138" t="str">
        <f t="shared" ref="T75:Y75" si="323">IF(AND(ISNUMBER(T76),ISNUMBER(T77)),SUM(T76:T77),"")</f>
        <v/>
      </c>
      <c r="U75" s="138" t="str">
        <f t="shared" si="323"/>
        <v/>
      </c>
      <c r="V75" s="138" t="str">
        <f t="shared" si="323"/>
        <v/>
      </c>
      <c r="W75" s="138" t="str">
        <f t="shared" si="323"/>
        <v/>
      </c>
      <c r="X75" s="138" t="str">
        <f t="shared" si="323"/>
        <v/>
      </c>
      <c r="Y75" s="138" t="str">
        <f t="shared" si="323"/>
        <v/>
      </c>
      <c r="Z75" s="334" t="str">
        <f t="shared" ref="Z75:AK75" si="324">IF(ISNUMBER(Z76),Z76,"")</f>
        <v/>
      </c>
      <c r="AA75" s="334" t="str">
        <f t="shared" si="324"/>
        <v/>
      </c>
      <c r="AB75" s="334" t="str">
        <f t="shared" si="324"/>
        <v/>
      </c>
      <c r="AC75" s="334"/>
      <c r="AD75" s="334" t="str">
        <f t="shared" si="324"/>
        <v/>
      </c>
      <c r="AE75" s="334" t="str">
        <f>IF(AND(ISNUMBER(Z75),ISNUMBER(AA75),ISNUMBER(AD75)),SUM(Z75,AA75,AD75),"")</f>
        <v/>
      </c>
      <c r="AF75" s="334" t="str">
        <f t="shared" si="324"/>
        <v/>
      </c>
      <c r="AG75" s="334" t="str">
        <f t="shared" si="324"/>
        <v/>
      </c>
      <c r="AH75" s="334" t="str">
        <f t="shared" si="324"/>
        <v/>
      </c>
      <c r="AI75" s="334" t="str">
        <f t="shared" si="324"/>
        <v/>
      </c>
      <c r="AJ75" s="334" t="str">
        <f t="shared" si="324"/>
        <v/>
      </c>
      <c r="AK75" s="334" t="str">
        <f t="shared" si="324"/>
        <v/>
      </c>
      <c r="AL75" s="129"/>
      <c r="AM75" s="123"/>
      <c r="AN75" s="123"/>
      <c r="AO75" s="123"/>
      <c r="AP75" s="334" t="str">
        <f t="shared" ref="AP75:BF75" si="325">IF(AND(ISNUMBER(AP76),ISNUMBER(AP77)),SUM(AP76:AP77),"")</f>
        <v/>
      </c>
      <c r="AQ75" s="334" t="str">
        <f t="shared" si="325"/>
        <v/>
      </c>
      <c r="AR75" s="334" t="str">
        <f t="shared" si="325"/>
        <v/>
      </c>
      <c r="AS75" s="334"/>
      <c r="AT75" s="334" t="str">
        <f t="shared" si="325"/>
        <v/>
      </c>
      <c r="AU75" s="334" t="str">
        <f t="shared" si="325"/>
        <v/>
      </c>
      <c r="AV75" s="334" t="str">
        <f t="shared" ref="AV75:AZ75" si="326">IF(AND(ISNUMBER(AV76),ISNUMBER(AV77)),SUM(AV76:AV77),"")</f>
        <v/>
      </c>
      <c r="AW75" s="334" t="str">
        <f t="shared" si="326"/>
        <v/>
      </c>
      <c r="AX75" s="334" t="str">
        <f t="shared" si="326"/>
        <v/>
      </c>
      <c r="AY75" s="334" t="str">
        <f t="shared" si="326"/>
        <v/>
      </c>
      <c r="AZ75" s="334" t="str">
        <f t="shared" si="326"/>
        <v/>
      </c>
      <c r="BA75" s="334" t="str">
        <f t="shared" si="325"/>
        <v/>
      </c>
      <c r="BB75" s="334" t="str">
        <f t="shared" si="325"/>
        <v/>
      </c>
      <c r="BC75" s="334" t="str">
        <f t="shared" si="325"/>
        <v/>
      </c>
      <c r="BD75" s="334"/>
      <c r="BE75" s="334" t="str">
        <f t="shared" si="325"/>
        <v/>
      </c>
      <c r="BF75" s="334" t="str">
        <f t="shared" si="325"/>
        <v/>
      </c>
      <c r="BG75" s="334" t="str">
        <f t="shared" ref="BG75:BX75" si="327">IF(AND(ISNUMBER(BG76),ISNUMBER(BG77)),SUM(BG76:BG77),"")</f>
        <v/>
      </c>
      <c r="BH75" s="334" t="str">
        <f t="shared" si="327"/>
        <v/>
      </c>
      <c r="BI75" s="334" t="str">
        <f t="shared" si="327"/>
        <v/>
      </c>
      <c r="BJ75" s="334" t="str">
        <f t="shared" si="327"/>
        <v/>
      </c>
      <c r="BK75" s="334" t="str">
        <f t="shared" si="327"/>
        <v/>
      </c>
      <c r="BL75" s="334" t="str">
        <f t="shared" si="327"/>
        <v/>
      </c>
      <c r="BM75" s="334" t="str">
        <f t="shared" si="327"/>
        <v/>
      </c>
      <c r="BN75" s="334" t="str">
        <f t="shared" si="327"/>
        <v/>
      </c>
      <c r="BO75" s="334" t="str">
        <f t="shared" si="327"/>
        <v/>
      </c>
      <c r="BP75" s="334"/>
      <c r="BQ75" s="334" t="str">
        <f t="shared" si="327"/>
        <v/>
      </c>
      <c r="BR75" s="334" t="str">
        <f t="shared" si="327"/>
        <v/>
      </c>
      <c r="BS75" s="334" t="str">
        <f t="shared" si="327"/>
        <v/>
      </c>
      <c r="BT75" s="334" t="str">
        <f t="shared" si="327"/>
        <v/>
      </c>
      <c r="BU75" s="334" t="str">
        <f t="shared" si="327"/>
        <v/>
      </c>
      <c r="BV75" s="334" t="str">
        <f t="shared" si="327"/>
        <v/>
      </c>
      <c r="BW75" s="334" t="str">
        <f t="shared" si="327"/>
        <v/>
      </c>
      <c r="BX75" s="334" t="str">
        <f t="shared" si="327"/>
        <v/>
      </c>
      <c r="BY75" s="334" t="str">
        <f>IF($C$7="No", 0, IF(AND(ISNUMBER(BY76), ISNUMBER(BY77)), SUM(BY76:BY77), ""))</f>
        <v/>
      </c>
      <c r="BZ75" s="334" t="str">
        <f t="shared" ref="BZ75:CD75" si="328">IF($C$7="No", 0, IF(AND(ISNUMBER(BZ76), ISNUMBER(BZ77)), SUM(BZ76:BZ77), ""))</f>
        <v/>
      </c>
      <c r="CA75" s="334" t="str">
        <f t="shared" si="328"/>
        <v/>
      </c>
      <c r="CB75" s="334" t="str">
        <f t="shared" si="328"/>
        <v/>
      </c>
      <c r="CC75" s="334"/>
      <c r="CD75" s="334" t="str">
        <f t="shared" si="328"/>
        <v/>
      </c>
      <c r="CE75" s="334" t="str">
        <f t="shared" ref="CE75:CI75" si="329">IF(AND(ISNUMBER(CE76),ISNUMBER(CE77)),SUM(CE76:CE77),"")</f>
        <v/>
      </c>
      <c r="CF75" s="334" t="str">
        <f>IF($C$7="No", 0, IF(AND(ISNUMBER(CF76), ISNUMBER(CF77)), SUM(CF76:CF77), ""))</f>
        <v/>
      </c>
      <c r="CG75" s="334" t="str">
        <f>IF($C$7="No", 0, IF(AND(ISNUMBER(CG76), ISNUMBER(CG77)), SUM(CG76:CG77), ""))</f>
        <v/>
      </c>
      <c r="CH75" s="334" t="str">
        <f>IF($C$7="No", 0, IF(AND(ISNUMBER(CH76), ISNUMBER(CH77)), SUM(CH76:CH77), ""))</f>
        <v/>
      </c>
      <c r="CI75" s="99" t="str">
        <f t="shared" si="329"/>
        <v/>
      </c>
      <c r="CJ75" s="539" t="str">
        <f t="shared" ref="CJ75:CJ81" si="330">IF(AND(ISNUMBER(CE75), ISNUMBER(CI75)), IF(CE75&lt;&gt;0, CI75/CE75, ""), "")</f>
        <v/>
      </c>
      <c r="CK75" s="544"/>
      <c r="CL75" s="334" t="str">
        <f t="shared" ref="CL75:CQ75" si="331">IF(AND(ISNUMBER(CL76),ISNUMBER(CL77)),SUM(CL76:CL77),"")</f>
        <v/>
      </c>
      <c r="CM75" s="334" t="str">
        <f t="shared" si="331"/>
        <v/>
      </c>
      <c r="CN75" s="334" t="str">
        <f t="shared" si="331"/>
        <v/>
      </c>
      <c r="CO75" s="334" t="str">
        <f t="shared" si="331"/>
        <v/>
      </c>
      <c r="CP75" s="334" t="str">
        <f t="shared" si="331"/>
        <v/>
      </c>
      <c r="CQ75" s="334" t="str">
        <f t="shared" si="331"/>
        <v/>
      </c>
      <c r="CR75" s="313" t="str">
        <f t="shared" ref="CR75:CR81" si="332">IF(AND(ISNUMBER(CO75), ISNUMBER(AU75), ISNUMBER(CE75)), IF(CO75&gt;= 0.85 * (AU75+CE75), "Pass", "please check"),"")</f>
        <v/>
      </c>
      <c r="CS75" s="394" t="str">
        <f t="shared" ref="CS75:CS81" si="333">IF(AND(ISNUMBER(AL75),ISNUMBER(AM75),ISNUMBER(AN75),ISNUMBER(AO75),ISNUMBER(AY75), ISNUMBER(AZ75), ISNUMBER(CQ75), ISNUMBER(CI75)), IF(CQ75&gt;=(AY75+12.5*MAX(0,AZ75-(AL75+AM75+AN75+AO75))+CI75), "Pass", "please check"), "")</f>
        <v/>
      </c>
      <c r="CT75" s="282"/>
    </row>
    <row r="76" spans="1:98" customFormat="1" ht="15" customHeight="1" x14ac:dyDescent="0.25">
      <c r="A76" s="213"/>
      <c r="B76" s="173" t="s">
        <v>742</v>
      </c>
      <c r="C76" s="334" t="str">
        <f>IF(AND(ISNUMBER(N76),ISNUMBER(Z76)),SUM(N76,Z76),"")</f>
        <v/>
      </c>
      <c r="D76" s="334" t="str">
        <f>IF(AND(ISNUMBER(O76),ISNUMBER(AA76)),SUM(O76,AA76),"")</f>
        <v/>
      </c>
      <c r="E76" s="334" t="str">
        <f>IF(AND(ISNUMBER(P76),ISNUMBER(AB76)),SUM(P76,AB76),"")</f>
        <v/>
      </c>
      <c r="F76" s="334" t="str">
        <f>IF(AND(ISNUMBER(Q76),ISNUMBER(AC76)),SUM(Q76,AC76),"")</f>
        <v/>
      </c>
      <c r="G76" s="334" t="str">
        <f>IF(AND(ISNUMBER(R76),ISNUMBER(AD76)),SUM(R76,AD76),"")</f>
        <v/>
      </c>
      <c r="H76" s="334" t="str">
        <f t="shared" ref="H76:H81" si="334">IF(AND(ISNUMBER(C76),ISNUMBER(D76),ISNUMBER(G76)),SUM(C76,D76,G76),"")</f>
        <v/>
      </c>
      <c r="I76" s="334" t="str">
        <f>IF(AND(ISNUMBER(T76),ISNUMBER(AF76)),SUM(T76,AF76),"")</f>
        <v/>
      </c>
      <c r="J76" s="334" t="str">
        <f>IF(AND(ISNUMBER(U76),ISNUMBER(AG76)),SUM(U76,AG76),"")</f>
        <v/>
      </c>
      <c r="K76" s="334" t="str">
        <f>IF(AND(ISNUMBER(V76),ISNUMBER(AH76)),SUM(V76,AH76),"")</f>
        <v/>
      </c>
      <c r="L76" s="334" t="str">
        <f>IF(AND(ISNUMBER(W76),ISNUMBER(AI76)),SUM(W76,AI76),"")</f>
        <v/>
      </c>
      <c r="M76" s="334" t="str">
        <f>IF(AND(ISNUMBER(X76),ISNUMBER(AJ76)),SUM(X76,AJ76),"")</f>
        <v/>
      </c>
      <c r="N76" s="164"/>
      <c r="O76" s="164"/>
      <c r="P76" s="164"/>
      <c r="Q76" s="1624"/>
      <c r="R76" s="164"/>
      <c r="S76" s="334" t="str">
        <f t="shared" ref="S76:S77" si="335">IF(AND(ISNUMBER(N76),ISNUMBER(O76),ISNUMBER(R76)),SUM(N76,O76,R76),"")</f>
        <v/>
      </c>
      <c r="T76" s="164"/>
      <c r="U76" s="164"/>
      <c r="V76" s="164"/>
      <c r="W76" s="548" t="str">
        <f>IF(AND(ISNUMBER(T76),ISNUMBER(U76),ISNUMBER(V76)),SUM(T76:V76), "")</f>
        <v/>
      </c>
      <c r="X76" s="164"/>
      <c r="Y76" s="164"/>
      <c r="Z76" s="164"/>
      <c r="AA76" s="164"/>
      <c r="AB76" s="164"/>
      <c r="AC76" s="1624"/>
      <c r="AD76" s="107"/>
      <c r="AE76" s="548" t="str">
        <f>IF(AND(ISNUMBER(Z76),ISNUMBER(AA76),ISNUMBER(AD76)),SUM(Z76,AA76,AD76),"")</f>
        <v/>
      </c>
      <c r="AF76" s="421"/>
      <c r="AG76" s="164"/>
      <c r="AH76" s="107"/>
      <c r="AI76" s="548" t="str">
        <f>IF(AND(ISNUMBER(AF76),ISNUMBER(AG76),ISNUMBER(AH76)),SUM(AF76:AH76), "")</f>
        <v/>
      </c>
      <c r="AJ76" s="421"/>
      <c r="AK76" s="164"/>
      <c r="AL76" s="160"/>
      <c r="AM76" s="160"/>
      <c r="AN76" s="160"/>
      <c r="AO76" s="160"/>
      <c r="AP76" s="334" t="str">
        <f t="shared" ref="AP76:AT77" si="336">IF(AND(ISNUMBER(BA76),ISNUMBER(BM76)),SUM(BA76,BM76),"")</f>
        <v/>
      </c>
      <c r="AQ76" s="334" t="str">
        <f t="shared" si="336"/>
        <v/>
      </c>
      <c r="AR76" s="334" t="str">
        <f t="shared" si="336"/>
        <v/>
      </c>
      <c r="AS76" s="334"/>
      <c r="AT76" s="334" t="str">
        <f t="shared" si="336"/>
        <v/>
      </c>
      <c r="AU76" s="334" t="str">
        <f>IF(AND(ISNUMBER(AP76),ISNUMBER(AQ76),ISNUMBER(AT76)),SUM(AP76,AQ76,AT76),"")</f>
        <v/>
      </c>
      <c r="AV76" s="334" t="str">
        <f t="shared" ref="AV76:AZ77" si="337">IF(AND(ISNUMBER(BG76),ISNUMBER(BS76)),SUM(BG76,BS76),"")</f>
        <v/>
      </c>
      <c r="AW76" s="334" t="str">
        <f t="shared" si="337"/>
        <v/>
      </c>
      <c r="AX76" s="334" t="str">
        <f t="shared" si="337"/>
        <v/>
      </c>
      <c r="AY76" s="334" t="str">
        <f t="shared" si="337"/>
        <v/>
      </c>
      <c r="AZ76" s="334" t="str">
        <f t="shared" si="337"/>
        <v/>
      </c>
      <c r="BA76" s="160"/>
      <c r="BB76" s="160"/>
      <c r="BC76" s="160"/>
      <c r="BD76" s="1625"/>
      <c r="BE76" s="160"/>
      <c r="BF76" s="334" t="str">
        <f>IF(AND(ISNUMBER(BA76), ISNUMBER(BB76), ISNUMBER(BE76)), SUM(BA76,BB76,BE76), "")</f>
        <v/>
      </c>
      <c r="BG76" s="160"/>
      <c r="BH76" s="160"/>
      <c r="BI76" s="160"/>
      <c r="BJ76" s="334" t="str">
        <f>IF(AND(ISNUMBER(BG76),ISNUMBER(BH76),ISNUMBER(BI76)),SUM(BG76:BI76), "")</f>
        <v/>
      </c>
      <c r="BK76" s="160"/>
      <c r="BL76" s="160"/>
      <c r="BM76" s="160"/>
      <c r="BN76" s="160"/>
      <c r="BO76" s="160"/>
      <c r="BP76" s="1625"/>
      <c r="BQ76" s="160"/>
      <c r="BR76" s="334" t="str">
        <f>IF(AND(ISNUMBER(BM76), ISNUMBER(BN76), ISNUMBER(BQ76)), SUM(BM76,BN76,BQ76), "")</f>
        <v/>
      </c>
      <c r="BS76" s="160"/>
      <c r="BT76" s="160"/>
      <c r="BU76" s="160"/>
      <c r="BV76" s="334" t="str">
        <f>IF(AND(ISNUMBER(BS76),ISNUMBER(BT76),ISNUMBER(BU76)),SUM(BS76:BU76), "")</f>
        <v/>
      </c>
      <c r="BW76" s="160"/>
      <c r="BX76" s="160"/>
      <c r="BY76" s="160"/>
      <c r="BZ76" s="160"/>
      <c r="CA76" s="160"/>
      <c r="CB76" s="160"/>
      <c r="CC76" s="1625"/>
      <c r="CD76" s="160"/>
      <c r="CE76" s="334" t="str">
        <f>IF($C$7="No", 0, IF(AND(ISNUMBER(BZ76),ISNUMBER(CA76),ISNUMBER(CD76)),SUM(BZ76,CA76,CD76),""))</f>
        <v/>
      </c>
      <c r="CF76" s="160"/>
      <c r="CG76" s="160"/>
      <c r="CH76" s="160"/>
      <c r="CI76" s="99" t="str">
        <f t="shared" ref="CI76:CI81" si="338">IF($C$7="No", 0, IF(AND(ISNUMBER(CF76), ISNUMBER(CG76), ISNUMBER(CH76)), SUM(CF76:CH76), ""))</f>
        <v/>
      </c>
      <c r="CJ76" s="539" t="str">
        <f t="shared" si="330"/>
        <v/>
      </c>
      <c r="CK76" s="544"/>
      <c r="CL76" s="160"/>
      <c r="CM76" s="160"/>
      <c r="CN76" s="160"/>
      <c r="CO76" s="160"/>
      <c r="CP76" s="160"/>
      <c r="CQ76" s="160"/>
      <c r="CR76" s="313" t="str">
        <f t="shared" si="332"/>
        <v/>
      </c>
      <c r="CS76" s="394" t="str">
        <f t="shared" si="333"/>
        <v/>
      </c>
      <c r="CT76" s="282"/>
    </row>
    <row r="77" spans="1:98" customFormat="1" ht="15" customHeight="1" x14ac:dyDescent="0.25">
      <c r="A77" s="213"/>
      <c r="B77" s="173" t="s">
        <v>743</v>
      </c>
      <c r="C77" s="334" t="str">
        <f t="shared" ref="C77:G77" si="339">IF((ISNUMBER(N77)),N77,"")</f>
        <v/>
      </c>
      <c r="D77" s="334" t="str">
        <f t="shared" si="339"/>
        <v/>
      </c>
      <c r="E77" s="334" t="str">
        <f t="shared" si="339"/>
        <v/>
      </c>
      <c r="F77" s="334" t="str">
        <f t="shared" si="339"/>
        <v/>
      </c>
      <c r="G77" s="334" t="str">
        <f t="shared" si="339"/>
        <v/>
      </c>
      <c r="H77" s="334" t="str">
        <f t="shared" si="334"/>
        <v/>
      </c>
      <c r="I77" s="334" t="str">
        <f>IF((ISNUMBER(T77)),T77,"")</f>
        <v/>
      </c>
      <c r="J77" s="334" t="str">
        <f>IF((ISNUMBER(U77)),U77,"")</f>
        <v/>
      </c>
      <c r="K77" s="334" t="str">
        <f>IF((ISNUMBER(V77)),V77,"")</f>
        <v/>
      </c>
      <c r="L77" s="334" t="str">
        <f>IF((ISNUMBER(W77)),W77,"")</f>
        <v/>
      </c>
      <c r="M77" s="334" t="str">
        <f>IF((ISNUMBER(X77)),X77,"")</f>
        <v/>
      </c>
      <c r="N77" s="160"/>
      <c r="O77" s="160"/>
      <c r="P77" s="160"/>
      <c r="Q77" s="1625"/>
      <c r="R77" s="160"/>
      <c r="S77" s="334" t="str">
        <f t="shared" si="335"/>
        <v/>
      </c>
      <c r="T77" s="160"/>
      <c r="U77" s="160"/>
      <c r="V77" s="160"/>
      <c r="W77" s="334" t="str">
        <f>IF(AND(ISNUMBER(T77),ISNUMBER(U77),ISNUMBER(V77)),SUM(T77:V77), "")</f>
        <v/>
      </c>
      <c r="X77" s="160"/>
      <c r="Y77" s="160"/>
      <c r="Z77" s="499"/>
      <c r="AA77" s="499"/>
      <c r="AB77" s="499"/>
      <c r="AC77" s="1628"/>
      <c r="AD77" s="1092"/>
      <c r="AE77" s="1501"/>
      <c r="AF77" s="499"/>
      <c r="AG77" s="499"/>
      <c r="AH77" s="499"/>
      <c r="AI77" s="1501"/>
      <c r="AJ77" s="499"/>
      <c r="AK77" s="499"/>
      <c r="AL77" s="160"/>
      <c r="AM77" s="160"/>
      <c r="AN77" s="160"/>
      <c r="AO77" s="160"/>
      <c r="AP77" s="334" t="str">
        <f t="shared" si="336"/>
        <v/>
      </c>
      <c r="AQ77" s="334" t="str">
        <f t="shared" si="336"/>
        <v/>
      </c>
      <c r="AR77" s="334" t="str">
        <f t="shared" si="336"/>
        <v/>
      </c>
      <c r="AS77" s="334"/>
      <c r="AT77" s="334" t="str">
        <f t="shared" si="336"/>
        <v/>
      </c>
      <c r="AU77" s="334" t="str">
        <f>IF(AND(ISNUMBER(AP77),ISNUMBER(AQ77),ISNUMBER(AT77)),SUM(AP77,AQ77,AT77),"")</f>
        <v/>
      </c>
      <c r="AV77" s="334" t="str">
        <f t="shared" si="337"/>
        <v/>
      </c>
      <c r="AW77" s="334" t="str">
        <f t="shared" si="337"/>
        <v/>
      </c>
      <c r="AX77" s="334" t="str">
        <f t="shared" si="337"/>
        <v/>
      </c>
      <c r="AY77" s="334" t="str">
        <f t="shared" si="337"/>
        <v/>
      </c>
      <c r="AZ77" s="334" t="str">
        <f t="shared" si="337"/>
        <v/>
      </c>
      <c r="BA77" s="160"/>
      <c r="BB77" s="160"/>
      <c r="BC77" s="160"/>
      <c r="BD77" s="1625"/>
      <c r="BE77" s="160"/>
      <c r="BF77" s="334" t="str">
        <f>IF(AND(ISNUMBER(BA77), ISNUMBER(BB77), ISNUMBER(BE77)), SUM(BA77,BB77,BE77), "")</f>
        <v/>
      </c>
      <c r="BG77" s="160"/>
      <c r="BH77" s="160"/>
      <c r="BI77" s="160"/>
      <c r="BJ77" s="334" t="str">
        <f>IF(AND(ISNUMBER(BG77),ISNUMBER(BH77),ISNUMBER(BI77)),SUM(BG77:BI77), "")</f>
        <v/>
      </c>
      <c r="BK77" s="160"/>
      <c r="BL77" s="160"/>
      <c r="BM77" s="160"/>
      <c r="BN77" s="160"/>
      <c r="BO77" s="160"/>
      <c r="BP77" s="1625"/>
      <c r="BQ77" s="160"/>
      <c r="BR77" s="334" t="str">
        <f>IF(AND(ISNUMBER(BM77), ISNUMBER(BN77), ISNUMBER(BQ77)), SUM(BM77,BN77,BQ77), "")</f>
        <v/>
      </c>
      <c r="BS77" s="160"/>
      <c r="BT77" s="160"/>
      <c r="BU77" s="160"/>
      <c r="BV77" s="334" t="str">
        <f>IF(AND(ISNUMBER(BS77),ISNUMBER(BT77),ISNUMBER(BU77)),SUM(BS77:BU77), "")</f>
        <v/>
      </c>
      <c r="BW77" s="160"/>
      <c r="BX77" s="160"/>
      <c r="BY77" s="160"/>
      <c r="BZ77" s="160"/>
      <c r="CA77" s="160"/>
      <c r="CB77" s="160"/>
      <c r="CC77" s="1625"/>
      <c r="CD77" s="160"/>
      <c r="CE77" s="334" t="str">
        <f>IF($C$7="No", 0, IF(AND(ISNUMBER(BZ77),ISNUMBER(CA77),ISNUMBER(CD77)),SUM(BZ77,CA77,CD77),""))</f>
        <v/>
      </c>
      <c r="CF77" s="160"/>
      <c r="CG77" s="160"/>
      <c r="CH77" s="160"/>
      <c r="CI77" s="99" t="str">
        <f t="shared" si="338"/>
        <v/>
      </c>
      <c r="CJ77" s="539" t="str">
        <f t="shared" si="330"/>
        <v/>
      </c>
      <c r="CK77" s="544"/>
      <c r="CL77" s="160"/>
      <c r="CM77" s="160"/>
      <c r="CN77" s="160"/>
      <c r="CO77" s="160"/>
      <c r="CP77" s="160"/>
      <c r="CQ77" s="160"/>
      <c r="CR77" s="313" t="str">
        <f t="shared" si="332"/>
        <v/>
      </c>
      <c r="CS77" s="394" t="str">
        <f t="shared" si="333"/>
        <v/>
      </c>
      <c r="CT77" s="282"/>
    </row>
    <row r="78" spans="1:98" customFormat="1" ht="15" hidden="1" customHeight="1" x14ac:dyDescent="0.25">
      <c r="A78" s="213"/>
      <c r="B78" s="1494"/>
      <c r="C78" s="256"/>
      <c r="D78" s="256"/>
      <c r="E78" s="256"/>
      <c r="F78" s="256"/>
      <c r="G78" s="256"/>
      <c r="H78" s="256"/>
      <c r="I78" s="256"/>
      <c r="J78" s="256"/>
      <c r="K78" s="256"/>
      <c r="L78" s="256"/>
      <c r="M78" s="256"/>
      <c r="N78" s="256"/>
      <c r="O78" s="256"/>
      <c r="P78" s="256"/>
      <c r="Q78" s="1627"/>
      <c r="R78" s="255"/>
      <c r="S78" s="256"/>
      <c r="T78" s="999"/>
      <c r="U78" s="256"/>
      <c r="V78" s="255"/>
      <c r="W78" s="256"/>
      <c r="X78" s="999"/>
      <c r="Y78" s="256"/>
      <c r="Z78" s="999"/>
      <c r="AA78" s="256"/>
      <c r="AB78" s="256"/>
      <c r="AC78" s="1627"/>
      <c r="AD78" s="255"/>
      <c r="AE78" s="256"/>
      <c r="AF78" s="999"/>
      <c r="AG78" s="256"/>
      <c r="AH78" s="255"/>
      <c r="AI78" s="256"/>
      <c r="AJ78" s="999"/>
      <c r="AK78" s="256"/>
      <c r="AL78" s="999"/>
      <c r="AM78" s="256"/>
      <c r="AN78" s="256"/>
      <c r="AO78" s="256"/>
      <c r="AP78" s="256"/>
      <c r="AQ78" s="256"/>
      <c r="AR78" s="256"/>
      <c r="AS78" s="1627"/>
      <c r="AT78" s="256"/>
      <c r="AU78" s="256"/>
      <c r="AV78" s="256"/>
      <c r="AW78" s="256"/>
      <c r="AX78" s="256"/>
      <c r="AY78" s="256"/>
      <c r="AZ78" s="256"/>
      <c r="BA78" s="1497"/>
      <c r="BB78" s="1497"/>
      <c r="BC78" s="1497"/>
      <c r="BD78" s="1641"/>
      <c r="BE78" s="1498"/>
      <c r="BF78" s="1495"/>
      <c r="BG78" s="1499"/>
      <c r="BH78" s="1497"/>
      <c r="BI78" s="1497"/>
      <c r="BJ78" s="1497"/>
      <c r="BK78" s="1497"/>
      <c r="BL78" s="1497"/>
      <c r="BM78" s="256"/>
      <c r="BN78" s="256"/>
      <c r="BO78" s="256"/>
      <c r="BP78" s="1627"/>
      <c r="BQ78" s="255"/>
      <c r="BR78" s="1504"/>
      <c r="BS78" s="999"/>
      <c r="BT78" s="256"/>
      <c r="BU78" s="256"/>
      <c r="BV78" s="256"/>
      <c r="BW78" s="256"/>
      <c r="BX78" s="256"/>
      <c r="BY78" s="1496"/>
      <c r="BZ78" s="256"/>
      <c r="CA78" s="256"/>
      <c r="CB78" s="256"/>
      <c r="CC78" s="1627"/>
      <c r="CD78" s="256"/>
      <c r="CE78" s="256"/>
      <c r="CF78" s="256"/>
      <c r="CG78" s="256"/>
      <c r="CH78" s="256"/>
      <c r="CI78" s="255"/>
      <c r="CJ78" s="1490"/>
      <c r="CK78" s="544"/>
      <c r="CL78" s="256"/>
      <c r="CM78" s="256"/>
      <c r="CN78" s="256"/>
      <c r="CO78" s="256"/>
      <c r="CP78" s="256"/>
      <c r="CQ78" s="256"/>
      <c r="CR78" s="337"/>
      <c r="CS78" s="784"/>
      <c r="CT78" s="282"/>
    </row>
    <row r="79" spans="1:98" customFormat="1" ht="15" customHeight="1" x14ac:dyDescent="0.25">
      <c r="A79" s="213"/>
      <c r="B79" s="289" t="s">
        <v>567</v>
      </c>
      <c r="C79" s="164"/>
      <c r="D79" s="164"/>
      <c r="E79" s="164"/>
      <c r="F79" s="164"/>
      <c r="G79" s="107"/>
      <c r="H79" s="334" t="str">
        <f>IF(AND(ISNUMBER(C79),ISNUMBER(D79),ISNUMBER(G79)),SUM(C79,D79,G79),"")</f>
        <v/>
      </c>
      <c r="I79" s="421"/>
      <c r="J79" s="164"/>
      <c r="K79" s="107"/>
      <c r="L79" s="334" t="str">
        <f>IF(AND(ISNUMBER(I79),ISNUMBER(J79),ISNUMBER(K79)),SUM(I79:K79), "")</f>
        <v/>
      </c>
      <c r="M79" s="421"/>
      <c r="N79" s="499"/>
      <c r="O79" s="499"/>
      <c r="P79" s="499"/>
      <c r="Q79" s="1628"/>
      <c r="R79" s="499"/>
      <c r="S79" s="499"/>
      <c r="T79" s="499"/>
      <c r="U79" s="499"/>
      <c r="V79" s="499"/>
      <c r="W79" s="499"/>
      <c r="X79" s="499"/>
      <c r="Y79" s="499"/>
      <c r="Z79" s="499"/>
      <c r="AA79" s="499"/>
      <c r="AB79" s="499"/>
      <c r="AC79" s="1628"/>
      <c r="AD79" s="1092"/>
      <c r="AE79" s="499"/>
      <c r="AF79" s="499"/>
      <c r="AG79" s="499"/>
      <c r="AH79" s="499"/>
      <c r="AI79" s="499"/>
      <c r="AJ79" s="499"/>
      <c r="AK79" s="499"/>
      <c r="AL79" s="499"/>
      <c r="AM79" s="499"/>
      <c r="AN79" s="499"/>
      <c r="AO79" s="499"/>
      <c r="AP79" s="164"/>
      <c r="AQ79" s="164"/>
      <c r="AR79" s="164"/>
      <c r="AS79" s="1624"/>
      <c r="AT79" s="107"/>
      <c r="AU79" s="334" t="str">
        <f>IF(AND(ISNUMBER(AP79),ISNUMBER(AQ79),ISNUMBER(AT79)),SUM(AP79,AQ79,AT79),"")</f>
        <v/>
      </c>
      <c r="AV79" s="421"/>
      <c r="AW79" s="164"/>
      <c r="AX79" s="107"/>
      <c r="AY79" s="334" t="str">
        <f>IF(AND(ISNUMBER(AV79),ISNUMBER(AW79),ISNUMBER(AX79)),SUM(AV79:AX79), "")</f>
        <v/>
      </c>
      <c r="AZ79" s="421"/>
      <c r="BA79" s="266"/>
      <c r="BB79" s="266"/>
      <c r="BC79" s="266"/>
      <c r="BD79" s="1641"/>
      <c r="BE79" s="266"/>
      <c r="BF79" s="266"/>
      <c r="BG79" s="266"/>
      <c r="BH79" s="266"/>
      <c r="BI79" s="266"/>
      <c r="BJ79" s="266"/>
      <c r="BK79" s="266"/>
      <c r="BL79" s="266"/>
      <c r="BM79" s="499"/>
      <c r="BN79" s="499"/>
      <c r="BO79" s="499"/>
      <c r="BP79" s="1628"/>
      <c r="BQ79" s="499"/>
      <c r="BR79" s="499"/>
      <c r="BS79" s="499"/>
      <c r="BT79" s="499"/>
      <c r="BU79" s="499"/>
      <c r="BV79" s="499"/>
      <c r="BW79" s="499"/>
      <c r="BX79" s="499"/>
      <c r="BY79" s="160"/>
      <c r="BZ79" s="160"/>
      <c r="CA79" s="160"/>
      <c r="CB79" s="160"/>
      <c r="CC79" s="1625"/>
      <c r="CD79" s="160"/>
      <c r="CE79" s="334" t="str">
        <f>IF($C$7="No", 0, IF(AND(ISNUMBER(BZ79),ISNUMBER(CA79),ISNUMBER(CD79)),SUM(BZ79,CA79,CD79),""))</f>
        <v/>
      </c>
      <c r="CF79" s="160"/>
      <c r="CG79" s="160"/>
      <c r="CH79" s="160"/>
      <c r="CI79" s="99" t="str">
        <f t="shared" si="338"/>
        <v/>
      </c>
      <c r="CJ79" s="539" t="str">
        <f t="shared" si="330"/>
        <v/>
      </c>
      <c r="CK79" s="544"/>
      <c r="CL79" s="160"/>
      <c r="CM79" s="160"/>
      <c r="CN79" s="160"/>
      <c r="CO79" s="160"/>
      <c r="CP79" s="160"/>
      <c r="CQ79" s="160"/>
      <c r="CR79" s="313" t="str">
        <f t="shared" si="332"/>
        <v/>
      </c>
      <c r="CS79" s="394" t="str">
        <f t="shared" si="333"/>
        <v/>
      </c>
      <c r="CT79" s="282"/>
    </row>
    <row r="80" spans="1:98" customFormat="1" ht="15" customHeight="1" x14ac:dyDescent="0.25">
      <c r="A80" s="213"/>
      <c r="B80" s="174" t="s">
        <v>744</v>
      </c>
      <c r="C80" s="160"/>
      <c r="D80" s="160"/>
      <c r="E80" s="160"/>
      <c r="F80" s="160"/>
      <c r="G80" s="98"/>
      <c r="H80" s="334" t="str">
        <f t="shared" si="334"/>
        <v/>
      </c>
      <c r="I80" s="267"/>
      <c r="J80" s="160"/>
      <c r="K80" s="98"/>
      <c r="L80" s="334" t="str">
        <f>IF(AND(ISNUMBER(I80),ISNUMBER(J80),ISNUMBER(K80)),SUM(I80:K80), "")</f>
        <v/>
      </c>
      <c r="M80" s="267"/>
      <c r="N80" s="499"/>
      <c r="O80" s="499"/>
      <c r="P80" s="499"/>
      <c r="Q80" s="1628"/>
      <c r="R80" s="499"/>
      <c r="S80" s="499"/>
      <c r="T80" s="499"/>
      <c r="U80" s="499"/>
      <c r="V80" s="499"/>
      <c r="W80" s="499"/>
      <c r="X80" s="499"/>
      <c r="Y80" s="499"/>
      <c r="Z80" s="499"/>
      <c r="AA80" s="499"/>
      <c r="AB80" s="499"/>
      <c r="AC80" s="1628"/>
      <c r="AD80" s="1092"/>
      <c r="AE80" s="499"/>
      <c r="AF80" s="499"/>
      <c r="AG80" s="499"/>
      <c r="AH80" s="499"/>
      <c r="AI80" s="499"/>
      <c r="AJ80" s="499"/>
      <c r="AK80" s="499"/>
      <c r="AL80" s="160"/>
      <c r="AM80" s="160"/>
      <c r="AN80" s="160"/>
      <c r="AO80" s="160"/>
      <c r="AP80" s="160"/>
      <c r="AQ80" s="160"/>
      <c r="AR80" s="160"/>
      <c r="AS80" s="1625"/>
      <c r="AT80" s="98"/>
      <c r="AU80" s="334" t="str">
        <f>IF(AND(ISNUMBER(AP80),ISNUMBER(AQ80),ISNUMBER(AT80)),SUM(AP80,AQ80,AT80),"")</f>
        <v/>
      </c>
      <c r="AV80" s="267"/>
      <c r="AW80" s="160"/>
      <c r="AX80" s="98"/>
      <c r="AY80" s="334" t="str">
        <f>IF(AND(ISNUMBER(AV80),ISNUMBER(AW80),ISNUMBER(AX80)),SUM(AV80:AX80), "")</f>
        <v/>
      </c>
      <c r="AZ80" s="267"/>
      <c r="BA80" s="266"/>
      <c r="BB80" s="266"/>
      <c r="BC80" s="266"/>
      <c r="BD80" s="1641"/>
      <c r="BE80" s="266"/>
      <c r="BF80" s="266"/>
      <c r="BG80" s="266"/>
      <c r="BH80" s="266"/>
      <c r="BI80" s="266"/>
      <c r="BJ80" s="266"/>
      <c r="BK80" s="266"/>
      <c r="BL80" s="266"/>
      <c r="BM80" s="499"/>
      <c r="BN80" s="499"/>
      <c r="BO80" s="499"/>
      <c r="BP80" s="1628"/>
      <c r="BQ80" s="499"/>
      <c r="BR80" s="499"/>
      <c r="BS80" s="499"/>
      <c r="BT80" s="499"/>
      <c r="BU80" s="499"/>
      <c r="BV80" s="499"/>
      <c r="BW80" s="499"/>
      <c r="BX80" s="499"/>
      <c r="BY80" s="160"/>
      <c r="BZ80" s="160"/>
      <c r="CA80" s="160"/>
      <c r="CB80" s="160"/>
      <c r="CC80" s="1625"/>
      <c r="CD80" s="160"/>
      <c r="CE80" s="334" t="str">
        <f>IF($C$7="No", 0, IF(AND(ISNUMBER(BZ80),ISNUMBER(CA80),ISNUMBER(CD80)),SUM(BZ80,CA80,CD80),""))</f>
        <v/>
      </c>
      <c r="CF80" s="160"/>
      <c r="CG80" s="160"/>
      <c r="CH80" s="160"/>
      <c r="CI80" s="99" t="str">
        <f t="shared" si="338"/>
        <v/>
      </c>
      <c r="CJ80" s="539" t="str">
        <f t="shared" si="330"/>
        <v/>
      </c>
      <c r="CK80" s="544"/>
      <c r="CL80" s="160"/>
      <c r="CM80" s="160"/>
      <c r="CN80" s="499"/>
      <c r="CO80" s="160"/>
      <c r="CP80" s="160"/>
      <c r="CQ80" s="160"/>
      <c r="CR80" s="313" t="str">
        <f t="shared" si="332"/>
        <v/>
      </c>
      <c r="CS80" s="394" t="str">
        <f t="shared" si="333"/>
        <v/>
      </c>
      <c r="CT80" s="282"/>
    </row>
    <row r="81" spans="1:98" customFormat="1" ht="15" customHeight="1" x14ac:dyDescent="0.25">
      <c r="A81" s="213"/>
      <c r="B81" s="173" t="s">
        <v>745</v>
      </c>
      <c r="C81" s="160"/>
      <c r="D81" s="160"/>
      <c r="E81" s="160"/>
      <c r="F81" s="160"/>
      <c r="G81" s="98"/>
      <c r="H81" s="334" t="str">
        <f t="shared" si="334"/>
        <v/>
      </c>
      <c r="I81" s="267"/>
      <c r="J81" s="160"/>
      <c r="K81" s="98"/>
      <c r="L81" s="334" t="str">
        <f>IF(AND(ISNUMBER(I81),ISNUMBER(J81),ISNUMBER(K81)),SUM(I81:K81), "")</f>
        <v/>
      </c>
      <c r="M81" s="544"/>
      <c r="N81" s="499"/>
      <c r="O81" s="499"/>
      <c r="P81" s="499"/>
      <c r="Q81" s="1628"/>
      <c r="R81" s="499"/>
      <c r="S81" s="499"/>
      <c r="T81" s="499"/>
      <c r="U81" s="499"/>
      <c r="V81" s="499"/>
      <c r="W81" s="499"/>
      <c r="X81" s="499"/>
      <c r="Y81" s="499"/>
      <c r="Z81" s="499"/>
      <c r="AA81" s="499"/>
      <c r="AB81" s="499"/>
      <c r="AC81" s="1628"/>
      <c r="AD81" s="1092"/>
      <c r="AE81" s="499"/>
      <c r="AF81" s="499"/>
      <c r="AG81" s="499"/>
      <c r="AH81" s="499"/>
      <c r="AI81" s="499"/>
      <c r="AJ81" s="499"/>
      <c r="AK81" s="499"/>
      <c r="AL81" s="160"/>
      <c r="AM81" s="499"/>
      <c r="AN81" s="160"/>
      <c r="AO81" s="499"/>
      <c r="AP81" s="160"/>
      <c r="AQ81" s="160"/>
      <c r="AR81" s="160"/>
      <c r="AS81" s="1625"/>
      <c r="AT81" s="98"/>
      <c r="AU81" s="334" t="str">
        <f>IF(AND(ISNUMBER(AP81),ISNUMBER(AQ81),ISNUMBER(AT81)),SUM(AP81,AQ81,AT81),"")</f>
        <v/>
      </c>
      <c r="AV81" s="267"/>
      <c r="AW81" s="160"/>
      <c r="AX81" s="98"/>
      <c r="AY81" s="334" t="str">
        <f>IF(AND(ISNUMBER(AV81),ISNUMBER(AW81),ISNUMBER(AX81)),SUM(AV81:AX81), "")</f>
        <v/>
      </c>
      <c r="AZ81" s="544"/>
      <c r="BA81" s="266"/>
      <c r="BB81" s="266"/>
      <c r="BC81" s="266"/>
      <c r="BD81" s="1641"/>
      <c r="BE81" s="266"/>
      <c r="BF81" s="266"/>
      <c r="BG81" s="266"/>
      <c r="BH81" s="266"/>
      <c r="BI81" s="266"/>
      <c r="BJ81" s="266"/>
      <c r="BK81" s="266"/>
      <c r="BL81" s="266"/>
      <c r="BM81" s="499"/>
      <c r="BN81" s="499"/>
      <c r="BO81" s="499"/>
      <c r="BP81" s="1628"/>
      <c r="BQ81" s="499"/>
      <c r="BR81" s="499"/>
      <c r="BS81" s="499"/>
      <c r="BT81" s="499"/>
      <c r="BU81" s="499"/>
      <c r="BV81" s="499"/>
      <c r="BW81" s="499"/>
      <c r="BX81" s="499"/>
      <c r="BY81" s="160"/>
      <c r="BZ81" s="160"/>
      <c r="CA81" s="160"/>
      <c r="CB81" s="160"/>
      <c r="CC81" s="1625"/>
      <c r="CD81" s="160"/>
      <c r="CE81" s="334" t="str">
        <f>IF($C$7="No", 0, IF(AND(ISNUMBER(BZ81),ISNUMBER(CA81),ISNUMBER(CD81)),SUM(BZ81,CA81,CD81),""))</f>
        <v/>
      </c>
      <c r="CF81" s="160"/>
      <c r="CG81" s="160"/>
      <c r="CH81" s="160"/>
      <c r="CI81" s="99" t="str">
        <f t="shared" si="338"/>
        <v/>
      </c>
      <c r="CJ81" s="539" t="str">
        <f t="shared" si="330"/>
        <v/>
      </c>
      <c r="CK81" s="544"/>
      <c r="CL81" s="160"/>
      <c r="CM81" s="160"/>
      <c r="CN81" s="499"/>
      <c r="CO81" s="160"/>
      <c r="CP81" s="160"/>
      <c r="CQ81" s="160"/>
      <c r="CR81" s="313" t="str">
        <f t="shared" si="332"/>
        <v/>
      </c>
      <c r="CS81" s="394" t="str">
        <f t="shared" si="333"/>
        <v/>
      </c>
      <c r="CT81" s="282"/>
    </row>
    <row r="82" spans="1:98" customFormat="1" ht="15" customHeight="1" x14ac:dyDescent="0.25">
      <c r="A82" s="213"/>
      <c r="B82" s="505" t="str">
        <f>"Check: row " &amp; ROW(B81) &amp; " ≤ row " &amp; ROW(B80)</f>
        <v>Check: row 81 ≤ row 80</v>
      </c>
      <c r="C82" s="415" t="str">
        <f t="shared" ref="C82:G82" si="340">IF(AND(ISNUMBER(C81), ISNUMBER(C80)), IF(C81&lt;=C80, "Pass", "Fail"),"")</f>
        <v/>
      </c>
      <c r="D82" s="415" t="str">
        <f t="shared" si="340"/>
        <v/>
      </c>
      <c r="E82" s="415" t="str">
        <f t="shared" si="340"/>
        <v/>
      </c>
      <c r="F82" s="415" t="str">
        <f t="shared" si="340"/>
        <v/>
      </c>
      <c r="G82" s="415" t="str">
        <f t="shared" si="340"/>
        <v/>
      </c>
      <c r="H82" s="1500"/>
      <c r="I82" s="415" t="str">
        <f>IF(AND(ISNUMBER(I81), ISNUMBER(I80)), IF(I81&lt;=I80, "Pass", "Fail"),"")</f>
        <v/>
      </c>
      <c r="J82" s="415" t="str">
        <f>IF(AND(ISNUMBER(J81), ISNUMBER(J80)), IF(J81&lt;=J80, "Pass", "Fail"),"")</f>
        <v/>
      </c>
      <c r="K82" s="415" t="str">
        <f>IF(AND(ISNUMBER(K81), ISNUMBER(K80)), IF(K81&lt;=K80, "Pass", "Fail"),"")</f>
        <v/>
      </c>
      <c r="L82" s="1500"/>
      <c r="M82" s="1493"/>
      <c r="N82" s="1493"/>
      <c r="O82" s="1493"/>
      <c r="P82" s="1493"/>
      <c r="Q82" s="1630"/>
      <c r="R82" s="1493"/>
      <c r="S82" s="1493"/>
      <c r="T82" s="1493"/>
      <c r="U82" s="1493"/>
      <c r="V82" s="1493"/>
      <c r="W82" s="1493"/>
      <c r="X82" s="1493"/>
      <c r="Y82" s="1493"/>
      <c r="Z82" s="1493"/>
      <c r="AA82" s="1493"/>
      <c r="AB82" s="1493"/>
      <c r="AC82" s="1630"/>
      <c r="AD82" s="1503"/>
      <c r="AE82" s="1493"/>
      <c r="AF82" s="1493"/>
      <c r="AG82" s="1493"/>
      <c r="AH82" s="1493"/>
      <c r="AI82" s="1493"/>
      <c r="AJ82" s="1493"/>
      <c r="AK82" s="1493"/>
      <c r="AL82" s="415" t="str">
        <f>IF(AND(ISNUMBER(AL81), ISNUMBER(AL80)), IF(AL81&lt;=AL80, "Pass", "Fail"),"")</f>
        <v/>
      </c>
      <c r="AM82" s="1493"/>
      <c r="AN82" s="415" t="str">
        <f>IF(AND(ISNUMBER(AN81), ISNUMBER(AN80)), IF(AN81&lt;=AN80, "Pass", "Fail"),"")</f>
        <v/>
      </c>
      <c r="AO82" s="1493"/>
      <c r="AP82" s="415" t="str">
        <f>IF(AND(ISNUMBER(AP81), ISNUMBER(AP80)), IF(AP81&lt;=AP80, "Pass", "Fail"),"")</f>
        <v/>
      </c>
      <c r="AQ82" s="415" t="str">
        <f>IF(AND(ISNUMBER(AQ81), ISNUMBER(AQ80)), IF(AQ81&lt;=AQ80, "Pass", "Fail"),"")</f>
        <v/>
      </c>
      <c r="AR82" s="415" t="str">
        <f t="shared" ref="AR82:AT82" si="341">IF(AND(ISNUMBER(AR81), ISNUMBER(AR80)), IF(AR81&lt;=AR80, "Pass", "Fail"),"")</f>
        <v/>
      </c>
      <c r="AS82" s="415"/>
      <c r="AT82" s="415" t="str">
        <f t="shared" si="341"/>
        <v/>
      </c>
      <c r="AU82" s="1501"/>
      <c r="AV82" s="415" t="str">
        <f t="shared" ref="AV82" si="342">IF(AND(ISNUMBER(AV81), ISNUMBER(AV80)), IF(AV81&lt;=AV80, "Pass", "Fail"),"")</f>
        <v/>
      </c>
      <c r="AW82" s="415" t="str">
        <f t="shared" ref="AW82" si="343">IF(AND(ISNUMBER(AW81), ISNUMBER(AW80)), IF(AW81&lt;=AW80, "Pass", "Fail"),"")</f>
        <v/>
      </c>
      <c r="AX82" s="415" t="str">
        <f t="shared" ref="AX82" si="344">IF(AND(ISNUMBER(AX81), ISNUMBER(AX80)), IF(AX81&lt;=AX80, "Pass", "Fail"),"")</f>
        <v/>
      </c>
      <c r="AY82" s="1501"/>
      <c r="AZ82" s="1493"/>
      <c r="BA82" s="276"/>
      <c r="BB82" s="276"/>
      <c r="BC82" s="276"/>
      <c r="BD82" s="1643"/>
      <c r="BE82" s="276"/>
      <c r="BF82" s="276"/>
      <c r="BG82" s="276"/>
      <c r="BH82" s="276"/>
      <c r="BI82" s="276"/>
      <c r="BJ82" s="276"/>
      <c r="BK82" s="276"/>
      <c r="BL82" s="276"/>
      <c r="BM82" s="1493"/>
      <c r="BN82" s="1493"/>
      <c r="BO82" s="1493"/>
      <c r="BP82" s="1630"/>
      <c r="BQ82" s="1493"/>
      <c r="BR82" s="1493"/>
      <c r="BS82" s="1493"/>
      <c r="BT82" s="1493"/>
      <c r="BU82" s="1493"/>
      <c r="BV82" s="1493"/>
      <c r="BW82" s="1493"/>
      <c r="BX82" s="1493"/>
      <c r="BY82" s="276"/>
      <c r="BZ82" s="1493"/>
      <c r="CA82" s="1493"/>
      <c r="CB82" s="1493"/>
      <c r="CC82" s="1630"/>
      <c r="CD82" s="1493"/>
      <c r="CE82" s="1493"/>
      <c r="CF82" s="1493"/>
      <c r="CG82" s="1493"/>
      <c r="CH82" s="1493"/>
      <c r="CI82" s="1503"/>
      <c r="CJ82" s="499"/>
      <c r="CK82" s="1502"/>
      <c r="CL82" s="415" t="str">
        <f t="shared" ref="CL82" si="345">IF(AND(ISNUMBER(CL81), ISNUMBER(CL80)), IF(CL81&lt;=CL80, "Pass", "Fail"),"")</f>
        <v/>
      </c>
      <c r="CM82" s="1493"/>
      <c r="CN82" s="1493"/>
      <c r="CO82" s="415" t="str">
        <f t="shared" ref="CO82" si="346">IF(AND(ISNUMBER(CO81), ISNUMBER(CO80)), IF(CO81&lt;=CO80, "Pass", "Fail"),"")</f>
        <v/>
      </c>
      <c r="CP82" s="415" t="str">
        <f t="shared" ref="CP82" si="347">IF(AND(ISNUMBER(CP81), ISNUMBER(CP80)), IF(CP81&lt;=CP80, "Pass", "Fail"),"")</f>
        <v/>
      </c>
      <c r="CQ82" s="415" t="str">
        <f t="shared" ref="CQ82" si="348">IF(AND(ISNUMBER(CQ81), ISNUMBER(CQ80)), IF(CQ81&lt;=CQ80, "Pass", "Fail"),"")</f>
        <v/>
      </c>
      <c r="CR82" s="499"/>
      <c r="CS82" s="1092"/>
      <c r="CT82" s="282"/>
    </row>
    <row r="83" spans="1:98" customFormat="1" ht="15" hidden="1" customHeight="1" x14ac:dyDescent="0.25">
      <c r="A83" s="213"/>
      <c r="B83" s="1220"/>
      <c r="C83" s="256"/>
      <c r="D83" s="256"/>
      <c r="E83" s="256"/>
      <c r="F83" s="256"/>
      <c r="G83" s="256"/>
      <c r="H83" s="256"/>
      <c r="I83" s="256"/>
      <c r="J83" s="256"/>
      <c r="K83" s="256"/>
      <c r="L83" s="256"/>
      <c r="M83" s="256"/>
      <c r="N83" s="256"/>
      <c r="O83" s="256"/>
      <c r="P83" s="256"/>
      <c r="Q83" s="1627"/>
      <c r="R83" s="255"/>
      <c r="S83" s="256"/>
      <c r="T83" s="999"/>
      <c r="U83" s="256"/>
      <c r="V83" s="255"/>
      <c r="W83" s="256"/>
      <c r="X83" s="999"/>
      <c r="Y83" s="256"/>
      <c r="Z83" s="999"/>
      <c r="AA83" s="256"/>
      <c r="AB83" s="256"/>
      <c r="AC83" s="1627"/>
      <c r="AD83" s="255"/>
      <c r="AE83" s="256"/>
      <c r="AF83" s="999"/>
      <c r="AG83" s="256"/>
      <c r="AH83" s="255"/>
      <c r="AI83" s="256"/>
      <c r="AJ83" s="999"/>
      <c r="AK83" s="256"/>
      <c r="AL83" s="999"/>
      <c r="AM83" s="256"/>
      <c r="AN83" s="256"/>
      <c r="AO83" s="256"/>
      <c r="AP83" s="256"/>
      <c r="AQ83" s="256"/>
      <c r="AR83" s="256"/>
      <c r="AS83" s="1627"/>
      <c r="AT83" s="256"/>
      <c r="AU83" s="256"/>
      <c r="AV83" s="256"/>
      <c r="AW83" s="256"/>
      <c r="AX83" s="256"/>
      <c r="AY83" s="256"/>
      <c r="AZ83" s="256"/>
      <c r="BA83" s="1497"/>
      <c r="BB83" s="1497"/>
      <c r="BC83" s="1497"/>
      <c r="BD83" s="1641"/>
      <c r="BE83" s="1498"/>
      <c r="BF83" s="1495"/>
      <c r="BG83" s="1499"/>
      <c r="BH83" s="1497"/>
      <c r="BI83" s="1497"/>
      <c r="BJ83" s="1497"/>
      <c r="BK83" s="1497"/>
      <c r="BL83" s="1497"/>
      <c r="BM83" s="256"/>
      <c r="BN83" s="256"/>
      <c r="BO83" s="256"/>
      <c r="BP83" s="1627"/>
      <c r="BQ83" s="255"/>
      <c r="BR83" s="1504"/>
      <c r="BS83" s="999"/>
      <c r="BT83" s="256"/>
      <c r="BU83" s="256"/>
      <c r="BV83" s="256"/>
      <c r="BW83" s="256"/>
      <c r="BX83" s="256"/>
      <c r="BY83" s="1496"/>
      <c r="BZ83" s="256"/>
      <c r="CA83" s="256"/>
      <c r="CB83" s="256"/>
      <c r="CC83" s="1627"/>
      <c r="CD83" s="256"/>
      <c r="CE83" s="256"/>
      <c r="CF83" s="256"/>
      <c r="CG83" s="256"/>
      <c r="CH83" s="256"/>
      <c r="CI83" s="255"/>
      <c r="CJ83" s="1490"/>
      <c r="CK83" s="544"/>
      <c r="CL83" s="256"/>
      <c r="CM83" s="256"/>
      <c r="CN83" s="256"/>
      <c r="CO83" s="256"/>
      <c r="CP83" s="256"/>
      <c r="CQ83" s="256"/>
      <c r="CR83" s="337"/>
      <c r="CS83" s="784"/>
      <c r="CT83" s="282"/>
    </row>
    <row r="84" spans="1:98" customFormat="1" ht="15" hidden="1" customHeight="1" x14ac:dyDescent="0.25">
      <c r="A84" s="213"/>
      <c r="B84" s="1220"/>
      <c r="C84" s="256"/>
      <c r="D84" s="256"/>
      <c r="E84" s="256"/>
      <c r="F84" s="256"/>
      <c r="G84" s="256"/>
      <c r="H84" s="256"/>
      <c r="I84" s="256"/>
      <c r="J84" s="256"/>
      <c r="K84" s="256"/>
      <c r="L84" s="256"/>
      <c r="M84" s="256"/>
      <c r="N84" s="256"/>
      <c r="O84" s="256"/>
      <c r="P84" s="256"/>
      <c r="Q84" s="1627"/>
      <c r="R84" s="255"/>
      <c r="S84" s="256"/>
      <c r="T84" s="999"/>
      <c r="U84" s="256"/>
      <c r="V84" s="255"/>
      <c r="W84" s="256"/>
      <c r="X84" s="999"/>
      <c r="Y84" s="256"/>
      <c r="Z84" s="999"/>
      <c r="AA84" s="256"/>
      <c r="AB84" s="256"/>
      <c r="AC84" s="1627"/>
      <c r="AD84" s="255"/>
      <c r="AE84" s="256"/>
      <c r="AF84" s="999"/>
      <c r="AG84" s="256"/>
      <c r="AH84" s="255"/>
      <c r="AI84" s="256"/>
      <c r="AJ84" s="999"/>
      <c r="AK84" s="256"/>
      <c r="AL84" s="999"/>
      <c r="AM84" s="256"/>
      <c r="AN84" s="256"/>
      <c r="AO84" s="256"/>
      <c r="AP84" s="256"/>
      <c r="AQ84" s="256"/>
      <c r="AR84" s="256"/>
      <c r="AS84" s="1627"/>
      <c r="AT84" s="256"/>
      <c r="AU84" s="256"/>
      <c r="AV84" s="256"/>
      <c r="AW84" s="256"/>
      <c r="AX84" s="256"/>
      <c r="AY84" s="256"/>
      <c r="AZ84" s="256"/>
      <c r="BA84" s="1497"/>
      <c r="BB84" s="1497"/>
      <c r="BC84" s="1497"/>
      <c r="BD84" s="1641"/>
      <c r="BE84" s="1498"/>
      <c r="BF84" s="1495"/>
      <c r="BG84" s="1499"/>
      <c r="BH84" s="1497"/>
      <c r="BI84" s="1497"/>
      <c r="BJ84" s="1497"/>
      <c r="BK84" s="1497"/>
      <c r="BL84" s="1497"/>
      <c r="BM84" s="256"/>
      <c r="BN84" s="256"/>
      <c r="BO84" s="256"/>
      <c r="BP84" s="1627"/>
      <c r="BQ84" s="255"/>
      <c r="BR84" s="1504"/>
      <c r="BS84" s="999"/>
      <c r="BT84" s="256"/>
      <c r="BU84" s="256"/>
      <c r="BV84" s="256"/>
      <c r="BW84" s="256"/>
      <c r="BX84" s="256"/>
      <c r="BY84" s="1496"/>
      <c r="BZ84" s="256"/>
      <c r="CA84" s="256"/>
      <c r="CB84" s="256"/>
      <c r="CC84" s="1627"/>
      <c r="CD84" s="256"/>
      <c r="CE84" s="256"/>
      <c r="CF84" s="256"/>
      <c r="CG84" s="256"/>
      <c r="CH84" s="256"/>
      <c r="CI84" s="255"/>
      <c r="CJ84" s="1490"/>
      <c r="CK84" s="544"/>
      <c r="CL84" s="256"/>
      <c r="CM84" s="256"/>
      <c r="CN84" s="256"/>
      <c r="CO84" s="256"/>
      <c r="CP84" s="256"/>
      <c r="CQ84" s="256"/>
      <c r="CR84" s="337"/>
      <c r="CS84" s="784"/>
      <c r="CT84" s="282"/>
    </row>
    <row r="85" spans="1:98" customFormat="1" ht="15" hidden="1" customHeight="1" x14ac:dyDescent="0.25">
      <c r="A85" s="213"/>
      <c r="B85" s="1220"/>
      <c r="C85" s="256"/>
      <c r="D85" s="256"/>
      <c r="E85" s="256"/>
      <c r="F85" s="256"/>
      <c r="G85" s="256"/>
      <c r="H85" s="256"/>
      <c r="I85" s="256"/>
      <c r="J85" s="256"/>
      <c r="K85" s="256"/>
      <c r="L85" s="256"/>
      <c r="M85" s="256"/>
      <c r="N85" s="256"/>
      <c r="O85" s="256"/>
      <c r="P85" s="256"/>
      <c r="Q85" s="1627"/>
      <c r="R85" s="255"/>
      <c r="S85" s="256"/>
      <c r="T85" s="999"/>
      <c r="U85" s="256"/>
      <c r="V85" s="255"/>
      <c r="W85" s="256"/>
      <c r="X85" s="999"/>
      <c r="Y85" s="256"/>
      <c r="Z85" s="999"/>
      <c r="AA85" s="256"/>
      <c r="AB85" s="256"/>
      <c r="AC85" s="1627"/>
      <c r="AD85" s="255"/>
      <c r="AE85" s="256"/>
      <c r="AF85" s="999"/>
      <c r="AG85" s="256"/>
      <c r="AH85" s="255"/>
      <c r="AI85" s="256"/>
      <c r="AJ85" s="999"/>
      <c r="AK85" s="256"/>
      <c r="AL85" s="999"/>
      <c r="AM85" s="256"/>
      <c r="AN85" s="256"/>
      <c r="AO85" s="256"/>
      <c r="AP85" s="256"/>
      <c r="AQ85" s="256"/>
      <c r="AR85" s="256"/>
      <c r="AS85" s="1627"/>
      <c r="AT85" s="256"/>
      <c r="AU85" s="256"/>
      <c r="AV85" s="256"/>
      <c r="AW85" s="256"/>
      <c r="AX85" s="256"/>
      <c r="AY85" s="256"/>
      <c r="AZ85" s="256"/>
      <c r="BA85" s="1497"/>
      <c r="BB85" s="1497"/>
      <c r="BC85" s="1497"/>
      <c r="BD85" s="1641"/>
      <c r="BE85" s="1498"/>
      <c r="BF85" s="1495"/>
      <c r="BG85" s="1499"/>
      <c r="BH85" s="1497"/>
      <c r="BI85" s="1497"/>
      <c r="BJ85" s="1497"/>
      <c r="BK85" s="1497"/>
      <c r="BL85" s="1497"/>
      <c r="BM85" s="256"/>
      <c r="BN85" s="256"/>
      <c r="BO85" s="256"/>
      <c r="BP85" s="1627"/>
      <c r="BQ85" s="255"/>
      <c r="BR85" s="1504"/>
      <c r="BS85" s="999"/>
      <c r="BT85" s="256"/>
      <c r="BU85" s="256"/>
      <c r="BV85" s="256"/>
      <c r="BW85" s="256"/>
      <c r="BX85" s="256"/>
      <c r="BY85" s="1496"/>
      <c r="BZ85" s="256"/>
      <c r="CA85" s="256"/>
      <c r="CB85" s="256"/>
      <c r="CC85" s="1627"/>
      <c r="CD85" s="256"/>
      <c r="CE85" s="256"/>
      <c r="CF85" s="256"/>
      <c r="CG85" s="256"/>
      <c r="CH85" s="256"/>
      <c r="CI85" s="255"/>
      <c r="CJ85" s="1490"/>
      <c r="CK85" s="544"/>
      <c r="CL85" s="256"/>
      <c r="CM85" s="256"/>
      <c r="CN85" s="256"/>
      <c r="CO85" s="256"/>
      <c r="CP85" s="256"/>
      <c r="CQ85" s="256"/>
      <c r="CR85" s="337"/>
      <c r="CS85" s="784"/>
      <c r="CT85" s="282"/>
    </row>
    <row r="86" spans="1:98" customFormat="1" ht="15" hidden="1" customHeight="1" x14ac:dyDescent="0.25">
      <c r="A86" s="213"/>
      <c r="B86" s="1220"/>
      <c r="C86" s="256"/>
      <c r="D86" s="256"/>
      <c r="E86" s="256"/>
      <c r="F86" s="256"/>
      <c r="G86" s="256"/>
      <c r="H86" s="256"/>
      <c r="I86" s="256"/>
      <c r="J86" s="256"/>
      <c r="K86" s="256"/>
      <c r="L86" s="256"/>
      <c r="M86" s="256"/>
      <c r="N86" s="256"/>
      <c r="O86" s="256"/>
      <c r="P86" s="256"/>
      <c r="Q86" s="1627"/>
      <c r="R86" s="255"/>
      <c r="S86" s="256"/>
      <c r="T86" s="999"/>
      <c r="U86" s="256"/>
      <c r="V86" s="255"/>
      <c r="W86" s="256"/>
      <c r="X86" s="999"/>
      <c r="Y86" s="256"/>
      <c r="Z86" s="999"/>
      <c r="AA86" s="256"/>
      <c r="AB86" s="256"/>
      <c r="AC86" s="1627"/>
      <c r="AD86" s="255"/>
      <c r="AE86" s="256"/>
      <c r="AF86" s="999"/>
      <c r="AG86" s="256"/>
      <c r="AH86" s="255"/>
      <c r="AI86" s="256"/>
      <c r="AJ86" s="999"/>
      <c r="AK86" s="256"/>
      <c r="AL86" s="999"/>
      <c r="AM86" s="256"/>
      <c r="AN86" s="256"/>
      <c r="AO86" s="256"/>
      <c r="AP86" s="256"/>
      <c r="AQ86" s="256"/>
      <c r="AR86" s="256"/>
      <c r="AS86" s="1627"/>
      <c r="AT86" s="256"/>
      <c r="AU86" s="256"/>
      <c r="AV86" s="256"/>
      <c r="AW86" s="256"/>
      <c r="AX86" s="256"/>
      <c r="AY86" s="256"/>
      <c r="AZ86" s="256"/>
      <c r="BA86" s="1497"/>
      <c r="BB86" s="1497"/>
      <c r="BC86" s="1497"/>
      <c r="BD86" s="1641"/>
      <c r="BE86" s="1498"/>
      <c r="BF86" s="1495"/>
      <c r="BG86" s="1499"/>
      <c r="BH86" s="1497"/>
      <c r="BI86" s="1497"/>
      <c r="BJ86" s="1497"/>
      <c r="BK86" s="1497"/>
      <c r="BL86" s="1497"/>
      <c r="BM86" s="256"/>
      <c r="BN86" s="256"/>
      <c r="BO86" s="256"/>
      <c r="BP86" s="1627"/>
      <c r="BQ86" s="255"/>
      <c r="BR86" s="1504"/>
      <c r="BS86" s="999"/>
      <c r="BT86" s="256"/>
      <c r="BU86" s="256"/>
      <c r="BV86" s="256"/>
      <c r="BW86" s="256"/>
      <c r="BX86" s="256"/>
      <c r="BY86" s="1496"/>
      <c r="BZ86" s="256"/>
      <c r="CA86" s="256"/>
      <c r="CB86" s="256"/>
      <c r="CC86" s="1627"/>
      <c r="CD86" s="256"/>
      <c r="CE86" s="256"/>
      <c r="CF86" s="256"/>
      <c r="CG86" s="256"/>
      <c r="CH86" s="256"/>
      <c r="CI86" s="255"/>
      <c r="CJ86" s="1490"/>
      <c r="CK86" s="544"/>
      <c r="CL86" s="256"/>
      <c r="CM86" s="256"/>
      <c r="CN86" s="256"/>
      <c r="CO86" s="256"/>
      <c r="CP86" s="256"/>
      <c r="CQ86" s="256"/>
      <c r="CR86" s="337"/>
      <c r="CS86" s="784"/>
      <c r="CT86" s="282"/>
    </row>
    <row r="87" spans="1:98" customFormat="1" ht="15" hidden="1" customHeight="1" x14ac:dyDescent="0.25">
      <c r="A87" s="213"/>
      <c r="B87" s="1220"/>
      <c r="C87" s="256"/>
      <c r="D87" s="256"/>
      <c r="E87" s="256"/>
      <c r="F87" s="256"/>
      <c r="G87" s="256"/>
      <c r="H87" s="256"/>
      <c r="I87" s="256"/>
      <c r="J87" s="256"/>
      <c r="K87" s="256"/>
      <c r="L87" s="256"/>
      <c r="M87" s="256"/>
      <c r="N87" s="256"/>
      <c r="O87" s="256"/>
      <c r="P87" s="256"/>
      <c r="Q87" s="1627"/>
      <c r="R87" s="255"/>
      <c r="S87" s="256"/>
      <c r="T87" s="999"/>
      <c r="U87" s="256"/>
      <c r="V87" s="255"/>
      <c r="W87" s="256"/>
      <c r="X87" s="999"/>
      <c r="Y87" s="256"/>
      <c r="Z87" s="999"/>
      <c r="AA87" s="256"/>
      <c r="AB87" s="256"/>
      <c r="AC87" s="1627"/>
      <c r="AD87" s="255"/>
      <c r="AE87" s="256"/>
      <c r="AF87" s="999"/>
      <c r="AG87" s="256"/>
      <c r="AH87" s="255"/>
      <c r="AI87" s="256"/>
      <c r="AJ87" s="999"/>
      <c r="AK87" s="256"/>
      <c r="AL87" s="999"/>
      <c r="AM87" s="256"/>
      <c r="AN87" s="256"/>
      <c r="AO87" s="256"/>
      <c r="AP87" s="256"/>
      <c r="AQ87" s="256"/>
      <c r="AR87" s="256"/>
      <c r="AS87" s="1627"/>
      <c r="AT87" s="256"/>
      <c r="AU87" s="256"/>
      <c r="AV87" s="256"/>
      <c r="AW87" s="256"/>
      <c r="AX87" s="256"/>
      <c r="AY87" s="256"/>
      <c r="AZ87" s="256"/>
      <c r="BA87" s="1497"/>
      <c r="BB87" s="1497"/>
      <c r="BC87" s="1497"/>
      <c r="BD87" s="1641"/>
      <c r="BE87" s="1498"/>
      <c r="BF87" s="1495"/>
      <c r="BG87" s="1499"/>
      <c r="BH87" s="1497"/>
      <c r="BI87" s="1497"/>
      <c r="BJ87" s="1497"/>
      <c r="BK87" s="1497"/>
      <c r="BL87" s="1497"/>
      <c r="BM87" s="256"/>
      <c r="BN87" s="256"/>
      <c r="BO87" s="256"/>
      <c r="BP87" s="1627"/>
      <c r="BQ87" s="255"/>
      <c r="BR87" s="1504"/>
      <c r="BS87" s="999"/>
      <c r="BT87" s="256"/>
      <c r="BU87" s="256"/>
      <c r="BV87" s="256"/>
      <c r="BW87" s="256"/>
      <c r="BX87" s="256"/>
      <c r="BY87" s="1496"/>
      <c r="BZ87" s="256"/>
      <c r="CA87" s="256"/>
      <c r="CB87" s="256"/>
      <c r="CC87" s="1627"/>
      <c r="CD87" s="256"/>
      <c r="CE87" s="256"/>
      <c r="CF87" s="256"/>
      <c r="CG87" s="256"/>
      <c r="CH87" s="256"/>
      <c r="CI87" s="255"/>
      <c r="CJ87" s="1490"/>
      <c r="CK87" s="544"/>
      <c r="CL87" s="256"/>
      <c r="CM87" s="256"/>
      <c r="CN87" s="256"/>
      <c r="CO87" s="256"/>
      <c r="CP87" s="256"/>
      <c r="CQ87" s="256"/>
      <c r="CR87" s="337"/>
      <c r="CS87" s="784"/>
      <c r="CT87" s="282"/>
    </row>
    <row r="88" spans="1:98" customFormat="1" ht="15" hidden="1" customHeight="1" x14ac:dyDescent="0.25">
      <c r="A88" s="213"/>
      <c r="B88" s="1220"/>
      <c r="C88" s="256"/>
      <c r="D88" s="256"/>
      <c r="E88" s="256"/>
      <c r="F88" s="256"/>
      <c r="G88" s="256"/>
      <c r="H88" s="256"/>
      <c r="I88" s="256"/>
      <c r="J88" s="256"/>
      <c r="K88" s="256"/>
      <c r="L88" s="256"/>
      <c r="M88" s="256"/>
      <c r="N88" s="256"/>
      <c r="O88" s="256"/>
      <c r="P88" s="256"/>
      <c r="Q88" s="1627"/>
      <c r="R88" s="255"/>
      <c r="S88" s="256"/>
      <c r="T88" s="999"/>
      <c r="U88" s="256"/>
      <c r="V88" s="255"/>
      <c r="W88" s="256"/>
      <c r="X88" s="999"/>
      <c r="Y88" s="256"/>
      <c r="Z88" s="999"/>
      <c r="AA88" s="256"/>
      <c r="AB88" s="256"/>
      <c r="AC88" s="1627"/>
      <c r="AD88" s="255"/>
      <c r="AE88" s="256"/>
      <c r="AF88" s="999"/>
      <c r="AG88" s="256"/>
      <c r="AH88" s="255"/>
      <c r="AI88" s="256"/>
      <c r="AJ88" s="999"/>
      <c r="AK88" s="256"/>
      <c r="AL88" s="999"/>
      <c r="AM88" s="256"/>
      <c r="AN88" s="256"/>
      <c r="AO88" s="256"/>
      <c r="AP88" s="256"/>
      <c r="AQ88" s="256"/>
      <c r="AR88" s="256"/>
      <c r="AS88" s="1627"/>
      <c r="AT88" s="256"/>
      <c r="AU88" s="256"/>
      <c r="AV88" s="256"/>
      <c r="AW88" s="256"/>
      <c r="AX88" s="256"/>
      <c r="AY88" s="256"/>
      <c r="AZ88" s="256"/>
      <c r="BA88" s="1497"/>
      <c r="BB88" s="1497"/>
      <c r="BC88" s="1497"/>
      <c r="BD88" s="1641"/>
      <c r="BE88" s="1498"/>
      <c r="BF88" s="1495"/>
      <c r="BG88" s="1499"/>
      <c r="BH88" s="1497"/>
      <c r="BI88" s="1497"/>
      <c r="BJ88" s="1497"/>
      <c r="BK88" s="1497"/>
      <c r="BL88" s="1497"/>
      <c r="BM88" s="256"/>
      <c r="BN88" s="256"/>
      <c r="BO88" s="256"/>
      <c r="BP88" s="1627"/>
      <c r="BQ88" s="255"/>
      <c r="BR88" s="1504"/>
      <c r="BS88" s="999"/>
      <c r="BT88" s="256"/>
      <c r="BU88" s="256"/>
      <c r="BV88" s="256"/>
      <c r="BW88" s="256"/>
      <c r="BX88" s="256"/>
      <c r="BY88" s="1496"/>
      <c r="BZ88" s="256"/>
      <c r="CA88" s="256"/>
      <c r="CB88" s="256"/>
      <c r="CC88" s="1627"/>
      <c r="CD88" s="256"/>
      <c r="CE88" s="256"/>
      <c r="CF88" s="256"/>
      <c r="CG88" s="256"/>
      <c r="CH88" s="256"/>
      <c r="CI88" s="255"/>
      <c r="CJ88" s="1490"/>
      <c r="CK88" s="544"/>
      <c r="CL88" s="256"/>
      <c r="CM88" s="256"/>
      <c r="CN88" s="256"/>
      <c r="CO88" s="256"/>
      <c r="CP88" s="256"/>
      <c r="CQ88" s="256"/>
      <c r="CR88" s="337"/>
      <c r="CS88" s="784"/>
      <c r="CT88" s="282"/>
    </row>
    <row r="89" spans="1:98" customFormat="1" ht="15" customHeight="1" x14ac:dyDescent="0.25">
      <c r="A89" s="213"/>
      <c r="B89" s="502" t="s">
        <v>839</v>
      </c>
      <c r="C89" s="633" t="str">
        <f>IF(AND(ISNUMBER(C17), ISNUMBER(C18), ISNUMBER(C19), ISNUMBER(C48), ISNUMBER(C56), ISNUMBER(C59), ISNUMBER(C75), ISNUMBER(C79), ISNUMBER(C80)), SUM(C17:C19, C48, C56, C59, C75, C79:C80), "")</f>
        <v/>
      </c>
      <c r="D89" s="633" t="str">
        <f>IF(AND(ISNUMBER(D17), ISNUMBER(D18), ISNUMBER(D19), ISNUMBER(D48), ISNUMBER(D56), ISNUMBER(D59), ISNUMBER(D75), ISNUMBER(D79), ISNUMBER(D80)), SUM(D17:D19, D48, D56, D59, D75, D79:D80), "")</f>
        <v/>
      </c>
      <c r="E89" s="633" t="str">
        <f>IF(AND(ISNUMBER(E17), ISNUMBER(E18), ISNUMBER(E19), ISNUMBER(E48), ISNUMBER(E56), ISNUMBER(E59), ISNUMBER(E75), ISNUMBER(E79), ISNUMBER(E80)), SUM(E17:E19, E48, E56, E59, E75, E79:E80), "")</f>
        <v/>
      </c>
      <c r="F89" s="633" t="str">
        <f t="shared" ref="F89" si="349">IF(AND(ISNUMBER(F17), ISNUMBER(F18), ISNUMBER(F19), ISNUMBER(F48), ISNUMBER(F56), ISNUMBER(F59), ISNUMBER(F75), ISNUMBER(F79), ISNUMBER(F80)), SUM(F17:F19, F48, F56, F59, F75, F79:F80),"")</f>
        <v/>
      </c>
      <c r="G89" s="633" t="str">
        <f t="shared" ref="G89:M89" si="350">IF(AND(ISNUMBER(G17), ISNUMBER(G18), ISNUMBER(G19), ISNUMBER(G48), ISNUMBER(G56), ISNUMBER(G59), ISNUMBER(G75), ISNUMBER(G79), ISNUMBER(G80)), SUM(G17:G19, G48, G56, G59, G75, G79:G80), "")</f>
        <v/>
      </c>
      <c r="H89" s="633" t="str">
        <f t="shared" si="350"/>
        <v/>
      </c>
      <c r="I89" s="633" t="str">
        <f t="shared" si="350"/>
        <v/>
      </c>
      <c r="J89" s="633" t="str">
        <f t="shared" si="350"/>
        <v/>
      </c>
      <c r="K89" s="633" t="str">
        <f t="shared" si="350"/>
        <v/>
      </c>
      <c r="L89" s="633" t="str">
        <f t="shared" si="350"/>
        <v/>
      </c>
      <c r="M89" s="633" t="str">
        <f t="shared" si="350"/>
        <v/>
      </c>
      <c r="N89" s="633" t="str">
        <f>IF(AND(ISNUMBER(N17), ISNUMBER(N18), ISNUMBER(N19), ISNUMBER(N59), ISNUMBER(N75)), SUM(N17:N19, N59, N75), "")</f>
        <v/>
      </c>
      <c r="O89" s="633" t="str">
        <f>IF(AND(ISNUMBER(O17), ISNUMBER(O18), ISNUMBER(O19), ISNUMBER(O59), ISNUMBER(O75)), SUM(O17:O19, O59, O75), "")</f>
        <v/>
      </c>
      <c r="P89" s="633" t="str">
        <f>IF(AND(ISNUMBER(P17), ISNUMBER(P18), ISNUMBER(P19), ISNUMBER(P59), ISNUMBER(P75)), SUM(P17:P19, P59, P75), "")</f>
        <v/>
      </c>
      <c r="Q89" s="1631"/>
      <c r="R89" s="633" t="str">
        <f t="shared" ref="R89:Y89" si="351">IF(AND(ISNUMBER(R17), ISNUMBER(R18), ISNUMBER(R19), ISNUMBER(R59), ISNUMBER(R75)), SUM(R17:R19, R59, R75), "")</f>
        <v/>
      </c>
      <c r="S89" s="633" t="str">
        <f t="shared" si="351"/>
        <v/>
      </c>
      <c r="T89" s="633" t="str">
        <f t="shared" si="351"/>
        <v/>
      </c>
      <c r="U89" s="633" t="str">
        <f t="shared" si="351"/>
        <v/>
      </c>
      <c r="V89" s="633" t="str">
        <f t="shared" si="351"/>
        <v/>
      </c>
      <c r="W89" s="633" t="str">
        <f t="shared" si="351"/>
        <v/>
      </c>
      <c r="X89" s="633" t="str">
        <f t="shared" si="351"/>
        <v/>
      </c>
      <c r="Y89" s="633" t="str">
        <f t="shared" si="351"/>
        <v/>
      </c>
      <c r="Z89" s="506" t="str">
        <f>IF(AND(ISNUMBER(Z17), ISNUMBER(Z18), ISNUMBER(Z19), ISNUMBER(Z75)), SUM(Z17:Z19, Z75), "")</f>
        <v/>
      </c>
      <c r="AA89" s="506" t="str">
        <f>IF(AND(ISNUMBER(AA17), ISNUMBER(AA18), ISNUMBER(AA19), ISNUMBER(AA75)), SUM(AA17:AA19, AA75), "")</f>
        <v/>
      </c>
      <c r="AB89" s="506" t="str">
        <f>IF(AND(ISNUMBER(AB17), ISNUMBER(AB18), ISNUMBER(AB19), ISNUMBER(AB75)), SUM(AB17:AB19, AB75), "")</f>
        <v/>
      </c>
      <c r="AC89" s="1636"/>
      <c r="AD89" s="506" t="str">
        <f t="shared" ref="AD89:AK89" si="352">IF(AND(ISNUMBER(AD17), ISNUMBER(AD18), ISNUMBER(AD19), ISNUMBER(AD75)), SUM(AD17:AD19, AD75), "")</f>
        <v/>
      </c>
      <c r="AE89" s="506" t="str">
        <f t="shared" si="352"/>
        <v/>
      </c>
      <c r="AF89" s="506" t="str">
        <f t="shared" si="352"/>
        <v/>
      </c>
      <c r="AG89" s="506" t="str">
        <f t="shared" si="352"/>
        <v/>
      </c>
      <c r="AH89" s="506" t="str">
        <f t="shared" si="352"/>
        <v/>
      </c>
      <c r="AI89" s="506" t="str">
        <f t="shared" si="352"/>
        <v/>
      </c>
      <c r="AJ89" s="506" t="str">
        <f t="shared" si="352"/>
        <v/>
      </c>
      <c r="AK89" s="506" t="str">
        <f t="shared" si="352"/>
        <v/>
      </c>
      <c r="AL89" s="514"/>
      <c r="AM89" s="514"/>
      <c r="AN89" s="514"/>
      <c r="AO89" s="514"/>
      <c r="AP89" s="506" t="str">
        <f>IF(AND(ISNUMBER(AP17), ISNUMBER(AP18), ISNUMBER(AP19), ISNUMBER(AP56), ISNUMBER(AP59), ISNUMBER(AP75), ISNUMBER(AP79), ISNUMBER(AP80)), SUM(AP17:AP19, AP56, AP59, AP75, AP79:AP80), "")</f>
        <v/>
      </c>
      <c r="AQ89" s="506" t="str">
        <f t="shared" ref="AQ89:AZ89" si="353">IF(AND(ISNUMBER(AQ17), ISNUMBER(AQ18), ISNUMBER(AQ19), ISNUMBER(AQ56), ISNUMBER(AQ59), ISNUMBER(AQ75), ISNUMBER(AQ79), ISNUMBER(AQ80)), SUM(AQ17:AQ19, AQ56, AQ59, AQ75, AQ79:AQ80), "")</f>
        <v/>
      </c>
      <c r="AR89" s="506" t="str">
        <f t="shared" si="353"/>
        <v/>
      </c>
      <c r="AS89" s="1636"/>
      <c r="AT89" s="506" t="str">
        <f t="shared" si="353"/>
        <v/>
      </c>
      <c r="AU89" s="506" t="str">
        <f t="shared" si="353"/>
        <v/>
      </c>
      <c r="AV89" s="506" t="str">
        <f t="shared" si="353"/>
        <v/>
      </c>
      <c r="AW89" s="506" t="str">
        <f t="shared" si="353"/>
        <v/>
      </c>
      <c r="AX89" s="506" t="str">
        <f t="shared" si="353"/>
        <v/>
      </c>
      <c r="AY89" s="506" t="str">
        <f t="shared" si="353"/>
        <v/>
      </c>
      <c r="AZ89" s="506" t="str">
        <f t="shared" si="353"/>
        <v/>
      </c>
      <c r="BA89" s="506" t="str">
        <f>IF(AND(ISNUMBER(BA17), ISNUMBER(BA19), ISNUMBER(BA59), ISNUMBER(BA75)), SUM(BA17, BA19, BA59, BA75), "")</f>
        <v/>
      </c>
      <c r="BB89" s="506" t="str">
        <f t="shared" ref="BB89:BL89" si="354">IF(AND(ISNUMBER(BB17), ISNUMBER(BB19), ISNUMBER(BB59), ISNUMBER(BB75)), SUM(BB17, BB19, BB59, BB75), "")</f>
        <v/>
      </c>
      <c r="BC89" s="506" t="str">
        <f t="shared" si="354"/>
        <v/>
      </c>
      <c r="BD89" s="1636"/>
      <c r="BE89" s="506" t="str">
        <f t="shared" si="354"/>
        <v/>
      </c>
      <c r="BF89" s="506" t="str">
        <f t="shared" si="354"/>
        <v/>
      </c>
      <c r="BG89" s="506" t="str">
        <f t="shared" si="354"/>
        <v/>
      </c>
      <c r="BH89" s="506" t="str">
        <f t="shared" si="354"/>
        <v/>
      </c>
      <c r="BI89" s="506" t="str">
        <f t="shared" si="354"/>
        <v/>
      </c>
      <c r="BJ89" s="506" t="str">
        <f t="shared" si="354"/>
        <v/>
      </c>
      <c r="BK89" s="506" t="str">
        <f t="shared" si="354"/>
        <v/>
      </c>
      <c r="BL89" s="506" t="str">
        <f t="shared" si="354"/>
        <v/>
      </c>
      <c r="BM89" s="506" t="str">
        <f>IF(AND(ISNUMBER(BM17), ISNUMBER(BM18), ISNUMBER(BM19), ISNUMBER(BM59), ISNUMBER(BM75)), SUM(BM17:BM19, BM59, BM75), "")</f>
        <v/>
      </c>
      <c r="BN89" s="506" t="str">
        <f t="shared" ref="BN89:BX89" si="355">IF(AND(ISNUMBER(BN17), ISNUMBER(BN18), ISNUMBER(BN19), ISNUMBER(BN59), ISNUMBER(BN75)), SUM(BN17:BN19, BN59, BN75), "")</f>
        <v/>
      </c>
      <c r="BO89" s="506" t="str">
        <f t="shared" si="355"/>
        <v/>
      </c>
      <c r="BP89" s="1636"/>
      <c r="BQ89" s="506" t="str">
        <f t="shared" si="355"/>
        <v/>
      </c>
      <c r="BR89" s="506" t="str">
        <f t="shared" si="355"/>
        <v/>
      </c>
      <c r="BS89" s="506" t="str">
        <f t="shared" si="355"/>
        <v/>
      </c>
      <c r="BT89" s="506" t="str">
        <f t="shared" si="355"/>
        <v/>
      </c>
      <c r="BU89" s="506" t="str">
        <f t="shared" si="355"/>
        <v/>
      </c>
      <c r="BV89" s="506" t="str">
        <f t="shared" si="355"/>
        <v/>
      </c>
      <c r="BW89" s="506" t="str">
        <f t="shared" si="355"/>
        <v/>
      </c>
      <c r="BX89" s="506" t="str">
        <f t="shared" si="355"/>
        <v/>
      </c>
      <c r="BY89" s="506" t="str">
        <f t="shared" ref="BY89" si="356">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06" t="str">
        <f>IF($C$7="No", IF(ISNUMBER(BZ48), BZ48, ""), IF(AND(ISNUMBER(BZ17), ISNUMBER(BZ18), ISNUMBER(BZ19), ISNUMBER(BZ48), ISNUMBER(BZ56), ISNUMBER(BZ59), ISNUMBER(BZ75), ISNUMBER(BZ79), ISNUMBER(BZ80)), SUM(BZ17:BZ19, BZ48, BZ56, BZ59, BZ75, BZ79:BZ80), ""))</f>
        <v/>
      </c>
      <c r="CA89" s="506" t="str">
        <f t="shared" ref="CA89:CH89" si="357">IF($C$7="No", IF(ISNUMBER(CA48), CA48, ""), IF(AND(ISNUMBER(CA17), ISNUMBER(CA18), ISNUMBER(CA19), ISNUMBER(CA48), ISNUMBER(CA56), ISNUMBER(CA59), ISNUMBER(CA75), ISNUMBER(CA79), ISNUMBER(CA80)), SUM(CA17:CA19, CA48, CA56, CA59, CA75, CA79:CA80), ""))</f>
        <v/>
      </c>
      <c r="CB89" s="506" t="str">
        <f t="shared" si="357"/>
        <v/>
      </c>
      <c r="CC89" s="1636"/>
      <c r="CD89" s="506" t="str">
        <f t="shared" si="357"/>
        <v/>
      </c>
      <c r="CE89" s="506" t="str">
        <f t="shared" si="357"/>
        <v/>
      </c>
      <c r="CF89" s="506" t="str">
        <f t="shared" si="357"/>
        <v/>
      </c>
      <c r="CG89" s="506" t="str">
        <f t="shared" si="357"/>
        <v/>
      </c>
      <c r="CH89" s="506" t="str">
        <f t="shared" si="357"/>
        <v/>
      </c>
      <c r="CI89" s="506" t="str">
        <f>IF($C$7="No", IF(ISNUMBER(CI48), CI48, ""), IF(AND(ISNUMBER(CI17), ISNUMBER(CI18), ISNUMBER(CI19), ISNUMBER(CI48), ISNUMBER(CI56), ISNUMBER(CI59), ISNUMBER(CI75), ISNUMBER(CI79), ISNUMBER(CI80)), SUM(CI17:CI19, CI48, CI56, CI59, CI75, CI79:CI80), ""))</f>
        <v/>
      </c>
      <c r="CJ89" s="499"/>
      <c r="CK89" s="544"/>
      <c r="CL89" s="506" t="str">
        <f>IF(AND(ISNUMBER(CL17), ISNUMBER(CL18), ISNUMBER(CL19), ISNUMBER(CL56), ISNUMBER(CL59), ISNUMBER(CL75), ISNUMBER(CL79), ISNUMBER(CL80)), SUM(CL17:CL19, CL56, CL59, CL75, CL79:CL80), "")</f>
        <v/>
      </c>
      <c r="CM89" s="506" t="str">
        <f t="shared" ref="CM89" si="358">IF(AND(ISNUMBER(CM17), ISNUMBER(CM18), ISNUMBER(CM19), ISNUMBER(CM56), ISNUMBER(CM59), ISNUMBER(CM75), ISNUMBER(CM79), ISNUMBER(CM80)), SUM(CM17:CM19, CM56, CM59, CM75, CM79:CM80), "")</f>
        <v/>
      </c>
      <c r="CN89" s="506" t="str">
        <f>IF(AND(ISNUMBER(CN17), ISNUMBER(CN18), ISNUMBER(CN19), ISNUMBER(CN56), ISNUMBER(CN59), ISNUMBER(CN75), ISNUMBER(CN79)), SUM(CN17:CN19, CN56, CN59, CN75, CN79), "")</f>
        <v/>
      </c>
      <c r="CO89" s="506" t="str">
        <f>IF(AND(ISNUMBER(CO17), ISNUMBER(CO18), ISNUMBER(CO19), ISNUMBER(CO48), ISNUMBER(CO56), ISNUMBER(CO59), ISNUMBER(CO75), ISNUMBER(CO79), ISNUMBER(CO80)), SUM(CO17:CO19, CO48, CO56, CO59, CO75, CO79:CO80), "")</f>
        <v/>
      </c>
      <c r="CP89" s="506" t="str">
        <f>IF(AND(ISNUMBER(CP17), ISNUMBER(CP18), ISNUMBER(CP19), ISNUMBER(CP48), ISNUMBER(CP56), ISNUMBER(CP59), ISNUMBER(CP75), ISNUMBER(CP79), ISNUMBER(CP80)), SUM(CP17:CP19, CP48, CP56, CP59, CP75, CP79:CP80), "")</f>
        <v/>
      </c>
      <c r="CQ89" s="506" t="str">
        <f>IF(AND(ISNUMBER(CQ17), ISNUMBER(CQ18), ISNUMBER(CQ19), ISNUMBER(CQ48), ISNUMBER(CQ56), ISNUMBER(CQ59), ISNUMBER(CQ75), ISNUMBER(CQ79), ISNUMBER(CQ80)), SUM(CQ17:CQ19, CQ48, CQ56, CQ59, CQ75, CQ79:CQ80), "")</f>
        <v/>
      </c>
      <c r="CR89" s="499"/>
      <c r="CS89" s="1092"/>
      <c r="CT89" s="282"/>
    </row>
    <row r="90" spans="1:98" customFormat="1" ht="15" customHeight="1" x14ac:dyDescent="0.25">
      <c r="A90" s="213"/>
      <c r="B90" s="667" t="s">
        <v>772</v>
      </c>
      <c r="C90" s="138" t="str">
        <f t="shared" ref="C90:M90" si="359">IF(ISNUMBER(C89),C89-C48, "")</f>
        <v/>
      </c>
      <c r="D90" s="138" t="str">
        <f t="shared" si="359"/>
        <v/>
      </c>
      <c r="E90" s="138" t="str">
        <f t="shared" si="359"/>
        <v/>
      </c>
      <c r="F90" s="138" t="str">
        <f t="shared" si="359"/>
        <v/>
      </c>
      <c r="G90" s="138" t="str">
        <f t="shared" si="359"/>
        <v/>
      </c>
      <c r="H90" s="138" t="str">
        <f t="shared" si="359"/>
        <v/>
      </c>
      <c r="I90" s="138" t="str">
        <f t="shared" si="359"/>
        <v/>
      </c>
      <c r="J90" s="138" t="str">
        <f t="shared" si="359"/>
        <v/>
      </c>
      <c r="K90" s="138" t="str">
        <f t="shared" si="359"/>
        <v/>
      </c>
      <c r="L90" s="138" t="str">
        <f t="shared" si="359"/>
        <v/>
      </c>
      <c r="M90" s="138" t="str">
        <f t="shared" si="359"/>
        <v/>
      </c>
      <c r="N90" s="499"/>
      <c r="O90" s="499"/>
      <c r="P90" s="499"/>
      <c r="Q90" s="1628"/>
      <c r="R90" s="499"/>
      <c r="S90" s="499"/>
      <c r="T90" s="499"/>
      <c r="U90" s="499"/>
      <c r="V90" s="499"/>
      <c r="W90" s="499"/>
      <c r="X90" s="499"/>
      <c r="Y90" s="499"/>
      <c r="Z90" s="499"/>
      <c r="AA90" s="499"/>
      <c r="AB90" s="499"/>
      <c r="AC90" s="1628"/>
      <c r="AD90" s="1092"/>
      <c r="AE90" s="499"/>
      <c r="AF90" s="499"/>
      <c r="AG90" s="499"/>
      <c r="AH90" s="499"/>
      <c r="AI90" s="499"/>
      <c r="AJ90" s="499"/>
      <c r="AK90" s="499"/>
      <c r="AL90" s="138" t="str">
        <f>IF(ISNUMBER(AL89),AL89-AL48, "")</f>
        <v/>
      </c>
      <c r="AM90" s="138" t="str">
        <f>IF(ISNUMBER(AM89),AM89-AM48, "")</f>
        <v/>
      </c>
      <c r="AN90" s="138" t="str">
        <f>IF(ISNUMBER(AN89),AN89-AN48, "")</f>
        <v/>
      </c>
      <c r="AO90" s="138" t="str">
        <f>IF(ISNUMBER(AO89),AO89-AO48, "")</f>
        <v/>
      </c>
      <c r="AP90" s="499"/>
      <c r="AQ90" s="499"/>
      <c r="AR90" s="499"/>
      <c r="AS90" s="1628"/>
      <c r="AT90" s="499"/>
      <c r="AU90" s="499"/>
      <c r="AV90" s="499"/>
      <c r="AW90" s="499"/>
      <c r="AX90" s="499"/>
      <c r="AY90" s="499"/>
      <c r="AZ90" s="499"/>
      <c r="BA90" s="266"/>
      <c r="BB90" s="266"/>
      <c r="BC90" s="266"/>
      <c r="BD90" s="1641"/>
      <c r="BE90" s="266"/>
      <c r="BF90" s="266"/>
      <c r="BG90" s="266"/>
      <c r="BH90" s="266"/>
      <c r="BI90" s="266"/>
      <c r="BJ90" s="266"/>
      <c r="BK90" s="266"/>
      <c r="BL90" s="266"/>
      <c r="BM90" s="499"/>
      <c r="BN90" s="499"/>
      <c r="BO90" s="499"/>
      <c r="BP90" s="1628"/>
      <c r="BQ90" s="499"/>
      <c r="BR90" s="499"/>
      <c r="BS90" s="499"/>
      <c r="BT90" s="499"/>
      <c r="BU90" s="499"/>
      <c r="BV90" s="499"/>
      <c r="BW90" s="499"/>
      <c r="BX90" s="499"/>
      <c r="BY90" s="266"/>
      <c r="BZ90" s="499"/>
      <c r="CA90" s="499"/>
      <c r="CB90" s="499"/>
      <c r="CC90" s="1628"/>
      <c r="CD90" s="499"/>
      <c r="CE90" s="499"/>
      <c r="CF90" s="499"/>
      <c r="CG90" s="499"/>
      <c r="CH90" s="499"/>
      <c r="CI90" s="1092"/>
      <c r="CJ90" s="499"/>
      <c r="CK90" s="544"/>
      <c r="CL90" s="499"/>
      <c r="CM90" s="499"/>
      <c r="CN90" s="499"/>
      <c r="CO90" s="499"/>
      <c r="CP90" s="499"/>
      <c r="CQ90" s="499"/>
      <c r="CR90" s="499"/>
      <c r="CS90" s="1092"/>
      <c r="CT90" s="282"/>
    </row>
    <row r="91" spans="1:98" customFormat="1" ht="15" hidden="1" customHeight="1" x14ac:dyDescent="0.25">
      <c r="A91" s="213"/>
      <c r="B91" s="1565"/>
      <c r="C91" s="185"/>
      <c r="D91" s="185"/>
      <c r="E91" s="185"/>
      <c r="F91" s="185"/>
      <c r="G91" s="185"/>
      <c r="H91" s="185"/>
      <c r="I91" s="185"/>
      <c r="J91" s="185"/>
      <c r="K91" s="185"/>
      <c r="L91" s="185"/>
      <c r="M91" s="185"/>
      <c r="N91" s="1094"/>
      <c r="O91" s="1094"/>
      <c r="P91" s="1094"/>
      <c r="Q91" s="1632"/>
      <c r="R91" s="1094"/>
      <c r="S91" s="1094"/>
      <c r="T91" s="1094"/>
      <c r="U91" s="1094"/>
      <c r="V91" s="1094"/>
      <c r="W91" s="1094"/>
      <c r="X91" s="1094"/>
      <c r="Y91" s="1094"/>
      <c r="Z91" s="1094"/>
      <c r="AA91" s="1094"/>
      <c r="AB91" s="1094"/>
      <c r="AC91" s="1632"/>
      <c r="AD91" s="1211"/>
      <c r="AE91" s="1094"/>
      <c r="AF91" s="1094"/>
      <c r="AG91" s="1094"/>
      <c r="AH91" s="1094"/>
      <c r="AI91" s="1094"/>
      <c r="AJ91" s="1094"/>
      <c r="AK91" s="1094"/>
      <c r="AL91" s="2596"/>
      <c r="AM91" s="2597"/>
      <c r="AN91" s="2597"/>
      <c r="AO91" s="2598"/>
      <c r="AP91" s="1094"/>
      <c r="AQ91" s="1094"/>
      <c r="AR91" s="1094"/>
      <c r="AS91" s="1632"/>
      <c r="AT91" s="1094"/>
      <c r="AU91" s="1094"/>
      <c r="AV91" s="1094"/>
      <c r="AW91" s="1094"/>
      <c r="AX91" s="1094"/>
      <c r="AY91" s="1094"/>
      <c r="AZ91" s="1094"/>
      <c r="BA91" s="284"/>
      <c r="BB91" s="284"/>
      <c r="BC91" s="284"/>
      <c r="BD91" s="1644"/>
      <c r="BE91" s="284"/>
      <c r="BF91" s="284"/>
      <c r="BG91" s="284"/>
      <c r="BH91" s="284"/>
      <c r="BI91" s="284"/>
      <c r="BJ91" s="284"/>
      <c r="BK91" s="284"/>
      <c r="BL91" s="284"/>
      <c r="BM91" s="1094"/>
      <c r="BN91" s="1094"/>
      <c r="BO91" s="1094"/>
      <c r="BP91" s="1632"/>
      <c r="BQ91" s="1094"/>
      <c r="BR91" s="1094"/>
      <c r="BS91" s="1094"/>
      <c r="BT91" s="1094"/>
      <c r="BU91" s="1094"/>
      <c r="BV91" s="1094"/>
      <c r="BW91" s="1094"/>
      <c r="BX91" s="1094"/>
      <c r="BY91" s="284"/>
      <c r="BZ91" s="1094"/>
      <c r="CA91" s="1094"/>
      <c r="CB91" s="1094"/>
      <c r="CC91" s="1632"/>
      <c r="CD91" s="1094"/>
      <c r="CE91" s="1094"/>
      <c r="CF91" s="1094"/>
      <c r="CG91" s="1094"/>
      <c r="CH91" s="1094"/>
      <c r="CI91" s="1211"/>
      <c r="CJ91" s="1094"/>
      <c r="CK91" s="543"/>
      <c r="CL91" s="1094"/>
      <c r="CM91" s="1094"/>
      <c r="CN91" s="1094"/>
      <c r="CO91" s="1094"/>
      <c r="CP91" s="1094"/>
      <c r="CQ91" s="1094"/>
      <c r="CR91" s="1094"/>
      <c r="CS91" s="1211"/>
      <c r="CT91" s="282"/>
    </row>
    <row r="92" spans="1:98" customFormat="1" ht="45" customHeight="1" x14ac:dyDescent="0.25">
      <c r="A92" s="213"/>
      <c r="B92" s="1234" t="s">
        <v>1377</v>
      </c>
      <c r="C92" s="501" t="str">
        <f t="shared" ref="C92" si="360">IF(AND(ISNUMBER(N92),ISNUMBER(Z92)),SUM(N92,Z92),"")</f>
        <v/>
      </c>
      <c r="D92" s="501" t="str">
        <f t="shared" ref="D92" si="361">IF(AND(ISNUMBER(O92),ISNUMBER(AA92)),SUM(O92,AA92),"")</f>
        <v/>
      </c>
      <c r="E92" s="501" t="str">
        <f t="shared" ref="E92" si="362">IF(AND(ISNUMBER(P92),ISNUMBER(AB92)),SUM(P92,AB92),"")</f>
        <v/>
      </c>
      <c r="F92" s="501" t="str">
        <f t="shared" ref="F92" si="363">IF(AND(ISNUMBER(Q92),ISNUMBER(AC92)),SUM(Q92,AC92),"")</f>
        <v/>
      </c>
      <c r="G92" s="501" t="str">
        <f t="shared" ref="G92" si="364">IF(AND(ISNUMBER(R92),ISNUMBER(AD92)),SUM(R92,AD92),"")</f>
        <v/>
      </c>
      <c r="H92" s="501" t="str">
        <f t="shared" ref="H92" si="365">IF(AND(ISNUMBER(C92),ISNUMBER(D92),ISNUMBER(G92)),SUM(C92,D92,G92),"")</f>
        <v/>
      </c>
      <c r="I92" s="501" t="str">
        <f t="shared" ref="I92" si="366">IF(AND(ISNUMBER(T92),ISNUMBER(AF92)),SUM(T92,AF92),"")</f>
        <v/>
      </c>
      <c r="J92" s="501" t="str">
        <f t="shared" ref="J92" si="367">IF(AND(ISNUMBER(U92),ISNUMBER(AG92)),SUM(U92,AG92),"")</f>
        <v/>
      </c>
      <c r="K92" s="501" t="str">
        <f t="shared" ref="K92" si="368">IF(AND(ISNUMBER(V92),ISNUMBER(AH92)),SUM(V92,AH92),"")</f>
        <v/>
      </c>
      <c r="L92" s="501" t="str">
        <f t="shared" ref="L92" si="369">IF(AND(ISNUMBER(W92),ISNUMBER(AI92)),SUM(W92,AI92),"")</f>
        <v/>
      </c>
      <c r="M92" s="501" t="str">
        <f t="shared" ref="M92" si="370">IF(AND(ISNUMBER(X92),ISNUMBER(AJ92)),SUM(X92,AJ92),"")</f>
        <v/>
      </c>
      <c r="N92" s="834"/>
      <c r="O92" s="834"/>
      <c r="P92" s="834"/>
      <c r="Q92" s="1633"/>
      <c r="R92" s="1176"/>
      <c r="S92" s="501" t="str">
        <f t="shared" ref="S92" si="371">IF(AND(ISNUMBER(N92),ISNUMBER(O92),ISNUMBER(R92)),SUM(N92,O92,R92),"")</f>
        <v/>
      </c>
      <c r="T92" s="429"/>
      <c r="U92" s="834"/>
      <c r="V92" s="1176"/>
      <c r="W92" s="501" t="str">
        <f t="shared" ref="W92" si="372">IF(AND(ISNUMBER(T92),ISNUMBER(U92),ISNUMBER(V92)),SUM(T92:V92), "")</f>
        <v/>
      </c>
      <c r="X92" s="429"/>
      <c r="Y92" s="834"/>
      <c r="Z92" s="834"/>
      <c r="AA92" s="834"/>
      <c r="AB92" s="834"/>
      <c r="AC92" s="1633"/>
      <c r="AD92" s="1176"/>
      <c r="AE92" s="501" t="str">
        <f t="shared" ref="AE92" si="373">IF(AND(ISNUMBER(Z92),ISNUMBER(AA92),ISNUMBER(AD92)),SUM(Z92,AA92,AD92),"")</f>
        <v/>
      </c>
      <c r="AF92" s="429"/>
      <c r="AG92" s="834"/>
      <c r="AH92" s="1176"/>
      <c r="AI92" s="501" t="str">
        <f>IF(AND(ISNUMBER(AF92),ISNUMBER(AG92),ISNUMBER(AH92)),SUM(AF92:AH92), "")</f>
        <v/>
      </c>
      <c r="AJ92" s="429"/>
      <c r="AK92" s="834"/>
      <c r="AL92" s="834"/>
      <c r="AM92" s="834"/>
      <c r="AN92" s="834"/>
      <c r="AO92" s="834"/>
      <c r="AP92" s="998"/>
      <c r="AQ92" s="998"/>
      <c r="AR92" s="998"/>
      <c r="AS92" s="1639"/>
      <c r="AT92" s="1173"/>
      <c r="AU92" s="998"/>
      <c r="AV92" s="1236"/>
      <c r="AW92" s="998"/>
      <c r="AX92" s="1173"/>
      <c r="AY92" s="998"/>
      <c r="AZ92" s="1236"/>
      <c r="BA92" s="1237"/>
      <c r="BB92" s="1237"/>
      <c r="BC92" s="1237"/>
      <c r="BD92" s="1645"/>
      <c r="BE92" s="1237"/>
      <c r="BF92" s="1237"/>
      <c r="BG92" s="1237"/>
      <c r="BH92" s="1237"/>
      <c r="BI92" s="1237"/>
      <c r="BJ92" s="1237"/>
      <c r="BK92" s="1237"/>
      <c r="BL92" s="1237"/>
      <c r="BM92" s="1237"/>
      <c r="BN92" s="1237"/>
      <c r="BO92" s="1237"/>
      <c r="BP92" s="1645"/>
      <c r="BQ92" s="1237"/>
      <c r="BR92" s="1237"/>
      <c r="BS92" s="1237"/>
      <c r="BT92" s="1237"/>
      <c r="BU92" s="1237"/>
      <c r="BV92" s="1237"/>
      <c r="BW92" s="1237"/>
      <c r="BX92" s="1237"/>
      <c r="BY92" s="998"/>
      <c r="BZ92" s="998"/>
      <c r="CA92" s="998"/>
      <c r="CB92" s="998"/>
      <c r="CC92" s="1639"/>
      <c r="CD92" s="998"/>
      <c r="CE92" s="998"/>
      <c r="CF92" s="998"/>
      <c r="CG92" s="998"/>
      <c r="CH92" s="998"/>
      <c r="CI92" s="1173"/>
      <c r="CJ92" s="1238"/>
      <c r="CK92" s="1239"/>
      <c r="CL92" s="998"/>
      <c r="CM92" s="998"/>
      <c r="CN92" s="1237"/>
      <c r="CO92" s="998"/>
      <c r="CP92" s="998"/>
      <c r="CQ92" s="998"/>
      <c r="CR92" s="850"/>
      <c r="CS92" s="1240"/>
      <c r="CT92" s="282"/>
    </row>
    <row r="93" spans="1:98" customFormat="1" ht="45" customHeight="1" x14ac:dyDescent="0.25">
      <c r="A93" s="213"/>
      <c r="B93" s="1235" t="s">
        <v>1378</v>
      </c>
      <c r="C93" s="634" t="str">
        <f t="shared" ref="C93" si="374">IF(AND(ISNUMBER(N93),ISNUMBER(Z93)),SUM(N93,Z93),"")</f>
        <v/>
      </c>
      <c r="D93" s="634" t="str">
        <f t="shared" ref="D93" si="375">IF(AND(ISNUMBER(O93),ISNUMBER(AA93)),SUM(O93,AA93),"")</f>
        <v/>
      </c>
      <c r="E93" s="634" t="str">
        <f t="shared" ref="E93" si="376">IF(AND(ISNUMBER(P93),ISNUMBER(AB93)),SUM(P93,AB93),"")</f>
        <v/>
      </c>
      <c r="F93" s="634" t="str">
        <f t="shared" ref="F93" si="377">IF(AND(ISNUMBER(Q93),ISNUMBER(AC93)),SUM(Q93,AC93),"")</f>
        <v/>
      </c>
      <c r="G93" s="634" t="str">
        <f t="shared" ref="G93" si="378">IF(AND(ISNUMBER(R93),ISNUMBER(AD93)),SUM(R93,AD93),"")</f>
        <v/>
      </c>
      <c r="H93" s="634" t="str">
        <f t="shared" ref="H93" si="379">IF(AND(ISNUMBER(C93),ISNUMBER(D93),ISNUMBER(G93)),SUM(C93,D93,G93),"")</f>
        <v/>
      </c>
      <c r="I93" s="634" t="str">
        <f t="shared" ref="I93" si="380">IF(AND(ISNUMBER(T93),ISNUMBER(AF93)),SUM(T93,AF93),"")</f>
        <v/>
      </c>
      <c r="J93" s="634" t="str">
        <f t="shared" ref="J93" si="381">IF(AND(ISNUMBER(U93),ISNUMBER(AG93)),SUM(U93,AG93),"")</f>
        <v/>
      </c>
      <c r="K93" s="634" t="str">
        <f t="shared" ref="K93" si="382">IF(AND(ISNUMBER(V93),ISNUMBER(AH93)),SUM(V93,AH93),"")</f>
        <v/>
      </c>
      <c r="L93" s="634" t="str">
        <f t="shared" ref="L93" si="383">IF(AND(ISNUMBER(W93),ISNUMBER(AI93)),SUM(W93,AI93),"")</f>
        <v/>
      </c>
      <c r="M93" s="634" t="str">
        <f t="shared" ref="M93" si="384">IF(AND(ISNUMBER(X93),ISNUMBER(AJ93)),SUM(X93,AJ93),"")</f>
        <v/>
      </c>
      <c r="N93" s="799"/>
      <c r="O93" s="799"/>
      <c r="P93" s="799"/>
      <c r="Q93" s="1634"/>
      <c r="R93" s="154"/>
      <c r="S93" s="634" t="str">
        <f t="shared" ref="S93" si="385">IF(AND(ISNUMBER(N93),ISNUMBER(O93),ISNUMBER(R93)),SUM(N93,O93,R93),"")</f>
        <v/>
      </c>
      <c r="T93" s="430"/>
      <c r="U93" s="799"/>
      <c r="V93" s="154"/>
      <c r="W93" s="634" t="str">
        <f t="shared" ref="W93" si="386">IF(AND(ISNUMBER(T93),ISNUMBER(U93),ISNUMBER(V93)),SUM(T93:V93), "")</f>
        <v/>
      </c>
      <c r="X93" s="430"/>
      <c r="Y93" s="799"/>
      <c r="Z93" s="799"/>
      <c r="AA93" s="799"/>
      <c r="AB93" s="799"/>
      <c r="AC93" s="1634"/>
      <c r="AD93" s="154"/>
      <c r="AE93" s="634" t="str">
        <f t="shared" ref="AE93" si="387">IF(AND(ISNUMBER(Z93),ISNUMBER(AA93),ISNUMBER(AD93)),SUM(Z93,AA93,AD93),"")</f>
        <v/>
      </c>
      <c r="AF93" s="430"/>
      <c r="AG93" s="799"/>
      <c r="AH93" s="154"/>
      <c r="AI93" s="634" t="str">
        <f>IF(AND(ISNUMBER(AF93),ISNUMBER(AG93),ISNUMBER(AH93)),SUM(AF93:AH93), "")</f>
        <v/>
      </c>
      <c r="AJ93" s="430"/>
      <c r="AK93" s="799"/>
      <c r="AL93" s="799"/>
      <c r="AM93" s="799"/>
      <c r="AN93" s="799"/>
      <c r="AO93" s="799"/>
      <c r="AP93" s="1069"/>
      <c r="AQ93" s="1069"/>
      <c r="AR93" s="1069"/>
      <c r="AS93" s="1640"/>
      <c r="AT93" s="1232"/>
      <c r="AU93" s="1069"/>
      <c r="AV93" s="1241"/>
      <c r="AW93" s="1069"/>
      <c r="AX93" s="1232"/>
      <c r="AY93" s="1069"/>
      <c r="AZ93" s="1241"/>
      <c r="BA93" s="1094"/>
      <c r="BB93" s="1094"/>
      <c r="BC93" s="1094"/>
      <c r="BD93" s="1632"/>
      <c r="BE93" s="1094"/>
      <c r="BF93" s="1094"/>
      <c r="BG93" s="1094"/>
      <c r="BH93" s="1094"/>
      <c r="BI93" s="1094"/>
      <c r="BJ93" s="1094"/>
      <c r="BK93" s="1094"/>
      <c r="BL93" s="1094"/>
      <c r="BM93" s="1094"/>
      <c r="BN93" s="1094"/>
      <c r="BO93" s="1094"/>
      <c r="BP93" s="1632"/>
      <c r="BQ93" s="1094"/>
      <c r="BR93" s="1094"/>
      <c r="BS93" s="1094"/>
      <c r="BT93" s="1094"/>
      <c r="BU93" s="1094"/>
      <c r="BV93" s="1094"/>
      <c r="BW93" s="1094"/>
      <c r="BX93" s="1094"/>
      <c r="BY93" s="1069"/>
      <c r="BZ93" s="1069"/>
      <c r="CA93" s="1069"/>
      <c r="CB93" s="1069"/>
      <c r="CC93" s="1640"/>
      <c r="CD93" s="1069"/>
      <c r="CE93" s="1069"/>
      <c r="CF93" s="1069"/>
      <c r="CG93" s="1069"/>
      <c r="CH93" s="1069"/>
      <c r="CI93" s="1232"/>
      <c r="CJ93" s="1242"/>
      <c r="CK93" s="543"/>
      <c r="CL93" s="1069"/>
      <c r="CM93" s="1069"/>
      <c r="CN93" s="1094"/>
      <c r="CO93" s="1069"/>
      <c r="CP93" s="1069"/>
      <c r="CQ93" s="1069"/>
      <c r="CR93" s="1202"/>
      <c r="CS93" s="1243"/>
      <c r="CT93" s="282"/>
    </row>
    <row r="94" spans="1:98" customFormat="1" ht="15" customHeight="1" x14ac:dyDescent="0.25">
      <c r="A94" s="630"/>
      <c r="B94" s="237"/>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c r="AV94" s="237"/>
      <c r="AW94" s="237"/>
      <c r="AX94" s="237"/>
      <c r="AY94" s="237"/>
      <c r="AZ94" s="237"/>
      <c r="BA94" s="237"/>
      <c r="BB94" s="237"/>
      <c r="BC94" s="237"/>
      <c r="BD94" s="237"/>
      <c r="BE94" s="237"/>
      <c r="BF94" s="237"/>
      <c r="BG94" s="237"/>
      <c r="BH94" s="237"/>
      <c r="BI94" s="237"/>
      <c r="BJ94" s="237"/>
      <c r="BK94" s="237"/>
      <c r="BL94" s="237"/>
      <c r="BM94" s="237"/>
      <c r="BN94" s="237"/>
      <c r="BO94" s="237"/>
      <c r="BP94" s="237"/>
      <c r="BQ94" s="237"/>
      <c r="BR94" s="237"/>
      <c r="BS94" s="237"/>
      <c r="BT94" s="237"/>
      <c r="BU94" s="237"/>
      <c r="BV94" s="237"/>
      <c r="BW94" s="237"/>
      <c r="BX94" s="237"/>
      <c r="BY94" s="237"/>
      <c r="BZ94" s="237"/>
      <c r="CA94" s="237"/>
      <c r="CB94" s="237"/>
      <c r="CC94" s="237"/>
      <c r="CD94" s="237"/>
      <c r="CE94" s="237"/>
      <c r="CF94" s="237"/>
      <c r="CG94" s="237"/>
      <c r="CH94" s="237"/>
      <c r="CI94" s="237"/>
      <c r="CJ94" s="237"/>
      <c r="CK94" s="237"/>
      <c r="CL94" s="237"/>
      <c r="CM94" s="237"/>
      <c r="CN94" s="237"/>
      <c r="CO94" s="237"/>
      <c r="CP94" s="237"/>
      <c r="CQ94" s="237"/>
      <c r="CR94" s="237"/>
      <c r="CS94" s="237"/>
      <c r="CT94" s="500"/>
    </row>
    <row r="95" spans="1:98" customFormat="1" ht="45" customHeight="1" x14ac:dyDescent="0.25">
      <c r="A95" s="278" t="s">
        <v>1717</v>
      </c>
      <c r="B95" s="279"/>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82"/>
    </row>
    <row r="96" spans="1:98" customFormat="1" ht="15" customHeight="1" x14ac:dyDescent="0.3">
      <c r="A96" s="278"/>
      <c r="B96" s="654"/>
      <c r="C96" s="2595" t="s">
        <v>769</v>
      </c>
      <c r="D96" s="2595"/>
      <c r="E96" s="2595"/>
      <c r="F96" s="2595"/>
      <c r="G96" s="2595"/>
      <c r="H96" s="2595"/>
      <c r="I96" s="2595"/>
      <c r="J96" s="2595"/>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82"/>
    </row>
    <row r="97" spans="1:98" customFormat="1" ht="15" customHeight="1" x14ac:dyDescent="0.25">
      <c r="A97" s="288"/>
      <c r="B97" s="2"/>
      <c r="C97" s="2590" t="s">
        <v>575</v>
      </c>
      <c r="D97" s="2593"/>
      <c r="E97" s="2593"/>
      <c r="F97" s="2593"/>
      <c r="G97" s="2593"/>
      <c r="H97" s="2593"/>
      <c r="I97" s="2593"/>
      <c r="J97" s="259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82"/>
    </row>
    <row r="98" spans="1:98" customFormat="1" ht="15" customHeight="1" x14ac:dyDescent="0.25">
      <c r="A98" s="288"/>
      <c r="B98" s="97"/>
      <c r="C98" s="2561" t="s">
        <v>539</v>
      </c>
      <c r="D98" s="2586"/>
      <c r="E98" s="2586"/>
      <c r="F98" s="2586"/>
      <c r="G98" s="2586"/>
      <c r="H98" s="2562"/>
      <c r="I98" s="2589" t="s">
        <v>35</v>
      </c>
      <c r="J98" s="2590" t="s">
        <v>573</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82"/>
    </row>
    <row r="99" spans="1:98" customFormat="1" ht="37.5" customHeight="1" x14ac:dyDescent="0.25">
      <c r="A99" s="288"/>
      <c r="B99" s="97"/>
      <c r="C99" s="2591" t="s">
        <v>874</v>
      </c>
      <c r="D99" s="2545" t="s">
        <v>544</v>
      </c>
      <c r="E99" s="463"/>
      <c r="F99" s="1325"/>
      <c r="G99" s="2545" t="s">
        <v>1522</v>
      </c>
      <c r="H99" s="2587" t="s">
        <v>578</v>
      </c>
      <c r="I99" s="2589"/>
      <c r="J99" s="2590"/>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82"/>
    </row>
    <row r="100" spans="1:98" customFormat="1" ht="37.5" customHeight="1" x14ac:dyDescent="0.25">
      <c r="A100" s="213"/>
      <c r="B100" s="1347"/>
      <c r="C100" s="2592"/>
      <c r="D100" s="2546"/>
      <c r="E100" s="464"/>
      <c r="F100" s="685"/>
      <c r="G100" s="2546"/>
      <c r="H100" s="2588"/>
      <c r="I100" s="2589"/>
      <c r="J100" s="2590"/>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82"/>
    </row>
    <row r="101" spans="1:98" customFormat="1" ht="15" customHeight="1" x14ac:dyDescent="0.25">
      <c r="A101" s="213"/>
      <c r="B101" s="495" t="s">
        <v>746</v>
      </c>
      <c r="C101" s="501" t="str">
        <f t="shared" ref="C101:J101" si="388">IF(AND(ISNUMBER(C102),ISNUMBER(C103)), SUM(C102,C103),"")</f>
        <v/>
      </c>
      <c r="D101" s="501" t="str">
        <f t="shared" si="388"/>
        <v/>
      </c>
      <c r="E101" s="581"/>
      <c r="F101" s="501" t="str">
        <f t="shared" si="388"/>
        <v/>
      </c>
      <c r="G101" s="501" t="str">
        <f t="shared" si="388"/>
        <v/>
      </c>
      <c r="H101" s="501" t="str">
        <f t="shared" si="388"/>
        <v/>
      </c>
      <c r="I101" s="501" t="str">
        <f t="shared" si="388"/>
        <v/>
      </c>
      <c r="J101" s="545" t="str">
        <f t="shared" si="388"/>
        <v/>
      </c>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82"/>
    </row>
    <row r="102" spans="1:98" customFormat="1" ht="15" customHeight="1" x14ac:dyDescent="0.25">
      <c r="A102" s="213"/>
      <c r="B102" s="173" t="s">
        <v>747</v>
      </c>
      <c r="C102" s="637"/>
      <c r="D102" s="637"/>
      <c r="E102" s="635"/>
      <c r="F102" s="637"/>
      <c r="G102" s="639"/>
      <c r="H102" s="334" t="str">
        <f>IF(AND(ISNUMBER(C102),ISNUMBER(D102),ISNUMBER(G102)),SUM(C102,D102,G102),"")</f>
        <v/>
      </c>
      <c r="I102" s="640"/>
      <c r="J102" s="639"/>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82"/>
    </row>
    <row r="103" spans="1:98" customFormat="1" ht="15" customHeight="1" x14ac:dyDescent="0.25">
      <c r="A103" s="213"/>
      <c r="B103" s="291" t="s">
        <v>748</v>
      </c>
      <c r="C103" s="477"/>
      <c r="D103" s="477"/>
      <c r="E103" s="638"/>
      <c r="F103" s="477"/>
      <c r="G103" s="478"/>
      <c r="H103" s="634" t="str">
        <f>IF(AND(ISNUMBER(C103),ISNUMBER(D103),ISNUMBER(G103)),SUM(C103,D103,G103),"")</f>
        <v/>
      </c>
      <c r="I103" s="476"/>
      <c r="J103" s="47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82"/>
    </row>
    <row r="104" spans="1:98" customFormat="1" ht="15" customHeight="1" x14ac:dyDescent="0.25">
      <c r="A104" s="213"/>
      <c r="B104" s="688" t="str">
        <f>"Check: row " &amp; ROW(B101) &amp;" = row " &amp; ROW(B48)</f>
        <v>Check: row 101 = row 48</v>
      </c>
      <c r="C104" s="636" t="str">
        <f>IF(AND(ISNUMBER(C48),ISNUMBER(C101)),IF(C48=C101, "Pass", "Fail"),"")</f>
        <v/>
      </c>
      <c r="D104" s="636" t="str">
        <f>IF(AND(ISNUMBER(D48),ISNUMBER(D101)),IF(D48=D101, "Pass", "Fail"),"")</f>
        <v/>
      </c>
      <c r="E104" s="464"/>
      <c r="F104" s="636" t="str">
        <f>IF(AND(ISNUMBER(F48),ISNUMBER(F101)),IF(F48=F101, "Pass", "Fail"),"")</f>
        <v/>
      </c>
      <c r="G104" s="636" t="str">
        <f>IF(AND(ISNUMBER(G48),ISNUMBER(G101)),IF(G48=G101, "Pass", "Fail"),"")</f>
        <v/>
      </c>
      <c r="H104" s="636" t="str">
        <f>IF(AND(ISNUMBER(H48),ISNUMBER(H101)),IF(H48=H101, "Pass", "Fail"),"")</f>
        <v/>
      </c>
      <c r="I104" s="636" t="str">
        <f>IF(AND(ISNUMBER(L48),ISNUMBER(I101)),IF(L48=I101, "Pass", "Fail"),"")</f>
        <v/>
      </c>
      <c r="J104" s="606" t="str">
        <f>IF(AND(ISNUMBER(M48),ISNUMBER(J101)),IF(M48=J101, "Pass", "Fail"),"")</f>
        <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82"/>
    </row>
    <row r="105" spans="1:98" customFormat="1" ht="15" customHeight="1" x14ac:dyDescent="0.25">
      <c r="A105" s="630"/>
      <c r="B105" s="237"/>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1348"/>
      <c r="AC105" s="1348"/>
      <c r="AD105" s="1348"/>
      <c r="AE105" s="1348"/>
      <c r="AF105" s="1348"/>
      <c r="AG105" s="1348"/>
      <c r="AH105" s="1348"/>
      <c r="AI105" s="237"/>
      <c r="AJ105" s="237"/>
      <c r="AK105" s="237"/>
      <c r="AL105" s="237"/>
      <c r="AM105" s="237"/>
      <c r="AN105" s="237"/>
      <c r="AO105" s="237"/>
      <c r="AP105" s="237"/>
      <c r="AQ105" s="237"/>
      <c r="AR105" s="237"/>
      <c r="AS105" s="237"/>
      <c r="AT105" s="237"/>
      <c r="AU105" s="237"/>
      <c r="AV105" s="237"/>
      <c r="AW105" s="237"/>
      <c r="AX105" s="237"/>
      <c r="AY105" s="237"/>
      <c r="AZ105" s="237"/>
      <c r="BA105" s="237"/>
      <c r="BB105" s="237"/>
      <c r="BC105" s="237"/>
      <c r="BD105" s="237"/>
      <c r="BE105" s="237"/>
      <c r="BF105" s="237"/>
      <c r="BG105" s="237"/>
      <c r="BH105" s="237"/>
      <c r="BI105" s="237"/>
      <c r="BJ105" s="237"/>
      <c r="BK105" s="237"/>
      <c r="BL105" s="237"/>
      <c r="BM105" s="237"/>
      <c r="BN105" s="237"/>
      <c r="BO105" s="237"/>
      <c r="BP105" s="237"/>
      <c r="BQ105" s="237"/>
      <c r="BR105" s="237"/>
      <c r="BS105" s="237"/>
      <c r="BT105" s="237"/>
      <c r="BU105" s="237"/>
      <c r="BV105" s="237"/>
      <c r="BW105" s="237"/>
      <c r="BX105" s="237"/>
      <c r="BY105" s="237"/>
      <c r="BZ105" s="237"/>
      <c r="CA105" s="237"/>
      <c r="CB105" s="237"/>
      <c r="CC105" s="237"/>
      <c r="CD105" s="237"/>
      <c r="CE105" s="237"/>
      <c r="CF105" s="237"/>
      <c r="CG105" s="237"/>
      <c r="CH105" s="237"/>
      <c r="CI105" s="237"/>
      <c r="CJ105" s="237"/>
      <c r="CK105" s="237"/>
      <c r="CL105" s="237"/>
      <c r="CM105" s="237"/>
      <c r="CN105" s="237"/>
      <c r="CO105" s="237"/>
      <c r="CP105" s="237"/>
      <c r="CQ105" s="237"/>
      <c r="CR105" s="237"/>
      <c r="CS105" s="237"/>
      <c r="CT105" s="500"/>
    </row>
  </sheetData>
  <sheetProtection algorithmName="SHA-512" hashValue="GE12XmrXvo/N12O63wXEQ2PN+UgknyEfyKVh+OeJ0qBJToWllGAGuDq16oECRk3Nq92CgkfNW6GDfce4dpox7w==" saltValue="riX1OuSI2YmoZT+KTTWWug==" spinCount="100000" sheet="1" objects="1" scenarios="1"/>
  <mergeCells count="129">
    <mergeCell ref="B12:B16"/>
    <mergeCell ref="W15:W16"/>
    <mergeCell ref="H14:H16"/>
    <mergeCell ref="M14:M16"/>
    <mergeCell ref="T14:W14"/>
    <mergeCell ref="C12:M12"/>
    <mergeCell ref="T15:T16"/>
    <mergeCell ref="D15:E15"/>
    <mergeCell ref="I14:L14"/>
    <mergeCell ref="R15:R16"/>
    <mergeCell ref="S14:S16"/>
    <mergeCell ref="C14:G14"/>
    <mergeCell ref="C15:C16"/>
    <mergeCell ref="K15:K16"/>
    <mergeCell ref="N14:R14"/>
    <mergeCell ref="N15:N16"/>
    <mergeCell ref="O15:P15"/>
    <mergeCell ref="I15:I16"/>
    <mergeCell ref="J15:J16"/>
    <mergeCell ref="L15:L16"/>
    <mergeCell ref="AQ15:AR15"/>
    <mergeCell ref="AV15:AV16"/>
    <mergeCell ref="AV14:AY14"/>
    <mergeCell ref="X15:X16"/>
    <mergeCell ref="Y15:Y16"/>
    <mergeCell ref="V15:V16"/>
    <mergeCell ref="AJ15:AJ16"/>
    <mergeCell ref="AY15:AY16"/>
    <mergeCell ref="AU14:AU16"/>
    <mergeCell ref="AX15:AX16"/>
    <mergeCell ref="AK15:AK16"/>
    <mergeCell ref="AF14:AI14"/>
    <mergeCell ref="AA15:AB15"/>
    <mergeCell ref="AD15:AD16"/>
    <mergeCell ref="AW15:AW16"/>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BB15:BC15"/>
    <mergeCell ref="BG14:BJ14"/>
    <mergeCell ref="AL14:AM14"/>
    <mergeCell ref="AO15:AO16"/>
    <mergeCell ref="AN15:AN16"/>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AL91:AO91"/>
    <mergeCell ref="G15:G16"/>
    <mergeCell ref="Z13:AK13"/>
    <mergeCell ref="BJ15:BJ16"/>
    <mergeCell ref="BK14:BL14"/>
    <mergeCell ref="BK15:BK16"/>
    <mergeCell ref="BA14:BE14"/>
    <mergeCell ref="BW15:BW16"/>
    <mergeCell ref="BX15:BX16"/>
    <mergeCell ref="BL15:BL16"/>
    <mergeCell ref="CK14:CK16"/>
    <mergeCell ref="AZ14:AZ16"/>
    <mergeCell ref="BA15:BA16"/>
    <mergeCell ref="BN15:BO15"/>
    <mergeCell ref="BF14:BF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E15:BE16"/>
    <mergeCell ref="BQ15:BQ16"/>
    <mergeCell ref="BM14:BQ14"/>
    <mergeCell ref="CL12:CN12"/>
    <mergeCell ref="CO12:CS12"/>
    <mergeCell ref="CR13:CS14"/>
    <mergeCell ref="CO13:CQ14"/>
    <mergeCell ref="CL13:CN14"/>
    <mergeCell ref="CL15:CL16"/>
    <mergeCell ref="CM15:CM16"/>
    <mergeCell ref="CN15:CN16"/>
    <mergeCell ref="CO15:CP15"/>
    <mergeCell ref="CQ15:CQ16"/>
  </mergeCells>
  <conditionalFormatting sqref="A1:F1 H1:CT1 A2:CT39 A59:CQ59 A89:CT1048576">
    <cfRule type="cellIs" dxfId="3016" priority="7844" stopIfTrue="1" operator="equal">
      <formula>"Please check"</formula>
    </cfRule>
    <cfRule type="cellIs" dxfId="3015" priority="7881" stopIfTrue="1" operator="equal">
      <formula>"Fail"</formula>
    </cfRule>
    <cfRule type="cellIs" dxfId="3014" priority="8310" stopIfTrue="1" operator="equal">
      <formula>"Please fill in all mandatory cells AO60:AR60"</formula>
    </cfRule>
  </conditionalFormatting>
  <conditionalFormatting sqref="A2:CT39 A89:CT1048576 A59:CQ59 A1:F1 H1:CT1">
    <cfRule type="cellIs" dxfId="3013" priority="7843" stopIfTrue="1" operator="equal">
      <formula>"Pass"</formula>
    </cfRule>
  </conditionalFormatting>
  <conditionalFormatting sqref="A40:CT58 A60:CT88">
    <cfRule type="cellIs" dxfId="3012" priority="39" stopIfTrue="1" operator="equal">
      <formula>"Pass"</formula>
    </cfRule>
    <cfRule type="cellIs" dxfId="3011" priority="40" stopIfTrue="1" operator="equal">
      <formula>"Please check"</formula>
    </cfRule>
    <cfRule type="cellIs" dxfId="3010" priority="41" stopIfTrue="1" operator="equal">
      <formula>"Fail"</formula>
    </cfRule>
    <cfRule type="cellIs" dxfId="3009" priority="42" stopIfTrue="1" operator="equal">
      <formula>"Please fill in all mandatory cells AO60:AR60"</formula>
    </cfRule>
  </conditionalFormatting>
  <conditionalFormatting sqref="G1">
    <cfRule type="cellIs" dxfId="3008" priority="17" stopIfTrue="1" operator="equal">
      <formula>"Error"</formula>
    </cfRule>
    <cfRule type="cellIs" dxfId="3007" priority="18" stopIfTrue="1" operator="equal">
      <formula>"Pass"</formula>
    </cfRule>
  </conditionalFormatting>
  <conditionalFormatting sqref="CL56:CN56">
    <cfRule type="cellIs" dxfId="3006" priority="9" stopIfTrue="1" operator="lessThan">
      <formula>0</formula>
    </cfRule>
  </conditionalFormatting>
  <conditionalFormatting sqref="CL61:CN61">
    <cfRule type="cellIs" dxfId="3005" priority="5" stopIfTrue="1" operator="lessThan">
      <formula>0</formula>
    </cfRule>
  </conditionalFormatting>
  <conditionalFormatting sqref="CL68:CN68">
    <cfRule type="cellIs" dxfId="3004" priority="3" stopIfTrue="1" operator="lessThan">
      <formula>0</formula>
    </cfRule>
  </conditionalFormatting>
  <conditionalFormatting sqref="CL75:CN75">
    <cfRule type="cellIs" dxfId="3003" priority="1" stopIfTrue="1" operator="lessThan">
      <formula>0</formula>
    </cfRule>
  </conditionalFormatting>
  <conditionalFormatting sqref="CL19:CQ19 CL89:CQ89 C101:J103">
    <cfRule type="cellIs" dxfId="3002" priority="807" stopIfTrue="1" operator="lessThan">
      <formula>0</formula>
    </cfRule>
  </conditionalFormatting>
  <conditionalFormatting sqref="CL59:CQ59">
    <cfRule type="cellIs" dxfId="3001" priority="7" stopIfTrue="1" operator="lessThan">
      <formula>0</formula>
    </cfRule>
  </conditionalFormatting>
  <conditionalFormatting sqref="CM20:CN20">
    <cfRule type="cellIs" dxfId="3000" priority="26" stopIfTrue="1" operator="lessThan">
      <formula>0</formula>
    </cfRule>
  </conditionalFormatting>
  <conditionalFormatting sqref="CO17:CQ88 C17:CL93">
    <cfRule type="cellIs" dxfId="2999" priority="28" stopIfTrue="1" operator="lessThan">
      <formula>0</formula>
    </cfRule>
  </conditionalFormatting>
  <conditionalFormatting sqref="CR59:CT59">
    <cfRule type="cellIs" dxfId="2998" priority="19" stopIfTrue="1" operator="equal">
      <formula>"Pass"</formula>
    </cfRule>
    <cfRule type="cellIs" dxfId="2997" priority="20" stopIfTrue="1" operator="equal">
      <formula>"Please check"</formula>
    </cfRule>
    <cfRule type="cellIs" dxfId="2996" priority="21" stopIfTrue="1" operator="equal">
      <formula>"Fail"</formula>
    </cfRule>
    <cfRule type="cellIs" dxfId="2995" priority="22" stopIfTrue="1" operator="equal">
      <formula>"Please fill in all mandatory cells AO60:AR60"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8" manualBreakCount="8">
    <brk id="13" max="69" man="1"/>
    <brk id="25" max="69" man="1"/>
    <brk id="37" max="69" man="1"/>
    <brk id="41" max="69" man="1"/>
    <brk id="52" max="69" man="1"/>
    <brk id="64" max="69" man="1"/>
    <brk id="76" max="82" man="1"/>
    <brk id="89"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7"/>
  <sheetViews>
    <sheetView zoomScale="70" zoomScaleNormal="70" workbookViewId="0"/>
  </sheetViews>
  <sheetFormatPr defaultColWidth="0" defaultRowHeight="15" customHeight="1" zeroHeight="1" x14ac:dyDescent="0.25"/>
  <cols>
    <col min="1" max="1" width="1.7109375" style="1847" customWidth="1"/>
    <col min="2" max="2" width="72.7109375" style="2" customWidth="1"/>
    <col min="3" max="22" width="16.7109375" style="2" customWidth="1"/>
    <col min="23" max="23" width="1.7109375" style="2" customWidth="1"/>
    <col min="24" max="26" width="0" hidden="1" customWidth="1"/>
    <col min="27" max="16384" width="16.7109375" hidden="1"/>
  </cols>
  <sheetData>
    <row r="1" spans="1:23" ht="30" customHeight="1" x14ac:dyDescent="0.55000000000000004">
      <c r="A1" s="1848" t="s">
        <v>433</v>
      </c>
      <c r="B1" s="682"/>
      <c r="C1" s="666"/>
      <c r="D1" s="666"/>
      <c r="E1" s="652" t="str">
        <f>CONCATENATE("Reporting unit: ", 'General Info'!$C$7, " ", 'General Info'!$C$5)</f>
        <v xml:space="preserve">Reporting unit: 1 </v>
      </c>
      <c r="F1" s="652"/>
      <c r="G1" s="652"/>
      <c r="H1" s="652"/>
      <c r="I1" s="652"/>
      <c r="J1" s="652"/>
      <c r="K1" s="652"/>
      <c r="L1" s="652"/>
      <c r="M1" s="1511" t="s">
        <v>1834</v>
      </c>
      <c r="N1" s="666"/>
      <c r="O1" s="666"/>
      <c r="P1" s="666"/>
      <c r="Q1" s="666"/>
      <c r="R1" s="666"/>
      <c r="S1" s="666"/>
      <c r="T1" s="666"/>
      <c r="U1" s="666"/>
      <c r="V1" s="666"/>
      <c r="W1" s="608"/>
    </row>
    <row r="2" spans="1:23" ht="15" customHeight="1" x14ac:dyDescent="0.25">
      <c r="A2" s="1681"/>
      <c r="M2" s="780"/>
      <c r="W2" s="282"/>
    </row>
    <row r="3" spans="1:23" ht="30" customHeight="1" x14ac:dyDescent="0.25">
      <c r="A3" s="1681"/>
      <c r="B3" s="781" t="s">
        <v>912</v>
      </c>
      <c r="C3" s="782"/>
      <c r="D3" s="782"/>
      <c r="E3" s="782"/>
      <c r="G3" s="690" t="s">
        <v>522</v>
      </c>
      <c r="H3" s="691"/>
      <c r="I3" s="691"/>
      <c r="J3" s="691"/>
      <c r="K3" s="691"/>
      <c r="L3" s="691"/>
      <c r="W3" s="282"/>
    </row>
    <row r="4" spans="1:23" ht="15" hidden="1" customHeight="1" x14ac:dyDescent="0.25">
      <c r="A4" s="1681"/>
      <c r="B4" s="137"/>
      <c r="C4" s="115"/>
      <c r="D4" s="115"/>
      <c r="E4" s="115"/>
      <c r="G4" s="330"/>
      <c r="H4" s="491"/>
      <c r="W4" s="282"/>
    </row>
    <row r="5" spans="1:23" ht="15" customHeight="1" x14ac:dyDescent="0.25">
      <c r="A5" s="1849"/>
      <c r="B5" s="1343" t="s">
        <v>877</v>
      </c>
      <c r="C5" s="2619" t="str">
        <f>'Supervisory information'!C60</f>
        <v>No</v>
      </c>
      <c r="D5" s="2620"/>
      <c r="E5" s="2620"/>
      <c r="F5" s="330"/>
      <c r="G5" s="2624" t="s">
        <v>1958</v>
      </c>
      <c r="H5" s="2625"/>
      <c r="I5" s="2619" t="str">
        <f>IF(AND(COUNTBLANK(C22:D26)+COUNTBLANK(C29:D33)+COUNTBLANK(F22:I25)+COUNTBLANK(I26)+COUNTBLANK(F29:I32)+COUNTBLANK(I33)+COUNTBLANK(M22:N26)+COUNTBLANK(M29:N33)+COUNTBLANK(P22:P26)+COUNTBLANK(P29:P33)+COUNTBLANK(Q22)+COUNTBLANK(Q24)+COUNTBLANK(Q29)+COUNTBLANK(Q31)&lt;&gt;0, C5="Yes", C6&lt;&gt;"Yes"), "Please fill in all the yellow cells, empty cells are not allowed", "")</f>
        <v/>
      </c>
      <c r="J5" s="2620"/>
      <c r="K5" s="2620"/>
      <c r="L5" s="2620"/>
      <c r="W5" s="845"/>
    </row>
    <row r="6" spans="1:23" ht="15" customHeight="1" x14ac:dyDescent="0.25">
      <c r="A6" s="1849"/>
      <c r="B6" s="1564" t="s">
        <v>886</v>
      </c>
      <c r="C6" s="2622" t="str">
        <f>IF('General Info'!C44="", "", 'General Info'!C44)</f>
        <v/>
      </c>
      <c r="D6" s="2623"/>
      <c r="E6" s="2623"/>
      <c r="F6" s="330"/>
      <c r="G6" s="2626" t="s">
        <v>875</v>
      </c>
      <c r="H6" s="2627"/>
      <c r="I6" s="2622" t="str">
        <f>IF(AND(COUNTBLANK(C45:F46)&lt;&gt;0, C5= "Yes", C6&lt;&gt;"Yes"), "Please fill in all the yellow cells, empty cells are not allowed", "")</f>
        <v/>
      </c>
      <c r="J6" s="2623"/>
      <c r="K6" s="2623"/>
      <c r="L6" s="2623"/>
      <c r="W6" s="845"/>
    </row>
    <row r="7" spans="1:23" ht="15" hidden="1" customHeight="1" x14ac:dyDescent="0.25">
      <c r="A7" s="1849"/>
      <c r="B7" s="330"/>
      <c r="C7" s="330"/>
      <c r="D7" s="330"/>
      <c r="E7" s="330"/>
      <c r="F7" s="330"/>
      <c r="W7" s="845"/>
    </row>
    <row r="8" spans="1:23" ht="15" hidden="1" customHeight="1" x14ac:dyDescent="0.25">
      <c r="A8" s="1849"/>
      <c r="B8" s="330"/>
      <c r="C8" s="330"/>
      <c r="D8" s="330"/>
      <c r="E8" s="330"/>
      <c r="F8" s="330"/>
      <c r="W8" s="845"/>
    </row>
    <row r="9" spans="1:23" ht="15" customHeight="1" x14ac:dyDescent="0.25">
      <c r="A9" s="1681"/>
      <c r="M9" s="226"/>
      <c r="W9" s="355"/>
    </row>
    <row r="10" spans="1:23" ht="45" customHeight="1" x14ac:dyDescent="0.25">
      <c r="A10" s="1850" t="s">
        <v>1718</v>
      </c>
      <c r="B10" s="656"/>
      <c r="C10" s="654"/>
      <c r="D10" s="654"/>
      <c r="E10" s="654"/>
      <c r="F10" s="654"/>
      <c r="G10" s="654"/>
      <c r="H10" s="654"/>
      <c r="I10" s="654"/>
      <c r="J10" s="654"/>
      <c r="K10" s="654"/>
      <c r="L10" s="654"/>
      <c r="M10" s="654"/>
      <c r="N10" s="654"/>
      <c r="O10" s="654"/>
      <c r="P10" s="654"/>
      <c r="Q10" s="654"/>
      <c r="R10" s="654"/>
      <c r="S10" s="654"/>
      <c r="T10" s="654"/>
      <c r="U10" s="654"/>
      <c r="V10" s="654"/>
      <c r="W10" s="282"/>
    </row>
    <row r="11" spans="1:23" ht="45" customHeight="1" x14ac:dyDescent="0.25">
      <c r="A11" s="1851" t="s">
        <v>1719</v>
      </c>
      <c r="B11" s="159"/>
      <c r="W11" s="282"/>
    </row>
    <row r="12" spans="1:23" ht="15" customHeight="1" x14ac:dyDescent="0.25">
      <c r="A12" s="1851"/>
      <c r="B12" s="847"/>
      <c r="C12" s="666"/>
      <c r="D12" s="666"/>
      <c r="E12" s="666"/>
      <c r="F12" s="666"/>
      <c r="G12" s="666"/>
      <c r="H12" s="666"/>
      <c r="I12" s="848" t="s">
        <v>35</v>
      </c>
      <c r="J12" s="1360"/>
      <c r="K12" s="1360"/>
      <c r="L12" s="1360"/>
      <c r="W12" s="282"/>
    </row>
    <row r="13" spans="1:23" ht="15" customHeight="1" x14ac:dyDescent="0.25">
      <c r="A13" s="1681"/>
      <c r="B13" s="395" t="s">
        <v>518</v>
      </c>
      <c r="C13" s="395"/>
      <c r="D13" s="395"/>
      <c r="E13" s="115"/>
      <c r="F13" s="139"/>
      <c r="G13" s="139"/>
      <c r="H13" s="139"/>
      <c r="I13" s="577" t="str">
        <f>IF(AND(ISNUMBER(I14),ISNUMBER(I15)), I14+I15, "")</f>
        <v/>
      </c>
      <c r="J13" s="1582"/>
      <c r="K13" s="1582"/>
      <c r="L13" s="1582"/>
      <c r="W13" s="282"/>
    </row>
    <row r="14" spans="1:23" ht="15" customHeight="1" x14ac:dyDescent="0.25">
      <c r="A14" s="1681"/>
      <c r="B14" s="118" t="s">
        <v>787</v>
      </c>
      <c r="C14" s="115"/>
      <c r="D14" s="115"/>
      <c r="E14" s="115"/>
      <c r="F14" s="115"/>
      <c r="G14" s="115"/>
      <c r="H14" s="115"/>
      <c r="I14" s="388"/>
      <c r="J14" s="1360"/>
      <c r="K14" s="1360"/>
      <c r="L14" s="1360"/>
      <c r="W14" s="282"/>
    </row>
    <row r="15" spans="1:23" ht="15" customHeight="1" x14ac:dyDescent="0.25">
      <c r="A15" s="1681"/>
      <c r="B15" s="189" t="s">
        <v>788</v>
      </c>
      <c r="C15" s="125"/>
      <c r="D15" s="125"/>
      <c r="E15" s="125"/>
      <c r="F15" s="125"/>
      <c r="G15" s="125"/>
      <c r="H15" s="125"/>
      <c r="I15" s="387"/>
      <c r="J15" s="1582"/>
      <c r="K15" s="1582"/>
      <c r="L15" s="1582"/>
      <c r="W15" s="282"/>
    </row>
    <row r="16" spans="1:23" ht="60" customHeight="1" x14ac:dyDescent="0.25">
      <c r="A16" s="1851" t="s">
        <v>1720</v>
      </c>
      <c r="B16" s="159"/>
      <c r="W16" s="282"/>
    </row>
    <row r="17" spans="1:23" ht="30" customHeight="1" x14ac:dyDescent="0.25">
      <c r="A17" s="1851"/>
      <c r="B17" s="2610"/>
      <c r="C17" s="2607" t="s">
        <v>430</v>
      </c>
      <c r="D17" s="2607"/>
      <c r="E17" s="2607"/>
      <c r="F17" s="2607"/>
      <c r="G17" s="2607"/>
      <c r="H17" s="2607"/>
      <c r="I17" s="2607"/>
      <c r="J17" s="2607"/>
      <c r="K17" s="2607"/>
      <c r="L17" s="2618"/>
      <c r="M17" s="2629" t="s">
        <v>469</v>
      </c>
      <c r="N17" s="2630"/>
      <c r="O17" s="2630"/>
      <c r="P17" s="2631"/>
      <c r="Q17" s="1648" t="s">
        <v>616</v>
      </c>
      <c r="R17" s="1650" t="s">
        <v>430</v>
      </c>
      <c r="S17" s="2628" t="s">
        <v>495</v>
      </c>
      <c r="T17" s="2629"/>
      <c r="U17" s="2621" t="s">
        <v>616</v>
      </c>
      <c r="V17" s="2621"/>
      <c r="W17" s="846"/>
    </row>
    <row r="18" spans="1:23" s="2" customFormat="1" ht="15" customHeight="1" x14ac:dyDescent="0.25">
      <c r="A18" s="1851"/>
      <c r="B18" s="2611"/>
      <c r="C18" s="2615" t="s">
        <v>472</v>
      </c>
      <c r="D18" s="2615"/>
      <c r="E18" s="2615"/>
      <c r="F18" s="2615"/>
      <c r="G18" s="2615"/>
      <c r="H18" s="2615"/>
      <c r="I18" s="2616" t="s">
        <v>35</v>
      </c>
      <c r="J18" s="2615"/>
      <c r="K18" s="2615"/>
      <c r="L18" s="2617"/>
      <c r="M18" s="1214"/>
      <c r="N18" s="848"/>
      <c r="O18" s="848"/>
      <c r="P18" s="407"/>
      <c r="Q18" s="407"/>
      <c r="R18" s="815"/>
      <c r="S18" s="815"/>
      <c r="T18" s="1214"/>
      <c r="U18" s="848"/>
      <c r="V18" s="848"/>
      <c r="W18" s="846"/>
    </row>
    <row r="19" spans="1:23" ht="90" customHeight="1" x14ac:dyDescent="0.25">
      <c r="A19" s="1851"/>
      <c r="B19" s="2612"/>
      <c r="C19" s="1652" t="s">
        <v>1993</v>
      </c>
      <c r="D19" s="1653" t="s">
        <v>458</v>
      </c>
      <c r="E19" s="1653" t="s">
        <v>96</v>
      </c>
      <c r="F19" s="1653" t="s">
        <v>1994</v>
      </c>
      <c r="G19" s="1653" t="s">
        <v>1995</v>
      </c>
      <c r="H19" s="1653" t="s">
        <v>1996</v>
      </c>
      <c r="I19" s="1550" t="s">
        <v>96</v>
      </c>
      <c r="J19" s="1550" t="s">
        <v>1994</v>
      </c>
      <c r="K19" s="1550" t="s">
        <v>1995</v>
      </c>
      <c r="L19" s="1550" t="s">
        <v>1996</v>
      </c>
      <c r="M19" s="1550" t="s">
        <v>463</v>
      </c>
      <c r="N19" s="1550" t="s">
        <v>458</v>
      </c>
      <c r="O19" s="1550" t="s">
        <v>472</v>
      </c>
      <c r="P19" s="1550" t="s">
        <v>35</v>
      </c>
      <c r="Q19" s="1550" t="s">
        <v>647</v>
      </c>
      <c r="R19" s="1662" t="s">
        <v>509</v>
      </c>
      <c r="S19" s="1662" t="s">
        <v>757</v>
      </c>
      <c r="T19" s="1663" t="s">
        <v>509</v>
      </c>
      <c r="U19" s="1662" t="s">
        <v>649</v>
      </c>
      <c r="V19" s="1663" t="s">
        <v>650</v>
      </c>
      <c r="W19" s="846"/>
    </row>
    <row r="20" spans="1:23" ht="15" customHeight="1" x14ac:dyDescent="0.25">
      <c r="A20" s="1851"/>
      <c r="B20" s="1664" t="s">
        <v>1998</v>
      </c>
      <c r="C20" s="1657"/>
      <c r="D20" s="709"/>
      <c r="E20" s="709"/>
      <c r="F20" s="709"/>
      <c r="G20" s="709"/>
      <c r="H20" s="709"/>
      <c r="I20" s="709"/>
      <c r="J20" s="709"/>
      <c r="K20" s="709"/>
      <c r="L20" s="709"/>
      <c r="M20" s="709"/>
      <c r="N20" s="709"/>
      <c r="O20" s="709"/>
      <c r="P20" s="709"/>
      <c r="Q20" s="709"/>
      <c r="R20" s="1658"/>
      <c r="S20" s="1659"/>
      <c r="T20" s="1659"/>
      <c r="U20" s="1660"/>
      <c r="V20" s="1659"/>
      <c r="W20" s="846"/>
    </row>
    <row r="21" spans="1:23" ht="15" customHeight="1" x14ac:dyDescent="0.25">
      <c r="A21" s="1681"/>
      <c r="B21" s="512" t="s">
        <v>789</v>
      </c>
      <c r="C21" s="1655" t="str">
        <f t="shared" ref="C21:Q21" si="0">IF(AND(ISNUMBER(C22), ISNUMBER(C23), ISNUMBER(C24), ISNUMBER(C25)), SUM(C22:C25, C27), "")</f>
        <v/>
      </c>
      <c r="D21" s="1655" t="str">
        <f t="shared" si="0"/>
        <v/>
      </c>
      <c r="E21" s="1655" t="str">
        <f t="shared" si="0"/>
        <v/>
      </c>
      <c r="F21" s="1655" t="str">
        <f t="shared" si="0"/>
        <v/>
      </c>
      <c r="G21" s="1655" t="str">
        <f t="shared" si="0"/>
        <v/>
      </c>
      <c r="H21" s="1655" t="str">
        <f t="shared" si="0"/>
        <v/>
      </c>
      <c r="I21" s="1655" t="str">
        <f t="shared" si="0"/>
        <v/>
      </c>
      <c r="J21" s="1655" t="str">
        <f t="shared" si="0"/>
        <v/>
      </c>
      <c r="K21" s="1655" t="str">
        <f t="shared" si="0"/>
        <v/>
      </c>
      <c r="L21" s="1655" t="str">
        <f t="shared" si="0"/>
        <v/>
      </c>
      <c r="M21" s="1655" t="str">
        <f t="shared" si="0"/>
        <v/>
      </c>
      <c r="N21" s="1655" t="str">
        <f t="shared" si="0"/>
        <v/>
      </c>
      <c r="O21" s="1655" t="str">
        <f t="shared" si="0"/>
        <v/>
      </c>
      <c r="P21" s="1655" t="str">
        <f t="shared" si="0"/>
        <v/>
      </c>
      <c r="Q21" s="1655" t="str">
        <f t="shared" si="0"/>
        <v/>
      </c>
      <c r="R21" s="482" t="str">
        <f>IF(AND(ISNUMBER(E21), ISNUMBER(I21), E21&lt;&gt;0, I21&lt;&gt;0), IF(I21/E21&gt;=0.07, "Pass", "Fail"), "")</f>
        <v/>
      </c>
      <c r="S21" s="316" t="str">
        <f t="shared" ref="S21:S33" si="1">IF(AND(ISNUMBER(P21),ISNUMBER(O21), P21&lt;&gt;0, O21&lt;&gt;0),IF(P21/O21&lt;=12.5,"Pass","Fail"), "")</f>
        <v/>
      </c>
      <c r="T21" s="316" t="str">
        <f>IF(AND(ISNUMBER(O21), ISNUMBER(P21), O21&lt;&gt;0, P21&lt;&gt;0), IF(P21/O21&gt;=0.15, "Pass", "Fail"), "")</f>
        <v/>
      </c>
      <c r="U21" s="1656"/>
      <c r="V21" s="333"/>
      <c r="W21" s="282"/>
    </row>
    <row r="22" spans="1:23" ht="15" customHeight="1" x14ac:dyDescent="0.25">
      <c r="A22" s="1681"/>
      <c r="B22" s="360" t="s">
        <v>790</v>
      </c>
      <c r="C22" s="421"/>
      <c r="D22" s="164"/>
      <c r="E22" s="481" t="str">
        <f t="shared" ref="E22:E27" si="2">IF(AND(ISNUMBER(C22), ISNUMBER(D22)),C22-D22, "")</f>
        <v/>
      </c>
      <c r="F22" s="164"/>
      <c r="G22" s="164"/>
      <c r="H22" s="164"/>
      <c r="I22" s="164"/>
      <c r="J22" s="605"/>
      <c r="K22" s="605"/>
      <c r="L22" s="605"/>
      <c r="M22" s="160"/>
      <c r="N22" s="160"/>
      <c r="O22" s="138" t="str">
        <f t="shared" ref="O22:O27" si="3">IF(AND(ISNUMBER(M22), ISNUMBER(N22)),M22-N22, "")</f>
        <v/>
      </c>
      <c r="P22" s="160"/>
      <c r="Q22" s="160"/>
      <c r="R22" s="482" t="str">
        <f>IF(AND(ISNUMBER(E22), ISNUMBER(I22), E22&lt;&gt;0, I22&lt;&gt;0), IF(I22/E22&gt;=0.07, "Pass", "Fail"), "")</f>
        <v/>
      </c>
      <c r="S22" s="316" t="str">
        <f t="shared" si="1"/>
        <v/>
      </c>
      <c r="T22" s="316" t="str">
        <f>IF(AND(ISNUMBER(O22), ISNUMBER(P22), O22&lt;&gt;0, P22&lt;&gt;0), IF(P22/O22&gt;=0.15, "Pass", "Fail"), "")</f>
        <v/>
      </c>
      <c r="U22" s="313" t="str">
        <f>IF(OR(ISNUMBER(P22)=FALSE, O22=0), "", IF(ISNUMBER(Q22)=FALSE, "Fail", IF(AND(Q22/O22&gt;=0.15, Q22/O22&lt;=12.5), "Pass"," Please explain")))</f>
        <v/>
      </c>
      <c r="V22" s="394" t="str">
        <f>IF(OR(ISNUMBER(P22)=FALSE, O22=0), "", IF(ISNUMBER(Q22)=FALSE, "Fail", IF(OR((P22/O22=0.15), (P22/O22=12.5), (P22&lt;&gt;Q22)), "Pass", "Please explain")))</f>
        <v/>
      </c>
      <c r="W22" s="282"/>
    </row>
    <row r="23" spans="1:23" ht="15" customHeight="1" x14ac:dyDescent="0.25">
      <c r="A23" s="1681"/>
      <c r="B23" s="360" t="s">
        <v>791</v>
      </c>
      <c r="C23" s="267"/>
      <c r="D23" s="160"/>
      <c r="E23" s="138" t="str">
        <f t="shared" si="2"/>
        <v/>
      </c>
      <c r="F23" s="164"/>
      <c r="G23" s="164"/>
      <c r="H23" s="164"/>
      <c r="I23" s="160"/>
      <c r="J23" s="605"/>
      <c r="K23" s="605"/>
      <c r="L23" s="605"/>
      <c r="M23" s="160"/>
      <c r="N23" s="160"/>
      <c r="O23" s="138" t="str">
        <f t="shared" si="3"/>
        <v/>
      </c>
      <c r="P23" s="98"/>
      <c r="Q23" s="334" t="str">
        <f>IF(ISNUMBER(P23),P23,"")</f>
        <v/>
      </c>
      <c r="R23" s="482" t="str">
        <f>IF(AND(ISNUMBER(E23), ISNUMBER(I23), E23&lt;&gt;0, I23&lt;&gt;0), IF(I23/E23&gt;=0.07, "Pass", "Fail"), "")</f>
        <v/>
      </c>
      <c r="S23" s="316" t="str">
        <f t="shared" si="1"/>
        <v/>
      </c>
      <c r="T23" s="316" t="str">
        <f>IF(AND(ISNUMBER(O23), ISNUMBER(P23), O23&lt;&gt;0, P23&lt;&gt;0), IF(P23/O23&gt;=0.15, "Pass", "Fail"), "")</f>
        <v/>
      </c>
      <c r="U23" s="337"/>
      <c r="V23" s="130"/>
      <c r="W23" s="282"/>
    </row>
    <row r="24" spans="1:23" ht="15" customHeight="1" x14ac:dyDescent="0.25">
      <c r="A24" s="1681"/>
      <c r="B24" s="360" t="s">
        <v>792</v>
      </c>
      <c r="C24" s="267"/>
      <c r="D24" s="160"/>
      <c r="E24" s="138" t="str">
        <f t="shared" si="2"/>
        <v/>
      </c>
      <c r="F24" s="164"/>
      <c r="G24" s="164"/>
      <c r="H24" s="164"/>
      <c r="I24" s="160"/>
      <c r="J24" s="605"/>
      <c r="K24" s="605"/>
      <c r="L24" s="605"/>
      <c r="M24" s="160"/>
      <c r="N24" s="160"/>
      <c r="O24" s="138" t="str">
        <f t="shared" si="3"/>
        <v/>
      </c>
      <c r="P24" s="160"/>
      <c r="Q24" s="98"/>
      <c r="R24" s="482" t="str">
        <f>IF(AND(ISNUMBER(E24), ISNUMBER(I24), E24&lt;&gt;0, I24&lt;&gt;0), IF(I24/E24&gt;=0.07, "Pass", "Fail"), "")</f>
        <v/>
      </c>
      <c r="S24" s="316" t="str">
        <f t="shared" si="1"/>
        <v/>
      </c>
      <c r="T24" s="316" t="str">
        <f>IF(AND(ISNUMBER(O24), ISNUMBER(P24), O24&lt;&gt;0, P24&lt;&gt;0), IF(P24/O24&gt;=0.15, "Pass", "Fail"), "")</f>
        <v/>
      </c>
      <c r="U24" s="313" t="str">
        <f>IF(OR(ISNUMBER(P24)=FALSE, O24=0), "", IF(ISNUMBER(Q24)=FALSE, "Fail", IF(AND(Q24/O24&gt;=0.15, Q24/O24&lt;=12.5), "Pass"," Please explain")))</f>
        <v/>
      </c>
      <c r="V24" s="394" t="str">
        <f>IF(OR(ISNUMBER(P24)=FALSE, O24=0), "", IF(ISNUMBER(Q24)=FALSE, "Fail", IF(OR((P24/O24=0.15), (P24/O24=12.5), (P24&lt;&gt;Q24)), "Pass", "Please explain")))</f>
        <v/>
      </c>
      <c r="W24" s="282"/>
    </row>
    <row r="25" spans="1:23" ht="15" customHeight="1" x14ac:dyDescent="0.25">
      <c r="A25" s="1681"/>
      <c r="B25" s="360" t="s">
        <v>794</v>
      </c>
      <c r="C25" s="267"/>
      <c r="D25" s="160"/>
      <c r="E25" s="138" t="str">
        <f t="shared" si="2"/>
        <v/>
      </c>
      <c r="F25" s="164"/>
      <c r="G25" s="164"/>
      <c r="H25" s="164"/>
      <c r="I25" s="160"/>
      <c r="J25" s="605"/>
      <c r="K25" s="605"/>
      <c r="L25" s="605"/>
      <c r="M25" s="160"/>
      <c r="N25" s="160"/>
      <c r="O25" s="138" t="str">
        <f t="shared" si="3"/>
        <v/>
      </c>
      <c r="P25" s="98"/>
      <c r="Q25" s="334" t="str">
        <f>IF(ISNUMBER(P25),P25,"")</f>
        <v/>
      </c>
      <c r="R25" s="482" t="str">
        <f>IF(AND(ISNUMBER(E25), ISNUMBER(I25), E25&lt;&gt;0, I25&lt;&gt;0), IF(I25/E25&gt;=0.07, "Pass", "Fail"), "")</f>
        <v/>
      </c>
      <c r="S25" s="316" t="str">
        <f t="shared" si="1"/>
        <v/>
      </c>
      <c r="T25" s="316" t="str">
        <f>IF(AND(ISNUMBER(O25), ISNUMBER(P25), O25&lt;&gt;0, P25&lt;&gt;0), IF(P25/O25&gt;=0.15, "Pass", "Fail"), "")</f>
        <v/>
      </c>
      <c r="U25" s="337"/>
      <c r="V25" s="130"/>
      <c r="W25" s="282"/>
    </row>
    <row r="26" spans="1:23" ht="15" customHeight="1" x14ac:dyDescent="0.25">
      <c r="A26" s="1681"/>
      <c r="B26" s="361" t="s">
        <v>795</v>
      </c>
      <c r="C26" s="267"/>
      <c r="D26" s="160"/>
      <c r="E26" s="138" t="str">
        <f t="shared" si="2"/>
        <v/>
      </c>
      <c r="F26" s="605"/>
      <c r="G26" s="605"/>
      <c r="H26" s="605"/>
      <c r="I26" s="160"/>
      <c r="J26" s="605"/>
      <c r="K26" s="605"/>
      <c r="L26" s="605"/>
      <c r="M26" s="160"/>
      <c r="N26" s="160"/>
      <c r="O26" s="138" t="str">
        <f t="shared" si="3"/>
        <v/>
      </c>
      <c r="P26" s="98"/>
      <c r="Q26" s="334" t="str">
        <f>IF(ISNUMBER(P26),P26,"")</f>
        <v/>
      </c>
      <c r="R26" s="482" t="str">
        <f>IF(AND(ISNUMBER(E26), ISNUMBER(I26), E26&lt;&gt;0, I26&lt;&gt;0), IF(I26/E26&gt;=0.2, "Pass", "Fail"), "")</f>
        <v/>
      </c>
      <c r="S26" s="316" t="str">
        <f t="shared" si="1"/>
        <v/>
      </c>
      <c r="T26" s="316" t="str">
        <f>IF(AND(ISNUMBER(O26), ISNUMBER(P26), O26&lt;&gt;0, P26&lt;&gt;0), IF(P26/O26&gt;=1, "Pass", "Fail"), "")</f>
        <v/>
      </c>
      <c r="U26" s="337"/>
      <c r="V26" s="130"/>
      <c r="W26" s="282"/>
    </row>
    <row r="27" spans="1:23" ht="15" customHeight="1" x14ac:dyDescent="0.25">
      <c r="A27" s="1681"/>
      <c r="B27" s="360" t="s">
        <v>2157</v>
      </c>
      <c r="C27" s="605"/>
      <c r="D27" s="605"/>
      <c r="E27" s="138" t="str">
        <f t="shared" si="2"/>
        <v/>
      </c>
      <c r="F27" s="605"/>
      <c r="G27" s="605"/>
      <c r="H27" s="605"/>
      <c r="I27" s="605"/>
      <c r="J27" s="605"/>
      <c r="K27" s="605"/>
      <c r="L27" s="605"/>
      <c r="M27" s="605"/>
      <c r="N27" s="605"/>
      <c r="O27" s="138" t="str">
        <f t="shared" si="3"/>
        <v/>
      </c>
      <c r="P27" s="605"/>
      <c r="Q27" s="605"/>
      <c r="R27" s="1822"/>
      <c r="S27" s="1823"/>
      <c r="T27" s="1823"/>
      <c r="U27" s="337"/>
      <c r="V27" s="130"/>
      <c r="W27" s="282"/>
    </row>
    <row r="28" spans="1:23" ht="15" customHeight="1" x14ac:dyDescent="0.25">
      <c r="A28" s="1681"/>
      <c r="B28" s="173" t="s">
        <v>796</v>
      </c>
      <c r="C28" s="1146" t="str">
        <f>IF(AND(ISNUMBER(C29),ISNUMBER(C30), ISNUMBER(C31), ISNUMBER(C32)), SUM(C29:C32),"")</f>
        <v/>
      </c>
      <c r="D28" s="138" t="str">
        <f t="shared" ref="D28:Q28" si="4">IF(AND(ISNUMBER(D29),ISNUMBER(D30),ISNUMBER(D31),ISNUMBER(D32)),SUM(D29:D32),"")</f>
        <v/>
      </c>
      <c r="E28" s="138" t="str">
        <f t="shared" si="4"/>
        <v/>
      </c>
      <c r="F28" s="138" t="str">
        <f t="shared" si="4"/>
        <v/>
      </c>
      <c r="G28" s="138" t="str">
        <f t="shared" si="4"/>
        <v/>
      </c>
      <c r="H28" s="138" t="str">
        <f t="shared" si="4"/>
        <v/>
      </c>
      <c r="I28" s="138" t="str">
        <f t="shared" si="4"/>
        <v/>
      </c>
      <c r="J28" s="138" t="str">
        <f t="shared" si="4"/>
        <v/>
      </c>
      <c r="K28" s="138" t="str">
        <f t="shared" si="4"/>
        <v/>
      </c>
      <c r="L28" s="138" t="str">
        <f t="shared" si="4"/>
        <v/>
      </c>
      <c r="M28" s="138" t="str">
        <f t="shared" si="4"/>
        <v/>
      </c>
      <c r="N28" s="138" t="str">
        <f t="shared" si="4"/>
        <v/>
      </c>
      <c r="O28" s="138" t="str">
        <f t="shared" si="4"/>
        <v/>
      </c>
      <c r="P28" s="138" t="str">
        <f t="shared" si="4"/>
        <v/>
      </c>
      <c r="Q28" s="138" t="str">
        <f t="shared" si="4"/>
        <v/>
      </c>
      <c r="R28" s="482" t="str">
        <f>IF(AND(ISNUMBER(E28), ISNUMBER(I28), E28&lt;&gt;0, I28&lt;&gt;0), IF(I28/E28&gt;=0.07, "Pass", "Fail"), "")</f>
        <v/>
      </c>
      <c r="S28" s="316" t="str">
        <f t="shared" si="1"/>
        <v/>
      </c>
      <c r="T28" s="316" t="str">
        <f>IF(AND(ISNUMBER(O28), ISNUMBER(P28), O28&lt;&gt;0, P28&lt;&gt;0), IF(P28/O28&gt;=0.1, "Pass", "Fail"), "")</f>
        <v/>
      </c>
      <c r="U28" s="337"/>
      <c r="V28" s="130"/>
      <c r="W28" s="282"/>
    </row>
    <row r="29" spans="1:23" ht="15" customHeight="1" x14ac:dyDescent="0.25">
      <c r="A29" s="1681"/>
      <c r="B29" s="360" t="s">
        <v>790</v>
      </c>
      <c r="C29" s="267"/>
      <c r="D29" s="160"/>
      <c r="E29" s="138" t="str">
        <f t="shared" ref="E29:E34" si="5">IF(AND(ISNUMBER(C29), ISNUMBER(D29)),C29-D29, "")</f>
        <v/>
      </c>
      <c r="F29" s="160"/>
      <c r="G29" s="160"/>
      <c r="H29" s="160"/>
      <c r="I29" s="160"/>
      <c r="J29" s="605"/>
      <c r="K29" s="605"/>
      <c r="L29" s="605"/>
      <c r="M29" s="160"/>
      <c r="N29" s="160"/>
      <c r="O29" s="138" t="str">
        <f t="shared" ref="O29:O34" si="6">IF(AND(ISNUMBER(M29), ISNUMBER(N29)),M29-N29, "")</f>
        <v/>
      </c>
      <c r="P29" s="160"/>
      <c r="Q29" s="160"/>
      <c r="R29" s="482" t="str">
        <f>IF(AND(ISNUMBER(E29), ISNUMBER(I29), E29&lt;&gt;0, I29&lt;&gt;0), IF(I29/E29&gt;=0.07, "Pass", "Fail"), "")</f>
        <v/>
      </c>
      <c r="S29" s="316" t="str">
        <f t="shared" si="1"/>
        <v/>
      </c>
      <c r="T29" s="316" t="str">
        <f>IF(AND(ISNUMBER(O29), ISNUMBER(P29), O29&lt;&gt;0, P29&lt;&gt;0), IF(P29/O29&gt;=0.1, "Pass", "Fail"), "")</f>
        <v/>
      </c>
      <c r="U29" s="313" t="str">
        <f>IF(OR(ISNUMBER(P29)=FALSE, O29=0), "", IF(ISNUMBER(Q29)=FALSE, "Fail", IF(AND(Q29/O29&gt;=0.1, Q29/O29&lt;=12.5), "Pass"," Please explain")))</f>
        <v/>
      </c>
      <c r="V29" s="394" t="str">
        <f>IF(OR(ISNUMBER(P29)=FALSE, O29=0), "", IF(ISNUMBER(Q29)=FALSE, "Fail", IF(OR((P29/O29=0.1), (P29/O29=12.5), (P29&lt;&gt;Q29)), "Pass", "Please explain")))</f>
        <v/>
      </c>
      <c r="W29" s="282"/>
    </row>
    <row r="30" spans="1:23" ht="15" customHeight="1" x14ac:dyDescent="0.25">
      <c r="A30" s="1681"/>
      <c r="B30" s="360" t="s">
        <v>791</v>
      </c>
      <c r="C30" s="267"/>
      <c r="D30" s="160"/>
      <c r="E30" s="138" t="str">
        <f t="shared" si="5"/>
        <v/>
      </c>
      <c r="F30" s="160"/>
      <c r="G30" s="160"/>
      <c r="H30" s="160"/>
      <c r="I30" s="160"/>
      <c r="J30" s="605"/>
      <c r="K30" s="605"/>
      <c r="L30" s="605"/>
      <c r="M30" s="160"/>
      <c r="N30" s="160"/>
      <c r="O30" s="138" t="str">
        <f t="shared" si="6"/>
        <v/>
      </c>
      <c r="P30" s="98"/>
      <c r="Q30" s="334" t="str">
        <f>IF(ISNUMBER(P30),P30,"")</f>
        <v/>
      </c>
      <c r="R30" s="482" t="str">
        <f>IF(AND(ISNUMBER(E30), ISNUMBER(I30), E30&lt;&gt;0, I30&lt;&gt;0), IF(I30/E30&gt;=0.07, "Pass", "Fail"), "")</f>
        <v/>
      </c>
      <c r="S30" s="316" t="str">
        <f t="shared" si="1"/>
        <v/>
      </c>
      <c r="T30" s="316" t="str">
        <f>IF(AND(ISNUMBER(O30), ISNUMBER(P30), O30&lt;&gt;0, P30&lt;&gt;0), IF(P30/O30&gt;=0.1, "Pass", "Fail"), "")</f>
        <v/>
      </c>
      <c r="U30" s="337"/>
      <c r="V30" s="130"/>
      <c r="W30" s="282"/>
    </row>
    <row r="31" spans="1:23" ht="15" customHeight="1" x14ac:dyDescent="0.25">
      <c r="A31" s="1681"/>
      <c r="B31" s="360" t="s">
        <v>792</v>
      </c>
      <c r="C31" s="267"/>
      <c r="D31" s="160"/>
      <c r="E31" s="138" t="str">
        <f t="shared" si="5"/>
        <v/>
      </c>
      <c r="F31" s="160"/>
      <c r="G31" s="160"/>
      <c r="H31" s="160"/>
      <c r="I31" s="160"/>
      <c r="J31" s="605"/>
      <c r="K31" s="605"/>
      <c r="L31" s="605"/>
      <c r="M31" s="160"/>
      <c r="N31" s="160"/>
      <c r="O31" s="138" t="str">
        <f t="shared" si="6"/>
        <v/>
      </c>
      <c r="P31" s="98"/>
      <c r="Q31" s="160"/>
      <c r="R31" s="482" t="str">
        <f>IF(AND(ISNUMBER(E31), ISNUMBER(I31), E31&lt;&gt;0, I31&lt;&gt;0), IF(I31/E31&gt;=0.07, "Pass", "Fail"), "")</f>
        <v/>
      </c>
      <c r="S31" s="316" t="str">
        <f t="shared" si="1"/>
        <v/>
      </c>
      <c r="T31" s="316" t="str">
        <f>IF(AND(ISNUMBER(O31), ISNUMBER(P31), O31&lt;&gt;0, P31&lt;&gt;0), IF(P31/O31&gt;=0.1, "Pass", "Fail"), "")</f>
        <v/>
      </c>
      <c r="U31" s="337"/>
      <c r="V31" s="130"/>
      <c r="W31" s="282"/>
    </row>
    <row r="32" spans="1:23" ht="15" customHeight="1" x14ac:dyDescent="0.25">
      <c r="A32" s="1681"/>
      <c r="B32" s="360" t="s">
        <v>793</v>
      </c>
      <c r="C32" s="267"/>
      <c r="D32" s="160"/>
      <c r="E32" s="138" t="str">
        <f t="shared" si="5"/>
        <v/>
      </c>
      <c r="F32" s="160"/>
      <c r="G32" s="160"/>
      <c r="H32" s="160"/>
      <c r="I32" s="160"/>
      <c r="J32" s="605"/>
      <c r="K32" s="605"/>
      <c r="L32" s="605"/>
      <c r="M32" s="160"/>
      <c r="N32" s="160"/>
      <c r="O32" s="138" t="str">
        <f t="shared" si="6"/>
        <v/>
      </c>
      <c r="P32" s="98"/>
      <c r="Q32" s="334" t="str">
        <f>IF(ISNUMBER(P32),P32,"")</f>
        <v/>
      </c>
      <c r="R32" s="482" t="str">
        <f>IF(AND(ISNUMBER(E32), ISNUMBER(I32), E32&lt;&gt;0, I32&lt;&gt;0), IF(I32/E32&gt;=0.07, "Pass", "Fail"), "")</f>
        <v/>
      </c>
      <c r="S32" s="316" t="str">
        <f t="shared" si="1"/>
        <v/>
      </c>
      <c r="T32" s="316" t="str">
        <f>IF(AND(ISNUMBER(O32), ISNUMBER(P32), O32&lt;&gt;0, P32&lt;&gt;0), IF(P32/O32&gt;=0.1, "Pass", "Fail"), "")</f>
        <v/>
      </c>
      <c r="U32" s="337"/>
      <c r="V32" s="130"/>
      <c r="W32" s="282"/>
    </row>
    <row r="33" spans="1:23" ht="15" customHeight="1" x14ac:dyDescent="0.25">
      <c r="A33" s="1681"/>
      <c r="B33" s="1654" t="s">
        <v>448</v>
      </c>
      <c r="C33" s="275"/>
      <c r="D33" s="162"/>
      <c r="E33" s="572" t="str">
        <f t="shared" si="5"/>
        <v/>
      </c>
      <c r="F33" s="160"/>
      <c r="G33" s="160"/>
      <c r="H33" s="160"/>
      <c r="I33" s="162"/>
      <c r="J33" s="1680"/>
      <c r="K33" s="1680"/>
      <c r="L33" s="1680"/>
      <c r="M33" s="162"/>
      <c r="N33" s="162"/>
      <c r="O33" s="572" t="str">
        <f t="shared" si="6"/>
        <v/>
      </c>
      <c r="P33" s="188"/>
      <c r="Q33" s="547" t="str">
        <f>IF(ISNUMBER(P33),P33,"")</f>
        <v/>
      </c>
      <c r="R33" s="573" t="str">
        <f>IF(AND(ISNUMBER(E33), ISNUMBER(I33), E33&lt;&gt;0, I33&lt;&gt;0), IF(I33/E33&gt;=12.5, "Pass", "Fail"), "")</f>
        <v/>
      </c>
      <c r="S33" s="574" t="str">
        <f t="shared" si="1"/>
        <v/>
      </c>
      <c r="T33" s="317" t="str">
        <f>IF(AND(ISNUMBER(O33), ISNUMBER(P33), O33&lt;&gt;0, P33&lt;&gt;0), IF(P33/O33=12.5, "Pass", "Fail"), "")</f>
        <v/>
      </c>
      <c r="U33" s="575"/>
      <c r="V33" s="321"/>
      <c r="W33" s="282"/>
    </row>
    <row r="34" spans="1:23" ht="15" customHeight="1" x14ac:dyDescent="0.25">
      <c r="A34" s="1681"/>
      <c r="B34" s="173" t="s">
        <v>2158</v>
      </c>
      <c r="C34" s="605"/>
      <c r="D34" s="605"/>
      <c r="E34" s="572" t="str">
        <f t="shared" si="5"/>
        <v/>
      </c>
      <c r="F34" s="605"/>
      <c r="G34" s="605"/>
      <c r="H34" s="605"/>
      <c r="I34" s="605"/>
      <c r="J34" s="1680"/>
      <c r="K34" s="1680"/>
      <c r="L34" s="1680"/>
      <c r="M34" s="605"/>
      <c r="N34" s="605"/>
      <c r="O34" s="572" t="str">
        <f t="shared" si="6"/>
        <v/>
      </c>
      <c r="P34" s="605"/>
      <c r="Q34" s="605"/>
      <c r="R34" s="1824"/>
      <c r="S34" s="1824"/>
      <c r="T34" s="1824"/>
      <c r="U34" s="1824"/>
      <c r="V34" s="321"/>
      <c r="W34" s="282"/>
    </row>
    <row r="35" spans="1:23" ht="15" customHeight="1" x14ac:dyDescent="0.25">
      <c r="A35" s="1681"/>
      <c r="B35" s="173" t="s">
        <v>2013</v>
      </c>
      <c r="C35" s="890"/>
      <c r="D35" s="890"/>
      <c r="E35" s="890"/>
      <c r="F35" s="890"/>
      <c r="G35" s="890"/>
      <c r="H35" s="890"/>
      <c r="I35" s="160"/>
      <c r="J35" s="605"/>
      <c r="K35" s="605"/>
      <c r="L35" s="605"/>
      <c r="M35" s="890"/>
      <c r="N35" s="890"/>
      <c r="O35" s="890"/>
      <c r="P35" s="98"/>
      <c r="Q35" s="98"/>
      <c r="R35" s="784"/>
      <c r="S35" s="784"/>
      <c r="T35" s="784"/>
      <c r="U35" s="784"/>
      <c r="V35" s="130"/>
      <c r="W35" s="282"/>
    </row>
    <row r="36" spans="1:23" ht="15" customHeight="1" x14ac:dyDescent="0.25">
      <c r="A36" s="1681"/>
      <c r="B36" s="718" t="s">
        <v>96</v>
      </c>
      <c r="C36" s="558" t="str">
        <f t="shared" ref="C36:H36" si="7">IF(AND(ISNUMBER(C21), ISNUMBER(C28), ISNUMBER(C33)), SUM(C21,C28,C33:C34), "")</f>
        <v/>
      </c>
      <c r="D36" s="503" t="str">
        <f t="shared" si="7"/>
        <v/>
      </c>
      <c r="E36" s="503" t="str">
        <f t="shared" si="7"/>
        <v/>
      </c>
      <c r="F36" s="503" t="str">
        <f t="shared" si="7"/>
        <v/>
      </c>
      <c r="G36" s="503" t="str">
        <f t="shared" si="7"/>
        <v/>
      </c>
      <c r="H36" s="503" t="str">
        <f t="shared" si="7"/>
        <v/>
      </c>
      <c r="I36" s="503" t="str">
        <f>IF(AND(ISNUMBER(I21), ISNUMBER(I28), ISNUMBER(I33), ISNUMBER(I35)), SUM(I21, I28, I33:I35), "")</f>
        <v/>
      </c>
      <c r="J36" s="503" t="str">
        <f>IF(AND(ISNUMBER(J21), ISNUMBER(J28), ISNUMBER(J33), ISNUMBER(J35)), SUM(J21, J28, J33:J35), "")</f>
        <v/>
      </c>
      <c r="K36" s="503" t="str">
        <f>IF(AND(ISNUMBER(K21), ISNUMBER(K28), ISNUMBER(K33), ISNUMBER(K35)), SUM(K21, K28, K33:K35), "")</f>
        <v/>
      </c>
      <c r="L36" s="503" t="str">
        <f>IF(AND(ISNUMBER(L21), ISNUMBER(L28), ISNUMBER(L33), ISNUMBER(L35)), SUM(L21, L28, L33:L35), "")</f>
        <v/>
      </c>
      <c r="M36" s="503" t="str">
        <f>IF(AND(ISNUMBER(M21), ISNUMBER(M28), ISNUMBER(M33)), SUM(M21,M28,M33:M34), "")</f>
        <v/>
      </c>
      <c r="N36" s="503" t="str">
        <f>IF(AND(ISNUMBER(N21), ISNUMBER(N28), ISNUMBER(N33)), SUM(N21,N28,N33:N34), "")</f>
        <v/>
      </c>
      <c r="O36" s="503" t="str">
        <f>IF(AND(ISNUMBER(O21), ISNUMBER(O28), ISNUMBER(O33)), SUM(O21,O28,O33:O34), "")</f>
        <v/>
      </c>
      <c r="P36" s="503" t="str">
        <f>IF(AND(ISNUMBER(P21), ISNUMBER(P28), ISNUMBER(P33), ISNUMBER(P35)), SUM(P21, P28, P33:P35), "")</f>
        <v/>
      </c>
      <c r="Q36" s="503" t="str">
        <f>IF(AND(ISNUMBER(Q21), ISNUMBER(Q28), ISNUMBER(Q33), ISNUMBER(Q35)), SUM(Q21, Q28, Q33:Q35), "")</f>
        <v/>
      </c>
      <c r="R36" s="890"/>
      <c r="S36" s="303"/>
      <c r="T36" s="303"/>
      <c r="U36" s="303"/>
      <c r="V36" s="303"/>
      <c r="W36" s="282"/>
    </row>
    <row r="37" spans="1:23" ht="15" customHeight="1" x14ac:dyDescent="0.25">
      <c r="A37" s="1681"/>
      <c r="B37" s="849" t="s">
        <v>1491</v>
      </c>
      <c r="C37" s="891"/>
      <c r="D37" s="891"/>
      <c r="E37" s="1264"/>
      <c r="F37" s="1264"/>
      <c r="G37" s="1264"/>
      <c r="H37" s="1264"/>
      <c r="I37" s="1264"/>
      <c r="J37" s="1264"/>
      <c r="K37" s="1264"/>
      <c r="L37" s="1264"/>
      <c r="M37" s="418"/>
      <c r="N37" s="418"/>
      <c r="O37" s="1264"/>
      <c r="P37" s="1264"/>
      <c r="Q37" s="1264"/>
      <c r="R37" s="418"/>
      <c r="S37" s="418"/>
      <c r="T37" s="418"/>
      <c r="U37" s="418"/>
      <c r="V37" s="418"/>
      <c r="W37" s="282"/>
    </row>
    <row r="38" spans="1:23" ht="15" customHeight="1" x14ac:dyDescent="0.25">
      <c r="A38" s="1681"/>
      <c r="B38" s="512" t="s">
        <v>1492</v>
      </c>
      <c r="C38" s="1268"/>
      <c r="D38" s="1268"/>
      <c r="E38" s="1269"/>
      <c r="F38" s="1269"/>
      <c r="G38" s="1269"/>
      <c r="H38" s="1269"/>
      <c r="I38" s="1269"/>
      <c r="J38" s="1269"/>
      <c r="K38" s="1269"/>
      <c r="L38" s="1269"/>
      <c r="M38" s="1270"/>
      <c r="N38" s="1270"/>
      <c r="O38" s="1269"/>
      <c r="P38" s="1269"/>
      <c r="Q38" s="1269"/>
      <c r="R38" s="1270"/>
      <c r="S38" s="1270"/>
      <c r="T38" s="1270"/>
      <c r="U38" s="1270"/>
      <c r="V38" s="1270"/>
      <c r="W38" s="282"/>
    </row>
    <row r="39" spans="1:23" ht="15" customHeight="1" x14ac:dyDescent="0.25">
      <c r="A39" s="1681"/>
      <c r="B39" s="2613" t="str">
        <f>"Check: row " &amp; ROW(I37) &amp; " ≤ row " &amp; ROW(B21)</f>
        <v>Check: row 37 ≤ row 21</v>
      </c>
      <c r="C39" s="2613"/>
      <c r="D39" s="2614"/>
      <c r="E39" s="313" t="str">
        <f>IF(AND(ISNUMBER(E21), ISNUMBER(E37)), IF(E37&lt;=E21, "Pass", "Fail"), "")</f>
        <v/>
      </c>
      <c r="F39" s="313" t="str">
        <f t="shared" ref="F39:L39" si="8">IF(AND(ISNUMBER(F21), ISNUMBER(F37)), IF(F37&lt;=F21, "Pass", "Fail"), "")</f>
        <v/>
      </c>
      <c r="G39" s="313" t="str">
        <f t="shared" si="8"/>
        <v/>
      </c>
      <c r="H39" s="313" t="str">
        <f t="shared" si="8"/>
        <v/>
      </c>
      <c r="I39" s="313" t="str">
        <f t="shared" si="8"/>
        <v/>
      </c>
      <c r="J39" s="313" t="str">
        <f t="shared" si="8"/>
        <v/>
      </c>
      <c r="K39" s="313" t="str">
        <f t="shared" si="8"/>
        <v/>
      </c>
      <c r="L39" s="313" t="str">
        <f t="shared" si="8"/>
        <v/>
      </c>
      <c r="M39" s="161"/>
      <c r="N39" s="161"/>
      <c r="O39" s="313" t="str">
        <f>IF(AND(ISNUMBER(O21), ISNUMBER(O37)), IF(O37&lt;=O21, "Pass", "Fail"), "")</f>
        <v/>
      </c>
      <c r="P39" s="313" t="str">
        <f>IF(AND(ISNUMBER(P21), ISNUMBER(P37)), IF(P37&lt;=P21, "Pass", "Fail"), "")</f>
        <v/>
      </c>
      <c r="Q39" s="313" t="str">
        <f>IF(AND(ISNUMBER(Q21), ISNUMBER(Q37)), IF(Q37&lt;=Q21, "Pass", "Fail"), "")</f>
        <v/>
      </c>
      <c r="R39" s="161"/>
      <c r="S39" s="161"/>
      <c r="T39" s="161"/>
      <c r="U39" s="161"/>
      <c r="V39" s="161"/>
      <c r="W39" s="282"/>
    </row>
    <row r="40" spans="1:23" ht="15" customHeight="1" x14ac:dyDescent="0.25">
      <c r="A40" s="1681"/>
      <c r="B40" s="2608" t="str">
        <f>"Check: row " &amp; ROW(I38) &amp; " ≤ row " &amp; ROW(B37)</f>
        <v>Check: row 38 ≤ row 37</v>
      </c>
      <c r="C40" s="2608"/>
      <c r="D40" s="2609"/>
      <c r="E40" s="315" t="str">
        <f>IF(AND(ISNUMBER(E37), ISNUMBER(E38)), IF(E38&lt;=E37, "Pass", "Fail"), "")</f>
        <v/>
      </c>
      <c r="F40" s="315" t="str">
        <f t="shared" ref="F40:L40" si="9">IF(AND(ISNUMBER(F37), ISNUMBER(F38)), IF(F38&lt;=F37, "Pass", "Fail"), "")</f>
        <v/>
      </c>
      <c r="G40" s="315" t="str">
        <f t="shared" si="9"/>
        <v/>
      </c>
      <c r="H40" s="315" t="str">
        <f t="shared" si="9"/>
        <v/>
      </c>
      <c r="I40" s="315" t="str">
        <f t="shared" si="9"/>
        <v/>
      </c>
      <c r="J40" s="315" t="str">
        <f t="shared" si="9"/>
        <v/>
      </c>
      <c r="K40" s="315" t="str">
        <f t="shared" si="9"/>
        <v/>
      </c>
      <c r="L40" s="315" t="str">
        <f t="shared" si="9"/>
        <v/>
      </c>
      <c r="M40" s="172"/>
      <c r="N40" s="172"/>
      <c r="O40" s="315" t="str">
        <f>IF(AND(ISNUMBER(O37), ISNUMBER(O38)), IF(O38&lt;=O37, "Pass", "Fail"), "")</f>
        <v/>
      </c>
      <c r="P40" s="315" t="str">
        <f>IF(AND(ISNUMBER(P37), ISNUMBER(P38)), IF(P38&lt;=P37, "Pass", "Fail"), "")</f>
        <v/>
      </c>
      <c r="Q40" s="315" t="str">
        <f>IF(AND(ISNUMBER(Q37), ISNUMBER(Q38)), IF(Q38&lt;=Q37, "Pass", "Fail"), "")</f>
        <v/>
      </c>
      <c r="R40" s="172"/>
      <c r="S40" s="172"/>
      <c r="T40" s="172"/>
      <c r="U40" s="172"/>
      <c r="V40" s="172"/>
      <c r="W40" s="282"/>
    </row>
    <row r="41" spans="1:23" ht="15" customHeight="1" x14ac:dyDescent="0.25">
      <c r="A41" s="1828"/>
      <c r="B41" s="844"/>
      <c r="C41" s="844"/>
      <c r="D41" s="844"/>
      <c r="E41" s="844"/>
      <c r="F41" s="1651"/>
      <c r="G41" s="1651"/>
      <c r="H41" s="1651"/>
      <c r="I41" s="844"/>
      <c r="J41" s="1651"/>
      <c r="K41" s="1651"/>
      <c r="L41" s="1651"/>
      <c r="M41" s="844"/>
      <c r="N41" s="844"/>
      <c r="O41" s="844"/>
      <c r="P41" s="844"/>
      <c r="Q41" s="844"/>
      <c r="R41" s="844"/>
      <c r="S41" s="844"/>
      <c r="T41" s="844"/>
      <c r="U41" s="844"/>
      <c r="V41" s="226"/>
      <c r="W41" s="355"/>
    </row>
    <row r="42" spans="1:23" ht="45" customHeight="1" x14ac:dyDescent="0.25">
      <c r="A42" s="1850" t="s">
        <v>1997</v>
      </c>
      <c r="B42" s="193"/>
      <c r="C42" s="844"/>
      <c r="D42" s="844"/>
      <c r="E42" s="844"/>
      <c r="F42" s="1651"/>
      <c r="G42" s="1651"/>
      <c r="H42" s="193"/>
      <c r="I42" s="193"/>
      <c r="J42" s="193"/>
      <c r="K42" s="193"/>
      <c r="L42" s="193"/>
      <c r="M42" s="193"/>
      <c r="N42" s="193"/>
      <c r="O42" s="193"/>
      <c r="P42" s="193"/>
      <c r="Q42" s="193"/>
      <c r="R42" s="193"/>
      <c r="S42" s="193"/>
      <c r="W42" s="466"/>
    </row>
    <row r="43" spans="1:23" ht="15" customHeight="1" x14ac:dyDescent="0.25">
      <c r="A43" s="1851"/>
      <c r="B43" s="193"/>
      <c r="C43" s="2607" t="s">
        <v>469</v>
      </c>
      <c r="D43" s="2607"/>
      <c r="E43" s="2607"/>
      <c r="F43" s="2607"/>
      <c r="G43" s="1391" t="s">
        <v>616</v>
      </c>
      <c r="H43" s="193"/>
      <c r="I43" s="193"/>
      <c r="J43" s="193"/>
      <c r="K43" s="193"/>
      <c r="L43" s="193"/>
      <c r="M43" s="193"/>
      <c r="N43" s="193"/>
      <c r="O43" s="193"/>
      <c r="P43" s="193"/>
      <c r="Q43" s="193"/>
      <c r="R43" s="193"/>
      <c r="S43" s="193"/>
      <c r="W43" s="282"/>
    </row>
    <row r="44" spans="1:23" ht="90" customHeight="1" x14ac:dyDescent="0.25">
      <c r="A44" s="1851"/>
      <c r="B44" s="193"/>
      <c r="C44" s="1" t="s">
        <v>463</v>
      </c>
      <c r="D44" s="1130" t="s">
        <v>458</v>
      </c>
      <c r="E44" s="1130" t="s">
        <v>472</v>
      </c>
      <c r="F44" s="1130" t="s">
        <v>35</v>
      </c>
      <c r="G44" s="1131" t="s">
        <v>35</v>
      </c>
      <c r="H44" s="193"/>
      <c r="I44" s="1661"/>
      <c r="J44" s="1661"/>
      <c r="K44" s="1661"/>
      <c r="L44" s="1661"/>
      <c r="M44" s="1661"/>
      <c r="N44" s="193"/>
      <c r="O44" s="193"/>
      <c r="P44" s="193"/>
      <c r="Q44" s="193"/>
      <c r="R44" s="193"/>
      <c r="S44" s="193"/>
      <c r="T44" s="193"/>
      <c r="U44" s="193"/>
      <c r="V44" s="193"/>
      <c r="W44" s="193"/>
    </row>
    <row r="45" spans="1:23" ht="60" customHeight="1" x14ac:dyDescent="0.25">
      <c r="A45" s="1681"/>
      <c r="B45" s="1649" t="s">
        <v>1999</v>
      </c>
      <c r="C45" s="421"/>
      <c r="D45" s="164"/>
      <c r="E45" s="164"/>
      <c r="F45" s="164"/>
      <c r="G45" s="1174"/>
      <c r="H45" s="193"/>
      <c r="I45" s="193"/>
      <c r="J45" s="193"/>
      <c r="K45" s="193"/>
      <c r="L45" s="193"/>
      <c r="M45" s="193"/>
      <c r="N45" s="193"/>
      <c r="O45" s="193"/>
      <c r="P45" s="193"/>
      <c r="Q45" s="193"/>
      <c r="R45" s="193"/>
      <c r="S45" s="193"/>
      <c r="T45" s="193"/>
      <c r="U45" s="193"/>
      <c r="V45" s="193"/>
      <c r="W45" s="193"/>
    </row>
    <row r="46" spans="1:23" ht="60" customHeight="1" x14ac:dyDescent="0.25">
      <c r="A46" s="1681"/>
      <c r="B46" s="1233" t="s">
        <v>2000</v>
      </c>
      <c r="C46" s="430"/>
      <c r="D46" s="799"/>
      <c r="E46" s="799"/>
      <c r="F46" s="799"/>
      <c r="G46" s="1104"/>
      <c r="H46" s="193"/>
      <c r="I46" s="193"/>
      <c r="J46" s="193"/>
      <c r="K46" s="193"/>
      <c r="L46" s="193"/>
      <c r="M46" s="193"/>
      <c r="N46" s="193"/>
      <c r="O46" s="193"/>
      <c r="P46" s="193"/>
      <c r="Q46" s="193"/>
      <c r="R46" s="193"/>
      <c r="S46" s="193"/>
      <c r="T46" s="193"/>
      <c r="U46" s="193"/>
      <c r="V46" s="193"/>
      <c r="W46" s="193"/>
    </row>
    <row r="47" spans="1:23" ht="15" customHeight="1" x14ac:dyDescent="0.25">
      <c r="A47" s="1828"/>
      <c r="B47" s="226"/>
      <c r="C47" s="226"/>
      <c r="D47" s="226"/>
      <c r="E47" s="226"/>
      <c r="F47" s="237"/>
      <c r="G47" s="237"/>
      <c r="H47" s="237"/>
      <c r="I47" s="226"/>
      <c r="J47" s="237"/>
      <c r="K47" s="237"/>
      <c r="L47" s="237"/>
      <c r="M47" s="226"/>
      <c r="N47" s="226"/>
      <c r="O47" s="226"/>
      <c r="P47" s="226"/>
      <c r="Q47" s="226"/>
      <c r="R47" s="226"/>
      <c r="S47" s="226"/>
      <c r="T47" s="226"/>
      <c r="U47" s="226"/>
      <c r="V47" s="226"/>
      <c r="W47" s="355"/>
    </row>
  </sheetData>
  <sheetProtection algorithmName="SHA-512" hashValue="A5zsQQTiETfpcqVROPCRxC8oK2TmIs3wLugV44HxbAt2eJG6e1cb2gxHAgqJV6eVGpvzc5/ajhBCR9IR9oVmHg==" saltValue="CIwx1j45NcQqTwnvFa+6+g==" spinCount="100000" sheet="1" objects="1" scenarios="1"/>
  <mergeCells count="16">
    <mergeCell ref="I18:L18"/>
    <mergeCell ref="C17:L17"/>
    <mergeCell ref="C5:E5"/>
    <mergeCell ref="U17:V17"/>
    <mergeCell ref="C6:E6"/>
    <mergeCell ref="G5:H5"/>
    <mergeCell ref="G6:H6"/>
    <mergeCell ref="I5:L5"/>
    <mergeCell ref="I6:L6"/>
    <mergeCell ref="S17:T17"/>
    <mergeCell ref="M17:P17"/>
    <mergeCell ref="C43:F43"/>
    <mergeCell ref="B40:D40"/>
    <mergeCell ref="B17:B19"/>
    <mergeCell ref="B39:D39"/>
    <mergeCell ref="C18:H18"/>
  </mergeCells>
  <conditionalFormatting sqref="A45:B46">
    <cfRule type="cellIs" dxfId="2994" priority="5" stopIfTrue="1" operator="equal">
      <formula>"Pass"</formula>
    </cfRule>
    <cfRule type="cellIs" dxfId="2993" priority="6" stopIfTrue="1" operator="equal">
      <formula>"Warning"</formula>
    </cfRule>
    <cfRule type="cellIs" dxfId="2992" priority="7" stopIfTrue="1" operator="equal">
      <formula>"Please explain"</formula>
    </cfRule>
    <cfRule type="cellIs" dxfId="2991" priority="8" stopIfTrue="1" operator="equal">
      <formula>"Fail"</formula>
    </cfRule>
  </conditionalFormatting>
  <conditionalFormatting sqref="A19:H20">
    <cfRule type="cellIs" dxfId="2990" priority="17" stopIfTrue="1" operator="equal">
      <formula>"Pass"</formula>
    </cfRule>
    <cfRule type="cellIs" dxfId="2989" priority="18" stopIfTrue="1" operator="equal">
      <formula>"Warning"</formula>
    </cfRule>
    <cfRule type="cellIs" dxfId="2988" priority="19" stopIfTrue="1" operator="equal">
      <formula>"Please explain"</formula>
    </cfRule>
    <cfRule type="cellIs" dxfId="2987" priority="20" stopIfTrue="1" operator="equal">
      <formula>"Fail"</formula>
    </cfRule>
  </conditionalFormatting>
  <conditionalFormatting sqref="A1:L1 N1:W1 A2:W6 A7:F8 M7:W8 A9:W16 A17:C18 M17:W20 A21:W42 A43:C43 H43:W46 A44:W44 C45:Q46 A47:W1048576">
    <cfRule type="cellIs" dxfId="2986" priority="46" stopIfTrue="1" operator="equal">
      <formula>"Warning"</formula>
    </cfRule>
    <cfRule type="cellIs" dxfId="2985" priority="48" stopIfTrue="1" operator="equal">
      <formula>"Please explain"</formula>
    </cfRule>
    <cfRule type="cellIs" dxfId="2984" priority="370" stopIfTrue="1" operator="equal">
      <formula>"Fail"</formula>
    </cfRule>
  </conditionalFormatting>
  <conditionalFormatting sqref="A9:W16 A21:W42 H43:W46 C45:Q46 A1:L1 N1:W1 A2:W6 A7:F8 M7:W8 A17:C18 M17:W20 A43:C43 A44:W44 A47:W1048576">
    <cfRule type="cellIs" dxfId="2983" priority="45" stopIfTrue="1" operator="equal">
      <formula>"Pass"</formula>
    </cfRule>
  </conditionalFormatting>
  <conditionalFormatting sqref="G43">
    <cfRule type="cellIs" dxfId="2982" priority="1" stopIfTrue="1" operator="equal">
      <formula>"Pass"</formula>
    </cfRule>
    <cfRule type="cellIs" dxfId="2981" priority="2" stopIfTrue="1" operator="equal">
      <formula>"Warning"</formula>
    </cfRule>
    <cfRule type="cellIs" dxfId="2980" priority="3" stopIfTrue="1" operator="equal">
      <formula>"Please explain"</formula>
    </cfRule>
    <cfRule type="cellIs" dxfId="2979" priority="4" stopIfTrue="1" operator="equal">
      <formula>"Fail"</formula>
    </cfRule>
  </conditionalFormatting>
  <conditionalFormatting sqref="I18:I20">
    <cfRule type="cellIs" dxfId="2978" priority="25" stopIfTrue="1" operator="equal">
      <formula>"Pass"</formula>
    </cfRule>
    <cfRule type="cellIs" dxfId="2977" priority="26" stopIfTrue="1" operator="equal">
      <formula>"Warning"</formula>
    </cfRule>
    <cfRule type="cellIs" dxfId="2976" priority="27" stopIfTrue="1" operator="equal">
      <formula>"Please explain"</formula>
    </cfRule>
    <cfRule type="cellIs" dxfId="2975" priority="28" stopIfTrue="1" operator="equal">
      <formula>"Fail"</formula>
    </cfRule>
  </conditionalFormatting>
  <conditionalFormatting sqref="I14:L15 C21:Q34 C36:Q38 C45:L46">
    <cfRule type="cellIs" dxfId="2974" priority="41" stopIfTrue="1" operator="lessThan">
      <formula>0</formula>
    </cfRule>
  </conditionalFormatting>
  <conditionalFormatting sqref="J19:L20">
    <cfRule type="cellIs" dxfId="2973" priority="9" stopIfTrue="1" operator="equal">
      <formula>"Pass"</formula>
    </cfRule>
    <cfRule type="cellIs" dxfId="2972" priority="10" stopIfTrue="1" operator="equal">
      <formula>"Warning"</formula>
    </cfRule>
    <cfRule type="cellIs" dxfId="2971" priority="11" stopIfTrue="1" operator="equal">
      <formula>"Please explain"</formula>
    </cfRule>
    <cfRule type="cellIs" dxfId="2970" priority="12" stopIfTrue="1" operator="equal">
      <formula>"Fail"</formula>
    </cfRule>
  </conditionalFormatting>
  <conditionalFormatting sqref="M1">
    <cfRule type="cellIs" dxfId="2969" priority="29" stopIfTrue="1" operator="equal">
      <formula>"Error"</formula>
    </cfRule>
    <cfRule type="cellIs" dxfId="2968" priority="30"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1" max="22" man="1"/>
  </rowBreaks>
  <colBreaks count="1" manualBreakCount="1">
    <brk id="12" max="38" man="1"/>
  </colBreaks>
  <ignoredErrors>
    <ignoredError sqref="R26"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4.25" zeroHeight="1" x14ac:dyDescent="0.25"/>
  <cols>
    <col min="1" max="1" width="1.7109375" style="209" customWidth="1"/>
    <col min="2" max="2" width="95.7109375" style="58" customWidth="1"/>
    <col min="3" max="8" width="18.7109375" style="58" customWidth="1"/>
    <col min="9" max="14" width="18.7109375" style="58" hidden="1" customWidth="1"/>
    <col min="15" max="26" width="18.7109375" style="58" customWidth="1"/>
    <col min="27" max="27" width="1.7109375" style="58" customWidth="1"/>
    <col min="28" max="31" width="0" hidden="1" customWidth="1"/>
    <col min="32" max="16384" width="16.7109375" hidden="1"/>
  </cols>
  <sheetData>
    <row r="1" spans="1:27" ht="30.75" x14ac:dyDescent="0.25">
      <c r="A1" s="1078" t="s">
        <v>878</v>
      </c>
      <c r="B1" s="788"/>
      <c r="C1" s="652" t="str">
        <f>CONCATENATE("Reporting unit: ", 'General Info'!$C$7, " ", 'General Info'!$C$5)</f>
        <v xml:space="preserve">Reporting unit: 1 </v>
      </c>
      <c r="D1" s="788"/>
      <c r="E1" s="1511" t="s">
        <v>1834</v>
      </c>
      <c r="F1" s="788"/>
      <c r="G1" s="788"/>
      <c r="H1" s="788"/>
      <c r="I1" s="751"/>
      <c r="J1" s="751"/>
      <c r="K1" s="751"/>
      <c r="L1" s="751"/>
      <c r="M1" s="751"/>
      <c r="N1" s="751"/>
      <c r="O1" s="788"/>
      <c r="P1" s="788"/>
      <c r="Q1" s="788"/>
      <c r="R1" s="788"/>
      <c r="S1" s="788"/>
      <c r="T1" s="788"/>
      <c r="U1" s="788"/>
      <c r="V1" s="788"/>
      <c r="W1" s="788"/>
      <c r="X1" s="788"/>
      <c r="Y1" s="788"/>
      <c r="Z1" s="788"/>
      <c r="AA1" s="648"/>
    </row>
    <row r="2" spans="1:27" x14ac:dyDescent="0.25">
      <c r="AA2" s="643"/>
    </row>
    <row r="3" spans="1:27" s="58" customFormat="1" ht="30" customHeight="1" x14ac:dyDescent="0.25">
      <c r="A3" s="1791"/>
      <c r="B3" s="690" t="s">
        <v>1505</v>
      </c>
      <c r="C3" s="749"/>
      <c r="D3" s="749"/>
      <c r="E3" s="749"/>
      <c r="F3" s="749"/>
      <c r="G3" s="749"/>
      <c r="O3" s="1802" t="s">
        <v>1504</v>
      </c>
      <c r="P3" s="1803"/>
      <c r="Q3" s="1803"/>
      <c r="R3" s="1803"/>
      <c r="T3" s="2632" t="s">
        <v>2155</v>
      </c>
      <c r="U3" s="2632"/>
      <c r="V3" s="2632"/>
      <c r="W3" s="2632"/>
      <c r="X3" s="2632"/>
      <c r="Y3" s="2632"/>
      <c r="Z3" s="2632"/>
    </row>
    <row r="4" spans="1:27" ht="28.5" hidden="1" x14ac:dyDescent="0.25">
      <c r="A4" s="210"/>
      <c r="B4" s="1288" t="s">
        <v>965</v>
      </c>
      <c r="C4" s="1285" t="s">
        <v>1501</v>
      </c>
      <c r="D4" s="1286" t="s">
        <v>570</v>
      </c>
      <c r="E4" s="1287" t="s">
        <v>571</v>
      </c>
      <c r="F4" s="1290" t="s">
        <v>1503</v>
      </c>
      <c r="G4" s="1339" t="s">
        <v>1502</v>
      </c>
      <c r="O4" s="1804" t="s">
        <v>1501</v>
      </c>
      <c r="P4" s="1805" t="s">
        <v>570</v>
      </c>
      <c r="Q4" s="1806" t="s">
        <v>571</v>
      </c>
      <c r="R4" s="1297"/>
      <c r="T4" s="1788"/>
      <c r="U4" s="1789" t="s">
        <v>447</v>
      </c>
      <c r="V4" s="1789" t="s">
        <v>589</v>
      </c>
      <c r="W4" s="1789" t="s">
        <v>96</v>
      </c>
      <c r="X4" s="1789" t="s">
        <v>2111</v>
      </c>
      <c r="Y4" s="1789" t="s">
        <v>2112</v>
      </c>
      <c r="Z4" s="1789" t="s">
        <v>2113</v>
      </c>
      <c r="AA4" s="244"/>
    </row>
    <row r="5" spans="1:27" ht="15" customHeight="1" x14ac:dyDescent="0.25">
      <c r="A5" s="210"/>
      <c r="B5" s="1083" t="s">
        <v>107</v>
      </c>
      <c r="C5" s="1249" t="str">
        <f>IF('General Info'!$C$19="Yes", "Yes", "No")</f>
        <v>No</v>
      </c>
      <c r="D5" s="1079" t="str">
        <f>IF('General Info'!$C$24="Yes", "Yes", "No")</f>
        <v>No</v>
      </c>
      <c r="E5" s="1172" t="str">
        <f>IF(AND('General Info'!$C$28="Yes", OR('General Info'!$C$19="Yes", 'General Info'!$C$24="Yes")), "Yes", "No")</f>
        <v>No</v>
      </c>
      <c r="F5" s="1291"/>
      <c r="G5" s="1294"/>
      <c r="O5" s="1807" t="str">
        <f>IF(AND(C5="Yes", 'Supervisory information'!$C$41="Yes"), "Yes", "No")</f>
        <v>No</v>
      </c>
      <c r="P5" s="1808" t="str">
        <f>IF(AND(D5="Yes", 'Supervisory information'!$C$41="Yes"), "Yes", "No")</f>
        <v>No</v>
      </c>
      <c r="Q5" s="1809" t="str">
        <f>IF(AND(E5="Yes", 'Supervisory information'!$C$41="Yes"), "Yes", "No")</f>
        <v>No</v>
      </c>
      <c r="R5" s="11"/>
      <c r="T5" s="1082" t="s">
        <v>2108</v>
      </c>
      <c r="U5" s="1787" t="str">
        <f>IF(OR(AND('General Info'!$C$19="Yes",SUM(C21,G21)&gt;0),AND('General Info'!$C$24="Yes",SUM(E21,G21)&gt;0)),"Yes","No")</f>
        <v>No</v>
      </c>
      <c r="V5" s="1787" t="str">
        <f>IF(OR(AND('General Info'!$D$19="Yes",SUM(O21,S21)&gt;0),AND('General Info'!$D$24="Yes",SUM(Q21,X11)&gt;0)),"Yes","No")</f>
        <v>No</v>
      </c>
      <c r="W5" s="1787" t="str">
        <f>IF(AND(U5="Yes",V5="Yes"),"Yes","No")</f>
        <v>No</v>
      </c>
      <c r="X5" s="1787" t="str">
        <f>IF(OR(W5="Yes",W6="Yes",W7="Yes"),"Yes","No")</f>
        <v>No</v>
      </c>
      <c r="Y5" s="1787" t="str">
        <f>IF(OR(AND(W5="Yes",SUM(U21,W21,Y21)&gt;0),AND(W6&lt;&gt;"Yes",W31&gt;0),AND(W7="Yes",SUM(U41,W41)&gt;0)),"Yes","No")</f>
        <v>No</v>
      </c>
      <c r="Z5" s="1787" t="str">
        <f>IF(AND(SUM(C52,E52,G52)&gt;0,SUM(O52,Q52,S52)&gt;0,SUM(O53,Q53,S53)&gt;0),"Yes","No")</f>
        <v>No</v>
      </c>
      <c r="AA5" s="244"/>
    </row>
    <row r="6" spans="1:27" ht="15" customHeight="1" x14ac:dyDescent="0.25">
      <c r="A6" s="210"/>
      <c r="B6" s="1083" t="s">
        <v>926</v>
      </c>
      <c r="C6" s="37"/>
      <c r="D6" s="1080" t="str">
        <f>IF(OR('General Info'!$C$25="Yes", 'General Info'!$C$26="Yes"), "Yes", "No")</f>
        <v>No</v>
      </c>
      <c r="E6" s="81"/>
      <c r="F6" s="1292" t="str">
        <f>IF('General Info'!C11="Yes", "Yes", "No")</f>
        <v>No</v>
      </c>
      <c r="G6" s="1295" t="str">
        <f>IF('General Info'!D12="Yes", "Yes", "No")</f>
        <v>No</v>
      </c>
      <c r="O6" s="37"/>
      <c r="P6" s="1810" t="str">
        <f>IF(AND(D6="Yes", 'Supervisory information'!$C$41="Yes"), "Yes", "No")</f>
        <v>No</v>
      </c>
      <c r="Q6" s="81"/>
      <c r="R6" s="81"/>
      <c r="T6" s="1083" t="s">
        <v>2109</v>
      </c>
      <c r="U6" s="1080" t="str">
        <f>IF(AND(OR('General Info'!$C$25="Yes",'General Info'!$C$26="Yes"),'CCR and CVA'!E31&gt;0),"Yes","No")</f>
        <v>No</v>
      </c>
      <c r="V6" s="1080" t="str">
        <f>IF(AND(OR('General Info'!$D$25="Yes",AND('General Info'!$C$26="Yes",'General Info'!$D$27="Yes")),Q31&gt;0),"Yes","No")</f>
        <v>No</v>
      </c>
      <c r="W6" s="1787" t="str">
        <f t="shared" ref="W6:W7" si="0">IF(AND(U6="Yes",V6="Yes"),"Yes","No")</f>
        <v>No</v>
      </c>
      <c r="X6" s="40"/>
      <c r="Y6" s="40"/>
      <c r="Z6" s="40"/>
      <c r="AA6" s="244"/>
    </row>
    <row r="7" spans="1:27" ht="15" customHeight="1" x14ac:dyDescent="0.25">
      <c r="A7" s="210"/>
      <c r="B7" s="1248" t="s">
        <v>927</v>
      </c>
      <c r="C7" s="1250" t="str">
        <f>IF(OR('General Info'!$C$20="Yes", 'General Info'!$C$21="Yes", 'General Info'!$C$22="Yes"), "Yes", "No")</f>
        <v>No</v>
      </c>
      <c r="D7" s="1081" t="str">
        <f>IF('General Info'!$C$27="Yes", "Yes", "No")</f>
        <v>No</v>
      </c>
      <c r="E7" s="19"/>
      <c r="F7" s="1293"/>
      <c r="G7" s="1296"/>
      <c r="O7" s="1811" t="str">
        <f>IF(AND(C7="Yes", 'Supervisory information'!$C$41="Yes"), "Yes", "No")</f>
        <v>No</v>
      </c>
      <c r="P7" s="1812" t="str">
        <f>IF(AND(D7="Yes", 'Supervisory information'!$C$41="Yes"), "Yes", "No")</f>
        <v>No</v>
      </c>
      <c r="Q7" s="19"/>
      <c r="R7" s="19"/>
      <c r="T7" s="1083" t="s">
        <v>2110</v>
      </c>
      <c r="U7" s="1080" t="str">
        <f>IF(OR(AND(OR('General Info'!$C$20="Yes",'General Info'!$C$21="Yes",'General Info'!$C$22="Yes"),C41&gt;0),AND('General Info'!$C$27="Yes",E41&gt;0)),"Yes","No")</f>
        <v>No</v>
      </c>
      <c r="V7" s="1080" t="str">
        <f>IF(OR(AND('General Info'!$D$22="Yes",O41&gt;0),AND('General Info'!$D$27="Yes",Q41&gt;0)),"Yes","No")</f>
        <v>No</v>
      </c>
      <c r="W7" s="1787" t="str">
        <f t="shared" si="0"/>
        <v>No</v>
      </c>
      <c r="X7" s="40"/>
      <c r="Y7" s="40"/>
      <c r="Z7" s="40"/>
      <c r="AA7" s="244"/>
    </row>
    <row r="8" spans="1:27" ht="30" customHeight="1" x14ac:dyDescent="0.25">
      <c r="A8" s="210"/>
      <c r="B8" s="1288" t="s">
        <v>966</v>
      </c>
      <c r="C8" s="2638" t="s">
        <v>970</v>
      </c>
      <c r="D8" s="2639"/>
      <c r="E8" s="2636" t="s">
        <v>972</v>
      </c>
      <c r="F8" s="2637"/>
      <c r="G8" s="2637"/>
      <c r="O8" s="2633" t="s">
        <v>970</v>
      </c>
      <c r="P8" s="2633"/>
      <c r="Q8" s="2634" t="s">
        <v>2156</v>
      </c>
      <c r="R8" s="2635"/>
      <c r="T8" s="1786"/>
      <c r="U8" s="1786"/>
      <c r="V8" s="1786"/>
      <c r="W8" s="1786"/>
      <c r="X8" s="1790" t="s">
        <v>2115</v>
      </c>
      <c r="Y8" s="40"/>
      <c r="Z8" s="40"/>
      <c r="AA8" s="244"/>
    </row>
    <row r="9" spans="1:27" ht="15" customHeight="1" x14ac:dyDescent="0.25">
      <c r="A9" s="210"/>
      <c r="B9" s="1289"/>
      <c r="C9" s="1082" t="s">
        <v>968</v>
      </c>
      <c r="D9" s="1079" t="str">
        <f>IF('General Info'!C38="Yes", "Yes", "No")</f>
        <v>No</v>
      </c>
      <c r="E9" s="2644" t="s">
        <v>930</v>
      </c>
      <c r="F9" s="2645"/>
      <c r="G9" s="1079" t="str">
        <f>IF(AND('General Info'!D40="Yes", 'General Info'!D41="No", 'General Info'!D42="No"), "Yes", "No")</f>
        <v>No</v>
      </c>
      <c r="O9" s="1813" t="s">
        <v>968</v>
      </c>
      <c r="P9" s="1808" t="str">
        <f>IF(AND(D9="Yes", 'Supervisory information'!$C$43="Yes"), "Yes", "No")</f>
        <v>No</v>
      </c>
      <c r="Q9" s="1265" t="s">
        <v>930</v>
      </c>
      <c r="R9" s="1809" t="str">
        <f>IF(AND(G9="Yes", 'Supervisory information'!$C$43="Yes"), "Yes", "No")</f>
        <v>No</v>
      </c>
      <c r="T9" s="1289" t="s">
        <v>968</v>
      </c>
      <c r="U9" s="1080" t="str">
        <f>IF(AND('General Info'!$C$38="Yes",'CCR and CVA'!C77&gt;0),"Yes","No")</f>
        <v>No</v>
      </c>
      <c r="V9" s="1289" t="s">
        <v>2116</v>
      </c>
      <c r="W9" s="1080" t="str">
        <f>IF(AND('General Info'!$D$40="Yes",'CCR and CVA'!C83&gt;0),"Yes","No")</f>
        <v>No</v>
      </c>
      <c r="X9" s="1080" t="str">
        <f>IF(AND(OR(AND(U9="Yes",U10="No"),AND(U9="No",U10="Yes")),OR(AND(W9="Yes",W10="No",W11="No"),AND(W9="No",W10="Yes",W11="No"),AND(W9="No",W10="No",W11="Yes"))),"Yes","No")</f>
        <v>No</v>
      </c>
      <c r="Y9" s="40"/>
      <c r="Z9" s="40"/>
      <c r="AA9" s="244"/>
    </row>
    <row r="10" spans="1:27" ht="15" customHeight="1" x14ac:dyDescent="0.25">
      <c r="A10" s="210"/>
      <c r="B10" s="1083"/>
      <c r="C10" s="1083" t="s">
        <v>969</v>
      </c>
      <c r="D10" s="1080" t="str">
        <f>IF('General Info'!C39="Yes", "Yes", "No")</f>
        <v>No</v>
      </c>
      <c r="E10" s="2642" t="s">
        <v>931</v>
      </c>
      <c r="F10" s="2643"/>
      <c r="G10" s="1080" t="str">
        <f>IF(AND('General Info'!D40="No", 'General Info'!D41="Yes", 'General Info'!D42="No"), "Yes", "No")</f>
        <v>No</v>
      </c>
      <c r="O10" s="1814" t="s">
        <v>969</v>
      </c>
      <c r="P10" s="1810" t="str">
        <f>IF(AND(D10="Yes", 'Supervisory information'!$C$43="Yes"), "Yes", "No")</f>
        <v>No</v>
      </c>
      <c r="Q10" s="662" t="s">
        <v>931</v>
      </c>
      <c r="R10" s="1815" t="str">
        <f>IF(AND(G10="Yes", 'Supervisory information'!$C$43="Yes"), "Yes", "No")</f>
        <v>No</v>
      </c>
      <c r="T10" s="1083" t="s">
        <v>969</v>
      </c>
      <c r="U10" s="1080" t="str">
        <f>IF(AND('General Info'!$C$39="Yes",'CCR and CVA'!C78&gt;0,OR('CCR and CVA'!C77=0,'CCR and CVA'!C77="")),"Yes","No")</f>
        <v>No</v>
      </c>
      <c r="V10" s="1083" t="s">
        <v>2114</v>
      </c>
      <c r="W10" s="1080" t="str">
        <f>IF(AND('General Info'!$D$41="Yes",'CCR and CVA'!C86-'CCR and CVA'!C87&lt;&gt;0,'CCR and CVA'!C86*'CCR and CVA'!C87&gt;0),"Yes","No")</f>
        <v>No</v>
      </c>
      <c r="X10" s="40"/>
      <c r="Y10" s="40"/>
      <c r="Z10" s="40"/>
      <c r="AA10" s="244"/>
    </row>
    <row r="11" spans="1:27" ht="15" customHeight="1" x14ac:dyDescent="0.25">
      <c r="A11" s="210"/>
      <c r="B11" s="51"/>
      <c r="C11" s="37"/>
      <c r="D11" s="81"/>
      <c r="E11" s="2642" t="s">
        <v>971</v>
      </c>
      <c r="F11" s="2643"/>
      <c r="G11" s="1080" t="str">
        <f>IF('General Info'!D42="Yes", "Yes", "No")</f>
        <v>No</v>
      </c>
      <c r="O11" s="37"/>
      <c r="P11" s="81"/>
      <c r="Q11" s="662" t="s">
        <v>971</v>
      </c>
      <c r="R11" s="1815" t="str">
        <f>IF(AND(G11="Yes", 'Supervisory information'!$C$43="Yes"), "Yes", "No")</f>
        <v>No</v>
      </c>
      <c r="T11" s="1081"/>
      <c r="U11" s="1792"/>
      <c r="V11" s="1248" t="s">
        <v>871</v>
      </c>
      <c r="W11" s="1081" t="str">
        <f>IF(AND('General Info'!$D$42="Yes",E99&gt;0,E95&gt;0,NOT(AND(C102&lt;&gt;"",C107&lt;&gt;""))),"Yes","No")</f>
        <v>No</v>
      </c>
      <c r="X11" s="1792"/>
      <c r="Y11" s="18"/>
      <c r="Z11" s="30"/>
      <c r="AA11" s="244"/>
    </row>
    <row r="12" spans="1:27" ht="15" customHeight="1" x14ac:dyDescent="0.25">
      <c r="A12" s="210"/>
      <c r="B12" s="51"/>
      <c r="C12" s="37"/>
      <c r="D12" s="81"/>
      <c r="E12" s="2642" t="s">
        <v>932</v>
      </c>
      <c r="F12" s="2643"/>
      <c r="G12" s="1080" t="str">
        <f>IF(AND('General Info'!D40="Yes", 'General Info'!D41="No", 'General Info'!D42="Yes"), "Yes", "No")</f>
        <v>No</v>
      </c>
      <c r="O12" s="37"/>
      <c r="P12" s="81"/>
      <c r="Q12" s="662" t="s">
        <v>932</v>
      </c>
      <c r="R12" s="1815" t="str">
        <f>IF(AND(G12="Yes", 'Supervisory information'!$C$43="Yes"), "Yes", "No")</f>
        <v>No</v>
      </c>
      <c r="AA12" s="244"/>
    </row>
    <row r="13" spans="1:27" ht="15" customHeight="1" x14ac:dyDescent="0.25">
      <c r="A13" s="210"/>
      <c r="B13" s="806"/>
      <c r="C13" s="30"/>
      <c r="D13" s="19"/>
      <c r="E13" s="2640" t="s">
        <v>967</v>
      </c>
      <c r="F13" s="2641"/>
      <c r="G13" s="1081" t="str">
        <f>IF(AND('General Info'!D40="No", 'General Info'!D41="Yes", 'General Info'!D42="Yes"), "Yes", "No")</f>
        <v>No</v>
      </c>
      <c r="O13" s="30"/>
      <c r="P13" s="19"/>
      <c r="Q13" s="9" t="s">
        <v>967</v>
      </c>
      <c r="R13" s="1816" t="str">
        <f>IF(AND(G13="Yes", 'Supervisory information'!$C$43="Yes"), "Yes", "No")</f>
        <v>No</v>
      </c>
      <c r="AA13" s="244"/>
    </row>
    <row r="14" spans="1:27" ht="15" hidden="1" customHeight="1" x14ac:dyDescent="0.25">
      <c r="A14" s="210"/>
      <c r="AA14" s="244"/>
    </row>
    <row r="15" spans="1:27" ht="15" hidden="1" customHeight="1" x14ac:dyDescent="0.25">
      <c r="A15" s="210"/>
      <c r="AA15" s="244"/>
    </row>
    <row r="16" spans="1:27" ht="15" customHeight="1" x14ac:dyDescent="0.25">
      <c r="A16" s="210"/>
      <c r="AA16" s="244"/>
    </row>
    <row r="17" spans="1:27" ht="45" customHeight="1" x14ac:dyDescent="0.25">
      <c r="A17" s="527" t="s">
        <v>1721</v>
      </c>
      <c r="B17" s="653"/>
      <c r="C17" s="751"/>
      <c r="D17" s="751"/>
      <c r="E17" s="751"/>
      <c r="F17" s="751"/>
      <c r="G17" s="751"/>
      <c r="H17" s="751"/>
      <c r="O17" s="751"/>
      <c r="P17" s="751"/>
      <c r="Q17" s="751"/>
      <c r="R17" s="751"/>
      <c r="S17" s="751"/>
      <c r="T17" s="751"/>
      <c r="U17" s="751"/>
      <c r="V17" s="751"/>
      <c r="W17" s="751"/>
      <c r="X17" s="751"/>
      <c r="Y17" s="751"/>
      <c r="Z17" s="751"/>
      <c r="AA17" s="643"/>
    </row>
    <row r="18" spans="1:27" ht="90" customHeight="1" x14ac:dyDescent="0.25">
      <c r="B18" s="1336"/>
      <c r="C18" s="2677" t="s">
        <v>1495</v>
      </c>
      <c r="D18" s="2677"/>
      <c r="E18" s="2677"/>
      <c r="F18" s="2677"/>
      <c r="G18" s="2677"/>
      <c r="H18" s="2678"/>
      <c r="O18" s="2542" t="s">
        <v>1496</v>
      </c>
      <c r="P18" s="2543"/>
      <c r="Q18" s="2543"/>
      <c r="R18" s="2543"/>
      <c r="S18" s="2543"/>
      <c r="T18" s="2543"/>
      <c r="U18" s="2541" t="s">
        <v>1497</v>
      </c>
      <c r="V18" s="2541"/>
      <c r="W18" s="2541"/>
      <c r="X18" s="2541"/>
      <c r="Y18" s="2541"/>
      <c r="Z18" s="2541"/>
      <c r="AA18" s="244"/>
    </row>
    <row r="19" spans="1:27" ht="30" customHeight="1" x14ac:dyDescent="0.25">
      <c r="B19" s="1340"/>
      <c r="C19" s="2435" t="s">
        <v>569</v>
      </c>
      <c r="D19" s="2441"/>
      <c r="E19" s="2434" t="s">
        <v>570</v>
      </c>
      <c r="F19" s="2441"/>
      <c r="G19" s="2434" t="s">
        <v>571</v>
      </c>
      <c r="H19" s="2441"/>
      <c r="O19" s="2434" t="s">
        <v>569</v>
      </c>
      <c r="P19" s="2441"/>
      <c r="Q19" s="2434" t="s">
        <v>570</v>
      </c>
      <c r="R19" s="2441"/>
      <c r="S19" s="2434" t="s">
        <v>571</v>
      </c>
      <c r="T19" s="2441"/>
      <c r="U19" s="2434" t="s">
        <v>569</v>
      </c>
      <c r="V19" s="2441"/>
      <c r="W19" s="2434" t="s">
        <v>570</v>
      </c>
      <c r="X19" s="2441"/>
      <c r="Y19" s="2434" t="s">
        <v>571</v>
      </c>
      <c r="Z19" s="2435"/>
      <c r="AA19" s="244"/>
    </row>
    <row r="20" spans="1:27" ht="30" customHeight="1" x14ac:dyDescent="0.25">
      <c r="B20" s="1135"/>
      <c r="C20" s="673" t="s">
        <v>572</v>
      </c>
      <c r="D20" s="685" t="s">
        <v>35</v>
      </c>
      <c r="E20" s="685" t="s">
        <v>572</v>
      </c>
      <c r="F20" s="685" t="s">
        <v>35</v>
      </c>
      <c r="G20" s="685" t="s">
        <v>572</v>
      </c>
      <c r="H20" s="685" t="s">
        <v>35</v>
      </c>
      <c r="O20" s="685" t="s">
        <v>572</v>
      </c>
      <c r="P20" s="685" t="s">
        <v>35</v>
      </c>
      <c r="Q20" s="685" t="s">
        <v>572</v>
      </c>
      <c r="R20" s="685" t="s">
        <v>35</v>
      </c>
      <c r="S20" s="685" t="s">
        <v>572</v>
      </c>
      <c r="T20" s="685" t="s">
        <v>35</v>
      </c>
      <c r="U20" s="685" t="s">
        <v>572</v>
      </c>
      <c r="V20" s="685" t="s">
        <v>35</v>
      </c>
      <c r="W20" s="685" t="s">
        <v>572</v>
      </c>
      <c r="X20" s="855" t="s">
        <v>35</v>
      </c>
      <c r="Y20" s="685" t="s">
        <v>572</v>
      </c>
      <c r="Z20" s="855" t="s">
        <v>35</v>
      </c>
      <c r="AA20" s="244"/>
    </row>
    <row r="21" spans="1:27" ht="15" customHeight="1" x14ac:dyDescent="0.25">
      <c r="B21" s="495" t="s">
        <v>777</v>
      </c>
      <c r="C21" s="542">
        <f>IF($C$5="Yes", IF(AND(ISNUMBER(C22), ISNUMBER(C25), ISNUMBER(C28)), C22+C25+C28, ""), 0)</f>
        <v>0</v>
      </c>
      <c r="D21" s="542">
        <f>IF($C$5="Yes", IF(AND(ISNUMBER(D22), ISNUMBER(D25), ISNUMBER(D28)), D22+D25+D28, ""), 0)</f>
        <v>0</v>
      </c>
      <c r="E21" s="542">
        <f>IF($D$5="Yes", IF(AND(ISNUMBER(E22), ISNUMBER(E25), ISNUMBER(E28)), E22+E25+E28, ""), 0)</f>
        <v>0</v>
      </c>
      <c r="F21" s="542">
        <f>IF($D$5="Yes", IF(AND(ISNUMBER(F22), ISNUMBER(F25), ISNUMBER(F28)), F22+F25+F28, ""), 0)</f>
        <v>0</v>
      </c>
      <c r="G21" s="542">
        <f>IF($E$5="Yes", IF(AND(ISNUMBER(G22), ISNUMBER(G25), ISNUMBER(G28)), G22+G25+G28, ""), 0)</f>
        <v>0</v>
      </c>
      <c r="H21" s="542">
        <f>IF($E$5="Yes", IF(AND(ISNUMBER(H22), ISNUMBER(H25), ISNUMBER(H28)), H22+H25+H28, ""), 0)</f>
        <v>0</v>
      </c>
      <c r="O21" s="542">
        <f>IF($C$5="Yes", IF(AND(ISNUMBER(O22), ISNUMBER(O25), ISNUMBER(O28)), O22+O25+O28, ""), 0)</f>
        <v>0</v>
      </c>
      <c r="P21" s="542">
        <f>IF($C$5="Yes", IF(AND(ISNUMBER(P22), ISNUMBER(P25), ISNUMBER(P28)), P22+P25+P28, ""), 0)</f>
        <v>0</v>
      </c>
      <c r="Q21" s="542">
        <f>IF($D$5="Yes", IF(AND(ISNUMBER(Q22), ISNUMBER(Q25), ISNUMBER(Q28)), Q22+Q25+Q28, ""), 0)</f>
        <v>0</v>
      </c>
      <c r="R21" s="542">
        <f>IF($D$5="Yes", IF(AND(ISNUMBER(R22), ISNUMBER(R25), ISNUMBER(R28)), R22+R25+R28, ""), 0)</f>
        <v>0</v>
      </c>
      <c r="S21" s="542">
        <f>IF($E$5="Yes", IF(AND(ISNUMBER(S22), ISNUMBER(S25), ISNUMBER(S28)), S22+S25+S28, ""), 0)</f>
        <v>0</v>
      </c>
      <c r="T21" s="542">
        <f>IF($E$5="Yes", IF(AND(ISNUMBER(T22), ISNUMBER(T25), ISNUMBER(T28)), T22+T25+T28, ""), 0)</f>
        <v>0</v>
      </c>
      <c r="U21" s="542">
        <f>IF($C$5="Yes", IF(AND(ISNUMBER(U22), ISNUMBER(U25), ISNUMBER(U28)), U22+U25+U28, ""), 0)</f>
        <v>0</v>
      </c>
      <c r="V21" s="542">
        <f>IF($C$5="Yes", IF(AND(ISNUMBER(V22), ISNUMBER(V25), ISNUMBER(V28)), V22+V25+V28, ""), 0)</f>
        <v>0</v>
      </c>
      <c r="W21" s="542">
        <f>IF($D$5="Yes", IF(AND(ISNUMBER(W22), ISNUMBER(W25), ISNUMBER(W28)), W22+W25+W28, ""), 0)</f>
        <v>0</v>
      </c>
      <c r="X21" s="542">
        <f>IF($D$5="Yes", IF(AND(ISNUMBER(X22), ISNUMBER(X25), ISNUMBER(X28)), X22+X25+X28, ""), 0)</f>
        <v>0</v>
      </c>
      <c r="Y21" s="501">
        <f>IF($E$5="Yes", IF(AND(ISNUMBER(Y22), ISNUMBER(Y25), ISNUMBER(Y28)), Y22+Y25+Y28, ""), 0)</f>
        <v>0</v>
      </c>
      <c r="Z21" s="545">
        <f>IF($E$5="Yes", IF(AND(ISNUMBER(Z22), ISNUMBER(Z25), ISNUMBER(Z28)), Z22+Z25+Z28, ""), 0)</f>
        <v>0</v>
      </c>
      <c r="AA21" s="244"/>
    </row>
    <row r="22" spans="1:27" ht="15" customHeight="1" x14ac:dyDescent="0.25">
      <c r="B22" s="512" t="s">
        <v>778</v>
      </c>
      <c r="C22" s="542">
        <f>IF(AND(OR(G6="No", ISNUMBER(C23)), OR(F6="No", ISNUMBER(C24))), IF(G6="Yes", C23, 0)+IF(F6="Yes", C24, 0), "")</f>
        <v>0</v>
      </c>
      <c r="D22" s="542">
        <f>IF(AND(OR(G6="No", ISNUMBER(D23)), OR(F6="No", ISNUMBER(D24))), IF(G6="Yes", D23, 0)+IF(F6="Yes", D24, 0), "")</f>
        <v>0</v>
      </c>
      <c r="E22" s="542">
        <f>IF(AND(OR(G6="No", ISNUMBER(E23)), OR(F6="No", ISNUMBER(E24))), IF(G6="Yes", E23, 0)+IF(F6="Yes", E24, 0), "")</f>
        <v>0</v>
      </c>
      <c r="F22" s="542">
        <f>IF(AND(OR(G6="No", ISNUMBER(F23)), OR(F6="No", ISNUMBER(F24))), IF(G6="Yes", F23, 0)+IF(F6="Yes", F24, 0), "")</f>
        <v>0</v>
      </c>
      <c r="G22" s="542">
        <f>IF(AND(OR(G6="No", ISNUMBER(G23)), OR(F6="No", ISNUMBER(G24))), IF(G6="Yes", G23, 0)+IF(F6="Yes", G24, 0), "")</f>
        <v>0</v>
      </c>
      <c r="H22" s="542">
        <f>IF(AND(OR(G6="No", ISNUMBER(H23)), OR(F6="No", ISNUMBER(H24))), IF(G6="Yes", H23, 0)+IF(F6="Yes", H24, 0), "")</f>
        <v>0</v>
      </c>
      <c r="I22" s="1272"/>
      <c r="J22" s="1272"/>
      <c r="K22" s="1272"/>
      <c r="L22" s="1272"/>
      <c r="M22" s="1272"/>
      <c r="N22" s="1143"/>
      <c r="O22" s="542">
        <f>IF(AND(OR(G6="No", ISNUMBER(O23)), OR(F6="No", ISNUMBER(O24))), IF(G6="Yes", O23, 0)+IF(F6="Yes", O24, 0), "")</f>
        <v>0</v>
      </c>
      <c r="P22" s="542">
        <f>IF(AND(OR(G6="No", ISNUMBER(P23)), OR(F6="No", ISNUMBER(P24))), IF(G6="Yes", P23, 0)+IF(F6="Yes", P24, 0), "")</f>
        <v>0</v>
      </c>
      <c r="Q22" s="542">
        <f>IF(AND(OR(G6="No", ISNUMBER(Q23)), OR(F6="No", ISNUMBER(Q24))), IF(G6="Yes", Q23, 0)+IF(F6="Yes", Q24, 0), "")</f>
        <v>0</v>
      </c>
      <c r="R22" s="542">
        <f>IF(AND(OR(G6="No", ISNUMBER(R23)), OR(F6="No", ISNUMBER(R24))), IF(G6="Yes", R23, 0)+IF(F6="Yes", R24, 0), "")</f>
        <v>0</v>
      </c>
      <c r="S22" s="542">
        <f>IF(AND(OR(G6="No", ISNUMBER(S23)), OR(F6="No", ISNUMBER(S24))), IF(G6="Yes", S23, 0)+IF(F6="Yes", S24, 0), "")</f>
        <v>0</v>
      </c>
      <c r="T22" s="542">
        <f>IF(AND(OR(G6="No", ISNUMBER(T23)), OR(F6="No", ISNUMBER(T24))), IF(G6="Yes", T23, 0)+IF(F6="Yes", T24, 0), "")</f>
        <v>0</v>
      </c>
      <c r="U22" s="542">
        <f>IF(AND(OR(G6="No", ISNUMBER(U23)), OR(F6="No", ISNUMBER(U24))), IF(G6="Yes", U23, 0)+IF(F6="Yes", U24, 0), "")</f>
        <v>0</v>
      </c>
      <c r="V22" s="542">
        <f>IF(AND(OR(G6="No", ISNUMBER(V23)), OR(F6="No", ISNUMBER(V24))), IF(G6="Yes", V23, 0)+IF(F6="Yes", V24, 0), "")</f>
        <v>0</v>
      </c>
      <c r="W22" s="542">
        <f>IF(AND(OR(G6="No", ISNUMBER(W23)), OR(F6="No", ISNUMBER(W24))), IF(G6="Yes", W23, 0)+IF(F6="Yes", W24, 0), "")</f>
        <v>0</v>
      </c>
      <c r="X22" s="542">
        <f>IF(AND(OR(G6="No", ISNUMBER(X23)), OR(F6="No", ISNUMBER(X24))), IF(G6="Yes", X23, 0)+IF(F6="Yes", X24, 0), "")</f>
        <v>0</v>
      </c>
      <c r="Y22" s="542">
        <f>IF(AND(OR(G6="No", ISNUMBER(Y23)), OR(F6="No", ISNUMBER(Y24))), IF(G6="Yes", Y23, 0)+IF(F6="Yes", Y24, 0), "")</f>
        <v>0</v>
      </c>
      <c r="Z22" s="389">
        <f>IF(AND(OR(G6="No", ISNUMBER(Z23)), OR(F6="No", ISNUMBER(Z24))), IF(G6="Yes", Z23, 0)+IF(F6="Yes", Z24, 0), "")</f>
        <v>0</v>
      </c>
      <c r="AA22" s="244"/>
    </row>
    <row r="23" spans="1:27" ht="15" customHeight="1" x14ac:dyDescent="0.25">
      <c r="B23" s="513" t="s">
        <v>779</v>
      </c>
      <c r="C23" s="27"/>
      <c r="D23" s="21"/>
      <c r="E23" s="21"/>
      <c r="F23" s="21"/>
      <c r="G23" s="21"/>
      <c r="H23" s="21"/>
      <c r="O23" s="21"/>
      <c r="P23" s="21"/>
      <c r="Q23" s="21"/>
      <c r="R23" s="21"/>
      <c r="S23" s="21"/>
      <c r="T23" s="21"/>
      <c r="U23" s="21"/>
      <c r="V23" s="21"/>
      <c r="W23" s="21"/>
      <c r="X23" s="28"/>
      <c r="Y23" s="21"/>
      <c r="Z23" s="28"/>
      <c r="AA23" s="244"/>
    </row>
    <row r="24" spans="1:27" ht="15" customHeight="1" x14ac:dyDescent="0.25">
      <c r="B24" s="513" t="s">
        <v>780</v>
      </c>
      <c r="C24" s="27"/>
      <c r="D24" s="21"/>
      <c r="E24" s="21"/>
      <c r="F24" s="21"/>
      <c r="G24" s="21"/>
      <c r="H24" s="21"/>
      <c r="O24" s="21"/>
      <c r="P24" s="21"/>
      <c r="Q24" s="21"/>
      <c r="R24" s="21"/>
      <c r="S24" s="21"/>
      <c r="T24" s="21"/>
      <c r="U24" s="21"/>
      <c r="V24" s="21"/>
      <c r="W24" s="21"/>
      <c r="X24" s="28"/>
      <c r="Y24" s="21"/>
      <c r="Z24" s="28"/>
      <c r="AA24" s="244"/>
    </row>
    <row r="25" spans="1:27" ht="15" customHeight="1" x14ac:dyDescent="0.25">
      <c r="B25" s="512" t="s">
        <v>781</v>
      </c>
      <c r="C25" s="542">
        <f>IF(AND(OR(G6="No", ISNUMBER(C26)), OR(F6="No", ISNUMBER(C27))), IF(G6="Yes", C26, 0)+IF(F6="Yes", C27, 0), "")</f>
        <v>0</v>
      </c>
      <c r="D25" s="542">
        <f>IF(AND(OR(G6="No", ISNUMBER(D26)), OR(F6="No", ISNUMBER(D27))), IF(G6="Yes", D26, 0)+IF(F6="Yes", D27, 0), "")</f>
        <v>0</v>
      </c>
      <c r="E25" s="542">
        <f>IF(AND(OR(G6="No", ISNUMBER(E26)), OR(F6="No", ISNUMBER(E27))), IF(G6="Yes", E26, 0)+IF(F6="Yes", E27, 0), "")</f>
        <v>0</v>
      </c>
      <c r="F25" s="542">
        <f>IF(AND(OR(G6="No", ISNUMBER(F26)), OR(F6="No", ISNUMBER(F27))), IF(G6="Yes", F26, 0)+IF(F6="Yes", F27, 0), "")</f>
        <v>0</v>
      </c>
      <c r="G25" s="542">
        <f>IF(AND(OR(G6="No", ISNUMBER(G26)), OR(F6="No", ISNUMBER(G27))), IF(G6="Yes", G26, 0)+IF(F6="Yes", G27, 0), "")</f>
        <v>0</v>
      </c>
      <c r="H25" s="542">
        <f>IF(AND(OR(G6="No", ISNUMBER(H26)), OR(F6="No", ISNUMBER(H27))), IF(G6="Yes", H26, 0)+IF(F6="Yes", H27, 0), "")</f>
        <v>0</v>
      </c>
      <c r="I25" s="1272"/>
      <c r="J25" s="1272"/>
      <c r="K25" s="1272"/>
      <c r="L25" s="1272"/>
      <c r="M25" s="1272"/>
      <c r="N25" s="1143"/>
      <c r="O25" s="542">
        <f>IF(AND(OR(G6="No", ISNUMBER(O26)), OR(F6="No", ISNUMBER(O27))), IF(G6="Yes", O26, 0)+IF(F6="Yes", O27, 0), "")</f>
        <v>0</v>
      </c>
      <c r="P25" s="542">
        <f>IF(AND(OR(G6="No", ISNUMBER(P26)), OR(F6="No", ISNUMBER(P27))), IF(G6="Yes", P26, 0)+IF(F6="Yes", P27, 0), "")</f>
        <v>0</v>
      </c>
      <c r="Q25" s="542">
        <f>IF(AND(OR(G6="No", ISNUMBER(Q26)), OR(F6="No", ISNUMBER(Q27))), IF(G6="Yes", Q26, 0)+IF(F6="Yes", Q27, 0), "")</f>
        <v>0</v>
      </c>
      <c r="R25" s="542">
        <f>IF(AND(OR(G6="No", ISNUMBER(R26)), OR(F6="No", ISNUMBER(R27))), IF(G6="Yes", R26, 0)+IF(F6="Yes", R27, 0), "")</f>
        <v>0</v>
      </c>
      <c r="S25" s="542">
        <f>IF(AND(OR(G6="No", ISNUMBER(S26)), OR(F6="No", ISNUMBER(S27))), IF(G6="Yes", S26, 0)+IF(F6="Yes", S27, 0), "")</f>
        <v>0</v>
      </c>
      <c r="T25" s="542">
        <f>IF(AND(OR(G6="No", ISNUMBER(T26)), OR(F6="No", ISNUMBER(T27))), IF(G6="Yes", T26, 0)+IF(F6="Yes", T27, 0), "")</f>
        <v>0</v>
      </c>
      <c r="U25" s="542">
        <f>IF(AND(OR(G6="No", ISNUMBER(U26)), OR(F6="No", ISNUMBER(U27))), IF(G6="Yes", U26, 0)+IF(F6="Yes", U27, 0), "")</f>
        <v>0</v>
      </c>
      <c r="V25" s="542">
        <f>IF(AND(OR(G6="No", ISNUMBER(V26)), OR(F6="No", ISNUMBER(V27))), IF(G6="Yes", V26, 0)+IF(F6="Yes", V27, 0), "")</f>
        <v>0</v>
      </c>
      <c r="W25" s="542">
        <f>IF(AND(OR(G6="No", ISNUMBER(W26)), OR(F6="No", ISNUMBER(W27))), IF(G6="Yes", W26, 0)+IF(F6="Yes", W27, 0), "")</f>
        <v>0</v>
      </c>
      <c r="X25" s="542">
        <f>IF(AND(OR(G6="No", ISNUMBER(X26)), OR(F6="No", ISNUMBER(X27))), IF(G6="Yes", X26, 0)+IF(F6="Yes", X27, 0), "")</f>
        <v>0</v>
      </c>
      <c r="Y25" s="542">
        <f>IF(AND(OR(G6="No", ISNUMBER(Y26)), OR(F6="No", ISNUMBER(Y27))), IF(G6="Yes", Y26, 0)+IF(F6="Yes", Y27, 0), "")</f>
        <v>0</v>
      </c>
      <c r="Z25" s="389">
        <f>IF(AND(OR(G6="No", ISNUMBER(Z26)), OR(F6="No", ISNUMBER(Z27))), IF(G6="Yes", Z26, 0)+IF(F6="Yes", Z27, 0), "")</f>
        <v>0</v>
      </c>
      <c r="AA25" s="244"/>
    </row>
    <row r="26" spans="1:27" ht="15" customHeight="1" x14ac:dyDescent="0.25">
      <c r="B26" s="513" t="s">
        <v>779</v>
      </c>
      <c r="C26" s="27"/>
      <c r="D26" s="21"/>
      <c r="E26" s="21"/>
      <c r="F26" s="21"/>
      <c r="G26" s="21"/>
      <c r="H26" s="21"/>
      <c r="O26" s="21"/>
      <c r="P26" s="21"/>
      <c r="Q26" s="21"/>
      <c r="R26" s="21"/>
      <c r="S26" s="21"/>
      <c r="T26" s="21"/>
      <c r="U26" s="21"/>
      <c r="V26" s="21"/>
      <c r="W26" s="21"/>
      <c r="X26" s="28"/>
      <c r="Y26" s="21"/>
      <c r="Z26" s="28"/>
      <c r="AA26" s="244"/>
    </row>
    <row r="27" spans="1:27" ht="15" customHeight="1" x14ac:dyDescent="0.25">
      <c r="B27" s="513" t="s">
        <v>780</v>
      </c>
      <c r="C27" s="27"/>
      <c r="D27" s="21"/>
      <c r="E27" s="21"/>
      <c r="F27" s="21"/>
      <c r="G27" s="21"/>
      <c r="H27" s="21"/>
      <c r="O27" s="21"/>
      <c r="P27" s="21"/>
      <c r="Q27" s="21"/>
      <c r="R27" s="21"/>
      <c r="S27" s="21"/>
      <c r="T27" s="21"/>
      <c r="U27" s="21"/>
      <c r="V27" s="21"/>
      <c r="W27" s="21"/>
      <c r="X27" s="28"/>
      <c r="Y27" s="21"/>
      <c r="Z27" s="28"/>
      <c r="AA27" s="244"/>
    </row>
    <row r="28" spans="1:27" ht="15" customHeight="1" x14ac:dyDescent="0.25">
      <c r="B28" s="512" t="s">
        <v>782</v>
      </c>
      <c r="C28" s="542">
        <f>IF(AND(OR(G6="No", ISNUMBER(C29)), OR(F6="No", ISNUMBER(C30))), IF(G6="Yes", C29, 0)+IF(F6="Yes", C30, 0), "")</f>
        <v>0</v>
      </c>
      <c r="D28" s="542">
        <f>IF(AND(OR(G6="No", ISNUMBER(D29)), OR(F6="No", ISNUMBER(D30))), IF(G6="Yes", D29, 0)+IF(F6="Yes", D30, 0), "")</f>
        <v>0</v>
      </c>
      <c r="E28" s="542">
        <f>IF(AND(OR(G6="No", ISNUMBER(E29)), OR(F6="No", ISNUMBER(E30))), IF(G6="Yes", E29, 0)+IF(F6="Yes", E30, 0), "")</f>
        <v>0</v>
      </c>
      <c r="F28" s="542">
        <f>IF(AND(OR(G6="No", ISNUMBER(F29)), OR(F6="No", ISNUMBER(F30))), IF(G6="Yes", F29, 0)+IF(F6="Yes", F30, 0), "")</f>
        <v>0</v>
      </c>
      <c r="G28" s="542">
        <f>IF(AND(OR(G6="No", ISNUMBER(G29)), OR(F6="No", ISNUMBER(G30))), IF(G6="Yes", G29, 0)+IF(F6="Yes", G30, 0), "")</f>
        <v>0</v>
      </c>
      <c r="H28" s="542">
        <f>IF(AND(OR(G6="No", ISNUMBER(H29)), OR(F6="No", ISNUMBER(H30))), IF(G6="Yes", H29, 0)+IF(F6="Yes", H30, 0), "")</f>
        <v>0</v>
      </c>
      <c r="I28" s="1272"/>
      <c r="J28" s="1272"/>
      <c r="K28" s="1272"/>
      <c r="L28" s="1272"/>
      <c r="M28" s="1272"/>
      <c r="N28" s="1143"/>
      <c r="O28" s="542">
        <f>IF(AND(OR(G6="No", ISNUMBER(O29)), OR(F6="No", ISNUMBER(O30))), IF(G6="Yes", O29, 0)+IF(F6="Yes", O30, 0), "")</f>
        <v>0</v>
      </c>
      <c r="P28" s="542">
        <f>IF(AND(OR(G6="No", ISNUMBER(P29)), OR(F6="No", ISNUMBER(P30))), IF(G6="Yes", P29, 0)+IF(F6="Yes", P30, 0), "")</f>
        <v>0</v>
      </c>
      <c r="Q28" s="542">
        <f>IF(AND(OR(G6="No", ISNUMBER(Q29)), OR(F6="No", ISNUMBER(Q30))), IF(G6="Yes", Q29, 0)+IF(F6="Yes", Q30, 0), "")</f>
        <v>0</v>
      </c>
      <c r="R28" s="542">
        <f>IF(AND(OR(G6="No", ISNUMBER(R29)), OR(F6="No", ISNUMBER(R30))), IF(G6="Yes", R29, 0)+IF(F6="Yes", R30, 0), "")</f>
        <v>0</v>
      </c>
      <c r="S28" s="542">
        <f>IF(AND(OR(G6="No", ISNUMBER(S29)), OR(F6="No", ISNUMBER(S30))), IF(G6="Yes", S29, 0)+IF(F6="Yes", S30, 0), "")</f>
        <v>0</v>
      </c>
      <c r="T28" s="542">
        <f>IF(AND(OR(G6="No", ISNUMBER(T29)), OR(F6="No", ISNUMBER(T30))), IF(G6="Yes", T29, 0)+IF(F6="Yes", T30, 0), "")</f>
        <v>0</v>
      </c>
      <c r="U28" s="542">
        <f>IF(AND(OR(G6="No", ISNUMBER(U29)), OR(F6="No", ISNUMBER(U30))), IF(G6="Yes", U29, 0)+IF(F6="Yes", U30, 0), "")</f>
        <v>0</v>
      </c>
      <c r="V28" s="542">
        <f>IF(AND(OR(G6="No", ISNUMBER(V29)), OR(F6="No", ISNUMBER(V30))), IF(G6="Yes", V29, 0)+IF(F6="Yes", V30, 0), "")</f>
        <v>0</v>
      </c>
      <c r="W28" s="542">
        <f>IF(AND(OR(G6="No", ISNUMBER(W29)), OR(F6="No", ISNUMBER(W30))), IF(G6="Yes", W29, 0)+IF(F6="Yes", W30, 0), "")</f>
        <v>0</v>
      </c>
      <c r="X28" s="542">
        <f>IF(AND(OR(G6="No", ISNUMBER(X29)), OR(F6="No", ISNUMBER(X30))), IF(G6="Yes", X29, 0)+IF(F6="Yes", X30, 0), "")</f>
        <v>0</v>
      </c>
      <c r="Y28" s="542">
        <f>IF(AND(OR(G6="No", ISNUMBER(Y29)), OR(F6="No", ISNUMBER(Y30))), IF(G6="Yes", Y29, 0)+IF(F6="Yes", Y30, 0), "")</f>
        <v>0</v>
      </c>
      <c r="Z28" s="389">
        <f>IF(AND(OR(G6="No", ISNUMBER(Z29)), OR(F6="No", ISNUMBER(Z30))), IF(G6="Yes", Z29, 0)+IF(F6="Yes", Z30, 0), "")</f>
        <v>0</v>
      </c>
      <c r="AA28" s="244"/>
    </row>
    <row r="29" spans="1:27" ht="15" customHeight="1" x14ac:dyDescent="0.25">
      <c r="B29" s="513" t="s">
        <v>779</v>
      </c>
      <c r="C29" s="27"/>
      <c r="D29" s="21"/>
      <c r="E29" s="21"/>
      <c r="F29" s="21"/>
      <c r="G29" s="21"/>
      <c r="H29" s="21"/>
      <c r="O29" s="21"/>
      <c r="P29" s="21"/>
      <c r="Q29" s="21"/>
      <c r="R29" s="21"/>
      <c r="S29" s="21"/>
      <c r="T29" s="21"/>
      <c r="U29" s="21"/>
      <c r="V29" s="21"/>
      <c r="W29" s="21"/>
      <c r="X29" s="28"/>
      <c r="Y29" s="21"/>
      <c r="Z29" s="28"/>
      <c r="AA29" s="244"/>
    </row>
    <row r="30" spans="1:27" ht="15" customHeight="1" x14ac:dyDescent="0.25">
      <c r="B30" s="360" t="s">
        <v>780</v>
      </c>
      <c r="C30" s="27"/>
      <c r="D30" s="21"/>
      <c r="E30" s="21"/>
      <c r="F30" s="21"/>
      <c r="G30" s="21"/>
      <c r="H30" s="21"/>
      <c r="O30" s="21"/>
      <c r="P30" s="21"/>
      <c r="Q30" s="21"/>
      <c r="R30" s="21"/>
      <c r="S30" s="21"/>
      <c r="T30" s="21"/>
      <c r="U30" s="21"/>
      <c r="V30" s="21"/>
      <c r="W30" s="21"/>
      <c r="X30" s="28"/>
      <c r="Y30" s="21"/>
      <c r="Z30" s="28"/>
      <c r="AA30" s="244"/>
    </row>
    <row r="31" spans="1:27" ht="15" customHeight="1" x14ac:dyDescent="0.25">
      <c r="B31" s="511" t="s">
        <v>845</v>
      </c>
      <c r="C31" s="40"/>
      <c r="D31" s="41"/>
      <c r="E31" s="334">
        <f>IF($D$6="Yes", IF(AND(ISNUMBER(E32), ISNUMBER(E35), ISNUMBER(E38)), E32+E35+E38, ""), 0)</f>
        <v>0</v>
      </c>
      <c r="F31" s="334">
        <f>IF($D$6="Yes", IF(AND(ISNUMBER(F32), ISNUMBER(F35), ISNUMBER(F38)), F32+F35+F38, ""), 0)</f>
        <v>0</v>
      </c>
      <c r="G31" s="40"/>
      <c r="H31" s="41"/>
      <c r="O31" s="40"/>
      <c r="P31" s="41"/>
      <c r="Q31" s="334">
        <f>IF($D$6="Yes", IF(AND(ISNUMBER(Q32), ISNUMBER(Q35), ISNUMBER(Q38)), Q32+Q35+Q38, ""), 0)</f>
        <v>0</v>
      </c>
      <c r="R31" s="334">
        <f>IF($D$6="Yes", IF(AND(ISNUMBER(R32), ISNUMBER(R35), ISNUMBER(R38)), R32+R35+R38, ""), 0)</f>
        <v>0</v>
      </c>
      <c r="S31" s="40"/>
      <c r="T31" s="41"/>
      <c r="U31" s="40"/>
      <c r="V31" s="41"/>
      <c r="W31" s="334">
        <f>IF($D$6="Yes", IF(AND(ISNUMBER(W32), ISNUMBER(W35), ISNUMBER(W38)), W32+W35+W38, ""), 0)</f>
        <v>0</v>
      </c>
      <c r="X31" s="334">
        <f>IF($D$6="Yes", IF(AND(ISNUMBER(X32), ISNUMBER(X35), ISNUMBER(X38)), X32+X35+X38, ""), 0)</f>
        <v>0</v>
      </c>
      <c r="Y31" s="13"/>
      <c r="Z31" s="81"/>
      <c r="AA31" s="244"/>
    </row>
    <row r="32" spans="1:27" ht="15" customHeight="1" x14ac:dyDescent="0.25">
      <c r="B32" s="512" t="s">
        <v>778</v>
      </c>
      <c r="C32" s="40"/>
      <c r="D32" s="41"/>
      <c r="E32" s="542">
        <f>IF(AND(OR(G6="No", ISNUMBER(E33)), OR(F6="No", ISNUMBER(E34))), IF(G6="Yes", E33, 0)+IF(F6="Yes", E34, 0), "")</f>
        <v>0</v>
      </c>
      <c r="F32" s="542">
        <f>IF(AND(OR(G6="No", ISNUMBER(F33)), OR(F6="No", ISNUMBER(F34))), IF(G6="Yes", F33, 0)+IF(F6="Yes", F34, 0), "")</f>
        <v>0</v>
      </c>
      <c r="G32" s="40"/>
      <c r="H32" s="41"/>
      <c r="O32" s="40"/>
      <c r="P32" s="41"/>
      <c r="Q32" s="542">
        <f>IF(AND(OR(G6="No", ISNUMBER(Q33)), OR(F6="No", ISNUMBER(Q34))), IF(G6="Yes", Q33, 0)+IF(F6="Yes", Q34, 0), "")</f>
        <v>0</v>
      </c>
      <c r="R32" s="542">
        <f>IF(AND(OR(G6="No", ISNUMBER(R33)), OR(F6="No", ISNUMBER(R34))), IF(G6="Yes", R33, 0)+IF(F6="Yes", R34, 0), "")</f>
        <v>0</v>
      </c>
      <c r="S32" s="40"/>
      <c r="T32" s="41"/>
      <c r="U32" s="40"/>
      <c r="V32" s="41"/>
      <c r="W32" s="542">
        <f>IF(AND(OR(G6="No", ISNUMBER(W33)), OR(F6="No", ISNUMBER(W34))), IF(G6="Yes", W33, 0)+IF(F6="Yes", W34, 0), "")</f>
        <v>0</v>
      </c>
      <c r="X32" s="542">
        <f>IF(AND(OR(G6="No", ISNUMBER(X33)), OR(F6="No", ISNUMBER(X34))), IF(G6="Yes", X33, 0)+IF(F6="Yes", X34, 0), "")</f>
        <v>0</v>
      </c>
      <c r="Y32" s="41"/>
      <c r="Z32" s="11"/>
      <c r="AA32" s="244"/>
    </row>
    <row r="33" spans="2:27" ht="15" customHeight="1" x14ac:dyDescent="0.25">
      <c r="B33" s="513" t="s">
        <v>779</v>
      </c>
      <c r="C33" s="380"/>
      <c r="D33" s="15"/>
      <c r="E33" s="21"/>
      <c r="F33" s="21"/>
      <c r="G33" s="380"/>
      <c r="H33" s="15"/>
      <c r="O33" s="15"/>
      <c r="P33" s="15"/>
      <c r="Q33" s="21"/>
      <c r="R33" s="21"/>
      <c r="S33" s="380"/>
      <c r="T33" s="15"/>
      <c r="U33" s="15"/>
      <c r="V33" s="15"/>
      <c r="W33" s="21"/>
      <c r="X33" s="28"/>
      <c r="Y33" s="15"/>
      <c r="Z33" s="48"/>
      <c r="AA33" s="244"/>
    </row>
    <row r="34" spans="2:27" ht="15" customHeight="1" x14ac:dyDescent="0.25">
      <c r="B34" s="513" t="s">
        <v>780</v>
      </c>
      <c r="C34" s="380"/>
      <c r="D34" s="15"/>
      <c r="E34" s="21"/>
      <c r="F34" s="21"/>
      <c r="G34" s="380"/>
      <c r="H34" s="15"/>
      <c r="O34" s="15"/>
      <c r="P34" s="15"/>
      <c r="Q34" s="21"/>
      <c r="R34" s="21"/>
      <c r="S34" s="380"/>
      <c r="T34" s="15"/>
      <c r="U34" s="15"/>
      <c r="V34" s="15"/>
      <c r="W34" s="21"/>
      <c r="X34" s="28"/>
      <c r="Y34" s="15"/>
      <c r="Z34" s="48"/>
      <c r="AA34" s="244"/>
    </row>
    <row r="35" spans="2:27" ht="15" customHeight="1" x14ac:dyDescent="0.25">
      <c r="B35" s="512" t="s">
        <v>781</v>
      </c>
      <c r="C35" s="40"/>
      <c r="D35" s="41"/>
      <c r="E35" s="542">
        <f>IF(AND(OR(G6="No", ISNUMBER(E36)), OR(F6="No", ISNUMBER(E37))), IF(G6="Yes", E36, 0)+IF(F6="Yes", E37, 0), "")</f>
        <v>0</v>
      </c>
      <c r="F35" s="542">
        <f>IF(AND(OR(G6="No", ISNUMBER(F36)), OR(F6="No", ISNUMBER(F37))), IF(G6="Yes", F36, 0)+IF(F6="Yes", F37, 0), "")</f>
        <v>0</v>
      </c>
      <c r="G35" s="40"/>
      <c r="H35" s="41"/>
      <c r="O35" s="40"/>
      <c r="P35" s="41"/>
      <c r="Q35" s="542">
        <f>IF(AND(OR(G6="No", ISNUMBER(Q36)), OR(F6="No", ISNUMBER(Q37))), IF(G6="Yes", Q36, 0)+IF(F6="Yes", Q37, 0), "")</f>
        <v>0</v>
      </c>
      <c r="R35" s="542">
        <f>IF(AND(OR(G6="No", ISNUMBER(R36)), OR(F6="No", ISNUMBER(R37))), IF(G6="Yes", R36, 0)+IF(F6="Yes", R37, 0), "")</f>
        <v>0</v>
      </c>
      <c r="S35" s="40"/>
      <c r="T35" s="41"/>
      <c r="U35" s="40"/>
      <c r="V35" s="41"/>
      <c r="W35" s="542">
        <f>IF(AND(OR(G6="No", ISNUMBER(W36)), OR(F6="No", ISNUMBER(W37))), IF(G6="Yes", W36, 0)+IF(F6="Yes", W37, 0), "")</f>
        <v>0</v>
      </c>
      <c r="X35" s="542">
        <f>IF(AND(OR(G6="No", ISNUMBER(X36)), OR(F6="No", ISNUMBER(X37))), IF(G6="Yes", X36, 0)+IF(F6="Yes", X37, 0), "")</f>
        <v>0</v>
      </c>
      <c r="Y35" s="41"/>
      <c r="Z35" s="11"/>
      <c r="AA35" s="244"/>
    </row>
    <row r="36" spans="2:27" ht="15" customHeight="1" x14ac:dyDescent="0.25">
      <c r="B36" s="513" t="s">
        <v>779</v>
      </c>
      <c r="C36" s="380"/>
      <c r="D36" s="15"/>
      <c r="E36" s="21"/>
      <c r="F36" s="21"/>
      <c r="G36" s="380"/>
      <c r="H36" s="15"/>
      <c r="O36" s="15"/>
      <c r="P36" s="15"/>
      <c r="Q36" s="21"/>
      <c r="R36" s="21"/>
      <c r="S36" s="380"/>
      <c r="T36" s="15"/>
      <c r="U36" s="15"/>
      <c r="V36" s="15"/>
      <c r="W36" s="21"/>
      <c r="X36" s="28"/>
      <c r="Y36" s="15"/>
      <c r="Z36" s="48"/>
      <c r="AA36" s="244"/>
    </row>
    <row r="37" spans="2:27" ht="15" customHeight="1" x14ac:dyDescent="0.25">
      <c r="B37" s="513" t="s">
        <v>780</v>
      </c>
      <c r="C37" s="380"/>
      <c r="D37" s="15"/>
      <c r="E37" s="21"/>
      <c r="F37" s="21"/>
      <c r="G37" s="380"/>
      <c r="H37" s="15"/>
      <c r="O37" s="15"/>
      <c r="P37" s="15"/>
      <c r="Q37" s="21"/>
      <c r="R37" s="21"/>
      <c r="S37" s="380"/>
      <c r="T37" s="15"/>
      <c r="U37" s="15"/>
      <c r="V37" s="15"/>
      <c r="W37" s="21"/>
      <c r="X37" s="28"/>
      <c r="Y37" s="15"/>
      <c r="Z37" s="48"/>
      <c r="AA37" s="244"/>
    </row>
    <row r="38" spans="2:27" ht="15" customHeight="1" x14ac:dyDescent="0.25">
      <c r="B38" s="512" t="s">
        <v>782</v>
      </c>
      <c r="C38" s="40"/>
      <c r="D38" s="41"/>
      <c r="E38" s="542">
        <f>IF(AND(OR(G6="No", ISNUMBER(E39)), OR(F6="No", ISNUMBER(E40))), IF(G6="Yes", E39, 0)+IF(F6="Yes", E40, 0), "")</f>
        <v>0</v>
      </c>
      <c r="F38" s="542">
        <f>IF(AND(OR(G6="No", ISNUMBER(F39)), OR(F6="No", ISNUMBER(F40))), IF(G6="Yes", F39, 0)+IF(F6="Yes", F40, 0), "")</f>
        <v>0</v>
      </c>
      <c r="G38" s="40"/>
      <c r="H38" s="41"/>
      <c r="O38" s="40"/>
      <c r="P38" s="41"/>
      <c r="Q38" s="542">
        <f>IF(AND(OR(G6="No", ISNUMBER(Q39)), OR(F6="No", ISNUMBER(Q40))), IF(G6="Yes", Q39, 0)+IF(F6="Yes", Q40, 0), "")</f>
        <v>0</v>
      </c>
      <c r="R38" s="542">
        <f>IF(AND(OR(G6="No", ISNUMBER(R39)), OR(F6="No", ISNUMBER(R40))), IF(G6="Yes", R39, 0)+IF(F6="Yes", R40, 0), "")</f>
        <v>0</v>
      </c>
      <c r="S38" s="40"/>
      <c r="T38" s="41"/>
      <c r="U38" s="40"/>
      <c r="V38" s="41"/>
      <c r="W38" s="542">
        <f>IF(AND(OR(G6="No", ISNUMBER(W39)), OR(F6="No", ISNUMBER(W40))), IF(G6="Yes", W39, 0)+IF(F6="Yes", W40, 0), "")</f>
        <v>0</v>
      </c>
      <c r="X38" s="542">
        <f>IF(AND(OR(G6="No", ISNUMBER(X39)), OR(F6="No", ISNUMBER(X40))), IF(G6="Yes", X39, 0)+IF(F6="Yes", X40, 0), "")</f>
        <v>0</v>
      </c>
      <c r="Y38" s="41"/>
      <c r="Z38" s="11"/>
      <c r="AA38" s="244"/>
    </row>
    <row r="39" spans="2:27" ht="15" customHeight="1" x14ac:dyDescent="0.25">
      <c r="B39" s="513" t="s">
        <v>779</v>
      </c>
      <c r="C39" s="380"/>
      <c r="D39" s="15"/>
      <c r="E39" s="21"/>
      <c r="F39" s="21"/>
      <c r="G39" s="380"/>
      <c r="H39" s="15"/>
      <c r="O39" s="15"/>
      <c r="P39" s="15"/>
      <c r="Q39" s="21"/>
      <c r="R39" s="21"/>
      <c r="S39" s="380"/>
      <c r="T39" s="15"/>
      <c r="U39" s="15"/>
      <c r="V39" s="15"/>
      <c r="W39" s="21"/>
      <c r="X39" s="28"/>
      <c r="Y39" s="15"/>
      <c r="Z39" s="48"/>
      <c r="AA39" s="244"/>
    </row>
    <row r="40" spans="2:27" ht="15" customHeight="1" x14ac:dyDescent="0.25">
      <c r="B40" s="513" t="s">
        <v>780</v>
      </c>
      <c r="C40" s="381"/>
      <c r="D40" s="15"/>
      <c r="E40" s="21"/>
      <c r="F40" s="21"/>
      <c r="G40" s="15"/>
      <c r="H40" s="15"/>
      <c r="O40" s="15"/>
      <c r="P40" s="15"/>
      <c r="Q40" s="21"/>
      <c r="R40" s="21"/>
      <c r="S40" s="15"/>
      <c r="T40" s="15"/>
      <c r="U40" s="15"/>
      <c r="V40" s="15"/>
      <c r="W40" s="21"/>
      <c r="X40" s="28"/>
      <c r="Y40" s="15"/>
      <c r="Z40" s="48"/>
      <c r="AA40" s="244"/>
    </row>
    <row r="41" spans="2:27" ht="15" customHeight="1" x14ac:dyDescent="0.25">
      <c r="B41" s="511" t="s">
        <v>724</v>
      </c>
      <c r="C41" s="542">
        <f>IF($C$7="Yes", IF(AND(ISNUMBER(C42), ISNUMBER(C45), ISNUMBER(C48)), C42+C45+C48, ""), 0)</f>
        <v>0</v>
      </c>
      <c r="D41" s="542">
        <f>IF($C$7="Yes", IF(AND(ISNUMBER(D42), ISNUMBER(D45), ISNUMBER(D48)), D42+D45+D48, ""), 0)</f>
        <v>0</v>
      </c>
      <c r="E41" s="542">
        <f>IF($D$7="Yes", IF(AND(ISNUMBER(E42), ISNUMBER(E45), ISNUMBER(E48)), E42+E45+E48, ""), 0)</f>
        <v>0</v>
      </c>
      <c r="F41" s="542">
        <f>IF($D$7="Yes", IF(AND(ISNUMBER(F42), ISNUMBER(F45), ISNUMBER(F48)), F42+F45+F48, ""), 0)</f>
        <v>0</v>
      </c>
      <c r="G41" s="40"/>
      <c r="H41" s="41"/>
      <c r="O41" s="542">
        <f>IF($C$7="Yes", IF(AND(ISNUMBER(O42), ISNUMBER(O45), ISNUMBER(O48)), O42+O45+O48, ""), 0)</f>
        <v>0</v>
      </c>
      <c r="P41" s="542">
        <f>IF($C$7="Yes", IF(AND(ISNUMBER(P42), ISNUMBER(P45), ISNUMBER(P48)), P42+P45+P48, ""), 0)</f>
        <v>0</v>
      </c>
      <c r="Q41" s="542">
        <f>IF($D$7="Yes", IF(AND(ISNUMBER(Q42), ISNUMBER(Q45), ISNUMBER(Q48)), Q42+Q45+Q48, ""), 0)</f>
        <v>0</v>
      </c>
      <c r="R41" s="542">
        <f>IF($D$7="Yes", IF(AND(ISNUMBER(R42), ISNUMBER(R45), ISNUMBER(R48)), R42+R45+R48, ""), 0)</f>
        <v>0</v>
      </c>
      <c r="S41" s="40"/>
      <c r="T41" s="41"/>
      <c r="U41" s="542">
        <f>IF($C$7="Yes", IF(AND(ISNUMBER(U42), ISNUMBER(U45), ISNUMBER(U48)), U42+U45+U48, ""), 0)</f>
        <v>0</v>
      </c>
      <c r="V41" s="542">
        <f>IF($C$7="Yes", IF(AND(ISNUMBER(V42), ISNUMBER(V45), ISNUMBER(V48)), V42+V45+V48, ""), 0)</f>
        <v>0</v>
      </c>
      <c r="W41" s="542">
        <f>IF($D$7="Yes", IF(AND(ISNUMBER(W42), ISNUMBER(W45), ISNUMBER(W48)), W42+W45+W48, ""), 0)</f>
        <v>0</v>
      </c>
      <c r="X41" s="542">
        <f>IF($D$7="Yes", IF(AND(ISNUMBER(X42), ISNUMBER(X45), ISNUMBER(X48)), X42+X45+X48, ""), 0)</f>
        <v>0</v>
      </c>
      <c r="Y41" s="41"/>
      <c r="Z41" s="11"/>
      <c r="AA41" s="244"/>
    </row>
    <row r="42" spans="2:27" ht="15" customHeight="1" x14ac:dyDescent="0.25">
      <c r="B42" s="512" t="s">
        <v>778</v>
      </c>
      <c r="C42" s="542">
        <f>IF(AND(OR(G6="No", ISNUMBER(C43)), OR(F6="No", ISNUMBER(C44))), IF(G6="Yes", C43, 0)+IF(F6="Yes", C44, 0), "")</f>
        <v>0</v>
      </c>
      <c r="D42" s="542">
        <f>IF(AND(OR(G6="No", ISNUMBER(D43)), OR(F6="No", ISNUMBER(D44))), IF(G6="Yes", D43, 0)+IF(F6="Yes", D44, 0), "")</f>
        <v>0</v>
      </c>
      <c r="E42" s="542">
        <f>IF(AND(OR(G6="No", ISNUMBER(E43)), OR(F6="No", ISNUMBER(E44))), IF(G6="Yes", E43, 0)+IF(F6="Yes", E44, 0), "")</f>
        <v>0</v>
      </c>
      <c r="F42" s="542">
        <f>IF(AND(OR(G6="No", ISNUMBER(F43)), OR(F6="No", ISNUMBER(F44))), IF(G6="Yes", F43, 0)+IF(F6="Yes", F44, 0), "")</f>
        <v>0</v>
      </c>
      <c r="G42" s="40"/>
      <c r="H42" s="41"/>
      <c r="O42" s="542">
        <f>IF(AND(OR(G6="No", ISNUMBER(O43)), OR(F6="No", ISNUMBER(O44))), IF(G6="Yes", O43, 0)+IF(F6="Yes", O44, 0), "")</f>
        <v>0</v>
      </c>
      <c r="P42" s="542">
        <f>IF(AND(OR(G6="No", ISNUMBER(P43)), OR(F6="No", ISNUMBER(P44))), IF(G6="Yes", P43, 0)+IF(F6="Yes", P44, 0), "")</f>
        <v>0</v>
      </c>
      <c r="Q42" s="542">
        <f>IF(AND(OR(G6="No", ISNUMBER(Q43)), OR(F6="No", ISNUMBER(Q44))), IF(G6="Yes", Q43, 0)+IF(F6="Yes", Q44, 0), "")</f>
        <v>0</v>
      </c>
      <c r="R42" s="542">
        <f>IF(AND(OR(G6="No", ISNUMBER(R43)), OR(F6="No", ISNUMBER(R44))), IF(G6="Yes", R43, 0)+IF(F6="Yes", R44, 0), "")</f>
        <v>0</v>
      </c>
      <c r="S42" s="40"/>
      <c r="T42" s="41"/>
      <c r="U42" s="542">
        <f>IF(AND(OR(G6="No", ISNUMBER(U43)), OR(F6="No", ISNUMBER(U44))), IF(G6="Yes", U43, 0)+IF(F6="Yes", U44, 0), "")</f>
        <v>0</v>
      </c>
      <c r="V42" s="542">
        <f>IF(AND(OR(G6="No", ISNUMBER(V43)), OR(F6="No", ISNUMBER(V44))), IF(G6="Yes", V43, 0)+IF(F6="Yes", V44, 0), "")</f>
        <v>0</v>
      </c>
      <c r="W42" s="542">
        <f>IF(AND(OR(G6="No", ISNUMBER(W43)), OR(F6="No", ISNUMBER(W44))), IF(G6="Yes", W43, 0)+IF(F6="Yes", W44, 0), "")</f>
        <v>0</v>
      </c>
      <c r="X42" s="542">
        <f>IF(AND(OR(G6="No", ISNUMBER(X43)), OR(F6="No", ISNUMBER(X44))), IF(G6="Yes", X43, 0)+IF(F6="Yes", X44, 0), "")</f>
        <v>0</v>
      </c>
      <c r="Y42" s="41"/>
      <c r="Z42" s="11"/>
      <c r="AA42" s="244"/>
    </row>
    <row r="43" spans="2:27" ht="15" customHeight="1" x14ac:dyDescent="0.25">
      <c r="B43" s="513" t="s">
        <v>779</v>
      </c>
      <c r="C43" s="27"/>
      <c r="D43" s="21"/>
      <c r="E43" s="21"/>
      <c r="F43" s="21"/>
      <c r="G43" s="380"/>
      <c r="H43" s="15"/>
      <c r="O43" s="21"/>
      <c r="P43" s="21"/>
      <c r="Q43" s="21"/>
      <c r="R43" s="21"/>
      <c r="S43" s="380"/>
      <c r="T43" s="15"/>
      <c r="U43" s="21"/>
      <c r="V43" s="21"/>
      <c r="W43" s="21"/>
      <c r="X43" s="28"/>
      <c r="Y43" s="15"/>
      <c r="Z43" s="48"/>
      <c r="AA43" s="244"/>
    </row>
    <row r="44" spans="2:27" ht="15" customHeight="1" x14ac:dyDescent="0.25">
      <c r="B44" s="513" t="s">
        <v>780</v>
      </c>
      <c r="C44" s="27"/>
      <c r="D44" s="21"/>
      <c r="E44" s="21"/>
      <c r="F44" s="21"/>
      <c r="G44" s="380"/>
      <c r="H44" s="15"/>
      <c r="O44" s="21"/>
      <c r="P44" s="21"/>
      <c r="Q44" s="21"/>
      <c r="R44" s="21"/>
      <c r="S44" s="380"/>
      <c r="T44" s="15"/>
      <c r="U44" s="21"/>
      <c r="V44" s="21"/>
      <c r="W44" s="21"/>
      <c r="X44" s="28"/>
      <c r="Y44" s="15"/>
      <c r="Z44" s="48"/>
      <c r="AA44" s="244"/>
    </row>
    <row r="45" spans="2:27" ht="15" customHeight="1" x14ac:dyDescent="0.25">
      <c r="B45" s="512" t="s">
        <v>781</v>
      </c>
      <c r="C45" s="542">
        <f>IF(AND(OR(G6="No", ISNUMBER(C46)), OR(F6="No", ISNUMBER(C47))), IF(G6="Yes", C46, 0)+IF(F6="Yes", C47, 0), "")</f>
        <v>0</v>
      </c>
      <c r="D45" s="542">
        <f>IF(AND(OR(G6="No", ISNUMBER(D46)), OR(F6="No", ISNUMBER(D47))), IF(G6="Yes", D46, 0)+IF(F6="Yes", D47, 0), "")</f>
        <v>0</v>
      </c>
      <c r="E45" s="542">
        <f>IF(AND(OR(G6="No", ISNUMBER(E46)), OR(F6="No", ISNUMBER(E47))), IF(G6="Yes", E46, 0)+IF(F6="Yes", E47, 0), "")</f>
        <v>0</v>
      </c>
      <c r="F45" s="542">
        <f>IF(AND(OR(G6="No", ISNUMBER(F46)), OR(F6="No", ISNUMBER(F47))), IF(G6="Yes", F46, 0)+IF(F6="Yes", F47, 0), "")</f>
        <v>0</v>
      </c>
      <c r="G45" s="40"/>
      <c r="H45" s="41"/>
      <c r="O45" s="542">
        <f>IF(AND(OR(G6="No", ISNUMBER(O46)), OR(F6="No", ISNUMBER(O47))), IF(G6="Yes", O46, 0)+IF(F6="Yes", O47, 0), "")</f>
        <v>0</v>
      </c>
      <c r="P45" s="542">
        <f>IF(AND(OR(G6="No", ISNUMBER(P46)), OR(F6="No", ISNUMBER(P47))), IF(G6="Yes", P46, 0)+IF(F6="Yes", P47, 0), "")</f>
        <v>0</v>
      </c>
      <c r="Q45" s="542">
        <f>IF(AND(OR(G6="No", ISNUMBER(Q46)), OR(F6="No", ISNUMBER(Q47))), IF(G6="Yes", Q46, 0)+IF(F6="Yes", Q47, 0), "")</f>
        <v>0</v>
      </c>
      <c r="R45" s="542">
        <f>IF(AND(OR(G6="No", ISNUMBER(R46)), OR(F6="No", ISNUMBER(R47))), IF(G6="Yes", R46, 0)+IF(F6="Yes", R47, 0), "")</f>
        <v>0</v>
      </c>
      <c r="S45" s="40"/>
      <c r="T45" s="41"/>
      <c r="U45" s="542">
        <f>IF(AND(OR(G6="No", ISNUMBER(U46)), OR(F6="No", ISNUMBER(U47))), IF(G6="Yes", U46, 0)+IF(F6="Yes", U47, 0), "")</f>
        <v>0</v>
      </c>
      <c r="V45" s="542">
        <f>IF(AND(OR(G6="No", ISNUMBER(V46)), OR(F6="No", ISNUMBER(V47))), IF(G6="Yes", V46, 0)+IF(F6="Yes", V47, 0), "")</f>
        <v>0</v>
      </c>
      <c r="W45" s="542">
        <f>IF(AND(OR(G6="No", ISNUMBER(W46)), OR(F6="No", ISNUMBER(W47))), IF(G6="Yes", W46, 0)+IF(F6="Yes", W47, 0), "")</f>
        <v>0</v>
      </c>
      <c r="X45" s="542">
        <f>IF(AND(OR(G6="No", ISNUMBER(X46)), OR(F6="No", ISNUMBER(X47))), IF(G6="Yes", X46, 0)+IF(F6="Yes", X47, 0), "")</f>
        <v>0</v>
      </c>
      <c r="Y45" s="41"/>
      <c r="Z45" s="11"/>
      <c r="AA45" s="244"/>
    </row>
    <row r="46" spans="2:27" ht="15" customHeight="1" x14ac:dyDescent="0.25">
      <c r="B46" s="513" t="s">
        <v>779</v>
      </c>
      <c r="C46" s="27"/>
      <c r="D46" s="21"/>
      <c r="E46" s="21"/>
      <c r="F46" s="21"/>
      <c r="G46" s="380"/>
      <c r="H46" s="15"/>
      <c r="O46" s="21"/>
      <c r="P46" s="21"/>
      <c r="Q46" s="21"/>
      <c r="R46" s="21"/>
      <c r="S46" s="380"/>
      <c r="T46" s="15"/>
      <c r="U46" s="21"/>
      <c r="V46" s="21"/>
      <c r="W46" s="21"/>
      <c r="X46" s="28"/>
      <c r="Y46" s="15"/>
      <c r="Z46" s="48"/>
      <c r="AA46" s="244"/>
    </row>
    <row r="47" spans="2:27" ht="15" customHeight="1" x14ac:dyDescent="0.25">
      <c r="B47" s="513" t="s">
        <v>780</v>
      </c>
      <c r="C47" s="27"/>
      <c r="D47" s="21"/>
      <c r="E47" s="21"/>
      <c r="F47" s="21"/>
      <c r="G47" s="380"/>
      <c r="H47" s="15"/>
      <c r="O47" s="21"/>
      <c r="P47" s="21"/>
      <c r="Q47" s="21"/>
      <c r="R47" s="21"/>
      <c r="S47" s="380"/>
      <c r="T47" s="15"/>
      <c r="U47" s="21"/>
      <c r="V47" s="21"/>
      <c r="W47" s="21"/>
      <c r="X47" s="28"/>
      <c r="Y47" s="15"/>
      <c r="Z47" s="48"/>
      <c r="AA47" s="244"/>
    </row>
    <row r="48" spans="2:27" ht="15" customHeight="1" x14ac:dyDescent="0.25">
      <c r="B48" s="512" t="s">
        <v>782</v>
      </c>
      <c r="C48" s="542">
        <f>IF(AND(OR(G6="No", ISNUMBER(C49)), OR(F6="No", ISNUMBER(C50))), IF(G6="Yes", C49, 0)+IF(F6="Yes", C50, 0), "")</f>
        <v>0</v>
      </c>
      <c r="D48" s="542">
        <f>IF(AND(OR(G6="No", ISNUMBER(D49)), OR(F6="No", ISNUMBER(D50))), IF(G6="Yes", D49, 0)+IF(F6="Yes", D50, 0), "")</f>
        <v>0</v>
      </c>
      <c r="E48" s="542">
        <f>IF(AND(OR(G6="No", ISNUMBER(E49)), OR(F6="No", ISNUMBER(E50))), IF(G6="Yes", E49, 0)+IF(F6="Yes", E50, 0), "")</f>
        <v>0</v>
      </c>
      <c r="F48" s="542">
        <f>IF(AND(OR(G6="No", ISNUMBER(F49)), OR(F6="No", ISNUMBER(F50))), IF(G6="Yes", F49, 0)+IF(F6="Yes", F50, 0), "")</f>
        <v>0</v>
      </c>
      <c r="G48" s="40"/>
      <c r="H48" s="41"/>
      <c r="O48" s="542">
        <f>IF(AND(OR(G6="No", ISNUMBER(O49)), OR(F6="No", ISNUMBER(O50))), IF(G6="Yes", O49, 0)+IF(F6="Yes", O50, 0), "")</f>
        <v>0</v>
      </c>
      <c r="P48" s="542">
        <f>IF(AND(OR(G6="No", ISNUMBER(P49)), OR(F6="No", ISNUMBER(P50))), IF(G6="Yes", P49, 0)+IF(F6="Yes", P50, 0), "")</f>
        <v>0</v>
      </c>
      <c r="Q48" s="542">
        <f>IF(AND(OR(G6="No", ISNUMBER(Q49)), OR(F6="No", ISNUMBER(Q50))), IF(G6="Yes", Q49, 0)+IF(F6="Yes", Q50, 0), "")</f>
        <v>0</v>
      </c>
      <c r="R48" s="542">
        <f>IF(AND(OR(G6="No", ISNUMBER(R49)), OR(F6="No", ISNUMBER(R50))), IF(G6="Yes", R49, 0)+IF(F6="Yes", R50, 0), "")</f>
        <v>0</v>
      </c>
      <c r="S48" s="40"/>
      <c r="T48" s="41"/>
      <c r="U48" s="542">
        <f>IF(AND(OR(G6="No", ISNUMBER(U49)), OR(F6="No", ISNUMBER(U50))), IF(G6="Yes", U49, 0)+IF(F6="Yes", U50, 0), "")</f>
        <v>0</v>
      </c>
      <c r="V48" s="542">
        <f>IF(AND(OR(G6="No", ISNUMBER(V49)), OR(F6="No", ISNUMBER(V50))), IF(G6="Yes", V49, 0)+IF(F6="Yes", V50, 0), "")</f>
        <v>0</v>
      </c>
      <c r="W48" s="542">
        <f>IF(AND(OR(G6="No", ISNUMBER(W49)), OR(F6="No", ISNUMBER(W50))), IF(G6="Yes", W49, 0)+IF(F6="Yes", W50, 0), "")</f>
        <v>0</v>
      </c>
      <c r="X48" s="542">
        <f>IF(AND(OR(G6="No", ISNUMBER(X49)), OR(F6="No", ISNUMBER(X50))), IF(G6="Yes", X49, 0)+IF(F6="Yes", X50, 0), "")</f>
        <v>0</v>
      </c>
      <c r="Y48" s="41"/>
      <c r="Z48" s="11"/>
      <c r="AA48" s="244"/>
    </row>
    <row r="49" spans="1:27" ht="15" customHeight="1" x14ac:dyDescent="0.25">
      <c r="B49" s="513" t="s">
        <v>779</v>
      </c>
      <c r="C49" s="27"/>
      <c r="D49" s="21"/>
      <c r="E49" s="21"/>
      <c r="F49" s="21"/>
      <c r="G49" s="380"/>
      <c r="H49" s="15"/>
      <c r="O49" s="21"/>
      <c r="P49" s="21"/>
      <c r="Q49" s="21"/>
      <c r="R49" s="21"/>
      <c r="S49" s="380"/>
      <c r="T49" s="15"/>
      <c r="U49" s="21"/>
      <c r="V49" s="21"/>
      <c r="W49" s="21"/>
      <c r="X49" s="28"/>
      <c r="Y49" s="15"/>
      <c r="Z49" s="48"/>
      <c r="AA49" s="244"/>
    </row>
    <row r="50" spans="1:27" ht="15" customHeight="1" x14ac:dyDescent="0.25">
      <c r="B50" s="650" t="s">
        <v>780</v>
      </c>
      <c r="C50" s="379"/>
      <c r="D50" s="24"/>
      <c r="E50" s="24"/>
      <c r="F50" s="24"/>
      <c r="G50" s="381"/>
      <c r="H50" s="15"/>
      <c r="O50" s="24"/>
      <c r="P50" s="24"/>
      <c r="Q50" s="24"/>
      <c r="R50" s="24"/>
      <c r="S50" s="381"/>
      <c r="T50" s="15"/>
      <c r="U50" s="24"/>
      <c r="V50" s="24"/>
      <c r="W50" s="24"/>
      <c r="X50" s="46"/>
      <c r="Y50" s="16"/>
      <c r="Z50" s="55"/>
      <c r="AA50" s="244"/>
    </row>
    <row r="51" spans="1:27" ht="15" customHeight="1" x14ac:dyDescent="0.25">
      <c r="B51" s="655" t="s">
        <v>518</v>
      </c>
      <c r="C51" s="996">
        <f>IF(AND(ISNUMBER(C21), ISNUMBER(C41)), C21+C41, "")</f>
        <v>0</v>
      </c>
      <c r="D51" s="632">
        <f>IF(AND(ISNUMBER(D21), ISNUMBER(D41)), D21+D41, "")</f>
        <v>0</v>
      </c>
      <c r="E51" s="632">
        <f>IF(AND(ISNUMBER(E21), ISNUMBER(E31), ISNUMBER(E41)), E21+E31+E41, "")</f>
        <v>0</v>
      </c>
      <c r="F51" s="632">
        <f t="shared" ref="F51" si="1">IF(AND(ISNUMBER(F21), ISNUMBER(F31), ISNUMBER(F41)), F21+F31+F41, "")</f>
        <v>0</v>
      </c>
      <c r="G51" s="632">
        <f>IF(ISNUMBER(G21), G21, "")</f>
        <v>0</v>
      </c>
      <c r="H51" s="632">
        <f>IF(ISNUMBER(H21), H21, "")</f>
        <v>0</v>
      </c>
      <c r="O51" s="632">
        <f>IF(AND(ISNUMBER(O21), ISNUMBER(O41)), O21+O41, "")</f>
        <v>0</v>
      </c>
      <c r="P51" s="632">
        <f>IF(AND(ISNUMBER(P21), ISNUMBER(P41)), P21+P41, "")</f>
        <v>0</v>
      </c>
      <c r="Q51" s="632">
        <f>IF(AND(ISNUMBER(Q21), ISNUMBER(Q31), ISNUMBER(Q41)), Q21+Q31+Q41, "")</f>
        <v>0</v>
      </c>
      <c r="R51" s="632">
        <f t="shared" ref="R51" si="2">IF(AND(ISNUMBER(R21), ISNUMBER(R31), ISNUMBER(R41)), R21+R31+R41, "")</f>
        <v>0</v>
      </c>
      <c r="S51" s="632">
        <f>IF(ISNUMBER(S21), S21, "")</f>
        <v>0</v>
      </c>
      <c r="T51" s="632">
        <f>IF(ISNUMBER(T21), T21, "")</f>
        <v>0</v>
      </c>
      <c r="U51" s="632">
        <f>IF(AND(ISNUMBER(U21), ISNUMBER(U41)), U21+U41, "")</f>
        <v>0</v>
      </c>
      <c r="V51" s="632">
        <f>IF(AND(ISNUMBER(V21), ISNUMBER(V41)), V21+V41, "")</f>
        <v>0</v>
      </c>
      <c r="W51" s="632">
        <f>IF(AND(ISNUMBER(W21), ISNUMBER(W31), ISNUMBER(W41)), W21+W31+W41, "")</f>
        <v>0</v>
      </c>
      <c r="X51" s="997">
        <f t="shared" ref="X51" si="3">IF(AND(ISNUMBER(X21), ISNUMBER(X31), ISNUMBER(X41)), X21+X31+X41, "")</f>
        <v>0</v>
      </c>
      <c r="Y51" s="632">
        <f>IF(ISNUMBER(Y21), Y21, "")</f>
        <v>0</v>
      </c>
      <c r="Z51" s="997">
        <f>IF(ISNUMBER(Z21), Z21, "")</f>
        <v>0</v>
      </c>
      <c r="AA51" s="244"/>
    </row>
    <row r="52" spans="1:27" ht="30" customHeight="1" x14ac:dyDescent="0.25">
      <c r="B52" s="1000" t="s">
        <v>1059</v>
      </c>
      <c r="C52" s="429"/>
      <c r="D52" s="834"/>
      <c r="E52" s="834"/>
      <c r="F52" s="834"/>
      <c r="G52" s="834"/>
      <c r="H52" s="834"/>
      <c r="I52" s="1273"/>
      <c r="J52" s="1274"/>
      <c r="K52" s="1274"/>
      <c r="L52" s="1274"/>
      <c r="M52" s="1274"/>
      <c r="N52" s="1275"/>
      <c r="O52" s="834"/>
      <c r="P52" s="834"/>
      <c r="Q52" s="834"/>
      <c r="R52" s="834"/>
      <c r="S52" s="834"/>
      <c r="T52" s="834"/>
      <c r="U52" s="998"/>
      <c r="V52" s="998"/>
      <c r="W52" s="998"/>
      <c r="X52" s="998"/>
      <c r="Y52" s="998"/>
      <c r="Z52" s="1173"/>
      <c r="AA52" s="244"/>
    </row>
    <row r="53" spans="1:27" ht="45" customHeight="1" x14ac:dyDescent="0.25">
      <c r="B53" s="1001" t="s">
        <v>1297</v>
      </c>
      <c r="C53" s="999"/>
      <c r="D53" s="256"/>
      <c r="E53" s="256"/>
      <c r="F53" s="256"/>
      <c r="G53" s="256"/>
      <c r="H53" s="256"/>
      <c r="I53" s="1273"/>
      <c r="J53" s="1274"/>
      <c r="K53" s="1274"/>
      <c r="L53" s="1274"/>
      <c r="M53" s="1274"/>
      <c r="N53" s="1275"/>
      <c r="O53" s="160"/>
      <c r="P53" s="160"/>
      <c r="Q53" s="160"/>
      <c r="R53" s="160"/>
      <c r="S53" s="160"/>
      <c r="T53" s="160"/>
      <c r="U53" s="256"/>
      <c r="V53" s="256"/>
      <c r="W53" s="256"/>
      <c r="X53" s="256"/>
      <c r="Y53" s="256"/>
      <c r="Z53" s="255"/>
      <c r="AA53" s="244"/>
    </row>
    <row r="54" spans="1:27" ht="15" customHeight="1" x14ac:dyDescent="0.25">
      <c r="B54" s="1001" t="s">
        <v>1060</v>
      </c>
      <c r="C54" s="542" t="str">
        <f>IF(AND(ISNUMBER(C55), ISNUMBER(C56)), C55+C56, "")</f>
        <v/>
      </c>
      <c r="D54" s="334" t="str">
        <f t="shared" ref="D54:Z54" si="4">IF(AND(ISNUMBER(D55), ISNUMBER(D56)), D55+D56, "")</f>
        <v/>
      </c>
      <c r="E54" s="334" t="str">
        <f t="shared" si="4"/>
        <v/>
      </c>
      <c r="F54" s="334" t="str">
        <f t="shared" si="4"/>
        <v/>
      </c>
      <c r="G54" s="334" t="str">
        <f t="shared" si="4"/>
        <v/>
      </c>
      <c r="H54" s="334" t="str">
        <f t="shared" si="4"/>
        <v/>
      </c>
      <c r="I54" s="1276"/>
      <c r="J54" s="1277"/>
      <c r="K54" s="1277"/>
      <c r="L54" s="1277"/>
      <c r="M54" s="1277"/>
      <c r="N54" s="1278"/>
      <c r="O54" s="334" t="str">
        <f t="shared" si="4"/>
        <v/>
      </c>
      <c r="P54" s="334" t="str">
        <f t="shared" si="4"/>
        <v/>
      </c>
      <c r="Q54" s="334" t="str">
        <f t="shared" si="4"/>
        <v/>
      </c>
      <c r="R54" s="334" t="str">
        <f t="shared" si="4"/>
        <v/>
      </c>
      <c r="S54" s="334" t="str">
        <f t="shared" si="4"/>
        <v/>
      </c>
      <c r="T54" s="334" t="str">
        <f t="shared" si="4"/>
        <v/>
      </c>
      <c r="U54" s="334" t="str">
        <f t="shared" si="4"/>
        <v/>
      </c>
      <c r="V54" s="334" t="str">
        <f t="shared" si="4"/>
        <v/>
      </c>
      <c r="W54" s="334" t="str">
        <f t="shared" si="4"/>
        <v/>
      </c>
      <c r="X54" s="334" t="str">
        <f t="shared" si="4"/>
        <v/>
      </c>
      <c r="Y54" s="334" t="str">
        <f t="shared" si="4"/>
        <v/>
      </c>
      <c r="Z54" s="99" t="str">
        <f t="shared" si="4"/>
        <v/>
      </c>
      <c r="AA54" s="244"/>
    </row>
    <row r="55" spans="1:27" ht="15" customHeight="1" x14ac:dyDescent="0.25">
      <c r="B55" s="1002" t="s">
        <v>1061</v>
      </c>
      <c r="C55" s="267"/>
      <c r="D55" s="160"/>
      <c r="E55" s="160"/>
      <c r="F55" s="160"/>
      <c r="G55" s="160"/>
      <c r="H55" s="160"/>
      <c r="I55" s="1273"/>
      <c r="J55" s="1274"/>
      <c r="K55" s="1274"/>
      <c r="L55" s="1274"/>
      <c r="M55" s="1274"/>
      <c r="N55" s="1275"/>
      <c r="O55" s="160"/>
      <c r="P55" s="160"/>
      <c r="Q55" s="160"/>
      <c r="R55" s="160"/>
      <c r="S55" s="160"/>
      <c r="T55" s="160"/>
      <c r="U55" s="160"/>
      <c r="V55" s="160"/>
      <c r="W55" s="160"/>
      <c r="X55" s="160"/>
      <c r="Y55" s="160"/>
      <c r="Z55" s="98"/>
      <c r="AA55" s="244"/>
    </row>
    <row r="56" spans="1:27" ht="15" customHeight="1" x14ac:dyDescent="0.25">
      <c r="B56" s="1003" t="s">
        <v>1062</v>
      </c>
      <c r="C56" s="430"/>
      <c r="D56" s="799"/>
      <c r="E56" s="799"/>
      <c r="F56" s="799"/>
      <c r="G56" s="799"/>
      <c r="H56" s="799"/>
      <c r="I56" s="1273"/>
      <c r="J56" s="1274"/>
      <c r="K56" s="1274"/>
      <c r="L56" s="1274"/>
      <c r="M56" s="1274"/>
      <c r="N56" s="1275"/>
      <c r="O56" s="799"/>
      <c r="P56" s="799"/>
      <c r="Q56" s="799"/>
      <c r="R56" s="799"/>
      <c r="S56" s="799"/>
      <c r="T56" s="799"/>
      <c r="U56" s="799"/>
      <c r="V56" s="799"/>
      <c r="W56" s="799"/>
      <c r="X56" s="799"/>
      <c r="Y56" s="799"/>
      <c r="Z56" s="154"/>
      <c r="AA56" s="244"/>
    </row>
    <row r="57" spans="1:27" ht="15" customHeight="1" x14ac:dyDescent="0.25">
      <c r="A57" s="238"/>
      <c r="B57" s="330"/>
      <c r="C57" s="330"/>
      <c r="D57" s="330"/>
      <c r="E57" s="330"/>
      <c r="F57" s="330"/>
      <c r="G57" s="330"/>
      <c r="H57" s="330"/>
      <c r="I57" s="1086"/>
      <c r="J57" s="1086"/>
      <c r="K57" s="1086"/>
      <c r="L57" s="1086"/>
      <c r="M57" s="1086"/>
      <c r="N57" s="1086"/>
      <c r="O57" s="330"/>
      <c r="P57" s="330"/>
      <c r="Q57" s="330"/>
      <c r="R57" s="330"/>
      <c r="S57" s="330"/>
      <c r="T57" s="330"/>
      <c r="U57" s="330"/>
      <c r="V57" s="330"/>
      <c r="W57" s="330"/>
      <c r="X57" s="330"/>
      <c r="Y57" s="330"/>
      <c r="Z57" s="330"/>
      <c r="AA57" s="845"/>
    </row>
    <row r="58" spans="1:27" ht="15" customHeight="1" x14ac:dyDescent="0.25">
      <c r="A58" s="238"/>
      <c r="B58" s="1084"/>
      <c r="C58" s="1084"/>
      <c r="D58" s="1084"/>
      <c r="E58" s="1084"/>
      <c r="F58" s="1084"/>
      <c r="G58" s="2529" t="s">
        <v>335</v>
      </c>
      <c r="H58" s="2530"/>
      <c r="I58" s="2530"/>
      <c r="J58" s="2530"/>
      <c r="K58" s="2530"/>
      <c r="L58" s="2530"/>
      <c r="M58" s="2530"/>
      <c r="N58" s="2530"/>
      <c r="O58" s="2530"/>
      <c r="P58" s="2530"/>
      <c r="Q58" s="2530"/>
      <c r="R58" s="330"/>
      <c r="S58" s="330"/>
      <c r="T58" s="330"/>
      <c r="U58" s="330"/>
      <c r="V58" s="330"/>
      <c r="W58" s="330"/>
      <c r="X58" s="330"/>
      <c r="Y58" s="330"/>
      <c r="Z58" s="330"/>
      <c r="AA58" s="845"/>
    </row>
    <row r="59" spans="1:27" ht="15" customHeight="1" x14ac:dyDescent="0.25">
      <c r="B59" s="2682" t="s">
        <v>1259</v>
      </c>
      <c r="C59" s="2682"/>
      <c r="D59" s="2682"/>
      <c r="E59" s="1208"/>
      <c r="F59" s="1213"/>
      <c r="G59" s="1175"/>
      <c r="H59" s="1213"/>
      <c r="I59" s="1213"/>
      <c r="J59" s="1213"/>
      <c r="K59" s="1213"/>
      <c r="L59" s="1213"/>
      <c r="M59" s="1213"/>
      <c r="N59" s="1213"/>
      <c r="O59" s="1213"/>
      <c r="P59" s="1213"/>
      <c r="Q59" s="1213"/>
      <c r="R59" s="330"/>
      <c r="S59" s="330"/>
      <c r="T59" s="330"/>
      <c r="U59" s="330"/>
      <c r="V59" s="330"/>
      <c r="W59" s="330"/>
      <c r="X59" s="330"/>
      <c r="Y59" s="330"/>
      <c r="Z59" s="330"/>
      <c r="AA59" s="845"/>
    </row>
    <row r="60" spans="1:27" ht="15" customHeight="1" x14ac:dyDescent="0.25">
      <c r="B60" s="2681" t="s">
        <v>1260</v>
      </c>
      <c r="C60" s="2681"/>
      <c r="D60" s="2681"/>
      <c r="E60" s="1209"/>
      <c r="F60" s="1220"/>
      <c r="G60" s="1092"/>
      <c r="H60" s="1220"/>
      <c r="I60" s="1220"/>
      <c r="J60" s="1220"/>
      <c r="K60" s="1220"/>
      <c r="L60" s="1220"/>
      <c r="M60" s="1220"/>
      <c r="N60" s="1220"/>
      <c r="O60" s="1220"/>
      <c r="P60" s="1220"/>
      <c r="Q60" s="1220"/>
      <c r="R60" s="330"/>
      <c r="S60" s="330"/>
      <c r="T60" s="330"/>
      <c r="U60" s="330"/>
      <c r="V60" s="330"/>
      <c r="W60" s="330"/>
      <c r="X60" s="330"/>
      <c r="Y60" s="330"/>
      <c r="Z60" s="330"/>
      <c r="AA60" s="845"/>
    </row>
    <row r="61" spans="1:27" ht="15" customHeight="1" x14ac:dyDescent="0.25">
      <c r="B61" s="2681" t="s">
        <v>1261</v>
      </c>
      <c r="C61" s="2681"/>
      <c r="D61" s="2681"/>
      <c r="E61" s="1210"/>
      <c r="F61" s="1220"/>
      <c r="G61" s="1092"/>
      <c r="H61" s="1220"/>
      <c r="I61" s="1220"/>
      <c r="J61" s="1220"/>
      <c r="K61" s="1220"/>
      <c r="L61" s="1220"/>
      <c r="M61" s="1220"/>
      <c r="N61" s="1220"/>
      <c r="O61" s="1220"/>
      <c r="P61" s="1220"/>
      <c r="Q61" s="1220"/>
      <c r="R61" s="330"/>
      <c r="S61" s="330"/>
      <c r="T61" s="330"/>
      <c r="U61" s="330"/>
      <c r="V61" s="330"/>
      <c r="W61" s="330"/>
      <c r="X61" s="330"/>
      <c r="Y61" s="330"/>
      <c r="Z61" s="330"/>
      <c r="AA61" s="845"/>
    </row>
    <row r="62" spans="1:27" ht="45" customHeight="1" x14ac:dyDescent="0.25">
      <c r="B62" s="2681" t="s">
        <v>1298</v>
      </c>
      <c r="C62" s="2681"/>
      <c r="D62" s="2681"/>
      <c r="E62" s="2670"/>
      <c r="F62" s="2670"/>
      <c r="G62" s="2671"/>
      <c r="H62" s="2672"/>
      <c r="I62" s="2672"/>
      <c r="J62" s="2672"/>
      <c r="K62" s="2672"/>
      <c r="L62" s="2672"/>
      <c r="M62" s="2672"/>
      <c r="N62" s="2672"/>
      <c r="O62" s="2672"/>
      <c r="P62" s="2672"/>
      <c r="Q62" s="2672"/>
      <c r="R62" s="330"/>
      <c r="S62" s="330"/>
      <c r="T62" s="330"/>
      <c r="U62" s="330"/>
      <c r="V62" s="330"/>
      <c r="W62" s="330"/>
      <c r="X62" s="330"/>
      <c r="Y62" s="330"/>
      <c r="Z62" s="330"/>
      <c r="AA62" s="845"/>
    </row>
    <row r="63" spans="1:27" ht="45" customHeight="1" x14ac:dyDescent="0.25">
      <c r="A63" s="238"/>
      <c r="B63" s="2662"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662"/>
      <c r="D63" s="2662"/>
      <c r="E63" s="2669"/>
      <c r="F63" s="2669"/>
      <c r="G63" s="2673"/>
      <c r="H63" s="2674"/>
      <c r="I63" s="2674"/>
      <c r="J63" s="2674"/>
      <c r="K63" s="2674"/>
      <c r="L63" s="2674"/>
      <c r="M63" s="2674"/>
      <c r="N63" s="2674"/>
      <c r="O63" s="2674"/>
      <c r="P63" s="2674"/>
      <c r="Q63" s="2674"/>
      <c r="R63" s="330"/>
      <c r="S63" s="330"/>
      <c r="T63" s="330"/>
      <c r="U63" s="330"/>
      <c r="V63" s="330"/>
      <c r="W63" s="330"/>
      <c r="X63" s="330"/>
      <c r="Y63" s="330"/>
      <c r="Z63" s="330"/>
      <c r="AA63" s="845"/>
    </row>
    <row r="64" spans="1:27" ht="15" hidden="1" customHeight="1" x14ac:dyDescent="0.25">
      <c r="A64" s="238"/>
      <c r="B64" s="330"/>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845"/>
    </row>
    <row r="65" spans="1:27" ht="15" hidden="1" customHeight="1" x14ac:dyDescent="0.25">
      <c r="A65" s="238"/>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845"/>
    </row>
    <row r="66" spans="1:27" ht="15" hidden="1" customHeight="1" x14ac:dyDescent="0.25">
      <c r="A66" s="238"/>
      <c r="B66" s="330"/>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845"/>
    </row>
    <row r="67" spans="1:27" ht="15" hidden="1" customHeight="1" x14ac:dyDescent="0.25">
      <c r="A67" s="238"/>
      <c r="B67" s="330"/>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845"/>
    </row>
    <row r="68" spans="1:27" ht="15" hidden="1" customHeight="1" x14ac:dyDescent="0.25">
      <c r="A68" s="238"/>
      <c r="B68" s="330"/>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845"/>
    </row>
    <row r="69" spans="1:27" ht="15" customHeight="1" x14ac:dyDescent="0.25">
      <c r="A69" s="1085"/>
      <c r="B69" s="1086"/>
      <c r="C69" s="1086"/>
      <c r="D69" s="1086"/>
      <c r="E69" s="1086"/>
      <c r="F69" s="1086"/>
      <c r="G69" s="1086"/>
      <c r="H69" s="1086"/>
      <c r="I69" s="1086"/>
      <c r="J69" s="1086"/>
      <c r="K69" s="1086"/>
      <c r="L69" s="1086"/>
      <c r="M69" s="1086"/>
      <c r="N69" s="1086"/>
      <c r="O69" s="1086"/>
      <c r="P69" s="1086"/>
      <c r="Q69" s="1086"/>
      <c r="R69" s="1086"/>
      <c r="S69" s="1086"/>
      <c r="T69" s="1086"/>
      <c r="U69" s="1086"/>
      <c r="V69" s="1086"/>
      <c r="W69" s="1086"/>
      <c r="X69" s="1086"/>
      <c r="Y69" s="1086"/>
      <c r="Z69" s="1086"/>
      <c r="AA69" s="1820"/>
    </row>
    <row r="70" spans="1:27" ht="45" customHeight="1" x14ac:dyDescent="0.25">
      <c r="A70" s="210" t="s">
        <v>1722</v>
      </c>
      <c r="B70" s="279"/>
      <c r="AA70" s="244"/>
    </row>
    <row r="71" spans="1:27" ht="75" customHeight="1" x14ac:dyDescent="0.25">
      <c r="B71" s="2680" t="s">
        <v>915</v>
      </c>
      <c r="C71" s="2680"/>
      <c r="D71" s="2680"/>
      <c r="E71" s="1338"/>
      <c r="F71" s="1338"/>
      <c r="AA71" s="244"/>
    </row>
    <row r="72" spans="1:27" ht="45" customHeight="1" x14ac:dyDescent="0.25">
      <c r="A72" s="210" t="s">
        <v>1723</v>
      </c>
      <c r="B72" s="279"/>
      <c r="C72" s="1070"/>
      <c r="D72" s="1070"/>
      <c r="AA72" s="244"/>
    </row>
    <row r="73" spans="1:27" ht="15" customHeight="1" x14ac:dyDescent="0.25">
      <c r="A73" s="238"/>
      <c r="B73" s="423" t="s">
        <v>530</v>
      </c>
      <c r="C73" s="2663"/>
      <c r="D73" s="2664"/>
      <c r="E73" s="1162" t="s">
        <v>919</v>
      </c>
      <c r="F73" s="1087"/>
      <c r="G73" s="484"/>
      <c r="H73" s="330"/>
      <c r="I73" s="330"/>
      <c r="J73" s="330"/>
      <c r="K73" s="330"/>
      <c r="L73" s="330"/>
      <c r="M73" s="330"/>
      <c r="N73" s="330"/>
      <c r="O73" s="330"/>
      <c r="P73" s="330"/>
      <c r="Q73" s="330"/>
      <c r="R73" s="330"/>
      <c r="S73" s="330"/>
      <c r="T73" s="330"/>
      <c r="U73" s="330"/>
      <c r="V73" s="330"/>
      <c r="W73" s="330"/>
      <c r="X73" s="330"/>
      <c r="Y73" s="330"/>
      <c r="Z73" s="330"/>
      <c r="AA73" s="845"/>
    </row>
    <row r="74" spans="1:27" ht="15" customHeight="1" x14ac:dyDescent="0.25">
      <c r="A74" s="238"/>
      <c r="B74" s="1034" t="s">
        <v>918</v>
      </c>
      <c r="C74" s="2665" t="str">
        <f>IF(OR(ISBLANK(C73), ISBLANK('Supervisory information'!D15)), IF(AND(ISBLANK(C73), G73="Yes"), "Fill in cell above", ""), IF(C73*'Supervisory information'!D15&lt;=100000000000, "Yes", "No"))</f>
        <v/>
      </c>
      <c r="D74" s="2666"/>
      <c r="E74" s="148" t="s">
        <v>920</v>
      </c>
      <c r="F74" s="1088"/>
      <c r="G74" s="888" t="str">
        <f>IF(OR(ISBLANK(G73), ISBLANK(C74), C74=""), IF(C74="No", "No", IF(ISNUMBER(C73), "Fill in cell above", IF(C73="", "No", ""))), IF(AND(C74="Yes", G73="Yes"), "Yes", "No"))</f>
        <v>No</v>
      </c>
      <c r="H74" s="330"/>
      <c r="I74" s="330"/>
      <c r="J74" s="330"/>
      <c r="K74" s="330"/>
      <c r="L74" s="330"/>
      <c r="M74" s="330"/>
      <c r="N74" s="330"/>
      <c r="O74" s="330"/>
      <c r="P74" s="330"/>
      <c r="Q74" s="330"/>
      <c r="R74" s="330"/>
      <c r="S74" s="330"/>
      <c r="T74" s="330"/>
      <c r="U74" s="330"/>
      <c r="V74" s="330"/>
      <c r="W74" s="330"/>
      <c r="X74" s="330"/>
      <c r="Y74" s="330"/>
      <c r="Z74" s="330"/>
      <c r="AA74" s="845"/>
    </row>
    <row r="75" spans="1:27" ht="45" customHeight="1" x14ac:dyDescent="0.25">
      <c r="A75" s="210" t="s">
        <v>1724</v>
      </c>
      <c r="B75" s="279"/>
      <c r="AA75" s="244"/>
    </row>
    <row r="76" spans="1:27" ht="120" customHeight="1" x14ac:dyDescent="0.25">
      <c r="A76" s="216"/>
      <c r="B76" s="1090"/>
      <c r="C76" s="1337" t="s">
        <v>921</v>
      </c>
      <c r="D76" s="1007" t="s">
        <v>868</v>
      </c>
      <c r="E76" s="798" t="str">
        <f>"Check: Col C will be ignored if flags on General Info rows " &amp; ROW('General Info'!$C$38) &amp; " and " &amp; ROW('General Info'!$C$39) &amp; " are set to 'No', respectively"</f>
        <v>Check: Col C will be ignored if flags on General Info rows 38 and 39 are set to 'No', respectively</v>
      </c>
      <c r="F76" s="798" t="str">
        <f>"Check: Col C will be ignored if flags on General Info rows " &amp; ROW('General Info'!$C$38) &amp; " and " &amp; ROW('General Info'!$C$39) &amp; " are set to 'No', respectively"</f>
        <v>Check: Col C will be ignored if flags on General Info rows 38 and 39 are set to 'No', respectively</v>
      </c>
      <c r="G76" s="798" t="str">
        <f>"Check: Col C Total not calculated due to missing flags in General Info rows " &amp; ROW('General Info'!$C$38) &amp; " and " &amp; ROW('General Info'!$C$39)</f>
        <v>Check: Col C Total not calculated due to missing flags in General Info rows 38 and 39</v>
      </c>
      <c r="H76" s="798" t="str">
        <f>"Check: Col D Total not calculated due to missing flags in General Info rows " &amp; ROW('General Info'!$C$38) &amp; " and " &amp; ROW('General Info'!$C$39)</f>
        <v>Check: Col D Total not calculated due to missing flags in General Info rows 38 and 39</v>
      </c>
      <c r="I76" s="330"/>
      <c r="J76" s="330"/>
      <c r="K76" s="330"/>
      <c r="L76" s="330"/>
      <c r="M76" s="330"/>
      <c r="N76" s="330"/>
      <c r="P76" s="330"/>
      <c r="Q76" s="330"/>
      <c r="R76" s="330"/>
      <c r="S76" s="330"/>
      <c r="T76" s="330"/>
      <c r="U76" s="330"/>
      <c r="V76" s="330"/>
      <c r="W76" s="330"/>
      <c r="X76" s="330"/>
      <c r="Y76" s="330"/>
      <c r="Z76" s="330"/>
      <c r="AA76" s="845"/>
    </row>
    <row r="77" spans="1:27" ht="15" customHeight="1" x14ac:dyDescent="0.25">
      <c r="A77" s="238"/>
      <c r="B77" s="423" t="s">
        <v>531</v>
      </c>
      <c r="C77" s="422"/>
      <c r="D77" s="1174"/>
      <c r="E77" s="417" t="str">
        <f>IF('General Info'!$C38="No", IF(C77="", "", IF(C77=0, "Pass", "Fail")), IF('General Info'!$C38="Yes", IF(AND(ISNUMBER(C77), C77&gt;=0), "Pass", "Fail"), ""))</f>
        <v/>
      </c>
      <c r="F77" s="417" t="str">
        <f>IF('General Info'!$C38="No", IF(D77="", "", IF(D77=0, "", "Fail")), IF('General Info'!$C38="Yes", IF(AND(ISNUMBER(D77), D77&gt;=0), "Pass", ""), ""))</f>
        <v/>
      </c>
      <c r="G77" s="1175"/>
      <c r="H77" s="1175"/>
      <c r="I77" s="1091"/>
      <c r="J77" s="1091"/>
      <c r="K77" s="1091"/>
      <c r="L77" s="1091"/>
      <c r="M77" s="1091"/>
      <c r="N77" s="1091"/>
      <c r="P77" s="330"/>
      <c r="Q77" s="330"/>
      <c r="R77" s="330"/>
      <c r="S77" s="330"/>
      <c r="T77" s="330"/>
      <c r="U77" s="330"/>
      <c r="V77" s="330"/>
      <c r="W77" s="330"/>
      <c r="X77" s="330"/>
      <c r="Y77" s="330"/>
      <c r="Z77" s="330"/>
      <c r="AA77" s="845"/>
    </row>
    <row r="78" spans="1:27" ht="15" customHeight="1" x14ac:dyDescent="0.25">
      <c r="A78" s="238"/>
      <c r="B78" s="111" t="s">
        <v>64</v>
      </c>
      <c r="C78" s="388"/>
      <c r="D78" s="604"/>
      <c r="E78" s="313" t="str">
        <f>IF('General Info'!$C39="No", IF(C78="", "", IF(C78=0, "Pass", "Fail")), IF('General Info'!$C39="Yes", IF(AND(ISNUMBER(C78),C78&gt;=0), "Pass", "Fail"), ""))</f>
        <v/>
      </c>
      <c r="F78" s="313" t="str">
        <f>IF('General Info'!$C39="No", IF(D78="", "", IF(D78=0, "", "Fail")), IF('General Info'!$C39="Yes", IF(AND(ISNUMBER(D78), D78&gt;=0), "Pass", ""), ""))</f>
        <v/>
      </c>
      <c r="G78" s="1092"/>
      <c r="H78" s="1092"/>
      <c r="I78" s="1093"/>
      <c r="J78" s="1093"/>
      <c r="K78" s="1093"/>
      <c r="L78" s="1093"/>
      <c r="M78" s="1093"/>
      <c r="N78" s="1093"/>
      <c r="P78" s="330"/>
      <c r="Q78" s="330"/>
      <c r="R78" s="330"/>
      <c r="S78" s="330"/>
      <c r="T78" s="330"/>
      <c r="U78" s="330"/>
      <c r="V78" s="330"/>
      <c r="W78" s="330"/>
      <c r="X78" s="330"/>
      <c r="Y78" s="330"/>
      <c r="Z78" s="330"/>
      <c r="AA78" s="845"/>
    </row>
    <row r="79" spans="1:27" ht="15" customHeight="1" x14ac:dyDescent="0.25">
      <c r="A79" s="238"/>
      <c r="B79" s="568" t="s">
        <v>96</v>
      </c>
      <c r="C79" s="584" t="str">
        <f>IF(AND('General Info'!C38="Yes",'General Info'!C39="Yes"),IF(AND(ISNUMBER(C77),ISNUMBER(C78)),C77+C78,""),IF(AND('General Info'!C38="Yes",'General Info'!C39="No"),IF(ISNUMBER(C77),C77,""),IF(AND('General Info'!C39="Yes",'General Info'!C38="No"),IF(ISNUMBER(C78),C78,""),"")))</f>
        <v/>
      </c>
      <c r="D79" s="554" t="str">
        <f>IF(AND('General Info'!C38="Yes",'General Info'!C39="Yes"),IF(AND(ISNUMBER(D77),ISNUMBER(D78)),D77+D78,""),IF(AND('General Info'!C38="Yes",'General Info'!C39="No"),IF(ISNUMBER(D77),D77,""),IF(AND('General Info'!C39="Yes",'General Info'!C38="No"),IF(ISNUMBER(D78),D78,""),"")))</f>
        <v/>
      </c>
      <c r="E79" s="1094"/>
      <c r="F79" s="1094"/>
      <c r="G79" s="315" t="str">
        <f>IF(AND(OR(ISBLANK('General Info'!C38),ISBLANK('General Info'!C39)),OR(C77&lt;&gt;"",C78&lt;&gt;"")),"Fail","")</f>
        <v/>
      </c>
      <c r="H79" s="314" t="str">
        <f>IF(AND(OR(ISBLANK('General Info'!C38),ISBLANK('General Info'!C39)),OR(D77&lt;&gt;"",D78&lt;&gt;"")),"Fail","")</f>
        <v/>
      </c>
      <c r="I79" s="1095"/>
      <c r="J79" s="1095"/>
      <c r="K79" s="1095"/>
      <c r="L79" s="1095"/>
      <c r="M79" s="1095"/>
      <c r="N79" s="1095"/>
      <c r="P79" s="330"/>
      <c r="Q79" s="330"/>
      <c r="R79" s="330"/>
      <c r="S79" s="330"/>
      <c r="T79" s="330"/>
      <c r="U79" s="330"/>
      <c r="V79" s="330"/>
      <c r="W79" s="330"/>
      <c r="X79" s="330"/>
      <c r="Y79" s="330"/>
      <c r="Z79" s="330"/>
      <c r="AA79" s="845"/>
    </row>
    <row r="80" spans="1:27" ht="45" customHeight="1" x14ac:dyDescent="0.25">
      <c r="A80" s="210" t="s">
        <v>1725</v>
      </c>
      <c r="B80" s="279"/>
      <c r="AA80" s="244"/>
    </row>
    <row r="81" spans="1:27" ht="30" customHeight="1" x14ac:dyDescent="0.25">
      <c r="A81" s="1096" t="s">
        <v>1726</v>
      </c>
      <c r="B81" s="1097"/>
      <c r="C81" s="1098"/>
      <c r="D81" s="1098"/>
      <c r="E81" s="1098"/>
      <c r="F81" s="1098"/>
      <c r="G81" s="1098"/>
      <c r="H81" s="1098"/>
      <c r="I81" s="1098"/>
      <c r="J81" s="1098"/>
      <c r="K81" s="1098"/>
      <c r="L81" s="1098"/>
      <c r="M81" s="1098"/>
      <c r="N81" s="1098"/>
      <c r="O81" s="1098"/>
      <c r="P81" s="1098"/>
      <c r="Q81" s="1098"/>
      <c r="R81" s="1098"/>
      <c r="S81" s="1098"/>
      <c r="T81" s="1098"/>
      <c r="U81" s="1098"/>
      <c r="V81" s="1098"/>
      <c r="W81" s="1098"/>
      <c r="X81" s="1098"/>
      <c r="Y81" s="1098"/>
      <c r="Z81" s="1098"/>
      <c r="AA81" s="1821"/>
    </row>
    <row r="82" spans="1:27" ht="45" customHeight="1" x14ac:dyDescent="0.25">
      <c r="A82" s="216"/>
      <c r="B82" s="1090"/>
      <c r="C82" s="1337" t="s">
        <v>921</v>
      </c>
      <c r="D82" s="1007" t="s">
        <v>868</v>
      </c>
      <c r="E82" s="798" t="s">
        <v>1346</v>
      </c>
      <c r="F82" s="330"/>
      <c r="G82" s="330"/>
      <c r="H82" s="330"/>
      <c r="I82" s="330"/>
      <c r="J82" s="330"/>
      <c r="K82" s="330"/>
      <c r="L82" s="330"/>
      <c r="M82" s="330"/>
      <c r="N82" s="330"/>
      <c r="O82" s="330"/>
      <c r="P82" s="330"/>
      <c r="Q82" s="330"/>
      <c r="R82" s="330"/>
      <c r="S82" s="330"/>
      <c r="T82" s="330"/>
      <c r="U82" s="330"/>
      <c r="V82" s="330"/>
      <c r="W82" s="330"/>
      <c r="X82" s="330"/>
      <c r="Y82" s="330"/>
      <c r="Z82" s="330"/>
      <c r="AA82" s="845"/>
    </row>
    <row r="83" spans="1:27" ht="15" customHeight="1" x14ac:dyDescent="0.25">
      <c r="A83" s="238"/>
      <c r="B83" s="657" t="s">
        <v>846</v>
      </c>
      <c r="C83" s="658"/>
      <c r="D83" s="1099"/>
      <c r="E83" s="757" t="str">
        <f>IF($G$9="Yes", IF(ISNUMBER(C83), "Pass", "Fail"), IF(ISNUMBER(C83), "Fail", "Pass"))</f>
        <v>Pass</v>
      </c>
      <c r="F83" s="330"/>
      <c r="G83" s="330"/>
      <c r="H83" s="330"/>
      <c r="I83" s="330"/>
      <c r="J83" s="330"/>
      <c r="K83" s="330"/>
      <c r="L83" s="330"/>
      <c r="M83" s="330"/>
      <c r="N83" s="330"/>
      <c r="O83" s="330"/>
      <c r="P83" s="330"/>
      <c r="Q83" s="330"/>
      <c r="R83" s="330"/>
      <c r="S83" s="330"/>
      <c r="T83" s="330"/>
      <c r="U83" s="330"/>
      <c r="V83" s="330"/>
      <c r="W83" s="330"/>
      <c r="X83" s="330"/>
      <c r="Y83" s="330"/>
      <c r="Z83" s="330"/>
      <c r="AA83" s="845"/>
    </row>
    <row r="84" spans="1:27" ht="45" customHeight="1" x14ac:dyDescent="0.25">
      <c r="A84" s="210" t="s">
        <v>1727</v>
      </c>
      <c r="B84" s="110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845"/>
    </row>
    <row r="85" spans="1:27" ht="90" customHeight="1" x14ac:dyDescent="0.25">
      <c r="A85" s="216"/>
      <c r="B85" s="1090"/>
      <c r="C85" s="1337" t="s">
        <v>921</v>
      </c>
      <c r="D85" s="1007" t="s">
        <v>868</v>
      </c>
      <c r="E85" s="798" t="s">
        <v>1346</v>
      </c>
      <c r="F85" s="798" t="s">
        <v>929</v>
      </c>
      <c r="G85" s="330"/>
      <c r="H85" s="330"/>
      <c r="I85" s="330"/>
      <c r="J85" s="330"/>
      <c r="K85" s="330"/>
      <c r="L85" s="330"/>
      <c r="M85" s="330"/>
      <c r="N85" s="330"/>
      <c r="O85" s="330"/>
      <c r="P85" s="330"/>
      <c r="Q85" s="330"/>
      <c r="R85" s="330"/>
      <c r="S85" s="330"/>
      <c r="T85" s="330"/>
      <c r="U85" s="330"/>
      <c r="V85" s="330"/>
      <c r="W85" s="330"/>
      <c r="X85" s="330"/>
      <c r="Y85" s="330"/>
      <c r="Z85" s="330"/>
      <c r="AA85" s="845"/>
    </row>
    <row r="86" spans="1:27" ht="15" customHeight="1" x14ac:dyDescent="0.25">
      <c r="A86" s="238"/>
      <c r="B86" s="423" t="s">
        <v>846</v>
      </c>
      <c r="C86" s="422"/>
      <c r="D86" s="1174"/>
      <c r="E86" s="452" t="str">
        <f>IF($G$10="Yes", IF(ISNUMBER(C86), "Pass", "Fail"), IF(ISNUMBER(C86), "Fail", "Pass"))</f>
        <v>Pass</v>
      </c>
      <c r="F86" s="1175"/>
      <c r="G86" s="330"/>
      <c r="H86" s="330"/>
      <c r="I86" s="330"/>
      <c r="J86" s="330"/>
      <c r="K86" s="330"/>
      <c r="L86" s="330"/>
      <c r="M86" s="330"/>
      <c r="N86" s="330"/>
      <c r="O86" s="330"/>
      <c r="P86" s="330"/>
      <c r="Q86" s="330"/>
      <c r="R86" s="330"/>
      <c r="S86" s="330"/>
      <c r="T86" s="330"/>
      <c r="U86" s="330"/>
      <c r="V86" s="330"/>
      <c r="W86" s="330"/>
      <c r="X86" s="330"/>
      <c r="Y86" s="330"/>
      <c r="Z86" s="330"/>
      <c r="AA86" s="845"/>
    </row>
    <row r="87" spans="1:27" ht="15" customHeight="1" x14ac:dyDescent="0.25">
      <c r="A87" s="238"/>
      <c r="B87" s="111" t="s">
        <v>847</v>
      </c>
      <c r="C87" s="390"/>
      <c r="D87" s="604"/>
      <c r="E87" s="394" t="str">
        <f>IF($G$10="Yes", IF(ISNUMBER(C87), "Pass", "Fail"), IF(ISNUMBER(C87), "Fail", "Pass"))</f>
        <v>Pass</v>
      </c>
      <c r="F87" s="394" t="str">
        <f>IF(OR(C86&gt;0, C87&gt;0), IF(AND(C86&gt;0, C87&gt;0, C86&lt;&gt;C87), "Pass", "Fail"), "")</f>
        <v/>
      </c>
      <c r="G87" s="330"/>
      <c r="H87" s="330"/>
      <c r="I87" s="330"/>
      <c r="J87" s="330"/>
      <c r="K87" s="330"/>
      <c r="L87" s="330"/>
      <c r="M87" s="330"/>
      <c r="N87" s="330"/>
      <c r="O87" s="330"/>
      <c r="P87" s="330"/>
      <c r="Q87" s="330"/>
      <c r="R87" s="330"/>
      <c r="S87" s="330"/>
      <c r="T87" s="330"/>
      <c r="U87" s="330"/>
      <c r="V87" s="330"/>
      <c r="W87" s="330"/>
      <c r="X87" s="330"/>
      <c r="Y87" s="330"/>
      <c r="Z87" s="330"/>
      <c r="AA87" s="845"/>
    </row>
    <row r="88" spans="1:27" ht="15" customHeight="1" x14ac:dyDescent="0.25">
      <c r="A88" s="238"/>
      <c r="B88" s="1034" t="s">
        <v>848</v>
      </c>
      <c r="C88" s="391" t="str">
        <f>IF(AND(ISNUMBER(C86), ISNUMBER(C87)), 0.25*C86+0.75*C87, "")</f>
        <v/>
      </c>
      <c r="D88" s="634" t="str">
        <f>IF(AND(ISNUMBER(D86), ISNUMBER(D87)), 0.25*D86+0.75*D87, "")</f>
        <v/>
      </c>
      <c r="E88" s="1211"/>
      <c r="F88" s="1211"/>
      <c r="G88" s="330"/>
      <c r="H88" s="330"/>
      <c r="I88" s="330"/>
      <c r="J88" s="330"/>
      <c r="K88" s="330"/>
      <c r="L88" s="330"/>
      <c r="M88" s="330"/>
      <c r="N88" s="330"/>
      <c r="O88" s="330"/>
      <c r="P88" s="330"/>
      <c r="Q88" s="330"/>
      <c r="R88" s="330"/>
      <c r="S88" s="330"/>
      <c r="T88" s="330"/>
      <c r="U88" s="330"/>
      <c r="V88" s="330"/>
      <c r="W88" s="330"/>
      <c r="X88" s="330"/>
      <c r="Y88" s="330"/>
      <c r="Z88" s="330"/>
      <c r="AA88" s="845"/>
    </row>
    <row r="89" spans="1:27" ht="45" customHeight="1" x14ac:dyDescent="0.25">
      <c r="A89" s="210" t="s">
        <v>1728</v>
      </c>
      <c r="B89" s="110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845"/>
    </row>
    <row r="90" spans="1:27" ht="45" customHeight="1" x14ac:dyDescent="0.25">
      <c r="A90" s="210" t="s">
        <v>1729</v>
      </c>
      <c r="B90" s="1100"/>
      <c r="C90" s="330"/>
      <c r="D90" s="330"/>
      <c r="E90" s="330"/>
      <c r="F90" s="330"/>
      <c r="G90" s="330"/>
      <c r="H90" s="330"/>
      <c r="I90" s="330"/>
      <c r="J90" s="330"/>
      <c r="K90" s="330"/>
      <c r="L90" s="330"/>
      <c r="M90" s="330"/>
      <c r="N90" s="330"/>
      <c r="O90" s="330"/>
      <c r="P90" s="330"/>
      <c r="Q90" s="330"/>
      <c r="R90" s="330"/>
      <c r="S90" s="330"/>
      <c r="T90" s="330"/>
      <c r="U90" s="330"/>
      <c r="V90" s="330"/>
      <c r="W90" s="330"/>
      <c r="X90" s="330"/>
      <c r="Y90" s="330"/>
      <c r="Z90" s="330"/>
      <c r="AA90" s="845"/>
    </row>
    <row r="91" spans="1:27" ht="15" customHeight="1" x14ac:dyDescent="0.25">
      <c r="A91" s="216"/>
      <c r="B91" s="780"/>
      <c r="C91" s="2679" t="s">
        <v>921</v>
      </c>
      <c r="D91" s="2679"/>
      <c r="E91" s="2679"/>
      <c r="F91" s="2679"/>
      <c r="G91" s="2667" t="s">
        <v>1346</v>
      </c>
      <c r="H91" s="330"/>
      <c r="I91" s="330"/>
      <c r="J91" s="330"/>
      <c r="K91" s="330"/>
      <c r="L91" s="330"/>
      <c r="M91" s="330"/>
      <c r="N91" s="330"/>
      <c r="O91" s="330"/>
      <c r="P91" s="330"/>
      <c r="Q91" s="330"/>
      <c r="R91" s="330"/>
      <c r="S91" s="330"/>
      <c r="T91" s="330"/>
      <c r="U91" s="330"/>
      <c r="V91" s="330"/>
      <c r="W91" s="330"/>
      <c r="X91" s="330"/>
      <c r="Y91" s="330"/>
      <c r="Z91" s="330"/>
      <c r="AA91" s="845"/>
    </row>
    <row r="92" spans="1:27" ht="30" customHeight="1" x14ac:dyDescent="0.25">
      <c r="A92" s="216"/>
      <c r="B92" s="1086"/>
      <c r="C92" s="428" t="s">
        <v>507</v>
      </c>
      <c r="D92" s="588" t="s">
        <v>508</v>
      </c>
      <c r="E92" s="588" t="s">
        <v>96</v>
      </c>
      <c r="F92" s="1007" t="s">
        <v>869</v>
      </c>
      <c r="G92" s="2668"/>
      <c r="H92" s="330"/>
      <c r="I92" s="330"/>
      <c r="J92" s="330"/>
      <c r="K92" s="330"/>
      <c r="L92" s="330"/>
      <c r="M92" s="330"/>
      <c r="N92" s="330"/>
      <c r="O92" s="330"/>
      <c r="P92" s="330"/>
      <c r="Q92" s="330"/>
      <c r="R92" s="330"/>
      <c r="S92" s="330"/>
      <c r="T92" s="330"/>
      <c r="U92" s="330"/>
      <c r="V92" s="330"/>
      <c r="W92" s="330"/>
      <c r="X92" s="330"/>
      <c r="Y92" s="330"/>
      <c r="Z92" s="330"/>
      <c r="AA92" s="845"/>
    </row>
    <row r="93" spans="1:27" ht="15" customHeight="1" x14ac:dyDescent="0.25">
      <c r="A93" s="238"/>
      <c r="B93" s="423" t="s">
        <v>532</v>
      </c>
      <c r="C93" s="429"/>
      <c r="D93" s="1176"/>
      <c r="E93" s="578" t="str">
        <f>IF(AND(ISNUMBER(C93), ISNUMBER(D93)), C93+D93, "")</f>
        <v/>
      </c>
      <c r="F93" s="1101"/>
      <c r="G93" s="452" t="str">
        <f t="shared" ref="G93:G98" si="5">IF($G$11="Yes", IF(ISNUMBER(E93), "Pass", "Fail"), IF(ISNUMBER(E93), "Fail", "Pass"))</f>
        <v>Pass</v>
      </c>
      <c r="H93" s="330"/>
      <c r="I93" s="330"/>
      <c r="J93" s="330"/>
      <c r="K93" s="330"/>
      <c r="L93" s="330"/>
      <c r="M93" s="330"/>
      <c r="N93" s="330"/>
      <c r="O93" s="330"/>
      <c r="P93" s="330"/>
      <c r="Q93" s="330"/>
      <c r="R93" s="330"/>
      <c r="S93" s="330"/>
      <c r="T93" s="330"/>
      <c r="U93" s="330"/>
      <c r="V93" s="330"/>
      <c r="W93" s="330"/>
      <c r="X93" s="330"/>
      <c r="Y93" s="330"/>
      <c r="Z93" s="330"/>
      <c r="AA93" s="845"/>
    </row>
    <row r="94" spans="1:27" ht="15" customHeight="1" x14ac:dyDescent="0.25">
      <c r="A94" s="238"/>
      <c r="B94" s="165" t="s">
        <v>533</v>
      </c>
      <c r="C94" s="267"/>
      <c r="D94" s="98"/>
      <c r="E94" s="25" t="str">
        <f>IF(AND(ISNUMBER(C94), ISNUMBER(D94)), C94+D94, "")</f>
        <v/>
      </c>
      <c r="F94" s="1102"/>
      <c r="G94" s="394" t="str">
        <f t="shared" si="5"/>
        <v>Pass</v>
      </c>
      <c r="H94" s="330"/>
      <c r="I94" s="330"/>
      <c r="J94" s="330"/>
      <c r="K94" s="330"/>
      <c r="L94" s="330"/>
      <c r="M94" s="330"/>
      <c r="N94" s="330"/>
      <c r="O94" s="330"/>
      <c r="P94" s="330"/>
      <c r="Q94" s="330"/>
      <c r="R94" s="330"/>
      <c r="S94" s="330"/>
      <c r="T94" s="330"/>
      <c r="U94" s="330"/>
      <c r="V94" s="330"/>
      <c r="W94" s="330"/>
      <c r="X94" s="330"/>
      <c r="Y94" s="330"/>
      <c r="Z94" s="330"/>
      <c r="AA94" s="845"/>
    </row>
    <row r="95" spans="1:27" ht="15" customHeight="1" x14ac:dyDescent="0.25">
      <c r="A95" s="238"/>
      <c r="B95" s="111" t="s">
        <v>534</v>
      </c>
      <c r="C95" s="267"/>
      <c r="D95" s="48"/>
      <c r="E95" s="25" t="str">
        <f>IF(ISNUMBER(C95), C95, "")</f>
        <v/>
      </c>
      <c r="F95" s="1102"/>
      <c r="G95" s="394" t="str">
        <f t="shared" si="5"/>
        <v>Pass</v>
      </c>
      <c r="H95" s="330"/>
      <c r="I95" s="330"/>
      <c r="J95" s="330"/>
      <c r="K95" s="330"/>
      <c r="L95" s="330"/>
      <c r="M95" s="330"/>
      <c r="N95" s="330"/>
      <c r="O95" s="330"/>
      <c r="P95" s="330"/>
      <c r="Q95" s="330"/>
      <c r="R95" s="330"/>
      <c r="S95" s="330"/>
      <c r="T95" s="330"/>
      <c r="U95" s="330"/>
      <c r="V95" s="330"/>
      <c r="W95" s="330"/>
      <c r="X95" s="330"/>
      <c r="Y95" s="330"/>
      <c r="Z95" s="330"/>
      <c r="AA95" s="845"/>
    </row>
    <row r="96" spans="1:27" ht="15" customHeight="1" x14ac:dyDescent="0.25">
      <c r="A96" s="238"/>
      <c r="B96" s="111" t="s">
        <v>535</v>
      </c>
      <c r="C96" s="267"/>
      <c r="D96" s="98"/>
      <c r="E96" s="25" t="str">
        <f>IF(AND(ISNUMBER(C96), ISNUMBER(D96)), C96+D96, "")</f>
        <v/>
      </c>
      <c r="F96" s="1102"/>
      <c r="G96" s="394" t="str">
        <f t="shared" si="5"/>
        <v>Pass</v>
      </c>
      <c r="H96" s="330"/>
      <c r="I96" s="330"/>
      <c r="J96" s="330"/>
      <c r="K96" s="330"/>
      <c r="L96" s="330"/>
      <c r="M96" s="330"/>
      <c r="N96" s="330"/>
      <c r="O96" s="330"/>
      <c r="P96" s="330"/>
      <c r="Q96" s="330"/>
      <c r="R96" s="330"/>
      <c r="S96" s="330"/>
      <c r="T96" s="330"/>
      <c r="U96" s="330"/>
      <c r="V96" s="330"/>
      <c r="W96" s="330"/>
      <c r="X96" s="330"/>
      <c r="Y96" s="330"/>
      <c r="Z96" s="330"/>
      <c r="AA96" s="845"/>
    </row>
    <row r="97" spans="1:27" ht="15" customHeight="1" x14ac:dyDescent="0.25">
      <c r="A97" s="238"/>
      <c r="B97" s="111" t="s">
        <v>443</v>
      </c>
      <c r="C97" s="267"/>
      <c r="D97" s="98"/>
      <c r="E97" s="25" t="str">
        <f>IF(AND(ISNUMBER(C97), ISNUMBER(D97)), C97+D97, "")</f>
        <v/>
      </c>
      <c r="F97" s="1102"/>
      <c r="G97" s="394" t="str">
        <f t="shared" si="5"/>
        <v>Pass</v>
      </c>
      <c r="H97" s="330"/>
      <c r="I97" s="330"/>
      <c r="J97" s="330"/>
      <c r="K97" s="330"/>
      <c r="L97" s="330"/>
      <c r="M97" s="330"/>
      <c r="N97" s="330"/>
      <c r="O97" s="330"/>
      <c r="P97" s="330"/>
      <c r="Q97" s="330"/>
      <c r="R97" s="330"/>
      <c r="S97" s="330"/>
      <c r="T97" s="330"/>
      <c r="U97" s="330"/>
      <c r="V97" s="330"/>
      <c r="W97" s="330"/>
      <c r="X97" s="330"/>
      <c r="Y97" s="330"/>
      <c r="Z97" s="330"/>
      <c r="AA97" s="845"/>
    </row>
    <row r="98" spans="1:27" ht="15" customHeight="1" x14ac:dyDescent="0.25">
      <c r="A98" s="238"/>
      <c r="B98" s="1034" t="s">
        <v>506</v>
      </c>
      <c r="C98" s="430"/>
      <c r="D98" s="154"/>
      <c r="E98" s="76" t="str">
        <f>IF(AND(ISNUMBER(C98), ISNUMBER(D98)), C98+D98, "")</f>
        <v/>
      </c>
      <c r="F98" s="1103"/>
      <c r="G98" s="314" t="str">
        <f t="shared" si="5"/>
        <v>Pass</v>
      </c>
      <c r="H98" s="330"/>
      <c r="I98" s="330"/>
      <c r="J98" s="330"/>
      <c r="K98" s="330"/>
      <c r="L98" s="330"/>
      <c r="M98" s="330"/>
      <c r="N98" s="330"/>
      <c r="O98" s="330"/>
      <c r="P98" s="330"/>
      <c r="Q98" s="330"/>
      <c r="R98" s="330"/>
      <c r="S98" s="330"/>
      <c r="T98" s="330"/>
      <c r="U98" s="330"/>
      <c r="V98" s="330"/>
      <c r="W98" s="330"/>
      <c r="X98" s="330"/>
      <c r="Y98" s="330"/>
      <c r="Z98" s="330"/>
      <c r="AA98" s="845"/>
    </row>
    <row r="99" spans="1:27" ht="15" customHeight="1" x14ac:dyDescent="0.25">
      <c r="A99" s="238"/>
      <c r="B99" s="424" t="s">
        <v>96</v>
      </c>
      <c r="C99" s="431" t="str">
        <f>IF(COUNT(C93:C98)=ROWS(C93:C98), SUM(C93:C98), "")</f>
        <v/>
      </c>
      <c r="D99" s="263" t="str">
        <f>IF(AND(ISNUMBER(D93), ISNUMBER(D94), COUNT(D96:D98)=ROWS(D96:D98)), SUM(D93:D94,D96:D98), "")</f>
        <v/>
      </c>
      <c r="E99" s="263" t="str">
        <f>IF(AND(ISNUMBER(C99), ISNUMBER(D99)), C99+D99, "")</f>
        <v/>
      </c>
      <c r="F99" s="431" t="str">
        <f>IF(COUNT(F93:F98)=ROWS(F93:F98), SUM(F93:F98), "")</f>
        <v/>
      </c>
      <c r="G99" s="1212"/>
      <c r="H99" s="330"/>
      <c r="I99" s="330"/>
      <c r="J99" s="330"/>
      <c r="K99" s="330"/>
      <c r="L99" s="330"/>
      <c r="M99" s="330"/>
      <c r="N99" s="330"/>
      <c r="O99" s="330"/>
      <c r="P99" s="330"/>
      <c r="Q99" s="330"/>
      <c r="R99" s="330"/>
      <c r="S99" s="330"/>
      <c r="T99" s="330"/>
      <c r="U99" s="330"/>
      <c r="V99" s="330"/>
      <c r="W99" s="330"/>
      <c r="X99" s="330"/>
      <c r="Y99" s="330"/>
      <c r="Z99" s="330"/>
      <c r="AA99" s="845"/>
    </row>
    <row r="100" spans="1:27" ht="45" customHeight="1" x14ac:dyDescent="0.25">
      <c r="A100" s="210" t="s">
        <v>1730</v>
      </c>
      <c r="B100" s="110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845"/>
    </row>
    <row r="101" spans="1:27" ht="45" customHeight="1" x14ac:dyDescent="0.25">
      <c r="A101" s="216"/>
      <c r="B101" s="1090"/>
      <c r="C101" s="1337" t="s">
        <v>921</v>
      </c>
      <c r="D101" s="1007" t="s">
        <v>868</v>
      </c>
      <c r="E101" s="798" t="s">
        <v>1346</v>
      </c>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845"/>
    </row>
    <row r="102" spans="1:27" ht="15" customHeight="1" x14ac:dyDescent="0.25">
      <c r="A102" s="238"/>
      <c r="B102" s="657" t="s">
        <v>846</v>
      </c>
      <c r="C102" s="658"/>
      <c r="D102" s="1099"/>
      <c r="E102" s="757" t="str">
        <f>IF($G$12="Yes", IF(ISNUMBER(C102), "Pass", "Fail"), IF(ISNUMBER(C102), "Fail", "Pass"))</f>
        <v>Pass</v>
      </c>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845"/>
    </row>
    <row r="103" spans="1:27" ht="45" customHeight="1" x14ac:dyDescent="0.25">
      <c r="A103" s="210" t="s">
        <v>1731</v>
      </c>
      <c r="B103" s="110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845"/>
    </row>
    <row r="104" spans="1:27" ht="100.5" customHeight="1" x14ac:dyDescent="0.25">
      <c r="A104" s="216"/>
      <c r="B104" s="1090"/>
      <c r="C104" s="1337" t="s">
        <v>921</v>
      </c>
      <c r="D104" s="1007" t="s">
        <v>868</v>
      </c>
      <c r="E104" s="798" t="s">
        <v>1346</v>
      </c>
      <c r="F104" s="798" t="s">
        <v>1968</v>
      </c>
      <c r="G104" s="330"/>
      <c r="H104" s="330"/>
      <c r="I104" s="330"/>
      <c r="J104" s="330"/>
      <c r="K104" s="330"/>
      <c r="L104" s="330"/>
      <c r="M104" s="330"/>
      <c r="N104" s="330"/>
      <c r="O104" s="330"/>
      <c r="P104" s="330"/>
      <c r="Q104" s="330"/>
      <c r="R104" s="330"/>
      <c r="S104" s="330"/>
      <c r="T104" s="330"/>
      <c r="U104" s="330"/>
      <c r="V104" s="330"/>
      <c r="W104" s="330"/>
      <c r="X104" s="330"/>
      <c r="Y104" s="330"/>
      <c r="Z104" s="330"/>
      <c r="AA104" s="845"/>
    </row>
    <row r="105" spans="1:27" ht="15" customHeight="1" x14ac:dyDescent="0.25">
      <c r="A105" s="238"/>
      <c r="B105" s="423" t="s">
        <v>846</v>
      </c>
      <c r="C105" s="422"/>
      <c r="D105" s="1174"/>
      <c r="E105" s="417" t="str">
        <f>IF($G$13="Yes", IF(ISNUMBER(C105), "Pass", "Fail"), IF(ISNUMBER(C105), "Fail", "Pass"))</f>
        <v>Pass</v>
      </c>
      <c r="F105" s="1213"/>
      <c r="G105" s="330"/>
      <c r="H105" s="330"/>
      <c r="I105" s="330"/>
      <c r="J105" s="330"/>
      <c r="K105" s="330"/>
      <c r="L105" s="330"/>
      <c r="M105" s="330"/>
      <c r="N105" s="330"/>
      <c r="O105" s="330"/>
      <c r="P105" s="330"/>
      <c r="Q105" s="330"/>
      <c r="R105" s="330"/>
      <c r="S105" s="330"/>
      <c r="T105" s="330"/>
      <c r="U105" s="330"/>
      <c r="V105" s="330"/>
      <c r="W105" s="330"/>
      <c r="X105" s="330"/>
      <c r="Y105" s="330"/>
      <c r="Z105" s="330"/>
      <c r="AA105" s="845"/>
    </row>
    <row r="106" spans="1:27" ht="15" customHeight="1" x14ac:dyDescent="0.25">
      <c r="A106" s="238"/>
      <c r="B106" s="111" t="s">
        <v>847</v>
      </c>
      <c r="C106" s="390"/>
      <c r="D106" s="604"/>
      <c r="E106" s="313" t="str">
        <f>IF($G$13="Yes", IF(ISNUMBER(C106), "Pass", "Fail"), IF(ISNUMBER(C106), "Fail", "Pass"))</f>
        <v>Pass</v>
      </c>
      <c r="F106" s="852" t="str">
        <f>IF(OR(C105&gt;0, C106&gt;0), IF(AND(C105&gt;0, C106&gt;0, C105&lt;&gt;C106), "Pass", "Fail"), "")</f>
        <v/>
      </c>
      <c r="G106" s="330"/>
      <c r="H106" s="330"/>
      <c r="I106" s="330"/>
      <c r="J106" s="330"/>
      <c r="K106" s="330"/>
      <c r="L106" s="330"/>
      <c r="M106" s="330"/>
      <c r="N106" s="330"/>
      <c r="O106" s="330"/>
      <c r="P106" s="330"/>
      <c r="Q106" s="330"/>
      <c r="R106" s="330"/>
      <c r="S106" s="330"/>
      <c r="T106" s="330"/>
      <c r="U106" s="330"/>
      <c r="V106" s="330"/>
      <c r="W106" s="330"/>
      <c r="X106" s="330"/>
      <c r="Y106" s="330"/>
      <c r="Z106" s="330"/>
      <c r="AA106" s="845"/>
    </row>
    <row r="107" spans="1:27" ht="15" customHeight="1" x14ac:dyDescent="0.25">
      <c r="A107" s="238"/>
      <c r="B107" s="1034" t="s">
        <v>848</v>
      </c>
      <c r="C107" s="391" t="str">
        <f>IF(AND(ISNUMBER(C105), ISNUMBER(C106)), 0.25*C105+0.75*C106, "")</f>
        <v/>
      </c>
      <c r="D107" s="634" t="str">
        <f>IF(AND(ISNUMBER(D105), ISNUMBER(D106)), 0.25*D105+0.75*D106, "")</f>
        <v/>
      </c>
      <c r="E107" s="1094"/>
      <c r="F107" s="1089"/>
      <c r="G107" s="330"/>
      <c r="H107" s="330"/>
      <c r="I107" s="330"/>
      <c r="J107" s="330"/>
      <c r="K107" s="330"/>
      <c r="L107" s="330"/>
      <c r="M107" s="330"/>
      <c r="N107" s="330"/>
      <c r="O107" s="330"/>
      <c r="P107" s="330"/>
      <c r="Q107" s="330"/>
      <c r="R107" s="330"/>
      <c r="S107" s="330"/>
      <c r="T107" s="330"/>
      <c r="U107" s="330"/>
      <c r="V107" s="330"/>
      <c r="W107" s="330"/>
      <c r="X107" s="330"/>
      <c r="Y107" s="330"/>
      <c r="Z107" s="330"/>
      <c r="AA107" s="845"/>
    </row>
    <row r="108" spans="1:27" ht="45" customHeight="1" x14ac:dyDescent="0.25">
      <c r="A108" s="210" t="s">
        <v>1732</v>
      </c>
      <c r="B108" s="110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845"/>
    </row>
    <row r="109" spans="1:27" ht="105" customHeight="1" x14ac:dyDescent="0.25">
      <c r="A109" s="216"/>
      <c r="B109" s="1090"/>
      <c r="C109" s="1337" t="s">
        <v>921</v>
      </c>
      <c r="D109" s="1007" t="s">
        <v>868</v>
      </c>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845"/>
    </row>
    <row r="110" spans="1:27" ht="15" customHeight="1" x14ac:dyDescent="0.25">
      <c r="A110" s="238"/>
      <c r="B110" s="423" t="s">
        <v>846</v>
      </c>
      <c r="C110" s="422"/>
      <c r="D110" s="1174"/>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845"/>
    </row>
    <row r="111" spans="1:27" ht="15" customHeight="1" x14ac:dyDescent="0.25">
      <c r="A111" s="238"/>
      <c r="B111" s="112" t="s">
        <v>847</v>
      </c>
      <c r="C111" s="387"/>
      <c r="D111" s="1104"/>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845"/>
    </row>
    <row r="112" spans="1:27" ht="45" customHeight="1" x14ac:dyDescent="0.25">
      <c r="A112" s="210" t="s">
        <v>1733</v>
      </c>
      <c r="B112" s="110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845"/>
    </row>
    <row r="113" spans="1:27" ht="45" customHeight="1" x14ac:dyDescent="0.25">
      <c r="A113" s="264"/>
      <c r="B113" s="1105"/>
      <c r="C113" s="432" t="s">
        <v>50</v>
      </c>
      <c r="D113" s="1007" t="s">
        <v>922</v>
      </c>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845"/>
    </row>
    <row r="114" spans="1:27" ht="15" customHeight="1" x14ac:dyDescent="0.25">
      <c r="A114" s="264"/>
      <c r="B114" s="425" t="s">
        <v>774</v>
      </c>
      <c r="C114" s="541">
        <f>IF(AND(ISNUMBER(C41), ISNUMBER(E41)), C41+E41, "")</f>
        <v>0</v>
      </c>
      <c r="D114" s="545">
        <f>IF(AND(ISNUMBER(D41), ISNUMBER(F41)), 0.08*(D41+F41), "")</f>
        <v>0</v>
      </c>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845"/>
    </row>
    <row r="115" spans="1:27" ht="15" customHeight="1" x14ac:dyDescent="0.25">
      <c r="A115" s="264"/>
      <c r="B115" s="425" t="s">
        <v>775</v>
      </c>
      <c r="C115" s="542">
        <f>IF(AND(ISNUMBER(C21), ISNUMBER(E21), ISNUMBER(G21)), C21+E21+G21, "")</f>
        <v>0</v>
      </c>
      <c r="D115" s="99">
        <f>IF(AND(ISNUMBER(D21), ISNUMBER(F21), ISNUMBER(H21)), 0.08*(D21+F21+H21), "")</f>
        <v>0</v>
      </c>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845"/>
    </row>
    <row r="116" spans="1:27" ht="15" customHeight="1" x14ac:dyDescent="0.25">
      <c r="A116" s="264"/>
      <c r="B116" s="426" t="s">
        <v>776</v>
      </c>
      <c r="C116" s="542">
        <f>IF(ISNUMBER(E31), E31, "")</f>
        <v>0</v>
      </c>
      <c r="D116" s="99">
        <f>IF(ISNUMBER(F31), 0.08*F31, "")</f>
        <v>0</v>
      </c>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845"/>
    </row>
    <row r="117" spans="1:27" ht="15" customHeight="1" x14ac:dyDescent="0.25">
      <c r="A117" s="264"/>
      <c r="B117" s="587" t="s">
        <v>867</v>
      </c>
      <c r="C117" s="542">
        <f>IF(AND(ISNUMBER(O51), ISNUMBER(Q51), ISNUMBER(S51)), O51+Q51+S51, "")</f>
        <v>0</v>
      </c>
      <c r="D117" s="99">
        <f>IF(AND(ISNUMBER(P51), ISNUMBER(R51), ISNUMBER(T51)), 0.08*(P51+R51+T51), "")</f>
        <v>0</v>
      </c>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845"/>
    </row>
    <row r="118" spans="1:27" ht="15" customHeight="1" x14ac:dyDescent="0.25">
      <c r="A118" s="264"/>
      <c r="B118" s="433" t="s">
        <v>852</v>
      </c>
      <c r="C118" s="627">
        <f>IF(AND(ISNUMBER(U51), ISNUMBER(W51), ISNUMBER(Y51)), U51+W51+Y51, "")</f>
        <v>0</v>
      </c>
      <c r="D118" s="110">
        <f>IF(AND(ISNUMBER(V51), ISNUMBER(X51), ISNUMBER(Z51)), 0.08*(V51+X51+Z51), "")</f>
        <v>0</v>
      </c>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845"/>
    </row>
    <row r="119" spans="1:27" ht="45" customHeight="1" x14ac:dyDescent="0.25">
      <c r="A119" s="210" t="s">
        <v>1734</v>
      </c>
      <c r="B119" s="110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845"/>
    </row>
    <row r="120" spans="1:27" ht="15" customHeight="1" x14ac:dyDescent="0.25">
      <c r="A120" s="216"/>
      <c r="B120" s="2675"/>
      <c r="C120" s="2586" t="s">
        <v>921</v>
      </c>
      <c r="D120" s="2586"/>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845"/>
    </row>
    <row r="121" spans="1:27" ht="30" customHeight="1" x14ac:dyDescent="0.25">
      <c r="A121" s="216"/>
      <c r="B121" s="2676"/>
      <c r="C121" s="659" t="s">
        <v>589</v>
      </c>
      <c r="D121" s="585" t="s">
        <v>763</v>
      </c>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845"/>
    </row>
    <row r="122" spans="1:27" ht="15" customHeight="1" x14ac:dyDescent="0.25">
      <c r="A122" s="264"/>
      <c r="B122" s="660" t="s">
        <v>96</v>
      </c>
      <c r="C122" s="586">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1">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845"/>
    </row>
    <row r="123" spans="1:27" ht="45" customHeight="1" x14ac:dyDescent="0.25">
      <c r="A123" s="210" t="s">
        <v>1735</v>
      </c>
      <c r="B123" s="279"/>
      <c r="AA123" s="244"/>
    </row>
    <row r="124" spans="1:27" ht="15" customHeight="1" x14ac:dyDescent="0.25">
      <c r="A124" s="213"/>
      <c r="B124" s="1171" t="s">
        <v>333</v>
      </c>
      <c r="C124" s="2529" t="s">
        <v>334</v>
      </c>
      <c r="D124" s="2530"/>
      <c r="E124" s="2530"/>
      <c r="F124" s="2655"/>
      <c r="G124" s="2529" t="s">
        <v>335</v>
      </c>
      <c r="H124" s="2530"/>
      <c r="I124" s="2530"/>
      <c r="J124" s="2530"/>
      <c r="K124" s="2530"/>
      <c r="L124" s="2530"/>
      <c r="M124" s="2530"/>
      <c r="N124" s="2530"/>
      <c r="O124" s="2530"/>
      <c r="P124" s="2530"/>
      <c r="Q124" s="2530"/>
      <c r="R124" s="2"/>
      <c r="S124" s="2"/>
      <c r="T124" s="157"/>
      <c r="U124" s="2"/>
      <c r="V124" s="2"/>
      <c r="W124" s="2"/>
      <c r="X124" s="2"/>
      <c r="Y124" s="2"/>
      <c r="Z124" s="2"/>
      <c r="AA124" s="282"/>
    </row>
    <row r="125" spans="1:27" ht="30" customHeight="1" x14ac:dyDescent="0.25">
      <c r="A125" s="213"/>
      <c r="B125" s="1177" t="s">
        <v>1310</v>
      </c>
      <c r="C125" s="2656"/>
      <c r="D125" s="2657"/>
      <c r="E125" s="2657"/>
      <c r="F125" s="2658"/>
      <c r="G125" s="2646"/>
      <c r="H125" s="2647"/>
      <c r="I125" s="2647"/>
      <c r="J125" s="2647"/>
      <c r="K125" s="2647"/>
      <c r="L125" s="2647"/>
      <c r="M125" s="2647"/>
      <c r="N125" s="2647"/>
      <c r="O125" s="2647"/>
      <c r="P125" s="2647"/>
      <c r="Q125" s="2647"/>
      <c r="R125" s="2"/>
      <c r="S125" s="2"/>
      <c r="T125" s="157"/>
      <c r="U125" s="2"/>
      <c r="V125" s="2"/>
      <c r="W125" s="2"/>
      <c r="X125" s="2"/>
      <c r="Y125" s="2"/>
      <c r="Z125" s="2"/>
      <c r="AA125" s="282"/>
    </row>
    <row r="126" spans="1:27" ht="30" customHeight="1" x14ac:dyDescent="0.25">
      <c r="A126" s="213"/>
      <c r="B126" s="1178" t="s">
        <v>1311</v>
      </c>
      <c r="C126" s="2659"/>
      <c r="D126" s="2660"/>
      <c r="E126" s="2660"/>
      <c r="F126" s="2661"/>
      <c r="G126" s="2651"/>
      <c r="H126" s="2652"/>
      <c r="I126" s="2652"/>
      <c r="J126" s="2652"/>
      <c r="K126" s="2652"/>
      <c r="L126" s="2652"/>
      <c r="M126" s="2652"/>
      <c r="N126" s="2652"/>
      <c r="O126" s="2652"/>
      <c r="P126" s="2652"/>
      <c r="Q126" s="2652"/>
      <c r="R126" s="2"/>
      <c r="S126" s="2"/>
      <c r="T126" s="157"/>
      <c r="U126" s="2"/>
      <c r="V126" s="2"/>
      <c r="W126" s="2"/>
      <c r="X126" s="2"/>
      <c r="Y126" s="2"/>
      <c r="Z126" s="2"/>
      <c r="AA126" s="282"/>
    </row>
    <row r="127" spans="1:27" ht="30" customHeight="1" x14ac:dyDescent="0.25">
      <c r="A127" s="213"/>
      <c r="B127" s="1178" t="s">
        <v>1312</v>
      </c>
      <c r="C127" s="2659"/>
      <c r="D127" s="2660"/>
      <c r="E127" s="2660"/>
      <c r="F127" s="2661"/>
      <c r="G127" s="2651"/>
      <c r="H127" s="2652"/>
      <c r="I127" s="2652"/>
      <c r="J127" s="2652"/>
      <c r="K127" s="2652"/>
      <c r="L127" s="2652"/>
      <c r="M127" s="2652"/>
      <c r="N127" s="2652"/>
      <c r="O127" s="2652"/>
      <c r="P127" s="2652"/>
      <c r="Q127" s="2652"/>
      <c r="R127" s="2"/>
      <c r="S127" s="2"/>
      <c r="T127" s="157"/>
      <c r="U127" s="2"/>
      <c r="V127" s="2"/>
      <c r="W127" s="2"/>
      <c r="X127" s="2"/>
      <c r="Y127" s="2"/>
      <c r="Z127" s="2"/>
      <c r="AA127" s="282"/>
    </row>
    <row r="128" spans="1:27" ht="30" customHeight="1" x14ac:dyDescent="0.25">
      <c r="A128" s="213"/>
      <c r="B128" s="1179" t="s">
        <v>1313</v>
      </c>
      <c r="C128" s="2648"/>
      <c r="D128" s="2649"/>
      <c r="E128" s="2649"/>
      <c r="F128" s="2650"/>
      <c r="G128" s="2653"/>
      <c r="H128" s="2654"/>
      <c r="I128" s="2654"/>
      <c r="J128" s="2654"/>
      <c r="K128" s="2654"/>
      <c r="L128" s="2654"/>
      <c r="M128" s="2654"/>
      <c r="N128" s="2654"/>
      <c r="O128" s="2654"/>
      <c r="P128" s="2654"/>
      <c r="Q128" s="2654"/>
      <c r="R128" s="2"/>
      <c r="S128" s="2"/>
      <c r="T128" s="157"/>
      <c r="U128" s="2"/>
      <c r="V128" s="2"/>
      <c r="W128" s="2"/>
      <c r="X128" s="2"/>
      <c r="Y128" s="2"/>
      <c r="Z128" s="2"/>
      <c r="AA128" s="282"/>
    </row>
    <row r="129" spans="1:27" ht="15" customHeight="1" x14ac:dyDescent="0.25">
      <c r="A129" s="644"/>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779"/>
    </row>
  </sheetData>
  <sheetProtection algorithmName="SHA-512" hashValue="joSoiptRw7AtJpk5YOo1cA4yE6wXG+fRZ0ykelYXxukjgQX6AH16GhtWUmSLikkBibBE4F74uEeQgh8scNRVGA==" saltValue="rxf0vdz1SsdUNcKVcZw2yA==" spinCount="100000" sheet="1" objects="1" scenarios="1"/>
  <mergeCells count="49">
    <mergeCell ref="B120:B121"/>
    <mergeCell ref="O18:T18"/>
    <mergeCell ref="C18:H18"/>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G124:Q124"/>
    <mergeCell ref="W19:X19"/>
    <mergeCell ref="Y19:Z19"/>
    <mergeCell ref="S19:T19"/>
    <mergeCell ref="U18:Z18"/>
    <mergeCell ref="E13:F13"/>
    <mergeCell ref="E12:F12"/>
    <mergeCell ref="E11:F11"/>
    <mergeCell ref="E10:F10"/>
    <mergeCell ref="E9:F9"/>
    <mergeCell ref="T3:Z3"/>
    <mergeCell ref="O8:P8"/>
    <mergeCell ref="Q8:R8"/>
    <mergeCell ref="E8:G8"/>
    <mergeCell ref="C8:D8"/>
  </mergeCells>
  <conditionalFormatting sqref="C74 G74 E77:H79 E83 E86:F88 G93:G98 E102 E105:F107">
    <cfRule type="cellIs" dxfId="2967" priority="137" stopIfTrue="1" operator="equal">
      <formula>"Pass"</formula>
    </cfRule>
    <cfRule type="cellIs" dxfId="2966" priority="138" stopIfTrue="1" operator="equal">
      <formula>"Warning"</formula>
    </cfRule>
    <cfRule type="cellIs" dxfId="2965" priority="139" stopIfTrue="1" operator="equal">
      <formula>"Fail"</formula>
    </cfRule>
    <cfRule type="cellIs" dxfId="2964" priority="152" stopIfTrue="1" operator="equal">
      <formula>"Please explain"</formula>
    </cfRule>
    <cfRule type="cellIs" dxfId="2963" priority="153" stopIfTrue="1" operator="equal">
      <formula>"Fill in cell above"</formula>
    </cfRule>
    <cfRule type="cellIs" dxfId="2962" priority="154" stopIfTrue="1" operator="equal">
      <formula>"Yes"</formula>
    </cfRule>
    <cfRule type="cellIs" dxfId="2961" priority="418" stopIfTrue="1" operator="equal">
      <formula>"No"</formula>
    </cfRule>
  </conditionalFormatting>
  <conditionalFormatting sqref="C21:Z56">
    <cfRule type="cellIs" dxfId="2960" priority="7" stopIfTrue="1" operator="lessThan">
      <formula>0</formula>
    </cfRule>
  </conditionalFormatting>
  <conditionalFormatting sqref="E1">
    <cfRule type="cellIs" dxfId="2959" priority="5" stopIfTrue="1" operator="equal">
      <formula>"Error"</formula>
    </cfRule>
    <cfRule type="cellIs" dxfId="2958" priority="6" stopIfTrue="1" operator="equal">
      <formula>"Pass"</formula>
    </cfRule>
  </conditionalFormatting>
  <conditionalFormatting sqref="E59:E63">
    <cfRule type="cellIs" dxfId="2957" priority="10" stopIfTrue="1" operator="lessThan">
      <formula>0</formula>
    </cfRule>
  </conditionalFormatting>
  <conditionalFormatting sqref="U11">
    <cfRule type="cellIs" dxfId="2956" priority="2" stopIfTrue="1" operator="lessThan">
      <formula>0</formula>
    </cfRule>
  </conditionalFormatting>
  <conditionalFormatting sqref="X10:X11">
    <cfRule type="cellIs" dxfId="2955" priority="3" stopIfTrue="1" operator="lessThan">
      <formula>0</formula>
    </cfRule>
  </conditionalFormatting>
  <conditionalFormatting sqref="X6:Z7">
    <cfRule type="cellIs" dxfId="2954" priority="4" stopIfTrue="1" operator="lessThan">
      <formula>0</formula>
    </cfRule>
  </conditionalFormatting>
  <conditionalFormatting sqref="Y8:Z11">
    <cfRule type="cellIs" dxfId="2953"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8" min="16" max="55" man="1"/>
    <brk id="20"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heetViews>
  <sheetFormatPr defaultColWidth="0" defaultRowHeight="15" customHeight="1" zeroHeight="1" x14ac:dyDescent="0.25"/>
  <cols>
    <col min="1" max="1" width="1.7109375" style="2" customWidth="1"/>
    <col min="2" max="3" width="10.7109375" style="2" customWidth="1"/>
    <col min="4" max="7" width="22.7109375" style="2" customWidth="1"/>
    <col min="8" max="8" width="28.7109375" style="157" customWidth="1"/>
    <col min="9" max="9" width="28.7109375" style="2" customWidth="1"/>
    <col min="10" max="10" width="42.7109375" style="2" customWidth="1"/>
    <col min="11" max="11" width="22.7109375" style="2" customWidth="1"/>
    <col min="12" max="12" width="28.7109375" style="157" customWidth="1"/>
    <col min="13" max="13" width="28.7109375" style="2" customWidth="1"/>
    <col min="14" max="14" width="42.7109375" style="2" customWidth="1"/>
    <col min="15" max="15" width="22.7109375" style="2" customWidth="1"/>
    <col min="16" max="16" width="28.7109375" style="157" customWidth="1"/>
    <col min="17" max="17" width="28.7109375" style="2" customWidth="1"/>
    <col min="18" max="18" width="42.7109375" style="2" customWidth="1"/>
    <col min="19" max="19" width="22.7109375" style="2" customWidth="1"/>
    <col min="20" max="20" width="28.7109375" style="157" customWidth="1"/>
    <col min="21" max="21" width="28.7109375" style="2" customWidth="1"/>
    <col min="22" max="22" width="42.7109375" style="2" customWidth="1"/>
    <col min="23" max="23" width="1.7109375" style="2" customWidth="1"/>
    <col min="24" max="16384" width="16.7109375" hidden="1"/>
  </cols>
  <sheetData>
    <row r="1" spans="1:23" ht="30" customHeight="1" x14ac:dyDescent="0.55000000000000004">
      <c r="A1" s="681" t="s">
        <v>419</v>
      </c>
      <c r="B1" s="682"/>
      <c r="C1" s="666"/>
      <c r="D1" s="666"/>
      <c r="E1" s="652" t="str">
        <f>CONCATENATE("Reporting unit: ", 'General Info'!$C$7, " ", 'General Info'!$C$5)</f>
        <v xml:space="preserve">Reporting unit: 1 </v>
      </c>
      <c r="F1" s="862"/>
      <c r="G1" s="652"/>
      <c r="H1" s="1511" t="s">
        <v>1834</v>
      </c>
      <c r="I1" s="666"/>
      <c r="J1" s="666"/>
      <c r="K1" s="652"/>
      <c r="L1" s="863"/>
      <c r="M1" s="666"/>
      <c r="N1" s="666"/>
      <c r="O1" s="652"/>
      <c r="P1" s="863"/>
      <c r="Q1" s="666"/>
      <c r="R1" s="666"/>
      <c r="S1" s="652"/>
      <c r="T1" s="863"/>
      <c r="U1" s="666"/>
      <c r="V1" s="666"/>
      <c r="W1" s="466"/>
    </row>
    <row r="2" spans="1:23" ht="45" customHeight="1" x14ac:dyDescent="0.35">
      <c r="A2" s="245" t="s">
        <v>1736</v>
      </c>
      <c r="B2" s="104"/>
      <c r="C2" s="97"/>
      <c r="D2" s="97"/>
      <c r="E2" s="97"/>
      <c r="F2" s="105"/>
      <c r="G2" s="97"/>
      <c r="H2" s="156"/>
      <c r="I2" s="97"/>
      <c r="J2" s="97"/>
      <c r="K2" s="97"/>
      <c r="L2" s="156"/>
      <c r="M2" s="97"/>
      <c r="N2" s="97"/>
      <c r="O2" s="97"/>
      <c r="P2" s="156"/>
      <c r="Q2" s="97"/>
      <c r="R2" s="97"/>
      <c r="S2" s="97"/>
      <c r="T2" s="156"/>
      <c r="U2" s="97"/>
      <c r="V2" s="97"/>
      <c r="W2" s="591"/>
    </row>
    <row r="3" spans="1:23" ht="45" customHeight="1" x14ac:dyDescent="0.35">
      <c r="A3" s="245" t="s">
        <v>1737</v>
      </c>
      <c r="B3" s="104"/>
      <c r="C3" s="97"/>
      <c r="D3" s="97"/>
      <c r="E3" s="97"/>
      <c r="F3" s="105"/>
      <c r="G3" s="97"/>
      <c r="H3" s="156"/>
      <c r="I3" s="97"/>
      <c r="J3" s="97"/>
      <c r="K3" s="97"/>
      <c r="L3" s="156"/>
      <c r="M3" s="97"/>
      <c r="N3" s="97"/>
      <c r="O3" s="97"/>
      <c r="P3" s="156"/>
      <c r="Q3" s="97"/>
      <c r="R3" s="97"/>
      <c r="S3" s="97"/>
      <c r="T3" s="156"/>
      <c r="U3" s="97"/>
      <c r="V3" s="97"/>
      <c r="W3" s="591"/>
    </row>
    <row r="4" spans="1:23" ht="15" customHeight="1" x14ac:dyDescent="0.25">
      <c r="A4" s="213"/>
      <c r="B4" s="796"/>
      <c r="C4" s="652"/>
      <c r="D4" s="652"/>
      <c r="E4" s="652"/>
      <c r="F4" s="592"/>
      <c r="G4" s="867" t="s">
        <v>921</v>
      </c>
      <c r="H4" s="869" t="s">
        <v>1498</v>
      </c>
      <c r="I4" s="2695" t="s">
        <v>11</v>
      </c>
      <c r="J4" s="2583"/>
      <c r="K4" s="97"/>
      <c r="L4" s="156"/>
      <c r="M4" s="97"/>
      <c r="N4" s="97"/>
      <c r="O4" s="97"/>
      <c r="P4" s="156"/>
      <c r="Q4" s="97"/>
      <c r="R4" s="97"/>
      <c r="S4" s="97"/>
      <c r="T4" s="156"/>
      <c r="U4" s="97"/>
      <c r="V4" s="97"/>
      <c r="W4" s="282"/>
    </row>
    <row r="5" spans="1:23" ht="15" customHeight="1" x14ac:dyDescent="0.25">
      <c r="A5" s="213"/>
      <c r="B5" s="91" t="s">
        <v>1738</v>
      </c>
      <c r="C5" s="139"/>
      <c r="D5" s="139"/>
      <c r="E5" s="139"/>
      <c r="F5" s="140"/>
      <c r="G5" s="176" t="str">
        <f>IF(ISNUMBER(G56), G56, "")</f>
        <v/>
      </c>
      <c r="H5" s="1307"/>
      <c r="I5" s="1308"/>
      <c r="J5" s="1310"/>
      <c r="K5" s="97"/>
      <c r="L5" s="156"/>
      <c r="M5" s="97"/>
      <c r="N5" s="97"/>
      <c r="O5" s="97"/>
      <c r="P5" s="156"/>
      <c r="Q5" s="97"/>
      <c r="R5" s="97"/>
      <c r="S5" s="97"/>
      <c r="T5" s="156"/>
      <c r="U5" s="97"/>
      <c r="V5" s="97"/>
      <c r="W5" s="282"/>
    </row>
    <row r="6" spans="1:23" ht="15" customHeight="1" x14ac:dyDescent="0.25">
      <c r="A6" s="213"/>
      <c r="B6" s="92" t="s">
        <v>1739</v>
      </c>
      <c r="C6" s="121"/>
      <c r="D6" s="121"/>
      <c r="E6" s="121"/>
      <c r="F6" s="122"/>
      <c r="G6" s="132"/>
      <c r="H6" s="854" t="s">
        <v>1660</v>
      </c>
      <c r="I6" s="1309"/>
      <c r="J6" s="1311"/>
      <c r="K6" s="97"/>
      <c r="L6" s="156"/>
      <c r="M6" s="97"/>
      <c r="N6" s="97"/>
      <c r="O6" s="97"/>
      <c r="P6" s="156"/>
      <c r="Q6" s="97"/>
      <c r="R6" s="97"/>
      <c r="S6" s="97"/>
      <c r="T6" s="156"/>
      <c r="U6" s="97"/>
      <c r="V6" s="97"/>
      <c r="W6" s="282"/>
    </row>
    <row r="7" spans="1:23" ht="15" customHeight="1" x14ac:dyDescent="0.25">
      <c r="A7" s="213"/>
      <c r="B7" s="1305" t="s">
        <v>1508</v>
      </c>
      <c r="G7" s="138" t="str">
        <f>IF('General Info'!$D$48&lt;&gt;Parameters!$D$605, IF(ISNUMBER(G$127), G$127, ""), IF(AND(ISNUMBER(G$29), ISNUMBER(G$36), ISNUMBER(G$43), ISNUMBER(G$40)), 1.3*G$29+3.5*G$36+1.9*G$43+1.2*G$40, ""))</f>
        <v/>
      </c>
      <c r="H7" s="854" t="s">
        <v>36</v>
      </c>
      <c r="I7" s="601"/>
      <c r="J7" s="1300"/>
      <c r="K7" s="97"/>
      <c r="L7" s="156"/>
      <c r="M7" s="97"/>
      <c r="N7" s="97"/>
      <c r="O7" s="97"/>
      <c r="P7" s="156"/>
      <c r="Q7" s="97"/>
      <c r="R7" s="97"/>
      <c r="S7" s="97"/>
      <c r="T7" s="156"/>
      <c r="U7" s="97"/>
      <c r="V7" s="97"/>
      <c r="W7" s="282"/>
    </row>
    <row r="8" spans="1:23" ht="15" customHeight="1" x14ac:dyDescent="0.25">
      <c r="A8" s="213"/>
      <c r="B8" s="1305" t="s">
        <v>1509</v>
      </c>
      <c r="G8" s="138" t="str">
        <f>IF('General Info'!$D$48&lt;&gt;Parameters!$D$605, IF(ISNUMBER(K$127), K$127, ""), IF(AND(ISNUMBER(G$29), ISNUMBER(G$36), ISNUMBER(G$43), ISNUMBER(G$40)), 1.3*G$29+3.5*G$36+1.9*G$43+1.2*G$40, ""))</f>
        <v/>
      </c>
      <c r="H8" s="854" t="s">
        <v>36</v>
      </c>
      <c r="I8" s="601"/>
      <c r="J8" s="1300"/>
      <c r="K8" s="97"/>
      <c r="L8" s="156"/>
      <c r="M8" s="97"/>
      <c r="N8" s="97"/>
      <c r="O8" s="97"/>
      <c r="P8" s="156"/>
      <c r="Q8" s="97"/>
      <c r="R8" s="97"/>
      <c r="S8" s="97"/>
      <c r="T8" s="156"/>
      <c r="U8" s="97"/>
      <c r="V8" s="97"/>
      <c r="W8" s="282"/>
    </row>
    <row r="9" spans="1:23" ht="15" customHeight="1" x14ac:dyDescent="0.25">
      <c r="A9" s="213"/>
      <c r="B9" s="1305" t="s">
        <v>1510</v>
      </c>
      <c r="G9" s="138" t="str">
        <f>IF('General Info'!$D$48&lt;&gt;Parameters!$D$605, IF(ISNUMBER(O$127), O$127, ""), IF(AND(ISNUMBER(G$29), ISNUMBER(G$36), ISNUMBER(G$43), ISNUMBER(G$40)), 1.3*G$29+3.5*G$36+1.9*G$43+1.2*G$40, ""))</f>
        <v/>
      </c>
      <c r="H9" s="854" t="s">
        <v>36</v>
      </c>
      <c r="I9" s="601"/>
      <c r="J9" s="1300"/>
      <c r="K9" s="97"/>
      <c r="L9" s="156"/>
      <c r="M9" s="97"/>
      <c r="N9" s="97"/>
      <c r="O9" s="97"/>
      <c r="P9" s="156"/>
      <c r="Q9" s="97"/>
      <c r="R9" s="97"/>
      <c r="S9" s="97"/>
      <c r="T9" s="156"/>
      <c r="U9" s="97"/>
      <c r="V9" s="97"/>
      <c r="W9" s="282"/>
    </row>
    <row r="10" spans="1:23" ht="15" customHeight="1" x14ac:dyDescent="0.25">
      <c r="A10" s="213"/>
      <c r="B10" s="1305" t="s">
        <v>1511</v>
      </c>
      <c r="G10" s="138" t="str">
        <f>IF('General Info'!$D$48&lt;&gt;Parameters!$D$605, IF(ISNUMBER(S$127), S$127, ""), IF(AND(ISNUMBER(G$29), ISNUMBER(G$36), ISNUMBER(G$43), ISNUMBER(G$40)), 1.3*G$29+3.5*G$36+1.9*G$43+1.2*G$40, ""))</f>
        <v/>
      </c>
      <c r="H10" s="854" t="s">
        <v>36</v>
      </c>
      <c r="I10" s="179"/>
      <c r="J10" s="397"/>
      <c r="K10" s="97"/>
      <c r="L10" s="156"/>
      <c r="M10" s="97"/>
      <c r="N10" s="97"/>
      <c r="O10" s="97"/>
      <c r="P10" s="156"/>
      <c r="Q10" s="97"/>
      <c r="R10" s="97"/>
      <c r="S10" s="97"/>
      <c r="T10" s="156"/>
      <c r="U10" s="97"/>
      <c r="V10" s="97"/>
      <c r="W10" s="282"/>
    </row>
    <row r="11" spans="1:23" ht="15" customHeight="1" x14ac:dyDescent="0.25">
      <c r="A11" s="213"/>
      <c r="B11" s="175" t="s">
        <v>1315</v>
      </c>
      <c r="C11" s="158"/>
      <c r="D11" s="158"/>
      <c r="E11" s="158"/>
      <c r="F11" s="158"/>
      <c r="G11" s="177"/>
      <c r="H11" s="1306"/>
      <c r="I11" s="2693" t="str">
        <f>IF(AND(OR('General Info'!D48="No", 'General Info'!D48=Parameters!D605), 'General Info'!D49="No"), "", IF(G11&lt;&gt;"",""," Cell left blank: please check if appropriate"))</f>
        <v xml:space="preserve"> Cell left blank: please check if appropriate</v>
      </c>
      <c r="J11" s="2694"/>
      <c r="K11" s="97"/>
      <c r="L11" s="156"/>
      <c r="M11" s="97"/>
      <c r="N11" s="97"/>
      <c r="O11" s="97"/>
      <c r="P11" s="156"/>
      <c r="Q11" s="97"/>
      <c r="R11" s="97"/>
      <c r="S11" s="97"/>
      <c r="T11" s="156"/>
      <c r="U11" s="97"/>
      <c r="V11" s="97"/>
      <c r="W11" s="282"/>
    </row>
    <row r="12" spans="1:23" ht="45" customHeight="1" x14ac:dyDescent="0.35">
      <c r="A12" s="245" t="s">
        <v>1740</v>
      </c>
      <c r="B12" s="104"/>
      <c r="C12" s="97"/>
      <c r="D12" s="97"/>
      <c r="E12" s="97"/>
      <c r="F12" s="105"/>
      <c r="G12" s="58"/>
      <c r="H12" s="156"/>
      <c r="I12" s="97"/>
      <c r="J12" s="97"/>
      <c r="K12" s="97"/>
      <c r="L12" s="156"/>
      <c r="M12" s="97"/>
      <c r="N12" s="97"/>
      <c r="O12" s="97"/>
      <c r="P12" s="156"/>
      <c r="Q12" s="97"/>
      <c r="R12" s="97"/>
      <c r="S12" s="97"/>
      <c r="T12" s="156"/>
      <c r="U12" s="97"/>
      <c r="V12" s="97"/>
      <c r="W12" s="591"/>
    </row>
    <row r="13" spans="1:23" ht="15" customHeight="1" x14ac:dyDescent="0.25">
      <c r="A13" s="209"/>
      <c r="B13" s="796"/>
      <c r="C13" s="819"/>
      <c r="D13" s="797" t="s">
        <v>227</v>
      </c>
      <c r="E13" s="788"/>
      <c r="F13" s="797" t="s">
        <v>227</v>
      </c>
      <c r="G13" s="1315" t="s">
        <v>892</v>
      </c>
      <c r="H13" s="1316"/>
      <c r="I13" s="1316"/>
      <c r="J13" s="1316"/>
      <c r="K13" s="97"/>
      <c r="L13" s="156"/>
      <c r="M13" s="97"/>
      <c r="N13" s="97"/>
      <c r="O13" s="97"/>
      <c r="P13" s="156"/>
      <c r="Q13" s="97"/>
      <c r="R13" s="97"/>
      <c r="S13" s="97"/>
      <c r="T13" s="156"/>
      <c r="U13" s="97"/>
      <c r="V13" s="97"/>
      <c r="W13" s="244"/>
    </row>
    <row r="14" spans="1:23" ht="15" customHeight="1" x14ac:dyDescent="0.25">
      <c r="A14" s="209"/>
      <c r="B14" s="413" t="s">
        <v>367</v>
      </c>
      <c r="C14" s="594"/>
      <c r="D14" s="1589">
        <f>COUNT('TB IMA Backtesting-P&amp;L'!H6:KB6)</f>
        <v>0</v>
      </c>
      <c r="E14" s="1265"/>
      <c r="F14" s="1301"/>
      <c r="G14" s="1313" t="s">
        <v>1512</v>
      </c>
      <c r="H14" s="1314" t="s">
        <v>447</v>
      </c>
      <c r="I14" s="1314" t="s">
        <v>589</v>
      </c>
      <c r="J14" s="1317"/>
      <c r="K14" s="97"/>
      <c r="L14" s="156"/>
      <c r="M14" s="97"/>
      <c r="N14" s="97"/>
      <c r="O14" s="97"/>
      <c r="P14" s="156"/>
      <c r="Q14" s="97"/>
      <c r="R14" s="97"/>
      <c r="S14" s="97"/>
      <c r="T14" s="156"/>
      <c r="U14" s="97"/>
      <c r="V14" s="97"/>
      <c r="W14" s="244"/>
    </row>
    <row r="15" spans="1:23" ht="15" customHeight="1" x14ac:dyDescent="0.25">
      <c r="A15" s="209"/>
      <c r="B15" s="103" t="s">
        <v>1507</v>
      </c>
      <c r="C15" s="180"/>
      <c r="D15" s="1590">
        <f>200-COUNTBLANK(C170:C369)</f>
        <v>0</v>
      </c>
      <c r="E15" s="662"/>
      <c r="F15" s="1302"/>
      <c r="G15" s="1312" t="s">
        <v>511</v>
      </c>
      <c r="H15" s="705" t="str">
        <f>IF(ISBLANK('General Info'!C48), "", 'General Info'!C48)</f>
        <v/>
      </c>
      <c r="I15" s="706" t="str">
        <f>IF(ISBLANK('General Info'!D48), "", 'General Info'!D48)</f>
        <v/>
      </c>
      <c r="J15" s="335"/>
      <c r="K15" s="97"/>
      <c r="L15" s="156"/>
      <c r="M15" s="97"/>
      <c r="N15" s="97"/>
      <c r="O15" s="97"/>
      <c r="P15" s="156"/>
      <c r="Q15" s="97"/>
      <c r="R15" s="97"/>
      <c r="S15" s="97"/>
      <c r="T15" s="156"/>
      <c r="U15" s="97"/>
      <c r="V15" s="97"/>
      <c r="W15" s="244"/>
    </row>
    <row r="16" spans="1:23" ht="15" customHeight="1" x14ac:dyDescent="0.25">
      <c r="A16" s="209"/>
      <c r="B16" s="103" t="str">
        <f>'TB IMA Backtesting-P&amp;L'!A8</f>
        <v>A. Risk measures</v>
      </c>
      <c r="C16" s="180"/>
      <c r="D16" s="1591"/>
      <c r="E16" s="1216" t="str">
        <f>'TB IMA Backtesting-P&amp;L'!A822</f>
        <v>B. P&amp;L</v>
      </c>
      <c r="F16" s="52"/>
      <c r="G16" s="1304" t="s">
        <v>853</v>
      </c>
      <c r="H16" s="703" t="str">
        <f>IF(ISBLANK('General Info'!C49), "", 'General Info'!C49)</f>
        <v/>
      </c>
      <c r="I16" s="704" t="str">
        <f>IF(ISBLANK('General Info'!D49), "", 'General Info'!D49)</f>
        <v/>
      </c>
      <c r="J16" s="335"/>
      <c r="K16" s="97"/>
      <c r="L16" s="156"/>
      <c r="M16" s="97"/>
      <c r="N16" s="97"/>
      <c r="O16" s="97"/>
      <c r="P16" s="156"/>
      <c r="Q16" s="97"/>
      <c r="R16" s="97"/>
      <c r="S16" s="97"/>
      <c r="T16" s="156"/>
      <c r="U16" s="97"/>
      <c r="V16" s="97"/>
      <c r="W16" s="244"/>
    </row>
    <row r="17" spans="1:23" ht="15" customHeight="1" x14ac:dyDescent="0.25">
      <c r="A17" s="209"/>
      <c r="B17" s="118" t="str">
        <f>'TB IMA Backtesting-P&amp;L'!A9</f>
        <v>A.1 1-day 99% VaR</v>
      </c>
      <c r="C17" s="180"/>
      <c r="D17" s="1592" t="str">
        <f>IF(COUNT('TB IMA Backtesting-P&amp;L'!H111:H210)&gt;=1,"Yes","No")</f>
        <v>No</v>
      </c>
      <c r="E17" s="118" t="str">
        <f>'TB IMA Backtesting-P&amp;L'!A823</f>
        <v>B.1 Actual P&amp;L</v>
      </c>
      <c r="F17" s="1592" t="str">
        <f>IF(COUNT('TB IMA Backtesting-P&amp;L'!H925:H1024)&gt;=1,"Yes","No")</f>
        <v>No</v>
      </c>
      <c r="G17" s="2696" t="s">
        <v>523</v>
      </c>
      <c r="H17" s="2699"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700"/>
      <c r="J17" s="2700"/>
      <c r="K17" s="97"/>
      <c r="L17" s="156"/>
      <c r="M17" s="97"/>
      <c r="N17" s="97"/>
      <c r="O17" s="97"/>
      <c r="P17" s="156"/>
      <c r="Q17" s="97"/>
      <c r="R17" s="97"/>
      <c r="S17" s="97"/>
      <c r="T17" s="156"/>
      <c r="U17" s="97"/>
      <c r="V17" s="97"/>
      <c r="W17" s="244"/>
    </row>
    <row r="18" spans="1:23" ht="15" customHeight="1" x14ac:dyDescent="0.25">
      <c r="A18" s="209"/>
      <c r="B18" s="118" t="str">
        <f>'TB IMA Backtesting-P&amp;L'!A212</f>
        <v>A.2 1-day 97.5% VaR</v>
      </c>
      <c r="C18" s="180"/>
      <c r="D18" s="1592" t="str">
        <f>IF(COUNT('TB IMA Backtesting-P&amp;L'!H314:H413)&gt;=1,"Yes","No")</f>
        <v>No</v>
      </c>
      <c r="E18" s="118" t="str">
        <f>'TB IMA Backtesting-P&amp;L'!A1026</f>
        <v>B.2 Hypothetical P&amp;L</v>
      </c>
      <c r="F18" s="1592" t="str">
        <f>IF(COUNT('TB IMA Backtesting-P&amp;L'!H1128:H1227)&gt;=1,"Yes","No")</f>
        <v>No</v>
      </c>
      <c r="G18" s="2697"/>
      <c r="H18" s="2699"/>
      <c r="I18" s="2700"/>
      <c r="J18" s="2700"/>
      <c r="K18" s="97"/>
      <c r="L18" s="156"/>
      <c r="M18" s="97"/>
      <c r="N18" s="97"/>
      <c r="O18" s="97"/>
      <c r="P18" s="156"/>
      <c r="Q18" s="97"/>
      <c r="R18" s="97"/>
      <c r="S18" s="97"/>
      <c r="T18" s="156"/>
      <c r="U18" s="97"/>
      <c r="V18" s="97"/>
      <c r="W18" s="244"/>
    </row>
    <row r="19" spans="1:23" ht="15" customHeight="1" x14ac:dyDescent="0.25">
      <c r="A19" s="209"/>
      <c r="B19" s="118" t="str">
        <f>'TB IMA Backtesting-P&amp;L'!A415</f>
        <v>A.3 1-day 97.5% ES</v>
      </c>
      <c r="C19" s="180"/>
      <c r="D19" s="1592" t="str">
        <f>IF(COUNT('TB IMA Backtesting-P&amp;L'!H517:H616)&gt;=1,"Yes","No")</f>
        <v>No</v>
      </c>
      <c r="E19" s="118" t="str">
        <f>'TB IMA Backtesting-P&amp;L'!A1229</f>
        <v>B.3 Risk-theoretical P&amp;L</v>
      </c>
      <c r="F19" s="1592" t="str">
        <f>IF(COUNT('TB IMA Backtesting-P&amp;L'!H1331:H1430)&gt;=1,"Yes","No")</f>
        <v>No</v>
      </c>
      <c r="G19" s="2697"/>
      <c r="H19" s="2701"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702"/>
      <c r="J19" s="2702"/>
      <c r="K19" s="97"/>
      <c r="L19" s="156"/>
      <c r="M19" s="97"/>
      <c r="N19" s="97"/>
      <c r="O19" s="97"/>
      <c r="P19" s="156"/>
      <c r="Q19" s="97"/>
      <c r="R19" s="97"/>
      <c r="S19" s="97"/>
      <c r="T19" s="156"/>
      <c r="U19" s="97"/>
      <c r="V19" s="97"/>
      <c r="W19" s="244"/>
    </row>
    <row r="20" spans="1:23" ht="15" customHeight="1" x14ac:dyDescent="0.25">
      <c r="A20" s="209"/>
      <c r="B20" s="189" t="str">
        <f>'TB IMA Backtesting-P&amp;L'!A618</f>
        <v>A.4 P values</v>
      </c>
      <c r="C20" s="143"/>
      <c r="D20" s="1593" t="str">
        <f>IF(COUNT('TB IMA Backtesting-P&amp;L'!H720:H819)&gt;=1,"Yes","No")</f>
        <v>No</v>
      </c>
      <c r="E20" s="1303"/>
      <c r="F20" s="1303"/>
      <c r="G20" s="2698"/>
      <c r="H20" s="2703"/>
      <c r="I20" s="2704"/>
      <c r="J20" s="2704"/>
      <c r="K20" s="97"/>
      <c r="L20" s="156"/>
      <c r="M20" s="97"/>
      <c r="N20" s="97"/>
      <c r="O20" s="97"/>
      <c r="P20" s="156"/>
      <c r="Q20" s="97"/>
      <c r="R20" s="97"/>
      <c r="S20" s="97"/>
      <c r="T20" s="156"/>
      <c r="U20" s="97"/>
      <c r="V20" s="97"/>
      <c r="W20" s="244"/>
    </row>
    <row r="21" spans="1:23" ht="15" customHeight="1" x14ac:dyDescent="0.25">
      <c r="A21" s="209"/>
      <c r="B21" s="181"/>
      <c r="C21" s="182"/>
      <c r="D21" s="183"/>
      <c r="E21" s="184"/>
      <c r="F21" s="58"/>
      <c r="G21" s="58"/>
      <c r="I21" s="58"/>
      <c r="J21" s="58"/>
      <c r="K21" s="58"/>
      <c r="M21" s="58"/>
      <c r="N21" s="58"/>
      <c r="O21" s="58"/>
      <c r="Q21" s="58"/>
      <c r="R21" s="58"/>
      <c r="S21" s="58"/>
      <c r="U21" s="58"/>
      <c r="V21" s="58"/>
      <c r="W21" s="870"/>
    </row>
    <row r="22" spans="1:23" ht="45" customHeight="1" x14ac:dyDescent="0.35">
      <c r="A22" s="590" t="s">
        <v>1741</v>
      </c>
      <c r="B22" s="864"/>
      <c r="C22" s="856"/>
      <c r="D22" s="856"/>
      <c r="E22" s="856"/>
      <c r="F22" s="865"/>
      <c r="G22" s="856"/>
      <c r="H22" s="866"/>
      <c r="I22" s="856"/>
      <c r="J22" s="856"/>
      <c r="K22" s="856"/>
      <c r="L22" s="866"/>
      <c r="M22" s="856"/>
      <c r="N22" s="856"/>
      <c r="O22" s="856"/>
      <c r="P22" s="866"/>
      <c r="Q22" s="856"/>
      <c r="R22" s="856"/>
      <c r="S22" s="856"/>
      <c r="T22" s="866"/>
      <c r="U22" s="856"/>
      <c r="V22" s="856"/>
      <c r="W22" s="599"/>
    </row>
    <row r="23" spans="1:23" ht="60" customHeight="1" x14ac:dyDescent="0.25">
      <c r="A23" s="213"/>
      <c r="B23" s="2725"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725"/>
      <c r="D23" s="2725"/>
      <c r="E23" s="2725"/>
      <c r="F23" s="2725"/>
      <c r="G23" s="2725"/>
      <c r="H23" s="2725"/>
      <c r="I23" s="2725"/>
      <c r="J23" s="2725"/>
      <c r="K23" s="871"/>
      <c r="L23" s="871"/>
      <c r="M23" s="871"/>
      <c r="N23" s="871"/>
      <c r="O23" s="871"/>
      <c r="P23" s="871"/>
      <c r="Q23" s="871"/>
      <c r="R23" s="871"/>
      <c r="S23" s="871"/>
      <c r="T23" s="871"/>
      <c r="U23" s="871"/>
      <c r="V23" s="871"/>
      <c r="W23" s="282"/>
    </row>
    <row r="24" spans="1:23" ht="30" customHeight="1" x14ac:dyDescent="0.25">
      <c r="A24" s="213"/>
      <c r="B24" s="2725" t="s">
        <v>951</v>
      </c>
      <c r="C24" s="2725"/>
      <c r="D24" s="2725"/>
      <c r="E24" s="2725"/>
      <c r="F24" s="2725"/>
      <c r="G24" s="2725"/>
      <c r="H24" s="2725"/>
      <c r="I24" s="2725"/>
      <c r="J24" s="2725"/>
      <c r="K24" s="871"/>
      <c r="L24" s="871"/>
      <c r="M24" s="871"/>
      <c r="N24" s="871"/>
      <c r="O24" s="871"/>
      <c r="P24" s="871"/>
      <c r="Q24" s="871"/>
      <c r="R24" s="871"/>
      <c r="S24" s="871"/>
      <c r="T24" s="871"/>
      <c r="U24" s="871"/>
      <c r="V24" s="871"/>
      <c r="W24" s="282"/>
    </row>
    <row r="25" spans="1:23" ht="60" customHeight="1" x14ac:dyDescent="0.35">
      <c r="A25" s="245" t="s">
        <v>1742</v>
      </c>
      <c r="B25" s="104"/>
      <c r="C25" s="97"/>
      <c r="D25" s="97"/>
      <c r="E25" s="97"/>
      <c r="F25" s="105"/>
      <c r="G25" s="97"/>
      <c r="H25" s="156"/>
      <c r="I25" s="97"/>
      <c r="J25" s="97"/>
      <c r="K25" s="97"/>
      <c r="L25" s="156"/>
      <c r="M25" s="97"/>
      <c r="N25" s="97"/>
      <c r="O25" s="97"/>
      <c r="P25" s="156"/>
      <c r="Q25" s="97"/>
      <c r="R25" s="97"/>
      <c r="S25" s="97"/>
      <c r="T25" s="156"/>
      <c r="U25" s="97"/>
      <c r="V25" s="97"/>
      <c r="W25" s="591"/>
    </row>
    <row r="26" spans="1:23" ht="150" customHeight="1" x14ac:dyDescent="0.25">
      <c r="A26" s="245"/>
      <c r="B26" s="2724" t="s">
        <v>981</v>
      </c>
      <c r="C26" s="2724"/>
      <c r="D26" s="2724"/>
      <c r="E26" s="2724"/>
      <c r="F26" s="2724"/>
      <c r="G26" s="2724"/>
      <c r="H26" s="2724"/>
      <c r="I26" s="2724"/>
      <c r="J26" s="2724"/>
      <c r="K26" s="97"/>
      <c r="L26" s="156"/>
      <c r="M26" s="97"/>
      <c r="N26" s="97"/>
      <c r="O26" s="97"/>
      <c r="P26" s="156"/>
      <c r="Q26" s="97"/>
      <c r="R26" s="97"/>
      <c r="S26" s="97"/>
      <c r="T26" s="156"/>
      <c r="U26" s="97"/>
      <c r="V26" s="97"/>
      <c r="W26" s="591"/>
    </row>
    <row r="27" spans="1:23" ht="45" customHeight="1" x14ac:dyDescent="0.25">
      <c r="A27" s="216"/>
      <c r="B27" s="868"/>
      <c r="C27" s="666"/>
      <c r="D27" s="666"/>
      <c r="E27" s="666"/>
      <c r="F27" s="673" t="s">
        <v>933</v>
      </c>
      <c r="G27" s="685" t="s">
        <v>939</v>
      </c>
      <c r="H27" s="858"/>
      <c r="I27" s="1106"/>
      <c r="J27" s="97"/>
      <c r="K27" s="97"/>
      <c r="L27" s="156"/>
      <c r="M27" s="97"/>
      <c r="N27" s="97"/>
      <c r="O27" s="97"/>
      <c r="P27" s="156"/>
      <c r="Q27" s="97"/>
      <c r="R27" s="97"/>
      <c r="S27" s="97"/>
      <c r="T27" s="156"/>
      <c r="U27" s="97"/>
      <c r="V27" s="97"/>
      <c r="W27" s="282"/>
    </row>
    <row r="28" spans="1:23" ht="15" customHeight="1" x14ac:dyDescent="0.25">
      <c r="A28" s="216"/>
      <c r="B28" s="874" t="s">
        <v>1743</v>
      </c>
      <c r="C28" s="395"/>
      <c r="D28" s="395"/>
      <c r="E28" s="395"/>
      <c r="F28" s="595"/>
      <c r="G28" s="595"/>
      <c r="H28" s="2710" t="str">
        <f>IF(G28&lt;&gt;"", IF('General Info'!$C$48="No", "Check flag on 'General Info'!C" &amp; ROW('General Info'!$C$48), ""), IF('General Info'!$C$48="Yes", "Cell left blank: please check", "Can be left blank for banks without SA"))</f>
        <v>Can be left blank for banks without SA</v>
      </c>
      <c r="I28" s="2439"/>
      <c r="J28" s="97"/>
      <c r="K28" s="97"/>
      <c r="L28" s="156"/>
      <c r="M28" s="97"/>
      <c r="N28" s="97"/>
      <c r="O28" s="97"/>
      <c r="P28" s="156"/>
      <c r="Q28" s="97"/>
      <c r="R28" s="97"/>
      <c r="S28" s="97"/>
      <c r="T28" s="156"/>
      <c r="U28" s="97"/>
      <c r="V28" s="97"/>
      <c r="W28" s="282"/>
    </row>
    <row r="29" spans="1:23" ht="15" customHeight="1" x14ac:dyDescent="0.25">
      <c r="A29" s="216"/>
      <c r="B29" s="118" t="s">
        <v>496</v>
      </c>
      <c r="C29" s="115"/>
      <c r="D29" s="115"/>
      <c r="E29" s="115"/>
      <c r="F29" s="25" t="str">
        <f>IF(AND(ISNUMBER(F30), ISNUMBER(F31), ISNUMBER(F35)), (F30+F31+F35), "")</f>
        <v/>
      </c>
      <c r="G29" s="25" t="str">
        <f>IF(AND(ISNUMBER(G30), ISNUMBER(G31), ISNUMBER(G35)), (G30+G31+G35), "")</f>
        <v/>
      </c>
      <c r="H29" s="2708"/>
      <c r="I29" s="2709"/>
      <c r="J29" s="97"/>
      <c r="K29" s="97"/>
      <c r="L29" s="156"/>
      <c r="M29" s="97"/>
      <c r="N29" s="97"/>
      <c r="O29" s="97"/>
      <c r="P29" s="156"/>
      <c r="Q29" s="97"/>
      <c r="R29" s="97"/>
      <c r="S29" s="97"/>
      <c r="T29" s="156"/>
      <c r="U29" s="97"/>
      <c r="V29" s="97"/>
      <c r="W29" s="282"/>
    </row>
    <row r="30" spans="1:23" ht="15" customHeight="1" x14ac:dyDescent="0.25">
      <c r="A30" s="216"/>
      <c r="B30" s="218" t="s">
        <v>396</v>
      </c>
      <c r="C30" s="115"/>
      <c r="D30" s="115"/>
      <c r="E30" s="115"/>
      <c r="F30" s="21"/>
      <c r="G30" s="21"/>
      <c r="H30" s="2426" t="str">
        <f>IF(G30&lt;&gt;"", IF('General Info'!$C$48="No", "Check flag on 'General Info'!C" &amp; ROW('General Info'!$C$48), ""), IF('General Info'!$C$48="Yes", "Cell left blank: please check", "Can be left blank for banks without SA"))</f>
        <v>Can be left blank for banks without SA</v>
      </c>
      <c r="I30" s="2427"/>
      <c r="J30" s="97"/>
      <c r="K30" s="97"/>
      <c r="L30" s="156"/>
      <c r="M30" s="97"/>
      <c r="N30" s="97"/>
      <c r="O30" s="97"/>
      <c r="P30" s="156"/>
      <c r="Q30" s="97"/>
      <c r="R30" s="97"/>
      <c r="S30" s="97"/>
      <c r="T30" s="156"/>
      <c r="U30" s="97"/>
      <c r="V30" s="97"/>
      <c r="W30" s="282"/>
    </row>
    <row r="31" spans="1:23" ht="15" customHeight="1" x14ac:dyDescent="0.25">
      <c r="A31" s="216"/>
      <c r="B31" s="218" t="s">
        <v>497</v>
      </c>
      <c r="C31" s="115"/>
      <c r="D31" s="115"/>
      <c r="E31" s="115"/>
      <c r="F31" s="25" t="str">
        <f>IF(AND(ISNUMBER(F32), ISNUMBER(F33), ISNUMBER(F34)), (F32+F33+F34), "")</f>
        <v/>
      </c>
      <c r="G31" s="25" t="str">
        <f>IF(AND(ISNUMBER(G32), ISNUMBER(G33), ISNUMBER(G34)), (G32+G33+G34), "")</f>
        <v/>
      </c>
      <c r="H31" s="2708"/>
      <c r="I31" s="2709"/>
      <c r="J31" s="97"/>
      <c r="K31" s="97"/>
      <c r="L31" s="156"/>
      <c r="M31" s="97"/>
      <c r="N31" s="97"/>
      <c r="O31" s="97"/>
      <c r="P31" s="156"/>
      <c r="Q31" s="97"/>
      <c r="R31" s="97"/>
      <c r="S31" s="97"/>
      <c r="T31" s="156"/>
      <c r="U31" s="97"/>
      <c r="V31" s="97"/>
      <c r="W31" s="282"/>
    </row>
    <row r="32" spans="1:23" ht="15" customHeight="1" x14ac:dyDescent="0.25">
      <c r="A32" s="216"/>
      <c r="B32" s="217" t="s">
        <v>498</v>
      </c>
      <c r="C32" s="115"/>
      <c r="D32" s="115"/>
      <c r="E32" s="115"/>
      <c r="F32" s="21"/>
      <c r="G32" s="21"/>
      <c r="H32" s="2426" t="str">
        <f>IF(G32&lt;&gt;"", IF('General Info'!$C$48="No", "Check flag on 'General Info'!C" &amp; ROW('General Info'!$C$48), ""), IF('General Info'!$C$48="Yes", "Cell left blank: please check", "Can be left blank for banks without SA"))</f>
        <v>Can be left blank for banks without SA</v>
      </c>
      <c r="I32" s="2427"/>
      <c r="J32" s="97"/>
      <c r="K32" s="97"/>
      <c r="L32" s="156"/>
      <c r="M32" s="97"/>
      <c r="N32" s="97"/>
      <c r="O32" s="97"/>
      <c r="P32" s="156"/>
      <c r="Q32" s="97"/>
      <c r="R32" s="97"/>
      <c r="S32" s="97"/>
      <c r="T32" s="156"/>
      <c r="U32" s="97"/>
      <c r="V32" s="97"/>
      <c r="W32" s="282"/>
    </row>
    <row r="33" spans="1:23" ht="15" customHeight="1" x14ac:dyDescent="0.25">
      <c r="A33" s="216"/>
      <c r="B33" s="217" t="s">
        <v>400</v>
      </c>
      <c r="C33" s="115"/>
      <c r="D33" s="115"/>
      <c r="E33" s="115"/>
      <c r="F33" s="21"/>
      <c r="G33" s="21"/>
      <c r="H33" s="2426" t="str">
        <f>IF(G33&lt;&gt;"", IF('General Info'!$C$48="No", "Check flag on 'General Info'!C" &amp; ROW('General Info'!$C$48), ""), IF('General Info'!$C$48="Yes", "Cell left blank: please check", "Can be left blank for banks without SA"))</f>
        <v>Can be left blank for banks without SA</v>
      </c>
      <c r="I33" s="2427"/>
      <c r="J33" s="97"/>
      <c r="K33" s="97"/>
      <c r="L33" s="156"/>
      <c r="M33" s="97"/>
      <c r="N33" s="97"/>
      <c r="O33" s="97"/>
      <c r="P33" s="156"/>
      <c r="Q33" s="97"/>
      <c r="R33" s="97"/>
      <c r="S33" s="97"/>
      <c r="T33" s="156"/>
      <c r="U33" s="97"/>
      <c r="V33" s="97"/>
      <c r="W33" s="282"/>
    </row>
    <row r="34" spans="1:23" ht="15" customHeight="1" x14ac:dyDescent="0.25">
      <c r="A34" s="216"/>
      <c r="B34" s="217" t="s">
        <v>401</v>
      </c>
      <c r="C34" s="115"/>
      <c r="D34" s="115"/>
      <c r="E34" s="115"/>
      <c r="F34" s="21"/>
      <c r="G34" s="21"/>
      <c r="H34" s="2426" t="str">
        <f>IF(G34&lt;&gt;"", IF('General Info'!$C$48="No", "Check flag on 'General Info'!C" &amp; ROW('General Info'!$C$48), ""), IF('General Info'!$C$48="Yes", "Cell left blank: please check", "Can be left blank for banks without SA"))</f>
        <v>Can be left blank for banks without SA</v>
      </c>
      <c r="I34" s="2427"/>
      <c r="J34" s="97"/>
      <c r="K34" s="97"/>
      <c r="L34" s="156"/>
      <c r="M34" s="97"/>
      <c r="N34" s="97"/>
      <c r="O34" s="97"/>
      <c r="P34" s="156"/>
      <c r="Q34" s="97"/>
      <c r="R34" s="97"/>
      <c r="S34" s="97"/>
      <c r="T34" s="156"/>
      <c r="U34" s="97"/>
      <c r="V34" s="97"/>
      <c r="W34" s="282"/>
    </row>
    <row r="35" spans="1:23" ht="30" customHeight="1" x14ac:dyDescent="0.25">
      <c r="A35" s="216"/>
      <c r="B35" s="2730" t="s">
        <v>958</v>
      </c>
      <c r="C35" s="2730"/>
      <c r="D35" s="2730"/>
      <c r="E35" s="2730"/>
      <c r="F35" s="21"/>
      <c r="G35" s="21"/>
      <c r="H35" s="2426" t="str">
        <f>IF(G35&lt;&gt;"", IF('General Info'!$C$48="No", "Check flag on 'General Info'!C" &amp; ROW('General Info'!$C$48), ""), IF('General Info'!$C$48="Yes", "Cell left blank: please check", "Can be left blank for banks without SA"))</f>
        <v>Can be left blank for banks without SA</v>
      </c>
      <c r="I35" s="2427"/>
      <c r="J35" s="97"/>
      <c r="K35" s="97"/>
      <c r="L35" s="156"/>
      <c r="M35" s="97"/>
      <c r="N35" s="97"/>
      <c r="O35" s="97"/>
      <c r="P35" s="156"/>
      <c r="Q35" s="97"/>
      <c r="R35" s="97"/>
      <c r="S35" s="97"/>
      <c r="T35" s="156"/>
      <c r="U35" s="97"/>
      <c r="V35" s="97"/>
      <c r="W35" s="282"/>
    </row>
    <row r="36" spans="1:23" ht="15" customHeight="1" x14ac:dyDescent="0.25">
      <c r="A36" s="216"/>
      <c r="B36" s="118" t="s">
        <v>499</v>
      </c>
      <c r="C36" s="115"/>
      <c r="D36" s="115"/>
      <c r="E36" s="115"/>
      <c r="F36" s="25" t="str">
        <f>IF(AND(ISNUMBER(F37), ISNUMBER(F38), ISNUMBER(F39)), (F37+F38+F39), "")</f>
        <v/>
      </c>
      <c r="G36" s="25" t="str">
        <f>IF(AND(ISNUMBER(G37), ISNUMBER(G38), ISNUMBER(G39)), (G37+G38+G39), "")</f>
        <v/>
      </c>
      <c r="H36" s="2708"/>
      <c r="I36" s="2709"/>
      <c r="J36" s="97"/>
      <c r="K36" s="97"/>
      <c r="L36" s="156"/>
      <c r="M36" s="97"/>
      <c r="N36" s="97"/>
      <c r="O36" s="97"/>
      <c r="P36" s="156"/>
      <c r="Q36" s="97"/>
      <c r="R36" s="97"/>
      <c r="S36" s="97"/>
      <c r="T36" s="156"/>
      <c r="U36" s="97"/>
      <c r="V36" s="97"/>
      <c r="W36" s="282"/>
    </row>
    <row r="37" spans="1:23" ht="15" customHeight="1" x14ac:dyDescent="0.25">
      <c r="A37" s="216"/>
      <c r="B37" s="218" t="s">
        <v>500</v>
      </c>
      <c r="C37" s="115"/>
      <c r="D37" s="115"/>
      <c r="E37" s="115"/>
      <c r="F37" s="28"/>
      <c r="G37" s="28"/>
      <c r="H37" s="2426" t="str">
        <f>IF(G37&lt;&gt;"", IF('General Info'!$C$48="No", "Check flag on 'General Info'!C" &amp; ROW('General Info'!$C$48), ""), IF('General Info'!$C$48="Yes", "Cell left blank: please check", "Can be left blank for banks without SA"))</f>
        <v>Can be left blank for banks without SA</v>
      </c>
      <c r="I37" s="2427"/>
      <c r="J37" s="97"/>
      <c r="K37" s="97"/>
      <c r="L37" s="156"/>
      <c r="M37" s="97"/>
      <c r="N37" s="97"/>
      <c r="O37" s="97"/>
      <c r="P37" s="156"/>
      <c r="Q37" s="97"/>
      <c r="R37" s="97"/>
      <c r="S37" s="97"/>
      <c r="T37" s="156"/>
      <c r="U37" s="97"/>
      <c r="V37" s="97"/>
      <c r="W37" s="282"/>
    </row>
    <row r="38" spans="1:23" ht="15" customHeight="1" x14ac:dyDescent="0.25">
      <c r="A38" s="213"/>
      <c r="B38" s="218" t="s">
        <v>501</v>
      </c>
      <c r="C38" s="115"/>
      <c r="D38" s="115"/>
      <c r="E38" s="115"/>
      <c r="F38" s="28"/>
      <c r="G38" s="28"/>
      <c r="H38" s="2426" t="str">
        <f>IF(G38&lt;&gt;"", IF('General Info'!$C$48="No", "Check flag on 'General Info'!C" &amp; ROW('General Info'!$C$48), ""), IF('General Info'!$C$48="Yes", "Cell left blank: please check", "Can be left blank for banks without SA"))</f>
        <v>Can be left blank for banks without SA</v>
      </c>
      <c r="I38" s="2427"/>
      <c r="J38" s="97"/>
      <c r="K38" s="97"/>
      <c r="L38" s="156"/>
      <c r="M38" s="97"/>
      <c r="N38" s="97"/>
      <c r="O38" s="97"/>
      <c r="P38" s="156"/>
      <c r="Q38" s="97"/>
      <c r="R38" s="97"/>
      <c r="S38" s="97"/>
      <c r="T38" s="156"/>
      <c r="U38" s="97"/>
      <c r="V38" s="97"/>
      <c r="W38" s="282"/>
    </row>
    <row r="39" spans="1:23" ht="30" customHeight="1" x14ac:dyDescent="0.25">
      <c r="A39" s="213"/>
      <c r="B39" s="2730" t="s">
        <v>961</v>
      </c>
      <c r="C39" s="2730"/>
      <c r="D39" s="2730"/>
      <c r="E39" s="2730"/>
      <c r="F39" s="28"/>
      <c r="G39" s="28"/>
      <c r="H39" s="2426" t="str">
        <f>IF(G39&lt;&gt;"", IF('General Info'!$C$48="No", "Check flag on 'General Info'!C" &amp; ROW('General Info'!$C$48), ""), IF('General Info'!$C$48="Yes", "Cell left blank: please check", "Can be left blank for banks without SA"))</f>
        <v>Can be left blank for banks without SA</v>
      </c>
      <c r="I39" s="2427"/>
      <c r="J39" s="97"/>
      <c r="K39" s="97"/>
      <c r="L39" s="156"/>
      <c r="M39" s="97"/>
      <c r="N39" s="97"/>
      <c r="O39" s="97"/>
      <c r="P39" s="156"/>
      <c r="Q39" s="97"/>
      <c r="R39" s="97"/>
      <c r="S39" s="97"/>
      <c r="T39" s="156"/>
      <c r="U39" s="97"/>
      <c r="V39" s="97"/>
      <c r="W39" s="282"/>
    </row>
    <row r="40" spans="1:23" ht="15" customHeight="1" x14ac:dyDescent="0.25">
      <c r="A40" s="213"/>
      <c r="B40" s="118" t="s">
        <v>502</v>
      </c>
      <c r="C40" s="115"/>
      <c r="D40" s="115"/>
      <c r="E40" s="115"/>
      <c r="F40" s="25" t="str">
        <f>IF(AND(ISNUMBER(F41), ISNUMBER(F42)), (F41+F42), "")</f>
        <v/>
      </c>
      <c r="G40" s="25" t="str">
        <f>IF(AND(ISNUMBER(G41), ISNUMBER(G42)), (G41+G42), "")</f>
        <v/>
      </c>
      <c r="H40" s="2708"/>
      <c r="I40" s="2709"/>
      <c r="J40" s="97"/>
      <c r="K40" s="97"/>
      <c r="L40" s="156"/>
      <c r="M40" s="97"/>
      <c r="N40" s="97"/>
      <c r="O40" s="97"/>
      <c r="P40" s="156"/>
      <c r="Q40" s="97"/>
      <c r="R40" s="97"/>
      <c r="S40" s="97"/>
      <c r="T40" s="156"/>
      <c r="U40" s="97"/>
      <c r="V40" s="97"/>
      <c r="W40" s="282"/>
    </row>
    <row r="41" spans="1:23" ht="15" customHeight="1" x14ac:dyDescent="0.25">
      <c r="A41" s="213"/>
      <c r="B41" s="218" t="s">
        <v>503</v>
      </c>
      <c r="C41" s="115"/>
      <c r="D41" s="115"/>
      <c r="E41" s="115"/>
      <c r="F41" s="28"/>
      <c r="G41" s="28"/>
      <c r="H41" s="2426" t="str">
        <f>IF(G41&lt;&gt;"", IF('General Info'!$C$48="No", "Check flag on 'General Info'!C" &amp; ROW('General Info'!$C$48), ""), IF('General Info'!$C$48="Yes", "Cell left blank: please check", "Can be left blank for banks without SA"))</f>
        <v>Can be left blank for banks without SA</v>
      </c>
      <c r="I41" s="2427"/>
      <c r="J41" s="97"/>
      <c r="K41" s="97"/>
      <c r="L41" s="156"/>
      <c r="M41" s="97"/>
      <c r="N41" s="97"/>
      <c r="O41" s="97"/>
      <c r="P41" s="156"/>
      <c r="Q41" s="97"/>
      <c r="R41" s="97"/>
      <c r="S41" s="97"/>
      <c r="T41" s="156"/>
      <c r="U41" s="97"/>
      <c r="V41" s="97"/>
      <c r="W41" s="282"/>
    </row>
    <row r="42" spans="1:23" ht="30" customHeight="1" x14ac:dyDescent="0.25">
      <c r="A42" s="213"/>
      <c r="B42" s="2730" t="s">
        <v>960</v>
      </c>
      <c r="C42" s="2730"/>
      <c r="D42" s="2730"/>
      <c r="E42" s="2730"/>
      <c r="F42" s="28"/>
      <c r="G42" s="28"/>
      <c r="H42" s="2426" t="str">
        <f>IF(G42&lt;&gt;"", IF('General Info'!$C$48="No", "Check flag on 'General Info'!C" &amp; ROW('General Info'!$C$48), ""), IF('General Info'!$C$48="Yes", "Cell left blank: please check", "Can be left blank for banks without SA"))</f>
        <v>Can be left blank for banks without SA</v>
      </c>
      <c r="I42" s="2427"/>
      <c r="J42" s="97"/>
      <c r="K42" s="97"/>
      <c r="L42" s="156"/>
      <c r="M42" s="97"/>
      <c r="N42" s="97"/>
      <c r="O42" s="97"/>
      <c r="P42" s="156"/>
      <c r="Q42" s="97"/>
      <c r="R42" s="97"/>
      <c r="S42" s="97"/>
      <c r="T42" s="156"/>
      <c r="U42" s="97"/>
      <c r="V42" s="97"/>
      <c r="W42" s="282"/>
    </row>
    <row r="43" spans="1:23" ht="15" customHeight="1" x14ac:dyDescent="0.25">
      <c r="A43" s="213"/>
      <c r="B43" s="118" t="s">
        <v>504</v>
      </c>
      <c r="C43" s="115"/>
      <c r="D43" s="115"/>
      <c r="E43" s="115"/>
      <c r="F43" s="25" t="str">
        <f>IF(AND(ISNUMBER(F44), ISNUMBER(F45)), (F44+F45), "")</f>
        <v/>
      </c>
      <c r="G43" s="25" t="str">
        <f>IF(AND(ISNUMBER(G44), ISNUMBER(G45)), (G44+G45), "")</f>
        <v/>
      </c>
      <c r="H43" s="2708"/>
      <c r="I43" s="2709"/>
      <c r="J43" s="97"/>
      <c r="K43" s="97"/>
      <c r="L43" s="156"/>
      <c r="M43" s="97"/>
      <c r="N43" s="97"/>
      <c r="O43" s="97"/>
      <c r="P43" s="156"/>
      <c r="Q43" s="97"/>
      <c r="R43" s="97"/>
      <c r="S43" s="97"/>
      <c r="T43" s="156"/>
      <c r="U43" s="97"/>
      <c r="V43" s="97"/>
      <c r="W43" s="282"/>
    </row>
    <row r="44" spans="1:23" ht="15" customHeight="1" x14ac:dyDescent="0.25">
      <c r="A44" s="213"/>
      <c r="B44" s="218" t="s">
        <v>505</v>
      </c>
      <c r="C44" s="115"/>
      <c r="D44" s="115"/>
      <c r="E44" s="115"/>
      <c r="F44" s="28"/>
      <c r="G44" s="28"/>
      <c r="H44" s="2426" t="str">
        <f>IF(G44&lt;&gt;"", IF('General Info'!$C$48="No", "Check flag on 'General Info'!C" &amp; ROW('General Info'!$C$48), ""), IF('General Info'!$C$48="Yes", "Cell left blank: please check", "Can be left blank for banks without SA"))</f>
        <v>Can be left blank for banks without SA</v>
      </c>
      <c r="I44" s="2427"/>
      <c r="J44" s="97"/>
      <c r="K44" s="97"/>
      <c r="L44" s="156"/>
      <c r="M44" s="97"/>
      <c r="N44" s="97"/>
      <c r="O44" s="97"/>
      <c r="P44" s="156"/>
      <c r="Q44" s="97"/>
      <c r="R44" s="97"/>
      <c r="S44" s="97"/>
      <c r="T44" s="156"/>
      <c r="U44" s="97"/>
      <c r="V44" s="97"/>
      <c r="W44" s="282"/>
    </row>
    <row r="45" spans="1:23" ht="30" customHeight="1" x14ac:dyDescent="0.25">
      <c r="A45" s="213"/>
      <c r="B45" s="2730" t="s">
        <v>959</v>
      </c>
      <c r="C45" s="2730"/>
      <c r="D45" s="2730"/>
      <c r="E45" s="2730"/>
      <c r="F45" s="21"/>
      <c r="G45" s="21"/>
      <c r="H45" s="2426" t="str">
        <f>IF(G45&lt;&gt;"", IF('General Info'!$C$48="No", "Check flag on 'General Info'!C" &amp; ROW('General Info'!$C$48), ""), IF('General Info'!$C$48="Yes", "Cell left blank: please check", "Can be left blank for banks without SA"))</f>
        <v>Can be left blank for banks without SA</v>
      </c>
      <c r="I45" s="2427"/>
      <c r="J45" s="97"/>
      <c r="K45" s="97"/>
      <c r="L45" s="156"/>
      <c r="M45" s="97"/>
      <c r="N45" s="97"/>
      <c r="O45" s="97"/>
      <c r="P45" s="156"/>
      <c r="Q45" s="97"/>
      <c r="R45" s="97"/>
      <c r="S45" s="97"/>
      <c r="T45" s="156"/>
      <c r="U45" s="97"/>
      <c r="V45" s="97"/>
      <c r="W45" s="282"/>
    </row>
    <row r="46" spans="1:23" ht="15" customHeight="1" x14ac:dyDescent="0.25">
      <c r="A46" s="213"/>
      <c r="B46" s="190" t="s">
        <v>1744</v>
      </c>
      <c r="C46" s="115"/>
      <c r="D46" s="115"/>
      <c r="E46" s="115"/>
      <c r="F46" s="25">
        <f>IF('General Info'!C49="Yes", IF(AND(ISNUMBER(F47), ISNUMBER(F52), ISNUMBER(F53), ISNUMBER(F54)), SUM(F47, F52:F54), ""), 0)</f>
        <v>0</v>
      </c>
      <c r="G46" s="25">
        <f>IF('General Info'!C49="Yes", IF(AND(ISNUMBER(G47), ISNUMBER(G52), ISNUMBER(G53), ISNUMBER(G54)), SUM(G47, G52:G54), ""), 0)</f>
        <v>0</v>
      </c>
      <c r="H46" s="2708"/>
      <c r="I46" s="2709"/>
      <c r="J46" s="97"/>
      <c r="K46" s="97"/>
      <c r="L46" s="156"/>
      <c r="M46" s="97"/>
      <c r="N46" s="97"/>
      <c r="O46" s="97"/>
      <c r="P46" s="156"/>
      <c r="Q46" s="97"/>
      <c r="R46" s="97"/>
      <c r="S46" s="97"/>
      <c r="T46" s="156"/>
      <c r="U46" s="97"/>
      <c r="V46" s="97"/>
      <c r="W46" s="282"/>
    </row>
    <row r="47" spans="1:23" ht="30" customHeight="1" x14ac:dyDescent="0.25">
      <c r="A47" s="213"/>
      <c r="B47" s="2733" t="s">
        <v>934</v>
      </c>
      <c r="C47" s="2733"/>
      <c r="D47" s="2733"/>
      <c r="E47" s="2734"/>
      <c r="F47" s="123"/>
      <c r="G47" s="123"/>
      <c r="H47" s="2426" t="str">
        <f>IF(G47&lt;&gt;"", IF('General Info'!$C$49="No", "Check the flag in 'General Info'!C" &amp; ROW('General Info'!$C$49),""), IF('General Info'!$C$49="Yes", "Cell left blank: please check", "Can be left blank for banks using SA only"))</f>
        <v>Can be left blank for banks using SA only</v>
      </c>
      <c r="I47" s="2427"/>
      <c r="J47" s="97"/>
      <c r="K47" s="97"/>
      <c r="L47" s="156"/>
      <c r="M47" s="97"/>
      <c r="N47" s="97"/>
      <c r="O47" s="97"/>
      <c r="P47" s="156"/>
      <c r="Q47" s="97"/>
      <c r="R47" s="97"/>
      <c r="S47" s="97"/>
      <c r="T47" s="156"/>
      <c r="U47" s="97"/>
      <c r="V47" s="97"/>
      <c r="W47" s="282"/>
    </row>
    <row r="48" spans="1:23" ht="15" customHeight="1" x14ac:dyDescent="0.25">
      <c r="A48" s="213"/>
      <c r="B48" s="117" t="s">
        <v>407</v>
      </c>
      <c r="C48" s="115"/>
      <c r="D48" s="115"/>
      <c r="E48" s="115"/>
      <c r="F48" s="123"/>
      <c r="G48" s="123"/>
      <c r="H48" s="2426" t="str">
        <f>IF(G48&lt;&gt;"", IF('General Info'!$C$49="No", "Check the flag in 'General Info'!C" &amp; ROW('General Info'!$C$49),""), IF('General Info'!$C$49="Yes", "Cell left blank: please check", "Can be left blank for banks using SA only"))</f>
        <v>Can be left blank for banks using SA only</v>
      </c>
      <c r="I48" s="2427"/>
      <c r="J48" s="97"/>
      <c r="K48" s="97"/>
      <c r="L48" s="156"/>
      <c r="M48" s="97"/>
      <c r="N48" s="97"/>
      <c r="O48" s="97"/>
      <c r="P48" s="156"/>
      <c r="Q48" s="97"/>
      <c r="R48" s="97"/>
      <c r="S48" s="97"/>
      <c r="T48" s="156"/>
      <c r="U48" s="97"/>
      <c r="V48" s="97"/>
      <c r="W48" s="282"/>
    </row>
    <row r="49" spans="1:23" ht="30" customHeight="1" x14ac:dyDescent="0.25">
      <c r="A49" s="213"/>
      <c r="B49" s="2731" t="s">
        <v>940</v>
      </c>
      <c r="C49" s="2731"/>
      <c r="D49" s="2731"/>
      <c r="E49" s="2732"/>
      <c r="F49" s="313" t="str">
        <f>IF(AND(ISNUMBER(F47), ISNUMBER(F48)), IF(AND(F47&gt;0, OR(F48=0, F48&gt;F47)), "Fail", "Pass"), "")</f>
        <v/>
      </c>
      <c r="G49" s="313" t="str">
        <f>IF(AND(ISNUMBER(G47), ISNUMBER(G48)), IF(AND(G47&gt;0, OR(G48=0, G48&gt;G47)), "Fail", "Pass"), "")</f>
        <v/>
      </c>
      <c r="H49" s="2708"/>
      <c r="I49" s="2709"/>
      <c r="J49" s="97"/>
      <c r="K49" s="97"/>
      <c r="L49" s="156"/>
      <c r="M49" s="97"/>
      <c r="N49" s="97"/>
      <c r="O49" s="97"/>
      <c r="P49" s="156"/>
      <c r="Q49" s="97"/>
      <c r="R49" s="97"/>
      <c r="S49" s="97"/>
      <c r="T49" s="156"/>
      <c r="U49" s="97"/>
      <c r="V49" s="97"/>
      <c r="W49" s="282"/>
    </row>
    <row r="50" spans="1:23" ht="15" customHeight="1" x14ac:dyDescent="0.25">
      <c r="A50" s="213"/>
      <c r="B50" s="117" t="s">
        <v>408</v>
      </c>
      <c r="C50" s="115"/>
      <c r="D50" s="115"/>
      <c r="E50" s="115"/>
      <c r="F50" s="123"/>
      <c r="G50" s="123"/>
      <c r="H50" s="2426" t="str">
        <f>IF(G50&lt;&gt;"", IF('General Info'!$C$49="No", "Check the flag in 'General Info'!C" &amp; ROW('General Info'!$C$49),""), IF('General Info'!$C$49="Yes", "Cell left blank: please check", "Can be left blank for banks using SA only"))</f>
        <v>Can be left blank for banks using SA only</v>
      </c>
      <c r="I50" s="2427"/>
      <c r="J50" s="97"/>
      <c r="K50" s="97"/>
      <c r="L50" s="156"/>
      <c r="M50" s="97"/>
      <c r="N50" s="97"/>
      <c r="O50" s="97"/>
      <c r="P50" s="156"/>
      <c r="Q50" s="97"/>
      <c r="R50" s="97"/>
      <c r="S50" s="97"/>
      <c r="T50" s="156"/>
      <c r="U50" s="97"/>
      <c r="V50" s="97"/>
      <c r="W50" s="282"/>
    </row>
    <row r="51" spans="1:23" ht="30" customHeight="1" x14ac:dyDescent="0.25">
      <c r="A51" s="213"/>
      <c r="B51" s="2731" t="s">
        <v>409</v>
      </c>
      <c r="C51" s="2731"/>
      <c r="D51" s="2731"/>
      <c r="E51" s="2732"/>
      <c r="F51" s="313" t="str">
        <f>IF(AND(ISNUMBER(F48), ISNUMBER(F50)), IF(OR(AND(F48&gt;0, F50=0), AND(F50&gt;0, F48=0)), "Fail", "Pass"), "")</f>
        <v/>
      </c>
      <c r="G51" s="313" t="str">
        <f>IF(AND(ISNUMBER(G48), ISNUMBER(G50)), IF(OR(AND(G48&gt;0, G50=0), AND(G50&gt;0, G48=0)), "Fail", "Pass"), "")</f>
        <v/>
      </c>
      <c r="H51" s="2708"/>
      <c r="I51" s="2709"/>
      <c r="J51" s="97"/>
      <c r="K51" s="97"/>
      <c r="L51" s="156"/>
      <c r="M51" s="97"/>
      <c r="N51" s="97"/>
      <c r="O51" s="97"/>
      <c r="P51" s="156"/>
      <c r="Q51" s="97"/>
      <c r="R51" s="97"/>
      <c r="S51" s="97"/>
      <c r="T51" s="156"/>
      <c r="U51" s="97"/>
      <c r="V51" s="97"/>
      <c r="W51" s="282"/>
    </row>
    <row r="52" spans="1:23" ht="15" customHeight="1" x14ac:dyDescent="0.25">
      <c r="A52" s="213"/>
      <c r="B52" s="118" t="s">
        <v>941</v>
      </c>
      <c r="C52" s="115"/>
      <c r="D52" s="115"/>
      <c r="E52" s="115"/>
      <c r="F52" s="123"/>
      <c r="G52" s="123"/>
      <c r="H52" s="2426" t="str">
        <f>IF(G52&lt;&gt;"", IF('General Info'!$C$49="No", "Check the flag in 'General Info'!C" &amp; ROW('General Info'!$C$49),""), IF('General Info'!$C$49="Yes", "Cell left blank: please check", "Can be left blank for banks using SA only"))</f>
        <v>Can be left blank for banks using SA only</v>
      </c>
      <c r="I52" s="2427"/>
      <c r="J52" s="156"/>
      <c r="K52" s="156"/>
      <c r="L52" s="156"/>
      <c r="M52" s="97"/>
      <c r="N52" s="97"/>
      <c r="O52" s="156"/>
      <c r="P52" s="156"/>
      <c r="Q52" s="97"/>
      <c r="R52" s="97"/>
      <c r="S52" s="156"/>
      <c r="T52" s="156"/>
      <c r="U52" s="97"/>
      <c r="V52" s="97"/>
      <c r="W52" s="282"/>
    </row>
    <row r="53" spans="1:23" ht="15" customHeight="1" x14ac:dyDescent="0.25">
      <c r="A53" s="213"/>
      <c r="B53" s="118" t="s">
        <v>486</v>
      </c>
      <c r="C53" s="115"/>
      <c r="D53" s="115"/>
      <c r="E53" s="115"/>
      <c r="F53" s="123"/>
      <c r="G53" s="123"/>
      <c r="H53" s="2426" t="str">
        <f>IF(G53&lt;&gt;"", IF('General Info'!$C$49="No", "Check the flag in 'General Info'!C" &amp; ROW('General Info'!$C$49),""), IF('General Info'!$C$49="Yes", "Cell left blank: please check", "Can be left blank for banks using SA only"))</f>
        <v>Can be left blank for banks using SA only</v>
      </c>
      <c r="I53" s="2427"/>
      <c r="J53" s="156"/>
      <c r="K53" s="156"/>
      <c r="L53" s="156"/>
      <c r="M53" s="97"/>
      <c r="N53" s="97"/>
      <c r="O53" s="156"/>
      <c r="P53" s="156"/>
      <c r="Q53" s="97"/>
      <c r="R53" s="97"/>
      <c r="S53" s="156"/>
      <c r="T53" s="156"/>
      <c r="U53" s="97"/>
      <c r="V53" s="97"/>
      <c r="W53" s="282"/>
    </row>
    <row r="54" spans="1:23" ht="15" customHeight="1" x14ac:dyDescent="0.25">
      <c r="A54" s="213"/>
      <c r="B54" s="118" t="s">
        <v>410</v>
      </c>
      <c r="C54" s="115"/>
      <c r="D54" s="115"/>
      <c r="E54" s="115"/>
      <c r="F54" s="123"/>
      <c r="G54" s="123"/>
      <c r="H54" s="2426" t="str">
        <f>IF(G54&lt;&gt;"", IF('General Info'!$C$49="No", "Check the flag in 'General Info'!C" &amp; ROW('General Info'!$C$49),""), IF('General Info'!$C$49="Yes", "Cell left blank: please check", "Can be left blank for banks using SA only"))</f>
        <v>Can be left blank for banks using SA only</v>
      </c>
      <c r="I54" s="2427"/>
      <c r="J54" s="156"/>
      <c r="K54" s="156"/>
      <c r="L54" s="156"/>
      <c r="M54" s="97"/>
      <c r="N54" s="97"/>
      <c r="O54" s="156"/>
      <c r="P54" s="156"/>
      <c r="Q54" s="97"/>
      <c r="R54" s="97"/>
      <c r="S54" s="156"/>
      <c r="T54" s="156"/>
      <c r="U54" s="97"/>
      <c r="V54" s="97"/>
      <c r="W54" s="282"/>
    </row>
    <row r="55" spans="1:23" ht="15" customHeight="1" x14ac:dyDescent="0.25">
      <c r="A55" s="213"/>
      <c r="B55" s="234" t="s">
        <v>1745</v>
      </c>
      <c r="C55" s="125"/>
      <c r="D55" s="125"/>
      <c r="E55" s="125"/>
      <c r="F55" s="514"/>
      <c r="G55" s="514"/>
      <c r="H55" s="2428" t="str">
        <f>IF(G55&lt;&gt;"", IF(AND('General Info'!C48="No", 'General Info'!$C$49="No"), "Check the flags in 'General Info'!C" &amp; ROW('General Info'!$C$48) &amp; " and C" &amp; ROW('General Info'!$C$49), ""), IF(OR('General Info'!C48="Yes", 'General Info'!$C$49="Yes"), "Cell left blank: please check", ""))</f>
        <v/>
      </c>
      <c r="I55" s="2429"/>
      <c r="J55" s="156"/>
      <c r="K55" s="156"/>
      <c r="L55" s="156"/>
      <c r="M55" s="97"/>
      <c r="N55" s="97"/>
      <c r="O55" s="156"/>
      <c r="P55" s="156"/>
      <c r="Q55" s="97"/>
      <c r="R55" s="97"/>
      <c r="S55" s="156"/>
      <c r="T55" s="156"/>
      <c r="U55" s="97"/>
      <c r="V55" s="97"/>
      <c r="W55" s="282"/>
    </row>
    <row r="56" spans="1:23" ht="15" customHeight="1" x14ac:dyDescent="0.25">
      <c r="A56" s="216"/>
      <c r="B56" s="652" t="s">
        <v>935</v>
      </c>
      <c r="C56" s="666"/>
      <c r="D56" s="666"/>
      <c r="E56" s="666"/>
      <c r="F56" s="859" t="str">
        <f>IF(AND(OR(ISNUMBER(F28), 'General Info'!C48="No"), ISNUMBER(F46)), SUM(IF( 'General Info'!C48="No", 0, F28), F46, F55), "")</f>
        <v/>
      </c>
      <c r="G56" s="859" t="str">
        <f>IF(AND(OR(ISNUMBER(G28), 'General Info'!C48="No"), ISNUMBER(G46)), SUM(IF( 'General Info'!C48="No", 0, G28), G46, G55), "")</f>
        <v/>
      </c>
      <c r="H56" s="2711"/>
      <c r="I56" s="2712"/>
      <c r="J56" s="156"/>
      <c r="K56" s="156"/>
      <c r="L56" s="156"/>
      <c r="M56" s="97"/>
      <c r="N56" s="97"/>
      <c r="O56" s="156"/>
      <c r="P56" s="156"/>
      <c r="Q56" s="97"/>
      <c r="R56" s="97"/>
      <c r="S56" s="156"/>
      <c r="T56" s="156"/>
      <c r="U56" s="97"/>
      <c r="V56" s="97"/>
      <c r="W56" s="282"/>
    </row>
    <row r="57" spans="1:23" ht="105" customHeight="1" x14ac:dyDescent="0.25">
      <c r="A57" s="2447" t="s">
        <v>1746</v>
      </c>
      <c r="B57" s="2448"/>
      <c r="C57" s="2448"/>
      <c r="D57" s="2448"/>
      <c r="E57" s="2448"/>
      <c r="F57" s="2448"/>
      <c r="G57" s="2448"/>
      <c r="H57" s="2448"/>
      <c r="I57" s="2448"/>
      <c r="J57" s="2448"/>
      <c r="K57" s="2448"/>
      <c r="L57" s="2448"/>
      <c r="M57" s="2448"/>
      <c r="N57" s="2448"/>
      <c r="O57" s="2448"/>
      <c r="P57" s="2448"/>
      <c r="Q57" s="2448"/>
      <c r="R57" s="2448"/>
      <c r="S57" s="2448"/>
      <c r="T57" s="2448"/>
      <c r="U57" s="2448"/>
      <c r="V57" s="2448"/>
      <c r="W57" s="2726"/>
    </row>
    <row r="58" spans="1:23" ht="15" customHeight="1" x14ac:dyDescent="0.25">
      <c r="A58" s="245"/>
      <c r="B58" s="2728"/>
      <c r="C58" s="2728"/>
      <c r="D58" s="2728"/>
      <c r="E58" s="2728"/>
      <c r="F58" s="2728"/>
      <c r="G58" s="2706" t="s">
        <v>956</v>
      </c>
      <c r="H58" s="2706"/>
      <c r="I58" s="2706"/>
      <c r="J58" s="2706"/>
      <c r="K58" s="2705" t="s">
        <v>957</v>
      </c>
      <c r="L58" s="2706"/>
      <c r="M58" s="2706"/>
      <c r="N58" s="2707"/>
      <c r="O58" s="2705" t="s">
        <v>1499</v>
      </c>
      <c r="P58" s="2706"/>
      <c r="Q58" s="2706"/>
      <c r="R58" s="2707"/>
      <c r="S58" s="2705" t="s">
        <v>1500</v>
      </c>
      <c r="T58" s="2706"/>
      <c r="U58" s="2706"/>
      <c r="V58" s="2706"/>
      <c r="W58" s="591"/>
    </row>
    <row r="59" spans="1:23" ht="30" customHeight="1" x14ac:dyDescent="0.25">
      <c r="A59" s="213"/>
      <c r="B59" s="2729"/>
      <c r="C59" s="2729"/>
      <c r="D59" s="2729"/>
      <c r="E59" s="2729"/>
      <c r="F59" s="2729"/>
      <c r="G59" s="685" t="s">
        <v>921</v>
      </c>
      <c r="H59" s="685" t="s">
        <v>954</v>
      </c>
      <c r="I59" s="855" t="s">
        <v>955</v>
      </c>
      <c r="J59" s="855" t="s">
        <v>11</v>
      </c>
      <c r="K59" s="875" t="s">
        <v>921</v>
      </c>
      <c r="L59" s="685" t="s">
        <v>954</v>
      </c>
      <c r="M59" s="855" t="s">
        <v>955</v>
      </c>
      <c r="N59" s="855" t="s">
        <v>11</v>
      </c>
      <c r="O59" s="875" t="s">
        <v>921</v>
      </c>
      <c r="P59" s="685" t="s">
        <v>954</v>
      </c>
      <c r="Q59" s="855" t="s">
        <v>955</v>
      </c>
      <c r="R59" s="855" t="s">
        <v>11</v>
      </c>
      <c r="S59" s="875" t="s">
        <v>921</v>
      </c>
      <c r="T59" s="685" t="s">
        <v>954</v>
      </c>
      <c r="U59" s="855" t="s">
        <v>955</v>
      </c>
      <c r="V59" s="855" t="s">
        <v>11</v>
      </c>
      <c r="W59" s="282"/>
    </row>
    <row r="60" spans="1:23" ht="14.25" x14ac:dyDescent="0.25">
      <c r="A60" s="213"/>
      <c r="B60" s="406" t="s">
        <v>1747</v>
      </c>
      <c r="C60" s="395"/>
      <c r="D60" s="395"/>
      <c r="E60" s="395"/>
      <c r="F60" s="139"/>
      <c r="G60" s="25">
        <f>IF('General Info'!$D$48="Yes", IF(AND(ISNUMBER(G61), ISNUMBER(G86), ISNUMBER(G80), ISNUMBER(G81)), SUM(G61,G86,0.001*G80,G81), ""), 0)</f>
        <v>0</v>
      </c>
      <c r="H60" s="1190"/>
      <c r="I60" s="857"/>
      <c r="J60" s="857"/>
      <c r="K60" s="876">
        <f>IF('General Info'!$D$48="Yes", IF(AND(ISNUMBER(K61), ISNUMBER(K86), ISNUMBER(K80), ISNUMBER(K81)), SUM(K61,K86,0.001*K80,K81), ""), 0)</f>
        <v>0</v>
      </c>
      <c r="L60" s="857"/>
      <c r="M60" s="857"/>
      <c r="N60" s="857"/>
      <c r="O60" s="876">
        <f>IF('General Info'!$D$48="Yes", IF(AND(ISNUMBER(O61), ISNUMBER(O86), ISNUMBER(O80), ISNUMBER(O81)), SUM(O61,O86,0.001*O80,O81), ""), 0)</f>
        <v>0</v>
      </c>
      <c r="P60" s="857"/>
      <c r="Q60" s="857"/>
      <c r="R60" s="857"/>
      <c r="S60" s="876">
        <f>IF('General Info'!$D$48="Yes", IF(AND(ISNUMBER(S61), ISNUMBER(S86), ISNUMBER(S80), ISNUMBER(S81)), SUM(S61,S86,0.001*S80,S81), ""), 0)</f>
        <v>0</v>
      </c>
      <c r="T60" s="857"/>
      <c r="U60" s="857"/>
      <c r="V60" s="857"/>
      <c r="W60" s="282"/>
    </row>
    <row r="61" spans="1:23" ht="14.25" x14ac:dyDescent="0.25">
      <c r="A61" s="213"/>
      <c r="B61" s="118" t="s">
        <v>936</v>
      </c>
      <c r="C61" s="115"/>
      <c r="D61" s="115"/>
      <c r="E61" s="115"/>
      <c r="F61" s="115"/>
      <c r="G61" s="25">
        <f>IF('General Info'!$D$48="Yes", IF(AND(ISNUMBER(G62), ISNUMBER(G68), ISNUMBER(G74)), SUM(G62,G68,G74), ""), 0)</f>
        <v>0</v>
      </c>
      <c r="H61" s="179"/>
      <c r="I61" s="179"/>
      <c r="J61" s="179"/>
      <c r="K61" s="1191">
        <f>IF('General Info'!$D$48="Yes", IF(AND(ISNUMBER(K62), ISNUMBER(K68), ISNUMBER(K74)), SUM(K62,K68,K74), ""), 0)</f>
        <v>0</v>
      </c>
      <c r="L61" s="179"/>
      <c r="M61" s="179"/>
      <c r="N61" s="179"/>
      <c r="O61" s="1191">
        <f>IF('General Info'!$D$48="Yes", IF(AND(ISNUMBER(O62), ISNUMBER(O68), ISNUMBER(O74)), SUM(O62,O68,O74), ""), 0)</f>
        <v>0</v>
      </c>
      <c r="P61" s="179"/>
      <c r="Q61" s="179"/>
      <c r="R61" s="179"/>
      <c r="S61" s="1191">
        <f>IF('General Info'!$D$48="Yes", IF(AND(ISNUMBER(S62), ISNUMBER(S68), ISNUMBER(S74)), SUM(S62,S68,S74), ""), 0)</f>
        <v>0</v>
      </c>
      <c r="T61" s="179"/>
      <c r="U61" s="179"/>
      <c r="V61" s="179"/>
      <c r="W61" s="282"/>
    </row>
    <row r="62" spans="1:23" ht="15" customHeight="1" x14ac:dyDescent="0.25">
      <c r="A62" s="213"/>
      <c r="B62" s="119" t="s">
        <v>402</v>
      </c>
      <c r="C62" s="115"/>
      <c r="D62" s="115"/>
      <c r="E62" s="115"/>
      <c r="F62" s="115"/>
      <c r="G62" s="25">
        <f>IF('General Info'!$D$48="Yes", IF(COUNT(G63:G67)=ROWS(G63:G67), SUM(G63:G67), ""), 0)</f>
        <v>0</v>
      </c>
      <c r="H62" s="179"/>
      <c r="I62" s="179"/>
      <c r="J62" s="179"/>
      <c r="K62" s="878">
        <f>IF('General Info'!$D$48="Yes", IF(COUNT(K63:K67)=ROWS(K63:K67), SUM(K63:K67), ""), 0)</f>
        <v>0</v>
      </c>
      <c r="L62" s="179"/>
      <c r="M62" s="179"/>
      <c r="N62" s="179"/>
      <c r="O62" s="878">
        <f>IF('General Info'!$D$48="Yes", IF(COUNT(O63:O67)=ROWS(O63:O67), SUM(O63:O67), ""), 0)</f>
        <v>0</v>
      </c>
      <c r="P62" s="179"/>
      <c r="Q62" s="179"/>
      <c r="R62" s="179"/>
      <c r="S62" s="878">
        <f>IF('General Info'!$D$48="Yes", IF(COUNT(S63:S67)=ROWS(S63:S67), SUM(S63:S67), ""), 0)</f>
        <v>0</v>
      </c>
      <c r="T62" s="179"/>
      <c r="U62" s="179"/>
      <c r="V62" s="179"/>
      <c r="W62" s="282"/>
    </row>
    <row r="63" spans="1:23" ht="15" customHeight="1" x14ac:dyDescent="0.25">
      <c r="A63" s="213"/>
      <c r="B63" s="124" t="s">
        <v>406</v>
      </c>
      <c r="C63" s="115"/>
      <c r="D63" s="115"/>
      <c r="E63" s="115"/>
      <c r="F63" s="115"/>
      <c r="G63" s="123"/>
      <c r="H63" s="179"/>
      <c r="I63" s="179"/>
      <c r="J63" s="317" t="str">
        <f>IF(G63&lt;&gt;"", IF(OR('General Info'!$D$48="No", 'General Info'!$D$48=Parameters!$D$605), "Check the flag in 'General Info'!D" &amp; ROW('General Info'!$D$48),""), IF('General Info'!$D$48="Yes", "Please check if appropriate", "Can be left blank for banks without SA"))</f>
        <v>Can be left blank for banks without SA</v>
      </c>
      <c r="K63" s="879"/>
      <c r="L63" s="179"/>
      <c r="M63" s="179"/>
      <c r="N63" s="317" t="str">
        <f>IF(K63&lt;&gt;"", IF(OR('General Info'!$D$48="No", 'General Info'!$D$48=Parameters!$D$605), "Check the flag in 'General Info'!D" &amp; ROW('General Info'!$D$48),""), IF('General Info'!$D$48="Yes", "Please check if appropriate", "Can be left blank for banks without SA"))</f>
        <v>Can be left blank for banks without SA</v>
      </c>
      <c r="O63" s="879"/>
      <c r="P63" s="179"/>
      <c r="Q63" s="179"/>
      <c r="R63" s="317" t="str">
        <f>IF(O63&lt;&gt;"", IF(OR('General Info'!$D$48="No", 'General Info'!$D$48=Parameters!$D$605), "Check the flag in 'General Info'!D" &amp; ROW('General Info'!$D$48),""), IF('General Info'!$D$48="Yes", "Please check if appropriate", "Can be left blank for banks without SA"))</f>
        <v>Can be left blank for banks without SA</v>
      </c>
      <c r="S63" s="879"/>
      <c r="T63" s="179"/>
      <c r="U63" s="179"/>
      <c r="V63" s="317" t="str">
        <f>IF(S63&lt;&gt;"", IF(OR('General Info'!$D$48="No", 'General Info'!$D$48=Parameters!$D$605), "Check the flag in 'General Info'!D" &amp; ROW('General Info'!$D$48),""), IF('General Info'!$D$48="Yes", "Please check if appropriate", "Can be left blank for banks without SA"))</f>
        <v>Can be left blank for banks without SA</v>
      </c>
      <c r="W63" s="282"/>
    </row>
    <row r="64" spans="1:23" ht="15" customHeight="1" x14ac:dyDescent="0.25">
      <c r="A64" s="213"/>
      <c r="B64" s="124" t="s">
        <v>405</v>
      </c>
      <c r="C64" s="115"/>
      <c r="D64" s="115"/>
      <c r="E64" s="115"/>
      <c r="F64" s="115"/>
      <c r="G64" s="123"/>
      <c r="H64" s="179"/>
      <c r="I64" s="179"/>
      <c r="J64" s="317" t="str">
        <f>IF(G64&lt;&gt;"", IF(OR('General Info'!$D$48="No", 'General Info'!$D$48=Parameters!$D$605), "Check the flag in 'General Info'!D" &amp; ROW('General Info'!$D$48),""), IF('General Info'!$D$48="Yes", "Please check if appropriate", "Can be left blank for banks without SA"))</f>
        <v>Can be left blank for banks without SA</v>
      </c>
      <c r="K64" s="879"/>
      <c r="L64" s="179"/>
      <c r="M64" s="179"/>
      <c r="N64" s="317" t="str">
        <f>IF(K64&lt;&gt;"", IF(OR('General Info'!$D$48="No", 'General Info'!$D$48=Parameters!$D$605), "Check the flag in 'General Info'!D" &amp; ROW('General Info'!$D$48),""), IF('General Info'!$D$48="Yes", "Please check if appropriate", "Can be left blank for banks without SA"))</f>
        <v>Can be left blank for banks without SA</v>
      </c>
      <c r="O64" s="879"/>
      <c r="P64" s="179"/>
      <c r="Q64" s="179"/>
      <c r="R64" s="317" t="str">
        <f>IF(O64&lt;&gt;"", IF(OR('General Info'!$D$48="No", 'General Info'!$D$48=Parameters!$D$605), "Check the flag in 'General Info'!D" &amp; ROW('General Info'!$D$48),""), IF('General Info'!$D$48="Yes", "Please check if appropriate", "Can be left blank for banks without SA"))</f>
        <v>Can be left blank for banks without SA</v>
      </c>
      <c r="S64" s="879"/>
      <c r="T64" s="179"/>
      <c r="U64" s="179"/>
      <c r="V64" s="317" t="str">
        <f>IF(S64&lt;&gt;"", IF(OR('General Info'!$D$48="No", 'General Info'!$D$48=Parameters!$D$605), "Check the flag in 'General Info'!D" &amp; ROW('General Info'!$D$48),""), IF('General Info'!$D$48="Yes", "Please check if appropriate", "Can be left blank for banks without SA"))</f>
        <v>Can be left blank for banks without SA</v>
      </c>
      <c r="W64" s="282"/>
    </row>
    <row r="65" spans="1:23" ht="15" customHeight="1" x14ac:dyDescent="0.25">
      <c r="A65" s="213"/>
      <c r="B65" s="124" t="s">
        <v>397</v>
      </c>
      <c r="C65" s="115"/>
      <c r="D65" s="115"/>
      <c r="E65" s="115"/>
      <c r="F65" s="115"/>
      <c r="G65" s="123"/>
      <c r="H65" s="179"/>
      <c r="I65" s="179"/>
      <c r="J65" s="317" t="str">
        <f>IF(G65&lt;&gt;"", IF(OR('General Info'!$D$48="No", 'General Info'!$D$48=Parameters!$D$605), "Check the flag in 'General Info'!D" &amp; ROW('General Info'!$D$48),""), IF('General Info'!$D$48="Yes", "Please check if appropriate", "Can be left blank for banks without SA"))</f>
        <v>Can be left blank for banks without SA</v>
      </c>
      <c r="K65" s="879"/>
      <c r="L65" s="179"/>
      <c r="M65" s="179"/>
      <c r="N65" s="317" t="str">
        <f>IF(K65&lt;&gt;"", IF(OR('General Info'!$D$48="No", 'General Info'!$D$48=Parameters!$D$605), "Check the flag in 'General Info'!D" &amp; ROW('General Info'!$D$48),""), IF('General Info'!$D$48="Yes", "Please check if appropriate", "Can be left blank for banks without SA"))</f>
        <v>Can be left blank for banks without SA</v>
      </c>
      <c r="O65" s="879"/>
      <c r="P65" s="179"/>
      <c r="Q65" s="179"/>
      <c r="R65" s="317" t="str">
        <f>IF(O65&lt;&gt;"", IF(OR('General Info'!$D$48="No", 'General Info'!$D$48=Parameters!$D$605), "Check the flag in 'General Info'!D" &amp; ROW('General Info'!$D$48),""), IF('General Info'!$D$48="Yes", "Please check if appropriate", "Can be left blank for banks without SA"))</f>
        <v>Can be left blank for banks without SA</v>
      </c>
      <c r="S65" s="879"/>
      <c r="T65" s="179"/>
      <c r="U65" s="179"/>
      <c r="V65" s="317" t="str">
        <f>IF(S65&lt;&gt;"", IF(OR('General Info'!$D$48="No", 'General Info'!$D$48=Parameters!$D$605), "Check the flag in 'General Info'!D" &amp; ROW('General Info'!$D$48),""), IF('General Info'!$D$48="Yes", "Please check if appropriate", "Can be left blank for banks without SA"))</f>
        <v>Can be left blank for banks without SA</v>
      </c>
      <c r="W65" s="282"/>
    </row>
    <row r="66" spans="1:23" ht="15" customHeight="1" x14ac:dyDescent="0.25">
      <c r="A66" s="213"/>
      <c r="B66" s="124" t="s">
        <v>399</v>
      </c>
      <c r="C66" s="115"/>
      <c r="D66" s="115"/>
      <c r="E66" s="115"/>
      <c r="F66" s="115"/>
      <c r="G66" s="123"/>
      <c r="H66" s="179"/>
      <c r="I66" s="179"/>
      <c r="J66" s="317" t="str">
        <f>IF(G66&lt;&gt;"", IF(OR('General Info'!$D$48="No", 'General Info'!$D$48=Parameters!$D$605), "Check the flag in 'General Info'!D" &amp; ROW('General Info'!$D$48),""), IF('General Info'!$D$48="Yes", "Please check if appropriate", "Can be left blank for banks without SA"))</f>
        <v>Can be left blank for banks without SA</v>
      </c>
      <c r="K66" s="879"/>
      <c r="L66" s="179"/>
      <c r="M66" s="179"/>
      <c r="N66" s="317" t="str">
        <f>IF(K66&lt;&gt;"", IF(OR('General Info'!$D$48="No", 'General Info'!$D$48=Parameters!$D$605), "Check the flag in 'General Info'!D" &amp; ROW('General Info'!$D$48),""), IF('General Info'!$D$48="Yes", "Please check if appropriate", "Can be left blank for banks without SA"))</f>
        <v>Can be left blank for banks without SA</v>
      </c>
      <c r="O66" s="879"/>
      <c r="P66" s="179"/>
      <c r="Q66" s="179"/>
      <c r="R66" s="317" t="str">
        <f>IF(O66&lt;&gt;"", IF(OR('General Info'!$D$48="No", 'General Info'!$D$48=Parameters!$D$605), "Check the flag in 'General Info'!D" &amp; ROW('General Info'!$D$48),""), IF('General Info'!$D$48="Yes", "Please check if appropriate", "Can be left blank for banks without SA"))</f>
        <v>Can be left blank for banks without SA</v>
      </c>
      <c r="S66" s="879"/>
      <c r="T66" s="179"/>
      <c r="U66" s="179"/>
      <c r="V66" s="317" t="str">
        <f>IF(S66&lt;&gt;"", IF(OR('General Info'!$D$48="No", 'General Info'!$D$48=Parameters!$D$605), "Check the flag in 'General Info'!D" &amp; ROW('General Info'!$D$48),""), IF('General Info'!$D$48="Yes", "Please check if appropriate", "Can be left blank for banks without SA"))</f>
        <v>Can be left blank for banks without SA</v>
      </c>
      <c r="W66" s="282"/>
    </row>
    <row r="67" spans="1:23" ht="15" customHeight="1" x14ac:dyDescent="0.25">
      <c r="A67" s="213"/>
      <c r="B67" s="124" t="s">
        <v>398</v>
      </c>
      <c r="C67" s="115"/>
      <c r="D67" s="115"/>
      <c r="E67" s="115"/>
      <c r="F67" s="115"/>
      <c r="G67" s="123"/>
      <c r="H67" s="179"/>
      <c r="I67" s="179"/>
      <c r="J67" s="317" t="str">
        <f>IF(G67&lt;&gt;"", IF(OR('General Info'!$D$48="No", 'General Info'!$D$48=Parameters!$D$605), "Check the flag in 'General Info'!D" &amp; ROW('General Info'!$D$48),""), IF('General Info'!$D$48="Yes", "Please check if appropriate", "Can be left blank for banks without SA"))</f>
        <v>Can be left blank for banks without SA</v>
      </c>
      <c r="K67" s="879"/>
      <c r="L67" s="179"/>
      <c r="M67" s="179"/>
      <c r="N67" s="317" t="str">
        <f>IF(K67&lt;&gt;"", IF(OR('General Info'!$D$48="No", 'General Info'!$D$48=Parameters!$D$605), "Check the flag in 'General Info'!D" &amp; ROW('General Info'!$D$48),""), IF('General Info'!$D$48="Yes", "Please check if appropriate", "Can be left blank for banks without SA"))</f>
        <v>Can be left blank for banks without SA</v>
      </c>
      <c r="O67" s="879"/>
      <c r="P67" s="179"/>
      <c r="Q67" s="179"/>
      <c r="R67" s="317" t="str">
        <f>IF(O67&lt;&gt;"", IF(OR('General Info'!$D$48="No", 'General Info'!$D$48=Parameters!$D$605), "Check the flag in 'General Info'!D" &amp; ROW('General Info'!$D$48),""), IF('General Info'!$D$48="Yes", "Please check if appropriate", "Can be left blank for banks without SA"))</f>
        <v>Can be left blank for banks without SA</v>
      </c>
      <c r="S67" s="879"/>
      <c r="T67" s="179"/>
      <c r="U67" s="179"/>
      <c r="V67" s="317" t="str">
        <f>IF(S67&lt;&gt;"", IF(OR('General Info'!$D$48="No", 'General Info'!$D$48=Parameters!$D$605), "Check the flag in 'General Info'!D" &amp; ROW('General Info'!$D$48),""), IF('General Info'!$D$48="Yes", "Please check if appropriate", "Can be left blank for banks without SA"))</f>
        <v>Can be left blank for banks without SA</v>
      </c>
      <c r="W67" s="282"/>
    </row>
    <row r="68" spans="1:23" ht="15" customHeight="1" x14ac:dyDescent="0.25">
      <c r="A68" s="213"/>
      <c r="B68" s="119" t="s">
        <v>403</v>
      </c>
      <c r="C68" s="115"/>
      <c r="D68" s="115"/>
      <c r="E68" s="115"/>
      <c r="F68" s="115"/>
      <c r="G68" s="25">
        <f>IF('General Info'!$D$48="Yes", IF(COUNT(G69:G73)=ROWS(G69:G73), SUM(G69:G73), ""), 0)</f>
        <v>0</v>
      </c>
      <c r="H68" s="179"/>
      <c r="I68" s="179"/>
      <c r="J68" s="179"/>
      <c r="K68" s="878">
        <f>IF('General Info'!$D$48="Yes", IF(COUNT(K69:K73)=ROWS(K69:K73), SUM(K69:K73), ""), 0)</f>
        <v>0</v>
      </c>
      <c r="L68" s="179"/>
      <c r="M68" s="179"/>
      <c r="N68" s="179"/>
      <c r="O68" s="878">
        <f>IF('General Info'!$D$48="Yes", IF(COUNT(O69:O73)=ROWS(O69:O73), SUM(O69:O73), ""), 0)</f>
        <v>0</v>
      </c>
      <c r="P68" s="179"/>
      <c r="Q68" s="179"/>
      <c r="R68" s="179"/>
      <c r="S68" s="878">
        <f>IF('General Info'!$D$48="Yes", IF(COUNT(S69:S73)=ROWS(S69:S73), SUM(S69:S73), ""), 0)</f>
        <v>0</v>
      </c>
      <c r="T68" s="179"/>
      <c r="U68" s="179"/>
      <c r="V68" s="179"/>
      <c r="W68" s="282"/>
    </row>
    <row r="69" spans="1:23" ht="15" customHeight="1" x14ac:dyDescent="0.25">
      <c r="A69" s="213"/>
      <c r="B69" s="124" t="s">
        <v>406</v>
      </c>
      <c r="C69" s="115"/>
      <c r="D69" s="115"/>
      <c r="E69" s="115"/>
      <c r="F69" s="115"/>
      <c r="G69" s="123"/>
      <c r="H69" s="179"/>
      <c r="I69" s="179"/>
      <c r="J69" s="317" t="str">
        <f>IF(G69&lt;&gt;"", IF(OR('General Info'!$D$48="No", 'General Info'!$D$48=Parameters!$D$605), "Check the flag in 'General Info'!D" &amp; ROW('General Info'!$D$48),""), IF('General Info'!$D$48="Yes", "Please check if appropriate", "Can be left blank for banks without SA"))</f>
        <v>Can be left blank for banks without SA</v>
      </c>
      <c r="K69" s="879"/>
      <c r="L69" s="179"/>
      <c r="M69" s="179"/>
      <c r="N69" s="317" t="str">
        <f>IF(K69&lt;&gt;"", IF(OR('General Info'!$D$48="No", 'General Info'!$D$48=Parameters!$D$605), "Check the flag in 'General Info'!D" &amp; ROW('General Info'!$D$48),""), IF('General Info'!$D$48="Yes", "Please check if appropriate", "Can be left blank for banks without SA"))</f>
        <v>Can be left blank for banks without SA</v>
      </c>
      <c r="O69" s="879"/>
      <c r="P69" s="179"/>
      <c r="Q69" s="179"/>
      <c r="R69" s="317" t="str">
        <f>IF(O69&lt;&gt;"", IF(OR('General Info'!$D$48="No", 'General Info'!$D$48=Parameters!$D$605), "Check the flag in 'General Info'!D" &amp; ROW('General Info'!$D$48),""), IF('General Info'!$D$48="Yes", "Please check if appropriate", "Can be left blank for banks without SA"))</f>
        <v>Can be left blank for banks without SA</v>
      </c>
      <c r="S69" s="879"/>
      <c r="T69" s="179"/>
      <c r="U69" s="179"/>
      <c r="V69" s="317" t="str">
        <f>IF(S69&lt;&gt;"", IF(OR('General Info'!$D$48="No", 'General Info'!$D$48=Parameters!$D$605), "Check the flag in 'General Info'!D" &amp; ROW('General Info'!$D$48),""), IF('General Info'!$D$48="Yes", "Please check if appropriate", "Can be left blank for banks without SA"))</f>
        <v>Can be left blank for banks without SA</v>
      </c>
      <c r="W69" s="282"/>
    </row>
    <row r="70" spans="1:23" ht="15" customHeight="1" x14ac:dyDescent="0.25">
      <c r="A70" s="213"/>
      <c r="B70" s="124" t="s">
        <v>405</v>
      </c>
      <c r="C70" s="115"/>
      <c r="D70" s="115"/>
      <c r="E70" s="115"/>
      <c r="F70" s="115"/>
      <c r="G70" s="123"/>
      <c r="H70" s="179"/>
      <c r="I70" s="179"/>
      <c r="J70" s="317" t="str">
        <f>IF(G70&lt;&gt;"", IF(OR('General Info'!$D$48="No", 'General Info'!$D$48=Parameters!$D$605), "Check the flag in 'General Info'!D" &amp; ROW('General Info'!$D$48),""), IF('General Info'!$D$48="Yes", "Please check if appropriate", "Can be left blank for banks without SA"))</f>
        <v>Can be left blank for banks without SA</v>
      </c>
      <c r="K70" s="879"/>
      <c r="L70" s="179"/>
      <c r="M70" s="179"/>
      <c r="N70" s="317" t="str">
        <f>IF(K70&lt;&gt;"", IF(OR('General Info'!$D$48="No", 'General Info'!$D$48=Parameters!$D$605), "Check the flag in 'General Info'!D" &amp; ROW('General Info'!$D$48),""), IF('General Info'!$D$48="Yes", "Please check if appropriate", "Can be left blank for banks without SA"))</f>
        <v>Can be left blank for banks without SA</v>
      </c>
      <c r="O70" s="879"/>
      <c r="P70" s="179"/>
      <c r="Q70" s="179"/>
      <c r="R70" s="317" t="str">
        <f>IF(O70&lt;&gt;"", IF(OR('General Info'!$D$48="No", 'General Info'!$D$48=Parameters!$D$605), "Check the flag in 'General Info'!D" &amp; ROW('General Info'!$D$48),""), IF('General Info'!$D$48="Yes", "Please check if appropriate", "Can be left blank for banks without SA"))</f>
        <v>Can be left blank for banks without SA</v>
      </c>
      <c r="S70" s="879"/>
      <c r="T70" s="179"/>
      <c r="U70" s="179"/>
      <c r="V70" s="317" t="str">
        <f>IF(S70&lt;&gt;"", IF(OR('General Info'!$D$48="No", 'General Info'!$D$48=Parameters!$D$605), "Check the flag in 'General Info'!D" &amp; ROW('General Info'!$D$48),""), IF('General Info'!$D$48="Yes", "Please check if appropriate", "Can be left blank for banks without SA"))</f>
        <v>Can be left blank for banks without SA</v>
      </c>
      <c r="W70" s="282"/>
    </row>
    <row r="71" spans="1:23" ht="15" customHeight="1" x14ac:dyDescent="0.25">
      <c r="A71" s="213"/>
      <c r="B71" s="124" t="s">
        <v>397</v>
      </c>
      <c r="C71" s="115"/>
      <c r="D71" s="115"/>
      <c r="E71" s="115"/>
      <c r="F71" s="115"/>
      <c r="G71" s="123"/>
      <c r="H71" s="179"/>
      <c r="I71" s="179"/>
      <c r="J71" s="317" t="str">
        <f>IF(G71&lt;&gt;"", IF(OR('General Info'!$D$48="No", 'General Info'!$D$48=Parameters!$D$605), "Check the flag in 'General Info'!D" &amp; ROW('General Info'!$D$48),""), IF('General Info'!$D$48="Yes", "Please check if appropriate", "Can be left blank for banks without SA"))</f>
        <v>Can be left blank for banks without SA</v>
      </c>
      <c r="K71" s="879"/>
      <c r="L71" s="179"/>
      <c r="M71" s="179"/>
      <c r="N71" s="317" t="str">
        <f>IF(K71&lt;&gt;"", IF(OR('General Info'!$D$48="No", 'General Info'!$D$48=Parameters!$D$605), "Check the flag in 'General Info'!D" &amp; ROW('General Info'!$D$48),""), IF('General Info'!$D$48="Yes", "Please check if appropriate", "Can be left blank for banks without SA"))</f>
        <v>Can be left blank for banks without SA</v>
      </c>
      <c r="O71" s="879"/>
      <c r="P71" s="179"/>
      <c r="Q71" s="179"/>
      <c r="R71" s="317" t="str">
        <f>IF(O71&lt;&gt;"", IF(OR('General Info'!$D$48="No", 'General Info'!$D$48=Parameters!$D$605), "Check the flag in 'General Info'!D" &amp; ROW('General Info'!$D$48),""), IF('General Info'!$D$48="Yes", "Please check if appropriate", "Can be left blank for banks without SA"))</f>
        <v>Can be left blank for banks without SA</v>
      </c>
      <c r="S71" s="879"/>
      <c r="T71" s="179"/>
      <c r="U71" s="179"/>
      <c r="V71" s="317" t="str">
        <f>IF(S71&lt;&gt;"", IF(OR('General Info'!$D$48="No", 'General Info'!$D$48=Parameters!$D$605), "Check the flag in 'General Info'!D" &amp; ROW('General Info'!$D$48),""), IF('General Info'!$D$48="Yes", "Please check if appropriate", "Can be left blank for banks without SA"))</f>
        <v>Can be left blank for banks without SA</v>
      </c>
      <c r="W71" s="282"/>
    </row>
    <row r="72" spans="1:23" ht="15" customHeight="1" x14ac:dyDescent="0.25">
      <c r="A72" s="213"/>
      <c r="B72" s="124" t="s">
        <v>399</v>
      </c>
      <c r="C72" s="115"/>
      <c r="D72" s="115"/>
      <c r="E72" s="115"/>
      <c r="F72" s="115"/>
      <c r="G72" s="123"/>
      <c r="H72" s="179"/>
      <c r="I72" s="179"/>
      <c r="J72" s="317" t="str">
        <f>IF(G72&lt;&gt;"", IF(OR('General Info'!$D$48="No", 'General Info'!$D$48=Parameters!$D$605), "Check the flag in 'General Info'!D" &amp; ROW('General Info'!$D$48),""), IF('General Info'!$D$48="Yes", "Please check if appropriate", "Can be left blank for banks without SA"))</f>
        <v>Can be left blank for banks without SA</v>
      </c>
      <c r="K72" s="879"/>
      <c r="L72" s="179"/>
      <c r="M72" s="179"/>
      <c r="N72" s="317" t="str">
        <f>IF(K72&lt;&gt;"", IF(OR('General Info'!$D$48="No", 'General Info'!$D$48=Parameters!$D$605), "Check the flag in 'General Info'!D" &amp; ROW('General Info'!$D$48),""), IF('General Info'!$D$48="Yes", "Please check if appropriate", "Can be left blank for banks without SA"))</f>
        <v>Can be left blank for banks without SA</v>
      </c>
      <c r="O72" s="879"/>
      <c r="P72" s="179"/>
      <c r="Q72" s="179"/>
      <c r="R72" s="317" t="str">
        <f>IF(O72&lt;&gt;"", IF(OR('General Info'!$D$48="No", 'General Info'!$D$48=Parameters!$D$605), "Check the flag in 'General Info'!D" &amp; ROW('General Info'!$D$48),""), IF('General Info'!$D$48="Yes", "Please check if appropriate", "Can be left blank for banks without SA"))</f>
        <v>Can be left blank for banks without SA</v>
      </c>
      <c r="S72" s="879"/>
      <c r="T72" s="179"/>
      <c r="U72" s="179"/>
      <c r="V72" s="317" t="str">
        <f>IF(S72&lt;&gt;"", IF(OR('General Info'!$D$48="No", 'General Info'!$D$48=Parameters!$D$605), "Check the flag in 'General Info'!D" &amp; ROW('General Info'!$D$48),""), IF('General Info'!$D$48="Yes", "Please check if appropriate", "Can be left blank for banks without SA"))</f>
        <v>Can be left blank for banks without SA</v>
      </c>
      <c r="W72" s="282"/>
    </row>
    <row r="73" spans="1:23" ht="15" customHeight="1" x14ac:dyDescent="0.25">
      <c r="A73" s="213"/>
      <c r="B73" s="124" t="s">
        <v>398</v>
      </c>
      <c r="C73" s="115"/>
      <c r="D73" s="115"/>
      <c r="E73" s="115"/>
      <c r="F73" s="115"/>
      <c r="G73" s="123"/>
      <c r="H73" s="179"/>
      <c r="I73" s="179"/>
      <c r="J73" s="317" t="str">
        <f>IF(G73&lt;&gt;"", IF(OR('General Info'!$D$48="No", 'General Info'!$D$48=Parameters!$D$605), "Check the flag in 'General Info'!D" &amp; ROW('General Info'!$D$48),""), IF('General Info'!$D$48="Yes", "Please check if appropriate", "Can be left blank for banks without SA"))</f>
        <v>Can be left blank for banks without SA</v>
      </c>
      <c r="K73" s="879"/>
      <c r="L73" s="179"/>
      <c r="M73" s="179"/>
      <c r="N73" s="317" t="str">
        <f>IF(K73&lt;&gt;"", IF(OR('General Info'!$D$48="No", 'General Info'!$D$48=Parameters!$D$605), "Check the flag in 'General Info'!D" &amp; ROW('General Info'!$D$48),""), IF('General Info'!$D$48="Yes", "Please check if appropriate", "Can be left blank for banks without SA"))</f>
        <v>Can be left blank for banks without SA</v>
      </c>
      <c r="O73" s="879"/>
      <c r="P73" s="179"/>
      <c r="Q73" s="179"/>
      <c r="R73" s="317" t="str">
        <f>IF(O73&lt;&gt;"", IF(OR('General Info'!$D$48="No", 'General Info'!$D$48=Parameters!$D$605), "Check the flag in 'General Info'!D" &amp; ROW('General Info'!$D$48),""), IF('General Info'!$D$48="Yes", "Please check if appropriate", "Can be left blank for banks without SA"))</f>
        <v>Can be left blank for banks without SA</v>
      </c>
      <c r="S73" s="879"/>
      <c r="T73" s="179"/>
      <c r="U73" s="179"/>
      <c r="V73" s="317" t="str">
        <f>IF(S73&lt;&gt;"", IF(OR('General Info'!$D$48="No", 'General Info'!$D$48=Parameters!$D$605), "Check the flag in 'General Info'!D" &amp; ROW('General Info'!$D$48),""), IF('General Info'!$D$48="Yes", "Please check if appropriate", "Can be left blank for banks without SA"))</f>
        <v>Can be left blank for banks without SA</v>
      </c>
      <c r="W73" s="282"/>
    </row>
    <row r="74" spans="1:23" ht="15" customHeight="1" x14ac:dyDescent="0.25">
      <c r="A74" s="213"/>
      <c r="B74" s="119" t="s">
        <v>404</v>
      </c>
      <c r="C74" s="115"/>
      <c r="D74" s="115"/>
      <c r="E74" s="115"/>
      <c r="F74" s="115"/>
      <c r="G74" s="25">
        <f>IF('General Info'!$D$48="Yes", IF(COUNT(G75:G79)=ROWS(G75:G79), SUM(G75:G79), ""), 0)</f>
        <v>0</v>
      </c>
      <c r="H74" s="179"/>
      <c r="I74" s="179"/>
      <c r="J74" s="179"/>
      <c r="K74" s="878">
        <f>IF('General Info'!$D$48="Yes", IF(COUNT(K75:K79)=ROWS(K75:K79), SUM(K75:K79), ""), 0)</f>
        <v>0</v>
      </c>
      <c r="L74" s="179"/>
      <c r="M74" s="179"/>
      <c r="N74" s="179"/>
      <c r="O74" s="878">
        <f>IF('General Info'!$D$48="Yes", IF(COUNT(O75:O79)=ROWS(O75:O79), SUM(O75:O79), ""), 0)</f>
        <v>0</v>
      </c>
      <c r="P74" s="179"/>
      <c r="Q74" s="179"/>
      <c r="R74" s="179"/>
      <c r="S74" s="878">
        <f>IF('General Info'!$D$48="Yes", IF(COUNT(S75:S79)=ROWS(S75:S79), SUM(S75:S79), ""), 0)</f>
        <v>0</v>
      </c>
      <c r="T74" s="179"/>
      <c r="U74" s="179"/>
      <c r="V74" s="179"/>
      <c r="W74" s="282"/>
    </row>
    <row r="75" spans="1:23" ht="15" customHeight="1" x14ac:dyDescent="0.25">
      <c r="A75" s="213"/>
      <c r="B75" s="124" t="s">
        <v>406</v>
      </c>
      <c r="C75" s="115"/>
      <c r="D75" s="115"/>
      <c r="E75" s="115"/>
      <c r="F75" s="115"/>
      <c r="G75" s="123"/>
      <c r="H75" s="179"/>
      <c r="I75" s="179"/>
      <c r="J75" s="317" t="str">
        <f>IF(G75&lt;&gt;"", IF(OR('General Info'!$D$48="No", 'General Info'!$D$48=Parameters!$D$605), "Check the flag in 'General Info'!D" &amp; ROW('General Info'!$D$48),""), IF('General Info'!$D$48="Yes", "Please check if appropriate", "Can be left blank for banks without SA"))</f>
        <v>Can be left blank for banks without SA</v>
      </c>
      <c r="K75" s="879"/>
      <c r="L75" s="179"/>
      <c r="M75" s="179"/>
      <c r="N75" s="317" t="str">
        <f>IF(K75&lt;&gt;"", IF(OR('General Info'!$D$48="No", 'General Info'!$D$48=Parameters!$D$605), "Check the flag in 'General Info'!D" &amp; ROW('General Info'!$D$48),""), IF('General Info'!$D$48="Yes", "Please check if appropriate", "Can be left blank for banks without SA"))</f>
        <v>Can be left blank for banks without SA</v>
      </c>
      <c r="O75" s="879"/>
      <c r="P75" s="179"/>
      <c r="Q75" s="179"/>
      <c r="R75" s="317" t="str">
        <f>IF(O75&lt;&gt;"", IF(OR('General Info'!$D$48="No", 'General Info'!$D$48=Parameters!$D$605), "Check the flag in 'General Info'!D" &amp; ROW('General Info'!$D$48),""), IF('General Info'!$D$48="Yes", "Please check if appropriate", "Can be left blank for banks without SA"))</f>
        <v>Can be left blank for banks without SA</v>
      </c>
      <c r="S75" s="879"/>
      <c r="T75" s="179"/>
      <c r="U75" s="179"/>
      <c r="V75" s="317" t="str">
        <f>IF(S75&lt;&gt;"", IF(OR('General Info'!$D$48="No", 'General Info'!$D$48=Parameters!$D$605), "Check the flag in 'General Info'!D" &amp; ROW('General Info'!$D$48),""), IF('General Info'!$D$48="Yes", "Please check if appropriate", "Can be left blank for banks without SA"))</f>
        <v>Can be left blank for banks without SA</v>
      </c>
      <c r="W75" s="282"/>
    </row>
    <row r="76" spans="1:23" ht="15" customHeight="1" x14ac:dyDescent="0.25">
      <c r="A76" s="213"/>
      <c r="B76" s="124" t="s">
        <v>405</v>
      </c>
      <c r="C76" s="115"/>
      <c r="D76" s="115"/>
      <c r="E76" s="115"/>
      <c r="F76" s="115"/>
      <c r="G76" s="123"/>
      <c r="H76" s="179"/>
      <c r="I76" s="179"/>
      <c r="J76" s="317" t="str">
        <f>IF(G76&lt;&gt;"", IF(OR('General Info'!$D$48="No", 'General Info'!$D$48=Parameters!$D$605), "Check the flag in 'General Info'!D" &amp; ROW('General Info'!$D$48),""), IF('General Info'!$D$48="Yes", "Please check if appropriate", "Can be left blank for banks without SA"))</f>
        <v>Can be left blank for banks without SA</v>
      </c>
      <c r="K76" s="879"/>
      <c r="L76" s="179"/>
      <c r="M76" s="179"/>
      <c r="N76" s="317" t="str">
        <f>IF(K76&lt;&gt;"", IF(OR('General Info'!$D$48="No", 'General Info'!$D$48=Parameters!$D$605), "Check the flag in 'General Info'!D" &amp; ROW('General Info'!$D$48),""), IF('General Info'!$D$48="Yes", "Please check if appropriate", "Can be left blank for banks without SA"))</f>
        <v>Can be left blank for banks without SA</v>
      </c>
      <c r="O76" s="879"/>
      <c r="P76" s="179"/>
      <c r="Q76" s="179"/>
      <c r="R76" s="317" t="str">
        <f>IF(O76&lt;&gt;"", IF(OR('General Info'!$D$48="No", 'General Info'!$D$48=Parameters!$D$605), "Check the flag in 'General Info'!D" &amp; ROW('General Info'!$D$48),""), IF('General Info'!$D$48="Yes", "Please check if appropriate", "Can be left blank for banks without SA"))</f>
        <v>Can be left blank for banks without SA</v>
      </c>
      <c r="S76" s="879"/>
      <c r="T76" s="179"/>
      <c r="U76" s="179"/>
      <c r="V76" s="317" t="str">
        <f>IF(S76&lt;&gt;"", IF(OR('General Info'!$D$48="No", 'General Info'!$D$48=Parameters!$D$605), "Check the flag in 'General Info'!D" &amp; ROW('General Info'!$D$48),""), IF('General Info'!$D$48="Yes", "Please check if appropriate", "Can be left blank for banks without SA"))</f>
        <v>Can be left blank for banks without SA</v>
      </c>
      <c r="W76" s="282"/>
    </row>
    <row r="77" spans="1:23" ht="15" customHeight="1" x14ac:dyDescent="0.25">
      <c r="A77" s="213"/>
      <c r="B77" s="124" t="s">
        <v>397</v>
      </c>
      <c r="C77" s="115"/>
      <c r="D77" s="115"/>
      <c r="E77" s="115"/>
      <c r="F77" s="115"/>
      <c r="G77" s="123"/>
      <c r="H77" s="179"/>
      <c r="I77" s="179"/>
      <c r="J77" s="317" t="str">
        <f>IF(G77&lt;&gt;"", IF(OR('General Info'!$D$48="No", 'General Info'!$D$48=Parameters!$D$605), "Check the flag in 'General Info'!D" &amp; ROW('General Info'!$D$48),""), IF('General Info'!$D$48="Yes", "Please check if appropriate", "Can be left blank for banks without SA"))</f>
        <v>Can be left blank for banks without SA</v>
      </c>
      <c r="K77" s="879"/>
      <c r="L77" s="179"/>
      <c r="M77" s="179"/>
      <c r="N77" s="317" t="str">
        <f>IF(K77&lt;&gt;"", IF(OR('General Info'!$D$48="No", 'General Info'!$D$48=Parameters!$D$605), "Check the flag in 'General Info'!D" &amp; ROW('General Info'!$D$48),""), IF('General Info'!$D$48="Yes", "Please check if appropriate", "Can be left blank for banks without SA"))</f>
        <v>Can be left blank for banks without SA</v>
      </c>
      <c r="O77" s="879"/>
      <c r="P77" s="179"/>
      <c r="Q77" s="179"/>
      <c r="R77" s="317" t="str">
        <f>IF(O77&lt;&gt;"", IF(OR('General Info'!$D$48="No", 'General Info'!$D$48=Parameters!$D$605), "Check the flag in 'General Info'!D" &amp; ROW('General Info'!$D$48),""), IF('General Info'!$D$48="Yes", "Please check if appropriate", "Can be left blank for banks without SA"))</f>
        <v>Can be left blank for banks without SA</v>
      </c>
      <c r="S77" s="879"/>
      <c r="T77" s="179"/>
      <c r="U77" s="179"/>
      <c r="V77" s="317" t="str">
        <f>IF(S77&lt;&gt;"", IF(OR('General Info'!$D$48="No", 'General Info'!$D$48=Parameters!$D$605), "Check the flag in 'General Info'!D" &amp; ROW('General Info'!$D$48),""), IF('General Info'!$D$48="Yes", "Please check if appropriate", "Can be left blank for banks without SA"))</f>
        <v>Can be left blank for banks without SA</v>
      </c>
      <c r="W77" s="282"/>
    </row>
    <row r="78" spans="1:23" ht="15" customHeight="1" x14ac:dyDescent="0.25">
      <c r="A78" s="213"/>
      <c r="B78" s="124" t="s">
        <v>399</v>
      </c>
      <c r="C78" s="115"/>
      <c r="D78" s="115"/>
      <c r="E78" s="115"/>
      <c r="F78" s="115"/>
      <c r="G78" s="123"/>
      <c r="H78" s="179"/>
      <c r="I78" s="179"/>
      <c r="J78" s="317" t="str">
        <f>IF(G78&lt;&gt;"", IF(OR('General Info'!$D$48="No", 'General Info'!$D$48=Parameters!$D$605), "Check the flag in 'General Info'!D" &amp; ROW('General Info'!$D$48),""), IF('General Info'!$D$48="Yes", "Please check if appropriate", "Can be left blank for banks without SA"))</f>
        <v>Can be left blank for banks without SA</v>
      </c>
      <c r="K78" s="879"/>
      <c r="L78" s="179"/>
      <c r="M78" s="179"/>
      <c r="N78" s="317" t="str">
        <f>IF(K78&lt;&gt;"", IF(OR('General Info'!$D$48="No", 'General Info'!$D$48=Parameters!$D$605), "Check the flag in 'General Info'!D" &amp; ROW('General Info'!$D$48),""), IF('General Info'!$D$48="Yes", "Please check if appropriate", "Can be left blank for banks without SA"))</f>
        <v>Can be left blank for banks without SA</v>
      </c>
      <c r="O78" s="879"/>
      <c r="P78" s="179"/>
      <c r="Q78" s="179"/>
      <c r="R78" s="317" t="str">
        <f>IF(O78&lt;&gt;"", IF(OR('General Info'!$D$48="No", 'General Info'!$D$48=Parameters!$D$605), "Check the flag in 'General Info'!D" &amp; ROW('General Info'!$D$48),""), IF('General Info'!$D$48="Yes", "Please check if appropriate", "Can be left blank for banks without SA"))</f>
        <v>Can be left blank for banks without SA</v>
      </c>
      <c r="S78" s="879"/>
      <c r="T78" s="179"/>
      <c r="U78" s="179"/>
      <c r="V78" s="317" t="str">
        <f>IF(S78&lt;&gt;"", IF(OR('General Info'!$D$48="No", 'General Info'!$D$48=Parameters!$D$605), "Check the flag in 'General Info'!D" &amp; ROW('General Info'!$D$48),""), IF('General Info'!$D$48="Yes", "Please check if appropriate", "Can be left blank for banks without SA"))</f>
        <v>Can be left blank for banks without SA</v>
      </c>
      <c r="W78" s="282"/>
    </row>
    <row r="79" spans="1:23" ht="15" customHeight="1" x14ac:dyDescent="0.25">
      <c r="A79" s="213"/>
      <c r="B79" s="124" t="s">
        <v>398</v>
      </c>
      <c r="C79" s="115"/>
      <c r="D79" s="115"/>
      <c r="E79" s="115"/>
      <c r="F79" s="115"/>
      <c r="G79" s="123"/>
      <c r="H79" s="179"/>
      <c r="I79" s="179"/>
      <c r="J79" s="317" t="str">
        <f>IF(G79&lt;&gt;"", IF(OR('General Info'!$D$48="No", 'General Info'!$D$48=Parameters!$D$605), "Check the flag in 'General Info'!D" &amp; ROW('General Info'!$D$48),""), IF('General Info'!$D$48="Yes", "Please check if appropriate", "Can be left blank for banks without SA"))</f>
        <v>Can be left blank for banks without SA</v>
      </c>
      <c r="K79" s="879"/>
      <c r="L79" s="179"/>
      <c r="M79" s="179"/>
      <c r="N79" s="317" t="str">
        <f>IF(K79&lt;&gt;"", IF(OR('General Info'!$D$48="No", 'General Info'!$D$48=Parameters!$D$605), "Check the flag in 'General Info'!D" &amp; ROW('General Info'!$D$48),""), IF('General Info'!$D$48="Yes", "Please check if appropriate", "Can be left blank for banks without SA"))</f>
        <v>Can be left blank for banks without SA</v>
      </c>
      <c r="O79" s="879"/>
      <c r="P79" s="179"/>
      <c r="Q79" s="179"/>
      <c r="R79" s="317" t="str">
        <f>IF(O79&lt;&gt;"", IF(OR('General Info'!$D$48="No", 'General Info'!$D$48=Parameters!$D$605), "Check the flag in 'General Info'!D" &amp; ROW('General Info'!$D$48),""), IF('General Info'!$D$48="Yes", "Please check if appropriate", "Can be left blank for banks without SA"))</f>
        <v>Can be left blank for banks without SA</v>
      </c>
      <c r="S79" s="879"/>
      <c r="T79" s="179"/>
      <c r="U79" s="179"/>
      <c r="V79" s="317" t="str">
        <f>IF(S79&lt;&gt;"", IF(OR('General Info'!$D$48="No", 'General Info'!$D$48=Parameters!$D$605), "Check the flag in 'General Info'!D" &amp; ROW('General Info'!$D$48),""), IF('General Info'!$D$48="Yes", "Please check if appropriate", "Can be left blank for banks without SA"))</f>
        <v>Can be left blank for banks without SA</v>
      </c>
      <c r="W79" s="282"/>
    </row>
    <row r="80" spans="1:23" ht="15" customHeight="1" x14ac:dyDescent="0.25">
      <c r="A80" s="213"/>
      <c r="B80" s="118" t="s">
        <v>466</v>
      </c>
      <c r="C80" s="115"/>
      <c r="D80" s="115"/>
      <c r="E80" s="115"/>
      <c r="F80" s="115"/>
      <c r="G80" s="123"/>
      <c r="H80" s="179"/>
      <c r="I80" s="179"/>
      <c r="J80" s="317" t="str">
        <f>IF(G80&lt;&gt;"", IF(OR('General Info'!$D$48="No", 'General Info'!$D$48=Parameters!$D$605), "Check the flag in 'General Info'!D" &amp; ROW('General Info'!$D$48),""), IF('General Info'!$D$48="Yes", "Please check if appropriate", "Can be left blank for banks without SA"))</f>
        <v>Can be left blank for banks without SA</v>
      </c>
      <c r="K80" s="879"/>
      <c r="L80" s="179"/>
      <c r="M80" s="179"/>
      <c r="N80" s="317" t="str">
        <f>IF(K80&lt;&gt;"", IF(OR('General Info'!$D$48="No", 'General Info'!$D$48=Parameters!$D$605), "Check the flag in 'General Info'!D" &amp; ROW('General Info'!$D$48),""), IF('General Info'!$D$48="Yes", "Please check if appropriate", "Can be left blank for banks without SA"))</f>
        <v>Can be left blank for banks without SA</v>
      </c>
      <c r="O80" s="879"/>
      <c r="P80" s="179"/>
      <c r="Q80" s="179"/>
      <c r="R80" s="317" t="str">
        <f>IF(O80&lt;&gt;"", IF(OR('General Info'!$D$48="No", 'General Info'!$D$48=Parameters!$D$605), "Check the flag in 'General Info'!D" &amp; ROW('General Info'!$D$48),""), IF('General Info'!$D$48="Yes", "Please check if appropriate", "Can be left blank for banks without SA"))</f>
        <v>Can be left blank for banks without SA</v>
      </c>
      <c r="S80" s="879"/>
      <c r="T80" s="179"/>
      <c r="U80" s="179"/>
      <c r="V80" s="317" t="str">
        <f>IF(S80&lt;&gt;"", IF(OR('General Info'!$D$48="No", 'General Info'!$D$48=Parameters!$D$605), "Check the flag in 'General Info'!D" &amp; ROW('General Info'!$D$48),""), IF('General Info'!$D$48="Yes", "Please check if appropriate", "Can be left blank for banks without SA"))</f>
        <v>Can be left blank for banks without SA</v>
      </c>
      <c r="W80" s="282"/>
    </row>
    <row r="81" spans="1:23" ht="15" customHeight="1" x14ac:dyDescent="0.25">
      <c r="A81" s="213"/>
      <c r="B81" s="118" t="s">
        <v>487</v>
      </c>
      <c r="C81" s="115"/>
      <c r="D81" s="115"/>
      <c r="E81" s="115"/>
      <c r="F81" s="115"/>
      <c r="G81" s="25">
        <f>IF('General Info'!$D$48="Yes", IF(AND(ISNUMBER(G82), ISNUMBER(G83), ISNUMBER(G84), ISNUMBER(G85)), SUM((SUM(G82:G84) * 0.001), (G85 * 0.01)), ""), 0)</f>
        <v>0</v>
      </c>
      <c r="H81" s="179"/>
      <c r="I81" s="179"/>
      <c r="J81" s="179"/>
      <c r="K81" s="878">
        <f>IF('General Info'!$D$48="Yes", IF(AND(ISNUMBER(K82), ISNUMBER(K83), ISNUMBER(K84), ISNUMBER(K85)), SUM((SUM(K82:K84) * 0.001), (K85 * 0.01)), ""), 0)</f>
        <v>0</v>
      </c>
      <c r="L81" s="179"/>
      <c r="M81" s="179"/>
      <c r="N81" s="179"/>
      <c r="O81" s="878">
        <f>IF('General Info'!$D$48="Yes", IF(AND(ISNUMBER(O82), ISNUMBER(O83), ISNUMBER(O84), ISNUMBER(O85)), SUM((SUM(O82:O84) * 0.001), (O85 * 0.01)), ""), 0)</f>
        <v>0</v>
      </c>
      <c r="P81" s="179"/>
      <c r="Q81" s="179"/>
      <c r="R81" s="179"/>
      <c r="S81" s="878">
        <f>IF('General Info'!$D$48="Yes", IF(AND(ISNUMBER(S82), ISNUMBER(S83), ISNUMBER(S84), ISNUMBER(S85)), SUM((SUM(S82:S84) * 0.001), (S85 * 0.01)), ""), 0)</f>
        <v>0</v>
      </c>
      <c r="T81" s="179"/>
      <c r="U81" s="179"/>
      <c r="V81" s="179"/>
      <c r="W81" s="282"/>
    </row>
    <row r="82" spans="1:23" ht="15" customHeight="1" x14ac:dyDescent="0.25">
      <c r="A82" s="213"/>
      <c r="B82" s="119" t="s">
        <v>415</v>
      </c>
      <c r="C82" s="115"/>
      <c r="D82" s="115"/>
      <c r="E82" s="115"/>
      <c r="F82" s="115"/>
      <c r="G82" s="123"/>
      <c r="H82" s="179"/>
      <c r="I82" s="179"/>
      <c r="J82" s="317" t="str">
        <f>IF(G82&lt;&gt;"", IF(OR('General Info'!$D$48="No", 'General Info'!$D$48=Parameters!$D$605), "Check the flag in 'General Info'!D" &amp; ROW('General Info'!$D$48),""), IF('General Info'!$D$48="Yes", "Please check if appropriate", "Can be left blank for banks without SA"))</f>
        <v>Can be left blank for banks without SA</v>
      </c>
      <c r="K82" s="879"/>
      <c r="L82" s="179"/>
      <c r="M82" s="179"/>
      <c r="N82" s="317" t="str">
        <f>IF(K82&lt;&gt;"", IF(OR('General Info'!$D$48="No", 'General Info'!$D$48=Parameters!$D$605), "Check the flag in 'General Info'!D" &amp; ROW('General Info'!$D$48),""), IF('General Info'!$D$48="Yes", "Please check if appropriate", "Can be left blank for banks without SA"))</f>
        <v>Can be left blank for banks without SA</v>
      </c>
      <c r="O82" s="879"/>
      <c r="P82" s="179"/>
      <c r="Q82" s="179"/>
      <c r="R82" s="317" t="str">
        <f>IF(O82&lt;&gt;"", IF(OR('General Info'!$D$48="No", 'General Info'!$D$48=Parameters!$D$605), "Check the flag in 'General Info'!D" &amp; ROW('General Info'!$D$48),""), IF('General Info'!$D$48="Yes", "Please check if appropriate", "Can be left blank for banks without SA"))</f>
        <v>Can be left blank for banks without SA</v>
      </c>
      <c r="S82" s="879"/>
      <c r="T82" s="179"/>
      <c r="U82" s="179"/>
      <c r="V82" s="317" t="str">
        <f>IF(S82&lt;&gt;"", IF(OR('General Info'!$D$48="No", 'General Info'!$D$48=Parameters!$D$605), "Check the flag in 'General Info'!D" &amp; ROW('General Info'!$D$48),""), IF('General Info'!$D$48="Yes", "Please check if appropriate", "Can be left blank for banks without SA"))</f>
        <v>Can be left blank for banks without SA</v>
      </c>
      <c r="W82" s="282"/>
    </row>
    <row r="83" spans="1:23" ht="15" customHeight="1" x14ac:dyDescent="0.25">
      <c r="A83" s="213"/>
      <c r="B83" s="119" t="s">
        <v>416</v>
      </c>
      <c r="C83" s="115"/>
      <c r="D83" s="115"/>
      <c r="E83" s="115"/>
      <c r="F83" s="115"/>
      <c r="G83" s="123"/>
      <c r="H83" s="179"/>
      <c r="I83" s="179"/>
      <c r="J83" s="317" t="str">
        <f>IF(G83&lt;&gt;"", IF(OR('General Info'!$D$48="No", 'General Info'!$D$48=Parameters!$D$605), "Check the flag in 'General Info'!D" &amp; ROW('General Info'!$D$48),""), IF('General Info'!$D$48="Yes", "Please check if appropriate", "Can be left blank for banks without SA"))</f>
        <v>Can be left blank for banks without SA</v>
      </c>
      <c r="K83" s="879"/>
      <c r="L83" s="179"/>
      <c r="M83" s="179"/>
      <c r="N83" s="317" t="str">
        <f>IF(K83&lt;&gt;"", IF(OR('General Info'!$D$48="No", 'General Info'!$D$48=Parameters!$D$605), "Check the flag in 'General Info'!D" &amp; ROW('General Info'!$D$48),""), IF('General Info'!$D$48="Yes", "Please check if appropriate", "Can be left blank for banks without SA"))</f>
        <v>Can be left blank for banks without SA</v>
      </c>
      <c r="O83" s="879"/>
      <c r="P83" s="179"/>
      <c r="Q83" s="179"/>
      <c r="R83" s="317" t="str">
        <f>IF(O83&lt;&gt;"", IF(OR('General Info'!$D$48="No", 'General Info'!$D$48=Parameters!$D$605), "Check the flag in 'General Info'!D" &amp; ROW('General Info'!$D$48),""), IF('General Info'!$D$48="Yes", "Please check if appropriate", "Can be left blank for banks without SA"))</f>
        <v>Can be left blank for banks without SA</v>
      </c>
      <c r="S83" s="879"/>
      <c r="T83" s="179"/>
      <c r="U83" s="179"/>
      <c r="V83" s="317" t="str">
        <f>IF(S83&lt;&gt;"", IF(OR('General Info'!$D$48="No", 'General Info'!$D$48=Parameters!$D$605), "Check the flag in 'General Info'!D" &amp; ROW('General Info'!$D$48),""), IF('General Info'!$D$48="Yes", "Please check if appropriate", "Can be left blank for banks without SA"))</f>
        <v>Can be left blank for banks without SA</v>
      </c>
      <c r="W83" s="282"/>
    </row>
    <row r="84" spans="1:23" ht="15" customHeight="1" x14ac:dyDescent="0.25">
      <c r="A84" s="213"/>
      <c r="B84" s="119" t="s">
        <v>417</v>
      </c>
      <c r="C84" s="115"/>
      <c r="D84" s="115"/>
      <c r="E84" s="115"/>
      <c r="F84" s="115"/>
      <c r="G84" s="123"/>
      <c r="H84" s="179"/>
      <c r="I84" s="179"/>
      <c r="J84" s="317" t="str">
        <f>IF(G84&lt;&gt;"", IF(OR('General Info'!$D$48="No", 'General Info'!$D$48=Parameters!$D$605), "Check the flag in 'General Info'!D" &amp; ROW('General Info'!$D$48),""), IF('General Info'!$D$48="Yes", "Please check if appropriate", "Can be left blank for banks without SA"))</f>
        <v>Can be left blank for banks without SA</v>
      </c>
      <c r="K84" s="879"/>
      <c r="L84" s="179"/>
      <c r="M84" s="179"/>
      <c r="N84" s="317" t="str">
        <f>IF(K84&lt;&gt;"", IF(OR('General Info'!$D$48="No", 'General Info'!$D$48=Parameters!$D$605), "Check the flag in 'General Info'!D" &amp; ROW('General Info'!$D$48),""), IF('General Info'!$D$48="Yes", "Please check if appropriate", "Can be left blank for banks without SA"))</f>
        <v>Can be left blank for banks without SA</v>
      </c>
      <c r="O84" s="879"/>
      <c r="P84" s="179"/>
      <c r="Q84" s="179"/>
      <c r="R84" s="317" t="str">
        <f>IF(O84&lt;&gt;"", IF(OR('General Info'!$D$48="No", 'General Info'!$D$48=Parameters!$D$605), "Check the flag in 'General Info'!D" &amp; ROW('General Info'!$D$48),""), IF('General Info'!$D$48="Yes", "Please check if appropriate", "Can be left blank for banks without SA"))</f>
        <v>Can be left blank for banks without SA</v>
      </c>
      <c r="S84" s="879"/>
      <c r="T84" s="179"/>
      <c r="U84" s="179"/>
      <c r="V84" s="317" t="str">
        <f>IF(S84&lt;&gt;"", IF(OR('General Info'!$D$48="No", 'General Info'!$D$48=Parameters!$D$605), "Check the flag in 'General Info'!D" &amp; ROW('General Info'!$D$48),""), IF('General Info'!$D$48="Yes", "Please check if appropriate", "Can be left blank for banks without SA"))</f>
        <v>Can be left blank for banks without SA</v>
      </c>
      <c r="W84" s="282"/>
    </row>
    <row r="85" spans="1:23" ht="15" customHeight="1" x14ac:dyDescent="0.25">
      <c r="A85" s="213"/>
      <c r="B85" s="119" t="s">
        <v>418</v>
      </c>
      <c r="C85" s="115"/>
      <c r="D85" s="115"/>
      <c r="E85" s="115"/>
      <c r="F85" s="115"/>
      <c r="G85" s="123"/>
      <c r="H85" s="179"/>
      <c r="I85" s="179"/>
      <c r="J85" s="317" t="str">
        <f>IF(G85&lt;&gt;"", IF(OR('General Info'!$D$48="No", 'General Info'!$D$48=Parameters!$D$605), "Check the flag in 'General Info'!D" &amp; ROW('General Info'!$D$48),""), IF('General Info'!$D$48="Yes", "Please check if appropriate", "Can be left blank for banks without SA"))</f>
        <v>Can be left blank for banks without SA</v>
      </c>
      <c r="K85" s="879"/>
      <c r="L85" s="179"/>
      <c r="M85" s="179"/>
      <c r="N85" s="317" t="str">
        <f>IF(K85&lt;&gt;"", IF(OR('General Info'!$D$48="No", 'General Info'!$D$48=Parameters!$D$605), "Check the flag in 'General Info'!D" &amp; ROW('General Info'!$D$48),""), IF('General Info'!$D$48="Yes", "Please check if appropriate", "Can be left blank for banks without SA"))</f>
        <v>Can be left blank for banks without SA</v>
      </c>
      <c r="O85" s="879"/>
      <c r="P85" s="179"/>
      <c r="Q85" s="179"/>
      <c r="R85" s="317" t="str">
        <f>IF(O85&lt;&gt;"", IF(OR('General Info'!$D$48="No", 'General Info'!$D$48=Parameters!$D$605), "Check the flag in 'General Info'!D" &amp; ROW('General Info'!$D$48),""), IF('General Info'!$D$48="Yes", "Please check if appropriate", "Can be left blank for banks without SA"))</f>
        <v>Can be left blank for banks without SA</v>
      </c>
      <c r="S85" s="879"/>
      <c r="T85" s="179"/>
      <c r="U85" s="179"/>
      <c r="V85" s="317" t="str">
        <f>IF(S85&lt;&gt;"", IF(OR('General Info'!$D$48="No", 'General Info'!$D$48=Parameters!$D$605), "Check the flag in 'General Info'!D" &amp; ROW('General Info'!$D$48),""), IF('General Info'!$D$48="Yes", "Please check if appropriate", "Can be left blank for banks without SA"))</f>
        <v>Can be left blank for banks without SA</v>
      </c>
      <c r="W85" s="282"/>
    </row>
    <row r="86" spans="1:23" ht="15" customHeight="1" x14ac:dyDescent="0.25">
      <c r="A86" s="213"/>
      <c r="B86" s="118" t="s">
        <v>942</v>
      </c>
      <c r="C86" s="115"/>
      <c r="D86" s="115"/>
      <c r="E86" s="115"/>
      <c r="F86" s="115"/>
      <c r="G86" s="123"/>
      <c r="H86" s="179"/>
      <c r="I86" s="179"/>
      <c r="J86" s="317" t="str">
        <f>IF(G86&lt;&gt;"", IF(OR('General Info'!$D$48="No", 'General Info'!$D$48=Parameters!$D$605), "Check the flag in 'General Info'!D" &amp; ROW('General Info'!$D$48),""), IF('General Info'!$D$48="Yes", "Please check if appropriate", "Can be left blank for banks without SA"))</f>
        <v>Can be left blank for banks without SA</v>
      </c>
      <c r="K86" s="879"/>
      <c r="L86" s="179"/>
      <c r="M86" s="179"/>
      <c r="N86" s="317" t="str">
        <f>IF(K86&lt;&gt;"", IF(OR('General Info'!$D$48="No", 'General Info'!$D$48=Parameters!$D$605), "Check the flag in 'General Info'!D" &amp; ROW('General Info'!$D$48),""), IF('General Info'!$D$48="Yes", "Please check if appropriate", "Can be left blank for banks without SA"))</f>
        <v>Can be left blank for banks without SA</v>
      </c>
      <c r="O86" s="879"/>
      <c r="P86" s="179"/>
      <c r="Q86" s="179"/>
      <c r="R86" s="317" t="str">
        <f>IF(O86&lt;&gt;"", IF(OR('General Info'!$D$48="No", 'General Info'!$D$48=Parameters!$D$605), "Check the flag in 'General Info'!D" &amp; ROW('General Info'!$D$48),""), IF('General Info'!$D$48="Yes", "Please check if appropriate", "Can be left blank for banks without SA"))</f>
        <v>Can be left blank for banks without SA</v>
      </c>
      <c r="S86" s="879"/>
      <c r="T86" s="179"/>
      <c r="U86" s="179"/>
      <c r="V86" s="317" t="str">
        <f>IF(S86&lt;&gt;"", IF(OR('General Info'!$D$48="No", 'General Info'!$D$48=Parameters!$D$605), "Check the flag in 'General Info'!D" &amp; ROW('General Info'!$D$48),""), IF('General Info'!$D$48="Yes", "Please check if appropriate", "Can be left blank for banks without SA"))</f>
        <v>Can be left blank for banks without SA</v>
      </c>
      <c r="W86" s="282"/>
    </row>
    <row r="87" spans="1:23" ht="15" customHeight="1" x14ac:dyDescent="0.25">
      <c r="A87" s="213"/>
      <c r="B87" s="2727" t="s">
        <v>1748</v>
      </c>
      <c r="C87" s="2727"/>
      <c r="D87" s="2727"/>
      <c r="E87" s="2727"/>
      <c r="F87" s="2727"/>
      <c r="G87" s="25">
        <f>IF('General Info'!$D$49="Yes", IF(AND(ISNUMBER(G88), ISNUMBER(G117), ISNUMBER(G123)), SUM((1.5*G88), G117,G123), ""), 0)</f>
        <v>0</v>
      </c>
      <c r="H87" s="179"/>
      <c r="I87" s="179"/>
      <c r="J87" s="179"/>
      <c r="K87" s="878">
        <f>IF('General Info'!$D$49="Yes", IF(AND(ISNUMBER(K88), ISNUMBER(K117), ISNUMBER(K123)), SUM((1.5*K88), K117,K123), ""), 0)</f>
        <v>0</v>
      </c>
      <c r="L87" s="179"/>
      <c r="M87" s="179"/>
      <c r="N87" s="179"/>
      <c r="O87" s="878">
        <f>IF('General Info'!$D$49="Yes", IF(AND(ISNUMBER(O88), ISNUMBER(O117), ISNUMBER(O123)), SUM((1.5*O88), O117,O123), ""), 0)</f>
        <v>0</v>
      </c>
      <c r="P87" s="179"/>
      <c r="Q87" s="179"/>
      <c r="R87" s="179"/>
      <c r="S87" s="878">
        <f>IF('General Info'!$D$49="Yes", IF(AND(ISNUMBER(S88), ISNUMBER(S117), ISNUMBER(S123)), SUM((1.5*S88), S117,S123), ""), 0)</f>
        <v>0</v>
      </c>
      <c r="T87" s="179"/>
      <c r="U87" s="179"/>
      <c r="V87" s="179"/>
      <c r="W87" s="282"/>
    </row>
    <row r="88" spans="1:23" ht="15" customHeight="1" x14ac:dyDescent="0.25">
      <c r="A88" s="213"/>
      <c r="B88" s="118" t="s">
        <v>446</v>
      </c>
      <c r="C88" s="115"/>
      <c r="D88" s="115"/>
      <c r="E88" s="115"/>
      <c r="F88" s="115"/>
      <c r="G88" s="25">
        <f>IF('General Info'!$D$49="Yes", IF(AND(ISNUMBER(G89), ISNUMBER(G90)), (0.5*G89)+(0.5*G90), ""), 0)</f>
        <v>0</v>
      </c>
      <c r="H88" s="179"/>
      <c r="I88" s="179"/>
      <c r="J88" s="179"/>
      <c r="K88" s="878">
        <f>IF('General Info'!$D$49="Yes", IF(AND(ISNUMBER(K89), ISNUMBER(K90)), (0.5*K89)+(0.5*K90), ""), 0)</f>
        <v>0</v>
      </c>
      <c r="L88" s="179"/>
      <c r="M88" s="179"/>
      <c r="N88" s="179"/>
      <c r="O88" s="878">
        <f>IF('General Info'!$D$49="Yes", IF(AND(ISNUMBER(O89), ISNUMBER(O90)), (0.5*O89)+(0.5*O90), ""), 0)</f>
        <v>0</v>
      </c>
      <c r="P88" s="179"/>
      <c r="Q88" s="179"/>
      <c r="R88" s="179"/>
      <c r="S88" s="878">
        <f>IF('General Info'!$D$49="Yes", IF(AND(ISNUMBER(S89), ISNUMBER(S90)), (0.5*S89)+(0.5*S90), ""), 0)</f>
        <v>0</v>
      </c>
      <c r="T88" s="179"/>
      <c r="U88" s="179"/>
      <c r="V88" s="179"/>
      <c r="W88" s="282"/>
    </row>
    <row r="89" spans="1:23" ht="15" customHeight="1" x14ac:dyDescent="0.25">
      <c r="A89" s="213"/>
      <c r="B89" s="117" t="s">
        <v>467</v>
      </c>
      <c r="C89" s="120"/>
      <c r="D89" s="120"/>
      <c r="E89" s="120"/>
      <c r="F89" s="115"/>
      <c r="G89" s="123"/>
      <c r="H89" s="179"/>
      <c r="I89" s="179"/>
      <c r="J89" s="317" t="str">
        <f>IF(G89&lt;&gt;"", IF('General Info'!$D$49="No", "Check the flag in 'General Info'!D" &amp; ROW('General Info'!$D$49), ""), IF('General Info'!$D$49="Yes","Please check if appropriate", "Can be left blank for banks without IMA"))</f>
        <v>Can be left blank for banks without IMA</v>
      </c>
      <c r="K89" s="879"/>
      <c r="L89" s="179"/>
      <c r="M89" s="179"/>
      <c r="N89" s="317" t="str">
        <f>IF(K89&lt;&gt;"", IF('General Info'!$D$49="No", "Check the flag in 'General Info'!D" &amp; ROW('General Info'!$D$49), ""), IF('General Info'!$D$49="Yes","Please check if appropriate", "Can be left blank for banks without IMA"))</f>
        <v>Can be left blank for banks without IMA</v>
      </c>
      <c r="O89" s="879"/>
      <c r="P89" s="179"/>
      <c r="Q89" s="179"/>
      <c r="R89" s="317" t="str">
        <f>IF(O89&lt;&gt;"", IF('General Info'!$D$49="No", "Check the flag in 'General Info'!D" &amp; ROW('General Info'!$D$49), ""), IF('General Info'!$D$49="Yes","Please check if appropriate", "Can be left blank for banks without IMA"))</f>
        <v>Can be left blank for banks without IMA</v>
      </c>
      <c r="S89" s="879"/>
      <c r="T89" s="179"/>
      <c r="U89" s="179"/>
      <c r="V89" s="317" t="str">
        <f>IF(S89&lt;&gt;"", IF('General Info'!$D$49="No", "Check the flag in 'General Info'!D" &amp; ROW('General Info'!$D$49), ""), IF('General Info'!$D$49="Yes","Please check if appropriate", "Can be left blank for banks without IMA"))</f>
        <v>Can be left blank for banks without IMA</v>
      </c>
      <c r="W89" s="282"/>
    </row>
    <row r="90" spans="1:23" ht="15" customHeight="1" x14ac:dyDescent="0.25">
      <c r="A90" s="213"/>
      <c r="B90" s="119" t="s">
        <v>619</v>
      </c>
      <c r="C90" s="115"/>
      <c r="D90" s="115"/>
      <c r="E90" s="115"/>
      <c r="F90" s="115"/>
      <c r="G90" s="25">
        <f>IF('General Info'!$D$49="Yes", IF(AND(ISNUMBER(G91), ISNUMBER(G96), ISNUMBER(G102), ISNUMBER(G107), ISNUMBER(G113)), SUM(G91, G96, G102, G107, G113), ""), 0)</f>
        <v>0</v>
      </c>
      <c r="H90" s="179"/>
      <c r="I90" s="179"/>
      <c r="J90" s="179"/>
      <c r="K90" s="878">
        <f>IF('General Info'!$D$49="Yes", IF(AND(ISNUMBER(K91), ISNUMBER(K96), ISNUMBER(K102), ISNUMBER(K107), ISNUMBER(K113)), SUM(K91, K96, K102, K107, K113), ""), 0)</f>
        <v>0</v>
      </c>
      <c r="L90" s="179"/>
      <c r="M90" s="179"/>
      <c r="N90" s="179"/>
      <c r="O90" s="878">
        <f>IF('General Info'!$D$49="Yes", IF(AND(ISNUMBER(O91), ISNUMBER(O96), ISNUMBER(O102), ISNUMBER(O107), ISNUMBER(O113)), SUM(O91, O96, O102, O107, O113), ""), 0)</f>
        <v>0</v>
      </c>
      <c r="P90" s="179"/>
      <c r="Q90" s="179"/>
      <c r="R90" s="179"/>
      <c r="S90" s="878">
        <f>IF('General Info'!$D$49="Yes", IF(AND(ISNUMBER(S91), ISNUMBER(S96), ISNUMBER(S102), ISNUMBER(S107), ISNUMBER(S113)), SUM(S91, S96, S102, S107, S113), ""), 0)</f>
        <v>0</v>
      </c>
      <c r="T90" s="179"/>
      <c r="U90" s="179"/>
      <c r="V90" s="179"/>
      <c r="W90" s="282"/>
    </row>
    <row r="91" spans="1:23" ht="15" customHeight="1" x14ac:dyDescent="0.25">
      <c r="A91" s="213"/>
      <c r="B91" s="124" t="s">
        <v>1338</v>
      </c>
      <c r="C91" s="115"/>
      <c r="D91" s="115"/>
      <c r="E91" s="115"/>
      <c r="F91" s="115"/>
      <c r="G91" s="123"/>
      <c r="H91" s="397"/>
      <c r="I91" s="179"/>
      <c r="J91" s="317" t="str">
        <f>IF(G91&lt;&gt;"", IF('General Info'!$D$49="No", "Check the flag in 'General Info'!D" &amp; ROW('General Info'!$D$49), ""), IF('General Info'!$D$49="Yes","Please check if appropriate", "Can be left blank for banks without IMA"))</f>
        <v>Can be left blank for banks without IMA</v>
      </c>
      <c r="K91" s="879"/>
      <c r="L91" s="179"/>
      <c r="M91" s="179"/>
      <c r="N91" s="317" t="str">
        <f>IF(K91&lt;&gt;"", IF('General Info'!$D$49="No", "Check the flag in 'General Info'!D" &amp; ROW('General Info'!$D$49), ""), IF('General Info'!$D$49="Yes","Please check if appropriate", "Can be left blank for banks without IMA"))</f>
        <v>Can be left blank for banks without IMA</v>
      </c>
      <c r="O91" s="879"/>
      <c r="P91" s="179"/>
      <c r="Q91" s="179"/>
      <c r="R91" s="1587" t="str">
        <f>IF(O91&lt;&gt;"", IF('General Info'!$D$49="No", "Check the flag in 'General Info'!D" &amp; ROW('General Info'!$D$49), ""), IF('General Info'!$D$49="Yes","Please check if appropriate", "Can be left blank for banks without IMA"))</f>
        <v>Can be left blank for banks without IMA</v>
      </c>
      <c r="S91" s="129"/>
      <c r="T91" s="179"/>
      <c r="U91" s="179"/>
      <c r="V91" s="317" t="str">
        <f>IF(S91&lt;&gt;"", IF('General Info'!$D$49="No", "Check the flag in 'General Info'!D" &amp; ROW('General Info'!$D$49), ""), IF('General Info'!$D$49="Yes","Please check if appropriate", "Can be left blank for banks without IMA"))</f>
        <v>Can be left blank for banks without IMA</v>
      </c>
      <c r="W91" s="282"/>
    </row>
    <row r="92" spans="1:23" ht="15" customHeight="1" x14ac:dyDescent="0.25">
      <c r="A92" s="213"/>
      <c r="B92" s="974" t="s">
        <v>1345</v>
      </c>
      <c r="C92" s="115"/>
      <c r="D92" s="115"/>
      <c r="E92" s="115"/>
      <c r="F92" s="115"/>
      <c r="G92" s="123"/>
      <c r="H92" s="397"/>
      <c r="I92" s="179"/>
      <c r="J92" s="317" t="str">
        <f>IF(G92&lt;&gt;"", IF('General Info'!$D$49="No", "Check the flag in 'General Info'!D" &amp; ROW('General Info'!$D$49), ""), IF('General Info'!$D$49="Yes","Please check if appropriate", "Can be left blank for banks without IMA"))</f>
        <v>Can be left blank for banks without IMA</v>
      </c>
      <c r="K92" s="879"/>
      <c r="L92" s="179"/>
      <c r="M92" s="179"/>
      <c r="N92" s="317" t="str">
        <f>IF(K92&lt;&gt;"", IF('General Info'!$D$49="No", "Check the flag in 'General Info'!D" &amp; ROW('General Info'!$D$49), ""), IF('General Info'!$D$49="Yes","Please check if appropriate", "Can be left blank for banks without IMA"))</f>
        <v>Can be left blank for banks without IMA</v>
      </c>
      <c r="O92" s="879"/>
      <c r="P92" s="179"/>
      <c r="Q92" s="179"/>
      <c r="R92" s="1587" t="str">
        <f>IF(O92&lt;&gt;"", IF('General Info'!$D$49="No", "Check the flag in 'General Info'!D" &amp; ROW('General Info'!$D$49), ""), IF('General Info'!$D$49="Yes","Please check if appropriate", "Can be left blank for banks without IMA"))</f>
        <v>Can be left blank for banks without IMA</v>
      </c>
      <c r="S92" s="129"/>
      <c r="T92" s="179"/>
      <c r="U92" s="179"/>
      <c r="V92" s="317" t="str">
        <f>IF(S92&lt;&gt;"", IF('General Info'!$D$49="No", "Check the flag in 'General Info'!D" &amp; ROW('General Info'!$D$49), ""), IF('General Info'!$D$49="Yes","Please check if appropriate", "Can be left blank for banks without IMA"))</f>
        <v>Can be left blank for banks without IMA</v>
      </c>
      <c r="W92" s="282"/>
    </row>
    <row r="93" spans="1:23" ht="15" customHeight="1" x14ac:dyDescent="0.25">
      <c r="A93" s="213"/>
      <c r="B93" s="974" t="s">
        <v>1334</v>
      </c>
      <c r="C93" s="115"/>
      <c r="D93" s="115"/>
      <c r="E93" s="115"/>
      <c r="F93" s="115"/>
      <c r="G93" s="123"/>
      <c r="H93" s="397"/>
      <c r="I93" s="179"/>
      <c r="J93" s="317" t="str">
        <f>IF(G93&lt;&gt;"", IF('General Info'!$D$49="No", "Check the flag in 'General Info'!D" &amp; ROW('General Info'!$D$49), ""), IF('General Info'!$D$49="Yes","Please check if appropriate", "Can be left blank for banks without IMA"))</f>
        <v>Can be left blank for banks without IMA</v>
      </c>
      <c r="K93" s="879"/>
      <c r="L93" s="179"/>
      <c r="M93" s="179"/>
      <c r="N93" s="317" t="str">
        <f>IF(K93&lt;&gt;"", IF('General Info'!$D$49="No", "Check the flag in 'General Info'!D" &amp; ROW('General Info'!$D$49), ""), IF('General Info'!$D$49="Yes","Please check if appropriate", "Can be left blank for banks without IMA"))</f>
        <v>Can be left blank for banks without IMA</v>
      </c>
      <c r="O93" s="879"/>
      <c r="P93" s="179"/>
      <c r="Q93" s="179"/>
      <c r="R93" s="1587" t="str">
        <f>IF(O93&lt;&gt;"", IF('General Info'!$D$49="No", "Check the flag in 'General Info'!D" &amp; ROW('General Info'!$D$49), ""), IF('General Info'!$D$49="Yes","Please check if appropriate", "Can be left blank for banks without IMA"))</f>
        <v>Can be left blank for banks without IMA</v>
      </c>
      <c r="S93" s="129"/>
      <c r="T93" s="179"/>
      <c r="U93" s="179"/>
      <c r="V93" s="317" t="str">
        <f>IF(S93&lt;&gt;"", IF('General Info'!$D$49="No", "Check the flag in 'General Info'!D" &amp; ROW('General Info'!$D$49), ""), IF('General Info'!$D$49="Yes","Please check if appropriate", "Can be left blank for banks without IMA"))</f>
        <v>Can be left blank for banks without IMA</v>
      </c>
      <c r="W93" s="282"/>
    </row>
    <row r="94" spans="1:23" ht="15" customHeight="1" x14ac:dyDescent="0.25">
      <c r="A94" s="213"/>
      <c r="B94" s="974" t="s">
        <v>1335</v>
      </c>
      <c r="C94" s="115"/>
      <c r="D94" s="115"/>
      <c r="E94" s="115"/>
      <c r="F94" s="115"/>
      <c r="G94" s="123"/>
      <c r="H94" s="397"/>
      <c r="I94" s="179"/>
      <c r="J94" s="317" t="str">
        <f>IF(G94&lt;&gt;"", IF('General Info'!$D$49="No", "Check the flag in 'General Info'!D" &amp; ROW('General Info'!$D$49), ""), IF('General Info'!$D$49="Yes","Please check if appropriate", "Can be left blank for banks without IMA"))</f>
        <v>Can be left blank for banks without IMA</v>
      </c>
      <c r="K94" s="879"/>
      <c r="L94" s="179"/>
      <c r="M94" s="179"/>
      <c r="N94" s="317" t="str">
        <f>IF(K94&lt;&gt;"", IF('General Info'!$D$49="No", "Check the flag in 'General Info'!D" &amp; ROW('General Info'!$D$49), ""), IF('General Info'!$D$49="Yes","Please check if appropriate", "Can be left blank for banks without IMA"))</f>
        <v>Can be left blank for banks without IMA</v>
      </c>
      <c r="O94" s="879"/>
      <c r="P94" s="179"/>
      <c r="Q94" s="179"/>
      <c r="R94" s="1587" t="str">
        <f>IF(O94&lt;&gt;"", IF('General Info'!$D$49="No", "Check the flag in 'General Info'!D" &amp; ROW('General Info'!$D$49), ""), IF('General Info'!$D$49="Yes","Please check if appropriate", "Can be left blank for banks without IMA"))</f>
        <v>Can be left blank for banks without IMA</v>
      </c>
      <c r="S94" s="129"/>
      <c r="T94" s="179"/>
      <c r="U94" s="179"/>
      <c r="V94" s="317" t="str">
        <f>IF(S94&lt;&gt;"", IF('General Info'!$D$49="No", "Check the flag in 'General Info'!D" &amp; ROW('General Info'!$D$49), ""), IF('General Info'!$D$49="Yes","Please check if appropriate", "Can be left blank for banks without IMA"))</f>
        <v>Can be left blank for banks without IMA</v>
      </c>
      <c r="W94" s="282"/>
    </row>
    <row r="95" spans="1:23" ht="15" customHeight="1" x14ac:dyDescent="0.25">
      <c r="A95" s="213"/>
      <c r="B95" s="974" t="s">
        <v>1336</v>
      </c>
      <c r="C95" s="115"/>
      <c r="D95" s="115"/>
      <c r="E95" s="115"/>
      <c r="F95" s="115"/>
      <c r="G95" s="123"/>
      <c r="H95" s="397"/>
      <c r="I95" s="179"/>
      <c r="J95" s="317" t="str">
        <f>IF(G95&lt;&gt;"", IF('General Info'!$D$49="No", "Check the flag in 'General Info'!D" &amp; ROW('General Info'!$D$49), ""), IF('General Info'!$D$49="Yes","Please check if appropriate", "Can be left blank for banks without IMA"))</f>
        <v>Can be left blank for banks without IMA</v>
      </c>
      <c r="K95" s="879"/>
      <c r="L95" s="179"/>
      <c r="M95" s="179"/>
      <c r="N95" s="317" t="str">
        <f>IF(K95&lt;&gt;"", IF('General Info'!$D$49="No", "Check the flag in 'General Info'!D" &amp; ROW('General Info'!$D$49), ""), IF('General Info'!$D$49="Yes","Please check if appropriate", "Can be left blank for banks without IMA"))</f>
        <v>Can be left blank for banks without IMA</v>
      </c>
      <c r="O95" s="879"/>
      <c r="P95" s="179"/>
      <c r="Q95" s="179"/>
      <c r="R95" s="1587" t="str">
        <f>IF(O95&lt;&gt;"", IF('General Info'!$D$49="No", "Check the flag in 'General Info'!D" &amp; ROW('General Info'!$D$49), ""), IF('General Info'!$D$49="Yes","Please check if appropriate", "Can be left blank for banks without IMA"))</f>
        <v>Can be left blank for banks without IMA</v>
      </c>
      <c r="S95" s="129"/>
      <c r="T95" s="179"/>
      <c r="U95" s="179"/>
      <c r="V95" s="317" t="str">
        <f>IF(S95&lt;&gt;"", IF('General Info'!$D$49="No", "Check the flag in 'General Info'!D" &amp; ROW('General Info'!$D$49), ""), IF('General Info'!$D$49="Yes","Please check if appropriate", "Can be left blank for banks without IMA"))</f>
        <v>Can be left blank for banks without IMA</v>
      </c>
      <c r="W95" s="282"/>
    </row>
    <row r="96" spans="1:23" ht="15" customHeight="1" x14ac:dyDescent="0.25">
      <c r="A96" s="213"/>
      <c r="B96" s="124" t="s">
        <v>1339</v>
      </c>
      <c r="C96" s="115"/>
      <c r="D96" s="115"/>
      <c r="E96" s="115"/>
      <c r="F96" s="115"/>
      <c r="G96" s="123"/>
      <c r="H96" s="397"/>
      <c r="I96" s="179"/>
      <c r="J96" s="317" t="str">
        <f>IF(G96&lt;&gt;"", IF('General Info'!$D$49="No", "Check the flag in 'General Info'!D" &amp; ROW('General Info'!$D$49), ""), IF('General Info'!$D$49="Yes","Please check if appropriate", "Can be left blank for banks without IMA"))</f>
        <v>Can be left blank for banks without IMA</v>
      </c>
      <c r="K96" s="879"/>
      <c r="L96" s="179"/>
      <c r="M96" s="179"/>
      <c r="N96" s="317" t="str">
        <f>IF(K96&lt;&gt;"", IF('General Info'!$D$49="No", "Check the flag in 'General Info'!D" &amp; ROW('General Info'!$D$49), ""), IF('General Info'!$D$49="Yes","Please check if appropriate", "Can be left blank for banks without IMA"))</f>
        <v>Can be left blank for banks without IMA</v>
      </c>
      <c r="O96" s="879"/>
      <c r="P96" s="179"/>
      <c r="Q96" s="179"/>
      <c r="R96" s="1587" t="str">
        <f>IF(O96&lt;&gt;"", IF('General Info'!$D$49="No", "Check the flag in 'General Info'!D" &amp; ROW('General Info'!$D$49), ""), IF('General Info'!$D$49="Yes","Please check if appropriate", "Can be left blank for banks without IMA"))</f>
        <v>Can be left blank for banks without IMA</v>
      </c>
      <c r="S96" s="129"/>
      <c r="T96" s="179"/>
      <c r="U96" s="179"/>
      <c r="V96" s="317" t="str">
        <f>IF(S96&lt;&gt;"", IF('General Info'!$D$49="No", "Check the flag in 'General Info'!D" &amp; ROW('General Info'!$D$49), ""), IF('General Info'!$D$49="Yes","Please check if appropriate", "Can be left blank for banks without IMA"))</f>
        <v>Can be left blank for banks without IMA</v>
      </c>
      <c r="W96" s="282"/>
    </row>
    <row r="97" spans="1:23" ht="15" customHeight="1" x14ac:dyDescent="0.25">
      <c r="A97" s="213"/>
      <c r="B97" s="974" t="s">
        <v>1345</v>
      </c>
      <c r="C97" s="115"/>
      <c r="D97" s="115"/>
      <c r="E97" s="115"/>
      <c r="F97" s="115"/>
      <c r="G97" s="123"/>
      <c r="H97" s="397"/>
      <c r="I97" s="179"/>
      <c r="J97" s="317" t="str">
        <f>IF(G97&lt;&gt;"", IF('General Info'!$D$49="No", "Check the flag in 'General Info'!D" &amp; ROW('General Info'!$D$49), ""), IF('General Info'!$D$49="Yes","Please check if appropriate", "Can be left blank for banks without IMA"))</f>
        <v>Can be left blank for banks without IMA</v>
      </c>
      <c r="K97" s="879"/>
      <c r="L97" s="179"/>
      <c r="M97" s="179"/>
      <c r="N97" s="317" t="str">
        <f>IF(K97&lt;&gt;"", IF('General Info'!$D$49="No", "Check the flag in 'General Info'!D" &amp; ROW('General Info'!$D$49), ""), IF('General Info'!$D$49="Yes","Please check if appropriate", "Can be left blank for banks without IMA"))</f>
        <v>Can be left blank for banks without IMA</v>
      </c>
      <c r="O97" s="879"/>
      <c r="P97" s="179"/>
      <c r="Q97" s="179"/>
      <c r="R97" s="1587" t="str">
        <f>IF(O97&lt;&gt;"", IF('General Info'!$D$49="No", "Check the flag in 'General Info'!D" &amp; ROW('General Info'!$D$49), ""), IF('General Info'!$D$49="Yes","Please check if appropriate", "Can be left blank for banks without IMA"))</f>
        <v>Can be left blank for banks without IMA</v>
      </c>
      <c r="S97" s="129"/>
      <c r="T97" s="179"/>
      <c r="U97" s="179"/>
      <c r="V97" s="317" t="str">
        <f>IF(S97&lt;&gt;"", IF('General Info'!$D$49="No", "Check the flag in 'General Info'!D" &amp; ROW('General Info'!$D$49), ""), IF('General Info'!$D$49="Yes","Please check if appropriate", "Can be left blank for banks without IMA"))</f>
        <v>Can be left blank for banks without IMA</v>
      </c>
      <c r="W97" s="282"/>
    </row>
    <row r="98" spans="1:23" ht="15" customHeight="1" x14ac:dyDescent="0.25">
      <c r="A98" s="213"/>
      <c r="B98" s="974" t="s">
        <v>1334</v>
      </c>
      <c r="C98" s="115"/>
      <c r="D98" s="115"/>
      <c r="E98" s="115"/>
      <c r="F98" s="115"/>
      <c r="G98" s="123"/>
      <c r="H98" s="397"/>
      <c r="I98" s="179"/>
      <c r="J98" s="317" t="str">
        <f>IF(G98&lt;&gt;"", IF('General Info'!$D$49="No", "Check the flag in 'General Info'!D" &amp; ROW('General Info'!$D$49), ""), IF('General Info'!$D$49="Yes","Please check if appropriate", "Can be left blank for banks without IMA"))</f>
        <v>Can be left blank for banks without IMA</v>
      </c>
      <c r="K98" s="879"/>
      <c r="L98" s="179"/>
      <c r="M98" s="179"/>
      <c r="N98" s="317" t="str">
        <f>IF(K98&lt;&gt;"", IF('General Info'!$D$49="No", "Check the flag in 'General Info'!D" &amp; ROW('General Info'!$D$49), ""), IF('General Info'!$D$49="Yes","Please check if appropriate", "Can be left blank for banks without IMA"))</f>
        <v>Can be left blank for banks without IMA</v>
      </c>
      <c r="O98" s="879"/>
      <c r="P98" s="179"/>
      <c r="Q98" s="179"/>
      <c r="R98" s="1587" t="str">
        <f>IF(O98&lt;&gt;"", IF('General Info'!$D$49="No", "Check the flag in 'General Info'!D" &amp; ROW('General Info'!$D$49), ""), IF('General Info'!$D$49="Yes","Please check if appropriate", "Can be left blank for banks without IMA"))</f>
        <v>Can be left blank for banks without IMA</v>
      </c>
      <c r="S98" s="129"/>
      <c r="T98" s="179"/>
      <c r="U98" s="179"/>
      <c r="V98" s="317" t="str">
        <f>IF(S98&lt;&gt;"", IF('General Info'!$D$49="No", "Check the flag in 'General Info'!D" &amp; ROW('General Info'!$D$49), ""), IF('General Info'!$D$49="Yes","Please check if appropriate", "Can be left blank for banks without IMA"))</f>
        <v>Can be left blank for banks without IMA</v>
      </c>
      <c r="W98" s="282"/>
    </row>
    <row r="99" spans="1:23" ht="15" customHeight="1" x14ac:dyDescent="0.25">
      <c r="A99" s="213"/>
      <c r="B99" s="974" t="s">
        <v>1335</v>
      </c>
      <c r="C99" s="115"/>
      <c r="D99" s="115"/>
      <c r="E99" s="115"/>
      <c r="F99" s="115"/>
      <c r="G99" s="123"/>
      <c r="H99" s="397"/>
      <c r="I99" s="179"/>
      <c r="J99" s="317" t="str">
        <f>IF(G99&lt;&gt;"", IF('General Info'!$D$49="No", "Check the flag in 'General Info'!D" &amp; ROW('General Info'!$D$49), ""), IF('General Info'!$D$49="Yes","Please check if appropriate", "Can be left blank for banks without IMA"))</f>
        <v>Can be left blank for banks without IMA</v>
      </c>
      <c r="K99" s="879"/>
      <c r="L99" s="179"/>
      <c r="M99" s="179"/>
      <c r="N99" s="317" t="str">
        <f>IF(K99&lt;&gt;"", IF('General Info'!$D$49="No", "Check the flag in 'General Info'!D" &amp; ROW('General Info'!$D$49), ""), IF('General Info'!$D$49="Yes","Please check if appropriate", "Can be left blank for banks without IMA"))</f>
        <v>Can be left blank for banks without IMA</v>
      </c>
      <c r="O99" s="879"/>
      <c r="P99" s="179"/>
      <c r="Q99" s="179"/>
      <c r="R99" s="1587" t="str">
        <f>IF(O99&lt;&gt;"", IF('General Info'!$D$49="No", "Check the flag in 'General Info'!D" &amp; ROW('General Info'!$D$49), ""), IF('General Info'!$D$49="Yes","Please check if appropriate", "Can be left blank for banks without IMA"))</f>
        <v>Can be left blank for banks without IMA</v>
      </c>
      <c r="S99" s="129"/>
      <c r="T99" s="179"/>
      <c r="U99" s="179"/>
      <c r="V99" s="317" t="str">
        <f>IF(S99&lt;&gt;"", IF('General Info'!$D$49="No", "Check the flag in 'General Info'!D" &amp; ROW('General Info'!$D$49), ""), IF('General Info'!$D$49="Yes","Please check if appropriate", "Can be left blank for banks without IMA"))</f>
        <v>Can be left blank for banks without IMA</v>
      </c>
      <c r="W99" s="282"/>
    </row>
    <row r="100" spans="1:23" ht="15" customHeight="1" x14ac:dyDescent="0.25">
      <c r="A100" s="213"/>
      <c r="B100" s="974" t="s">
        <v>1336</v>
      </c>
      <c r="C100" s="115"/>
      <c r="D100" s="115"/>
      <c r="E100" s="115"/>
      <c r="F100" s="115"/>
      <c r="G100" s="123"/>
      <c r="H100" s="397"/>
      <c r="I100" s="179"/>
      <c r="J100" s="317" t="str">
        <f>IF(G100&lt;&gt;"", IF('General Info'!$D$49="No", "Check the flag in 'General Info'!D" &amp; ROW('General Info'!$D$49), ""), IF('General Info'!$D$49="Yes","Please check if appropriate", "Can be left blank for banks without IMA"))</f>
        <v>Can be left blank for banks without IMA</v>
      </c>
      <c r="K100" s="879"/>
      <c r="L100" s="179"/>
      <c r="M100" s="179"/>
      <c r="N100" s="317" t="str">
        <f>IF(K100&lt;&gt;"", IF('General Info'!$D$49="No", "Check the flag in 'General Info'!D" &amp; ROW('General Info'!$D$49), ""), IF('General Info'!$D$49="Yes","Please check if appropriate", "Can be left blank for banks without IMA"))</f>
        <v>Can be left blank for banks without IMA</v>
      </c>
      <c r="O100" s="879"/>
      <c r="P100" s="179"/>
      <c r="Q100" s="179"/>
      <c r="R100" s="1587" t="str">
        <f>IF(O100&lt;&gt;"", IF('General Info'!$D$49="No", "Check the flag in 'General Info'!D" &amp; ROW('General Info'!$D$49), ""), IF('General Info'!$D$49="Yes","Please check if appropriate", "Can be left blank for banks without IMA"))</f>
        <v>Can be left blank for banks without IMA</v>
      </c>
      <c r="S100" s="129"/>
      <c r="T100" s="179"/>
      <c r="U100" s="179"/>
      <c r="V100" s="317" t="str">
        <f>IF(S100&lt;&gt;"", IF('General Info'!$D$49="No", "Check the flag in 'General Info'!D" &amp; ROW('General Info'!$D$49), ""), IF('General Info'!$D$49="Yes","Please check if appropriate", "Can be left blank for banks without IMA"))</f>
        <v>Can be left blank for banks without IMA</v>
      </c>
      <c r="W100" s="282"/>
    </row>
    <row r="101" spans="1:23" ht="15" customHeight="1" x14ac:dyDescent="0.25">
      <c r="A101" s="213"/>
      <c r="B101" s="974" t="s">
        <v>1337</v>
      </c>
      <c r="C101" s="115"/>
      <c r="D101" s="115"/>
      <c r="E101" s="115"/>
      <c r="F101" s="115"/>
      <c r="G101" s="123"/>
      <c r="H101" s="397"/>
      <c r="I101" s="179"/>
      <c r="J101" s="317" t="str">
        <f>IF(G101&lt;&gt;"", IF('General Info'!$D$49="No", "Check the flag in 'General Info'!D" &amp; ROW('General Info'!$D$49), ""), IF('General Info'!$D$49="Yes","Please check if appropriate", "Can be left blank for banks without IMA"))</f>
        <v>Can be left blank for banks without IMA</v>
      </c>
      <c r="K101" s="879"/>
      <c r="L101" s="179"/>
      <c r="M101" s="179"/>
      <c r="N101" s="317" t="str">
        <f>IF(K101&lt;&gt;"", IF('General Info'!$D$49="No", "Check the flag in 'General Info'!D" &amp; ROW('General Info'!$D$49), ""), IF('General Info'!$D$49="Yes","Please check if appropriate", "Can be left blank for banks without IMA"))</f>
        <v>Can be left blank for banks without IMA</v>
      </c>
      <c r="O101" s="879"/>
      <c r="P101" s="179"/>
      <c r="Q101" s="179"/>
      <c r="R101" s="1587" t="str">
        <f>IF(O101&lt;&gt;"", IF('General Info'!$D$49="No", "Check the flag in 'General Info'!D" &amp; ROW('General Info'!$D$49), ""), IF('General Info'!$D$49="Yes","Please check if appropriate", "Can be left blank for banks without IMA"))</f>
        <v>Can be left blank for banks without IMA</v>
      </c>
      <c r="S101" s="129"/>
      <c r="T101" s="179"/>
      <c r="U101" s="179"/>
      <c r="V101" s="317" t="str">
        <f>IF(S101&lt;&gt;"", IF('General Info'!$D$49="No", "Check the flag in 'General Info'!D" &amp; ROW('General Info'!$D$49), ""), IF('General Info'!$D$49="Yes","Please check if appropriate", "Can be left blank for banks without IMA"))</f>
        <v>Can be left blank for banks without IMA</v>
      </c>
      <c r="W101" s="282"/>
    </row>
    <row r="102" spans="1:23" ht="15" customHeight="1" x14ac:dyDescent="0.25">
      <c r="A102" s="213"/>
      <c r="B102" s="124" t="s">
        <v>1340</v>
      </c>
      <c r="C102" s="115"/>
      <c r="D102" s="115"/>
      <c r="E102" s="115"/>
      <c r="F102" s="115"/>
      <c r="G102" s="123"/>
      <c r="H102" s="397"/>
      <c r="I102" s="179"/>
      <c r="J102" s="317" t="str">
        <f>IF(G102&lt;&gt;"", IF('General Info'!$D$49="No", "Check the flag in 'General Info'!D" &amp; ROW('General Info'!$D$49), ""), IF('General Info'!$D$49="Yes","Please check if appropriate", "Can be left blank for banks without IMA"))</f>
        <v>Can be left blank for banks without IMA</v>
      </c>
      <c r="K102" s="879"/>
      <c r="L102" s="179"/>
      <c r="M102" s="179"/>
      <c r="N102" s="317" t="str">
        <f>IF(K102&lt;&gt;"", IF('General Info'!$D$49="No", "Check the flag in 'General Info'!D" &amp; ROW('General Info'!$D$49), ""), IF('General Info'!$D$49="Yes","Please check if appropriate", "Can be left blank for banks without IMA"))</f>
        <v>Can be left blank for banks without IMA</v>
      </c>
      <c r="O102" s="879"/>
      <c r="P102" s="179"/>
      <c r="Q102" s="179"/>
      <c r="R102" s="1587" t="str">
        <f>IF(O102&lt;&gt;"", IF('General Info'!$D$49="No", "Check the flag in 'General Info'!D" &amp; ROW('General Info'!$D$49), ""), IF('General Info'!$D$49="Yes","Please check if appropriate", "Can be left blank for banks without IMA"))</f>
        <v>Can be left blank for banks without IMA</v>
      </c>
      <c r="S102" s="129"/>
      <c r="T102" s="179"/>
      <c r="U102" s="179"/>
      <c r="V102" s="317" t="str">
        <f>IF(S102&lt;&gt;"", IF('General Info'!$D$49="No", "Check the flag in 'General Info'!D" &amp; ROW('General Info'!$D$49), ""), IF('General Info'!$D$49="Yes","Please check if appropriate", "Can be left blank for banks without IMA"))</f>
        <v>Can be left blank for banks without IMA</v>
      </c>
      <c r="W102" s="282"/>
    </row>
    <row r="103" spans="1:23" ht="15" customHeight="1" x14ac:dyDescent="0.25">
      <c r="A103" s="213"/>
      <c r="B103" s="974" t="s">
        <v>1345</v>
      </c>
      <c r="C103" s="115"/>
      <c r="D103" s="115"/>
      <c r="E103" s="115"/>
      <c r="F103" s="115"/>
      <c r="G103" s="123"/>
      <c r="H103" s="397"/>
      <c r="I103" s="179"/>
      <c r="J103" s="317" t="str">
        <f>IF(G103&lt;&gt;"", IF('General Info'!$D$49="No", "Check the flag in 'General Info'!D" &amp; ROW('General Info'!$D$49), ""), IF('General Info'!$D$49="Yes","Please check if appropriate", "Can be left blank for banks without IMA"))</f>
        <v>Can be left blank for banks without IMA</v>
      </c>
      <c r="K103" s="879"/>
      <c r="L103" s="179"/>
      <c r="M103" s="179"/>
      <c r="N103" s="317" t="str">
        <f>IF(K103&lt;&gt;"", IF('General Info'!$D$49="No", "Check the flag in 'General Info'!D" &amp; ROW('General Info'!$D$49), ""), IF('General Info'!$D$49="Yes","Please check if appropriate", "Can be left blank for banks without IMA"))</f>
        <v>Can be left blank for banks without IMA</v>
      </c>
      <c r="O103" s="879"/>
      <c r="P103" s="179"/>
      <c r="Q103" s="179"/>
      <c r="R103" s="1587" t="str">
        <f>IF(O103&lt;&gt;"", IF('General Info'!$D$49="No", "Check the flag in 'General Info'!D" &amp; ROW('General Info'!$D$49), ""), IF('General Info'!$D$49="Yes","Please check if appropriate", "Can be left blank for banks without IMA"))</f>
        <v>Can be left blank for banks without IMA</v>
      </c>
      <c r="S103" s="129"/>
      <c r="T103" s="179"/>
      <c r="U103" s="179"/>
      <c r="V103" s="317" t="str">
        <f>IF(S103&lt;&gt;"", IF('General Info'!$D$49="No", "Check the flag in 'General Info'!D" &amp; ROW('General Info'!$D$49), ""), IF('General Info'!$D$49="Yes","Please check if appropriate", "Can be left blank for banks without IMA"))</f>
        <v>Can be left blank for banks without IMA</v>
      </c>
      <c r="W103" s="282"/>
    </row>
    <row r="104" spans="1:23" ht="15" customHeight="1" x14ac:dyDescent="0.25">
      <c r="A104" s="213"/>
      <c r="B104" s="974" t="s">
        <v>1334</v>
      </c>
      <c r="C104" s="115"/>
      <c r="D104" s="115"/>
      <c r="E104" s="115"/>
      <c r="F104" s="115"/>
      <c r="G104" s="123"/>
      <c r="H104" s="397"/>
      <c r="I104" s="179"/>
      <c r="J104" s="317" t="str">
        <f>IF(G104&lt;&gt;"", IF('General Info'!$D$49="No", "Check the flag in 'General Info'!D" &amp; ROW('General Info'!$D$49), ""), IF('General Info'!$D$49="Yes","Please check if appropriate", "Can be left blank for banks without IMA"))</f>
        <v>Can be left blank for banks without IMA</v>
      </c>
      <c r="K104" s="879"/>
      <c r="L104" s="179"/>
      <c r="M104" s="179"/>
      <c r="N104" s="317" t="str">
        <f>IF(K104&lt;&gt;"", IF('General Info'!$D$49="No", "Check the flag in 'General Info'!D" &amp; ROW('General Info'!$D$49), ""), IF('General Info'!$D$49="Yes","Please check if appropriate", "Can be left blank for banks without IMA"))</f>
        <v>Can be left blank for banks without IMA</v>
      </c>
      <c r="O104" s="879"/>
      <c r="P104" s="179"/>
      <c r="Q104" s="179"/>
      <c r="R104" s="1587" t="str">
        <f>IF(O104&lt;&gt;"", IF('General Info'!$D$49="No", "Check the flag in 'General Info'!D" &amp; ROW('General Info'!$D$49), ""), IF('General Info'!$D$49="Yes","Please check if appropriate", "Can be left blank for banks without IMA"))</f>
        <v>Can be left blank for banks without IMA</v>
      </c>
      <c r="S104" s="129"/>
      <c r="T104" s="179"/>
      <c r="U104" s="179"/>
      <c r="V104" s="317" t="str">
        <f>IF(S104&lt;&gt;"", IF('General Info'!$D$49="No", "Check the flag in 'General Info'!D" &amp; ROW('General Info'!$D$49), ""), IF('General Info'!$D$49="Yes","Please check if appropriate", "Can be left blank for banks without IMA"))</f>
        <v>Can be left blank for banks without IMA</v>
      </c>
      <c r="W104" s="282"/>
    </row>
    <row r="105" spans="1:23" ht="15" customHeight="1" x14ac:dyDescent="0.25">
      <c r="A105" s="213"/>
      <c r="B105" s="974" t="s">
        <v>1335</v>
      </c>
      <c r="C105" s="115"/>
      <c r="D105" s="115"/>
      <c r="E105" s="115"/>
      <c r="F105" s="115"/>
      <c r="G105" s="123"/>
      <c r="H105" s="397"/>
      <c r="I105" s="179"/>
      <c r="J105" s="317" t="str">
        <f>IF(G105&lt;&gt;"", IF('General Info'!$D$49="No", "Check the flag in 'General Info'!D" &amp; ROW('General Info'!$D$49), ""), IF('General Info'!$D$49="Yes","Please check if appropriate", "Can be left blank for banks without IMA"))</f>
        <v>Can be left blank for banks without IMA</v>
      </c>
      <c r="K105" s="879"/>
      <c r="L105" s="179"/>
      <c r="M105" s="179"/>
      <c r="N105" s="317" t="str">
        <f>IF(K105&lt;&gt;"", IF('General Info'!$D$49="No", "Check the flag in 'General Info'!D" &amp; ROW('General Info'!$D$49), ""), IF('General Info'!$D$49="Yes","Please check if appropriate", "Can be left blank for banks without IMA"))</f>
        <v>Can be left blank for banks without IMA</v>
      </c>
      <c r="O105" s="879"/>
      <c r="P105" s="179"/>
      <c r="Q105" s="179"/>
      <c r="R105" s="1587" t="str">
        <f>IF(O105&lt;&gt;"", IF('General Info'!$D$49="No", "Check the flag in 'General Info'!D" &amp; ROW('General Info'!$D$49), ""), IF('General Info'!$D$49="Yes","Please check if appropriate", "Can be left blank for banks without IMA"))</f>
        <v>Can be left blank for banks without IMA</v>
      </c>
      <c r="S105" s="129"/>
      <c r="T105" s="179"/>
      <c r="U105" s="179"/>
      <c r="V105" s="317" t="str">
        <f>IF(S105&lt;&gt;"", IF('General Info'!$D$49="No", "Check the flag in 'General Info'!D" &amp; ROW('General Info'!$D$49), ""), IF('General Info'!$D$49="Yes","Please check if appropriate", "Can be left blank for banks without IMA"))</f>
        <v>Can be left blank for banks without IMA</v>
      </c>
      <c r="W105" s="282"/>
    </row>
    <row r="106" spans="1:23" ht="15" customHeight="1" x14ac:dyDescent="0.25">
      <c r="A106" s="213"/>
      <c r="B106" s="974" t="s">
        <v>1336</v>
      </c>
      <c r="C106" s="115"/>
      <c r="D106" s="115"/>
      <c r="E106" s="115"/>
      <c r="F106" s="115"/>
      <c r="G106" s="123"/>
      <c r="H106" s="397"/>
      <c r="I106" s="179"/>
      <c r="J106" s="317" t="str">
        <f>IF(G106&lt;&gt;"", IF('General Info'!$D$49="No", "Check the flag in 'General Info'!D" &amp; ROW('General Info'!$D$49), ""), IF('General Info'!$D$49="Yes","Please check if appropriate", "Can be left blank for banks without IMA"))</f>
        <v>Can be left blank for banks without IMA</v>
      </c>
      <c r="K106" s="879"/>
      <c r="L106" s="179"/>
      <c r="M106" s="179"/>
      <c r="N106" s="317" t="str">
        <f>IF(K106&lt;&gt;"", IF('General Info'!$D$49="No", "Check the flag in 'General Info'!D" &amp; ROW('General Info'!$D$49), ""), IF('General Info'!$D$49="Yes","Please check if appropriate", "Can be left blank for banks without IMA"))</f>
        <v>Can be left blank for banks without IMA</v>
      </c>
      <c r="O106" s="879"/>
      <c r="P106" s="179"/>
      <c r="Q106" s="179"/>
      <c r="R106" s="1587" t="str">
        <f>IF(O106&lt;&gt;"", IF('General Info'!$D$49="No", "Check the flag in 'General Info'!D" &amp; ROW('General Info'!$D$49), ""), IF('General Info'!$D$49="Yes","Please check if appropriate", "Can be left blank for banks without IMA"))</f>
        <v>Can be left blank for banks without IMA</v>
      </c>
      <c r="S106" s="129"/>
      <c r="T106" s="179"/>
      <c r="U106" s="179"/>
      <c r="V106" s="317" t="str">
        <f>IF(S106&lt;&gt;"", IF('General Info'!$D$49="No", "Check the flag in 'General Info'!D" &amp; ROW('General Info'!$D$49), ""), IF('General Info'!$D$49="Yes","Please check if appropriate", "Can be left blank for banks without IMA"))</f>
        <v>Can be left blank for banks without IMA</v>
      </c>
      <c r="W106" s="282"/>
    </row>
    <row r="107" spans="1:23" ht="15" customHeight="1" x14ac:dyDescent="0.25">
      <c r="A107" s="213"/>
      <c r="B107" s="124" t="s">
        <v>1341</v>
      </c>
      <c r="C107" s="115"/>
      <c r="D107" s="115"/>
      <c r="E107" s="115"/>
      <c r="F107" s="115"/>
      <c r="G107" s="123"/>
      <c r="H107" s="397"/>
      <c r="I107" s="179"/>
      <c r="J107" s="317" t="str">
        <f>IF(G107&lt;&gt;"", IF('General Info'!$D$49="No", "Check the flag in 'General Info'!D" &amp; ROW('General Info'!$D$49), ""), IF('General Info'!$D$49="Yes","Please check if appropriate", "Can be left blank for banks without IMA"))</f>
        <v>Can be left blank for banks without IMA</v>
      </c>
      <c r="K107" s="879"/>
      <c r="L107" s="179"/>
      <c r="M107" s="179"/>
      <c r="N107" s="317" t="str">
        <f>IF(K107&lt;&gt;"", IF('General Info'!$D$49="No", "Check the flag in 'General Info'!D" &amp; ROW('General Info'!$D$49), ""), IF('General Info'!$D$49="Yes","Please check if appropriate", "Can be left blank for banks without IMA"))</f>
        <v>Can be left blank for banks without IMA</v>
      </c>
      <c r="O107" s="879"/>
      <c r="P107" s="179"/>
      <c r="Q107" s="179"/>
      <c r="R107" s="1587" t="str">
        <f>IF(O107&lt;&gt;"", IF('General Info'!$D$49="No", "Check the flag in 'General Info'!D" &amp; ROW('General Info'!$D$49), ""), IF('General Info'!$D$49="Yes","Please check if appropriate", "Can be left blank for banks without IMA"))</f>
        <v>Can be left blank for banks without IMA</v>
      </c>
      <c r="S107" s="129"/>
      <c r="T107" s="179"/>
      <c r="U107" s="179"/>
      <c r="V107" s="317" t="str">
        <f>IF(S107&lt;&gt;"", IF('General Info'!$D$49="No", "Check the flag in 'General Info'!D" &amp; ROW('General Info'!$D$49), ""), IF('General Info'!$D$49="Yes","Please check if appropriate", "Can be left blank for banks without IMA"))</f>
        <v>Can be left blank for banks without IMA</v>
      </c>
      <c r="W107" s="282"/>
    </row>
    <row r="108" spans="1:23" ht="15" customHeight="1" x14ac:dyDescent="0.25">
      <c r="A108" s="213"/>
      <c r="B108" s="974" t="s">
        <v>1345</v>
      </c>
      <c r="C108" s="115"/>
      <c r="D108" s="115"/>
      <c r="E108" s="115"/>
      <c r="F108" s="115"/>
      <c r="G108" s="123"/>
      <c r="H108" s="397"/>
      <c r="I108" s="179"/>
      <c r="J108" s="317" t="str">
        <f>IF(G108&lt;&gt;"", IF('General Info'!$D$49="No", "Check the flag in 'General Info'!D" &amp; ROW('General Info'!$D$49), ""), IF('General Info'!$D$49="Yes","Please check if appropriate", "Can be left blank for banks without IMA"))</f>
        <v>Can be left blank for banks without IMA</v>
      </c>
      <c r="K108" s="879"/>
      <c r="L108" s="179"/>
      <c r="M108" s="179"/>
      <c r="N108" s="317" t="str">
        <f>IF(K108&lt;&gt;"", IF('General Info'!$D$49="No", "Check the flag in 'General Info'!D" &amp; ROW('General Info'!$D$49), ""), IF('General Info'!$D$49="Yes","Please check if appropriate", "Can be left blank for banks without IMA"))</f>
        <v>Can be left blank for banks without IMA</v>
      </c>
      <c r="O108" s="879"/>
      <c r="P108" s="179"/>
      <c r="Q108" s="179"/>
      <c r="R108" s="1587" t="str">
        <f>IF(O108&lt;&gt;"", IF('General Info'!$D$49="No", "Check the flag in 'General Info'!D" &amp; ROW('General Info'!$D$49), ""), IF('General Info'!$D$49="Yes","Please check if appropriate", "Can be left blank for banks without IMA"))</f>
        <v>Can be left blank for banks without IMA</v>
      </c>
      <c r="S108" s="129"/>
      <c r="T108" s="179"/>
      <c r="U108" s="179"/>
      <c r="V108" s="317" t="str">
        <f>IF(S108&lt;&gt;"", IF('General Info'!$D$49="No", "Check the flag in 'General Info'!D" &amp; ROW('General Info'!$D$49), ""), IF('General Info'!$D$49="Yes","Please check if appropriate", "Can be left blank for banks without IMA"))</f>
        <v>Can be left blank for banks without IMA</v>
      </c>
      <c r="W108" s="282"/>
    </row>
    <row r="109" spans="1:23" ht="15" customHeight="1" x14ac:dyDescent="0.25">
      <c r="A109" s="213"/>
      <c r="B109" s="974" t="s">
        <v>1334</v>
      </c>
      <c r="C109" s="115"/>
      <c r="D109" s="115"/>
      <c r="E109" s="115"/>
      <c r="F109" s="115"/>
      <c r="G109" s="123"/>
      <c r="H109" s="397"/>
      <c r="I109" s="179"/>
      <c r="J109" s="317" t="str">
        <f>IF(G109&lt;&gt;"", IF('General Info'!$D$49="No", "Check the flag in 'General Info'!D" &amp; ROW('General Info'!$D$49), ""), IF('General Info'!$D$49="Yes","Please check if appropriate", "Can be left blank for banks without IMA"))</f>
        <v>Can be left blank for banks without IMA</v>
      </c>
      <c r="K109" s="879"/>
      <c r="L109" s="179"/>
      <c r="M109" s="179"/>
      <c r="N109" s="317" t="str">
        <f>IF(K109&lt;&gt;"", IF('General Info'!$D$49="No", "Check the flag in 'General Info'!D" &amp; ROW('General Info'!$D$49), ""), IF('General Info'!$D$49="Yes","Please check if appropriate", "Can be left blank for banks without IMA"))</f>
        <v>Can be left blank for banks without IMA</v>
      </c>
      <c r="O109" s="879"/>
      <c r="P109" s="179"/>
      <c r="Q109" s="179"/>
      <c r="R109" s="1587" t="str">
        <f>IF(O109&lt;&gt;"", IF('General Info'!$D$49="No", "Check the flag in 'General Info'!D" &amp; ROW('General Info'!$D$49), ""), IF('General Info'!$D$49="Yes","Please check if appropriate", "Can be left blank for banks without IMA"))</f>
        <v>Can be left blank for banks without IMA</v>
      </c>
      <c r="S109" s="129"/>
      <c r="T109" s="179"/>
      <c r="U109" s="179"/>
      <c r="V109" s="317" t="str">
        <f>IF(S109&lt;&gt;"", IF('General Info'!$D$49="No", "Check the flag in 'General Info'!D" &amp; ROW('General Info'!$D$49), ""), IF('General Info'!$D$49="Yes","Please check if appropriate", "Can be left blank for banks without IMA"))</f>
        <v>Can be left blank for banks without IMA</v>
      </c>
      <c r="W109" s="282"/>
    </row>
    <row r="110" spans="1:23" ht="15" customHeight="1" x14ac:dyDescent="0.25">
      <c r="A110" s="213"/>
      <c r="B110" s="974" t="s">
        <v>1335</v>
      </c>
      <c r="C110" s="115"/>
      <c r="D110" s="115"/>
      <c r="E110" s="115"/>
      <c r="F110" s="115"/>
      <c r="G110" s="123"/>
      <c r="H110" s="397"/>
      <c r="I110" s="179"/>
      <c r="J110" s="317" t="str">
        <f>IF(G110&lt;&gt;"", IF('General Info'!$D$49="No", "Check the flag in 'General Info'!D" &amp; ROW('General Info'!$D$49), ""), IF('General Info'!$D$49="Yes","Please check if appropriate", "Can be left blank for banks without IMA"))</f>
        <v>Can be left blank for banks without IMA</v>
      </c>
      <c r="K110" s="879"/>
      <c r="L110" s="179"/>
      <c r="M110" s="179"/>
      <c r="N110" s="317" t="str">
        <f>IF(K110&lt;&gt;"", IF('General Info'!$D$49="No", "Check the flag in 'General Info'!D" &amp; ROW('General Info'!$D$49), ""), IF('General Info'!$D$49="Yes","Please check if appropriate", "Can be left blank for banks without IMA"))</f>
        <v>Can be left blank for banks without IMA</v>
      </c>
      <c r="O110" s="879"/>
      <c r="P110" s="179"/>
      <c r="Q110" s="179"/>
      <c r="R110" s="1587" t="str">
        <f>IF(O110&lt;&gt;"", IF('General Info'!$D$49="No", "Check the flag in 'General Info'!D" &amp; ROW('General Info'!$D$49), ""), IF('General Info'!$D$49="Yes","Please check if appropriate", "Can be left blank for banks without IMA"))</f>
        <v>Can be left blank for banks without IMA</v>
      </c>
      <c r="S110" s="129"/>
      <c r="T110" s="179"/>
      <c r="U110" s="179"/>
      <c r="V110" s="317" t="str">
        <f>IF(S110&lt;&gt;"", IF('General Info'!$D$49="No", "Check the flag in 'General Info'!D" &amp; ROW('General Info'!$D$49), ""), IF('General Info'!$D$49="Yes","Please check if appropriate", "Can be left blank for banks without IMA"))</f>
        <v>Can be left blank for banks without IMA</v>
      </c>
      <c r="W110" s="282"/>
    </row>
    <row r="111" spans="1:23" ht="15" customHeight="1" x14ac:dyDescent="0.25">
      <c r="A111" s="213"/>
      <c r="B111" s="974" t="s">
        <v>1336</v>
      </c>
      <c r="C111" s="115"/>
      <c r="D111" s="115"/>
      <c r="E111" s="115"/>
      <c r="F111" s="115"/>
      <c r="G111" s="123"/>
      <c r="H111" s="397"/>
      <c r="I111" s="179"/>
      <c r="J111" s="317" t="str">
        <f>IF(G111&lt;&gt;"", IF('General Info'!$D$49="No", "Check the flag in 'General Info'!D" &amp; ROW('General Info'!$D$49), ""), IF('General Info'!$D$49="Yes","Please check if appropriate", "Can be left blank for banks without IMA"))</f>
        <v>Can be left blank for banks without IMA</v>
      </c>
      <c r="K111" s="879"/>
      <c r="L111" s="179"/>
      <c r="M111" s="179"/>
      <c r="N111" s="317" t="str">
        <f>IF(K111&lt;&gt;"", IF('General Info'!$D$49="No", "Check the flag in 'General Info'!D" &amp; ROW('General Info'!$D$49), ""), IF('General Info'!$D$49="Yes","Please check if appropriate", "Can be left blank for banks without IMA"))</f>
        <v>Can be left blank for banks without IMA</v>
      </c>
      <c r="O111" s="879"/>
      <c r="P111" s="179"/>
      <c r="Q111" s="179"/>
      <c r="R111" s="1587" t="str">
        <f>IF(O111&lt;&gt;"", IF('General Info'!$D$49="No", "Check the flag in 'General Info'!D" &amp; ROW('General Info'!$D$49), ""), IF('General Info'!$D$49="Yes","Please check if appropriate", "Can be left blank for banks without IMA"))</f>
        <v>Can be left blank for banks without IMA</v>
      </c>
      <c r="S111" s="129"/>
      <c r="T111" s="179"/>
      <c r="U111" s="179"/>
      <c r="V111" s="317" t="str">
        <f>IF(S111&lt;&gt;"", IF('General Info'!$D$49="No", "Check the flag in 'General Info'!D" &amp; ROW('General Info'!$D$49), ""), IF('General Info'!$D$49="Yes","Please check if appropriate", "Can be left blank for banks without IMA"))</f>
        <v>Can be left blank for banks without IMA</v>
      </c>
      <c r="W111" s="282"/>
    </row>
    <row r="112" spans="1:23" ht="15" customHeight="1" x14ac:dyDescent="0.25">
      <c r="A112" s="213"/>
      <c r="B112" s="974" t="s">
        <v>1337</v>
      </c>
      <c r="C112" s="115"/>
      <c r="D112" s="115"/>
      <c r="E112" s="115"/>
      <c r="F112" s="115"/>
      <c r="G112" s="123"/>
      <c r="H112" s="397"/>
      <c r="I112" s="179"/>
      <c r="J112" s="317" t="str">
        <f>IF(G112&lt;&gt;"", IF('General Info'!$D$49="No", "Check the flag in 'General Info'!D" &amp; ROW('General Info'!$D$49), ""), IF('General Info'!$D$49="Yes","Please check if appropriate", "Can be left blank for banks without IMA"))</f>
        <v>Can be left blank for banks without IMA</v>
      </c>
      <c r="K112" s="879"/>
      <c r="L112" s="179"/>
      <c r="M112" s="179"/>
      <c r="N112" s="317" t="str">
        <f>IF(K112&lt;&gt;"", IF('General Info'!$D$49="No", "Check the flag in 'General Info'!D" &amp; ROW('General Info'!$D$49), ""), IF('General Info'!$D$49="Yes","Please check if appropriate", "Can be left blank for banks without IMA"))</f>
        <v>Can be left blank for banks without IMA</v>
      </c>
      <c r="O112" s="879"/>
      <c r="P112" s="179"/>
      <c r="Q112" s="179"/>
      <c r="R112" s="1587" t="str">
        <f>IF(O112&lt;&gt;"", IF('General Info'!$D$49="No", "Check the flag in 'General Info'!D" &amp; ROW('General Info'!$D$49), ""), IF('General Info'!$D$49="Yes","Please check if appropriate", "Can be left blank for banks without IMA"))</f>
        <v>Can be left blank for banks without IMA</v>
      </c>
      <c r="S112" s="129"/>
      <c r="T112" s="179"/>
      <c r="U112" s="179"/>
      <c r="V112" s="317" t="str">
        <f>IF(S112&lt;&gt;"", IF('General Info'!$D$49="No", "Check the flag in 'General Info'!D" &amp; ROW('General Info'!$D$49), ""), IF('General Info'!$D$49="Yes","Please check if appropriate", "Can be left blank for banks without IMA"))</f>
        <v>Can be left blank for banks without IMA</v>
      </c>
      <c r="W112" s="282"/>
    </row>
    <row r="113" spans="1:23" ht="15" customHeight="1" x14ac:dyDescent="0.25">
      <c r="A113" s="213"/>
      <c r="B113" s="124" t="s">
        <v>1342</v>
      </c>
      <c r="C113" s="115"/>
      <c r="D113" s="115"/>
      <c r="E113" s="115"/>
      <c r="F113" s="115"/>
      <c r="G113" s="123"/>
      <c r="H113" s="397"/>
      <c r="I113" s="179"/>
      <c r="J113" s="317" t="str">
        <f>IF(G113&lt;&gt;"", IF('General Info'!$D$49="No", "Check the flag in 'General Info'!D" &amp; ROW('General Info'!$D$49), ""), IF('General Info'!$D$49="Yes","Please check if appropriate", "Can be left blank for banks without IMA"))</f>
        <v>Can be left blank for banks without IMA</v>
      </c>
      <c r="K113" s="879"/>
      <c r="L113" s="179"/>
      <c r="M113" s="179"/>
      <c r="N113" s="317" t="str">
        <f>IF(K113&lt;&gt;"", IF('General Info'!$D$49="No", "Check the flag in 'General Info'!D" &amp; ROW('General Info'!$D$49), ""), IF('General Info'!$D$49="Yes","Please check if appropriate", "Can be left blank for banks without IMA"))</f>
        <v>Can be left blank for banks without IMA</v>
      </c>
      <c r="O113" s="879"/>
      <c r="P113" s="179"/>
      <c r="Q113" s="179"/>
      <c r="R113" s="1587" t="str">
        <f>IF(O113&lt;&gt;"", IF('General Info'!$D$49="No", "Check the flag in 'General Info'!D" &amp; ROW('General Info'!$D$49), ""), IF('General Info'!$D$49="Yes","Please check if appropriate", "Can be left blank for banks without IMA"))</f>
        <v>Can be left blank for banks without IMA</v>
      </c>
      <c r="S113" s="129"/>
      <c r="T113" s="179"/>
      <c r="U113" s="179"/>
      <c r="V113" s="317" t="str">
        <f>IF(S113&lt;&gt;"", IF('General Info'!$D$49="No", "Check the flag in 'General Info'!D" &amp; ROW('General Info'!$D$49), ""), IF('General Info'!$D$49="Yes","Please check if appropriate", "Can be left blank for banks without IMA"))</f>
        <v>Can be left blank for banks without IMA</v>
      </c>
      <c r="W113" s="282"/>
    </row>
    <row r="114" spans="1:23" ht="15" customHeight="1" x14ac:dyDescent="0.25">
      <c r="A114" s="213"/>
      <c r="B114" s="974" t="s">
        <v>1345</v>
      </c>
      <c r="C114" s="115"/>
      <c r="D114" s="115"/>
      <c r="E114" s="115"/>
      <c r="F114" s="115"/>
      <c r="G114" s="123"/>
      <c r="H114" s="397"/>
      <c r="I114" s="179"/>
      <c r="J114" s="317" t="str">
        <f>IF(G114&lt;&gt;"", IF('General Info'!$D$49="No", "Check the flag in 'General Info'!D" &amp; ROW('General Info'!$D$49), ""), IF('General Info'!$D$49="Yes","Please check if appropriate", "Can be left blank for banks without IMA"))</f>
        <v>Can be left blank for banks without IMA</v>
      </c>
      <c r="K114" s="879"/>
      <c r="L114" s="179"/>
      <c r="M114" s="179"/>
      <c r="N114" s="317" t="str">
        <f>IF(K114&lt;&gt;"", IF('General Info'!$D$49="No", "Check the flag in 'General Info'!D" &amp; ROW('General Info'!$D$49), ""), IF('General Info'!$D$49="Yes","Please check if appropriate", "Can be left blank for banks without IMA"))</f>
        <v>Can be left blank for banks without IMA</v>
      </c>
      <c r="O114" s="879"/>
      <c r="P114" s="179"/>
      <c r="Q114" s="179"/>
      <c r="R114" s="1587" t="str">
        <f>IF(O114&lt;&gt;"", IF('General Info'!$D$49="No", "Check the flag in 'General Info'!D" &amp; ROW('General Info'!$D$49), ""), IF('General Info'!$D$49="Yes","Please check if appropriate", "Can be left blank for banks without IMA"))</f>
        <v>Can be left blank for banks without IMA</v>
      </c>
      <c r="S114" s="129"/>
      <c r="T114" s="179"/>
      <c r="U114" s="179"/>
      <c r="V114" s="317" t="str">
        <f>IF(S114&lt;&gt;"", IF('General Info'!$D$49="No", "Check the flag in 'General Info'!D" &amp; ROW('General Info'!$D$49), ""), IF('General Info'!$D$49="Yes","Please check if appropriate", "Can be left blank for banks without IMA"))</f>
        <v>Can be left blank for banks without IMA</v>
      </c>
      <c r="W114" s="282"/>
    </row>
    <row r="115" spans="1:23" ht="15" customHeight="1" x14ac:dyDescent="0.25">
      <c r="A115" s="213"/>
      <c r="B115" s="974" t="s">
        <v>1334</v>
      </c>
      <c r="C115" s="115"/>
      <c r="D115" s="115"/>
      <c r="E115" s="115"/>
      <c r="F115" s="115"/>
      <c r="G115" s="123"/>
      <c r="H115" s="179"/>
      <c r="I115" s="179"/>
      <c r="J115" s="317" t="str">
        <f>IF(G115&lt;&gt;"", IF('General Info'!$D$49="No", "Check the flag in 'General Info'!D" &amp; ROW('General Info'!$D$49), ""), IF('General Info'!$D$49="Yes","Please check if appropriate", "Can be left blank for banks without IMA"))</f>
        <v>Can be left blank for banks without IMA</v>
      </c>
      <c r="K115" s="879"/>
      <c r="L115" s="179"/>
      <c r="M115" s="179"/>
      <c r="N115" s="317" t="str">
        <f>IF(K115&lt;&gt;"", IF('General Info'!$D$49="No", "Check the flag in 'General Info'!D" &amp; ROW('General Info'!$D$49), ""), IF('General Info'!$D$49="Yes","Please check if appropriate", "Can be left blank for banks without IMA"))</f>
        <v>Can be left blank for banks without IMA</v>
      </c>
      <c r="O115" s="879"/>
      <c r="P115" s="179"/>
      <c r="Q115" s="179"/>
      <c r="R115" s="1587" t="str">
        <f>IF(O115&lt;&gt;"", IF('General Info'!$D$49="No", "Check the flag in 'General Info'!D" &amp; ROW('General Info'!$D$49), ""), IF('General Info'!$D$49="Yes","Please check if appropriate", "Can be left blank for banks without IMA"))</f>
        <v>Can be left blank for banks without IMA</v>
      </c>
      <c r="S115" s="129"/>
      <c r="T115" s="179"/>
      <c r="U115" s="179"/>
      <c r="V115" s="317" t="str">
        <f>IF(S115&lt;&gt;"", IF('General Info'!$D$49="No", "Check the flag in 'General Info'!D" &amp; ROW('General Info'!$D$49), ""), IF('General Info'!$D$49="Yes","Please check if appropriate", "Can be left blank for banks without IMA"))</f>
        <v>Can be left blank for banks without IMA</v>
      </c>
      <c r="W115" s="282"/>
    </row>
    <row r="116" spans="1:23" ht="15" customHeight="1" x14ac:dyDescent="0.25">
      <c r="A116" s="213"/>
      <c r="B116" s="974" t="s">
        <v>1335</v>
      </c>
      <c r="C116" s="115"/>
      <c r="D116" s="115"/>
      <c r="E116" s="115"/>
      <c r="F116" s="115"/>
      <c r="G116" s="123"/>
      <c r="H116" s="179"/>
      <c r="I116" s="179"/>
      <c r="J116" s="317" t="str">
        <f>IF(G116&lt;&gt;"", IF('General Info'!$D$49="No", "Check the flag in 'General Info'!D" &amp; ROW('General Info'!$D$49), ""), IF('General Info'!$D$49="Yes","Please check if appropriate", "Can be left blank for banks without IMA"))</f>
        <v>Can be left blank for banks without IMA</v>
      </c>
      <c r="K116" s="879"/>
      <c r="L116" s="179"/>
      <c r="M116" s="179"/>
      <c r="N116" s="317" t="str">
        <f>IF(K116&lt;&gt;"", IF('General Info'!$D$49="No", "Check the flag in 'General Info'!D" &amp; ROW('General Info'!$D$49), ""), IF('General Info'!$D$49="Yes","Please check if appropriate", "Can be left blank for banks without IMA"))</f>
        <v>Can be left blank for banks without IMA</v>
      </c>
      <c r="O116" s="879"/>
      <c r="P116" s="179"/>
      <c r="Q116" s="179"/>
      <c r="R116" s="1414" t="str">
        <f>IF(O116&lt;&gt;"", IF('General Info'!$D$49="No", "Check the flag in 'General Info'!D" &amp; ROW('General Info'!$D$49), ""), IF('General Info'!$D$49="Yes","Please check if appropriate", "Can be left blank for banks without IMA"))</f>
        <v>Can be left blank for banks without IMA</v>
      </c>
      <c r="S116" s="129"/>
      <c r="T116" s="179"/>
      <c r="U116" s="179"/>
      <c r="V116" s="317" t="str">
        <f>IF(S116&lt;&gt;"", IF('General Info'!$D$49="No", "Check the flag in 'General Info'!D" &amp; ROW('General Info'!$D$49), ""), IF('General Info'!$D$49="Yes","Please check if appropriate", "Can be left blank for banks without IMA"))</f>
        <v>Can be left blank for banks without IMA</v>
      </c>
      <c r="W116" s="282"/>
    </row>
    <row r="117" spans="1:23" ht="15" customHeight="1" x14ac:dyDescent="0.25">
      <c r="A117" s="213"/>
      <c r="B117" s="118" t="s">
        <v>411</v>
      </c>
      <c r="C117" s="115"/>
      <c r="D117" s="115"/>
      <c r="E117" s="115"/>
      <c r="F117" s="115"/>
      <c r="G117" s="25">
        <f>IF('General Info'!$D$49="Yes", IF(AND(COUNT(G118:G122)=ROWS(G118:G122), COUNT(H118:H122)=ROWS(H118:H122), ISNUMBER(I119), ISNUMBER(I120)), SUM(SQRT(I119), SQRT(I120), SQRT((0.6*SUM(G118:G122))^2+(1-0.6^2)*SUM(H118:H122))), ""), 0)</f>
        <v>0</v>
      </c>
      <c r="H117" s="179"/>
      <c r="I117" s="179"/>
      <c r="J117" s="179"/>
      <c r="K117" s="878">
        <f>IF('General Info'!$D$49="Yes", IF(AND(COUNT(K118:K122)=ROWS(K118:K122), COUNT(L118:L122)=ROWS(L118:L122), ISNUMBER(M119), ISNUMBER(M120)), SUM(SQRT(M119), SQRT(M120), SQRT((0.6*SUM(K118:K122))^2+(1-0.6^2)*SUM(L118:L122))), ""), 0)</f>
        <v>0</v>
      </c>
      <c r="L117" s="179"/>
      <c r="M117" s="179"/>
      <c r="N117" s="179"/>
      <c r="O117" s="878">
        <f>IF('General Info'!$D$49="Yes", IF(AND(COUNT(O118:O122)=ROWS(O118:O122), COUNT(P118:P122)=ROWS(P118:P122), ISNUMBER(Q119), ISNUMBER(Q120)), SUM(SQRT(Q119), SQRT(Q120), SQRT((0.6*SUM(O118:O122))^2+(1-0.6^2)*SUM(P118:P122))), ""), 0)</f>
        <v>0</v>
      </c>
      <c r="P117" s="179"/>
      <c r="Q117" s="179"/>
      <c r="R117" s="179"/>
      <c r="S117" s="878">
        <f>IF('General Info'!$D$49="Yes", IF(AND(COUNT(S118:S122)=ROWS(S118:S122), COUNT(T118:T122)=ROWS(T118:T122), ISNUMBER(U119), ISNUMBER(U120)), SUM(SQRT(U119), SQRT(U120), SQRT((0.6*SUM(S118:S122))^2+(1-0.6^2)*SUM(T118:T122))), ""), 0)</f>
        <v>0</v>
      </c>
      <c r="T117" s="179"/>
      <c r="U117" s="179"/>
      <c r="V117" s="179"/>
      <c r="W117" s="282"/>
    </row>
    <row r="118" spans="1:23" ht="15" customHeight="1" x14ac:dyDescent="0.25">
      <c r="A118" s="213"/>
      <c r="B118" s="119" t="s">
        <v>412</v>
      </c>
      <c r="C118" s="115"/>
      <c r="D118" s="115"/>
      <c r="E118" s="115"/>
      <c r="F118" s="115"/>
      <c r="G118" s="123"/>
      <c r="H118" s="123"/>
      <c r="I118" s="179"/>
      <c r="J118" s="317" t="str">
        <f>IF(G118&lt;&gt;"", IF('General Info'!$D$49="No", "Check the flag in 'General Info'!D" &amp; ROW('General Info'!$D$49), ""), IF('General Info'!$D$49="Yes","Please check if appropriate", "Can be left blank for banks without IMA"))</f>
        <v>Can be left blank for banks without IMA</v>
      </c>
      <c r="K118" s="879"/>
      <c r="L118" s="123"/>
      <c r="M118" s="179"/>
      <c r="N118" s="317" t="str">
        <f>IF(K118&lt;&gt;"", IF('General Info'!$D$49="No", "Check the flag in 'General Info'!D" &amp; ROW('General Info'!$D$49), ""), IF('General Info'!$D$49="Yes","Please check if appropriate", "Can be left blank for banks without IMA"))</f>
        <v>Can be left blank for banks without IMA</v>
      </c>
      <c r="O118" s="879"/>
      <c r="P118" s="123"/>
      <c r="Q118" s="179"/>
      <c r="R118" s="317" t="str">
        <f>IF(O118&lt;&gt;"", IF('General Info'!$D$49="No", "Check the flag in 'General Info'!D" &amp; ROW('General Info'!$D$49), ""), IF('General Info'!$D$49="Yes","Please check if appropriate", "Can be left blank for banks without IMA"))</f>
        <v>Can be left blank for banks without IMA</v>
      </c>
      <c r="S118" s="879"/>
      <c r="T118" s="123"/>
      <c r="U118" s="179"/>
      <c r="V118" s="317" t="str">
        <f>IF(S118&lt;&gt;"", IF('General Info'!$D$49="No", "Check the flag in 'General Info'!D" &amp; ROW('General Info'!$D$49), ""), IF('General Info'!$D$49="Yes","Please check if appropriate", "Can be left blank for banks without IMA"))</f>
        <v>Can be left blank for banks without IMA</v>
      </c>
      <c r="W118" s="282"/>
    </row>
    <row r="119" spans="1:23" ht="15" customHeight="1" x14ac:dyDescent="0.25">
      <c r="A119" s="213"/>
      <c r="B119" s="119" t="s">
        <v>952</v>
      </c>
      <c r="C119" s="115"/>
      <c r="D119" s="115"/>
      <c r="E119" s="115"/>
      <c r="F119" s="115"/>
      <c r="G119" s="123"/>
      <c r="H119" s="123"/>
      <c r="I119" s="96"/>
      <c r="J119" s="317" t="str">
        <f>IF(G119&lt;&gt;"", IF('General Info'!$D$49="No", "Check the flag in 'General Info'!D" &amp; ROW('General Info'!$D$49), ""), IF('General Info'!$D$49="Yes","Please check if appropriate", "Can be left blank for banks without IMA"))</f>
        <v>Can be left blank for banks without IMA</v>
      </c>
      <c r="K119" s="879"/>
      <c r="L119" s="123"/>
      <c r="M119" s="96"/>
      <c r="N119" s="317" t="str">
        <f>IF(K119&lt;&gt;"", IF('General Info'!$D$49="No", "Check the flag in 'General Info'!D" &amp; ROW('General Info'!$D$49), ""), IF('General Info'!$D$49="Yes","Please check if appropriate", "Can be left blank for banks without IMA"))</f>
        <v>Can be left blank for banks without IMA</v>
      </c>
      <c r="O119" s="879"/>
      <c r="P119" s="123"/>
      <c r="Q119" s="96"/>
      <c r="R119" s="317" t="str">
        <f>IF(O119&lt;&gt;"", IF('General Info'!$D$49="No", "Check the flag in 'General Info'!D" &amp; ROW('General Info'!$D$49), ""), IF('General Info'!$D$49="Yes","Please check if appropriate", "Can be left blank for banks without IMA"))</f>
        <v>Can be left blank for banks without IMA</v>
      </c>
      <c r="S119" s="879"/>
      <c r="T119" s="123"/>
      <c r="U119" s="96"/>
      <c r="V119" s="317" t="str">
        <f>IF(S119&lt;&gt;"", IF('General Info'!$D$49="No", "Check the flag in 'General Info'!D" &amp; ROW('General Info'!$D$49), ""), IF('General Info'!$D$49="Yes","Please check if appropriate", "Can be left blank for banks without IMA"))</f>
        <v>Can be left blank for banks without IMA</v>
      </c>
      <c r="W119" s="282"/>
    </row>
    <row r="120" spans="1:23" ht="15" customHeight="1" x14ac:dyDescent="0.25">
      <c r="A120" s="213"/>
      <c r="B120" s="119" t="s">
        <v>953</v>
      </c>
      <c r="C120" s="115"/>
      <c r="D120" s="115"/>
      <c r="E120" s="115"/>
      <c r="F120" s="115"/>
      <c r="G120" s="123"/>
      <c r="H120" s="123"/>
      <c r="I120" s="96"/>
      <c r="J120" s="317" t="str">
        <f>IF(G120&lt;&gt;"", IF('General Info'!$D$49="No", "Check the flag in 'General Info'!D" &amp; ROW('General Info'!$D$49), ""), IF('General Info'!$D$49="Yes","Please check if appropriate", "Can be left blank for banks without IMA"))</f>
        <v>Can be left blank for banks without IMA</v>
      </c>
      <c r="K120" s="879"/>
      <c r="L120" s="123"/>
      <c r="M120" s="96"/>
      <c r="N120" s="317" t="str">
        <f>IF(K120&lt;&gt;"", IF('General Info'!$D$49="No", "Check the flag in 'General Info'!D" &amp; ROW('General Info'!$D$49), ""), IF('General Info'!$D$49="Yes","Please check if appropriate", "Can be left blank for banks without IMA"))</f>
        <v>Can be left blank for banks without IMA</v>
      </c>
      <c r="O120" s="879"/>
      <c r="P120" s="123"/>
      <c r="Q120" s="96"/>
      <c r="R120" s="317" t="str">
        <f>IF(O120&lt;&gt;"", IF('General Info'!$D$49="No", "Check the flag in 'General Info'!D" &amp; ROW('General Info'!$D$49), ""), IF('General Info'!$D$49="Yes","Please check if appropriate", "Can be left blank for banks without IMA"))</f>
        <v>Can be left blank for banks without IMA</v>
      </c>
      <c r="S120" s="879"/>
      <c r="T120" s="123"/>
      <c r="U120" s="96"/>
      <c r="V120" s="317" t="str">
        <f>IF(S120&lt;&gt;"", IF('General Info'!$D$49="No", "Check the flag in 'General Info'!D" &amp; ROW('General Info'!$D$49), ""), IF('General Info'!$D$49="Yes","Please check if appropriate", "Can be left blank for banks without IMA"))</f>
        <v>Can be left blank for banks without IMA</v>
      </c>
      <c r="W120" s="282"/>
    </row>
    <row r="121" spans="1:23" ht="15" customHeight="1" x14ac:dyDescent="0.25">
      <c r="A121" s="213"/>
      <c r="B121" s="119" t="s">
        <v>413</v>
      </c>
      <c r="C121" s="115"/>
      <c r="D121" s="115"/>
      <c r="E121" s="115"/>
      <c r="F121" s="115"/>
      <c r="G121" s="123"/>
      <c r="H121" s="123"/>
      <c r="I121" s="179"/>
      <c r="J121" s="317" t="str">
        <f>IF(G121&lt;&gt;"", IF('General Info'!$D$49="No", "Check the flag in 'General Info'!D" &amp; ROW('General Info'!$D$49), ""), IF('General Info'!$D$49="Yes","Please check if appropriate", "Can be left blank for banks without IMA"))</f>
        <v>Can be left blank for banks without IMA</v>
      </c>
      <c r="K121" s="879"/>
      <c r="L121" s="123"/>
      <c r="M121" s="179"/>
      <c r="N121" s="317" t="str">
        <f>IF(K121&lt;&gt;"", IF('General Info'!$D$49="No", "Check the flag in 'General Info'!D" &amp; ROW('General Info'!$D$49), ""), IF('General Info'!$D$49="Yes","Please check if appropriate", "Can be left blank for banks without IMA"))</f>
        <v>Can be left blank for banks without IMA</v>
      </c>
      <c r="O121" s="879"/>
      <c r="P121" s="123"/>
      <c r="Q121" s="179"/>
      <c r="R121" s="317" t="str">
        <f>IF(O121&lt;&gt;"", IF('General Info'!$D$49="No", "Check the flag in 'General Info'!D" &amp; ROW('General Info'!$D$49), ""), IF('General Info'!$D$49="Yes","Please check if appropriate", "Can be left blank for banks without IMA"))</f>
        <v>Can be left blank for banks without IMA</v>
      </c>
      <c r="S121" s="879"/>
      <c r="T121" s="123"/>
      <c r="U121" s="179"/>
      <c r="V121" s="317" t="str">
        <f>IF(S121&lt;&gt;"", IF('General Info'!$D$49="No", "Check the flag in 'General Info'!D" &amp; ROW('General Info'!$D$49), ""), IF('General Info'!$D$49="Yes","Please check if appropriate", "Can be left blank for banks without IMA"))</f>
        <v>Can be left blank for banks without IMA</v>
      </c>
      <c r="W121" s="282"/>
    </row>
    <row r="122" spans="1:23" ht="15" customHeight="1" x14ac:dyDescent="0.25">
      <c r="A122" s="213"/>
      <c r="B122" s="119" t="s">
        <v>414</v>
      </c>
      <c r="C122" s="115"/>
      <c r="D122" s="115"/>
      <c r="E122" s="115"/>
      <c r="F122" s="115"/>
      <c r="G122" s="123"/>
      <c r="H122" s="123"/>
      <c r="I122" s="179"/>
      <c r="J122" s="317" t="str">
        <f>IF(G122&lt;&gt;"", IF('General Info'!$D$49="No", "Check the flag in 'General Info'!D" &amp; ROW('General Info'!$D$49), ""), IF('General Info'!$D$49="Yes","Please check if appropriate", "Can be left blank for banks without IMA"))</f>
        <v>Can be left blank for banks without IMA</v>
      </c>
      <c r="K122" s="879"/>
      <c r="L122" s="123"/>
      <c r="M122" s="179"/>
      <c r="N122" s="317" t="str">
        <f>IF(K122&lt;&gt;"", IF('General Info'!$D$49="No", "Check the flag in 'General Info'!D" &amp; ROW('General Info'!$D$49), ""), IF('General Info'!$D$49="Yes","Please check if appropriate", "Can be left blank for banks without IMA"))</f>
        <v>Can be left blank for banks without IMA</v>
      </c>
      <c r="O122" s="879"/>
      <c r="P122" s="123"/>
      <c r="Q122" s="179"/>
      <c r="R122" s="317" t="str">
        <f>IF(O122&lt;&gt;"", IF('General Info'!$D$49="No", "Check the flag in 'General Info'!D" &amp; ROW('General Info'!$D$49), ""), IF('General Info'!$D$49="Yes","Please check if appropriate", "Can be left blank for banks without IMA"))</f>
        <v>Can be left blank for banks without IMA</v>
      </c>
      <c r="S122" s="879"/>
      <c r="T122" s="123"/>
      <c r="U122" s="179"/>
      <c r="V122" s="317" t="str">
        <f>IF(S122&lt;&gt;"", IF('General Info'!$D$49="No", "Check the flag in 'General Info'!D" &amp; ROW('General Info'!$D$49), ""), IF('General Info'!$D$49="Yes","Please check if appropriate", "Can be left blank for banks without IMA"))</f>
        <v>Can be left blank for banks without IMA</v>
      </c>
      <c r="W122" s="282"/>
    </row>
    <row r="123" spans="1:23" ht="15" customHeight="1" x14ac:dyDescent="0.25">
      <c r="A123" s="213"/>
      <c r="B123" s="228" t="s">
        <v>943</v>
      </c>
      <c r="C123" s="121"/>
      <c r="D123" s="121"/>
      <c r="E123" s="121"/>
      <c r="F123" s="121"/>
      <c r="G123" s="123"/>
      <c r="H123" s="601"/>
      <c r="I123" s="601"/>
      <c r="J123" s="317" t="str">
        <f>IF(G123&lt;&gt;"", IF('General Info'!$D$49="No", "Check the flag in 'General Info'!D" &amp; ROW('General Info'!$D$49), ""), IF('General Info'!$D$49="Yes","Please check if appropriate", "Can be left blank for banks without IMA"))</f>
        <v>Can be left blank for banks without IMA</v>
      </c>
      <c r="K123" s="880"/>
      <c r="L123" s="601"/>
      <c r="M123" s="601"/>
      <c r="N123" s="317" t="str">
        <f>IF(K123&lt;&gt;"", IF('General Info'!$D$49="No", "Check the flag in 'General Info'!D" &amp; ROW('General Info'!$D$49), ""), IF('General Info'!$D$49="Yes","Please check if appropriate", "Can be left blank for banks without IMA"))</f>
        <v>Can be left blank for banks without IMA</v>
      </c>
      <c r="O123" s="880"/>
      <c r="P123" s="601"/>
      <c r="Q123" s="601"/>
      <c r="R123" s="317" t="str">
        <f>IF(O123&lt;&gt;"", IF('General Info'!$D$49="No", "Check the flag in 'General Info'!D" &amp; ROW('General Info'!$D$49), ""), IF('General Info'!$D$49="Yes","Please check if appropriate", "Can be left blank for banks without IMA"))</f>
        <v>Can be left blank for banks without IMA</v>
      </c>
      <c r="S123" s="880"/>
      <c r="T123" s="601"/>
      <c r="U123" s="601"/>
      <c r="V123" s="317" t="str">
        <f>IF(S123&lt;&gt;"", IF('General Info'!$D$49="No", "Check the flag in 'General Info'!D" &amp; ROW('General Info'!$D$49), ""), IF('General Info'!$D$49="Yes","Please check if appropriate", "Can be left blank for banks without IMA"))</f>
        <v>Can be left blank for banks without IMA</v>
      </c>
      <c r="W123" s="282"/>
    </row>
    <row r="124" spans="1:23" ht="15" customHeight="1" x14ac:dyDescent="0.25">
      <c r="A124" s="213"/>
      <c r="B124" s="2715" t="s">
        <v>1749</v>
      </c>
      <c r="C124" s="2716"/>
      <c r="D124" s="2716"/>
      <c r="E124" s="2716"/>
      <c r="F124" s="2717"/>
      <c r="G124" s="179"/>
      <c r="H124" s="192"/>
      <c r="I124" s="192"/>
      <c r="J124" s="179"/>
      <c r="K124" s="879"/>
      <c r="L124" s="192"/>
      <c r="M124" s="192"/>
      <c r="N124" s="317" t="str">
        <f>IF(K124&lt;&gt;"", IF('General Info'!$D$49="No", "Check the flag in 'General Info'!D" &amp; ROW('General Info'!$D$49), ""), IF('General Info'!$D$49="Yes","Please check if appropriate", "Can be left blank for banks without IMA"))</f>
        <v>Can be left blank for banks without IMA</v>
      </c>
      <c r="O124" s="879"/>
      <c r="P124" s="192"/>
      <c r="Q124" s="192"/>
      <c r="R124" s="317" t="str">
        <f>IF(O124&lt;&gt;"", IF('General Info'!$D$49="No", "Check the flag in 'General Info'!D" &amp; ROW('General Info'!$D$49), ""), IF('General Info'!$D$49="Yes","Please check if appropriate", "Can be left blank for banks without IMA"))</f>
        <v>Can be left blank for banks without IMA</v>
      </c>
      <c r="S124" s="879"/>
      <c r="T124" s="192"/>
      <c r="U124" s="192"/>
      <c r="V124" s="317" t="str">
        <f>IF(S124&lt;&gt;"", IF('General Info'!$D$49="No", "Check the flag in 'General Info'!D" &amp; ROW('General Info'!$D$49), ""), IF('General Info'!$D$49="Yes","Please check if appropriate", "Can be left blank for banks without IMA"))</f>
        <v>Can be left blank for banks without IMA</v>
      </c>
      <c r="W124" s="282"/>
    </row>
    <row r="125" spans="1:23" ht="15" customHeight="1" x14ac:dyDescent="0.25">
      <c r="A125" s="213"/>
      <c r="B125" s="2715" t="s">
        <v>1750</v>
      </c>
      <c r="C125" s="2716"/>
      <c r="D125" s="2716"/>
      <c r="E125" s="2716"/>
      <c r="F125" s="2717"/>
      <c r="G125" s="25" t="str">
        <f>IF(ISNUMBER($G11), $G11, "")</f>
        <v/>
      </c>
      <c r="H125" s="192"/>
      <c r="I125" s="192"/>
      <c r="J125" s="179"/>
      <c r="K125" s="878" t="str">
        <f>IF(ISNUMBER($G11), $G11, "")</f>
        <v/>
      </c>
      <c r="L125" s="192"/>
      <c r="M125" s="192"/>
      <c r="N125" s="179"/>
      <c r="O125" s="878" t="str">
        <f>IF(ISNUMBER($G11), $G11, "")</f>
        <v/>
      </c>
      <c r="P125" s="192"/>
      <c r="Q125" s="192"/>
      <c r="R125" s="179"/>
      <c r="S125" s="878" t="str">
        <f>IF(ISNUMBER($G11), $G11, "")</f>
        <v/>
      </c>
      <c r="T125" s="192"/>
      <c r="U125" s="192"/>
      <c r="V125" s="179"/>
      <c r="W125" s="282"/>
    </row>
    <row r="126" spans="1:23" ht="15" customHeight="1" x14ac:dyDescent="0.25">
      <c r="A126" s="213"/>
      <c r="B126" s="2715" t="s">
        <v>1751</v>
      </c>
      <c r="C126" s="2716"/>
      <c r="D126" s="2716"/>
      <c r="E126" s="2716"/>
      <c r="F126" s="2717"/>
      <c r="G126" s="25">
        <f>IF(ISNUMBER(G132), G132, "")</f>
        <v>0</v>
      </c>
      <c r="H126" s="877"/>
      <c r="I126" s="877"/>
      <c r="J126" s="861"/>
      <c r="K126" s="885">
        <f>IF(ISNUMBER(K132), K132, "")</f>
        <v>0</v>
      </c>
      <c r="L126" s="877"/>
      <c r="M126" s="877"/>
      <c r="N126" s="861"/>
      <c r="O126" s="885">
        <f>IF(ISNUMBER(O132), O132, "")</f>
        <v>0</v>
      </c>
      <c r="P126" s="877"/>
      <c r="Q126" s="877"/>
      <c r="R126" s="861"/>
      <c r="S126" s="885">
        <f>IF(ISNUMBER(S132), S132, "")</f>
        <v>0</v>
      </c>
      <c r="T126" s="877"/>
      <c r="U126" s="877"/>
      <c r="V126" s="861"/>
      <c r="W126" s="282"/>
    </row>
    <row r="127" spans="1:23" ht="15" customHeight="1" x14ac:dyDescent="0.25">
      <c r="A127" s="213"/>
      <c r="B127" s="596" t="s">
        <v>935</v>
      </c>
      <c r="C127" s="666"/>
      <c r="D127" s="666"/>
      <c r="E127" s="666"/>
      <c r="F127" s="666"/>
      <c r="G127" s="859" t="str">
        <f>IF(AND(ISNUMBER(G60),ISNUMBER(G87),ISNUMBER(G125),ISNUMBER(G126)), MIN(G125, G87+G60)+MAX(0, G87-G126),"")</f>
        <v/>
      </c>
      <c r="H127" s="860"/>
      <c r="I127" s="860"/>
      <c r="J127" s="858"/>
      <c r="K127" s="1059" t="str">
        <f>IF(AND(ISNUMBER(K60), ISNUMBER(K87), ISNUMBER(K124), ISNUMBER(K125), ISNUMBER(K126)), MIN(K125, K87+K124+K60)+MAX(0, K87-K126), "")</f>
        <v/>
      </c>
      <c r="L127" s="860"/>
      <c r="M127" s="860"/>
      <c r="N127" s="858"/>
      <c r="O127" s="1059" t="str">
        <f>IF(AND(ISNUMBER(O60), ISNUMBER(O87), ISNUMBER(O125), ISNUMBER(O126)), MIN(O125, O87+O60)+MAX(0, O87-O126), "")</f>
        <v/>
      </c>
      <c r="P127" s="860"/>
      <c r="Q127" s="860"/>
      <c r="R127" s="858"/>
      <c r="S127" s="1059" t="str">
        <f>IF(AND(ISNUMBER(S60), ISNUMBER(S87), ISNUMBER(S124), ISNUMBER(S125), ISNUMBER(S126)), MIN(S125, S87+S124+S60)+MAX(0, S87-S126), "")</f>
        <v/>
      </c>
      <c r="T127" s="860"/>
      <c r="U127" s="860"/>
      <c r="V127" s="858"/>
      <c r="W127" s="282"/>
    </row>
    <row r="128" spans="1:23" ht="105" customHeight="1" x14ac:dyDescent="0.25">
      <c r="A128" s="2447" t="s">
        <v>1752</v>
      </c>
      <c r="B128" s="2448"/>
      <c r="C128" s="2448"/>
      <c r="D128" s="2448"/>
      <c r="E128" s="2448"/>
      <c r="F128" s="2448"/>
      <c r="G128" s="2448"/>
      <c r="H128" s="2448"/>
      <c r="I128" s="2448"/>
      <c r="J128" s="2448"/>
      <c r="K128" s="97"/>
      <c r="L128" s="156"/>
      <c r="M128" s="97"/>
      <c r="N128" s="97"/>
      <c r="O128" s="97"/>
      <c r="P128" s="156"/>
      <c r="Q128" s="97"/>
      <c r="R128" s="97"/>
      <c r="S128" s="97"/>
      <c r="T128" s="156"/>
      <c r="U128" s="97"/>
      <c r="V128" s="97"/>
      <c r="W128" s="591"/>
    </row>
    <row r="129" spans="1:23" ht="15" customHeight="1" x14ac:dyDescent="0.25">
      <c r="A129" s="245"/>
      <c r="B129" s="2718"/>
      <c r="C129" s="2718"/>
      <c r="D129" s="2718"/>
      <c r="E129" s="2718"/>
      <c r="F129" s="2718"/>
      <c r="G129" s="2706" t="s">
        <v>956</v>
      </c>
      <c r="H129" s="2706"/>
      <c r="I129" s="2706"/>
      <c r="J129" s="2707"/>
      <c r="K129" s="2706" t="s">
        <v>957</v>
      </c>
      <c r="L129" s="2706"/>
      <c r="M129" s="2706"/>
      <c r="N129" s="2706"/>
      <c r="O129" s="2705" t="s">
        <v>1499</v>
      </c>
      <c r="P129" s="2706"/>
      <c r="Q129" s="2706"/>
      <c r="R129" s="2707"/>
      <c r="S129" s="2705" t="s">
        <v>1500</v>
      </c>
      <c r="T129" s="2706"/>
      <c r="U129" s="2706"/>
      <c r="V129" s="2707"/>
      <c r="W129" s="591"/>
    </row>
    <row r="130" spans="1:23" ht="15" customHeight="1" x14ac:dyDescent="0.25">
      <c r="A130" s="213"/>
      <c r="B130" s="2719"/>
      <c r="C130" s="2719"/>
      <c r="D130" s="2719"/>
      <c r="E130" s="2719"/>
      <c r="F130" s="2719"/>
      <c r="G130" s="685" t="s">
        <v>921</v>
      </c>
      <c r="H130" s="860"/>
      <c r="I130" s="860"/>
      <c r="J130" s="1060"/>
      <c r="K130" s="453" t="s">
        <v>921</v>
      </c>
      <c r="L130" s="860"/>
      <c r="M130" s="860"/>
      <c r="N130" s="858"/>
      <c r="O130" s="1342" t="s">
        <v>921</v>
      </c>
      <c r="P130" s="860"/>
      <c r="Q130" s="860"/>
      <c r="R130" s="858"/>
      <c r="S130" s="1342" t="s">
        <v>921</v>
      </c>
      <c r="T130" s="860"/>
      <c r="U130" s="860"/>
      <c r="V130" s="858"/>
      <c r="W130" s="282"/>
    </row>
    <row r="131" spans="1:23" ht="15" customHeight="1" x14ac:dyDescent="0.25">
      <c r="A131" s="213"/>
      <c r="B131" s="113" t="s">
        <v>1753</v>
      </c>
      <c r="C131" s="139"/>
      <c r="D131" s="139"/>
      <c r="E131" s="139"/>
      <c r="F131" s="139"/>
      <c r="G131" s="25">
        <f>IF(ISNUMBER(G87), G87, "")</f>
        <v>0</v>
      </c>
      <c r="H131" s="179"/>
      <c r="I131" s="179"/>
      <c r="J131" s="1062"/>
      <c r="K131" s="641">
        <f>IF(ISNUMBER(K87), K87, "")</f>
        <v>0</v>
      </c>
      <c r="L131" s="179"/>
      <c r="M131" s="179"/>
      <c r="N131" s="593"/>
      <c r="O131" s="876">
        <f>IF(ISNUMBER(O87), O87, "")</f>
        <v>0</v>
      </c>
      <c r="P131" s="179"/>
      <c r="Q131" s="179"/>
      <c r="R131" s="593"/>
      <c r="S131" s="876">
        <f>IF(ISNUMBER(S87), S87, "")</f>
        <v>0</v>
      </c>
      <c r="T131" s="179"/>
      <c r="U131" s="179"/>
      <c r="V131" s="593"/>
      <c r="W131" s="282"/>
    </row>
    <row r="132" spans="1:23" ht="15" customHeight="1" x14ac:dyDescent="0.25">
      <c r="A132" s="213"/>
      <c r="B132" s="69" t="s">
        <v>1754</v>
      </c>
      <c r="C132" s="115"/>
      <c r="D132" s="115"/>
      <c r="E132" s="115"/>
      <c r="F132" s="115"/>
      <c r="G132" s="25">
        <f>IF('General Info'!$D$49="Yes", IF(AND(ISNUMBER(G133), ISNUMBER(G152), ISNUMBER(G153)), SUM(G133,G152,G153), ""), 0)</f>
        <v>0</v>
      </c>
      <c r="H132" s="179"/>
      <c r="I132" s="179"/>
      <c r="J132" s="884"/>
      <c r="K132" s="80">
        <f>IF('General Info'!$D$49="Yes", IF(AND(ISNUMBER(K133), ISNUMBER(K152), ISNUMBER(K153)), SUM(K133,K152,K153), ""), 0)</f>
        <v>0</v>
      </c>
      <c r="L132" s="179"/>
      <c r="M132" s="179"/>
      <c r="N132" s="179"/>
      <c r="O132" s="878">
        <f>IF('General Info'!$D$49="Yes", IF(AND(ISNUMBER(O133), ISNUMBER(O152), ISNUMBER(O153)), SUM(O133,O152,O153), ""), 0)</f>
        <v>0</v>
      </c>
      <c r="P132" s="179"/>
      <c r="Q132" s="179"/>
      <c r="R132" s="179"/>
      <c r="S132" s="878">
        <f>IF('General Info'!$D$49="Yes", IF(AND(ISNUMBER(S133), ISNUMBER(S152), ISNUMBER(S153)), SUM(S133,S152,S153), ""), 0)</f>
        <v>0</v>
      </c>
      <c r="T132" s="179"/>
      <c r="U132" s="179"/>
      <c r="V132" s="179"/>
      <c r="W132" s="282"/>
    </row>
    <row r="133" spans="1:23" ht="15" customHeight="1" x14ac:dyDescent="0.25">
      <c r="A133" s="213"/>
      <c r="B133" s="118" t="s">
        <v>517</v>
      </c>
      <c r="C133" s="115"/>
      <c r="D133" s="115"/>
      <c r="E133" s="115"/>
      <c r="F133" s="115"/>
      <c r="G133" s="25">
        <f>IF('General Info'!$D$49="Yes", IF(AND(ISNUMBER(G134), ISNUMBER(G140), ISNUMBER(G146)), SUM(G134,G140,G146), ""), 0)</f>
        <v>0</v>
      </c>
      <c r="H133" s="179"/>
      <c r="I133" s="179"/>
      <c r="J133" s="884"/>
      <c r="K133" s="80">
        <f>IF('General Info'!$D$49="Yes", IF(AND(ISNUMBER(K134), ISNUMBER(K140), ISNUMBER(K146)), SUM(K134,K140,K146), ""), 0)</f>
        <v>0</v>
      </c>
      <c r="L133" s="179"/>
      <c r="M133" s="179"/>
      <c r="N133" s="179"/>
      <c r="O133" s="878">
        <f>IF('General Info'!$D$49="Yes", IF(AND(ISNUMBER(O134), ISNUMBER(O140), ISNUMBER(O146)), SUM(O134,O140,O146), ""), 0)</f>
        <v>0</v>
      </c>
      <c r="P133" s="179"/>
      <c r="Q133" s="179"/>
      <c r="R133" s="179"/>
      <c r="S133" s="878">
        <f>IF('General Info'!$D$49="Yes", IF(AND(ISNUMBER(S134), ISNUMBER(S140), ISNUMBER(S146)), SUM(S134,S140,S146), ""), 0)</f>
        <v>0</v>
      </c>
      <c r="T133" s="179"/>
      <c r="U133" s="179"/>
      <c r="V133" s="179"/>
      <c r="W133" s="282"/>
    </row>
    <row r="134" spans="1:23" ht="15" customHeight="1" x14ac:dyDescent="0.25">
      <c r="A134" s="213"/>
      <c r="B134" s="119" t="s">
        <v>402</v>
      </c>
      <c r="C134" s="115"/>
      <c r="D134" s="115"/>
      <c r="E134" s="115"/>
      <c r="F134" s="115"/>
      <c r="G134" s="25">
        <f>IF('General Info'!$D$49="Yes", IF(COUNT(G135:G139)=ROWS(G135:G139), SUM(G135:G139), ""), 0)</f>
        <v>0</v>
      </c>
      <c r="H134" s="179"/>
      <c r="I134" s="179"/>
      <c r="J134" s="884"/>
      <c r="K134" s="80">
        <f>IF('General Info'!$D$49="Yes", IF(COUNT(K135:K139)=ROWS(K135:K139), SUM(K135:K139), ""), 0)</f>
        <v>0</v>
      </c>
      <c r="L134" s="179"/>
      <c r="M134" s="179"/>
      <c r="N134" s="179"/>
      <c r="O134" s="878">
        <f>IF('General Info'!$D$49="Yes", IF(COUNT(O135:O139)=ROWS(O135:O139), SUM(O135:O139), ""), 0)</f>
        <v>0</v>
      </c>
      <c r="P134" s="179"/>
      <c r="Q134" s="179"/>
      <c r="R134" s="179"/>
      <c r="S134" s="878">
        <f>IF('General Info'!$D$49="Yes", IF(COUNT(S135:S139)=ROWS(S135:S139), SUM(S135:S139), ""), 0)</f>
        <v>0</v>
      </c>
      <c r="T134" s="179"/>
      <c r="U134" s="179"/>
      <c r="V134" s="179"/>
      <c r="W134" s="282"/>
    </row>
    <row r="135" spans="1:23" ht="15" customHeight="1" x14ac:dyDescent="0.25">
      <c r="A135" s="213"/>
      <c r="B135" s="124" t="s">
        <v>406</v>
      </c>
      <c r="C135" s="115"/>
      <c r="D135" s="115"/>
      <c r="E135" s="115"/>
      <c r="F135" s="115"/>
      <c r="G135" s="123"/>
      <c r="H135" s="179"/>
      <c r="I135" s="179"/>
      <c r="J135" s="1587" t="str">
        <f>IF(G135&lt;&gt;"", IF('General Info'!$D$49="No", "Check the flag in 'General Info'!D" &amp; ROW('General Info'!$D$49), ""), IF('General Info'!$D$49="Yes","Please check if appropriate", "Can be left blank for banks without IMA"))</f>
        <v>Can be left blank for banks without IMA</v>
      </c>
      <c r="K135" s="129"/>
      <c r="L135" s="179"/>
      <c r="M135" s="179"/>
      <c r="N135" s="317" t="str">
        <f>IF(K135&lt;&gt;"", IF('General Info'!$D$49="No", "Check the flag in 'General Info'!D" &amp; ROW('General Info'!$D$49), ""), IF('General Info'!$D$49="Yes","Please check if appropriate", "Can be left blank for banks without IMA"))</f>
        <v>Can be left blank for banks without IMA</v>
      </c>
      <c r="O135" s="879"/>
      <c r="P135" s="179"/>
      <c r="Q135" s="179"/>
      <c r="R135" s="317" t="str">
        <f>IF(O135&lt;&gt;"", IF('General Info'!$D$49="No", "Check the flag in 'General Info'!D" &amp; ROW('General Info'!$D$49), ""), IF('General Info'!$D$49="Yes","Please check if appropriate", "Can be left blank for banks without IMA"))</f>
        <v>Can be left blank for banks without IMA</v>
      </c>
      <c r="S135" s="879"/>
      <c r="T135" s="179"/>
      <c r="U135" s="179"/>
      <c r="V135" s="317" t="str">
        <f>IF(S135&lt;&gt;"", IF('General Info'!$D$49="No", "Check the flag in 'General Info'!D" &amp; ROW('General Info'!$D$49), ""), IF('General Info'!$D$49="Yes","Please check if appropriate", "Can be left blank for banks without IMA"))</f>
        <v>Can be left blank for banks without IMA</v>
      </c>
      <c r="W135" s="282"/>
    </row>
    <row r="136" spans="1:23" ht="15" customHeight="1" x14ac:dyDescent="0.25">
      <c r="A136" s="213"/>
      <c r="B136" s="124" t="s">
        <v>405</v>
      </c>
      <c r="C136" s="115"/>
      <c r="D136" s="115"/>
      <c r="E136" s="115"/>
      <c r="F136" s="115"/>
      <c r="G136" s="123"/>
      <c r="H136" s="179"/>
      <c r="I136" s="179"/>
      <c r="J136" s="1587" t="str">
        <f>IF(G136&lt;&gt;"", IF('General Info'!$D$49="No", "Check the flag in 'General Info'!D" &amp; ROW('General Info'!$D$49), ""), IF('General Info'!$D$49="Yes","Please check if appropriate", "Can be left blank for banks without IMA"))</f>
        <v>Can be left blank for banks without IMA</v>
      </c>
      <c r="K136" s="129"/>
      <c r="L136" s="179"/>
      <c r="M136" s="179"/>
      <c r="N136" s="317" t="str">
        <f>IF(K136&lt;&gt;"", IF('General Info'!$D$49="No", "Check the flag in 'General Info'!D" &amp; ROW('General Info'!$D$49), ""), IF('General Info'!$D$49="Yes","Please check if appropriate", "Can be left blank for banks without IMA"))</f>
        <v>Can be left blank for banks without IMA</v>
      </c>
      <c r="O136" s="879"/>
      <c r="P136" s="179"/>
      <c r="Q136" s="179"/>
      <c r="R136" s="317" t="str">
        <f>IF(O136&lt;&gt;"", IF('General Info'!$D$49="No", "Check the flag in 'General Info'!D" &amp; ROW('General Info'!$D$49), ""), IF('General Info'!$D$49="Yes","Please check if appropriate", "Can be left blank for banks without IMA"))</f>
        <v>Can be left blank for banks without IMA</v>
      </c>
      <c r="S136" s="879"/>
      <c r="T136" s="179"/>
      <c r="U136" s="179"/>
      <c r="V136" s="317" t="str">
        <f>IF(S136&lt;&gt;"", IF('General Info'!$D$49="No", "Check the flag in 'General Info'!D" &amp; ROW('General Info'!$D$49), ""), IF('General Info'!$D$49="Yes","Please check if appropriate", "Can be left blank for banks without IMA"))</f>
        <v>Can be left blank for banks without IMA</v>
      </c>
      <c r="W136" s="282"/>
    </row>
    <row r="137" spans="1:23" ht="15" customHeight="1" x14ac:dyDescent="0.25">
      <c r="A137" s="213"/>
      <c r="B137" s="124" t="s">
        <v>397</v>
      </c>
      <c r="C137" s="115"/>
      <c r="D137" s="115"/>
      <c r="E137" s="115"/>
      <c r="F137" s="115"/>
      <c r="G137" s="123"/>
      <c r="H137" s="179"/>
      <c r="I137" s="179"/>
      <c r="J137" s="1587" t="str">
        <f>IF(G137&lt;&gt;"", IF('General Info'!$D$49="No", "Check the flag in 'General Info'!D" &amp; ROW('General Info'!$D$49), ""), IF('General Info'!$D$49="Yes","Please check if appropriate", "Can be left blank for banks without IMA"))</f>
        <v>Can be left blank for banks without IMA</v>
      </c>
      <c r="K137" s="129"/>
      <c r="L137" s="179"/>
      <c r="M137" s="179"/>
      <c r="N137" s="317" t="str">
        <f>IF(K137&lt;&gt;"", IF('General Info'!$D$49="No", "Check the flag in 'General Info'!D" &amp; ROW('General Info'!$D$49), ""), IF('General Info'!$D$49="Yes","Please check if appropriate", "Can be left blank for banks without IMA"))</f>
        <v>Can be left blank for banks without IMA</v>
      </c>
      <c r="O137" s="879"/>
      <c r="P137" s="179"/>
      <c r="Q137" s="179"/>
      <c r="R137" s="317" t="str">
        <f>IF(O137&lt;&gt;"", IF('General Info'!$D$49="No", "Check the flag in 'General Info'!D" &amp; ROW('General Info'!$D$49), ""), IF('General Info'!$D$49="Yes","Please check if appropriate", "Can be left blank for banks without IMA"))</f>
        <v>Can be left blank for banks without IMA</v>
      </c>
      <c r="S137" s="879"/>
      <c r="T137" s="179"/>
      <c r="U137" s="179"/>
      <c r="V137" s="317" t="str">
        <f>IF(S137&lt;&gt;"", IF('General Info'!$D$49="No", "Check the flag in 'General Info'!D" &amp; ROW('General Info'!$D$49), ""), IF('General Info'!$D$49="Yes","Please check if appropriate", "Can be left blank for banks without IMA"))</f>
        <v>Can be left blank for banks without IMA</v>
      </c>
      <c r="W137" s="282"/>
    </row>
    <row r="138" spans="1:23" ht="15" customHeight="1" x14ac:dyDescent="0.25">
      <c r="A138" s="213"/>
      <c r="B138" s="124" t="s">
        <v>399</v>
      </c>
      <c r="C138" s="115"/>
      <c r="D138" s="115"/>
      <c r="E138" s="115"/>
      <c r="F138" s="115"/>
      <c r="G138" s="123"/>
      <c r="H138" s="179"/>
      <c r="I138" s="179"/>
      <c r="J138" s="1587" t="str">
        <f>IF(G138&lt;&gt;"", IF('General Info'!$D$49="No", "Check the flag in 'General Info'!D" &amp; ROW('General Info'!$D$49), ""), IF('General Info'!$D$49="Yes","Please check if appropriate", "Can be left blank for banks without IMA"))</f>
        <v>Can be left blank for banks without IMA</v>
      </c>
      <c r="K138" s="129"/>
      <c r="L138" s="179"/>
      <c r="M138" s="179"/>
      <c r="N138" s="317" t="str">
        <f>IF(K138&lt;&gt;"", IF('General Info'!$D$49="No", "Check the flag in 'General Info'!D" &amp; ROW('General Info'!$D$49), ""), IF('General Info'!$D$49="Yes","Please check if appropriate", "Can be left blank for banks without IMA"))</f>
        <v>Can be left blank for banks without IMA</v>
      </c>
      <c r="O138" s="879"/>
      <c r="P138" s="179"/>
      <c r="Q138" s="179"/>
      <c r="R138" s="317" t="str">
        <f>IF(O138&lt;&gt;"", IF('General Info'!$D$49="No", "Check the flag in 'General Info'!D" &amp; ROW('General Info'!$D$49), ""), IF('General Info'!$D$49="Yes","Please check if appropriate", "Can be left blank for banks without IMA"))</f>
        <v>Can be left blank for banks without IMA</v>
      </c>
      <c r="S138" s="879"/>
      <c r="T138" s="179"/>
      <c r="U138" s="179"/>
      <c r="V138" s="317" t="str">
        <f>IF(S138&lt;&gt;"", IF('General Info'!$D$49="No", "Check the flag in 'General Info'!D" &amp; ROW('General Info'!$D$49), ""), IF('General Info'!$D$49="Yes","Please check if appropriate", "Can be left blank for banks without IMA"))</f>
        <v>Can be left blank for banks without IMA</v>
      </c>
      <c r="W138" s="282"/>
    </row>
    <row r="139" spans="1:23" ht="15" customHeight="1" x14ac:dyDescent="0.25">
      <c r="A139" s="213"/>
      <c r="B139" s="124" t="s">
        <v>398</v>
      </c>
      <c r="C139" s="115"/>
      <c r="D139" s="115"/>
      <c r="E139" s="115"/>
      <c r="F139" s="115"/>
      <c r="G139" s="123"/>
      <c r="H139" s="179"/>
      <c r="I139" s="179"/>
      <c r="J139" s="1587" t="str">
        <f>IF(G139&lt;&gt;"", IF('General Info'!$D$49="No", "Check the flag in 'General Info'!D" &amp; ROW('General Info'!$D$49), ""), IF('General Info'!$D$49="Yes","Please check if appropriate", "Can be left blank for banks without IMA"))</f>
        <v>Can be left blank for banks without IMA</v>
      </c>
      <c r="K139" s="129"/>
      <c r="L139" s="179"/>
      <c r="M139" s="179"/>
      <c r="N139" s="317" t="str">
        <f>IF(K139&lt;&gt;"", IF('General Info'!$D$49="No", "Check the flag in 'General Info'!D" &amp; ROW('General Info'!$D$49), ""), IF('General Info'!$D$49="Yes","Please check if appropriate", "Can be left blank for banks without IMA"))</f>
        <v>Can be left blank for banks without IMA</v>
      </c>
      <c r="O139" s="879"/>
      <c r="P139" s="179"/>
      <c r="Q139" s="179"/>
      <c r="R139" s="317" t="str">
        <f>IF(O139&lt;&gt;"", IF('General Info'!$D$49="No", "Check the flag in 'General Info'!D" &amp; ROW('General Info'!$D$49), ""), IF('General Info'!$D$49="Yes","Please check if appropriate", "Can be left blank for banks without IMA"))</f>
        <v>Can be left blank for banks without IMA</v>
      </c>
      <c r="S139" s="879"/>
      <c r="T139" s="179"/>
      <c r="U139" s="179"/>
      <c r="V139" s="317" t="str">
        <f>IF(S139&lt;&gt;"", IF('General Info'!$D$49="No", "Check the flag in 'General Info'!D" &amp; ROW('General Info'!$D$49), ""), IF('General Info'!$D$49="Yes","Please check if appropriate", "Can be left blank for banks without IMA"))</f>
        <v>Can be left blank for banks without IMA</v>
      </c>
      <c r="W139" s="282"/>
    </row>
    <row r="140" spans="1:23" ht="15" customHeight="1" x14ac:dyDescent="0.25">
      <c r="A140" s="213"/>
      <c r="B140" s="119" t="s">
        <v>403</v>
      </c>
      <c r="C140" s="115"/>
      <c r="D140" s="115"/>
      <c r="E140" s="115"/>
      <c r="F140" s="115"/>
      <c r="G140" s="25">
        <f>IF('General Info'!$D$49="Yes", IF(COUNT(G141:G145)=ROWS(G141:G145), SUM(G141:G145), ""), 0)</f>
        <v>0</v>
      </c>
      <c r="H140" s="179"/>
      <c r="I140" s="179"/>
      <c r="J140" s="884"/>
      <c r="K140" s="80">
        <f>IF('General Info'!$D$49="Yes", IF(COUNT(K141:K145)=ROWS(K141:K145), SUM(K141:K145), ""), 0)</f>
        <v>0</v>
      </c>
      <c r="L140" s="179"/>
      <c r="M140" s="179"/>
      <c r="N140" s="179"/>
      <c r="O140" s="878">
        <f>IF('General Info'!$D$49="Yes", IF(COUNT(O141:O145)=ROWS(O141:O145), SUM(O141:O145), ""), 0)</f>
        <v>0</v>
      </c>
      <c r="P140" s="179"/>
      <c r="Q140" s="179"/>
      <c r="R140" s="179"/>
      <c r="S140" s="878">
        <f>IF('General Info'!$D$49="Yes", IF(COUNT(S141:S145)=ROWS(S141:S145), SUM(S141:S145), ""), 0)</f>
        <v>0</v>
      </c>
      <c r="T140" s="179"/>
      <c r="U140" s="179"/>
      <c r="V140" s="179"/>
      <c r="W140" s="282"/>
    </row>
    <row r="141" spans="1:23" ht="15" customHeight="1" x14ac:dyDescent="0.25">
      <c r="A141" s="213"/>
      <c r="B141" s="124" t="s">
        <v>406</v>
      </c>
      <c r="C141" s="115"/>
      <c r="D141" s="115"/>
      <c r="E141" s="115"/>
      <c r="F141" s="115"/>
      <c r="G141" s="123"/>
      <c r="H141" s="179"/>
      <c r="I141" s="179"/>
      <c r="J141" s="1587" t="str">
        <f>IF(G141&lt;&gt;"", IF('General Info'!$D$49="No", "Check the flag in 'General Info'!D" &amp; ROW('General Info'!$D$49), ""), IF('General Info'!$D$49="Yes","Please check if appropriate", "Can be left blank for banks without IMA"))</f>
        <v>Can be left blank for banks without IMA</v>
      </c>
      <c r="K141" s="129"/>
      <c r="L141" s="179"/>
      <c r="M141" s="179"/>
      <c r="N141" s="317" t="str">
        <f>IF(K141&lt;&gt;"", IF('General Info'!$D$49="No", "Check the flag in 'General Info'!D" &amp; ROW('General Info'!$D$49), ""), IF('General Info'!$D$49="Yes","Please check if appropriate", "Can be left blank for banks without IMA"))</f>
        <v>Can be left blank for banks without IMA</v>
      </c>
      <c r="O141" s="879"/>
      <c r="P141" s="179"/>
      <c r="Q141" s="179"/>
      <c r="R141" s="317" t="str">
        <f>IF(O141&lt;&gt;"", IF('General Info'!$D$49="No", "Check the flag in 'General Info'!D" &amp; ROW('General Info'!$D$49), ""), IF('General Info'!$D$49="Yes","Please check if appropriate", "Can be left blank for banks without IMA"))</f>
        <v>Can be left blank for banks without IMA</v>
      </c>
      <c r="S141" s="879"/>
      <c r="T141" s="179"/>
      <c r="U141" s="179"/>
      <c r="V141" s="317" t="str">
        <f>IF(S141&lt;&gt;"", IF('General Info'!$D$49="No", "Check the flag in 'General Info'!D" &amp; ROW('General Info'!$D$49), ""), IF('General Info'!$D$49="Yes","Please check if appropriate", "Can be left blank for banks without IMA"))</f>
        <v>Can be left blank for banks without IMA</v>
      </c>
      <c r="W141" s="282"/>
    </row>
    <row r="142" spans="1:23" ht="15" customHeight="1" x14ac:dyDescent="0.25">
      <c r="A142" s="213"/>
      <c r="B142" s="124" t="s">
        <v>405</v>
      </c>
      <c r="C142" s="115"/>
      <c r="D142" s="115"/>
      <c r="E142" s="115"/>
      <c r="F142" s="115"/>
      <c r="G142" s="123"/>
      <c r="H142" s="179"/>
      <c r="I142" s="179"/>
      <c r="J142" s="1587" t="str">
        <f>IF(G142&lt;&gt;"", IF('General Info'!$D$49="No", "Check the flag in 'General Info'!D" &amp; ROW('General Info'!$D$49), ""), IF('General Info'!$D$49="Yes","Please check if appropriate", "Can be left blank for banks without IMA"))</f>
        <v>Can be left blank for banks without IMA</v>
      </c>
      <c r="K142" s="129"/>
      <c r="L142" s="179"/>
      <c r="M142" s="179"/>
      <c r="N142" s="317" t="str">
        <f>IF(K142&lt;&gt;"", IF('General Info'!$D$49="No", "Check the flag in 'General Info'!D" &amp; ROW('General Info'!$D$49), ""), IF('General Info'!$D$49="Yes","Please check if appropriate", "Can be left blank for banks without IMA"))</f>
        <v>Can be left blank for banks without IMA</v>
      </c>
      <c r="O142" s="879"/>
      <c r="P142" s="179"/>
      <c r="Q142" s="179"/>
      <c r="R142" s="317" t="str">
        <f>IF(O142&lt;&gt;"", IF('General Info'!$D$49="No", "Check the flag in 'General Info'!D" &amp; ROW('General Info'!$D$49), ""), IF('General Info'!$D$49="Yes","Please check if appropriate", "Can be left blank for banks without IMA"))</f>
        <v>Can be left blank for banks without IMA</v>
      </c>
      <c r="S142" s="879"/>
      <c r="T142" s="179"/>
      <c r="U142" s="179"/>
      <c r="V142" s="317" t="str">
        <f>IF(S142&lt;&gt;"", IF('General Info'!$D$49="No", "Check the flag in 'General Info'!D" &amp; ROW('General Info'!$D$49), ""), IF('General Info'!$D$49="Yes","Please check if appropriate", "Can be left blank for banks without IMA"))</f>
        <v>Can be left blank for banks without IMA</v>
      </c>
      <c r="W142" s="282"/>
    </row>
    <row r="143" spans="1:23" ht="15" customHeight="1" x14ac:dyDescent="0.25">
      <c r="A143" s="213"/>
      <c r="B143" s="124" t="s">
        <v>397</v>
      </c>
      <c r="C143" s="115"/>
      <c r="D143" s="115"/>
      <c r="E143" s="115"/>
      <c r="F143" s="115"/>
      <c r="G143" s="123"/>
      <c r="H143" s="179"/>
      <c r="I143" s="179"/>
      <c r="J143" s="1587" t="str">
        <f>IF(G143&lt;&gt;"", IF('General Info'!$D$49="No", "Check the flag in 'General Info'!D" &amp; ROW('General Info'!$D$49), ""), IF('General Info'!$D$49="Yes","Please check if appropriate", "Can be left blank for banks without IMA"))</f>
        <v>Can be left blank for banks without IMA</v>
      </c>
      <c r="K143" s="129"/>
      <c r="L143" s="179"/>
      <c r="M143" s="179"/>
      <c r="N143" s="317" t="str">
        <f>IF(K143&lt;&gt;"", IF('General Info'!$D$49="No", "Check the flag in 'General Info'!D" &amp; ROW('General Info'!$D$49), ""), IF('General Info'!$D$49="Yes","Please check if appropriate", "Can be left blank for banks without IMA"))</f>
        <v>Can be left blank for banks without IMA</v>
      </c>
      <c r="O143" s="879"/>
      <c r="P143" s="179"/>
      <c r="Q143" s="179"/>
      <c r="R143" s="317" t="str">
        <f>IF(O143&lt;&gt;"", IF('General Info'!$D$49="No", "Check the flag in 'General Info'!D" &amp; ROW('General Info'!$D$49), ""), IF('General Info'!$D$49="Yes","Please check if appropriate", "Can be left blank for banks without IMA"))</f>
        <v>Can be left blank for banks without IMA</v>
      </c>
      <c r="S143" s="879"/>
      <c r="T143" s="179"/>
      <c r="U143" s="179"/>
      <c r="V143" s="317" t="str">
        <f>IF(S143&lt;&gt;"", IF('General Info'!$D$49="No", "Check the flag in 'General Info'!D" &amp; ROW('General Info'!$D$49), ""), IF('General Info'!$D$49="Yes","Please check if appropriate", "Can be left blank for banks without IMA"))</f>
        <v>Can be left blank for banks without IMA</v>
      </c>
      <c r="W143" s="282"/>
    </row>
    <row r="144" spans="1:23" ht="15" customHeight="1" x14ac:dyDescent="0.25">
      <c r="A144" s="213"/>
      <c r="B144" s="124" t="s">
        <v>399</v>
      </c>
      <c r="C144" s="115"/>
      <c r="D144" s="115"/>
      <c r="E144" s="115"/>
      <c r="F144" s="115"/>
      <c r="G144" s="123"/>
      <c r="H144" s="179"/>
      <c r="I144" s="179"/>
      <c r="J144" s="1587" t="str">
        <f>IF(G144&lt;&gt;"", IF('General Info'!$D$49="No", "Check the flag in 'General Info'!D" &amp; ROW('General Info'!$D$49), ""), IF('General Info'!$D$49="Yes","Please check if appropriate", "Can be left blank for banks without IMA"))</f>
        <v>Can be left blank for banks without IMA</v>
      </c>
      <c r="K144" s="129"/>
      <c r="L144" s="179"/>
      <c r="M144" s="179"/>
      <c r="N144" s="317" t="str">
        <f>IF(K144&lt;&gt;"", IF('General Info'!$D$49="No", "Check the flag in 'General Info'!D" &amp; ROW('General Info'!$D$49), ""), IF('General Info'!$D$49="Yes","Please check if appropriate", "Can be left blank for banks without IMA"))</f>
        <v>Can be left blank for banks without IMA</v>
      </c>
      <c r="O144" s="879"/>
      <c r="P144" s="179"/>
      <c r="Q144" s="179"/>
      <c r="R144" s="317" t="str">
        <f>IF(O144&lt;&gt;"", IF('General Info'!$D$49="No", "Check the flag in 'General Info'!D" &amp; ROW('General Info'!$D$49), ""), IF('General Info'!$D$49="Yes","Please check if appropriate", "Can be left blank for banks without IMA"))</f>
        <v>Can be left blank for banks without IMA</v>
      </c>
      <c r="S144" s="879"/>
      <c r="T144" s="179"/>
      <c r="U144" s="179"/>
      <c r="V144" s="317" t="str">
        <f>IF(S144&lt;&gt;"", IF('General Info'!$D$49="No", "Check the flag in 'General Info'!D" &amp; ROW('General Info'!$D$49), ""), IF('General Info'!$D$49="Yes","Please check if appropriate", "Can be left blank for banks without IMA"))</f>
        <v>Can be left blank for banks without IMA</v>
      </c>
      <c r="W144" s="282"/>
    </row>
    <row r="145" spans="1:23" ht="15" customHeight="1" x14ac:dyDescent="0.25">
      <c r="A145" s="213"/>
      <c r="B145" s="124" t="s">
        <v>398</v>
      </c>
      <c r="C145" s="115"/>
      <c r="D145" s="115"/>
      <c r="E145" s="115"/>
      <c r="F145" s="115"/>
      <c r="G145" s="123"/>
      <c r="H145" s="179"/>
      <c r="I145" s="179"/>
      <c r="J145" s="1587" t="str">
        <f>IF(G145&lt;&gt;"", IF('General Info'!$D$49="No", "Check the flag in 'General Info'!D" &amp; ROW('General Info'!$D$49), ""), IF('General Info'!$D$49="Yes","Please check if appropriate", "Can be left blank for banks without IMA"))</f>
        <v>Can be left blank for banks without IMA</v>
      </c>
      <c r="K145" s="129"/>
      <c r="L145" s="179"/>
      <c r="M145" s="179"/>
      <c r="N145" s="317" t="str">
        <f>IF(K145&lt;&gt;"", IF('General Info'!$D$49="No", "Check the flag in 'General Info'!D" &amp; ROW('General Info'!$D$49), ""), IF('General Info'!$D$49="Yes","Please check if appropriate", "Can be left blank for banks without IMA"))</f>
        <v>Can be left blank for banks without IMA</v>
      </c>
      <c r="O145" s="879"/>
      <c r="P145" s="179"/>
      <c r="Q145" s="179"/>
      <c r="R145" s="317" t="str">
        <f>IF(O145&lt;&gt;"", IF('General Info'!$D$49="No", "Check the flag in 'General Info'!D" &amp; ROW('General Info'!$D$49), ""), IF('General Info'!$D$49="Yes","Please check if appropriate", "Can be left blank for banks without IMA"))</f>
        <v>Can be left blank for banks without IMA</v>
      </c>
      <c r="S145" s="879"/>
      <c r="T145" s="179"/>
      <c r="U145" s="179"/>
      <c r="V145" s="317" t="str">
        <f>IF(S145&lt;&gt;"", IF('General Info'!$D$49="No", "Check the flag in 'General Info'!D" &amp; ROW('General Info'!$D$49), ""), IF('General Info'!$D$49="Yes","Please check if appropriate", "Can be left blank for banks without IMA"))</f>
        <v>Can be left blank for banks without IMA</v>
      </c>
      <c r="W145" s="282"/>
    </row>
    <row r="146" spans="1:23" ht="15" customHeight="1" x14ac:dyDescent="0.25">
      <c r="A146" s="213"/>
      <c r="B146" s="119" t="s">
        <v>404</v>
      </c>
      <c r="C146" s="115"/>
      <c r="D146" s="115"/>
      <c r="E146" s="115"/>
      <c r="F146" s="115"/>
      <c r="G146" s="25">
        <f>IF('General Info'!$D$49="Yes", IF(COUNT(G147:G151)=ROWS(G147:G151), SUM(G147:G151), ""), 0)</f>
        <v>0</v>
      </c>
      <c r="H146" s="179"/>
      <c r="I146" s="179"/>
      <c r="J146" s="884"/>
      <c r="K146" s="80">
        <f>IF('General Info'!$D$49="Yes", IF(COUNT(K147:K151)=ROWS(K147:K151), SUM(K147:K151), ""), 0)</f>
        <v>0</v>
      </c>
      <c r="L146" s="179"/>
      <c r="M146" s="179"/>
      <c r="N146" s="179"/>
      <c r="O146" s="878">
        <f>IF('General Info'!$D$49="Yes", IF(COUNT(O147:O151)=ROWS(O147:O151), SUM(O147:O151), ""), 0)</f>
        <v>0</v>
      </c>
      <c r="P146" s="179"/>
      <c r="Q146" s="179"/>
      <c r="R146" s="179"/>
      <c r="S146" s="878">
        <f>IF('General Info'!$D$49="Yes", IF(COUNT(S147:S151)=ROWS(S147:S151), SUM(S147:S151), ""), 0)</f>
        <v>0</v>
      </c>
      <c r="T146" s="179"/>
      <c r="U146" s="179"/>
      <c r="V146" s="179"/>
      <c r="W146" s="282"/>
    </row>
    <row r="147" spans="1:23" ht="15" customHeight="1" x14ac:dyDescent="0.25">
      <c r="A147" s="213"/>
      <c r="B147" s="124" t="s">
        <v>406</v>
      </c>
      <c r="C147" s="115"/>
      <c r="D147" s="115"/>
      <c r="E147" s="115"/>
      <c r="F147" s="115"/>
      <c r="G147" s="123"/>
      <c r="H147" s="179"/>
      <c r="I147" s="179"/>
      <c r="J147" s="1587" t="str">
        <f>IF(G147&lt;&gt;"", IF('General Info'!$D$49="No", "Check the flag in 'General Info'!D" &amp; ROW('General Info'!$D$49), ""), IF('General Info'!$D$49="Yes","Please check if appropriate", "Can be left blank for banks without IMA"))</f>
        <v>Can be left blank for banks without IMA</v>
      </c>
      <c r="K147" s="129"/>
      <c r="L147" s="179"/>
      <c r="M147" s="179"/>
      <c r="N147" s="317" t="str">
        <f>IF(K147&lt;&gt;"", IF('General Info'!$D$49="No", "Check the flag in 'General Info'!D" &amp; ROW('General Info'!$D$49), ""), IF('General Info'!$D$49="Yes","Please check if appropriate", "Can be left blank for banks without IMA"))</f>
        <v>Can be left blank for banks without IMA</v>
      </c>
      <c r="O147" s="879"/>
      <c r="P147" s="179"/>
      <c r="Q147" s="179"/>
      <c r="R147" s="317" t="str">
        <f>IF(O147&lt;&gt;"", IF('General Info'!$D$49="No", "Check the flag in 'General Info'!D" &amp; ROW('General Info'!$D$49), ""), IF('General Info'!$D$49="Yes","Please check if appropriate", "Can be left blank for banks without IMA"))</f>
        <v>Can be left blank for banks without IMA</v>
      </c>
      <c r="S147" s="879"/>
      <c r="T147" s="179"/>
      <c r="U147" s="179"/>
      <c r="V147" s="317" t="str">
        <f>IF(S147&lt;&gt;"", IF('General Info'!$D$49="No", "Check the flag in 'General Info'!D" &amp; ROW('General Info'!$D$49), ""), IF('General Info'!$D$49="Yes","Please check if appropriate", "Can be left blank for banks without IMA"))</f>
        <v>Can be left blank for banks without IMA</v>
      </c>
      <c r="W147" s="282"/>
    </row>
    <row r="148" spans="1:23" ht="15" customHeight="1" x14ac:dyDescent="0.25">
      <c r="A148" s="213"/>
      <c r="B148" s="124" t="s">
        <v>405</v>
      </c>
      <c r="C148" s="115"/>
      <c r="D148" s="115"/>
      <c r="E148" s="115"/>
      <c r="F148" s="115"/>
      <c r="G148" s="123"/>
      <c r="H148" s="179"/>
      <c r="I148" s="179"/>
      <c r="J148" s="1587" t="str">
        <f>IF(G148&lt;&gt;"", IF('General Info'!$D$49="No", "Check the flag in 'General Info'!D" &amp; ROW('General Info'!$D$49), ""), IF('General Info'!$D$49="Yes","Please check if appropriate", "Can be left blank for banks without IMA"))</f>
        <v>Can be left blank for banks without IMA</v>
      </c>
      <c r="K148" s="129"/>
      <c r="L148" s="179"/>
      <c r="M148" s="179"/>
      <c r="N148" s="317" t="str">
        <f>IF(K148&lt;&gt;"", IF('General Info'!$D$49="No", "Check the flag in 'General Info'!D" &amp; ROW('General Info'!$D$49), ""), IF('General Info'!$D$49="Yes","Please check if appropriate", "Can be left blank for banks without IMA"))</f>
        <v>Can be left blank for banks without IMA</v>
      </c>
      <c r="O148" s="879"/>
      <c r="P148" s="179"/>
      <c r="Q148" s="179"/>
      <c r="R148" s="317" t="str">
        <f>IF(O148&lt;&gt;"", IF('General Info'!$D$49="No", "Check the flag in 'General Info'!D" &amp; ROW('General Info'!$D$49), ""), IF('General Info'!$D$49="Yes","Please check if appropriate", "Can be left blank for banks without IMA"))</f>
        <v>Can be left blank for banks without IMA</v>
      </c>
      <c r="S148" s="879"/>
      <c r="T148" s="179"/>
      <c r="U148" s="179"/>
      <c r="V148" s="317" t="str">
        <f>IF(S148&lt;&gt;"", IF('General Info'!$D$49="No", "Check the flag in 'General Info'!D" &amp; ROW('General Info'!$D$49), ""), IF('General Info'!$D$49="Yes","Please check if appropriate", "Can be left blank for banks without IMA"))</f>
        <v>Can be left blank for banks without IMA</v>
      </c>
      <c r="W148" s="282"/>
    </row>
    <row r="149" spans="1:23" ht="15" customHeight="1" x14ac:dyDescent="0.25">
      <c r="A149" s="213"/>
      <c r="B149" s="124" t="s">
        <v>397</v>
      </c>
      <c r="C149" s="115"/>
      <c r="D149" s="115"/>
      <c r="E149" s="115"/>
      <c r="F149" s="115"/>
      <c r="G149" s="123"/>
      <c r="H149" s="179"/>
      <c r="I149" s="179"/>
      <c r="J149" s="1587" t="str">
        <f>IF(G149&lt;&gt;"", IF('General Info'!$D$49="No", "Check the flag in 'General Info'!D" &amp; ROW('General Info'!$D$49), ""), IF('General Info'!$D$49="Yes","Please check if appropriate", "Can be left blank for banks without IMA"))</f>
        <v>Can be left blank for banks without IMA</v>
      </c>
      <c r="K149" s="129"/>
      <c r="L149" s="179"/>
      <c r="M149" s="179"/>
      <c r="N149" s="317" t="str">
        <f>IF(K149&lt;&gt;"", IF('General Info'!$D$49="No", "Check the flag in 'General Info'!D" &amp; ROW('General Info'!$D$49), ""), IF('General Info'!$D$49="Yes","Please check if appropriate", "Can be left blank for banks without IMA"))</f>
        <v>Can be left blank for banks without IMA</v>
      </c>
      <c r="O149" s="879"/>
      <c r="P149" s="179"/>
      <c r="Q149" s="179"/>
      <c r="R149" s="317" t="str">
        <f>IF(O149&lt;&gt;"", IF('General Info'!$D$49="No", "Check the flag in 'General Info'!D" &amp; ROW('General Info'!$D$49), ""), IF('General Info'!$D$49="Yes","Please check if appropriate", "Can be left blank for banks without IMA"))</f>
        <v>Can be left blank for banks without IMA</v>
      </c>
      <c r="S149" s="879"/>
      <c r="T149" s="179"/>
      <c r="U149" s="179"/>
      <c r="V149" s="317" t="str">
        <f>IF(S149&lt;&gt;"", IF('General Info'!$D$49="No", "Check the flag in 'General Info'!D" &amp; ROW('General Info'!$D$49), ""), IF('General Info'!$D$49="Yes","Please check if appropriate", "Can be left blank for banks without IMA"))</f>
        <v>Can be left blank for banks without IMA</v>
      </c>
      <c r="W149" s="282"/>
    </row>
    <row r="150" spans="1:23" ht="15" customHeight="1" x14ac:dyDescent="0.25">
      <c r="A150" s="213"/>
      <c r="B150" s="124" t="s">
        <v>399</v>
      </c>
      <c r="C150" s="115"/>
      <c r="D150" s="115"/>
      <c r="E150" s="115"/>
      <c r="F150" s="115"/>
      <c r="G150" s="123"/>
      <c r="H150" s="179"/>
      <c r="I150" s="179"/>
      <c r="J150" s="1587" t="str">
        <f>IF(G150&lt;&gt;"", IF('General Info'!$D$49="No", "Check the flag in 'General Info'!D" &amp; ROW('General Info'!$D$49), ""), IF('General Info'!$D$49="Yes","Please check if appropriate", "Can be left blank for banks without IMA"))</f>
        <v>Can be left blank for banks without IMA</v>
      </c>
      <c r="K150" s="129"/>
      <c r="L150" s="179"/>
      <c r="M150" s="179"/>
      <c r="N150" s="317" t="str">
        <f>IF(K150&lt;&gt;"", IF('General Info'!$D$49="No", "Check the flag in 'General Info'!D" &amp; ROW('General Info'!$D$49), ""), IF('General Info'!$D$49="Yes","Please check if appropriate", "Can be left blank for banks without IMA"))</f>
        <v>Can be left blank for banks without IMA</v>
      </c>
      <c r="O150" s="879"/>
      <c r="P150" s="179"/>
      <c r="Q150" s="179"/>
      <c r="R150" s="317" t="str">
        <f>IF(O150&lt;&gt;"", IF('General Info'!$D$49="No", "Check the flag in 'General Info'!D" &amp; ROW('General Info'!$D$49), ""), IF('General Info'!$D$49="Yes","Please check if appropriate", "Can be left blank for banks without IMA"))</f>
        <v>Can be left blank for banks without IMA</v>
      </c>
      <c r="S150" s="879"/>
      <c r="T150" s="179"/>
      <c r="U150" s="179"/>
      <c r="V150" s="317" t="str">
        <f>IF(S150&lt;&gt;"", IF('General Info'!$D$49="No", "Check the flag in 'General Info'!D" &amp; ROW('General Info'!$D$49), ""), IF('General Info'!$D$49="Yes","Please check if appropriate", "Can be left blank for banks without IMA"))</f>
        <v>Can be left blank for banks without IMA</v>
      </c>
      <c r="W150" s="282"/>
    </row>
    <row r="151" spans="1:23" ht="15" customHeight="1" x14ac:dyDescent="0.25">
      <c r="A151" s="213"/>
      <c r="B151" s="124" t="s">
        <v>398</v>
      </c>
      <c r="C151" s="115"/>
      <c r="D151" s="115"/>
      <c r="E151" s="115"/>
      <c r="F151" s="115"/>
      <c r="G151" s="123"/>
      <c r="H151" s="179"/>
      <c r="I151" s="179"/>
      <c r="J151" s="1587" t="str">
        <f>IF(G151&lt;&gt;"", IF('General Info'!$D$49="No", "Check the flag in 'General Info'!D" &amp; ROW('General Info'!$D$49), ""), IF('General Info'!$D$49="Yes","Please check if appropriate", "Can be left blank for banks without IMA"))</f>
        <v>Can be left blank for banks without IMA</v>
      </c>
      <c r="K151" s="129"/>
      <c r="L151" s="179"/>
      <c r="M151" s="179"/>
      <c r="N151" s="317" t="str">
        <f>IF(K151&lt;&gt;"", IF('General Info'!$D$49="No", "Check the flag in 'General Info'!D" &amp; ROW('General Info'!$D$49), ""), IF('General Info'!$D$49="Yes","Please check if appropriate", "Can be left blank for banks without IMA"))</f>
        <v>Can be left blank for banks without IMA</v>
      </c>
      <c r="O151" s="879"/>
      <c r="P151" s="179"/>
      <c r="Q151" s="179"/>
      <c r="R151" s="317" t="str">
        <f>IF(O151&lt;&gt;"", IF('General Info'!$D$49="No", "Check the flag in 'General Info'!D" &amp; ROW('General Info'!$D$49), ""), IF('General Info'!$D$49="Yes","Please check if appropriate", "Can be left blank for banks without IMA"))</f>
        <v>Can be left blank for banks without IMA</v>
      </c>
      <c r="S151" s="879"/>
      <c r="T151" s="179"/>
      <c r="U151" s="179"/>
      <c r="V151" s="317" t="str">
        <f>IF(S151&lt;&gt;"", IF('General Info'!$D$49="No", "Check the flag in 'General Info'!D" &amp; ROW('General Info'!$D$49), ""), IF('General Info'!$D$49="Yes","Please check if appropriate", "Can be left blank for banks without IMA"))</f>
        <v>Can be left blank for banks without IMA</v>
      </c>
      <c r="W151" s="282"/>
    </row>
    <row r="152" spans="1:23" ht="15" customHeight="1" x14ac:dyDescent="0.25">
      <c r="A152" s="213"/>
      <c r="B152" s="116" t="s">
        <v>489</v>
      </c>
      <c r="C152" s="115"/>
      <c r="D152" s="115"/>
      <c r="E152" s="115"/>
      <c r="F152" s="115"/>
      <c r="G152" s="123"/>
      <c r="H152" s="179"/>
      <c r="I152" s="179"/>
      <c r="J152" s="1587" t="str">
        <f>IF(G152&lt;&gt;"", IF('General Info'!$D$49="No", "Check the flag in 'General Info'!D" &amp; ROW('General Info'!$D$49), ""), IF('General Info'!$D$49="Yes","Please check if appropriate", "Can be left blank for banks without IMA"))</f>
        <v>Can be left blank for banks without IMA</v>
      </c>
      <c r="K152" s="129"/>
      <c r="L152" s="179"/>
      <c r="M152" s="179"/>
      <c r="N152" s="317" t="str">
        <f>IF(K152&lt;&gt;"", IF('General Info'!$D$49="No", "Check the flag in 'General Info'!D" &amp; ROW('General Info'!$D$49), ""), IF('General Info'!$D$49="Yes","Please check if appropriate", "Can be left blank for banks without IMA"))</f>
        <v>Can be left blank for banks without IMA</v>
      </c>
      <c r="O152" s="879"/>
      <c r="P152" s="179"/>
      <c r="Q152" s="179"/>
      <c r="R152" s="317" t="str">
        <f>IF(O152&lt;&gt;"", IF('General Info'!$D$49="No", "Check the flag in 'General Info'!D" &amp; ROW('General Info'!$D$49), ""), IF('General Info'!$D$49="Yes","Please check if appropriate", "Can be left blank for banks without IMA"))</f>
        <v>Can be left blank for banks without IMA</v>
      </c>
      <c r="S152" s="879"/>
      <c r="T152" s="179"/>
      <c r="U152" s="179"/>
      <c r="V152" s="317" t="str">
        <f>IF(S152&lt;&gt;"", IF('General Info'!$D$49="No", "Check the flag in 'General Info'!D" &amp; ROW('General Info'!$D$49), ""), IF('General Info'!$D$49="Yes","Please check if appropriate", "Can be left blank for banks without IMA"))</f>
        <v>Can be left blank for banks without IMA</v>
      </c>
      <c r="W152" s="282"/>
    </row>
    <row r="153" spans="1:23" ht="15" customHeight="1" x14ac:dyDescent="0.25">
      <c r="A153" s="213"/>
      <c r="B153" s="189" t="s">
        <v>944</v>
      </c>
      <c r="C153" s="125"/>
      <c r="D153" s="125"/>
      <c r="E153" s="125"/>
      <c r="F153" s="125"/>
      <c r="G153" s="178"/>
      <c r="H153" s="861"/>
      <c r="I153" s="861"/>
      <c r="J153" s="771" t="str">
        <f>IF(G153&lt;&gt;"", IF('General Info'!$D$49="No", "Check the flag in 'General Info'!D" &amp; ROW('General Info'!$D$49), ""), IF('General Info'!$D$49="Yes","Please check if appropriate", "Can be left blank for banks without IMA"))</f>
        <v>Can be left blank for banks without IMA</v>
      </c>
      <c r="K153" s="1061"/>
      <c r="L153" s="861"/>
      <c r="M153" s="861"/>
      <c r="N153" s="314" t="str">
        <f>IF(K153&lt;&gt;"", IF('General Info'!$D$49="No", "Check the flag in 'General Info'!D" &amp; ROW('General Info'!$D$49), ""), IF('General Info'!$D$49="Yes","Please check if appropriate", "Can be left blank for banks without IMA"))</f>
        <v>Can be left blank for banks without IMA</v>
      </c>
      <c r="O153" s="1677"/>
      <c r="P153" s="861"/>
      <c r="Q153" s="861"/>
      <c r="R153" s="314" t="str">
        <f>IF(O153&lt;&gt;"", IF('General Info'!$D$49="No", "Check the flag in 'General Info'!D" &amp; ROW('General Info'!$D$49), ""), IF('General Info'!$D$49="Yes","Please check if appropriate", "Can be left blank for banks without IMA"))</f>
        <v>Can be left blank for banks without IMA</v>
      </c>
      <c r="S153" s="1677"/>
      <c r="T153" s="861"/>
      <c r="U153" s="861"/>
      <c r="V153" s="314" t="str">
        <f>IF(S153&lt;&gt;"", IF('General Info'!$D$49="No", "Check the flag in 'General Info'!D" &amp; ROW('General Info'!$D$49), ""), IF('General Info'!$D$49="Yes","Please check if appropriate", "Can be left blank for banks without IMA"))</f>
        <v>Can be left blank for banks without IMA</v>
      </c>
      <c r="W153" s="282"/>
    </row>
    <row r="154" spans="1:23" ht="60" customHeight="1" x14ac:dyDescent="0.25">
      <c r="A154" s="2722" t="s">
        <v>1755</v>
      </c>
      <c r="B154" s="2723"/>
      <c r="C154" s="2723"/>
      <c r="D154" s="2723"/>
      <c r="E154" s="2723"/>
      <c r="F154" s="2723"/>
      <c r="G154" s="2723"/>
      <c r="H154" s="2723"/>
      <c r="I154" s="2723"/>
      <c r="J154" s="2723"/>
      <c r="K154" s="872"/>
      <c r="L154" s="872"/>
      <c r="M154" s="872"/>
      <c r="N154" s="872"/>
      <c r="O154" s="872"/>
      <c r="P154" s="872"/>
      <c r="Q154" s="872"/>
      <c r="R154" s="872"/>
      <c r="S154" s="872"/>
      <c r="T154" s="872"/>
      <c r="U154" s="872"/>
      <c r="V154" s="872"/>
      <c r="W154" s="835"/>
    </row>
    <row r="155" spans="1:23" ht="30" customHeight="1" x14ac:dyDescent="0.25">
      <c r="A155" s="245"/>
      <c r="B155" s="2721" t="s">
        <v>618</v>
      </c>
      <c r="C155" s="2721"/>
      <c r="D155" s="2721"/>
      <c r="E155" s="2721"/>
      <c r="F155" s="2721"/>
      <c r="G155" s="2721"/>
      <c r="H155" s="2721"/>
      <c r="I155" s="2721"/>
      <c r="J155" s="2721"/>
      <c r="K155" s="873"/>
      <c r="L155" s="873"/>
      <c r="M155" s="873"/>
      <c r="N155" s="873"/>
      <c r="O155" s="873"/>
      <c r="P155" s="873"/>
      <c r="Q155" s="873"/>
      <c r="R155" s="873"/>
      <c r="S155" s="873"/>
      <c r="T155" s="873"/>
      <c r="U155" s="873"/>
      <c r="V155" s="873"/>
      <c r="W155" s="591"/>
    </row>
    <row r="156" spans="1:23" ht="15" customHeight="1" x14ac:dyDescent="0.25">
      <c r="A156" s="213"/>
      <c r="B156" s="868"/>
      <c r="C156" s="666"/>
      <c r="D156" s="666"/>
      <c r="E156" s="666"/>
      <c r="F156" s="592"/>
      <c r="G156" s="869" t="s">
        <v>921</v>
      </c>
      <c r="H156" s="860"/>
      <c r="I156" s="860"/>
      <c r="J156" s="858"/>
      <c r="K156" s="872"/>
      <c r="L156" s="872"/>
      <c r="M156" s="872"/>
      <c r="N156" s="872"/>
      <c r="O156" s="872"/>
      <c r="P156" s="872"/>
      <c r="Q156" s="872"/>
      <c r="R156" s="872"/>
      <c r="S156" s="872"/>
      <c r="T156" s="872"/>
      <c r="U156" s="872"/>
      <c r="V156" s="872"/>
      <c r="W156" s="282"/>
    </row>
    <row r="157" spans="1:23" ht="15" customHeight="1" x14ac:dyDescent="0.25">
      <c r="A157" s="213"/>
      <c r="B157" s="583" t="s">
        <v>1756</v>
      </c>
      <c r="C157" s="395"/>
      <c r="D157" s="395"/>
      <c r="E157" s="395"/>
      <c r="F157" s="395"/>
      <c r="G157" s="597"/>
      <c r="H157" s="593"/>
      <c r="I157" s="593"/>
      <c r="J157" s="602"/>
      <c r="K157" s="872"/>
      <c r="L157" s="872"/>
      <c r="M157" s="872"/>
      <c r="N157" s="872"/>
      <c r="O157" s="872"/>
      <c r="P157" s="872"/>
      <c r="Q157" s="872"/>
      <c r="R157" s="872"/>
      <c r="S157" s="872"/>
      <c r="T157" s="872"/>
      <c r="U157" s="872"/>
      <c r="V157" s="872"/>
      <c r="W157" s="282"/>
    </row>
    <row r="158" spans="1:23" ht="15" customHeight="1" x14ac:dyDescent="0.25">
      <c r="A158" s="213"/>
      <c r="B158" s="118" t="s">
        <v>937</v>
      </c>
      <c r="C158" s="115"/>
      <c r="D158" s="115"/>
      <c r="E158" s="115"/>
      <c r="F158" s="115"/>
      <c r="G158" s="123"/>
      <c r="H158" s="179"/>
      <c r="I158" s="179"/>
      <c r="J158" s="1595" t="str">
        <f>IF(AND('General Info'!D48="No", 'General Info'!D49="No"), "", IF(G158&lt;&gt;"","","Cell left blank: please check"))</f>
        <v>Cell left blank: please check</v>
      </c>
      <c r="K158" s="872"/>
      <c r="L158" s="872"/>
      <c r="M158" s="872"/>
      <c r="N158" s="872"/>
      <c r="O158" s="872"/>
      <c r="P158" s="872"/>
      <c r="Q158" s="872"/>
      <c r="R158" s="872"/>
      <c r="S158" s="872"/>
      <c r="T158" s="872"/>
      <c r="U158" s="872"/>
      <c r="V158" s="872"/>
      <c r="W158" s="282"/>
    </row>
    <row r="159" spans="1:23" ht="15" customHeight="1" x14ac:dyDescent="0.25">
      <c r="A159" s="213"/>
      <c r="B159" s="118" t="s">
        <v>1277</v>
      </c>
      <c r="C159" s="115"/>
      <c r="D159" s="115"/>
      <c r="E159" s="115"/>
      <c r="F159" s="115"/>
      <c r="G159" s="123"/>
      <c r="H159" s="179"/>
      <c r="I159" s="179"/>
      <c r="J159" s="1595" t="str">
        <f>IF(AND('General Info'!D48="No", 'General Info'!D49="No"), "", IF(G159&lt;&gt;"","","Cell left blank: please check"))</f>
        <v>Cell left blank: please check</v>
      </c>
      <c r="K159" s="872"/>
      <c r="L159" s="872"/>
      <c r="M159" s="872"/>
      <c r="N159" s="872"/>
      <c r="O159" s="872"/>
      <c r="P159" s="872"/>
      <c r="Q159" s="872"/>
      <c r="R159" s="872"/>
      <c r="S159" s="872"/>
      <c r="T159" s="872"/>
      <c r="U159" s="872"/>
      <c r="V159" s="872"/>
      <c r="W159" s="282"/>
    </row>
    <row r="160" spans="1:23" ht="15" customHeight="1" x14ac:dyDescent="0.25">
      <c r="A160" s="213"/>
      <c r="B160" s="69" t="s">
        <v>1757</v>
      </c>
      <c r="C160" s="115"/>
      <c r="D160" s="115"/>
      <c r="E160" s="115"/>
      <c r="F160" s="115"/>
      <c r="G160" s="192"/>
      <c r="H160" s="179"/>
      <c r="I160" s="179"/>
      <c r="J160" s="1594"/>
      <c r="K160" s="872"/>
      <c r="L160" s="872"/>
      <c r="M160" s="872"/>
      <c r="N160" s="872"/>
      <c r="O160" s="872"/>
      <c r="P160" s="872"/>
      <c r="Q160" s="872"/>
      <c r="R160" s="872"/>
      <c r="S160" s="872"/>
      <c r="T160" s="872"/>
      <c r="U160" s="872"/>
      <c r="V160" s="872"/>
      <c r="W160" s="282"/>
    </row>
    <row r="161" spans="1:23" ht="15" customHeight="1" x14ac:dyDescent="0.25">
      <c r="A161" s="213"/>
      <c r="B161" s="118" t="s">
        <v>937</v>
      </c>
      <c r="C161" s="115"/>
      <c r="D161" s="115"/>
      <c r="E161" s="115"/>
      <c r="F161" s="115"/>
      <c r="G161" s="123"/>
      <c r="H161" s="179"/>
      <c r="I161" s="179"/>
      <c r="J161" s="1595" t="str">
        <f>IF(AND('General Info'!D48="No", 'General Info'!D49="No"), "", IF(G161&lt;&gt;"","","Cell left blank: please check"))</f>
        <v>Cell left blank: please check</v>
      </c>
      <c r="K161" s="872"/>
      <c r="L161" s="872"/>
      <c r="M161" s="872"/>
      <c r="N161" s="872"/>
      <c r="O161" s="872"/>
      <c r="P161" s="872"/>
      <c r="Q161" s="872"/>
      <c r="R161" s="872"/>
      <c r="S161" s="872"/>
      <c r="T161" s="872"/>
      <c r="U161" s="872"/>
      <c r="V161" s="872"/>
      <c r="W161" s="282"/>
    </row>
    <row r="162" spans="1:23" ht="15" customHeight="1" x14ac:dyDescent="0.25">
      <c r="A162" s="213"/>
      <c r="B162" s="118" t="s">
        <v>1277</v>
      </c>
      <c r="C162" s="115"/>
      <c r="D162" s="115"/>
      <c r="E162" s="115"/>
      <c r="F162" s="115"/>
      <c r="G162" s="123"/>
      <c r="H162" s="179"/>
      <c r="I162" s="179"/>
      <c r="J162" s="1595" t="str">
        <f>IF(AND('General Info'!D48="No", 'General Info'!D49="No"), "", IF(G162&lt;&gt;"","","Cell left blank: please check"))</f>
        <v>Cell left blank: please check</v>
      </c>
      <c r="K162" s="872"/>
      <c r="L162" s="872"/>
      <c r="M162" s="872"/>
      <c r="N162" s="872"/>
      <c r="O162" s="872"/>
      <c r="P162" s="872"/>
      <c r="Q162" s="872"/>
      <c r="R162" s="872"/>
      <c r="S162" s="872"/>
      <c r="T162" s="872"/>
      <c r="U162" s="872"/>
      <c r="V162" s="872"/>
      <c r="W162" s="282"/>
    </row>
    <row r="163" spans="1:23" ht="15" customHeight="1" x14ac:dyDescent="0.25">
      <c r="A163" s="213"/>
      <c r="B163" s="69" t="s">
        <v>1758</v>
      </c>
      <c r="C163" s="115"/>
      <c r="D163" s="115"/>
      <c r="E163" s="115"/>
      <c r="F163" s="115"/>
      <c r="G163" s="192"/>
      <c r="H163" s="179"/>
      <c r="I163" s="179"/>
      <c r="J163" s="1594"/>
      <c r="K163" s="872"/>
      <c r="L163" s="872"/>
      <c r="M163" s="872"/>
      <c r="N163" s="872"/>
      <c r="O163" s="872"/>
      <c r="P163" s="872"/>
      <c r="Q163" s="872"/>
      <c r="R163" s="872"/>
      <c r="S163" s="872"/>
      <c r="T163" s="872"/>
      <c r="U163" s="872"/>
      <c r="V163" s="872"/>
      <c r="W163" s="282"/>
    </row>
    <row r="164" spans="1:23" ht="15" customHeight="1" x14ac:dyDescent="0.25">
      <c r="A164" s="213"/>
      <c r="B164" s="118" t="s">
        <v>938</v>
      </c>
      <c r="C164" s="115"/>
      <c r="D164" s="115"/>
      <c r="E164" s="115"/>
      <c r="F164" s="115"/>
      <c r="G164" s="123"/>
      <c r="H164" s="179"/>
      <c r="I164" s="179"/>
      <c r="J164" s="1595" t="str">
        <f>IF(AND('General Info'!D48="No", 'General Info'!D49="No"), "", IF(G164&lt;&gt;"","","Cell left blank: please check"))</f>
        <v>Cell left blank: please check</v>
      </c>
      <c r="K164" s="872"/>
      <c r="L164" s="872"/>
      <c r="M164" s="872"/>
      <c r="N164" s="872"/>
      <c r="O164" s="872"/>
      <c r="P164" s="872"/>
      <c r="Q164" s="872"/>
      <c r="R164" s="872"/>
      <c r="S164" s="872"/>
      <c r="T164" s="872"/>
      <c r="U164" s="872"/>
      <c r="V164" s="872"/>
      <c r="W164" s="282"/>
    </row>
    <row r="165" spans="1:23" ht="15" customHeight="1" x14ac:dyDescent="0.25">
      <c r="A165" s="213"/>
      <c r="B165" s="189" t="s">
        <v>1277</v>
      </c>
      <c r="C165" s="125"/>
      <c r="D165" s="125"/>
      <c r="E165" s="125"/>
      <c r="F165" s="125"/>
      <c r="G165" s="178"/>
      <c r="H165" s="861"/>
      <c r="I165" s="861"/>
      <c r="J165" s="1596" t="str">
        <f>IF(AND('General Info'!D48="No", 'General Info'!D49="No"), "", IF(G165&lt;&gt;"","","Cell left blank: please check"))</f>
        <v>Cell left blank: please check</v>
      </c>
      <c r="K165" s="872"/>
      <c r="L165" s="872"/>
      <c r="M165" s="872"/>
      <c r="N165" s="872"/>
      <c r="O165" s="872"/>
      <c r="P165" s="872"/>
      <c r="Q165" s="872"/>
      <c r="R165" s="872"/>
      <c r="S165" s="872"/>
      <c r="T165" s="872"/>
      <c r="U165" s="872"/>
      <c r="V165" s="872"/>
      <c r="W165" s="282"/>
    </row>
    <row r="166" spans="1:23" ht="15" customHeight="1" x14ac:dyDescent="0.25">
      <c r="A166" s="630"/>
      <c r="B166" s="226"/>
      <c r="C166" s="226"/>
      <c r="D166" s="226"/>
      <c r="E166" s="226"/>
      <c r="F166" s="226"/>
      <c r="G166" s="226"/>
      <c r="H166" s="598"/>
      <c r="I166" s="226"/>
      <c r="J166" s="237"/>
      <c r="K166" s="226"/>
      <c r="L166" s="598"/>
      <c r="M166" s="226"/>
      <c r="N166" s="237"/>
      <c r="O166" s="226"/>
      <c r="P166" s="598"/>
      <c r="Q166" s="226"/>
      <c r="R166" s="237"/>
      <c r="S166" s="226"/>
      <c r="T166" s="598"/>
      <c r="U166" s="226"/>
      <c r="V166" s="237"/>
      <c r="W166" s="355"/>
    </row>
    <row r="167" spans="1:23" ht="45" customHeight="1" x14ac:dyDescent="0.35">
      <c r="A167" s="245" t="s">
        <v>1759</v>
      </c>
      <c r="B167" s="104"/>
      <c r="C167" s="97"/>
      <c r="D167" s="97"/>
      <c r="E167" s="97"/>
      <c r="F167" s="105"/>
      <c r="G167" s="97"/>
      <c r="H167" s="156"/>
      <c r="I167" s="97"/>
      <c r="J167" s="97"/>
      <c r="K167" s="97"/>
      <c r="L167" s="156"/>
      <c r="M167" s="97"/>
      <c r="N167" s="97"/>
      <c r="O167" s="97"/>
      <c r="P167" s="156"/>
      <c r="Q167" s="97"/>
      <c r="R167" s="97"/>
      <c r="S167" s="97"/>
      <c r="T167" s="156"/>
      <c r="U167" s="97"/>
      <c r="V167" s="97"/>
      <c r="W167" s="591"/>
    </row>
    <row r="168" spans="1:23" ht="45" customHeight="1" x14ac:dyDescent="0.25">
      <c r="A168" s="213"/>
      <c r="B168" s="2724" t="s">
        <v>1366</v>
      </c>
      <c r="C168" s="2724"/>
      <c r="D168" s="2724"/>
      <c r="E168" s="2724"/>
      <c r="F168" s="2724"/>
      <c r="G168" s="2724"/>
      <c r="H168" s="2724"/>
      <c r="I168" s="2724"/>
      <c r="J168" s="2724"/>
      <c r="L168" s="2"/>
      <c r="P168" s="2"/>
      <c r="T168" s="2"/>
      <c r="W168" s="282"/>
    </row>
    <row r="169" spans="1:23" ht="30" customHeight="1" x14ac:dyDescent="0.25">
      <c r="A169" s="213"/>
      <c r="B169" s="1" t="s">
        <v>230</v>
      </c>
      <c r="C169" s="663" t="s">
        <v>379</v>
      </c>
      <c r="D169" s="2590" t="s">
        <v>357</v>
      </c>
      <c r="E169" s="2593"/>
      <c r="F169" s="2720"/>
      <c r="G169" s="2713" t="s">
        <v>358</v>
      </c>
      <c r="H169" s="2714"/>
      <c r="I169" s="887" t="s">
        <v>1057</v>
      </c>
      <c r="J169" s="887" t="s">
        <v>1058</v>
      </c>
      <c r="K169" s="887" t="s">
        <v>1327</v>
      </c>
      <c r="L169" s="887" t="s">
        <v>1326</v>
      </c>
      <c r="M169" s="887" t="s">
        <v>1823</v>
      </c>
      <c r="N169" s="887" t="s">
        <v>1824</v>
      </c>
      <c r="O169" s="887" t="s">
        <v>1825</v>
      </c>
      <c r="P169" s="2"/>
      <c r="T169" s="2"/>
      <c r="W169" s="282"/>
    </row>
    <row r="170" spans="1:23" ht="15" customHeight="1" x14ac:dyDescent="0.25">
      <c r="A170" s="213"/>
      <c r="B170" s="1589" t="s">
        <v>231</v>
      </c>
      <c r="C170" s="28"/>
      <c r="D170" s="2687"/>
      <c r="E170" s="2688"/>
      <c r="F170" s="2689"/>
      <c r="G170" s="2683"/>
      <c r="H170" s="2684"/>
      <c r="I170" s="21"/>
      <c r="J170" s="21"/>
      <c r="K170" s="21"/>
      <c r="L170" s="28"/>
      <c r="M170" s="4"/>
      <c r="N170" s="4"/>
      <c r="O170" s="4"/>
      <c r="P170" s="2"/>
      <c r="T170" s="2"/>
      <c r="W170" s="282"/>
    </row>
    <row r="171" spans="1:23" ht="15" customHeight="1" x14ac:dyDescent="0.25">
      <c r="A171" s="213"/>
      <c r="B171" s="1590" t="s">
        <v>232</v>
      </c>
      <c r="C171" s="28"/>
      <c r="D171" s="2687"/>
      <c r="E171" s="2688"/>
      <c r="F171" s="2689"/>
      <c r="G171" s="2683"/>
      <c r="H171" s="2684"/>
      <c r="I171" s="21"/>
      <c r="J171" s="21"/>
      <c r="K171" s="21"/>
      <c r="L171" s="28"/>
      <c r="M171" s="4"/>
      <c r="N171" s="4"/>
      <c r="O171" s="4"/>
      <c r="P171" s="2"/>
      <c r="T171" s="2"/>
      <c r="W171" s="282"/>
    </row>
    <row r="172" spans="1:23" ht="15" customHeight="1" x14ac:dyDescent="0.25">
      <c r="A172" s="213"/>
      <c r="B172" s="1590" t="s">
        <v>233</v>
      </c>
      <c r="C172" s="28"/>
      <c r="D172" s="2687"/>
      <c r="E172" s="2688"/>
      <c r="F172" s="2689"/>
      <c r="G172" s="2683"/>
      <c r="H172" s="2684"/>
      <c r="I172" s="21"/>
      <c r="J172" s="21"/>
      <c r="K172" s="21"/>
      <c r="L172" s="28"/>
      <c r="M172" s="4"/>
      <c r="N172" s="4"/>
      <c r="O172" s="4"/>
      <c r="P172" s="2"/>
      <c r="T172" s="2"/>
      <c r="W172" s="282"/>
    </row>
    <row r="173" spans="1:23" ht="15" customHeight="1" x14ac:dyDescent="0.25">
      <c r="A173" s="213"/>
      <c r="B173" s="1590" t="s">
        <v>234</v>
      </c>
      <c r="C173" s="28"/>
      <c r="D173" s="2687"/>
      <c r="E173" s="2688"/>
      <c r="F173" s="2689"/>
      <c r="G173" s="2683"/>
      <c r="H173" s="2684"/>
      <c r="I173" s="21"/>
      <c r="J173" s="21"/>
      <c r="K173" s="21"/>
      <c r="L173" s="28"/>
      <c r="M173" s="4"/>
      <c r="N173" s="4"/>
      <c r="O173" s="4"/>
      <c r="P173" s="2"/>
      <c r="T173" s="2"/>
      <c r="W173" s="282"/>
    </row>
    <row r="174" spans="1:23" ht="15" customHeight="1" x14ac:dyDescent="0.25">
      <c r="A174" s="213"/>
      <c r="B174" s="1590" t="s">
        <v>235</v>
      </c>
      <c r="C174" s="28"/>
      <c r="D174" s="2687"/>
      <c r="E174" s="2688"/>
      <c r="F174" s="2689"/>
      <c r="G174" s="2683"/>
      <c r="H174" s="2684"/>
      <c r="I174" s="21"/>
      <c r="J174" s="21"/>
      <c r="K174" s="21"/>
      <c r="L174" s="28"/>
      <c r="M174" s="4"/>
      <c r="N174" s="4"/>
      <c r="O174" s="4"/>
      <c r="P174" s="2"/>
      <c r="T174" s="2"/>
      <c r="W174" s="282"/>
    </row>
    <row r="175" spans="1:23" ht="15" customHeight="1" x14ac:dyDescent="0.25">
      <c r="A175" s="213"/>
      <c r="B175" s="1590" t="s">
        <v>236</v>
      </c>
      <c r="C175" s="28"/>
      <c r="D175" s="2687"/>
      <c r="E175" s="2688"/>
      <c r="F175" s="2689"/>
      <c r="G175" s="2683"/>
      <c r="H175" s="2684"/>
      <c r="I175" s="21"/>
      <c r="J175" s="21"/>
      <c r="K175" s="21"/>
      <c r="L175" s="28"/>
      <c r="M175" s="4"/>
      <c r="N175" s="4"/>
      <c r="O175" s="4"/>
      <c r="P175" s="2"/>
      <c r="T175" s="2"/>
      <c r="W175" s="282"/>
    </row>
    <row r="176" spans="1:23" ht="15" customHeight="1" x14ac:dyDescent="0.25">
      <c r="A176" s="213"/>
      <c r="B176" s="1590" t="s">
        <v>237</v>
      </c>
      <c r="C176" s="28"/>
      <c r="D176" s="2687"/>
      <c r="E176" s="2688"/>
      <c r="F176" s="2689"/>
      <c r="G176" s="2683"/>
      <c r="H176" s="2684"/>
      <c r="I176" s="21"/>
      <c r="J176" s="21"/>
      <c r="K176" s="21"/>
      <c r="L176" s="28"/>
      <c r="M176" s="4"/>
      <c r="N176" s="4"/>
      <c r="O176" s="4"/>
      <c r="P176" s="2"/>
      <c r="T176" s="2"/>
      <c r="W176" s="282"/>
    </row>
    <row r="177" spans="1:23" ht="15" customHeight="1" x14ac:dyDescent="0.25">
      <c r="A177" s="213"/>
      <c r="B177" s="1590" t="s">
        <v>238</v>
      </c>
      <c r="C177" s="28"/>
      <c r="D177" s="2687"/>
      <c r="E177" s="2688"/>
      <c r="F177" s="2689"/>
      <c r="G177" s="2683"/>
      <c r="H177" s="2684"/>
      <c r="I177" s="21"/>
      <c r="J177" s="21"/>
      <c r="K177" s="21"/>
      <c r="L177" s="28"/>
      <c r="M177" s="4"/>
      <c r="N177" s="4"/>
      <c r="O177" s="4"/>
      <c r="P177" s="2"/>
      <c r="T177" s="2"/>
      <c r="W177" s="282"/>
    </row>
    <row r="178" spans="1:23" ht="15" customHeight="1" x14ac:dyDescent="0.25">
      <c r="A178" s="213"/>
      <c r="B178" s="1590" t="s">
        <v>239</v>
      </c>
      <c r="C178" s="28"/>
      <c r="D178" s="2687"/>
      <c r="E178" s="2688"/>
      <c r="F178" s="2689"/>
      <c r="G178" s="2683"/>
      <c r="H178" s="2684"/>
      <c r="I178" s="21"/>
      <c r="J178" s="21"/>
      <c r="K178" s="21"/>
      <c r="L178" s="28"/>
      <c r="M178" s="4"/>
      <c r="N178" s="4"/>
      <c r="O178" s="4"/>
      <c r="P178" s="2"/>
      <c r="T178" s="2"/>
      <c r="W178" s="282"/>
    </row>
    <row r="179" spans="1:23" ht="15" customHeight="1" x14ac:dyDescent="0.25">
      <c r="A179" s="213"/>
      <c r="B179" s="1590" t="s">
        <v>240</v>
      </c>
      <c r="C179" s="28"/>
      <c r="D179" s="2687"/>
      <c r="E179" s="2688"/>
      <c r="F179" s="2689"/>
      <c r="G179" s="2683"/>
      <c r="H179" s="2684"/>
      <c r="I179" s="21"/>
      <c r="J179" s="21"/>
      <c r="K179" s="21"/>
      <c r="L179" s="28"/>
      <c r="M179" s="4"/>
      <c r="N179" s="4"/>
      <c r="O179" s="4"/>
      <c r="P179" s="2"/>
      <c r="T179" s="2"/>
      <c r="W179" s="282"/>
    </row>
    <row r="180" spans="1:23" ht="15" customHeight="1" x14ac:dyDescent="0.25">
      <c r="A180" s="213"/>
      <c r="B180" s="1590" t="s">
        <v>241</v>
      </c>
      <c r="C180" s="28"/>
      <c r="D180" s="2687"/>
      <c r="E180" s="2688"/>
      <c r="F180" s="2689"/>
      <c r="G180" s="2683"/>
      <c r="H180" s="2684"/>
      <c r="I180" s="21"/>
      <c r="J180" s="21"/>
      <c r="K180" s="21"/>
      <c r="L180" s="28"/>
      <c r="M180" s="4"/>
      <c r="N180" s="4"/>
      <c r="O180" s="4"/>
      <c r="P180" s="2"/>
      <c r="T180" s="2"/>
      <c r="W180" s="282"/>
    </row>
    <row r="181" spans="1:23" ht="15" customHeight="1" x14ac:dyDescent="0.25">
      <c r="A181" s="213"/>
      <c r="B181" s="1590" t="s">
        <v>242</v>
      </c>
      <c r="C181" s="28"/>
      <c r="D181" s="2687"/>
      <c r="E181" s="2688"/>
      <c r="F181" s="2689"/>
      <c r="G181" s="2683"/>
      <c r="H181" s="2684"/>
      <c r="I181" s="21"/>
      <c r="J181" s="21"/>
      <c r="K181" s="21"/>
      <c r="L181" s="28"/>
      <c r="M181" s="4"/>
      <c r="N181" s="4"/>
      <c r="O181" s="4"/>
      <c r="P181" s="2"/>
      <c r="T181" s="2"/>
      <c r="W181" s="282"/>
    </row>
    <row r="182" spans="1:23" ht="15" customHeight="1" x14ac:dyDescent="0.25">
      <c r="A182" s="213"/>
      <c r="B182" s="1590" t="s">
        <v>243</v>
      </c>
      <c r="C182" s="28"/>
      <c r="D182" s="2687"/>
      <c r="E182" s="2688"/>
      <c r="F182" s="2689"/>
      <c r="G182" s="2683"/>
      <c r="H182" s="2684"/>
      <c r="I182" s="21"/>
      <c r="J182" s="21"/>
      <c r="K182" s="21"/>
      <c r="L182" s="28"/>
      <c r="M182" s="4"/>
      <c r="N182" s="4"/>
      <c r="O182" s="4"/>
      <c r="P182" s="2"/>
      <c r="T182" s="2"/>
      <c r="W182" s="282"/>
    </row>
    <row r="183" spans="1:23" ht="15" customHeight="1" x14ac:dyDescent="0.25">
      <c r="A183" s="213"/>
      <c r="B183" s="1590" t="s">
        <v>244</v>
      </c>
      <c r="C183" s="28"/>
      <c r="D183" s="2687"/>
      <c r="E183" s="2688"/>
      <c r="F183" s="2689"/>
      <c r="G183" s="2683"/>
      <c r="H183" s="2684"/>
      <c r="I183" s="21"/>
      <c r="J183" s="21"/>
      <c r="K183" s="21"/>
      <c r="L183" s="28"/>
      <c r="M183" s="4"/>
      <c r="N183" s="4"/>
      <c r="O183" s="4"/>
      <c r="P183" s="2"/>
      <c r="T183" s="2"/>
      <c r="W183" s="282"/>
    </row>
    <row r="184" spans="1:23" ht="15" customHeight="1" x14ac:dyDescent="0.25">
      <c r="A184" s="213"/>
      <c r="B184" s="1590" t="s">
        <v>245</v>
      </c>
      <c r="C184" s="28"/>
      <c r="D184" s="2687"/>
      <c r="E184" s="2688"/>
      <c r="F184" s="2689"/>
      <c r="G184" s="2683"/>
      <c r="H184" s="2684"/>
      <c r="I184" s="21"/>
      <c r="J184" s="21"/>
      <c r="K184" s="21"/>
      <c r="L184" s="28"/>
      <c r="M184" s="4"/>
      <c r="N184" s="4"/>
      <c r="O184" s="4"/>
      <c r="P184" s="2"/>
      <c r="T184" s="2"/>
      <c r="W184" s="282"/>
    </row>
    <row r="185" spans="1:23" ht="15" customHeight="1" x14ac:dyDescent="0.25">
      <c r="A185" s="213"/>
      <c r="B185" s="1590" t="s">
        <v>246</v>
      </c>
      <c r="C185" s="28"/>
      <c r="D185" s="2687"/>
      <c r="E185" s="2688"/>
      <c r="F185" s="2689"/>
      <c r="G185" s="2683"/>
      <c r="H185" s="2684"/>
      <c r="I185" s="21"/>
      <c r="J185" s="21"/>
      <c r="K185" s="21"/>
      <c r="L185" s="28"/>
      <c r="M185" s="4"/>
      <c r="N185" s="4"/>
      <c r="O185" s="4"/>
      <c r="P185" s="2"/>
      <c r="T185" s="2"/>
      <c r="W185" s="282"/>
    </row>
    <row r="186" spans="1:23" ht="15" customHeight="1" x14ac:dyDescent="0.25">
      <c r="A186" s="213"/>
      <c r="B186" s="1590" t="s">
        <v>247</v>
      </c>
      <c r="C186" s="28"/>
      <c r="D186" s="2687"/>
      <c r="E186" s="2688"/>
      <c r="F186" s="2689"/>
      <c r="G186" s="2683"/>
      <c r="H186" s="2684"/>
      <c r="I186" s="21"/>
      <c r="J186" s="21"/>
      <c r="K186" s="21"/>
      <c r="L186" s="28"/>
      <c r="M186" s="4"/>
      <c r="N186" s="4"/>
      <c r="O186" s="4"/>
      <c r="P186" s="2"/>
      <c r="T186" s="2"/>
      <c r="W186" s="282"/>
    </row>
    <row r="187" spans="1:23" ht="15" customHeight="1" x14ac:dyDescent="0.25">
      <c r="A187" s="213"/>
      <c r="B187" s="1590" t="s">
        <v>248</v>
      </c>
      <c r="C187" s="28"/>
      <c r="D187" s="2687"/>
      <c r="E187" s="2688"/>
      <c r="F187" s="2689"/>
      <c r="G187" s="2683"/>
      <c r="H187" s="2684"/>
      <c r="I187" s="21"/>
      <c r="J187" s="21"/>
      <c r="K187" s="21"/>
      <c r="L187" s="28"/>
      <c r="M187" s="4"/>
      <c r="N187" s="4"/>
      <c r="O187" s="4"/>
      <c r="P187" s="2"/>
      <c r="T187" s="2"/>
      <c r="W187" s="282"/>
    </row>
    <row r="188" spans="1:23" ht="15" customHeight="1" x14ac:dyDescent="0.25">
      <c r="A188" s="213"/>
      <c r="B188" s="1590" t="s">
        <v>249</v>
      </c>
      <c r="C188" s="28"/>
      <c r="D188" s="2687"/>
      <c r="E188" s="2688"/>
      <c r="F188" s="2689"/>
      <c r="G188" s="2683"/>
      <c r="H188" s="2684"/>
      <c r="I188" s="21"/>
      <c r="J188" s="21"/>
      <c r="K188" s="21"/>
      <c r="L188" s="28"/>
      <c r="M188" s="4"/>
      <c r="N188" s="4"/>
      <c r="O188" s="4"/>
      <c r="P188" s="2"/>
      <c r="T188" s="2"/>
      <c r="W188" s="282"/>
    </row>
    <row r="189" spans="1:23" ht="15" customHeight="1" x14ac:dyDescent="0.25">
      <c r="A189" s="213"/>
      <c r="B189" s="1590" t="s">
        <v>250</v>
      </c>
      <c r="C189" s="28"/>
      <c r="D189" s="2687"/>
      <c r="E189" s="2688"/>
      <c r="F189" s="2689"/>
      <c r="G189" s="2683"/>
      <c r="H189" s="2684"/>
      <c r="I189" s="21"/>
      <c r="J189" s="21"/>
      <c r="K189" s="21"/>
      <c r="L189" s="28"/>
      <c r="M189" s="4"/>
      <c r="N189" s="4"/>
      <c r="O189" s="4"/>
      <c r="P189" s="2"/>
      <c r="T189" s="2"/>
      <c r="W189" s="282"/>
    </row>
    <row r="190" spans="1:23" ht="15" customHeight="1" x14ac:dyDescent="0.25">
      <c r="A190" s="213"/>
      <c r="B190" s="1590" t="s">
        <v>251</v>
      </c>
      <c r="C190" s="28"/>
      <c r="D190" s="2687"/>
      <c r="E190" s="2688"/>
      <c r="F190" s="2689"/>
      <c r="G190" s="2683"/>
      <c r="H190" s="2684"/>
      <c r="I190" s="21"/>
      <c r="J190" s="21"/>
      <c r="K190" s="21"/>
      <c r="L190" s="28"/>
      <c r="M190" s="4"/>
      <c r="N190" s="4"/>
      <c r="O190" s="4"/>
      <c r="P190" s="2"/>
      <c r="T190" s="2"/>
      <c r="W190" s="282"/>
    </row>
    <row r="191" spans="1:23" ht="15" customHeight="1" x14ac:dyDescent="0.25">
      <c r="A191" s="213"/>
      <c r="B191" s="1590" t="s">
        <v>252</v>
      </c>
      <c r="C191" s="28"/>
      <c r="D191" s="2687"/>
      <c r="E191" s="2688"/>
      <c r="F191" s="2689"/>
      <c r="G191" s="2683"/>
      <c r="H191" s="2684"/>
      <c r="I191" s="21"/>
      <c r="J191" s="21"/>
      <c r="K191" s="21"/>
      <c r="L191" s="28"/>
      <c r="M191" s="4"/>
      <c r="N191" s="4"/>
      <c r="O191" s="4"/>
      <c r="P191" s="2"/>
      <c r="T191" s="2"/>
      <c r="W191" s="282"/>
    </row>
    <row r="192" spans="1:23" ht="15" customHeight="1" x14ac:dyDescent="0.25">
      <c r="A192" s="213"/>
      <c r="B192" s="1590" t="s">
        <v>253</v>
      </c>
      <c r="C192" s="28"/>
      <c r="D192" s="2687"/>
      <c r="E192" s="2688"/>
      <c r="F192" s="2689"/>
      <c r="G192" s="2683"/>
      <c r="H192" s="2684"/>
      <c r="I192" s="21"/>
      <c r="J192" s="21"/>
      <c r="K192" s="21"/>
      <c r="L192" s="28"/>
      <c r="M192" s="4"/>
      <c r="N192" s="4"/>
      <c r="O192" s="4"/>
      <c r="P192" s="2"/>
      <c r="T192" s="2"/>
      <c r="W192" s="282"/>
    </row>
    <row r="193" spans="1:23" ht="15" customHeight="1" x14ac:dyDescent="0.25">
      <c r="A193" s="213"/>
      <c r="B193" s="1590" t="s">
        <v>254</v>
      </c>
      <c r="C193" s="28"/>
      <c r="D193" s="2687"/>
      <c r="E193" s="2688"/>
      <c r="F193" s="2689"/>
      <c r="G193" s="2683"/>
      <c r="H193" s="2684"/>
      <c r="I193" s="21"/>
      <c r="J193" s="21"/>
      <c r="K193" s="21"/>
      <c r="L193" s="28"/>
      <c r="M193" s="4"/>
      <c r="N193" s="4"/>
      <c r="O193" s="4"/>
      <c r="P193" s="2"/>
      <c r="T193" s="2"/>
      <c r="W193" s="282"/>
    </row>
    <row r="194" spans="1:23" ht="15" customHeight="1" x14ac:dyDescent="0.25">
      <c r="A194" s="213"/>
      <c r="B194" s="1590" t="s">
        <v>255</v>
      </c>
      <c r="C194" s="28"/>
      <c r="D194" s="2687"/>
      <c r="E194" s="2688"/>
      <c r="F194" s="2689"/>
      <c r="G194" s="2683"/>
      <c r="H194" s="2684"/>
      <c r="I194" s="21"/>
      <c r="J194" s="21"/>
      <c r="K194" s="21"/>
      <c r="L194" s="28"/>
      <c r="M194" s="4"/>
      <c r="N194" s="4"/>
      <c r="O194" s="4"/>
      <c r="P194" s="2"/>
      <c r="T194" s="2"/>
      <c r="W194" s="282"/>
    </row>
    <row r="195" spans="1:23" ht="15" customHeight="1" x14ac:dyDescent="0.25">
      <c r="A195" s="213"/>
      <c r="B195" s="1590" t="s">
        <v>256</v>
      </c>
      <c r="C195" s="28"/>
      <c r="D195" s="2687"/>
      <c r="E195" s="2688"/>
      <c r="F195" s="2689"/>
      <c r="G195" s="2683"/>
      <c r="H195" s="2684"/>
      <c r="I195" s="21"/>
      <c r="J195" s="21"/>
      <c r="K195" s="21"/>
      <c r="L195" s="28"/>
      <c r="M195" s="4"/>
      <c r="N195" s="4"/>
      <c r="O195" s="4"/>
      <c r="P195" s="2"/>
      <c r="T195" s="2"/>
      <c r="W195" s="282"/>
    </row>
    <row r="196" spans="1:23" ht="15" customHeight="1" x14ac:dyDescent="0.25">
      <c r="A196" s="213"/>
      <c r="B196" s="1590" t="s">
        <v>257</v>
      </c>
      <c r="C196" s="28"/>
      <c r="D196" s="2687"/>
      <c r="E196" s="2688"/>
      <c r="F196" s="2689"/>
      <c r="G196" s="2683"/>
      <c r="H196" s="2684"/>
      <c r="I196" s="21"/>
      <c r="J196" s="21"/>
      <c r="K196" s="21"/>
      <c r="L196" s="28"/>
      <c r="M196" s="4"/>
      <c r="N196" s="4"/>
      <c r="O196" s="4"/>
      <c r="P196" s="2"/>
      <c r="T196" s="2"/>
      <c r="W196" s="282"/>
    </row>
    <row r="197" spans="1:23" ht="15" customHeight="1" x14ac:dyDescent="0.25">
      <c r="A197" s="213"/>
      <c r="B197" s="1590" t="s">
        <v>258</v>
      </c>
      <c r="C197" s="28"/>
      <c r="D197" s="2687"/>
      <c r="E197" s="2688"/>
      <c r="F197" s="2689"/>
      <c r="G197" s="2683"/>
      <c r="H197" s="2684"/>
      <c r="I197" s="21"/>
      <c r="J197" s="21"/>
      <c r="K197" s="21"/>
      <c r="L197" s="28"/>
      <c r="M197" s="4"/>
      <c r="N197" s="4"/>
      <c r="O197" s="4"/>
      <c r="P197" s="2"/>
      <c r="T197" s="2"/>
      <c r="W197" s="282"/>
    </row>
    <row r="198" spans="1:23" ht="15" customHeight="1" x14ac:dyDescent="0.25">
      <c r="A198" s="213"/>
      <c r="B198" s="1590" t="s">
        <v>259</v>
      </c>
      <c r="C198" s="28"/>
      <c r="D198" s="2687"/>
      <c r="E198" s="2688"/>
      <c r="F198" s="2689"/>
      <c r="G198" s="2683"/>
      <c r="H198" s="2684"/>
      <c r="I198" s="21"/>
      <c r="J198" s="21"/>
      <c r="K198" s="21"/>
      <c r="L198" s="28"/>
      <c r="M198" s="4"/>
      <c r="N198" s="4"/>
      <c r="O198" s="4"/>
      <c r="P198" s="2"/>
      <c r="T198" s="2"/>
      <c r="W198" s="282"/>
    </row>
    <row r="199" spans="1:23" ht="15" customHeight="1" x14ac:dyDescent="0.25">
      <c r="A199" s="213"/>
      <c r="B199" s="1590" t="s">
        <v>260</v>
      </c>
      <c r="C199" s="28"/>
      <c r="D199" s="2687"/>
      <c r="E199" s="2688"/>
      <c r="F199" s="2689"/>
      <c r="G199" s="2683"/>
      <c r="H199" s="2684"/>
      <c r="I199" s="21"/>
      <c r="J199" s="21"/>
      <c r="K199" s="21"/>
      <c r="L199" s="28"/>
      <c r="M199" s="4"/>
      <c r="N199" s="4"/>
      <c r="O199" s="4"/>
      <c r="P199" s="2"/>
      <c r="T199" s="2"/>
      <c r="W199" s="282"/>
    </row>
    <row r="200" spans="1:23" ht="15" customHeight="1" x14ac:dyDescent="0.25">
      <c r="A200" s="213"/>
      <c r="B200" s="1590" t="s">
        <v>261</v>
      </c>
      <c r="C200" s="28"/>
      <c r="D200" s="2687"/>
      <c r="E200" s="2688"/>
      <c r="F200" s="2689"/>
      <c r="G200" s="2683"/>
      <c r="H200" s="2684"/>
      <c r="I200" s="21"/>
      <c r="J200" s="21"/>
      <c r="K200" s="21"/>
      <c r="L200" s="28"/>
      <c r="M200" s="4"/>
      <c r="N200" s="4"/>
      <c r="O200" s="4"/>
      <c r="P200" s="2"/>
      <c r="T200" s="2"/>
      <c r="W200" s="282"/>
    </row>
    <row r="201" spans="1:23" ht="15" customHeight="1" x14ac:dyDescent="0.25">
      <c r="A201" s="213"/>
      <c r="B201" s="1590" t="s">
        <v>262</v>
      </c>
      <c r="C201" s="28"/>
      <c r="D201" s="2687"/>
      <c r="E201" s="2688"/>
      <c r="F201" s="2689"/>
      <c r="G201" s="2683"/>
      <c r="H201" s="2684"/>
      <c r="I201" s="21"/>
      <c r="J201" s="21"/>
      <c r="K201" s="21"/>
      <c r="L201" s="28"/>
      <c r="M201" s="4"/>
      <c r="N201" s="4"/>
      <c r="O201" s="4"/>
      <c r="P201" s="2"/>
      <c r="T201" s="2"/>
      <c r="W201" s="282"/>
    </row>
    <row r="202" spans="1:23" ht="15" customHeight="1" x14ac:dyDescent="0.25">
      <c r="A202" s="213"/>
      <c r="B202" s="1590" t="s">
        <v>263</v>
      </c>
      <c r="C202" s="28"/>
      <c r="D202" s="2687"/>
      <c r="E202" s="2688"/>
      <c r="F202" s="2689"/>
      <c r="G202" s="2683"/>
      <c r="H202" s="2684"/>
      <c r="I202" s="21"/>
      <c r="J202" s="21"/>
      <c r="K202" s="21"/>
      <c r="L202" s="28"/>
      <c r="M202" s="4"/>
      <c r="N202" s="4"/>
      <c r="O202" s="4"/>
      <c r="P202" s="2"/>
      <c r="T202" s="2"/>
      <c r="W202" s="282"/>
    </row>
    <row r="203" spans="1:23" ht="15" customHeight="1" x14ac:dyDescent="0.25">
      <c r="A203" s="213"/>
      <c r="B203" s="1590" t="s">
        <v>264</v>
      </c>
      <c r="C203" s="28"/>
      <c r="D203" s="2687"/>
      <c r="E203" s="2688"/>
      <c r="F203" s="2689"/>
      <c r="G203" s="2683"/>
      <c r="H203" s="2684"/>
      <c r="I203" s="21"/>
      <c r="J203" s="21"/>
      <c r="K203" s="21"/>
      <c r="L203" s="28"/>
      <c r="M203" s="4"/>
      <c r="N203" s="4"/>
      <c r="O203" s="4"/>
      <c r="P203" s="2"/>
      <c r="T203" s="2"/>
      <c r="W203" s="282"/>
    </row>
    <row r="204" spans="1:23" ht="15" customHeight="1" x14ac:dyDescent="0.25">
      <c r="A204" s="213"/>
      <c r="B204" s="1590" t="s">
        <v>265</v>
      </c>
      <c r="C204" s="28"/>
      <c r="D204" s="2687"/>
      <c r="E204" s="2688"/>
      <c r="F204" s="2689"/>
      <c r="G204" s="2683"/>
      <c r="H204" s="2684"/>
      <c r="I204" s="21"/>
      <c r="J204" s="21"/>
      <c r="K204" s="21"/>
      <c r="L204" s="28"/>
      <c r="M204" s="4"/>
      <c r="N204" s="4"/>
      <c r="O204" s="4"/>
      <c r="P204" s="2"/>
      <c r="T204" s="2"/>
      <c r="W204" s="282"/>
    </row>
    <row r="205" spans="1:23" ht="15" customHeight="1" x14ac:dyDescent="0.25">
      <c r="A205" s="213"/>
      <c r="B205" s="1590" t="s">
        <v>266</v>
      </c>
      <c r="C205" s="28"/>
      <c r="D205" s="2687"/>
      <c r="E205" s="2688"/>
      <c r="F205" s="2689"/>
      <c r="G205" s="2683"/>
      <c r="H205" s="2684"/>
      <c r="I205" s="21"/>
      <c r="J205" s="21"/>
      <c r="K205" s="21"/>
      <c r="L205" s="28"/>
      <c r="M205" s="4"/>
      <c r="N205" s="4"/>
      <c r="O205" s="4"/>
      <c r="P205" s="2"/>
      <c r="T205" s="2"/>
      <c r="W205" s="282"/>
    </row>
    <row r="206" spans="1:23" ht="15" customHeight="1" x14ac:dyDescent="0.25">
      <c r="A206" s="213"/>
      <c r="B206" s="1590" t="s">
        <v>267</v>
      </c>
      <c r="C206" s="28"/>
      <c r="D206" s="2687"/>
      <c r="E206" s="2688"/>
      <c r="F206" s="2689"/>
      <c r="G206" s="2683"/>
      <c r="H206" s="2684"/>
      <c r="I206" s="21"/>
      <c r="J206" s="21"/>
      <c r="K206" s="21"/>
      <c r="L206" s="28"/>
      <c r="M206" s="4"/>
      <c r="N206" s="4"/>
      <c r="O206" s="4"/>
      <c r="P206" s="2"/>
      <c r="T206" s="2"/>
      <c r="W206" s="282"/>
    </row>
    <row r="207" spans="1:23" ht="15" customHeight="1" x14ac:dyDescent="0.25">
      <c r="A207" s="213"/>
      <c r="B207" s="1590" t="s">
        <v>268</v>
      </c>
      <c r="C207" s="28"/>
      <c r="D207" s="2687"/>
      <c r="E207" s="2688"/>
      <c r="F207" s="2689"/>
      <c r="G207" s="2683"/>
      <c r="H207" s="2684"/>
      <c r="I207" s="21"/>
      <c r="J207" s="21"/>
      <c r="K207" s="21"/>
      <c r="L207" s="28"/>
      <c r="M207" s="4"/>
      <c r="N207" s="4"/>
      <c r="O207" s="4"/>
      <c r="P207" s="2"/>
      <c r="T207" s="2"/>
      <c r="W207" s="282"/>
    </row>
    <row r="208" spans="1:23" ht="15" customHeight="1" x14ac:dyDescent="0.25">
      <c r="A208" s="213"/>
      <c r="B208" s="1590" t="s">
        <v>269</v>
      </c>
      <c r="C208" s="28"/>
      <c r="D208" s="2687"/>
      <c r="E208" s="2688"/>
      <c r="F208" s="2689"/>
      <c r="G208" s="2683"/>
      <c r="H208" s="2684"/>
      <c r="I208" s="21"/>
      <c r="J208" s="21"/>
      <c r="K208" s="21"/>
      <c r="L208" s="28"/>
      <c r="M208" s="4"/>
      <c r="N208" s="4"/>
      <c r="O208" s="4"/>
      <c r="P208" s="2"/>
      <c r="T208" s="2"/>
      <c r="W208" s="282"/>
    </row>
    <row r="209" spans="1:23" ht="15" customHeight="1" x14ac:dyDescent="0.25">
      <c r="A209" s="213"/>
      <c r="B209" s="1590" t="s">
        <v>270</v>
      </c>
      <c r="C209" s="28"/>
      <c r="D209" s="2687"/>
      <c r="E209" s="2688"/>
      <c r="F209" s="2689"/>
      <c r="G209" s="2683"/>
      <c r="H209" s="2684"/>
      <c r="I209" s="21"/>
      <c r="J209" s="21"/>
      <c r="K209" s="21"/>
      <c r="L209" s="28"/>
      <c r="M209" s="4"/>
      <c r="N209" s="4"/>
      <c r="O209" s="4"/>
      <c r="P209" s="2"/>
      <c r="T209" s="2"/>
      <c r="W209" s="282"/>
    </row>
    <row r="210" spans="1:23" ht="15" customHeight="1" x14ac:dyDescent="0.25">
      <c r="A210" s="213"/>
      <c r="B210" s="1590" t="s">
        <v>271</v>
      </c>
      <c r="C210" s="28"/>
      <c r="D210" s="2687"/>
      <c r="E210" s="2688"/>
      <c r="F210" s="2689"/>
      <c r="G210" s="2683"/>
      <c r="H210" s="2684"/>
      <c r="I210" s="21"/>
      <c r="J210" s="21"/>
      <c r="K210" s="21"/>
      <c r="L210" s="28"/>
      <c r="M210" s="4"/>
      <c r="N210" s="4"/>
      <c r="O210" s="4"/>
      <c r="P210" s="2"/>
      <c r="T210" s="2"/>
      <c r="W210" s="282"/>
    </row>
    <row r="211" spans="1:23" ht="15" customHeight="1" x14ac:dyDescent="0.25">
      <c r="A211" s="213"/>
      <c r="B211" s="1590" t="s">
        <v>272</v>
      </c>
      <c r="C211" s="28"/>
      <c r="D211" s="2687"/>
      <c r="E211" s="2688"/>
      <c r="F211" s="2689"/>
      <c r="G211" s="2683"/>
      <c r="H211" s="2684"/>
      <c r="I211" s="21"/>
      <c r="J211" s="21"/>
      <c r="K211" s="21"/>
      <c r="L211" s="28"/>
      <c r="M211" s="4"/>
      <c r="N211" s="4"/>
      <c r="O211" s="4"/>
      <c r="P211" s="2"/>
      <c r="T211" s="2"/>
      <c r="W211" s="282"/>
    </row>
    <row r="212" spans="1:23" ht="15" customHeight="1" x14ac:dyDescent="0.25">
      <c r="A212" s="213"/>
      <c r="B212" s="1590" t="s">
        <v>273</v>
      </c>
      <c r="C212" s="28"/>
      <c r="D212" s="2687"/>
      <c r="E212" s="2688"/>
      <c r="F212" s="2689"/>
      <c r="G212" s="2683"/>
      <c r="H212" s="2684"/>
      <c r="I212" s="21"/>
      <c r="J212" s="21"/>
      <c r="K212" s="21"/>
      <c r="L212" s="28"/>
      <c r="M212" s="4"/>
      <c r="N212" s="4"/>
      <c r="O212" s="4"/>
      <c r="P212" s="2"/>
      <c r="T212" s="2"/>
      <c r="W212" s="282"/>
    </row>
    <row r="213" spans="1:23" ht="15" customHeight="1" x14ac:dyDescent="0.25">
      <c r="A213" s="213"/>
      <c r="B213" s="1590" t="s">
        <v>274</v>
      </c>
      <c r="C213" s="28"/>
      <c r="D213" s="2687"/>
      <c r="E213" s="2688"/>
      <c r="F213" s="2689"/>
      <c r="G213" s="2683"/>
      <c r="H213" s="2684"/>
      <c r="I213" s="21"/>
      <c r="J213" s="21"/>
      <c r="K213" s="21"/>
      <c r="L213" s="28"/>
      <c r="M213" s="4"/>
      <c r="N213" s="4"/>
      <c r="O213" s="4"/>
      <c r="P213" s="2"/>
      <c r="T213" s="2"/>
      <c r="W213" s="282"/>
    </row>
    <row r="214" spans="1:23" ht="15" customHeight="1" x14ac:dyDescent="0.25">
      <c r="A214" s="213"/>
      <c r="B214" s="1590" t="s">
        <v>275</v>
      </c>
      <c r="C214" s="28"/>
      <c r="D214" s="2687"/>
      <c r="E214" s="2688"/>
      <c r="F214" s="2689"/>
      <c r="G214" s="2683"/>
      <c r="H214" s="2684"/>
      <c r="I214" s="21"/>
      <c r="J214" s="21"/>
      <c r="K214" s="21"/>
      <c r="L214" s="28"/>
      <c r="M214" s="4"/>
      <c r="N214" s="4"/>
      <c r="O214" s="4"/>
      <c r="P214" s="2"/>
      <c r="T214" s="2"/>
      <c r="W214" s="282"/>
    </row>
    <row r="215" spans="1:23" ht="15" customHeight="1" x14ac:dyDescent="0.25">
      <c r="A215" s="213"/>
      <c r="B215" s="1590" t="s">
        <v>276</v>
      </c>
      <c r="C215" s="28"/>
      <c r="D215" s="2687"/>
      <c r="E215" s="2688"/>
      <c r="F215" s="2689"/>
      <c r="G215" s="2683"/>
      <c r="H215" s="2684"/>
      <c r="I215" s="21"/>
      <c r="J215" s="21"/>
      <c r="K215" s="21"/>
      <c r="L215" s="28"/>
      <c r="M215" s="4"/>
      <c r="N215" s="4"/>
      <c r="O215" s="4"/>
      <c r="P215" s="2"/>
      <c r="T215" s="2"/>
      <c r="W215" s="282"/>
    </row>
    <row r="216" spans="1:23" ht="15" customHeight="1" x14ac:dyDescent="0.25">
      <c r="A216" s="213"/>
      <c r="B216" s="1590" t="s">
        <v>277</v>
      </c>
      <c r="C216" s="28"/>
      <c r="D216" s="2687"/>
      <c r="E216" s="2688"/>
      <c r="F216" s="2689"/>
      <c r="G216" s="2683"/>
      <c r="H216" s="2684"/>
      <c r="I216" s="21"/>
      <c r="J216" s="21"/>
      <c r="K216" s="21"/>
      <c r="L216" s="28"/>
      <c r="M216" s="4"/>
      <c r="N216" s="4"/>
      <c r="O216" s="4"/>
      <c r="P216" s="2"/>
      <c r="T216" s="2"/>
      <c r="W216" s="282"/>
    </row>
    <row r="217" spans="1:23" ht="15" customHeight="1" x14ac:dyDescent="0.25">
      <c r="A217" s="213"/>
      <c r="B217" s="1590" t="s">
        <v>278</v>
      </c>
      <c r="C217" s="28"/>
      <c r="D217" s="2687"/>
      <c r="E217" s="2688"/>
      <c r="F217" s="2689"/>
      <c r="G217" s="2683"/>
      <c r="H217" s="2684"/>
      <c r="I217" s="21"/>
      <c r="J217" s="21"/>
      <c r="K217" s="21"/>
      <c r="L217" s="28"/>
      <c r="M217" s="4"/>
      <c r="N217" s="4"/>
      <c r="O217" s="4"/>
      <c r="P217" s="2"/>
      <c r="T217" s="2"/>
      <c r="W217" s="282"/>
    </row>
    <row r="218" spans="1:23" ht="15" customHeight="1" x14ac:dyDescent="0.25">
      <c r="A218" s="213"/>
      <c r="B218" s="1590" t="s">
        <v>279</v>
      </c>
      <c r="C218" s="28"/>
      <c r="D218" s="2687"/>
      <c r="E218" s="2688"/>
      <c r="F218" s="2689"/>
      <c r="G218" s="2683"/>
      <c r="H218" s="2684"/>
      <c r="I218" s="21"/>
      <c r="J218" s="21"/>
      <c r="K218" s="21"/>
      <c r="L218" s="28"/>
      <c r="M218" s="4"/>
      <c r="N218" s="4"/>
      <c r="O218" s="4"/>
      <c r="P218" s="2"/>
      <c r="T218" s="2"/>
      <c r="W218" s="282"/>
    </row>
    <row r="219" spans="1:23" ht="15" customHeight="1" x14ac:dyDescent="0.25">
      <c r="A219" s="213"/>
      <c r="B219" s="1590" t="s">
        <v>280</v>
      </c>
      <c r="C219" s="28"/>
      <c r="D219" s="2687"/>
      <c r="E219" s="2688"/>
      <c r="F219" s="2689"/>
      <c r="G219" s="2683"/>
      <c r="H219" s="2684"/>
      <c r="I219" s="21"/>
      <c r="J219" s="21"/>
      <c r="K219" s="21"/>
      <c r="L219" s="28"/>
      <c r="M219" s="4"/>
      <c r="N219" s="4"/>
      <c r="O219" s="4"/>
      <c r="P219" s="2"/>
      <c r="T219" s="2"/>
      <c r="W219" s="282"/>
    </row>
    <row r="220" spans="1:23" ht="15" customHeight="1" x14ac:dyDescent="0.25">
      <c r="A220" s="213"/>
      <c r="B220" s="1590" t="s">
        <v>281</v>
      </c>
      <c r="C220" s="28"/>
      <c r="D220" s="2687"/>
      <c r="E220" s="2688"/>
      <c r="F220" s="2689"/>
      <c r="G220" s="2683"/>
      <c r="H220" s="2684"/>
      <c r="I220" s="21"/>
      <c r="J220" s="21"/>
      <c r="K220" s="21"/>
      <c r="L220" s="28"/>
      <c r="M220" s="4"/>
      <c r="N220" s="4"/>
      <c r="O220" s="4"/>
      <c r="P220" s="2"/>
      <c r="T220" s="2"/>
      <c r="W220" s="282"/>
    </row>
    <row r="221" spans="1:23" ht="15" customHeight="1" x14ac:dyDescent="0.25">
      <c r="A221" s="213"/>
      <c r="B221" s="1590" t="s">
        <v>282</v>
      </c>
      <c r="C221" s="28"/>
      <c r="D221" s="2687"/>
      <c r="E221" s="2688"/>
      <c r="F221" s="2689"/>
      <c r="G221" s="2683"/>
      <c r="H221" s="2684"/>
      <c r="I221" s="21"/>
      <c r="J221" s="21"/>
      <c r="K221" s="21"/>
      <c r="L221" s="28"/>
      <c r="M221" s="4"/>
      <c r="N221" s="4"/>
      <c r="O221" s="4"/>
      <c r="P221" s="2"/>
      <c r="T221" s="2"/>
      <c r="W221" s="282"/>
    </row>
    <row r="222" spans="1:23" ht="15" customHeight="1" x14ac:dyDescent="0.25">
      <c r="A222" s="213"/>
      <c r="B222" s="1590" t="s">
        <v>283</v>
      </c>
      <c r="C222" s="28"/>
      <c r="D222" s="2687"/>
      <c r="E222" s="2688"/>
      <c r="F222" s="2689"/>
      <c r="G222" s="2683"/>
      <c r="H222" s="2684"/>
      <c r="I222" s="21"/>
      <c r="J222" s="21"/>
      <c r="K222" s="21"/>
      <c r="L222" s="28"/>
      <c r="M222" s="4"/>
      <c r="N222" s="4"/>
      <c r="O222" s="4"/>
      <c r="P222" s="2"/>
      <c r="T222" s="2"/>
      <c r="W222" s="282"/>
    </row>
    <row r="223" spans="1:23" ht="15" customHeight="1" x14ac:dyDescent="0.25">
      <c r="A223" s="213"/>
      <c r="B223" s="1590" t="s">
        <v>284</v>
      </c>
      <c r="C223" s="28"/>
      <c r="D223" s="2687"/>
      <c r="E223" s="2688"/>
      <c r="F223" s="2689"/>
      <c r="G223" s="2683"/>
      <c r="H223" s="2684"/>
      <c r="I223" s="21"/>
      <c r="J223" s="21"/>
      <c r="K223" s="21"/>
      <c r="L223" s="28"/>
      <c r="M223" s="4"/>
      <c r="N223" s="4"/>
      <c r="O223" s="4"/>
      <c r="P223" s="2"/>
      <c r="T223" s="2"/>
      <c r="W223" s="282"/>
    </row>
    <row r="224" spans="1:23" ht="15" customHeight="1" x14ac:dyDescent="0.25">
      <c r="A224" s="213"/>
      <c r="B224" s="1590" t="s">
        <v>285</v>
      </c>
      <c r="C224" s="28"/>
      <c r="D224" s="2687"/>
      <c r="E224" s="2688"/>
      <c r="F224" s="2689"/>
      <c r="G224" s="2683"/>
      <c r="H224" s="2684"/>
      <c r="I224" s="21"/>
      <c r="J224" s="21"/>
      <c r="K224" s="21"/>
      <c r="L224" s="28"/>
      <c r="M224" s="4"/>
      <c r="N224" s="4"/>
      <c r="O224" s="4"/>
      <c r="P224" s="2"/>
      <c r="T224" s="2"/>
      <c r="W224" s="282"/>
    </row>
    <row r="225" spans="1:23" ht="15" customHeight="1" x14ac:dyDescent="0.25">
      <c r="A225" s="213"/>
      <c r="B225" s="1590" t="s">
        <v>286</v>
      </c>
      <c r="C225" s="28"/>
      <c r="D225" s="2687"/>
      <c r="E225" s="2688"/>
      <c r="F225" s="2689"/>
      <c r="G225" s="2683"/>
      <c r="H225" s="2684"/>
      <c r="I225" s="21"/>
      <c r="J225" s="21"/>
      <c r="K225" s="21"/>
      <c r="L225" s="28"/>
      <c r="M225" s="4"/>
      <c r="N225" s="4"/>
      <c r="O225" s="4"/>
      <c r="P225" s="2"/>
      <c r="T225" s="2"/>
      <c r="W225" s="282"/>
    </row>
    <row r="226" spans="1:23" ht="15" customHeight="1" x14ac:dyDescent="0.25">
      <c r="A226" s="213"/>
      <c r="B226" s="1590" t="s">
        <v>287</v>
      </c>
      <c r="C226" s="28"/>
      <c r="D226" s="2687"/>
      <c r="E226" s="2688"/>
      <c r="F226" s="2689"/>
      <c r="G226" s="2683"/>
      <c r="H226" s="2684"/>
      <c r="I226" s="21"/>
      <c r="J226" s="21"/>
      <c r="K226" s="21"/>
      <c r="L226" s="28"/>
      <c r="M226" s="4"/>
      <c r="N226" s="4"/>
      <c r="O226" s="4"/>
      <c r="P226" s="2"/>
      <c r="T226" s="2"/>
      <c r="W226" s="282"/>
    </row>
    <row r="227" spans="1:23" ht="15" customHeight="1" x14ac:dyDescent="0.25">
      <c r="A227" s="213"/>
      <c r="B227" s="1590" t="s">
        <v>288</v>
      </c>
      <c r="C227" s="28"/>
      <c r="D227" s="2687"/>
      <c r="E227" s="2688"/>
      <c r="F227" s="2689"/>
      <c r="G227" s="2683"/>
      <c r="H227" s="2684"/>
      <c r="I227" s="21"/>
      <c r="J227" s="21"/>
      <c r="K227" s="21"/>
      <c r="L227" s="28"/>
      <c r="M227" s="4"/>
      <c r="N227" s="4"/>
      <c r="O227" s="4"/>
      <c r="P227" s="2"/>
      <c r="T227" s="2"/>
      <c r="W227" s="282"/>
    </row>
    <row r="228" spans="1:23" ht="15" customHeight="1" x14ac:dyDescent="0.25">
      <c r="A228" s="213"/>
      <c r="B228" s="1590" t="s">
        <v>289</v>
      </c>
      <c r="C228" s="28"/>
      <c r="D228" s="2687"/>
      <c r="E228" s="2688"/>
      <c r="F228" s="2689"/>
      <c r="G228" s="2683"/>
      <c r="H228" s="2684"/>
      <c r="I228" s="21"/>
      <c r="J228" s="21"/>
      <c r="K228" s="21"/>
      <c r="L228" s="28"/>
      <c r="M228" s="4"/>
      <c r="N228" s="4"/>
      <c r="O228" s="4"/>
      <c r="P228" s="2"/>
      <c r="T228" s="2"/>
      <c r="W228" s="282"/>
    </row>
    <row r="229" spans="1:23" ht="15" customHeight="1" x14ac:dyDescent="0.25">
      <c r="A229" s="213"/>
      <c r="B229" s="1590" t="s">
        <v>290</v>
      </c>
      <c r="C229" s="28"/>
      <c r="D229" s="2687"/>
      <c r="E229" s="2688"/>
      <c r="F229" s="2689"/>
      <c r="G229" s="2683"/>
      <c r="H229" s="2684"/>
      <c r="I229" s="21"/>
      <c r="J229" s="21"/>
      <c r="K229" s="21"/>
      <c r="L229" s="28"/>
      <c r="M229" s="4"/>
      <c r="N229" s="4"/>
      <c r="O229" s="4"/>
      <c r="P229" s="2"/>
      <c r="T229" s="2"/>
      <c r="W229" s="282"/>
    </row>
    <row r="230" spans="1:23" ht="15" customHeight="1" x14ac:dyDescent="0.25">
      <c r="A230" s="213"/>
      <c r="B230" s="1590" t="s">
        <v>291</v>
      </c>
      <c r="C230" s="28"/>
      <c r="D230" s="2687"/>
      <c r="E230" s="2688"/>
      <c r="F230" s="2689"/>
      <c r="G230" s="2683"/>
      <c r="H230" s="2684"/>
      <c r="I230" s="21"/>
      <c r="J230" s="21"/>
      <c r="K230" s="21"/>
      <c r="L230" s="28"/>
      <c r="M230" s="4"/>
      <c r="N230" s="4"/>
      <c r="O230" s="4"/>
      <c r="P230" s="2"/>
      <c r="T230" s="2"/>
      <c r="W230" s="282"/>
    </row>
    <row r="231" spans="1:23" ht="15" customHeight="1" x14ac:dyDescent="0.25">
      <c r="A231" s="213"/>
      <c r="B231" s="1590" t="s">
        <v>292</v>
      </c>
      <c r="C231" s="28"/>
      <c r="D231" s="2687"/>
      <c r="E231" s="2688"/>
      <c r="F231" s="2689"/>
      <c r="G231" s="2683"/>
      <c r="H231" s="2684"/>
      <c r="I231" s="21"/>
      <c r="J231" s="21"/>
      <c r="K231" s="21"/>
      <c r="L231" s="28"/>
      <c r="M231" s="4"/>
      <c r="N231" s="4"/>
      <c r="O231" s="4"/>
      <c r="P231" s="2"/>
      <c r="T231" s="2"/>
      <c r="W231" s="282"/>
    </row>
    <row r="232" spans="1:23" ht="15" customHeight="1" x14ac:dyDescent="0.25">
      <c r="A232" s="213"/>
      <c r="B232" s="1590" t="s">
        <v>293</v>
      </c>
      <c r="C232" s="28"/>
      <c r="D232" s="2687"/>
      <c r="E232" s="2688"/>
      <c r="F232" s="2689"/>
      <c r="G232" s="2683"/>
      <c r="H232" s="2684"/>
      <c r="I232" s="21"/>
      <c r="J232" s="21"/>
      <c r="K232" s="21"/>
      <c r="L232" s="28"/>
      <c r="M232" s="4"/>
      <c r="N232" s="4"/>
      <c r="O232" s="4"/>
      <c r="P232" s="2"/>
      <c r="T232" s="2"/>
      <c r="W232" s="282"/>
    </row>
    <row r="233" spans="1:23" ht="15" customHeight="1" x14ac:dyDescent="0.25">
      <c r="A233" s="213"/>
      <c r="B233" s="1590" t="s">
        <v>294</v>
      </c>
      <c r="C233" s="28"/>
      <c r="D233" s="2687"/>
      <c r="E233" s="2688"/>
      <c r="F233" s="2689"/>
      <c r="G233" s="2683"/>
      <c r="H233" s="2684"/>
      <c r="I233" s="21"/>
      <c r="J233" s="21"/>
      <c r="K233" s="21"/>
      <c r="L233" s="28"/>
      <c r="M233" s="4"/>
      <c r="N233" s="4"/>
      <c r="O233" s="4"/>
      <c r="P233" s="2"/>
      <c r="T233" s="2"/>
      <c r="W233" s="282"/>
    </row>
    <row r="234" spans="1:23" ht="15" customHeight="1" x14ac:dyDescent="0.25">
      <c r="A234" s="213"/>
      <c r="B234" s="1590" t="s">
        <v>295</v>
      </c>
      <c r="C234" s="28"/>
      <c r="D234" s="2687"/>
      <c r="E234" s="2688"/>
      <c r="F234" s="2689"/>
      <c r="G234" s="2683"/>
      <c r="H234" s="2684"/>
      <c r="I234" s="21"/>
      <c r="J234" s="21"/>
      <c r="K234" s="21"/>
      <c r="L234" s="28"/>
      <c r="M234" s="4"/>
      <c r="N234" s="4"/>
      <c r="O234" s="4"/>
      <c r="P234" s="2"/>
      <c r="T234" s="2"/>
      <c r="W234" s="282"/>
    </row>
    <row r="235" spans="1:23" ht="15" customHeight="1" x14ac:dyDescent="0.25">
      <c r="A235" s="213"/>
      <c r="B235" s="1590" t="s">
        <v>296</v>
      </c>
      <c r="C235" s="28"/>
      <c r="D235" s="2687"/>
      <c r="E235" s="2688"/>
      <c r="F235" s="2689"/>
      <c r="G235" s="2683"/>
      <c r="H235" s="2684"/>
      <c r="I235" s="21"/>
      <c r="J235" s="21"/>
      <c r="K235" s="21"/>
      <c r="L235" s="28"/>
      <c r="M235" s="4"/>
      <c r="N235" s="4"/>
      <c r="O235" s="4"/>
      <c r="P235" s="2"/>
      <c r="T235" s="2"/>
      <c r="W235" s="282"/>
    </row>
    <row r="236" spans="1:23" ht="15" customHeight="1" x14ac:dyDescent="0.25">
      <c r="A236" s="213"/>
      <c r="B236" s="1590" t="s">
        <v>297</v>
      </c>
      <c r="C236" s="28"/>
      <c r="D236" s="2687"/>
      <c r="E236" s="2688"/>
      <c r="F236" s="2689"/>
      <c r="G236" s="2683"/>
      <c r="H236" s="2684"/>
      <c r="I236" s="21"/>
      <c r="J236" s="21"/>
      <c r="K236" s="21"/>
      <c r="L236" s="28"/>
      <c r="M236" s="4"/>
      <c r="N236" s="4"/>
      <c r="O236" s="4"/>
      <c r="P236" s="2"/>
      <c r="T236" s="2"/>
      <c r="W236" s="282"/>
    </row>
    <row r="237" spans="1:23" ht="15" customHeight="1" x14ac:dyDescent="0.25">
      <c r="A237" s="213"/>
      <c r="B237" s="1590" t="s">
        <v>298</v>
      </c>
      <c r="C237" s="28"/>
      <c r="D237" s="2687"/>
      <c r="E237" s="2688"/>
      <c r="F237" s="2689"/>
      <c r="G237" s="2683"/>
      <c r="H237" s="2684"/>
      <c r="I237" s="21"/>
      <c r="J237" s="21"/>
      <c r="K237" s="21"/>
      <c r="L237" s="28"/>
      <c r="M237" s="4"/>
      <c r="N237" s="4"/>
      <c r="O237" s="4"/>
      <c r="P237" s="2"/>
      <c r="T237" s="2"/>
      <c r="W237" s="282"/>
    </row>
    <row r="238" spans="1:23" ht="15" customHeight="1" x14ac:dyDescent="0.25">
      <c r="A238" s="213"/>
      <c r="B238" s="1590" t="s">
        <v>299</v>
      </c>
      <c r="C238" s="28"/>
      <c r="D238" s="2687"/>
      <c r="E238" s="2688"/>
      <c r="F238" s="2689"/>
      <c r="G238" s="2683"/>
      <c r="H238" s="2684"/>
      <c r="I238" s="21"/>
      <c r="J238" s="21"/>
      <c r="K238" s="21"/>
      <c r="L238" s="28"/>
      <c r="M238" s="4"/>
      <c r="N238" s="4"/>
      <c r="O238" s="4"/>
      <c r="P238" s="2"/>
      <c r="T238" s="2"/>
      <c r="W238" s="282"/>
    </row>
    <row r="239" spans="1:23" ht="15" customHeight="1" x14ac:dyDescent="0.25">
      <c r="A239" s="213"/>
      <c r="B239" s="1590" t="s">
        <v>300</v>
      </c>
      <c r="C239" s="28"/>
      <c r="D239" s="2687"/>
      <c r="E239" s="2688"/>
      <c r="F239" s="2689"/>
      <c r="G239" s="2683"/>
      <c r="H239" s="2684"/>
      <c r="I239" s="21"/>
      <c r="J239" s="21"/>
      <c r="K239" s="21"/>
      <c r="L239" s="28"/>
      <c r="M239" s="4"/>
      <c r="N239" s="4"/>
      <c r="O239" s="4"/>
      <c r="P239" s="2"/>
      <c r="T239" s="2"/>
      <c r="W239" s="282"/>
    </row>
    <row r="240" spans="1:23" ht="15" customHeight="1" x14ac:dyDescent="0.25">
      <c r="A240" s="213"/>
      <c r="B240" s="1590" t="s">
        <v>301</v>
      </c>
      <c r="C240" s="28"/>
      <c r="D240" s="2687"/>
      <c r="E240" s="2688"/>
      <c r="F240" s="2689"/>
      <c r="G240" s="2683"/>
      <c r="H240" s="2684"/>
      <c r="I240" s="21"/>
      <c r="J240" s="21"/>
      <c r="K240" s="21"/>
      <c r="L240" s="28"/>
      <c r="M240" s="4"/>
      <c r="N240" s="4"/>
      <c r="O240" s="4"/>
      <c r="P240" s="2"/>
      <c r="T240" s="2"/>
      <c r="W240" s="282"/>
    </row>
    <row r="241" spans="1:23" ht="15" customHeight="1" x14ac:dyDescent="0.25">
      <c r="A241" s="213"/>
      <c r="B241" s="1590" t="s">
        <v>302</v>
      </c>
      <c r="C241" s="28"/>
      <c r="D241" s="2687"/>
      <c r="E241" s="2688"/>
      <c r="F241" s="2689"/>
      <c r="G241" s="2683"/>
      <c r="H241" s="2684"/>
      <c r="I241" s="21"/>
      <c r="J241" s="21"/>
      <c r="K241" s="21"/>
      <c r="L241" s="28"/>
      <c r="M241" s="4"/>
      <c r="N241" s="4"/>
      <c r="O241" s="4"/>
      <c r="P241" s="2"/>
      <c r="T241" s="2"/>
      <c r="W241" s="282"/>
    </row>
    <row r="242" spans="1:23" ht="15" customHeight="1" x14ac:dyDescent="0.25">
      <c r="A242" s="213"/>
      <c r="B242" s="1590" t="s">
        <v>303</v>
      </c>
      <c r="C242" s="28"/>
      <c r="D242" s="2687"/>
      <c r="E242" s="2688"/>
      <c r="F242" s="2689"/>
      <c r="G242" s="2683"/>
      <c r="H242" s="2684"/>
      <c r="I242" s="21"/>
      <c r="J242" s="21"/>
      <c r="K242" s="21"/>
      <c r="L242" s="28"/>
      <c r="M242" s="4"/>
      <c r="N242" s="4"/>
      <c r="O242" s="4"/>
      <c r="P242" s="2"/>
      <c r="T242" s="2"/>
      <c r="W242" s="282"/>
    </row>
    <row r="243" spans="1:23" ht="15" customHeight="1" x14ac:dyDescent="0.25">
      <c r="A243" s="213"/>
      <c r="B243" s="1590" t="s">
        <v>304</v>
      </c>
      <c r="C243" s="28"/>
      <c r="D243" s="2687"/>
      <c r="E243" s="2688"/>
      <c r="F243" s="2689"/>
      <c r="G243" s="2683"/>
      <c r="H243" s="2684"/>
      <c r="I243" s="21"/>
      <c r="J243" s="21"/>
      <c r="K243" s="21"/>
      <c r="L243" s="28"/>
      <c r="M243" s="4"/>
      <c r="N243" s="4"/>
      <c r="O243" s="4"/>
      <c r="P243" s="2"/>
      <c r="T243" s="2"/>
      <c r="W243" s="282"/>
    </row>
    <row r="244" spans="1:23" ht="15" customHeight="1" x14ac:dyDescent="0.25">
      <c r="A244" s="213"/>
      <c r="B244" s="1590" t="s">
        <v>305</v>
      </c>
      <c r="C244" s="28"/>
      <c r="D244" s="2687"/>
      <c r="E244" s="2688"/>
      <c r="F244" s="2689"/>
      <c r="G244" s="2683"/>
      <c r="H244" s="2684"/>
      <c r="I244" s="21"/>
      <c r="J244" s="21"/>
      <c r="K244" s="21"/>
      <c r="L244" s="28"/>
      <c r="M244" s="4"/>
      <c r="N244" s="4"/>
      <c r="O244" s="4"/>
      <c r="P244" s="2"/>
      <c r="T244" s="2"/>
      <c r="W244" s="282"/>
    </row>
    <row r="245" spans="1:23" ht="15" customHeight="1" x14ac:dyDescent="0.25">
      <c r="A245" s="213"/>
      <c r="B245" s="1590" t="s">
        <v>306</v>
      </c>
      <c r="C245" s="28"/>
      <c r="D245" s="2687"/>
      <c r="E245" s="2688"/>
      <c r="F245" s="2689"/>
      <c r="G245" s="2683"/>
      <c r="H245" s="2684"/>
      <c r="I245" s="21"/>
      <c r="J245" s="21"/>
      <c r="K245" s="21"/>
      <c r="L245" s="28"/>
      <c r="M245" s="4"/>
      <c r="N245" s="4"/>
      <c r="O245" s="4"/>
      <c r="P245" s="2"/>
      <c r="T245" s="2"/>
      <c r="W245" s="282"/>
    </row>
    <row r="246" spans="1:23" ht="15" customHeight="1" x14ac:dyDescent="0.25">
      <c r="A246" s="213"/>
      <c r="B246" s="1590" t="s">
        <v>307</v>
      </c>
      <c r="C246" s="28"/>
      <c r="D246" s="2687"/>
      <c r="E246" s="2688"/>
      <c r="F246" s="2689"/>
      <c r="G246" s="2683"/>
      <c r="H246" s="2684"/>
      <c r="I246" s="21"/>
      <c r="J246" s="21"/>
      <c r="K246" s="21"/>
      <c r="L246" s="28"/>
      <c r="M246" s="4"/>
      <c r="N246" s="4"/>
      <c r="O246" s="4"/>
      <c r="P246" s="2"/>
      <c r="T246" s="2"/>
      <c r="W246" s="282"/>
    </row>
    <row r="247" spans="1:23" ht="15" customHeight="1" x14ac:dyDescent="0.25">
      <c r="A247" s="213"/>
      <c r="B247" s="1590" t="s">
        <v>308</v>
      </c>
      <c r="C247" s="28"/>
      <c r="D247" s="2687"/>
      <c r="E247" s="2688"/>
      <c r="F247" s="2689"/>
      <c r="G247" s="2683"/>
      <c r="H247" s="2684"/>
      <c r="I247" s="21"/>
      <c r="J247" s="21"/>
      <c r="K247" s="21"/>
      <c r="L247" s="28"/>
      <c r="M247" s="4"/>
      <c r="N247" s="4"/>
      <c r="O247" s="4"/>
      <c r="P247" s="2"/>
      <c r="T247" s="2"/>
      <c r="W247" s="282"/>
    </row>
    <row r="248" spans="1:23" ht="15" customHeight="1" x14ac:dyDescent="0.25">
      <c r="A248" s="213"/>
      <c r="B248" s="1590" t="s">
        <v>309</v>
      </c>
      <c r="C248" s="28"/>
      <c r="D248" s="2687"/>
      <c r="E248" s="2688"/>
      <c r="F248" s="2689"/>
      <c r="G248" s="2683"/>
      <c r="H248" s="2684"/>
      <c r="I248" s="21"/>
      <c r="J248" s="21"/>
      <c r="K248" s="21"/>
      <c r="L248" s="28"/>
      <c r="M248" s="4"/>
      <c r="N248" s="4"/>
      <c r="O248" s="4"/>
      <c r="P248" s="2"/>
      <c r="T248" s="2"/>
      <c r="W248" s="282"/>
    </row>
    <row r="249" spans="1:23" ht="15" customHeight="1" x14ac:dyDescent="0.25">
      <c r="A249" s="213"/>
      <c r="B249" s="1590" t="s">
        <v>310</v>
      </c>
      <c r="C249" s="28"/>
      <c r="D249" s="2687"/>
      <c r="E249" s="2688"/>
      <c r="F249" s="2689"/>
      <c r="G249" s="2683"/>
      <c r="H249" s="2684"/>
      <c r="I249" s="21"/>
      <c r="J249" s="21"/>
      <c r="K249" s="21"/>
      <c r="L249" s="28"/>
      <c r="M249" s="4"/>
      <c r="N249" s="4"/>
      <c r="O249" s="4"/>
      <c r="P249" s="2"/>
      <c r="T249" s="2"/>
      <c r="W249" s="282"/>
    </row>
    <row r="250" spans="1:23" ht="15" customHeight="1" x14ac:dyDescent="0.25">
      <c r="A250" s="213"/>
      <c r="B250" s="1590" t="s">
        <v>311</v>
      </c>
      <c r="C250" s="28"/>
      <c r="D250" s="2687"/>
      <c r="E250" s="2688"/>
      <c r="F250" s="2689"/>
      <c r="G250" s="2683"/>
      <c r="H250" s="2684"/>
      <c r="I250" s="21"/>
      <c r="J250" s="21"/>
      <c r="K250" s="21"/>
      <c r="L250" s="28"/>
      <c r="M250" s="4"/>
      <c r="N250" s="4"/>
      <c r="O250" s="4"/>
      <c r="P250" s="2"/>
      <c r="T250" s="2"/>
      <c r="W250" s="282"/>
    </row>
    <row r="251" spans="1:23" ht="15" customHeight="1" x14ac:dyDescent="0.25">
      <c r="A251" s="213"/>
      <c r="B251" s="1590" t="s">
        <v>312</v>
      </c>
      <c r="C251" s="28"/>
      <c r="D251" s="2687"/>
      <c r="E251" s="2688"/>
      <c r="F251" s="2689"/>
      <c r="G251" s="2683"/>
      <c r="H251" s="2684"/>
      <c r="I251" s="21"/>
      <c r="J251" s="21"/>
      <c r="K251" s="21"/>
      <c r="L251" s="28"/>
      <c r="M251" s="4"/>
      <c r="N251" s="4"/>
      <c r="O251" s="4"/>
      <c r="P251" s="2"/>
      <c r="T251" s="2"/>
      <c r="W251" s="282"/>
    </row>
    <row r="252" spans="1:23" ht="15" customHeight="1" x14ac:dyDescent="0.25">
      <c r="A252" s="213"/>
      <c r="B252" s="1590" t="s">
        <v>313</v>
      </c>
      <c r="C252" s="28"/>
      <c r="D252" s="2687"/>
      <c r="E252" s="2688"/>
      <c r="F252" s="2689"/>
      <c r="G252" s="2683"/>
      <c r="H252" s="2684"/>
      <c r="I252" s="21"/>
      <c r="J252" s="21"/>
      <c r="K252" s="21"/>
      <c r="L252" s="28"/>
      <c r="M252" s="4"/>
      <c r="N252" s="4"/>
      <c r="O252" s="4"/>
      <c r="P252" s="2"/>
      <c r="T252" s="2"/>
      <c r="W252" s="282"/>
    </row>
    <row r="253" spans="1:23" ht="15" customHeight="1" x14ac:dyDescent="0.25">
      <c r="A253" s="213"/>
      <c r="B253" s="1590" t="s">
        <v>314</v>
      </c>
      <c r="C253" s="28"/>
      <c r="D253" s="2687"/>
      <c r="E253" s="2688"/>
      <c r="F253" s="2689"/>
      <c r="G253" s="2683"/>
      <c r="H253" s="2684"/>
      <c r="I253" s="21"/>
      <c r="J253" s="21"/>
      <c r="K253" s="21"/>
      <c r="L253" s="28"/>
      <c r="M253" s="4"/>
      <c r="N253" s="4"/>
      <c r="O253" s="4"/>
      <c r="P253" s="2"/>
      <c r="T253" s="2"/>
      <c r="W253" s="282"/>
    </row>
    <row r="254" spans="1:23" ht="15" customHeight="1" x14ac:dyDescent="0.25">
      <c r="A254" s="213"/>
      <c r="B254" s="1590" t="s">
        <v>315</v>
      </c>
      <c r="C254" s="28"/>
      <c r="D254" s="2687"/>
      <c r="E254" s="2688"/>
      <c r="F254" s="2689"/>
      <c r="G254" s="2683"/>
      <c r="H254" s="2684"/>
      <c r="I254" s="21"/>
      <c r="J254" s="21"/>
      <c r="K254" s="21"/>
      <c r="L254" s="28"/>
      <c r="M254" s="4"/>
      <c r="N254" s="4"/>
      <c r="O254" s="4"/>
      <c r="P254" s="2"/>
      <c r="T254" s="2"/>
      <c r="W254" s="282"/>
    </row>
    <row r="255" spans="1:23" ht="15" customHeight="1" x14ac:dyDescent="0.25">
      <c r="A255" s="213"/>
      <c r="B255" s="1590" t="s">
        <v>316</v>
      </c>
      <c r="C255" s="28"/>
      <c r="D255" s="2687"/>
      <c r="E255" s="2688"/>
      <c r="F255" s="2689"/>
      <c r="G255" s="2683"/>
      <c r="H255" s="2684"/>
      <c r="I255" s="21"/>
      <c r="J255" s="21"/>
      <c r="K255" s="21"/>
      <c r="L255" s="28"/>
      <c r="M255" s="4"/>
      <c r="N255" s="4"/>
      <c r="O255" s="4"/>
      <c r="P255" s="2"/>
      <c r="T255" s="2"/>
      <c r="W255" s="282"/>
    </row>
    <row r="256" spans="1:23" ht="15" customHeight="1" x14ac:dyDescent="0.25">
      <c r="A256" s="213"/>
      <c r="B256" s="1590" t="s">
        <v>317</v>
      </c>
      <c r="C256" s="28"/>
      <c r="D256" s="2687"/>
      <c r="E256" s="2688"/>
      <c r="F256" s="2689"/>
      <c r="G256" s="2683"/>
      <c r="H256" s="2684"/>
      <c r="I256" s="21"/>
      <c r="J256" s="21"/>
      <c r="K256" s="21"/>
      <c r="L256" s="28"/>
      <c r="M256" s="4"/>
      <c r="N256" s="4"/>
      <c r="O256" s="4"/>
      <c r="P256" s="2"/>
      <c r="T256" s="2"/>
      <c r="W256" s="282"/>
    </row>
    <row r="257" spans="1:23" ht="15" customHeight="1" x14ac:dyDescent="0.25">
      <c r="A257" s="213"/>
      <c r="B257" s="1590" t="s">
        <v>318</v>
      </c>
      <c r="C257" s="28"/>
      <c r="D257" s="2687"/>
      <c r="E257" s="2688"/>
      <c r="F257" s="2689"/>
      <c r="G257" s="2683"/>
      <c r="H257" s="2684"/>
      <c r="I257" s="21"/>
      <c r="J257" s="21"/>
      <c r="K257" s="21"/>
      <c r="L257" s="28"/>
      <c r="M257" s="4"/>
      <c r="N257" s="4"/>
      <c r="O257" s="4"/>
      <c r="P257" s="2"/>
      <c r="T257" s="2"/>
      <c r="W257" s="282"/>
    </row>
    <row r="258" spans="1:23" ht="15" customHeight="1" x14ac:dyDescent="0.25">
      <c r="A258" s="213"/>
      <c r="B258" s="1590" t="s">
        <v>319</v>
      </c>
      <c r="C258" s="28"/>
      <c r="D258" s="2687"/>
      <c r="E258" s="2688"/>
      <c r="F258" s="2689"/>
      <c r="G258" s="2683"/>
      <c r="H258" s="2684"/>
      <c r="I258" s="21"/>
      <c r="J258" s="21"/>
      <c r="K258" s="21"/>
      <c r="L258" s="28"/>
      <c r="M258" s="4"/>
      <c r="N258" s="4"/>
      <c r="O258" s="4"/>
      <c r="P258" s="2"/>
      <c r="T258" s="2"/>
      <c r="W258" s="282"/>
    </row>
    <row r="259" spans="1:23" ht="15" customHeight="1" x14ac:dyDescent="0.25">
      <c r="A259" s="213"/>
      <c r="B259" s="1590" t="s">
        <v>320</v>
      </c>
      <c r="C259" s="28"/>
      <c r="D259" s="2687"/>
      <c r="E259" s="2688"/>
      <c r="F259" s="2689"/>
      <c r="G259" s="2683"/>
      <c r="H259" s="2684"/>
      <c r="I259" s="21"/>
      <c r="J259" s="21"/>
      <c r="K259" s="21"/>
      <c r="L259" s="28"/>
      <c r="M259" s="4"/>
      <c r="N259" s="4"/>
      <c r="O259" s="4"/>
      <c r="P259" s="2"/>
      <c r="T259" s="2"/>
      <c r="W259" s="282"/>
    </row>
    <row r="260" spans="1:23" ht="15" customHeight="1" x14ac:dyDescent="0.25">
      <c r="A260" s="213"/>
      <c r="B260" s="1590" t="s">
        <v>321</v>
      </c>
      <c r="C260" s="28"/>
      <c r="D260" s="2687"/>
      <c r="E260" s="2688"/>
      <c r="F260" s="2689"/>
      <c r="G260" s="2683"/>
      <c r="H260" s="2684"/>
      <c r="I260" s="21"/>
      <c r="J260" s="21"/>
      <c r="K260" s="21"/>
      <c r="L260" s="28"/>
      <c r="M260" s="4"/>
      <c r="N260" s="4"/>
      <c r="O260" s="4"/>
      <c r="P260" s="2"/>
      <c r="T260" s="2"/>
      <c r="W260" s="282"/>
    </row>
    <row r="261" spans="1:23" ht="15" customHeight="1" x14ac:dyDescent="0.25">
      <c r="A261" s="213"/>
      <c r="B261" s="1590" t="s">
        <v>322</v>
      </c>
      <c r="C261" s="28"/>
      <c r="D261" s="2687"/>
      <c r="E261" s="2688"/>
      <c r="F261" s="2689"/>
      <c r="G261" s="2683"/>
      <c r="H261" s="2684"/>
      <c r="I261" s="21"/>
      <c r="J261" s="21"/>
      <c r="K261" s="21"/>
      <c r="L261" s="28"/>
      <c r="M261" s="4"/>
      <c r="N261" s="4"/>
      <c r="O261" s="4"/>
      <c r="P261" s="2"/>
      <c r="T261" s="2"/>
      <c r="W261" s="282"/>
    </row>
    <row r="262" spans="1:23" ht="15" customHeight="1" x14ac:dyDescent="0.25">
      <c r="A262" s="213"/>
      <c r="B262" s="1590" t="s">
        <v>323</v>
      </c>
      <c r="C262" s="28"/>
      <c r="D262" s="2687"/>
      <c r="E262" s="2688"/>
      <c r="F262" s="2689"/>
      <c r="G262" s="2683"/>
      <c r="H262" s="2684"/>
      <c r="I262" s="21"/>
      <c r="J262" s="21"/>
      <c r="K262" s="21"/>
      <c r="L262" s="28"/>
      <c r="M262" s="4"/>
      <c r="N262" s="4"/>
      <c r="O262" s="4"/>
      <c r="P262" s="2"/>
      <c r="T262" s="2"/>
      <c r="W262" s="282"/>
    </row>
    <row r="263" spans="1:23" ht="15" customHeight="1" x14ac:dyDescent="0.25">
      <c r="A263" s="213"/>
      <c r="B263" s="1590" t="s">
        <v>324</v>
      </c>
      <c r="C263" s="28"/>
      <c r="D263" s="2687"/>
      <c r="E263" s="2688"/>
      <c r="F263" s="2689"/>
      <c r="G263" s="2683"/>
      <c r="H263" s="2684"/>
      <c r="I263" s="21"/>
      <c r="J263" s="21"/>
      <c r="K263" s="21"/>
      <c r="L263" s="28"/>
      <c r="M263" s="4"/>
      <c r="N263" s="4"/>
      <c r="O263" s="4"/>
      <c r="P263" s="2"/>
      <c r="T263" s="2"/>
      <c r="W263" s="282"/>
    </row>
    <row r="264" spans="1:23" ht="15" customHeight="1" x14ac:dyDescent="0.25">
      <c r="A264" s="213"/>
      <c r="B264" s="1590" t="s">
        <v>325</v>
      </c>
      <c r="C264" s="28"/>
      <c r="D264" s="2687"/>
      <c r="E264" s="2688"/>
      <c r="F264" s="2689"/>
      <c r="G264" s="2683"/>
      <c r="H264" s="2684"/>
      <c r="I264" s="21"/>
      <c r="J264" s="21"/>
      <c r="K264" s="21"/>
      <c r="L264" s="28"/>
      <c r="M264" s="4"/>
      <c r="N264" s="4"/>
      <c r="O264" s="4"/>
      <c r="P264" s="2"/>
      <c r="T264" s="2"/>
      <c r="W264" s="282"/>
    </row>
    <row r="265" spans="1:23" ht="15" customHeight="1" x14ac:dyDescent="0.25">
      <c r="A265" s="213"/>
      <c r="B265" s="1590" t="s">
        <v>326</v>
      </c>
      <c r="C265" s="28"/>
      <c r="D265" s="2687"/>
      <c r="E265" s="2688"/>
      <c r="F265" s="2689"/>
      <c r="G265" s="2683"/>
      <c r="H265" s="2684"/>
      <c r="I265" s="21"/>
      <c r="J265" s="21"/>
      <c r="K265" s="21"/>
      <c r="L265" s="28"/>
      <c r="M265" s="4"/>
      <c r="N265" s="4"/>
      <c r="O265" s="4"/>
      <c r="P265" s="2"/>
      <c r="T265" s="2"/>
      <c r="W265" s="282"/>
    </row>
    <row r="266" spans="1:23" ht="15" customHeight="1" x14ac:dyDescent="0.25">
      <c r="A266" s="213"/>
      <c r="B266" s="1590" t="s">
        <v>327</v>
      </c>
      <c r="C266" s="28"/>
      <c r="D266" s="2687"/>
      <c r="E266" s="2688"/>
      <c r="F266" s="2689"/>
      <c r="G266" s="2683"/>
      <c r="H266" s="2684"/>
      <c r="I266" s="21"/>
      <c r="J266" s="21"/>
      <c r="K266" s="21"/>
      <c r="L266" s="28"/>
      <c r="M266" s="4"/>
      <c r="N266" s="4"/>
      <c r="O266" s="4"/>
      <c r="P266" s="2"/>
      <c r="T266" s="2"/>
      <c r="W266" s="282"/>
    </row>
    <row r="267" spans="1:23" ht="15" customHeight="1" x14ac:dyDescent="0.25">
      <c r="A267" s="213"/>
      <c r="B267" s="1590" t="s">
        <v>328</v>
      </c>
      <c r="C267" s="28"/>
      <c r="D267" s="2687"/>
      <c r="E267" s="2688"/>
      <c r="F267" s="2689"/>
      <c r="G267" s="2683"/>
      <c r="H267" s="2684"/>
      <c r="I267" s="21"/>
      <c r="J267" s="21"/>
      <c r="K267" s="21"/>
      <c r="L267" s="28"/>
      <c r="M267" s="4"/>
      <c r="N267" s="4"/>
      <c r="O267" s="4"/>
      <c r="P267" s="2"/>
      <c r="T267" s="2"/>
      <c r="W267" s="282"/>
    </row>
    <row r="268" spans="1:23" ht="15" customHeight="1" x14ac:dyDescent="0.25">
      <c r="A268" s="213"/>
      <c r="B268" s="1590" t="s">
        <v>329</v>
      </c>
      <c r="C268" s="28"/>
      <c r="D268" s="2687"/>
      <c r="E268" s="2688"/>
      <c r="F268" s="2689"/>
      <c r="G268" s="2683"/>
      <c r="H268" s="2684"/>
      <c r="I268" s="21"/>
      <c r="J268" s="21"/>
      <c r="K268" s="21"/>
      <c r="L268" s="28"/>
      <c r="M268" s="4"/>
      <c r="N268" s="4"/>
      <c r="O268" s="4"/>
      <c r="P268" s="2"/>
      <c r="T268" s="2"/>
      <c r="W268" s="282"/>
    </row>
    <row r="269" spans="1:23" ht="15" customHeight="1" x14ac:dyDescent="0.25">
      <c r="A269" s="213"/>
      <c r="B269" s="1590" t="s">
        <v>330</v>
      </c>
      <c r="C269" s="28"/>
      <c r="D269" s="2687"/>
      <c r="E269" s="2688"/>
      <c r="F269" s="2689"/>
      <c r="G269" s="2683"/>
      <c r="H269" s="2684"/>
      <c r="I269" s="21"/>
      <c r="J269" s="21"/>
      <c r="K269" s="21"/>
      <c r="L269" s="28"/>
      <c r="M269" s="4"/>
      <c r="N269" s="4"/>
      <c r="O269" s="4"/>
      <c r="P269" s="2"/>
      <c r="T269" s="2"/>
      <c r="W269" s="282"/>
    </row>
    <row r="270" spans="1:23" ht="15" customHeight="1" x14ac:dyDescent="0.25">
      <c r="A270" s="213"/>
      <c r="B270" s="1590" t="s">
        <v>1851</v>
      </c>
      <c r="C270" s="28"/>
      <c r="D270" s="2687"/>
      <c r="E270" s="2688"/>
      <c r="F270" s="2689"/>
      <c r="G270" s="2683"/>
      <c r="H270" s="2684"/>
      <c r="I270" s="21"/>
      <c r="J270" s="21"/>
      <c r="K270" s="21"/>
      <c r="L270" s="28"/>
      <c r="M270" s="4"/>
      <c r="N270" s="4"/>
      <c r="O270" s="4"/>
      <c r="P270" s="2"/>
      <c r="T270" s="2"/>
      <c r="W270" s="282"/>
    </row>
    <row r="271" spans="1:23" ht="15" customHeight="1" x14ac:dyDescent="0.25">
      <c r="A271" s="213"/>
      <c r="B271" s="1590" t="s">
        <v>1852</v>
      </c>
      <c r="C271" s="28"/>
      <c r="D271" s="2687"/>
      <c r="E271" s="2688"/>
      <c r="F271" s="2689"/>
      <c r="G271" s="2683"/>
      <c r="H271" s="2684"/>
      <c r="I271" s="21"/>
      <c r="J271" s="21"/>
      <c r="K271" s="21"/>
      <c r="L271" s="28"/>
      <c r="M271" s="4"/>
      <c r="N271" s="4"/>
      <c r="O271" s="4"/>
      <c r="P271" s="2"/>
      <c r="T271" s="2"/>
      <c r="W271" s="282"/>
    </row>
    <row r="272" spans="1:23" ht="15" customHeight="1" x14ac:dyDescent="0.25">
      <c r="A272" s="213"/>
      <c r="B272" s="1590" t="s">
        <v>1853</v>
      </c>
      <c r="C272" s="28"/>
      <c r="D272" s="2687"/>
      <c r="E272" s="2688"/>
      <c r="F272" s="2689"/>
      <c r="G272" s="2683"/>
      <c r="H272" s="2684"/>
      <c r="I272" s="21"/>
      <c r="J272" s="21"/>
      <c r="K272" s="21"/>
      <c r="L272" s="28"/>
      <c r="M272" s="4"/>
      <c r="N272" s="4"/>
      <c r="O272" s="4"/>
      <c r="P272" s="2"/>
      <c r="T272" s="2"/>
      <c r="W272" s="282"/>
    </row>
    <row r="273" spans="1:23" ht="15" customHeight="1" x14ac:dyDescent="0.25">
      <c r="A273" s="213"/>
      <c r="B273" s="1590" t="s">
        <v>1854</v>
      </c>
      <c r="C273" s="28"/>
      <c r="D273" s="2687"/>
      <c r="E273" s="2688"/>
      <c r="F273" s="2689"/>
      <c r="G273" s="2683"/>
      <c r="H273" s="2684"/>
      <c r="I273" s="21"/>
      <c r="J273" s="21"/>
      <c r="K273" s="21"/>
      <c r="L273" s="28"/>
      <c r="M273" s="4"/>
      <c r="N273" s="4"/>
      <c r="O273" s="4"/>
      <c r="P273" s="2"/>
      <c r="T273" s="2"/>
      <c r="W273" s="282"/>
    </row>
    <row r="274" spans="1:23" ht="15" customHeight="1" x14ac:dyDescent="0.25">
      <c r="A274" s="213"/>
      <c r="B274" s="1590" t="s">
        <v>1855</v>
      </c>
      <c r="C274" s="28"/>
      <c r="D274" s="2687"/>
      <c r="E274" s="2688"/>
      <c r="F274" s="2689"/>
      <c r="G274" s="2683"/>
      <c r="H274" s="2684"/>
      <c r="I274" s="21"/>
      <c r="J274" s="21"/>
      <c r="K274" s="21"/>
      <c r="L274" s="28"/>
      <c r="M274" s="4"/>
      <c r="N274" s="4"/>
      <c r="O274" s="4"/>
      <c r="P274" s="2"/>
      <c r="T274" s="2"/>
      <c r="W274" s="282"/>
    </row>
    <row r="275" spans="1:23" ht="15" customHeight="1" x14ac:dyDescent="0.25">
      <c r="A275" s="213"/>
      <c r="B275" s="1590" t="s">
        <v>1856</v>
      </c>
      <c r="C275" s="28"/>
      <c r="D275" s="2687"/>
      <c r="E275" s="2688"/>
      <c r="F275" s="2689"/>
      <c r="G275" s="2683"/>
      <c r="H275" s="2684"/>
      <c r="I275" s="21"/>
      <c r="J275" s="21"/>
      <c r="K275" s="21"/>
      <c r="L275" s="28"/>
      <c r="M275" s="4"/>
      <c r="N275" s="4"/>
      <c r="O275" s="4"/>
      <c r="P275" s="2"/>
      <c r="T275" s="2"/>
      <c r="W275" s="282"/>
    </row>
    <row r="276" spans="1:23" ht="15" customHeight="1" x14ac:dyDescent="0.25">
      <c r="A276" s="213"/>
      <c r="B276" s="1590" t="s">
        <v>1857</v>
      </c>
      <c r="C276" s="28"/>
      <c r="D276" s="2687"/>
      <c r="E276" s="2688"/>
      <c r="F276" s="2689"/>
      <c r="G276" s="2683"/>
      <c r="H276" s="2684"/>
      <c r="I276" s="21"/>
      <c r="J276" s="21"/>
      <c r="K276" s="21"/>
      <c r="L276" s="28"/>
      <c r="M276" s="4"/>
      <c r="N276" s="4"/>
      <c r="O276" s="4"/>
      <c r="P276" s="2"/>
      <c r="T276" s="2"/>
      <c r="W276" s="282"/>
    </row>
    <row r="277" spans="1:23" ht="15" customHeight="1" x14ac:dyDescent="0.25">
      <c r="A277" s="213"/>
      <c r="B277" s="1590" t="s">
        <v>1858</v>
      </c>
      <c r="C277" s="28"/>
      <c r="D277" s="2687"/>
      <c r="E277" s="2688"/>
      <c r="F277" s="2689"/>
      <c r="G277" s="2683"/>
      <c r="H277" s="2684"/>
      <c r="I277" s="21"/>
      <c r="J277" s="21"/>
      <c r="K277" s="21"/>
      <c r="L277" s="28"/>
      <c r="M277" s="4"/>
      <c r="N277" s="4"/>
      <c r="O277" s="4"/>
      <c r="P277" s="2"/>
      <c r="T277" s="2"/>
      <c r="W277" s="282"/>
    </row>
    <row r="278" spans="1:23" ht="15" customHeight="1" x14ac:dyDescent="0.25">
      <c r="A278" s="213"/>
      <c r="B278" s="1590" t="s">
        <v>1859</v>
      </c>
      <c r="C278" s="28"/>
      <c r="D278" s="2687"/>
      <c r="E278" s="2688"/>
      <c r="F278" s="2689"/>
      <c r="G278" s="2683"/>
      <c r="H278" s="2684"/>
      <c r="I278" s="21"/>
      <c r="J278" s="21"/>
      <c r="K278" s="21"/>
      <c r="L278" s="28"/>
      <c r="M278" s="4"/>
      <c r="N278" s="4"/>
      <c r="O278" s="4"/>
      <c r="P278" s="2"/>
      <c r="T278" s="2"/>
      <c r="W278" s="282"/>
    </row>
    <row r="279" spans="1:23" ht="15" customHeight="1" x14ac:dyDescent="0.25">
      <c r="A279" s="213"/>
      <c r="B279" s="1590" t="s">
        <v>1860</v>
      </c>
      <c r="C279" s="28"/>
      <c r="D279" s="2687"/>
      <c r="E279" s="2688"/>
      <c r="F279" s="2689"/>
      <c r="G279" s="2683"/>
      <c r="H279" s="2684"/>
      <c r="I279" s="21"/>
      <c r="J279" s="21"/>
      <c r="K279" s="21"/>
      <c r="L279" s="28"/>
      <c r="M279" s="4"/>
      <c r="N279" s="4"/>
      <c r="O279" s="4"/>
      <c r="P279" s="2"/>
      <c r="T279" s="2"/>
      <c r="W279" s="282"/>
    </row>
    <row r="280" spans="1:23" ht="15" customHeight="1" x14ac:dyDescent="0.25">
      <c r="A280" s="213"/>
      <c r="B280" s="1590" t="s">
        <v>1861</v>
      </c>
      <c r="C280" s="28"/>
      <c r="D280" s="2687"/>
      <c r="E280" s="2688"/>
      <c r="F280" s="2689"/>
      <c r="G280" s="2683"/>
      <c r="H280" s="2684"/>
      <c r="I280" s="21"/>
      <c r="J280" s="21"/>
      <c r="K280" s="21"/>
      <c r="L280" s="28"/>
      <c r="M280" s="4"/>
      <c r="N280" s="4"/>
      <c r="O280" s="4"/>
      <c r="P280" s="2"/>
      <c r="T280" s="2"/>
      <c r="W280" s="282"/>
    </row>
    <row r="281" spans="1:23" ht="15" customHeight="1" x14ac:dyDescent="0.25">
      <c r="A281" s="213"/>
      <c r="B281" s="1590" t="s">
        <v>1862</v>
      </c>
      <c r="C281" s="28"/>
      <c r="D281" s="2687"/>
      <c r="E281" s="2688"/>
      <c r="F281" s="2689"/>
      <c r="G281" s="2683"/>
      <c r="H281" s="2684"/>
      <c r="I281" s="21"/>
      <c r="J281" s="21"/>
      <c r="K281" s="21"/>
      <c r="L281" s="28"/>
      <c r="M281" s="4"/>
      <c r="N281" s="4"/>
      <c r="O281" s="4"/>
      <c r="P281" s="2"/>
      <c r="T281" s="2"/>
      <c r="W281" s="282"/>
    </row>
    <row r="282" spans="1:23" ht="15" customHeight="1" x14ac:dyDescent="0.25">
      <c r="A282" s="213"/>
      <c r="B282" s="1590" t="s">
        <v>1863</v>
      </c>
      <c r="C282" s="28"/>
      <c r="D282" s="2687"/>
      <c r="E282" s="2688"/>
      <c r="F282" s="2689"/>
      <c r="G282" s="2683"/>
      <c r="H282" s="2684"/>
      <c r="I282" s="21"/>
      <c r="J282" s="21"/>
      <c r="K282" s="21"/>
      <c r="L282" s="28"/>
      <c r="M282" s="4"/>
      <c r="N282" s="4"/>
      <c r="O282" s="4"/>
      <c r="P282" s="2"/>
      <c r="T282" s="2"/>
      <c r="W282" s="282"/>
    </row>
    <row r="283" spans="1:23" ht="15" customHeight="1" x14ac:dyDescent="0.25">
      <c r="A283" s="213"/>
      <c r="B283" s="1590" t="s">
        <v>1864</v>
      </c>
      <c r="C283" s="28"/>
      <c r="D283" s="2687"/>
      <c r="E283" s="2688"/>
      <c r="F283" s="2689"/>
      <c r="G283" s="2683"/>
      <c r="H283" s="2684"/>
      <c r="I283" s="21"/>
      <c r="J283" s="21"/>
      <c r="K283" s="21"/>
      <c r="L283" s="28"/>
      <c r="M283" s="4"/>
      <c r="N283" s="4"/>
      <c r="O283" s="4"/>
      <c r="P283" s="2"/>
      <c r="T283" s="2"/>
      <c r="W283" s="282"/>
    </row>
    <row r="284" spans="1:23" ht="15" customHeight="1" x14ac:dyDescent="0.25">
      <c r="A284" s="213"/>
      <c r="B284" s="1590" t="s">
        <v>1865</v>
      </c>
      <c r="C284" s="28"/>
      <c r="D284" s="2687"/>
      <c r="E284" s="2688"/>
      <c r="F284" s="2689"/>
      <c r="G284" s="2683"/>
      <c r="H284" s="2684"/>
      <c r="I284" s="21"/>
      <c r="J284" s="21"/>
      <c r="K284" s="21"/>
      <c r="L284" s="28"/>
      <c r="M284" s="4"/>
      <c r="N284" s="4"/>
      <c r="O284" s="4"/>
      <c r="P284" s="2"/>
      <c r="T284" s="2"/>
      <c r="W284" s="282"/>
    </row>
    <row r="285" spans="1:23" ht="15" customHeight="1" x14ac:dyDescent="0.25">
      <c r="A285" s="213"/>
      <c r="B285" s="1590" t="s">
        <v>1866</v>
      </c>
      <c r="C285" s="28"/>
      <c r="D285" s="2687"/>
      <c r="E285" s="2688"/>
      <c r="F285" s="2689"/>
      <c r="G285" s="2683"/>
      <c r="H285" s="2684"/>
      <c r="I285" s="21"/>
      <c r="J285" s="21"/>
      <c r="K285" s="21"/>
      <c r="L285" s="28"/>
      <c r="M285" s="4"/>
      <c r="N285" s="4"/>
      <c r="O285" s="4"/>
      <c r="P285" s="2"/>
      <c r="T285" s="2"/>
      <c r="W285" s="282"/>
    </row>
    <row r="286" spans="1:23" ht="15" customHeight="1" x14ac:dyDescent="0.25">
      <c r="A286" s="213"/>
      <c r="B286" s="1590" t="s">
        <v>1867</v>
      </c>
      <c r="C286" s="28"/>
      <c r="D286" s="2687"/>
      <c r="E286" s="2688"/>
      <c r="F286" s="2689"/>
      <c r="G286" s="2683"/>
      <c r="H286" s="2684"/>
      <c r="I286" s="21"/>
      <c r="J286" s="21"/>
      <c r="K286" s="21"/>
      <c r="L286" s="28"/>
      <c r="M286" s="4"/>
      <c r="N286" s="4"/>
      <c r="O286" s="4"/>
      <c r="P286" s="2"/>
      <c r="T286" s="2"/>
      <c r="W286" s="282"/>
    </row>
    <row r="287" spans="1:23" ht="15" customHeight="1" x14ac:dyDescent="0.25">
      <c r="A287" s="213"/>
      <c r="B287" s="1590" t="s">
        <v>1868</v>
      </c>
      <c r="C287" s="28"/>
      <c r="D287" s="2687"/>
      <c r="E287" s="2688"/>
      <c r="F287" s="2689"/>
      <c r="G287" s="2683"/>
      <c r="H287" s="2684"/>
      <c r="I287" s="21"/>
      <c r="J287" s="21"/>
      <c r="K287" s="21"/>
      <c r="L287" s="28"/>
      <c r="M287" s="4"/>
      <c r="N287" s="4"/>
      <c r="O287" s="4"/>
      <c r="P287" s="2"/>
      <c r="T287" s="2"/>
      <c r="W287" s="282"/>
    </row>
    <row r="288" spans="1:23" ht="15" customHeight="1" x14ac:dyDescent="0.25">
      <c r="A288" s="213"/>
      <c r="B288" s="1590" t="s">
        <v>1869</v>
      </c>
      <c r="C288" s="28"/>
      <c r="D288" s="2687"/>
      <c r="E288" s="2688"/>
      <c r="F288" s="2689"/>
      <c r="G288" s="2683"/>
      <c r="H288" s="2684"/>
      <c r="I288" s="21"/>
      <c r="J288" s="21"/>
      <c r="K288" s="21"/>
      <c r="L288" s="28"/>
      <c r="M288" s="4"/>
      <c r="N288" s="4"/>
      <c r="O288" s="4"/>
      <c r="P288" s="2"/>
      <c r="T288" s="2"/>
      <c r="W288" s="282"/>
    </row>
    <row r="289" spans="1:23" ht="15" customHeight="1" x14ac:dyDescent="0.25">
      <c r="A289" s="213"/>
      <c r="B289" s="1590" t="s">
        <v>1870</v>
      </c>
      <c r="C289" s="28"/>
      <c r="D289" s="2687"/>
      <c r="E289" s="2688"/>
      <c r="F289" s="2689"/>
      <c r="G289" s="2683"/>
      <c r="H289" s="2684"/>
      <c r="I289" s="21"/>
      <c r="J289" s="21"/>
      <c r="K289" s="21"/>
      <c r="L289" s="28"/>
      <c r="M289" s="4"/>
      <c r="N289" s="4"/>
      <c r="O289" s="4"/>
      <c r="P289" s="2"/>
      <c r="T289" s="2"/>
      <c r="W289" s="282"/>
    </row>
    <row r="290" spans="1:23" ht="15" customHeight="1" x14ac:dyDescent="0.25">
      <c r="A290" s="213"/>
      <c r="B290" s="1590" t="s">
        <v>1871</v>
      </c>
      <c r="C290" s="28"/>
      <c r="D290" s="2687"/>
      <c r="E290" s="2688"/>
      <c r="F290" s="2689"/>
      <c r="G290" s="2683"/>
      <c r="H290" s="2684"/>
      <c r="I290" s="21"/>
      <c r="J290" s="21"/>
      <c r="K290" s="21"/>
      <c r="L290" s="28"/>
      <c r="M290" s="4"/>
      <c r="N290" s="4"/>
      <c r="O290" s="4"/>
      <c r="P290" s="2"/>
      <c r="T290" s="2"/>
      <c r="W290" s="282"/>
    </row>
    <row r="291" spans="1:23" ht="15" customHeight="1" x14ac:dyDescent="0.25">
      <c r="A291" s="213"/>
      <c r="B291" s="1590" t="s">
        <v>1872</v>
      </c>
      <c r="C291" s="28"/>
      <c r="D291" s="2687"/>
      <c r="E291" s="2688"/>
      <c r="F291" s="2689"/>
      <c r="G291" s="2683"/>
      <c r="H291" s="2684"/>
      <c r="I291" s="21"/>
      <c r="J291" s="21"/>
      <c r="K291" s="21"/>
      <c r="L291" s="28"/>
      <c r="M291" s="4"/>
      <c r="N291" s="4"/>
      <c r="O291" s="4"/>
      <c r="P291" s="2"/>
      <c r="T291" s="2"/>
      <c r="W291" s="282"/>
    </row>
    <row r="292" spans="1:23" ht="15" customHeight="1" x14ac:dyDescent="0.25">
      <c r="A292" s="213"/>
      <c r="B292" s="1590" t="s">
        <v>1873</v>
      </c>
      <c r="C292" s="28"/>
      <c r="D292" s="2687"/>
      <c r="E292" s="2688"/>
      <c r="F292" s="2689"/>
      <c r="G292" s="2683"/>
      <c r="H292" s="2684"/>
      <c r="I292" s="21"/>
      <c r="J292" s="21"/>
      <c r="K292" s="21"/>
      <c r="L292" s="28"/>
      <c r="M292" s="4"/>
      <c r="N292" s="4"/>
      <c r="O292" s="4"/>
      <c r="P292" s="2"/>
      <c r="T292" s="2"/>
      <c r="W292" s="282"/>
    </row>
    <row r="293" spans="1:23" ht="15" customHeight="1" x14ac:dyDescent="0.25">
      <c r="A293" s="213"/>
      <c r="B293" s="1590" t="s">
        <v>1874</v>
      </c>
      <c r="C293" s="28"/>
      <c r="D293" s="2687"/>
      <c r="E293" s="2688"/>
      <c r="F293" s="2689"/>
      <c r="G293" s="2683"/>
      <c r="H293" s="2684"/>
      <c r="I293" s="21"/>
      <c r="J293" s="21"/>
      <c r="K293" s="21"/>
      <c r="L293" s="28"/>
      <c r="M293" s="4"/>
      <c r="N293" s="4"/>
      <c r="O293" s="4"/>
      <c r="P293" s="2"/>
      <c r="T293" s="2"/>
      <c r="W293" s="282"/>
    </row>
    <row r="294" spans="1:23" ht="15" customHeight="1" x14ac:dyDescent="0.25">
      <c r="A294" s="213"/>
      <c r="B294" s="1590" t="s">
        <v>1875</v>
      </c>
      <c r="C294" s="28"/>
      <c r="D294" s="2687"/>
      <c r="E294" s="2688"/>
      <c r="F294" s="2689"/>
      <c r="G294" s="2683"/>
      <c r="H294" s="2684"/>
      <c r="I294" s="21"/>
      <c r="J294" s="21"/>
      <c r="K294" s="21"/>
      <c r="L294" s="28"/>
      <c r="M294" s="4"/>
      <c r="N294" s="4"/>
      <c r="O294" s="4"/>
      <c r="P294" s="2"/>
      <c r="T294" s="2"/>
      <c r="W294" s="282"/>
    </row>
    <row r="295" spans="1:23" ht="15" customHeight="1" x14ac:dyDescent="0.25">
      <c r="A295" s="213"/>
      <c r="B295" s="1590" t="s">
        <v>1876</v>
      </c>
      <c r="C295" s="28"/>
      <c r="D295" s="2687"/>
      <c r="E295" s="2688"/>
      <c r="F295" s="2689"/>
      <c r="G295" s="2683"/>
      <c r="H295" s="2684"/>
      <c r="I295" s="21"/>
      <c r="J295" s="21"/>
      <c r="K295" s="21"/>
      <c r="L295" s="28"/>
      <c r="M295" s="4"/>
      <c r="N295" s="4"/>
      <c r="O295" s="4"/>
      <c r="P295" s="2"/>
      <c r="T295" s="2"/>
      <c r="W295" s="282"/>
    </row>
    <row r="296" spans="1:23" ht="15" customHeight="1" x14ac:dyDescent="0.25">
      <c r="A296" s="213"/>
      <c r="B296" s="1590" t="s">
        <v>1877</v>
      </c>
      <c r="C296" s="28"/>
      <c r="D296" s="2687"/>
      <c r="E296" s="2688"/>
      <c r="F296" s="2689"/>
      <c r="G296" s="2683"/>
      <c r="H296" s="2684"/>
      <c r="I296" s="21"/>
      <c r="J296" s="21"/>
      <c r="K296" s="21"/>
      <c r="L296" s="28"/>
      <c r="M296" s="4"/>
      <c r="N296" s="4"/>
      <c r="O296" s="4"/>
      <c r="P296" s="2"/>
      <c r="T296" s="2"/>
      <c r="W296" s="282"/>
    </row>
    <row r="297" spans="1:23" ht="15" customHeight="1" x14ac:dyDescent="0.25">
      <c r="A297" s="213"/>
      <c r="B297" s="1590" t="s">
        <v>1878</v>
      </c>
      <c r="C297" s="28"/>
      <c r="D297" s="2687"/>
      <c r="E297" s="2688"/>
      <c r="F297" s="2689"/>
      <c r="G297" s="2683"/>
      <c r="H297" s="2684"/>
      <c r="I297" s="21"/>
      <c r="J297" s="21"/>
      <c r="K297" s="21"/>
      <c r="L297" s="28"/>
      <c r="M297" s="4"/>
      <c r="N297" s="4"/>
      <c r="O297" s="4"/>
      <c r="P297" s="2"/>
      <c r="T297" s="2"/>
      <c r="W297" s="282"/>
    </row>
    <row r="298" spans="1:23" ht="15" customHeight="1" x14ac:dyDescent="0.25">
      <c r="A298" s="213"/>
      <c r="B298" s="1590" t="s">
        <v>1879</v>
      </c>
      <c r="C298" s="28"/>
      <c r="D298" s="2687"/>
      <c r="E298" s="2688"/>
      <c r="F298" s="2689"/>
      <c r="G298" s="2683"/>
      <c r="H298" s="2684"/>
      <c r="I298" s="21"/>
      <c r="J298" s="21"/>
      <c r="K298" s="21"/>
      <c r="L298" s="28"/>
      <c r="M298" s="4"/>
      <c r="N298" s="4"/>
      <c r="O298" s="4"/>
      <c r="P298" s="2"/>
      <c r="T298" s="2"/>
      <c r="W298" s="282"/>
    </row>
    <row r="299" spans="1:23" ht="15" customHeight="1" x14ac:dyDescent="0.25">
      <c r="A299" s="213"/>
      <c r="B299" s="1590" t="s">
        <v>1880</v>
      </c>
      <c r="C299" s="28"/>
      <c r="D299" s="2687"/>
      <c r="E299" s="2688"/>
      <c r="F299" s="2689"/>
      <c r="G299" s="2683"/>
      <c r="H299" s="2684"/>
      <c r="I299" s="21"/>
      <c r="J299" s="21"/>
      <c r="K299" s="21"/>
      <c r="L299" s="28"/>
      <c r="M299" s="4"/>
      <c r="N299" s="4"/>
      <c r="O299" s="4"/>
      <c r="P299" s="2"/>
      <c r="T299" s="2"/>
      <c r="W299" s="282"/>
    </row>
    <row r="300" spans="1:23" ht="15" customHeight="1" x14ac:dyDescent="0.25">
      <c r="A300" s="213"/>
      <c r="B300" s="1590" t="s">
        <v>1881</v>
      </c>
      <c r="C300" s="28"/>
      <c r="D300" s="2687"/>
      <c r="E300" s="2688"/>
      <c r="F300" s="2689"/>
      <c r="G300" s="2683"/>
      <c r="H300" s="2684"/>
      <c r="I300" s="21"/>
      <c r="J300" s="21"/>
      <c r="K300" s="21"/>
      <c r="L300" s="28"/>
      <c r="M300" s="4"/>
      <c r="N300" s="4"/>
      <c r="O300" s="4"/>
      <c r="P300" s="2"/>
      <c r="T300" s="2"/>
      <c r="W300" s="282"/>
    </row>
    <row r="301" spans="1:23" ht="15" customHeight="1" x14ac:dyDescent="0.25">
      <c r="A301" s="213"/>
      <c r="B301" s="1590" t="s">
        <v>1882</v>
      </c>
      <c r="C301" s="28"/>
      <c r="D301" s="2687"/>
      <c r="E301" s="2688"/>
      <c r="F301" s="2689"/>
      <c r="G301" s="2683"/>
      <c r="H301" s="2684"/>
      <c r="I301" s="21"/>
      <c r="J301" s="21"/>
      <c r="K301" s="21"/>
      <c r="L301" s="28"/>
      <c r="M301" s="4"/>
      <c r="N301" s="4"/>
      <c r="O301" s="4"/>
      <c r="P301" s="2"/>
      <c r="T301" s="2"/>
      <c r="W301" s="282"/>
    </row>
    <row r="302" spans="1:23" ht="15" customHeight="1" x14ac:dyDescent="0.25">
      <c r="A302" s="213"/>
      <c r="B302" s="1590" t="s">
        <v>1883</v>
      </c>
      <c r="C302" s="28"/>
      <c r="D302" s="2687"/>
      <c r="E302" s="2688"/>
      <c r="F302" s="2689"/>
      <c r="G302" s="2683"/>
      <c r="H302" s="2684"/>
      <c r="I302" s="21"/>
      <c r="J302" s="21"/>
      <c r="K302" s="21"/>
      <c r="L302" s="28"/>
      <c r="M302" s="4"/>
      <c r="N302" s="4"/>
      <c r="O302" s="4"/>
      <c r="P302" s="2"/>
      <c r="T302" s="2"/>
      <c r="W302" s="282"/>
    </row>
    <row r="303" spans="1:23" ht="15" customHeight="1" x14ac:dyDescent="0.25">
      <c r="A303" s="213"/>
      <c r="B303" s="1590" t="s">
        <v>1884</v>
      </c>
      <c r="C303" s="28"/>
      <c r="D303" s="2687"/>
      <c r="E303" s="2688"/>
      <c r="F303" s="2689"/>
      <c r="G303" s="2683"/>
      <c r="H303" s="2684"/>
      <c r="I303" s="21"/>
      <c r="J303" s="21"/>
      <c r="K303" s="21"/>
      <c r="L303" s="28"/>
      <c r="M303" s="4"/>
      <c r="N303" s="4"/>
      <c r="O303" s="4"/>
      <c r="P303" s="2"/>
      <c r="T303" s="2"/>
      <c r="W303" s="282"/>
    </row>
    <row r="304" spans="1:23" ht="15" customHeight="1" x14ac:dyDescent="0.25">
      <c r="A304" s="213"/>
      <c r="B304" s="1590" t="s">
        <v>1885</v>
      </c>
      <c r="C304" s="28"/>
      <c r="D304" s="2687"/>
      <c r="E304" s="2688"/>
      <c r="F304" s="2689"/>
      <c r="G304" s="2683"/>
      <c r="H304" s="2684"/>
      <c r="I304" s="21"/>
      <c r="J304" s="21"/>
      <c r="K304" s="21"/>
      <c r="L304" s="28"/>
      <c r="M304" s="4"/>
      <c r="N304" s="4"/>
      <c r="O304" s="4"/>
      <c r="P304" s="2"/>
      <c r="T304" s="2"/>
      <c r="W304" s="282"/>
    </row>
    <row r="305" spans="1:23" ht="15" customHeight="1" x14ac:dyDescent="0.25">
      <c r="A305" s="213"/>
      <c r="B305" s="1590" t="s">
        <v>1886</v>
      </c>
      <c r="C305" s="28"/>
      <c r="D305" s="2687"/>
      <c r="E305" s="2688"/>
      <c r="F305" s="2689"/>
      <c r="G305" s="2683"/>
      <c r="H305" s="2684"/>
      <c r="I305" s="21"/>
      <c r="J305" s="21"/>
      <c r="K305" s="21"/>
      <c r="L305" s="28"/>
      <c r="M305" s="4"/>
      <c r="N305" s="4"/>
      <c r="O305" s="4"/>
      <c r="P305" s="2"/>
      <c r="T305" s="2"/>
      <c r="W305" s="282"/>
    </row>
    <row r="306" spans="1:23" ht="15" customHeight="1" x14ac:dyDescent="0.25">
      <c r="A306" s="213"/>
      <c r="B306" s="1590" t="s">
        <v>1887</v>
      </c>
      <c r="C306" s="28"/>
      <c r="D306" s="2687"/>
      <c r="E306" s="2688"/>
      <c r="F306" s="2689"/>
      <c r="G306" s="2683"/>
      <c r="H306" s="2684"/>
      <c r="I306" s="21"/>
      <c r="J306" s="21"/>
      <c r="K306" s="21"/>
      <c r="L306" s="28"/>
      <c r="M306" s="4"/>
      <c r="N306" s="4"/>
      <c r="O306" s="4"/>
      <c r="P306" s="2"/>
      <c r="T306" s="2"/>
      <c r="W306" s="282"/>
    </row>
    <row r="307" spans="1:23" ht="15" customHeight="1" x14ac:dyDescent="0.25">
      <c r="A307" s="213"/>
      <c r="B307" s="1590" t="s">
        <v>1888</v>
      </c>
      <c r="C307" s="28"/>
      <c r="D307" s="2687"/>
      <c r="E307" s="2688"/>
      <c r="F307" s="2689"/>
      <c r="G307" s="2683"/>
      <c r="H307" s="2684"/>
      <c r="I307" s="21"/>
      <c r="J307" s="21"/>
      <c r="K307" s="21"/>
      <c r="L307" s="28"/>
      <c r="M307" s="4"/>
      <c r="N307" s="4"/>
      <c r="O307" s="4"/>
      <c r="P307" s="2"/>
      <c r="T307" s="2"/>
      <c r="W307" s="282"/>
    </row>
    <row r="308" spans="1:23" ht="15" customHeight="1" x14ac:dyDescent="0.25">
      <c r="A308" s="213"/>
      <c r="B308" s="1590" t="s">
        <v>1889</v>
      </c>
      <c r="C308" s="28"/>
      <c r="D308" s="2687"/>
      <c r="E308" s="2688"/>
      <c r="F308" s="2689"/>
      <c r="G308" s="2683"/>
      <c r="H308" s="2684"/>
      <c r="I308" s="21"/>
      <c r="J308" s="21"/>
      <c r="K308" s="21"/>
      <c r="L308" s="28"/>
      <c r="M308" s="4"/>
      <c r="N308" s="4"/>
      <c r="O308" s="4"/>
      <c r="P308" s="2"/>
      <c r="T308" s="2"/>
      <c r="W308" s="282"/>
    </row>
    <row r="309" spans="1:23" ht="15" customHeight="1" x14ac:dyDescent="0.25">
      <c r="A309" s="213"/>
      <c r="B309" s="1590" t="s">
        <v>1890</v>
      </c>
      <c r="C309" s="28"/>
      <c r="D309" s="2687"/>
      <c r="E309" s="2688"/>
      <c r="F309" s="2689"/>
      <c r="G309" s="2683"/>
      <c r="H309" s="2684"/>
      <c r="I309" s="21"/>
      <c r="J309" s="21"/>
      <c r="K309" s="21"/>
      <c r="L309" s="28"/>
      <c r="M309" s="4"/>
      <c r="N309" s="4"/>
      <c r="O309" s="4"/>
      <c r="P309" s="2"/>
      <c r="T309" s="2"/>
      <c r="W309" s="282"/>
    </row>
    <row r="310" spans="1:23" ht="15" customHeight="1" x14ac:dyDescent="0.25">
      <c r="A310" s="213"/>
      <c r="B310" s="1590" t="s">
        <v>1891</v>
      </c>
      <c r="C310" s="28"/>
      <c r="D310" s="2687"/>
      <c r="E310" s="2688"/>
      <c r="F310" s="2689"/>
      <c r="G310" s="2683"/>
      <c r="H310" s="2684"/>
      <c r="I310" s="21"/>
      <c r="J310" s="21"/>
      <c r="K310" s="21"/>
      <c r="L310" s="28"/>
      <c r="M310" s="4"/>
      <c r="N310" s="4"/>
      <c r="O310" s="4"/>
      <c r="P310" s="2"/>
      <c r="T310" s="2"/>
      <c r="W310" s="282"/>
    </row>
    <row r="311" spans="1:23" ht="15" customHeight="1" x14ac:dyDescent="0.25">
      <c r="A311" s="213"/>
      <c r="B311" s="1590" t="s">
        <v>1892</v>
      </c>
      <c r="C311" s="28"/>
      <c r="D311" s="2687"/>
      <c r="E311" s="2688"/>
      <c r="F311" s="2689"/>
      <c r="G311" s="2683"/>
      <c r="H311" s="2684"/>
      <c r="I311" s="21"/>
      <c r="J311" s="21"/>
      <c r="K311" s="21"/>
      <c r="L311" s="28"/>
      <c r="M311" s="4"/>
      <c r="N311" s="4"/>
      <c r="O311" s="4"/>
      <c r="P311" s="2"/>
      <c r="T311" s="2"/>
      <c r="W311" s="282"/>
    </row>
    <row r="312" spans="1:23" ht="15" customHeight="1" x14ac:dyDescent="0.25">
      <c r="A312" s="213"/>
      <c r="B312" s="1590" t="s">
        <v>1893</v>
      </c>
      <c r="C312" s="28"/>
      <c r="D312" s="2687"/>
      <c r="E312" s="2688"/>
      <c r="F312" s="2689"/>
      <c r="G312" s="2683"/>
      <c r="H312" s="2684"/>
      <c r="I312" s="21"/>
      <c r="J312" s="21"/>
      <c r="K312" s="21"/>
      <c r="L312" s="28"/>
      <c r="M312" s="4"/>
      <c r="N312" s="4"/>
      <c r="O312" s="4"/>
      <c r="P312" s="2"/>
      <c r="T312" s="2"/>
      <c r="W312" s="282"/>
    </row>
    <row r="313" spans="1:23" ht="15" customHeight="1" x14ac:dyDescent="0.25">
      <c r="A313" s="213"/>
      <c r="B313" s="1590" t="s">
        <v>1894</v>
      </c>
      <c r="C313" s="28"/>
      <c r="D313" s="2687"/>
      <c r="E313" s="2688"/>
      <c r="F313" s="2689"/>
      <c r="G313" s="2683"/>
      <c r="H313" s="2684"/>
      <c r="I313" s="21"/>
      <c r="J313" s="21"/>
      <c r="K313" s="21"/>
      <c r="L313" s="28"/>
      <c r="M313" s="4"/>
      <c r="N313" s="4"/>
      <c r="O313" s="4"/>
      <c r="P313" s="2"/>
      <c r="T313" s="2"/>
      <c r="W313" s="282"/>
    </row>
    <row r="314" spans="1:23" ht="15" customHeight="1" x14ac:dyDescent="0.25">
      <c r="A314" s="213"/>
      <c r="B314" s="1590" t="s">
        <v>1895</v>
      </c>
      <c r="C314" s="28"/>
      <c r="D314" s="2687"/>
      <c r="E314" s="2688"/>
      <c r="F314" s="2689"/>
      <c r="G314" s="2683"/>
      <c r="H314" s="2684"/>
      <c r="I314" s="21"/>
      <c r="J314" s="21"/>
      <c r="K314" s="21"/>
      <c r="L314" s="28"/>
      <c r="M314" s="4"/>
      <c r="N314" s="4"/>
      <c r="O314" s="4"/>
      <c r="P314" s="2"/>
      <c r="T314" s="2"/>
      <c r="W314" s="282"/>
    </row>
    <row r="315" spans="1:23" ht="15" customHeight="1" x14ac:dyDescent="0.25">
      <c r="A315" s="213"/>
      <c r="B315" s="1590" t="s">
        <v>1896</v>
      </c>
      <c r="C315" s="28"/>
      <c r="D315" s="2687"/>
      <c r="E315" s="2688"/>
      <c r="F315" s="2689"/>
      <c r="G315" s="2683"/>
      <c r="H315" s="2684"/>
      <c r="I315" s="21"/>
      <c r="J315" s="21"/>
      <c r="K315" s="21"/>
      <c r="L315" s="28"/>
      <c r="M315" s="4"/>
      <c r="N315" s="4"/>
      <c r="O315" s="4"/>
      <c r="P315" s="2"/>
      <c r="T315" s="2"/>
      <c r="W315" s="282"/>
    </row>
    <row r="316" spans="1:23" ht="15" customHeight="1" x14ac:dyDescent="0.25">
      <c r="A316" s="213"/>
      <c r="B316" s="1590" t="s">
        <v>1897</v>
      </c>
      <c r="C316" s="28"/>
      <c r="D316" s="2687"/>
      <c r="E316" s="2688"/>
      <c r="F316" s="2689"/>
      <c r="G316" s="2683"/>
      <c r="H316" s="2684"/>
      <c r="I316" s="21"/>
      <c r="J316" s="21"/>
      <c r="K316" s="21"/>
      <c r="L316" s="28"/>
      <c r="M316" s="4"/>
      <c r="N316" s="4"/>
      <c r="O316" s="4"/>
      <c r="P316" s="2"/>
      <c r="T316" s="2"/>
      <c r="W316" s="282"/>
    </row>
    <row r="317" spans="1:23" ht="15" customHeight="1" x14ac:dyDescent="0.25">
      <c r="A317" s="213"/>
      <c r="B317" s="1590" t="s">
        <v>1898</v>
      </c>
      <c r="C317" s="28"/>
      <c r="D317" s="2687"/>
      <c r="E317" s="2688"/>
      <c r="F317" s="2689"/>
      <c r="G317" s="2683"/>
      <c r="H317" s="2684"/>
      <c r="I317" s="21"/>
      <c r="J317" s="21"/>
      <c r="K317" s="21"/>
      <c r="L317" s="28"/>
      <c r="M317" s="4"/>
      <c r="N317" s="4"/>
      <c r="O317" s="4"/>
      <c r="P317" s="2"/>
      <c r="T317" s="2"/>
      <c r="W317" s="282"/>
    </row>
    <row r="318" spans="1:23" ht="15" customHeight="1" x14ac:dyDescent="0.25">
      <c r="A318" s="213"/>
      <c r="B318" s="1590" t="s">
        <v>1899</v>
      </c>
      <c r="C318" s="28"/>
      <c r="D318" s="2687"/>
      <c r="E318" s="2688"/>
      <c r="F318" s="2689"/>
      <c r="G318" s="2683"/>
      <c r="H318" s="2684"/>
      <c r="I318" s="21"/>
      <c r="J318" s="21"/>
      <c r="K318" s="21"/>
      <c r="L318" s="28"/>
      <c r="M318" s="4"/>
      <c r="N318" s="4"/>
      <c r="O318" s="4"/>
      <c r="P318" s="2"/>
      <c r="T318" s="2"/>
      <c r="W318" s="282"/>
    </row>
    <row r="319" spans="1:23" ht="15" customHeight="1" x14ac:dyDescent="0.25">
      <c r="A319" s="213"/>
      <c r="B319" s="1590" t="s">
        <v>1900</v>
      </c>
      <c r="C319" s="28"/>
      <c r="D319" s="2687"/>
      <c r="E319" s="2688"/>
      <c r="F319" s="2689"/>
      <c r="G319" s="2683"/>
      <c r="H319" s="2684"/>
      <c r="I319" s="21"/>
      <c r="J319" s="21"/>
      <c r="K319" s="21"/>
      <c r="L319" s="28"/>
      <c r="M319" s="4"/>
      <c r="N319" s="4"/>
      <c r="O319" s="4"/>
      <c r="P319" s="2"/>
      <c r="T319" s="2"/>
      <c r="W319" s="282"/>
    </row>
    <row r="320" spans="1:23" ht="15" customHeight="1" x14ac:dyDescent="0.25">
      <c r="A320" s="213"/>
      <c r="B320" s="1590" t="s">
        <v>1901</v>
      </c>
      <c r="C320" s="28"/>
      <c r="D320" s="2687"/>
      <c r="E320" s="2688"/>
      <c r="F320" s="2689"/>
      <c r="G320" s="2683"/>
      <c r="H320" s="2684"/>
      <c r="I320" s="21"/>
      <c r="J320" s="21"/>
      <c r="K320" s="21"/>
      <c r="L320" s="28"/>
      <c r="M320" s="4"/>
      <c r="N320" s="4"/>
      <c r="O320" s="4"/>
      <c r="P320" s="2"/>
      <c r="T320" s="2"/>
      <c r="W320" s="282"/>
    </row>
    <row r="321" spans="1:23" ht="15" customHeight="1" x14ac:dyDescent="0.25">
      <c r="A321" s="213"/>
      <c r="B321" s="1590" t="s">
        <v>1902</v>
      </c>
      <c r="C321" s="28"/>
      <c r="D321" s="2687"/>
      <c r="E321" s="2688"/>
      <c r="F321" s="2689"/>
      <c r="G321" s="2683"/>
      <c r="H321" s="2684"/>
      <c r="I321" s="21"/>
      <c r="J321" s="21"/>
      <c r="K321" s="21"/>
      <c r="L321" s="28"/>
      <c r="M321" s="4"/>
      <c r="N321" s="4"/>
      <c r="O321" s="4"/>
      <c r="P321" s="2"/>
      <c r="T321" s="2"/>
      <c r="W321" s="282"/>
    </row>
    <row r="322" spans="1:23" ht="15" customHeight="1" x14ac:dyDescent="0.25">
      <c r="A322" s="213"/>
      <c r="B322" s="1590" t="s">
        <v>1903</v>
      </c>
      <c r="C322" s="28"/>
      <c r="D322" s="2687"/>
      <c r="E322" s="2688"/>
      <c r="F322" s="2689"/>
      <c r="G322" s="2683"/>
      <c r="H322" s="2684"/>
      <c r="I322" s="21"/>
      <c r="J322" s="21"/>
      <c r="K322" s="21"/>
      <c r="L322" s="28"/>
      <c r="M322" s="4"/>
      <c r="N322" s="4"/>
      <c r="O322" s="4"/>
      <c r="P322" s="2"/>
      <c r="T322" s="2"/>
      <c r="W322" s="282"/>
    </row>
    <row r="323" spans="1:23" ht="15" customHeight="1" x14ac:dyDescent="0.25">
      <c r="A323" s="213"/>
      <c r="B323" s="1590" t="s">
        <v>1904</v>
      </c>
      <c r="C323" s="28"/>
      <c r="D323" s="2687"/>
      <c r="E323" s="2688"/>
      <c r="F323" s="2689"/>
      <c r="G323" s="2683"/>
      <c r="H323" s="2684"/>
      <c r="I323" s="21"/>
      <c r="J323" s="21"/>
      <c r="K323" s="21"/>
      <c r="L323" s="28"/>
      <c r="M323" s="4"/>
      <c r="N323" s="4"/>
      <c r="O323" s="4"/>
      <c r="P323" s="2"/>
      <c r="T323" s="2"/>
      <c r="W323" s="282"/>
    </row>
    <row r="324" spans="1:23" ht="15" customHeight="1" x14ac:dyDescent="0.25">
      <c r="A324" s="213"/>
      <c r="B324" s="1590" t="s">
        <v>1905</v>
      </c>
      <c r="C324" s="28"/>
      <c r="D324" s="2687"/>
      <c r="E324" s="2688"/>
      <c r="F324" s="2689"/>
      <c r="G324" s="2683"/>
      <c r="H324" s="2684"/>
      <c r="I324" s="21"/>
      <c r="J324" s="21"/>
      <c r="K324" s="21"/>
      <c r="L324" s="28"/>
      <c r="M324" s="4"/>
      <c r="N324" s="4"/>
      <c r="O324" s="4"/>
      <c r="P324" s="2"/>
      <c r="T324" s="2"/>
      <c r="W324" s="282"/>
    </row>
    <row r="325" spans="1:23" ht="15" customHeight="1" x14ac:dyDescent="0.25">
      <c r="A325" s="213"/>
      <c r="B325" s="1590" t="s">
        <v>1906</v>
      </c>
      <c r="C325" s="28"/>
      <c r="D325" s="2687"/>
      <c r="E325" s="2688"/>
      <c r="F325" s="2689"/>
      <c r="G325" s="2683"/>
      <c r="H325" s="2684"/>
      <c r="I325" s="21"/>
      <c r="J325" s="21"/>
      <c r="K325" s="21"/>
      <c r="L325" s="28"/>
      <c r="M325" s="4"/>
      <c r="N325" s="4"/>
      <c r="O325" s="4"/>
      <c r="P325" s="2"/>
      <c r="T325" s="2"/>
      <c r="W325" s="282"/>
    </row>
    <row r="326" spans="1:23" ht="15" customHeight="1" x14ac:dyDescent="0.25">
      <c r="A326" s="213"/>
      <c r="B326" s="1590" t="s">
        <v>1907</v>
      </c>
      <c r="C326" s="28"/>
      <c r="D326" s="2687"/>
      <c r="E326" s="2688"/>
      <c r="F326" s="2689"/>
      <c r="G326" s="2683"/>
      <c r="H326" s="2684"/>
      <c r="I326" s="21"/>
      <c r="J326" s="21"/>
      <c r="K326" s="21"/>
      <c r="L326" s="28"/>
      <c r="M326" s="4"/>
      <c r="N326" s="4"/>
      <c r="O326" s="4"/>
      <c r="P326" s="2"/>
      <c r="T326" s="2"/>
      <c r="W326" s="282"/>
    </row>
    <row r="327" spans="1:23" ht="15" customHeight="1" x14ac:dyDescent="0.25">
      <c r="A327" s="213"/>
      <c r="B327" s="1590" t="s">
        <v>1908</v>
      </c>
      <c r="C327" s="28"/>
      <c r="D327" s="2687"/>
      <c r="E327" s="2688"/>
      <c r="F327" s="2689"/>
      <c r="G327" s="2683"/>
      <c r="H327" s="2684"/>
      <c r="I327" s="21"/>
      <c r="J327" s="21"/>
      <c r="K327" s="21"/>
      <c r="L327" s="28"/>
      <c r="M327" s="4"/>
      <c r="N327" s="4"/>
      <c r="O327" s="4"/>
      <c r="P327" s="2"/>
      <c r="T327" s="2"/>
      <c r="W327" s="282"/>
    </row>
    <row r="328" spans="1:23" ht="15" customHeight="1" x14ac:dyDescent="0.25">
      <c r="A328" s="213"/>
      <c r="B328" s="1590" t="s">
        <v>1909</v>
      </c>
      <c r="C328" s="28"/>
      <c r="D328" s="2687"/>
      <c r="E328" s="2688"/>
      <c r="F328" s="2689"/>
      <c r="G328" s="2683"/>
      <c r="H328" s="2684"/>
      <c r="I328" s="21"/>
      <c r="J328" s="21"/>
      <c r="K328" s="21"/>
      <c r="L328" s="28"/>
      <c r="M328" s="4"/>
      <c r="N328" s="4"/>
      <c r="O328" s="4"/>
      <c r="P328" s="2"/>
      <c r="T328" s="2"/>
      <c r="W328" s="282"/>
    </row>
    <row r="329" spans="1:23" ht="15" customHeight="1" x14ac:dyDescent="0.25">
      <c r="A329" s="213"/>
      <c r="B329" s="1590" t="s">
        <v>1910</v>
      </c>
      <c r="C329" s="28"/>
      <c r="D329" s="2687"/>
      <c r="E329" s="2688"/>
      <c r="F329" s="2689"/>
      <c r="G329" s="2683"/>
      <c r="H329" s="2684"/>
      <c r="I329" s="21"/>
      <c r="J329" s="21"/>
      <c r="K329" s="21"/>
      <c r="L329" s="28"/>
      <c r="M329" s="4"/>
      <c r="N329" s="4"/>
      <c r="O329" s="4"/>
      <c r="P329" s="2"/>
      <c r="T329" s="2"/>
      <c r="W329" s="282"/>
    </row>
    <row r="330" spans="1:23" ht="15" customHeight="1" x14ac:dyDescent="0.25">
      <c r="A330" s="213"/>
      <c r="B330" s="1590" t="s">
        <v>1911</v>
      </c>
      <c r="C330" s="28"/>
      <c r="D330" s="2687"/>
      <c r="E330" s="2688"/>
      <c r="F330" s="2689"/>
      <c r="G330" s="2683"/>
      <c r="H330" s="2684"/>
      <c r="I330" s="21"/>
      <c r="J330" s="21"/>
      <c r="K330" s="21"/>
      <c r="L330" s="28"/>
      <c r="M330" s="4"/>
      <c r="N330" s="4"/>
      <c r="O330" s="4"/>
      <c r="P330" s="2"/>
      <c r="T330" s="2"/>
      <c r="W330" s="282"/>
    </row>
    <row r="331" spans="1:23" ht="15" customHeight="1" x14ac:dyDescent="0.25">
      <c r="A331" s="213"/>
      <c r="B331" s="1590" t="s">
        <v>1912</v>
      </c>
      <c r="C331" s="28"/>
      <c r="D331" s="2687"/>
      <c r="E331" s="2688"/>
      <c r="F331" s="2689"/>
      <c r="G331" s="2683"/>
      <c r="H331" s="2684"/>
      <c r="I331" s="21"/>
      <c r="J331" s="21"/>
      <c r="K331" s="21"/>
      <c r="L331" s="28"/>
      <c r="M331" s="4"/>
      <c r="N331" s="4"/>
      <c r="O331" s="4"/>
      <c r="P331" s="2"/>
      <c r="T331" s="2"/>
      <c r="W331" s="282"/>
    </row>
    <row r="332" spans="1:23" ht="15" customHeight="1" x14ac:dyDescent="0.25">
      <c r="A332" s="213"/>
      <c r="B332" s="1590" t="s">
        <v>1913</v>
      </c>
      <c r="C332" s="28"/>
      <c r="D332" s="2687"/>
      <c r="E332" s="2688"/>
      <c r="F332" s="2689"/>
      <c r="G332" s="2683"/>
      <c r="H332" s="2684"/>
      <c r="I332" s="21"/>
      <c r="J332" s="21"/>
      <c r="K332" s="21"/>
      <c r="L332" s="28"/>
      <c r="M332" s="4"/>
      <c r="N332" s="4"/>
      <c r="O332" s="4"/>
      <c r="P332" s="2"/>
      <c r="T332" s="2"/>
      <c r="W332" s="282"/>
    </row>
    <row r="333" spans="1:23" ht="15" customHeight="1" x14ac:dyDescent="0.25">
      <c r="A333" s="213"/>
      <c r="B333" s="1590" t="s">
        <v>1914</v>
      </c>
      <c r="C333" s="28"/>
      <c r="D333" s="2687"/>
      <c r="E333" s="2688"/>
      <c r="F333" s="2689"/>
      <c r="G333" s="2683"/>
      <c r="H333" s="2684"/>
      <c r="I333" s="21"/>
      <c r="J333" s="21"/>
      <c r="K333" s="21"/>
      <c r="L333" s="28"/>
      <c r="M333" s="4"/>
      <c r="N333" s="4"/>
      <c r="O333" s="4"/>
      <c r="P333" s="2"/>
      <c r="T333" s="2"/>
      <c r="W333" s="282"/>
    </row>
    <row r="334" spans="1:23" ht="15" customHeight="1" x14ac:dyDescent="0.25">
      <c r="A334" s="213"/>
      <c r="B334" s="1590" t="s">
        <v>1915</v>
      </c>
      <c r="C334" s="28"/>
      <c r="D334" s="2687"/>
      <c r="E334" s="2688"/>
      <c r="F334" s="2689"/>
      <c r="G334" s="2683"/>
      <c r="H334" s="2684"/>
      <c r="I334" s="21"/>
      <c r="J334" s="21"/>
      <c r="K334" s="21"/>
      <c r="L334" s="28"/>
      <c r="M334" s="4"/>
      <c r="N334" s="4"/>
      <c r="O334" s="4"/>
      <c r="P334" s="2"/>
      <c r="T334" s="2"/>
      <c r="W334" s="282"/>
    </row>
    <row r="335" spans="1:23" ht="15" customHeight="1" x14ac:dyDescent="0.25">
      <c r="A335" s="213"/>
      <c r="B335" s="1590" t="s">
        <v>1916</v>
      </c>
      <c r="C335" s="28"/>
      <c r="D335" s="2687"/>
      <c r="E335" s="2688"/>
      <c r="F335" s="2689"/>
      <c r="G335" s="2683"/>
      <c r="H335" s="2684"/>
      <c r="I335" s="21"/>
      <c r="J335" s="21"/>
      <c r="K335" s="21"/>
      <c r="L335" s="28"/>
      <c r="M335" s="4"/>
      <c r="N335" s="4"/>
      <c r="O335" s="4"/>
      <c r="P335" s="2"/>
      <c r="T335" s="2"/>
      <c r="W335" s="282"/>
    </row>
    <row r="336" spans="1:23" ht="15" customHeight="1" x14ac:dyDescent="0.25">
      <c r="A336" s="213"/>
      <c r="B336" s="1590" t="s">
        <v>1917</v>
      </c>
      <c r="C336" s="28"/>
      <c r="D336" s="2687"/>
      <c r="E336" s="2688"/>
      <c r="F336" s="2689"/>
      <c r="G336" s="2683"/>
      <c r="H336" s="2684"/>
      <c r="I336" s="21"/>
      <c r="J336" s="21"/>
      <c r="K336" s="21"/>
      <c r="L336" s="28"/>
      <c r="M336" s="4"/>
      <c r="N336" s="4"/>
      <c r="O336" s="4"/>
      <c r="P336" s="2"/>
      <c r="T336" s="2"/>
      <c r="W336" s="282"/>
    </row>
    <row r="337" spans="1:23" ht="15" customHeight="1" x14ac:dyDescent="0.25">
      <c r="A337" s="213"/>
      <c r="B337" s="1590" t="s">
        <v>1918</v>
      </c>
      <c r="C337" s="28"/>
      <c r="D337" s="2687"/>
      <c r="E337" s="2688"/>
      <c r="F337" s="2689"/>
      <c r="G337" s="2683"/>
      <c r="H337" s="2684"/>
      <c r="I337" s="21"/>
      <c r="J337" s="21"/>
      <c r="K337" s="21"/>
      <c r="L337" s="28"/>
      <c r="M337" s="4"/>
      <c r="N337" s="4"/>
      <c r="O337" s="4"/>
      <c r="P337" s="2"/>
      <c r="T337" s="2"/>
      <c r="W337" s="282"/>
    </row>
    <row r="338" spans="1:23" ht="15" customHeight="1" x14ac:dyDescent="0.25">
      <c r="A338" s="213"/>
      <c r="B338" s="1590" t="s">
        <v>1919</v>
      </c>
      <c r="C338" s="28"/>
      <c r="D338" s="2687"/>
      <c r="E338" s="2688"/>
      <c r="F338" s="2689"/>
      <c r="G338" s="2683"/>
      <c r="H338" s="2684"/>
      <c r="I338" s="21"/>
      <c r="J338" s="21"/>
      <c r="K338" s="21"/>
      <c r="L338" s="28"/>
      <c r="M338" s="4"/>
      <c r="N338" s="4"/>
      <c r="O338" s="4"/>
      <c r="P338" s="2"/>
      <c r="T338" s="2"/>
      <c r="W338" s="282"/>
    </row>
    <row r="339" spans="1:23" ht="15" customHeight="1" x14ac:dyDescent="0.25">
      <c r="A339" s="213"/>
      <c r="B339" s="1590" t="s">
        <v>1920</v>
      </c>
      <c r="C339" s="28"/>
      <c r="D339" s="2687"/>
      <c r="E339" s="2688"/>
      <c r="F339" s="2689"/>
      <c r="G339" s="2683"/>
      <c r="H339" s="2684"/>
      <c r="I339" s="21"/>
      <c r="J339" s="21"/>
      <c r="K339" s="21"/>
      <c r="L339" s="28"/>
      <c r="M339" s="4"/>
      <c r="N339" s="4"/>
      <c r="O339" s="4"/>
      <c r="P339" s="2"/>
      <c r="T339" s="2"/>
      <c r="W339" s="282"/>
    </row>
    <row r="340" spans="1:23" ht="15" customHeight="1" x14ac:dyDescent="0.25">
      <c r="A340" s="213"/>
      <c r="B340" s="1590" t="s">
        <v>1921</v>
      </c>
      <c r="C340" s="28"/>
      <c r="D340" s="2687"/>
      <c r="E340" s="2688"/>
      <c r="F340" s="2689"/>
      <c r="G340" s="2683"/>
      <c r="H340" s="2684"/>
      <c r="I340" s="21"/>
      <c r="J340" s="21"/>
      <c r="K340" s="21"/>
      <c r="L340" s="28"/>
      <c r="M340" s="4"/>
      <c r="N340" s="4"/>
      <c r="O340" s="4"/>
      <c r="P340" s="2"/>
      <c r="T340" s="2"/>
      <c r="W340" s="282"/>
    </row>
    <row r="341" spans="1:23" ht="15" customHeight="1" x14ac:dyDescent="0.25">
      <c r="A341" s="213"/>
      <c r="B341" s="1590" t="s">
        <v>1922</v>
      </c>
      <c r="C341" s="28"/>
      <c r="D341" s="2687"/>
      <c r="E341" s="2688"/>
      <c r="F341" s="2689"/>
      <c r="G341" s="2683"/>
      <c r="H341" s="2684"/>
      <c r="I341" s="21"/>
      <c r="J341" s="21"/>
      <c r="K341" s="21"/>
      <c r="L341" s="28"/>
      <c r="M341" s="4"/>
      <c r="N341" s="4"/>
      <c r="O341" s="4"/>
      <c r="P341" s="2"/>
      <c r="T341" s="2"/>
      <c r="W341" s="282"/>
    </row>
    <row r="342" spans="1:23" ht="15" customHeight="1" x14ac:dyDescent="0.25">
      <c r="A342" s="213"/>
      <c r="B342" s="1590" t="s">
        <v>1923</v>
      </c>
      <c r="C342" s="28"/>
      <c r="D342" s="2687"/>
      <c r="E342" s="2688"/>
      <c r="F342" s="2689"/>
      <c r="G342" s="2683"/>
      <c r="H342" s="2684"/>
      <c r="I342" s="21"/>
      <c r="J342" s="21"/>
      <c r="K342" s="21"/>
      <c r="L342" s="28"/>
      <c r="M342" s="4"/>
      <c r="N342" s="4"/>
      <c r="O342" s="4"/>
      <c r="P342" s="2"/>
      <c r="T342" s="2"/>
      <c r="W342" s="282"/>
    </row>
    <row r="343" spans="1:23" ht="15" customHeight="1" x14ac:dyDescent="0.25">
      <c r="A343" s="213"/>
      <c r="B343" s="1590" t="s">
        <v>1924</v>
      </c>
      <c r="C343" s="28"/>
      <c r="D343" s="2687"/>
      <c r="E343" s="2688"/>
      <c r="F343" s="2689"/>
      <c r="G343" s="2683"/>
      <c r="H343" s="2684"/>
      <c r="I343" s="21"/>
      <c r="J343" s="21"/>
      <c r="K343" s="21"/>
      <c r="L343" s="28"/>
      <c r="M343" s="4"/>
      <c r="N343" s="4"/>
      <c r="O343" s="4"/>
      <c r="P343" s="2"/>
      <c r="T343" s="2"/>
      <c r="W343" s="282"/>
    </row>
    <row r="344" spans="1:23" ht="15" customHeight="1" x14ac:dyDescent="0.25">
      <c r="A344" s="213"/>
      <c r="B344" s="1590" t="s">
        <v>1925</v>
      </c>
      <c r="C344" s="28"/>
      <c r="D344" s="2687"/>
      <c r="E344" s="2688"/>
      <c r="F344" s="2689"/>
      <c r="G344" s="2683"/>
      <c r="H344" s="2684"/>
      <c r="I344" s="21"/>
      <c r="J344" s="21"/>
      <c r="K344" s="21"/>
      <c r="L344" s="28"/>
      <c r="M344" s="4"/>
      <c r="N344" s="4"/>
      <c r="O344" s="4"/>
      <c r="P344" s="2"/>
      <c r="T344" s="2"/>
      <c r="W344" s="282"/>
    </row>
    <row r="345" spans="1:23" ht="15" customHeight="1" x14ac:dyDescent="0.25">
      <c r="A345" s="213"/>
      <c r="B345" s="1590" t="s">
        <v>1926</v>
      </c>
      <c r="C345" s="28"/>
      <c r="D345" s="2687"/>
      <c r="E345" s="2688"/>
      <c r="F345" s="2689"/>
      <c r="G345" s="2683"/>
      <c r="H345" s="2684"/>
      <c r="I345" s="21"/>
      <c r="J345" s="21"/>
      <c r="K345" s="21"/>
      <c r="L345" s="28"/>
      <c r="M345" s="4"/>
      <c r="N345" s="4"/>
      <c r="O345" s="4"/>
      <c r="P345" s="2"/>
      <c r="T345" s="2"/>
      <c r="W345" s="282"/>
    </row>
    <row r="346" spans="1:23" ht="15" customHeight="1" x14ac:dyDescent="0.25">
      <c r="A346" s="213"/>
      <c r="B346" s="1590" t="s">
        <v>1927</v>
      </c>
      <c r="C346" s="28"/>
      <c r="D346" s="2687"/>
      <c r="E346" s="2688"/>
      <c r="F346" s="2689"/>
      <c r="G346" s="2683"/>
      <c r="H346" s="2684"/>
      <c r="I346" s="21"/>
      <c r="J346" s="21"/>
      <c r="K346" s="21"/>
      <c r="L346" s="28"/>
      <c r="M346" s="4"/>
      <c r="N346" s="4"/>
      <c r="O346" s="4"/>
      <c r="P346" s="2"/>
      <c r="T346" s="2"/>
      <c r="W346" s="282"/>
    </row>
    <row r="347" spans="1:23" ht="15" customHeight="1" x14ac:dyDescent="0.25">
      <c r="A347" s="213"/>
      <c r="B347" s="1590" t="s">
        <v>1928</v>
      </c>
      <c r="C347" s="28"/>
      <c r="D347" s="2687"/>
      <c r="E347" s="2688"/>
      <c r="F347" s="2689"/>
      <c r="G347" s="2683"/>
      <c r="H347" s="2684"/>
      <c r="I347" s="21"/>
      <c r="J347" s="21"/>
      <c r="K347" s="21"/>
      <c r="L347" s="28"/>
      <c r="M347" s="4"/>
      <c r="N347" s="4"/>
      <c r="O347" s="4"/>
      <c r="P347" s="2"/>
      <c r="T347" s="2"/>
      <c r="W347" s="282"/>
    </row>
    <row r="348" spans="1:23" ht="15" customHeight="1" x14ac:dyDescent="0.25">
      <c r="A348" s="213"/>
      <c r="B348" s="1590" t="s">
        <v>1929</v>
      </c>
      <c r="C348" s="28"/>
      <c r="D348" s="2687"/>
      <c r="E348" s="2688"/>
      <c r="F348" s="2689"/>
      <c r="G348" s="2683"/>
      <c r="H348" s="2684"/>
      <c r="I348" s="21"/>
      <c r="J348" s="21"/>
      <c r="K348" s="21"/>
      <c r="L348" s="28"/>
      <c r="M348" s="4"/>
      <c r="N348" s="4"/>
      <c r="O348" s="4"/>
      <c r="P348" s="2"/>
      <c r="T348" s="2"/>
      <c r="W348" s="282"/>
    </row>
    <row r="349" spans="1:23" ht="15" customHeight="1" x14ac:dyDescent="0.25">
      <c r="A349" s="213"/>
      <c r="B349" s="1590" t="s">
        <v>1930</v>
      </c>
      <c r="C349" s="28"/>
      <c r="D349" s="2687"/>
      <c r="E349" s="2688"/>
      <c r="F349" s="2689"/>
      <c r="G349" s="2683"/>
      <c r="H349" s="2684"/>
      <c r="I349" s="21"/>
      <c r="J349" s="21"/>
      <c r="K349" s="21"/>
      <c r="L349" s="28"/>
      <c r="M349" s="4"/>
      <c r="N349" s="4"/>
      <c r="O349" s="4"/>
      <c r="P349" s="2"/>
      <c r="T349" s="2"/>
      <c r="W349" s="282"/>
    </row>
    <row r="350" spans="1:23" ht="15" customHeight="1" x14ac:dyDescent="0.25">
      <c r="A350" s="213"/>
      <c r="B350" s="1590" t="s">
        <v>1931</v>
      </c>
      <c r="C350" s="28"/>
      <c r="D350" s="2687"/>
      <c r="E350" s="2688"/>
      <c r="F350" s="2689"/>
      <c r="G350" s="2683"/>
      <c r="H350" s="2684"/>
      <c r="I350" s="21"/>
      <c r="J350" s="21"/>
      <c r="K350" s="21"/>
      <c r="L350" s="28"/>
      <c r="M350" s="4"/>
      <c r="N350" s="4"/>
      <c r="O350" s="4"/>
      <c r="P350" s="2"/>
      <c r="T350" s="2"/>
      <c r="W350" s="282"/>
    </row>
    <row r="351" spans="1:23" ht="15" customHeight="1" x14ac:dyDescent="0.25">
      <c r="A351" s="213"/>
      <c r="B351" s="1590" t="s">
        <v>1932</v>
      </c>
      <c r="C351" s="28"/>
      <c r="D351" s="2687"/>
      <c r="E351" s="2688"/>
      <c r="F351" s="2689"/>
      <c r="G351" s="2683"/>
      <c r="H351" s="2684"/>
      <c r="I351" s="21"/>
      <c r="J351" s="21"/>
      <c r="K351" s="21"/>
      <c r="L351" s="28"/>
      <c r="M351" s="4"/>
      <c r="N351" s="4"/>
      <c r="O351" s="4"/>
      <c r="P351" s="2"/>
      <c r="T351" s="2"/>
      <c r="W351" s="282"/>
    </row>
    <row r="352" spans="1:23" ht="15" customHeight="1" x14ac:dyDescent="0.25">
      <c r="A352" s="213"/>
      <c r="B352" s="1590" t="s">
        <v>1933</v>
      </c>
      <c r="C352" s="28"/>
      <c r="D352" s="2687"/>
      <c r="E352" s="2688"/>
      <c r="F352" s="2689"/>
      <c r="G352" s="2683"/>
      <c r="H352" s="2684"/>
      <c r="I352" s="21"/>
      <c r="J352" s="21"/>
      <c r="K352" s="21"/>
      <c r="L352" s="28"/>
      <c r="M352" s="4"/>
      <c r="N352" s="4"/>
      <c r="O352" s="4"/>
      <c r="P352" s="2"/>
      <c r="T352" s="2"/>
      <c r="W352" s="282"/>
    </row>
    <row r="353" spans="1:23" ht="15" customHeight="1" x14ac:dyDescent="0.25">
      <c r="A353" s="213"/>
      <c r="B353" s="1590" t="s">
        <v>1934</v>
      </c>
      <c r="C353" s="28"/>
      <c r="D353" s="2687"/>
      <c r="E353" s="2688"/>
      <c r="F353" s="2689"/>
      <c r="G353" s="2683"/>
      <c r="H353" s="2684"/>
      <c r="I353" s="21"/>
      <c r="J353" s="21"/>
      <c r="K353" s="21"/>
      <c r="L353" s="28"/>
      <c r="M353" s="4"/>
      <c r="N353" s="4"/>
      <c r="O353" s="4"/>
      <c r="P353" s="2"/>
      <c r="T353" s="2"/>
      <c r="W353" s="282"/>
    </row>
    <row r="354" spans="1:23" ht="15" customHeight="1" x14ac:dyDescent="0.25">
      <c r="A354" s="213"/>
      <c r="B354" s="1590" t="s">
        <v>1935</v>
      </c>
      <c r="C354" s="28"/>
      <c r="D354" s="2687"/>
      <c r="E354" s="2688"/>
      <c r="F354" s="2689"/>
      <c r="G354" s="2683"/>
      <c r="H354" s="2684"/>
      <c r="I354" s="21"/>
      <c r="J354" s="21"/>
      <c r="K354" s="21"/>
      <c r="L354" s="28"/>
      <c r="M354" s="4"/>
      <c r="N354" s="4"/>
      <c r="O354" s="4"/>
      <c r="P354" s="2"/>
      <c r="T354" s="2"/>
      <c r="W354" s="282"/>
    </row>
    <row r="355" spans="1:23" ht="15" customHeight="1" x14ac:dyDescent="0.25">
      <c r="A355" s="213"/>
      <c r="B355" s="1590" t="s">
        <v>1936</v>
      </c>
      <c r="C355" s="28"/>
      <c r="D355" s="2687"/>
      <c r="E355" s="2688"/>
      <c r="F355" s="2689"/>
      <c r="G355" s="2683"/>
      <c r="H355" s="2684"/>
      <c r="I355" s="21"/>
      <c r="J355" s="21"/>
      <c r="K355" s="21"/>
      <c r="L355" s="28"/>
      <c r="M355" s="4"/>
      <c r="N355" s="4"/>
      <c r="O355" s="4"/>
      <c r="P355" s="2"/>
      <c r="T355" s="2"/>
      <c r="W355" s="282"/>
    </row>
    <row r="356" spans="1:23" ht="15" customHeight="1" x14ac:dyDescent="0.25">
      <c r="A356" s="213"/>
      <c r="B356" s="1590" t="s">
        <v>1937</v>
      </c>
      <c r="C356" s="28"/>
      <c r="D356" s="2687"/>
      <c r="E356" s="2688"/>
      <c r="F356" s="2689"/>
      <c r="G356" s="2683"/>
      <c r="H356" s="2684"/>
      <c r="I356" s="21"/>
      <c r="J356" s="21"/>
      <c r="K356" s="21"/>
      <c r="L356" s="28"/>
      <c r="M356" s="4"/>
      <c r="N356" s="4"/>
      <c r="O356" s="4"/>
      <c r="P356" s="2"/>
      <c r="T356" s="2"/>
      <c r="W356" s="282"/>
    </row>
    <row r="357" spans="1:23" ht="15" customHeight="1" x14ac:dyDescent="0.25">
      <c r="A357" s="213"/>
      <c r="B357" s="1590" t="s">
        <v>1938</v>
      </c>
      <c r="C357" s="28"/>
      <c r="D357" s="2687"/>
      <c r="E357" s="2688"/>
      <c r="F357" s="2689"/>
      <c r="G357" s="2683"/>
      <c r="H357" s="2684"/>
      <c r="I357" s="21"/>
      <c r="J357" s="21"/>
      <c r="K357" s="21"/>
      <c r="L357" s="28"/>
      <c r="M357" s="4"/>
      <c r="N357" s="4"/>
      <c r="O357" s="4"/>
      <c r="P357" s="2"/>
      <c r="T357" s="2"/>
      <c r="W357" s="282"/>
    </row>
    <row r="358" spans="1:23" ht="15" customHeight="1" x14ac:dyDescent="0.25">
      <c r="A358" s="213"/>
      <c r="B358" s="1590" t="s">
        <v>1939</v>
      </c>
      <c r="C358" s="28"/>
      <c r="D358" s="2687"/>
      <c r="E358" s="2688"/>
      <c r="F358" s="2689"/>
      <c r="G358" s="2683"/>
      <c r="H358" s="2684"/>
      <c r="I358" s="21"/>
      <c r="J358" s="21"/>
      <c r="K358" s="21"/>
      <c r="L358" s="28"/>
      <c r="M358" s="4"/>
      <c r="N358" s="4"/>
      <c r="O358" s="4"/>
      <c r="P358" s="2"/>
      <c r="T358" s="2"/>
      <c r="W358" s="282"/>
    </row>
    <row r="359" spans="1:23" ht="15" customHeight="1" x14ac:dyDescent="0.25">
      <c r="A359" s="213"/>
      <c r="B359" s="1590" t="s">
        <v>1940</v>
      </c>
      <c r="C359" s="28"/>
      <c r="D359" s="2687"/>
      <c r="E359" s="2688"/>
      <c r="F359" s="2689"/>
      <c r="G359" s="2683"/>
      <c r="H359" s="2684"/>
      <c r="I359" s="21"/>
      <c r="J359" s="21"/>
      <c r="K359" s="21"/>
      <c r="L359" s="28"/>
      <c r="M359" s="4"/>
      <c r="N359" s="4"/>
      <c r="O359" s="4"/>
      <c r="P359" s="2"/>
      <c r="T359" s="2"/>
      <c r="W359" s="282"/>
    </row>
    <row r="360" spans="1:23" ht="15" customHeight="1" x14ac:dyDescent="0.25">
      <c r="A360" s="213"/>
      <c r="B360" s="1590" t="s">
        <v>1941</v>
      </c>
      <c r="C360" s="28"/>
      <c r="D360" s="2687"/>
      <c r="E360" s="2688"/>
      <c r="F360" s="2689"/>
      <c r="G360" s="2683"/>
      <c r="H360" s="2684"/>
      <c r="I360" s="21"/>
      <c r="J360" s="21"/>
      <c r="K360" s="21"/>
      <c r="L360" s="28"/>
      <c r="M360" s="4"/>
      <c r="N360" s="4"/>
      <c r="O360" s="4"/>
      <c r="P360" s="2"/>
      <c r="T360" s="2"/>
      <c r="W360" s="282"/>
    </row>
    <row r="361" spans="1:23" ht="15" customHeight="1" x14ac:dyDescent="0.25">
      <c r="A361" s="213"/>
      <c r="B361" s="1590" t="s">
        <v>1942</v>
      </c>
      <c r="C361" s="28"/>
      <c r="D361" s="2687"/>
      <c r="E361" s="2688"/>
      <c r="F361" s="2689"/>
      <c r="G361" s="2683"/>
      <c r="H361" s="2684"/>
      <c r="I361" s="21"/>
      <c r="J361" s="21"/>
      <c r="K361" s="21"/>
      <c r="L361" s="28"/>
      <c r="M361" s="4"/>
      <c r="N361" s="4"/>
      <c r="O361" s="4"/>
      <c r="P361" s="2"/>
      <c r="T361" s="2"/>
      <c r="W361" s="282"/>
    </row>
    <row r="362" spans="1:23" ht="15" customHeight="1" x14ac:dyDescent="0.25">
      <c r="A362" s="213"/>
      <c r="B362" s="1590" t="s">
        <v>1943</v>
      </c>
      <c r="C362" s="28"/>
      <c r="D362" s="2687"/>
      <c r="E362" s="2688"/>
      <c r="F362" s="2689"/>
      <c r="G362" s="2683"/>
      <c r="H362" s="2684"/>
      <c r="I362" s="21"/>
      <c r="J362" s="21"/>
      <c r="K362" s="21"/>
      <c r="L362" s="28"/>
      <c r="M362" s="4"/>
      <c r="N362" s="4"/>
      <c r="O362" s="4"/>
      <c r="P362" s="2"/>
      <c r="T362" s="2"/>
      <c r="W362" s="282"/>
    </row>
    <row r="363" spans="1:23" ht="15" customHeight="1" x14ac:dyDescent="0.25">
      <c r="A363" s="213"/>
      <c r="B363" s="1590" t="s">
        <v>1944</v>
      </c>
      <c r="C363" s="28"/>
      <c r="D363" s="2687"/>
      <c r="E363" s="2688"/>
      <c r="F363" s="2689"/>
      <c r="G363" s="2683"/>
      <c r="H363" s="2684"/>
      <c r="I363" s="21"/>
      <c r="J363" s="21"/>
      <c r="K363" s="21"/>
      <c r="L363" s="28"/>
      <c r="M363" s="4"/>
      <c r="N363" s="4"/>
      <c r="O363" s="4"/>
      <c r="P363" s="2"/>
      <c r="T363" s="2"/>
      <c r="W363" s="282"/>
    </row>
    <row r="364" spans="1:23" ht="15" customHeight="1" x14ac:dyDescent="0.25">
      <c r="A364" s="213"/>
      <c r="B364" s="1590" t="s">
        <v>1945</v>
      </c>
      <c r="C364" s="28"/>
      <c r="D364" s="2687"/>
      <c r="E364" s="2688"/>
      <c r="F364" s="2689"/>
      <c r="G364" s="2683"/>
      <c r="H364" s="2684"/>
      <c r="I364" s="21"/>
      <c r="J364" s="21"/>
      <c r="K364" s="21"/>
      <c r="L364" s="28"/>
      <c r="M364" s="4"/>
      <c r="N364" s="4"/>
      <c r="O364" s="4"/>
      <c r="P364" s="2"/>
      <c r="T364" s="2"/>
      <c r="W364" s="282"/>
    </row>
    <row r="365" spans="1:23" ht="15" customHeight="1" x14ac:dyDescent="0.25">
      <c r="A365" s="213"/>
      <c r="B365" s="1590" t="s">
        <v>1946</v>
      </c>
      <c r="C365" s="28"/>
      <c r="D365" s="2687"/>
      <c r="E365" s="2688"/>
      <c r="F365" s="2689"/>
      <c r="G365" s="2683"/>
      <c r="H365" s="2684"/>
      <c r="I365" s="21"/>
      <c r="J365" s="21"/>
      <c r="K365" s="21"/>
      <c r="L365" s="28"/>
      <c r="M365" s="4"/>
      <c r="N365" s="4"/>
      <c r="O365" s="4"/>
      <c r="P365" s="2"/>
      <c r="T365" s="2"/>
      <c r="W365" s="282"/>
    </row>
    <row r="366" spans="1:23" ht="15" customHeight="1" x14ac:dyDescent="0.25">
      <c r="A366" s="213"/>
      <c r="B366" s="1590" t="s">
        <v>1947</v>
      </c>
      <c r="C366" s="28"/>
      <c r="D366" s="2687"/>
      <c r="E366" s="2688"/>
      <c r="F366" s="2689"/>
      <c r="G366" s="2683"/>
      <c r="H366" s="2684"/>
      <c r="I366" s="21"/>
      <c r="J366" s="21"/>
      <c r="K366" s="21"/>
      <c r="L366" s="28"/>
      <c r="M366" s="4"/>
      <c r="N366" s="4"/>
      <c r="O366" s="4"/>
      <c r="P366" s="2"/>
      <c r="T366" s="2"/>
      <c r="W366" s="282"/>
    </row>
    <row r="367" spans="1:23" ht="15" customHeight="1" x14ac:dyDescent="0.25">
      <c r="A367" s="213"/>
      <c r="B367" s="1590" t="s">
        <v>1948</v>
      </c>
      <c r="C367" s="28"/>
      <c r="D367" s="2687"/>
      <c r="E367" s="2688"/>
      <c r="F367" s="2689"/>
      <c r="G367" s="2683"/>
      <c r="H367" s="2684"/>
      <c r="I367" s="21"/>
      <c r="J367" s="21"/>
      <c r="K367" s="21"/>
      <c r="L367" s="28"/>
      <c r="M367" s="4"/>
      <c r="N367" s="4"/>
      <c r="O367" s="4"/>
      <c r="P367" s="2"/>
      <c r="T367" s="2"/>
      <c r="W367" s="282"/>
    </row>
    <row r="368" spans="1:23" ht="15" customHeight="1" x14ac:dyDescent="0.25">
      <c r="A368" s="213"/>
      <c r="B368" s="1590" t="s">
        <v>1949</v>
      </c>
      <c r="C368" s="28"/>
      <c r="D368" s="2687"/>
      <c r="E368" s="2688"/>
      <c r="F368" s="2689"/>
      <c r="G368" s="2683"/>
      <c r="H368" s="2684"/>
      <c r="I368" s="21"/>
      <c r="J368" s="21"/>
      <c r="K368" s="21"/>
      <c r="L368" s="28"/>
      <c r="M368" s="4"/>
      <c r="N368" s="4"/>
      <c r="O368" s="4"/>
      <c r="P368" s="2"/>
      <c r="T368" s="2"/>
      <c r="W368" s="282"/>
    </row>
    <row r="369" spans="1:23" ht="15" customHeight="1" x14ac:dyDescent="0.25">
      <c r="A369" s="213"/>
      <c r="B369" s="1597" t="s">
        <v>1950</v>
      </c>
      <c r="C369" s="49"/>
      <c r="D369" s="2690"/>
      <c r="E369" s="2691"/>
      <c r="F369" s="2692"/>
      <c r="G369" s="2685"/>
      <c r="H369" s="2686"/>
      <c r="I369" s="17"/>
      <c r="J369" s="17"/>
      <c r="K369" s="17"/>
      <c r="L369" s="17"/>
      <c r="M369" s="22"/>
      <c r="N369" s="22"/>
      <c r="O369" s="22"/>
      <c r="P369" s="2"/>
      <c r="T369" s="2"/>
      <c r="W369" s="282"/>
    </row>
    <row r="370" spans="1:23" ht="15" customHeight="1" x14ac:dyDescent="0.25">
      <c r="A370" s="213"/>
      <c r="J370" s="226"/>
      <c r="K370" s="226"/>
      <c r="N370" s="237"/>
      <c r="P370" s="2"/>
      <c r="R370" s="237"/>
      <c r="T370" s="2"/>
      <c r="V370" s="237"/>
      <c r="W370" s="355"/>
    </row>
    <row r="371" spans="1:23" ht="45" customHeight="1" x14ac:dyDescent="0.35">
      <c r="A371" s="590" t="s">
        <v>1760</v>
      </c>
      <c r="B371" s="864"/>
      <c r="C371" s="856"/>
      <c r="D371" s="856"/>
      <c r="E371" s="856"/>
      <c r="F371" s="865"/>
      <c r="G371" s="856"/>
      <c r="H371" s="866"/>
      <c r="I371" s="856"/>
      <c r="J371" s="97"/>
      <c r="K371" s="856"/>
      <c r="L371" s="866"/>
      <c r="M371" s="856"/>
      <c r="N371" s="97"/>
      <c r="O371" s="856"/>
      <c r="P371" s="866"/>
      <c r="Q371" s="856"/>
      <c r="R371" s="97"/>
      <c r="S371" s="856"/>
      <c r="T371" s="866"/>
      <c r="U371" s="856"/>
      <c r="V371" s="97"/>
      <c r="W371" s="591"/>
    </row>
    <row r="372" spans="1:23" ht="15" customHeight="1" x14ac:dyDescent="0.25">
      <c r="A372" s="213"/>
      <c r="B372" s="596" t="s">
        <v>333</v>
      </c>
      <c r="C372" s="869" t="s">
        <v>334</v>
      </c>
      <c r="D372" s="2590" t="s">
        <v>335</v>
      </c>
      <c r="E372" s="2593"/>
      <c r="F372" s="2593"/>
      <c r="G372" s="2590" t="s">
        <v>1586</v>
      </c>
      <c r="H372" s="2593"/>
      <c r="I372" s="2593"/>
      <c r="J372" s="2593"/>
      <c r="K372" s="2593"/>
      <c r="L372" s="2593"/>
      <c r="W372" s="282"/>
    </row>
    <row r="373" spans="1:23" ht="60" customHeight="1" x14ac:dyDescent="0.25">
      <c r="A373" s="213"/>
      <c r="B373" s="1589" t="str">
        <f>"Q-"&amp;(ROW(B373)-ROW(B$372))</f>
        <v>Q-1</v>
      </c>
      <c r="C373" s="101"/>
      <c r="D373" s="2735"/>
      <c r="E373" s="2736"/>
      <c r="F373" s="2736"/>
      <c r="G373" s="2739" t="s">
        <v>1591</v>
      </c>
      <c r="H373" s="2739"/>
      <c r="I373" s="2739"/>
      <c r="J373" s="2739"/>
      <c r="K373" s="2739"/>
      <c r="L373" s="2739"/>
      <c r="W373" s="282"/>
    </row>
    <row r="374" spans="1:23" ht="60" customHeight="1" x14ac:dyDescent="0.25">
      <c r="A374" s="213"/>
      <c r="B374" s="1590" t="str">
        <f t="shared" ref="B374:B437" si="0">"Q-"&amp;(ROW(B374)-ROW(B$372))</f>
        <v>Q-2</v>
      </c>
      <c r="C374" s="854"/>
      <c r="D374" s="2737"/>
      <c r="E374" s="2738"/>
      <c r="F374" s="2738"/>
      <c r="G374" s="2740" t="s">
        <v>1592</v>
      </c>
      <c r="H374" s="2740"/>
      <c r="I374" s="2740"/>
      <c r="J374" s="2740"/>
      <c r="K374" s="2740"/>
      <c r="L374" s="2740"/>
      <c r="W374" s="282"/>
    </row>
    <row r="375" spans="1:23" ht="60" customHeight="1" x14ac:dyDescent="0.25">
      <c r="A375" s="213"/>
      <c r="B375" s="1590" t="str">
        <f t="shared" si="0"/>
        <v>Q-3</v>
      </c>
      <c r="C375" s="854"/>
      <c r="D375" s="2737"/>
      <c r="E375" s="2738"/>
      <c r="F375" s="2738"/>
      <c r="G375" s="2740" t="s">
        <v>1593</v>
      </c>
      <c r="H375" s="2740"/>
      <c r="I375" s="2740"/>
      <c r="J375" s="2740"/>
      <c r="K375" s="2740"/>
      <c r="L375" s="2740"/>
      <c r="W375" s="282"/>
    </row>
    <row r="376" spans="1:23" ht="60" customHeight="1" x14ac:dyDescent="0.25">
      <c r="A376" s="213"/>
      <c r="B376" s="1590" t="str">
        <f t="shared" si="0"/>
        <v>Q-4</v>
      </c>
      <c r="C376" s="854"/>
      <c r="D376" s="2737"/>
      <c r="E376" s="2738"/>
      <c r="F376" s="2738"/>
      <c r="G376" s="2740" t="s">
        <v>1594</v>
      </c>
      <c r="H376" s="2740"/>
      <c r="I376" s="2740"/>
      <c r="J376" s="2740"/>
      <c r="K376" s="2740"/>
      <c r="L376" s="2740"/>
      <c r="W376" s="282"/>
    </row>
    <row r="377" spans="1:23" ht="75" customHeight="1" x14ac:dyDescent="0.25">
      <c r="A377" s="213"/>
      <c r="B377" s="1590" t="str">
        <f t="shared" si="0"/>
        <v>Q-5</v>
      </c>
      <c r="C377" s="854"/>
      <c r="D377" s="2737"/>
      <c r="E377" s="2738"/>
      <c r="F377" s="2738"/>
      <c r="G377" s="2740" t="s">
        <v>1595</v>
      </c>
      <c r="H377" s="2740"/>
      <c r="I377" s="2740"/>
      <c r="J377" s="2740"/>
      <c r="K377" s="2740"/>
      <c r="L377" s="2740"/>
      <c r="W377" s="282"/>
    </row>
    <row r="378" spans="1:23" ht="75" customHeight="1" x14ac:dyDescent="0.25">
      <c r="A378" s="213"/>
      <c r="B378" s="1590" t="str">
        <f t="shared" si="0"/>
        <v>Q-6</v>
      </c>
      <c r="C378" s="854"/>
      <c r="D378" s="2737"/>
      <c r="E378" s="2738"/>
      <c r="F378" s="2738"/>
      <c r="G378" s="2740" t="s">
        <v>1596</v>
      </c>
      <c r="H378" s="2740"/>
      <c r="I378" s="2740"/>
      <c r="J378" s="2740"/>
      <c r="K378" s="2740"/>
      <c r="L378" s="2740"/>
      <c r="W378" s="282"/>
    </row>
    <row r="379" spans="1:23" ht="60" customHeight="1" x14ac:dyDescent="0.25">
      <c r="A379" s="213"/>
      <c r="B379" s="1590" t="str">
        <f t="shared" si="0"/>
        <v>Q-7</v>
      </c>
      <c r="C379" s="854"/>
      <c r="D379" s="2737"/>
      <c r="E379" s="2738"/>
      <c r="F379" s="2738"/>
      <c r="G379" s="2740" t="s">
        <v>1597</v>
      </c>
      <c r="H379" s="2740"/>
      <c r="I379" s="2740"/>
      <c r="J379" s="2740"/>
      <c r="K379" s="2740"/>
      <c r="L379" s="2740"/>
      <c r="W379" s="282"/>
    </row>
    <row r="380" spans="1:23" ht="60" customHeight="1" x14ac:dyDescent="0.25">
      <c r="A380" s="213"/>
      <c r="B380" s="1590" t="str">
        <f t="shared" si="0"/>
        <v>Q-8</v>
      </c>
      <c r="C380" s="854"/>
      <c r="D380" s="2737"/>
      <c r="E380" s="2738"/>
      <c r="F380" s="2738"/>
      <c r="G380" s="2740" t="s">
        <v>1598</v>
      </c>
      <c r="H380" s="2740"/>
      <c r="I380" s="2740"/>
      <c r="J380" s="2740"/>
      <c r="K380" s="2740"/>
      <c r="L380" s="2740"/>
      <c r="W380" s="282"/>
    </row>
    <row r="381" spans="1:23" ht="45" customHeight="1" x14ac:dyDescent="0.25">
      <c r="A381" s="213"/>
      <c r="B381" s="1590" t="str">
        <f t="shared" si="0"/>
        <v>Q-9</v>
      </c>
      <c r="C381" s="854"/>
      <c r="D381" s="2737"/>
      <c r="E381" s="2738"/>
      <c r="F381" s="2738"/>
      <c r="G381" s="2740" t="s">
        <v>1826</v>
      </c>
      <c r="H381" s="2740"/>
      <c r="I381" s="2740"/>
      <c r="J381" s="2740"/>
      <c r="K381" s="2740"/>
      <c r="L381" s="2740"/>
      <c r="W381" s="282"/>
    </row>
    <row r="382" spans="1:23" ht="60" customHeight="1" x14ac:dyDescent="0.25">
      <c r="A382" s="213"/>
      <c r="B382" s="1590" t="str">
        <f t="shared" si="0"/>
        <v>Q-10</v>
      </c>
      <c r="C382" s="854"/>
      <c r="D382" s="2737"/>
      <c r="E382" s="2738"/>
      <c r="F382" s="2738"/>
      <c r="G382" s="2740" t="s">
        <v>1599</v>
      </c>
      <c r="H382" s="2740"/>
      <c r="I382" s="2740"/>
      <c r="J382" s="2740"/>
      <c r="K382" s="2740"/>
      <c r="L382" s="2740"/>
      <c r="W382" s="282"/>
    </row>
    <row r="383" spans="1:23" ht="45" customHeight="1" x14ac:dyDescent="0.25">
      <c r="A383" s="213"/>
      <c r="B383" s="1590" t="str">
        <f t="shared" si="0"/>
        <v>Q-11</v>
      </c>
      <c r="C383" s="854"/>
      <c r="D383" s="2737"/>
      <c r="E383" s="2738"/>
      <c r="F383" s="2738"/>
      <c r="G383" s="2740" t="s">
        <v>1600</v>
      </c>
      <c r="H383" s="2740"/>
      <c r="I383" s="2740"/>
      <c r="J383" s="2740"/>
      <c r="K383" s="2740"/>
      <c r="L383" s="2740"/>
      <c r="W383" s="282"/>
    </row>
    <row r="384" spans="1:23" ht="60" customHeight="1" x14ac:dyDescent="0.25">
      <c r="A384" s="213"/>
      <c r="B384" s="1590" t="str">
        <f t="shared" si="0"/>
        <v>Q-12</v>
      </c>
      <c r="C384" s="854"/>
      <c r="D384" s="2737"/>
      <c r="E384" s="2738"/>
      <c r="F384" s="2738"/>
      <c r="G384" s="2740" t="s">
        <v>1601</v>
      </c>
      <c r="H384" s="2740"/>
      <c r="I384" s="2740"/>
      <c r="J384" s="2740"/>
      <c r="K384" s="2740"/>
      <c r="L384" s="2740"/>
      <c r="W384" s="282"/>
    </row>
    <row r="385" spans="1:23" ht="60" customHeight="1" x14ac:dyDescent="0.25">
      <c r="A385" s="213"/>
      <c r="B385" s="1590" t="str">
        <f t="shared" si="0"/>
        <v>Q-13</v>
      </c>
      <c r="C385" s="854"/>
      <c r="D385" s="2737"/>
      <c r="E385" s="2738"/>
      <c r="F385" s="2738"/>
      <c r="G385" s="2740" t="s">
        <v>1602</v>
      </c>
      <c r="H385" s="2740"/>
      <c r="I385" s="2740"/>
      <c r="J385" s="2740"/>
      <c r="K385" s="2740"/>
      <c r="L385" s="2740"/>
      <c r="W385" s="282"/>
    </row>
    <row r="386" spans="1:23" ht="45" customHeight="1" x14ac:dyDescent="0.25">
      <c r="A386" s="213"/>
      <c r="B386" s="1590" t="str">
        <f t="shared" si="0"/>
        <v>Q-14</v>
      </c>
      <c r="C386" s="854"/>
      <c r="D386" s="2737"/>
      <c r="E386" s="2738"/>
      <c r="F386" s="2738"/>
      <c r="G386" s="2740" t="s">
        <v>1603</v>
      </c>
      <c r="H386" s="2740"/>
      <c r="I386" s="2740"/>
      <c r="J386" s="2740"/>
      <c r="K386" s="2740"/>
      <c r="L386" s="2740"/>
      <c r="W386" s="282"/>
    </row>
    <row r="387" spans="1:23" ht="45" customHeight="1" x14ac:dyDescent="0.25">
      <c r="A387" s="213"/>
      <c r="B387" s="1590" t="str">
        <f t="shared" si="0"/>
        <v>Q-15</v>
      </c>
      <c r="C387" s="854"/>
      <c r="D387" s="2737"/>
      <c r="E387" s="2738"/>
      <c r="F387" s="2738"/>
      <c r="G387" s="2740" t="s">
        <v>1604</v>
      </c>
      <c r="H387" s="2740"/>
      <c r="I387" s="2740"/>
      <c r="J387" s="2740"/>
      <c r="K387" s="2740"/>
      <c r="L387" s="2740"/>
      <c r="W387" s="282"/>
    </row>
    <row r="388" spans="1:23" ht="75" customHeight="1" x14ac:dyDescent="0.25">
      <c r="A388" s="213"/>
      <c r="B388" s="1590" t="str">
        <f t="shared" si="0"/>
        <v>Q-16</v>
      </c>
      <c r="C388" s="854"/>
      <c r="D388" s="2737"/>
      <c r="E388" s="2738"/>
      <c r="F388" s="2738"/>
      <c r="G388" s="2740" t="s">
        <v>1605</v>
      </c>
      <c r="H388" s="2740"/>
      <c r="I388" s="2740"/>
      <c r="J388" s="2740"/>
      <c r="K388" s="2740"/>
      <c r="L388" s="2740"/>
      <c r="W388" s="282"/>
    </row>
    <row r="389" spans="1:23" ht="45" customHeight="1" x14ac:dyDescent="0.25">
      <c r="A389" s="213"/>
      <c r="B389" s="1590" t="str">
        <f t="shared" si="0"/>
        <v>Q-17</v>
      </c>
      <c r="C389" s="854"/>
      <c r="D389" s="2737"/>
      <c r="E389" s="2738"/>
      <c r="F389" s="2738"/>
      <c r="G389" s="2740" t="s">
        <v>1606</v>
      </c>
      <c r="H389" s="2740"/>
      <c r="I389" s="2740"/>
      <c r="J389" s="2740"/>
      <c r="K389" s="2740"/>
      <c r="L389" s="2740"/>
      <c r="W389" s="282"/>
    </row>
    <row r="390" spans="1:23" ht="45" customHeight="1" x14ac:dyDescent="0.25">
      <c r="A390" s="213"/>
      <c r="B390" s="1590" t="str">
        <f t="shared" si="0"/>
        <v>Q-18</v>
      </c>
      <c r="C390" s="854"/>
      <c r="D390" s="2737"/>
      <c r="E390" s="2738"/>
      <c r="F390" s="2738"/>
      <c r="G390" s="2740" t="s">
        <v>1587</v>
      </c>
      <c r="H390" s="2740"/>
      <c r="I390" s="2740"/>
      <c r="J390" s="2740"/>
      <c r="K390" s="2740"/>
      <c r="L390" s="2740"/>
      <c r="W390" s="282"/>
    </row>
    <row r="391" spans="1:23" ht="75" customHeight="1" x14ac:dyDescent="0.25">
      <c r="A391" s="213"/>
      <c r="B391" s="1590" t="str">
        <f t="shared" si="0"/>
        <v>Q-19</v>
      </c>
      <c r="C391" s="854"/>
      <c r="D391" s="2737"/>
      <c r="E391" s="2738"/>
      <c r="F391" s="2738"/>
      <c r="G391" s="2740" t="s">
        <v>1607</v>
      </c>
      <c r="H391" s="2740"/>
      <c r="I391" s="2740"/>
      <c r="J391" s="2740"/>
      <c r="K391" s="2740"/>
      <c r="L391" s="2740"/>
      <c r="W391" s="282"/>
    </row>
    <row r="392" spans="1:23" ht="75" customHeight="1" x14ac:dyDescent="0.25">
      <c r="A392" s="213"/>
      <c r="B392" s="1590" t="str">
        <f t="shared" si="0"/>
        <v>Q-20</v>
      </c>
      <c r="C392" s="854"/>
      <c r="D392" s="2737"/>
      <c r="E392" s="2738"/>
      <c r="F392" s="2738"/>
      <c r="G392" s="2740" t="s">
        <v>1608</v>
      </c>
      <c r="H392" s="2740"/>
      <c r="I392" s="2740"/>
      <c r="J392" s="2740"/>
      <c r="K392" s="2740"/>
      <c r="L392" s="2740"/>
      <c r="W392" s="282"/>
    </row>
    <row r="393" spans="1:23" ht="75" customHeight="1" x14ac:dyDescent="0.25">
      <c r="A393" s="213"/>
      <c r="B393" s="1590" t="str">
        <f t="shared" si="0"/>
        <v>Q-21</v>
      </c>
      <c r="C393" s="854"/>
      <c r="D393" s="2737"/>
      <c r="E393" s="2738"/>
      <c r="F393" s="2738"/>
      <c r="G393" s="2740" t="s">
        <v>1609</v>
      </c>
      <c r="H393" s="2740"/>
      <c r="I393" s="2740"/>
      <c r="J393" s="2740"/>
      <c r="K393" s="2740"/>
      <c r="L393" s="2740"/>
      <c r="W393" s="282"/>
    </row>
    <row r="394" spans="1:23" ht="60" customHeight="1" x14ac:dyDescent="0.25">
      <c r="A394" s="213"/>
      <c r="B394" s="1590" t="str">
        <f t="shared" si="0"/>
        <v>Q-22</v>
      </c>
      <c r="C394" s="854"/>
      <c r="D394" s="2737"/>
      <c r="E394" s="2738"/>
      <c r="F394" s="2738"/>
      <c r="G394" s="2740" t="s">
        <v>1588</v>
      </c>
      <c r="H394" s="2740"/>
      <c r="I394" s="2740"/>
      <c r="J394" s="2740"/>
      <c r="K394" s="2740"/>
      <c r="L394" s="2740"/>
      <c r="W394" s="282"/>
    </row>
    <row r="395" spans="1:23" ht="45" customHeight="1" x14ac:dyDescent="0.25">
      <c r="A395" s="213"/>
      <c r="B395" s="1590" t="str">
        <f t="shared" si="0"/>
        <v>Q-23</v>
      </c>
      <c r="C395" s="854"/>
      <c r="D395" s="2737"/>
      <c r="E395" s="2738"/>
      <c r="F395" s="2738"/>
      <c r="G395" s="2740" t="s">
        <v>1610</v>
      </c>
      <c r="H395" s="2740"/>
      <c r="I395" s="2740"/>
      <c r="J395" s="2740"/>
      <c r="K395" s="2740"/>
      <c r="L395" s="2740"/>
      <c r="W395" s="282"/>
    </row>
    <row r="396" spans="1:23" ht="60" customHeight="1" x14ac:dyDescent="0.25">
      <c r="A396" s="213"/>
      <c r="B396" s="1590" t="str">
        <f t="shared" si="0"/>
        <v>Q-24</v>
      </c>
      <c r="C396" s="854"/>
      <c r="D396" s="2737"/>
      <c r="E396" s="2738"/>
      <c r="F396" s="2738"/>
      <c r="G396" s="2740" t="s">
        <v>1611</v>
      </c>
      <c r="H396" s="2740"/>
      <c r="I396" s="2740"/>
      <c r="J396" s="2740"/>
      <c r="K396" s="2740"/>
      <c r="L396" s="2740"/>
      <c r="W396" s="282"/>
    </row>
    <row r="397" spans="1:23" ht="75" customHeight="1" x14ac:dyDescent="0.25">
      <c r="A397" s="213"/>
      <c r="B397" s="1590" t="str">
        <f t="shared" si="0"/>
        <v>Q-25</v>
      </c>
      <c r="C397" s="854"/>
      <c r="D397" s="2737"/>
      <c r="E397" s="2738"/>
      <c r="F397" s="2738"/>
      <c r="G397" s="2740" t="s">
        <v>1612</v>
      </c>
      <c r="H397" s="2740"/>
      <c r="I397" s="2740"/>
      <c r="J397" s="2740"/>
      <c r="K397" s="2740"/>
      <c r="L397" s="2740"/>
      <c r="W397" s="282"/>
    </row>
    <row r="398" spans="1:23" ht="45" customHeight="1" x14ac:dyDescent="0.25">
      <c r="A398" s="213"/>
      <c r="B398" s="1590" t="str">
        <f t="shared" si="0"/>
        <v>Q-26</v>
      </c>
      <c r="C398" s="854"/>
      <c r="D398" s="2737"/>
      <c r="E398" s="2738"/>
      <c r="F398" s="2738"/>
      <c r="G398" s="2740" t="s">
        <v>1589</v>
      </c>
      <c r="H398" s="2740"/>
      <c r="I398" s="2740"/>
      <c r="J398" s="2740"/>
      <c r="K398" s="2740"/>
      <c r="L398" s="2740"/>
      <c r="W398" s="282"/>
    </row>
    <row r="399" spans="1:23" ht="60" customHeight="1" x14ac:dyDescent="0.25">
      <c r="A399" s="213"/>
      <c r="B399" s="1590" t="str">
        <f t="shared" si="0"/>
        <v>Q-27</v>
      </c>
      <c r="C399" s="854"/>
      <c r="D399" s="2737"/>
      <c r="E399" s="2738"/>
      <c r="F399" s="2738"/>
      <c r="G399" s="2740" t="s">
        <v>1969</v>
      </c>
      <c r="H399" s="2740"/>
      <c r="I399" s="2740"/>
      <c r="J399" s="2740"/>
      <c r="K399" s="2740"/>
      <c r="L399" s="2740"/>
      <c r="W399" s="282"/>
    </row>
    <row r="400" spans="1:23" ht="15" customHeight="1" x14ac:dyDescent="0.25">
      <c r="A400" s="213"/>
      <c r="B400" s="1590" t="str">
        <f t="shared" si="0"/>
        <v>Q-28</v>
      </c>
      <c r="C400" s="854"/>
      <c r="D400" s="2737"/>
      <c r="E400" s="2738"/>
      <c r="F400" s="2738"/>
      <c r="G400" s="2743" t="s">
        <v>1590</v>
      </c>
      <c r="H400" s="2743"/>
      <c r="I400" s="2743"/>
      <c r="J400" s="2743"/>
      <c r="K400" s="2743"/>
      <c r="L400" s="2743"/>
      <c r="W400" s="282"/>
    </row>
    <row r="401" spans="1:23" ht="150" customHeight="1" x14ac:dyDescent="0.25">
      <c r="A401" s="213"/>
      <c r="B401" s="1590" t="str">
        <f t="shared" si="0"/>
        <v>Q-29</v>
      </c>
      <c r="C401" s="854"/>
      <c r="D401" s="2737"/>
      <c r="E401" s="2738"/>
      <c r="F401" s="2738"/>
      <c r="G401" s="2740" t="s">
        <v>1613</v>
      </c>
      <c r="H401" s="2740"/>
      <c r="I401" s="2740"/>
      <c r="J401" s="2740"/>
      <c r="K401" s="2740"/>
      <c r="L401" s="2740"/>
      <c r="W401" s="282"/>
    </row>
    <row r="402" spans="1:23" ht="150" customHeight="1" x14ac:dyDescent="0.25">
      <c r="A402" s="213"/>
      <c r="B402" s="1590" t="str">
        <f t="shared" si="0"/>
        <v>Q-30</v>
      </c>
      <c r="C402" s="854"/>
      <c r="D402" s="2737"/>
      <c r="E402" s="2738"/>
      <c r="F402" s="2738"/>
      <c r="G402" s="2740" t="s">
        <v>1614</v>
      </c>
      <c r="H402" s="2740"/>
      <c r="I402" s="2740"/>
      <c r="J402" s="2740"/>
      <c r="K402" s="2740"/>
      <c r="L402" s="2740"/>
      <c r="W402" s="282"/>
    </row>
    <row r="403" spans="1:23" ht="150" customHeight="1" x14ac:dyDescent="0.25">
      <c r="A403" s="213"/>
      <c r="B403" s="1590" t="str">
        <f t="shared" si="0"/>
        <v>Q-31</v>
      </c>
      <c r="C403" s="854"/>
      <c r="D403" s="2737"/>
      <c r="E403" s="2738"/>
      <c r="F403" s="2738"/>
      <c r="G403" s="2740" t="s">
        <v>1641</v>
      </c>
      <c r="H403" s="2740"/>
      <c r="I403" s="2740"/>
      <c r="J403" s="2740"/>
      <c r="K403" s="2740"/>
      <c r="L403" s="2740"/>
      <c r="W403" s="282"/>
    </row>
    <row r="404" spans="1:23" ht="150" customHeight="1" x14ac:dyDescent="0.25">
      <c r="A404" s="213"/>
      <c r="B404" s="1590" t="str">
        <f t="shared" si="0"/>
        <v>Q-32</v>
      </c>
      <c r="C404" s="854"/>
      <c r="D404" s="2737"/>
      <c r="E404" s="2738"/>
      <c r="F404" s="2738"/>
      <c r="G404" s="2740" t="s">
        <v>1615</v>
      </c>
      <c r="H404" s="2740"/>
      <c r="I404" s="2740"/>
      <c r="J404" s="2740"/>
      <c r="K404" s="2740"/>
      <c r="L404" s="2740"/>
      <c r="W404" s="282"/>
    </row>
    <row r="405" spans="1:23" ht="150" customHeight="1" x14ac:dyDescent="0.25">
      <c r="A405" s="213"/>
      <c r="B405" s="1590" t="str">
        <f t="shared" si="0"/>
        <v>Q-33</v>
      </c>
      <c r="C405" s="854"/>
      <c r="D405" s="2737"/>
      <c r="E405" s="2738"/>
      <c r="F405" s="2738"/>
      <c r="G405" s="2740" t="s">
        <v>1616</v>
      </c>
      <c r="H405" s="2740"/>
      <c r="I405" s="2740"/>
      <c r="J405" s="2740"/>
      <c r="K405" s="2740"/>
      <c r="L405" s="2740"/>
      <c r="W405" s="282"/>
    </row>
    <row r="406" spans="1:23" ht="60" customHeight="1" x14ac:dyDescent="0.25">
      <c r="A406" s="213"/>
      <c r="B406" s="1590" t="str">
        <f t="shared" si="0"/>
        <v>Q-34</v>
      </c>
      <c r="C406" s="854"/>
      <c r="D406" s="2737"/>
      <c r="E406" s="2738"/>
      <c r="F406" s="2738"/>
      <c r="G406" s="2740" t="s">
        <v>1617</v>
      </c>
      <c r="H406" s="2740"/>
      <c r="I406" s="2740"/>
      <c r="J406" s="2740"/>
      <c r="K406" s="2740"/>
      <c r="L406" s="2740"/>
      <c r="W406" s="282"/>
    </row>
    <row r="407" spans="1:23" ht="45" customHeight="1" x14ac:dyDescent="0.25">
      <c r="A407" s="213"/>
      <c r="B407" s="1590" t="str">
        <f t="shared" si="0"/>
        <v>Q-35</v>
      </c>
      <c r="C407" s="854"/>
      <c r="D407" s="2737"/>
      <c r="E407" s="2738"/>
      <c r="F407" s="2738"/>
      <c r="G407" s="2740" t="s">
        <v>1618</v>
      </c>
      <c r="H407" s="2740"/>
      <c r="I407" s="2740"/>
      <c r="J407" s="2740"/>
      <c r="K407" s="2740"/>
      <c r="L407" s="2740"/>
      <c r="W407" s="282"/>
    </row>
    <row r="408" spans="1:23" ht="45" customHeight="1" x14ac:dyDescent="0.25">
      <c r="A408" s="213"/>
      <c r="B408" s="1590" t="str">
        <f t="shared" si="0"/>
        <v>Q-36</v>
      </c>
      <c r="C408" s="854"/>
      <c r="D408" s="2737"/>
      <c r="E408" s="2738"/>
      <c r="F408" s="2738"/>
      <c r="G408" s="2740" t="s">
        <v>1619</v>
      </c>
      <c r="H408" s="2740"/>
      <c r="I408" s="2740"/>
      <c r="J408" s="2740"/>
      <c r="K408" s="2740"/>
      <c r="L408" s="2740"/>
      <c r="W408" s="282"/>
    </row>
    <row r="409" spans="1:23" ht="75" customHeight="1" x14ac:dyDescent="0.25">
      <c r="A409" s="213"/>
      <c r="B409" s="1590" t="str">
        <f t="shared" si="0"/>
        <v>Q-37</v>
      </c>
      <c r="C409" s="854"/>
      <c r="D409" s="2737"/>
      <c r="E409" s="2738"/>
      <c r="F409" s="2738"/>
      <c r="G409" s="2740" t="s">
        <v>1620</v>
      </c>
      <c r="H409" s="2740"/>
      <c r="I409" s="2740"/>
      <c r="J409" s="2740"/>
      <c r="K409" s="2740"/>
      <c r="L409" s="2740"/>
      <c r="W409" s="282"/>
    </row>
    <row r="410" spans="1:23" ht="75" customHeight="1" x14ac:dyDescent="0.25">
      <c r="A410" s="213"/>
      <c r="B410" s="1590" t="str">
        <f t="shared" si="0"/>
        <v>Q-38</v>
      </c>
      <c r="C410" s="854"/>
      <c r="D410" s="2737"/>
      <c r="E410" s="2738"/>
      <c r="F410" s="2738"/>
      <c r="G410" s="2740" t="s">
        <v>1621</v>
      </c>
      <c r="H410" s="2740"/>
      <c r="I410" s="2740"/>
      <c r="J410" s="2740"/>
      <c r="K410" s="2740"/>
      <c r="L410" s="2740"/>
      <c r="W410" s="282"/>
    </row>
    <row r="411" spans="1:23" ht="75" customHeight="1" x14ac:dyDescent="0.25">
      <c r="A411" s="213"/>
      <c r="B411" s="1590" t="str">
        <f t="shared" si="0"/>
        <v>Q-39</v>
      </c>
      <c r="C411" s="854"/>
      <c r="D411" s="2737"/>
      <c r="E411" s="2738"/>
      <c r="F411" s="2738"/>
      <c r="G411" s="2740" t="s">
        <v>1622</v>
      </c>
      <c r="H411" s="2740"/>
      <c r="I411" s="2740"/>
      <c r="J411" s="2740"/>
      <c r="K411" s="2740"/>
      <c r="L411" s="2740"/>
      <c r="W411" s="282"/>
    </row>
    <row r="412" spans="1:23" ht="75" customHeight="1" x14ac:dyDescent="0.25">
      <c r="A412" s="213"/>
      <c r="B412" s="1590" t="str">
        <f t="shared" si="0"/>
        <v>Q-40</v>
      </c>
      <c r="C412" s="854"/>
      <c r="D412" s="2737"/>
      <c r="E412" s="2738"/>
      <c r="F412" s="2738"/>
      <c r="G412" s="2740" t="s">
        <v>1640</v>
      </c>
      <c r="H412" s="2740"/>
      <c r="I412" s="2740"/>
      <c r="J412" s="2740"/>
      <c r="K412" s="2740"/>
      <c r="L412" s="2740"/>
      <c r="W412" s="282"/>
    </row>
    <row r="413" spans="1:23" ht="75" customHeight="1" x14ac:dyDescent="0.25">
      <c r="A413" s="213"/>
      <c r="B413" s="1590" t="str">
        <f t="shared" si="0"/>
        <v>Q-41</v>
      </c>
      <c r="C413" s="854"/>
      <c r="D413" s="2737"/>
      <c r="E413" s="2738"/>
      <c r="F413" s="2738"/>
      <c r="G413" s="2740" t="s">
        <v>1623</v>
      </c>
      <c r="H413" s="2740"/>
      <c r="I413" s="2740"/>
      <c r="J413" s="2740"/>
      <c r="K413" s="2740"/>
      <c r="L413" s="2740"/>
      <c r="W413" s="282"/>
    </row>
    <row r="414" spans="1:23" ht="75" customHeight="1" x14ac:dyDescent="0.25">
      <c r="A414" s="213"/>
      <c r="B414" s="1590" t="str">
        <f t="shared" si="0"/>
        <v>Q-42</v>
      </c>
      <c r="C414" s="854"/>
      <c r="D414" s="2737"/>
      <c r="E414" s="2738"/>
      <c r="F414" s="2738"/>
      <c r="G414" s="2740" t="s">
        <v>1624</v>
      </c>
      <c r="H414" s="2740"/>
      <c r="I414" s="2740"/>
      <c r="J414" s="2740"/>
      <c r="K414" s="2740"/>
      <c r="L414" s="2740"/>
      <c r="W414" s="282"/>
    </row>
    <row r="415" spans="1:23" ht="75" customHeight="1" x14ac:dyDescent="0.25">
      <c r="A415" s="213"/>
      <c r="B415" s="1590" t="str">
        <f t="shared" si="0"/>
        <v>Q-43</v>
      </c>
      <c r="C415" s="854"/>
      <c r="D415" s="2737"/>
      <c r="E415" s="2738"/>
      <c r="F415" s="2738"/>
      <c r="G415" s="2740" t="s">
        <v>1625</v>
      </c>
      <c r="H415" s="2740"/>
      <c r="I415" s="2740"/>
      <c r="J415" s="2740"/>
      <c r="K415" s="2740"/>
      <c r="L415" s="2740"/>
      <c r="W415" s="282"/>
    </row>
    <row r="416" spans="1:23" ht="75" customHeight="1" x14ac:dyDescent="0.25">
      <c r="A416" s="213"/>
      <c r="B416" s="1590" t="str">
        <f t="shared" si="0"/>
        <v>Q-44</v>
      </c>
      <c r="C416" s="854"/>
      <c r="D416" s="2737"/>
      <c r="E416" s="2738"/>
      <c r="F416" s="2738"/>
      <c r="G416" s="2740" t="s">
        <v>1626</v>
      </c>
      <c r="H416" s="2740"/>
      <c r="I416" s="2740"/>
      <c r="J416" s="2740"/>
      <c r="K416" s="2740"/>
      <c r="L416" s="2740"/>
      <c r="W416" s="282"/>
    </row>
    <row r="417" spans="1:23" ht="135" customHeight="1" x14ac:dyDescent="0.25">
      <c r="A417" s="213"/>
      <c r="B417" s="1590" t="str">
        <f t="shared" si="0"/>
        <v>Q-45</v>
      </c>
      <c r="C417" s="854"/>
      <c r="D417" s="2737"/>
      <c r="E417" s="2738"/>
      <c r="F417" s="2738"/>
      <c r="G417" s="2740" t="s">
        <v>1627</v>
      </c>
      <c r="H417" s="2740"/>
      <c r="I417" s="2740"/>
      <c r="J417" s="2740"/>
      <c r="K417" s="2740"/>
      <c r="L417" s="2740"/>
      <c r="W417" s="282"/>
    </row>
    <row r="418" spans="1:23" ht="120" customHeight="1" x14ac:dyDescent="0.25">
      <c r="A418" s="213"/>
      <c r="B418" s="1590" t="str">
        <f t="shared" si="0"/>
        <v>Q-46</v>
      </c>
      <c r="C418" s="854"/>
      <c r="D418" s="2737"/>
      <c r="E418" s="2738"/>
      <c r="F418" s="2738"/>
      <c r="G418" s="2740" t="s">
        <v>1628</v>
      </c>
      <c r="H418" s="2740"/>
      <c r="I418" s="2740"/>
      <c r="J418" s="2740"/>
      <c r="K418" s="2740"/>
      <c r="L418" s="2740"/>
      <c r="W418" s="282"/>
    </row>
    <row r="419" spans="1:23" ht="120" customHeight="1" x14ac:dyDescent="0.25">
      <c r="A419" s="213"/>
      <c r="B419" s="1590" t="str">
        <f t="shared" si="0"/>
        <v>Q-47</v>
      </c>
      <c r="C419" s="854"/>
      <c r="D419" s="2737"/>
      <c r="E419" s="2738"/>
      <c r="F419" s="2738"/>
      <c r="G419" s="2740" t="s">
        <v>1629</v>
      </c>
      <c r="H419" s="2740"/>
      <c r="I419" s="2740"/>
      <c r="J419" s="2740"/>
      <c r="K419" s="2740"/>
      <c r="L419" s="2740"/>
      <c r="W419" s="282"/>
    </row>
    <row r="420" spans="1:23" ht="120" customHeight="1" x14ac:dyDescent="0.25">
      <c r="A420" s="213"/>
      <c r="B420" s="1590" t="str">
        <f t="shared" si="0"/>
        <v>Q-48</v>
      </c>
      <c r="C420" s="854"/>
      <c r="D420" s="2737"/>
      <c r="E420" s="2738"/>
      <c r="F420" s="2738"/>
      <c r="G420" s="2740" t="s">
        <v>1630</v>
      </c>
      <c r="H420" s="2740"/>
      <c r="I420" s="2740"/>
      <c r="J420" s="2740"/>
      <c r="K420" s="2740"/>
      <c r="L420" s="2740"/>
      <c r="W420" s="282"/>
    </row>
    <row r="421" spans="1:23" ht="120" customHeight="1" x14ac:dyDescent="0.25">
      <c r="A421" s="213"/>
      <c r="B421" s="1590" t="str">
        <f t="shared" si="0"/>
        <v>Q-49</v>
      </c>
      <c r="C421" s="854"/>
      <c r="D421" s="2737"/>
      <c r="E421" s="2738"/>
      <c r="F421" s="2738"/>
      <c r="G421" s="2740" t="s">
        <v>1631</v>
      </c>
      <c r="H421" s="2740"/>
      <c r="I421" s="2740"/>
      <c r="J421" s="2740"/>
      <c r="K421" s="2740"/>
      <c r="L421" s="2740"/>
      <c r="W421" s="282"/>
    </row>
    <row r="422" spans="1:23" ht="120" customHeight="1" x14ac:dyDescent="0.25">
      <c r="A422" s="213"/>
      <c r="B422" s="1590" t="str">
        <f t="shared" si="0"/>
        <v>Q-50</v>
      </c>
      <c r="C422" s="854"/>
      <c r="D422" s="2737"/>
      <c r="E422" s="2738"/>
      <c r="F422" s="2738"/>
      <c r="G422" s="2740" t="s">
        <v>1632</v>
      </c>
      <c r="H422" s="2740"/>
      <c r="I422" s="2740"/>
      <c r="J422" s="2740"/>
      <c r="K422" s="2740"/>
      <c r="L422" s="2740"/>
      <c r="W422" s="282"/>
    </row>
    <row r="423" spans="1:23" ht="120" customHeight="1" x14ac:dyDescent="0.25">
      <c r="A423" s="213"/>
      <c r="B423" s="1590" t="str">
        <f t="shared" si="0"/>
        <v>Q-51</v>
      </c>
      <c r="C423" s="854"/>
      <c r="D423" s="2737"/>
      <c r="E423" s="2738"/>
      <c r="F423" s="2738"/>
      <c r="G423" s="2740" t="s">
        <v>1633</v>
      </c>
      <c r="H423" s="2740"/>
      <c r="I423" s="2740"/>
      <c r="J423" s="2740"/>
      <c r="K423" s="2740"/>
      <c r="L423" s="2740"/>
      <c r="W423" s="282"/>
    </row>
    <row r="424" spans="1:23" ht="120" customHeight="1" x14ac:dyDescent="0.25">
      <c r="A424" s="213"/>
      <c r="B424" s="1590" t="str">
        <f t="shared" si="0"/>
        <v>Q-52</v>
      </c>
      <c r="C424" s="854"/>
      <c r="D424" s="2737"/>
      <c r="E424" s="2738"/>
      <c r="F424" s="2738"/>
      <c r="G424" s="2740" t="s">
        <v>1634</v>
      </c>
      <c r="H424" s="2740"/>
      <c r="I424" s="2740"/>
      <c r="J424" s="2740"/>
      <c r="K424" s="2740"/>
      <c r="L424" s="2740"/>
      <c r="W424" s="282"/>
    </row>
    <row r="425" spans="1:23" ht="120" customHeight="1" x14ac:dyDescent="0.25">
      <c r="A425" s="213"/>
      <c r="B425" s="1590" t="str">
        <f t="shared" si="0"/>
        <v>Q-53</v>
      </c>
      <c r="C425" s="854"/>
      <c r="D425" s="2737"/>
      <c r="E425" s="2738"/>
      <c r="F425" s="2738"/>
      <c r="G425" s="2740" t="s">
        <v>1635</v>
      </c>
      <c r="H425" s="2740"/>
      <c r="I425" s="2740"/>
      <c r="J425" s="2740"/>
      <c r="K425" s="2740"/>
      <c r="L425" s="2740"/>
      <c r="W425" s="282"/>
    </row>
    <row r="426" spans="1:23" ht="15" customHeight="1" x14ac:dyDescent="0.25">
      <c r="A426" s="213"/>
      <c r="B426" s="1590" t="str">
        <f t="shared" si="0"/>
        <v>Q-54</v>
      </c>
      <c r="C426" s="854"/>
      <c r="D426" s="2737"/>
      <c r="E426" s="2738"/>
      <c r="F426" s="2738"/>
      <c r="G426" s="115"/>
      <c r="H426" s="1383"/>
      <c r="I426" s="115"/>
      <c r="J426" s="115"/>
      <c r="K426" s="115"/>
      <c r="L426" s="1383"/>
      <c r="W426" s="282"/>
    </row>
    <row r="427" spans="1:23" ht="15" customHeight="1" x14ac:dyDescent="0.25">
      <c r="A427" s="213"/>
      <c r="B427" s="1590" t="str">
        <f t="shared" si="0"/>
        <v>Q-55</v>
      </c>
      <c r="C427" s="854"/>
      <c r="D427" s="2737"/>
      <c r="E427" s="2738"/>
      <c r="F427" s="2738"/>
      <c r="G427" s="115"/>
      <c r="H427" s="1383"/>
      <c r="I427" s="115"/>
      <c r="J427" s="115"/>
      <c r="K427" s="115"/>
      <c r="L427" s="1383"/>
      <c r="W427" s="282"/>
    </row>
    <row r="428" spans="1:23" ht="15" customHeight="1" x14ac:dyDescent="0.25">
      <c r="A428" s="213"/>
      <c r="B428" s="1590" t="str">
        <f t="shared" si="0"/>
        <v>Q-56</v>
      </c>
      <c r="C428" s="854"/>
      <c r="D428" s="2737"/>
      <c r="E428" s="2738"/>
      <c r="F428" s="2738"/>
      <c r="G428" s="115"/>
      <c r="H428" s="1383"/>
      <c r="I428" s="115"/>
      <c r="J428" s="115"/>
      <c r="K428" s="115"/>
      <c r="L428" s="1383"/>
      <c r="W428" s="282"/>
    </row>
    <row r="429" spans="1:23" ht="15" customHeight="1" x14ac:dyDescent="0.25">
      <c r="A429" s="213"/>
      <c r="B429" s="1590" t="str">
        <f t="shared" si="0"/>
        <v>Q-57</v>
      </c>
      <c r="C429" s="854"/>
      <c r="D429" s="2737"/>
      <c r="E429" s="2738"/>
      <c r="F429" s="2738"/>
      <c r="G429" s="115"/>
      <c r="H429" s="1383"/>
      <c r="I429" s="115"/>
      <c r="J429" s="115"/>
      <c r="K429" s="115"/>
      <c r="L429" s="1383"/>
      <c r="W429" s="282"/>
    </row>
    <row r="430" spans="1:23" ht="15" customHeight="1" x14ac:dyDescent="0.25">
      <c r="A430" s="213"/>
      <c r="B430" s="1590" t="str">
        <f t="shared" si="0"/>
        <v>Q-58</v>
      </c>
      <c r="C430" s="854"/>
      <c r="D430" s="2737"/>
      <c r="E430" s="2738"/>
      <c r="F430" s="2738"/>
      <c r="G430" s="115"/>
      <c r="H430" s="1383"/>
      <c r="I430" s="115"/>
      <c r="J430" s="115"/>
      <c r="K430" s="115"/>
      <c r="L430" s="1383"/>
      <c r="W430" s="282"/>
    </row>
    <row r="431" spans="1:23" ht="15" customHeight="1" x14ac:dyDescent="0.25">
      <c r="A431" s="213"/>
      <c r="B431" s="1590" t="str">
        <f t="shared" si="0"/>
        <v>Q-59</v>
      </c>
      <c r="C431" s="854"/>
      <c r="D431" s="2737"/>
      <c r="E431" s="2738"/>
      <c r="F431" s="2738"/>
      <c r="G431" s="115"/>
      <c r="H431" s="1383"/>
      <c r="I431" s="115"/>
      <c r="J431" s="115"/>
      <c r="K431" s="115"/>
      <c r="L431" s="1383"/>
      <c r="W431" s="282"/>
    </row>
    <row r="432" spans="1:23" ht="15" customHeight="1" x14ac:dyDescent="0.25">
      <c r="A432" s="213"/>
      <c r="B432" s="1590" t="str">
        <f t="shared" si="0"/>
        <v>Q-60</v>
      </c>
      <c r="C432" s="854"/>
      <c r="D432" s="2737"/>
      <c r="E432" s="2738"/>
      <c r="F432" s="2738"/>
      <c r="G432" s="115"/>
      <c r="H432" s="1383"/>
      <c r="I432" s="115"/>
      <c r="J432" s="115"/>
      <c r="K432" s="115"/>
      <c r="L432" s="1383"/>
      <c r="W432" s="282"/>
    </row>
    <row r="433" spans="1:23" ht="15" customHeight="1" x14ac:dyDescent="0.25">
      <c r="A433" s="213"/>
      <c r="B433" s="1590" t="str">
        <f t="shared" si="0"/>
        <v>Q-61</v>
      </c>
      <c r="C433" s="854"/>
      <c r="D433" s="2737"/>
      <c r="E433" s="2738"/>
      <c r="F433" s="2738"/>
      <c r="G433" s="115"/>
      <c r="H433" s="1383"/>
      <c r="I433" s="115"/>
      <c r="J433" s="115"/>
      <c r="K433" s="115"/>
      <c r="L433" s="1383"/>
      <c r="W433" s="282"/>
    </row>
    <row r="434" spans="1:23" ht="15" customHeight="1" x14ac:dyDescent="0.25">
      <c r="A434" s="213"/>
      <c r="B434" s="1590" t="str">
        <f t="shared" si="0"/>
        <v>Q-62</v>
      </c>
      <c r="C434" s="854"/>
      <c r="D434" s="2737"/>
      <c r="E434" s="2738"/>
      <c r="F434" s="2738"/>
      <c r="G434" s="115"/>
      <c r="H434" s="1383"/>
      <c r="I434" s="115"/>
      <c r="J434" s="115"/>
      <c r="K434" s="115"/>
      <c r="L434" s="1383"/>
      <c r="W434" s="282"/>
    </row>
    <row r="435" spans="1:23" ht="15" customHeight="1" x14ac:dyDescent="0.25">
      <c r="A435" s="213"/>
      <c r="B435" s="1590" t="str">
        <f t="shared" si="0"/>
        <v>Q-63</v>
      </c>
      <c r="C435" s="854"/>
      <c r="D435" s="2737"/>
      <c r="E435" s="2738"/>
      <c r="F435" s="2738"/>
      <c r="G435" s="115"/>
      <c r="H435" s="1383"/>
      <c r="I435" s="115"/>
      <c r="J435" s="115"/>
      <c r="K435" s="115"/>
      <c r="L435" s="1383"/>
      <c r="W435" s="282"/>
    </row>
    <row r="436" spans="1:23" ht="15" customHeight="1" x14ac:dyDescent="0.25">
      <c r="A436" s="213"/>
      <c r="B436" s="1590" t="str">
        <f t="shared" si="0"/>
        <v>Q-64</v>
      </c>
      <c r="C436" s="854"/>
      <c r="D436" s="2737"/>
      <c r="E436" s="2738"/>
      <c r="F436" s="2738"/>
      <c r="G436" s="115"/>
      <c r="H436" s="1383"/>
      <c r="I436" s="115"/>
      <c r="J436" s="115"/>
      <c r="K436" s="115"/>
      <c r="L436" s="1383"/>
      <c r="W436" s="282"/>
    </row>
    <row r="437" spans="1:23" ht="15" customHeight="1" x14ac:dyDescent="0.25">
      <c r="A437" s="213"/>
      <c r="B437" s="1590" t="str">
        <f t="shared" si="0"/>
        <v>Q-65</v>
      </c>
      <c r="C437" s="854"/>
      <c r="D437" s="2737"/>
      <c r="E437" s="2738"/>
      <c r="F437" s="2738"/>
      <c r="G437" s="115"/>
      <c r="H437" s="1383"/>
      <c r="I437" s="115"/>
      <c r="J437" s="115"/>
      <c r="K437" s="115"/>
      <c r="L437" s="1383"/>
      <c r="W437" s="282"/>
    </row>
    <row r="438" spans="1:23" ht="15" customHeight="1" x14ac:dyDescent="0.25">
      <c r="A438" s="213"/>
      <c r="B438" s="1590" t="str">
        <f t="shared" ref="B438:B472" si="1">"Q-"&amp;(ROW(B438)-ROW(B$372))</f>
        <v>Q-66</v>
      </c>
      <c r="C438" s="854"/>
      <c r="D438" s="2737"/>
      <c r="E438" s="2738"/>
      <c r="F438" s="2738"/>
      <c r="G438" s="115"/>
      <c r="H438" s="1383"/>
      <c r="I438" s="115"/>
      <c r="J438" s="115"/>
      <c r="K438" s="115"/>
      <c r="L438" s="1383"/>
      <c r="W438" s="282"/>
    </row>
    <row r="439" spans="1:23" ht="15" customHeight="1" x14ac:dyDescent="0.25">
      <c r="A439" s="213"/>
      <c r="B439" s="1590" t="str">
        <f t="shared" si="1"/>
        <v>Q-67</v>
      </c>
      <c r="C439" s="854"/>
      <c r="D439" s="2737"/>
      <c r="E439" s="2738"/>
      <c r="F439" s="2738"/>
      <c r="G439" s="115"/>
      <c r="H439" s="1383"/>
      <c r="I439" s="115"/>
      <c r="J439" s="115"/>
      <c r="K439" s="115"/>
      <c r="L439" s="1383"/>
      <c r="W439" s="282"/>
    </row>
    <row r="440" spans="1:23" ht="15" customHeight="1" x14ac:dyDescent="0.25">
      <c r="A440" s="213"/>
      <c r="B440" s="1590" t="str">
        <f t="shared" si="1"/>
        <v>Q-68</v>
      </c>
      <c r="C440" s="854"/>
      <c r="D440" s="2737"/>
      <c r="E440" s="2738"/>
      <c r="F440" s="2738"/>
      <c r="G440" s="115"/>
      <c r="H440" s="1383"/>
      <c r="I440" s="115"/>
      <c r="J440" s="115"/>
      <c r="K440" s="115"/>
      <c r="L440" s="1383"/>
      <c r="W440" s="282"/>
    </row>
    <row r="441" spans="1:23" ht="15" customHeight="1" x14ac:dyDescent="0.25">
      <c r="A441" s="213"/>
      <c r="B441" s="1590" t="str">
        <f t="shared" si="1"/>
        <v>Q-69</v>
      </c>
      <c r="C441" s="854"/>
      <c r="D441" s="2737"/>
      <c r="E441" s="2738"/>
      <c r="F441" s="2738"/>
      <c r="G441" s="115"/>
      <c r="H441" s="1383"/>
      <c r="I441" s="115"/>
      <c r="J441" s="115"/>
      <c r="K441" s="115"/>
      <c r="L441" s="1383"/>
      <c r="W441" s="282"/>
    </row>
    <row r="442" spans="1:23" ht="15" customHeight="1" x14ac:dyDescent="0.25">
      <c r="A442" s="213"/>
      <c r="B442" s="1590" t="str">
        <f t="shared" si="1"/>
        <v>Q-70</v>
      </c>
      <c r="C442" s="854"/>
      <c r="D442" s="2737"/>
      <c r="E442" s="2738"/>
      <c r="F442" s="2738"/>
      <c r="G442" s="115"/>
      <c r="H442" s="1383"/>
      <c r="I442" s="115"/>
      <c r="J442" s="115"/>
      <c r="K442" s="115"/>
      <c r="L442" s="1383"/>
      <c r="W442" s="282"/>
    </row>
    <row r="443" spans="1:23" ht="15" customHeight="1" x14ac:dyDescent="0.25">
      <c r="A443" s="213"/>
      <c r="B443" s="1590" t="str">
        <f t="shared" si="1"/>
        <v>Q-71</v>
      </c>
      <c r="C443" s="854"/>
      <c r="D443" s="2737"/>
      <c r="E443" s="2738"/>
      <c r="F443" s="2738"/>
      <c r="G443" s="115"/>
      <c r="H443" s="1383"/>
      <c r="I443" s="115"/>
      <c r="J443" s="115"/>
      <c r="K443" s="115"/>
      <c r="L443" s="1383"/>
      <c r="W443" s="282"/>
    </row>
    <row r="444" spans="1:23" ht="15" customHeight="1" x14ac:dyDescent="0.25">
      <c r="A444" s="213"/>
      <c r="B444" s="1590" t="str">
        <f t="shared" si="1"/>
        <v>Q-72</v>
      </c>
      <c r="C444" s="854"/>
      <c r="D444" s="2737"/>
      <c r="E444" s="2738"/>
      <c r="F444" s="2738"/>
      <c r="G444" s="115"/>
      <c r="H444" s="1383"/>
      <c r="I444" s="115"/>
      <c r="J444" s="115"/>
      <c r="K444" s="115"/>
      <c r="L444" s="1383"/>
      <c r="W444" s="282"/>
    </row>
    <row r="445" spans="1:23" ht="15" customHeight="1" x14ac:dyDescent="0.25">
      <c r="A445" s="213"/>
      <c r="B445" s="1590" t="str">
        <f t="shared" si="1"/>
        <v>Q-73</v>
      </c>
      <c r="C445" s="854"/>
      <c r="D445" s="2737"/>
      <c r="E445" s="2738"/>
      <c r="F445" s="2738"/>
      <c r="G445" s="115"/>
      <c r="H445" s="1383"/>
      <c r="I445" s="115"/>
      <c r="J445" s="115"/>
      <c r="K445" s="115"/>
      <c r="L445" s="1383"/>
      <c r="W445" s="282"/>
    </row>
    <row r="446" spans="1:23" ht="15" customHeight="1" x14ac:dyDescent="0.25">
      <c r="A446" s="213"/>
      <c r="B446" s="1590" t="str">
        <f t="shared" si="1"/>
        <v>Q-74</v>
      </c>
      <c r="C446" s="854"/>
      <c r="D446" s="2737"/>
      <c r="E446" s="2738"/>
      <c r="F446" s="2738"/>
      <c r="G446" s="115"/>
      <c r="H446" s="1383"/>
      <c r="I446" s="115"/>
      <c r="J446" s="115"/>
      <c r="K446" s="115"/>
      <c r="L446" s="1383"/>
      <c r="W446" s="282"/>
    </row>
    <row r="447" spans="1:23" ht="15" customHeight="1" x14ac:dyDescent="0.25">
      <c r="A447" s="213"/>
      <c r="B447" s="1590" t="str">
        <f t="shared" si="1"/>
        <v>Q-75</v>
      </c>
      <c r="C447" s="854"/>
      <c r="D447" s="2737"/>
      <c r="E447" s="2738"/>
      <c r="F447" s="2738"/>
      <c r="G447" s="115"/>
      <c r="H447" s="1383"/>
      <c r="I447" s="115"/>
      <c r="J447" s="115"/>
      <c r="K447" s="115"/>
      <c r="L447" s="1383"/>
      <c r="W447" s="282"/>
    </row>
    <row r="448" spans="1:23" ht="15" customHeight="1" x14ac:dyDescent="0.25">
      <c r="A448" s="213"/>
      <c r="B448" s="1590" t="str">
        <f t="shared" si="1"/>
        <v>Q-76</v>
      </c>
      <c r="C448" s="854"/>
      <c r="D448" s="2737"/>
      <c r="E448" s="2738"/>
      <c r="F448" s="2738"/>
      <c r="G448" s="115"/>
      <c r="H448" s="1383"/>
      <c r="I448" s="115"/>
      <c r="J448" s="115"/>
      <c r="K448" s="115"/>
      <c r="L448" s="1383"/>
      <c r="W448" s="282"/>
    </row>
    <row r="449" spans="1:23" ht="15" customHeight="1" x14ac:dyDescent="0.25">
      <c r="A449" s="213"/>
      <c r="B449" s="1590" t="str">
        <f t="shared" si="1"/>
        <v>Q-77</v>
      </c>
      <c r="C449" s="854"/>
      <c r="D449" s="2737"/>
      <c r="E449" s="2738"/>
      <c r="F449" s="2738"/>
      <c r="G449" s="115"/>
      <c r="H449" s="1383"/>
      <c r="I449" s="115"/>
      <c r="J449" s="115"/>
      <c r="K449" s="115"/>
      <c r="L449" s="1383"/>
      <c r="W449" s="282"/>
    </row>
    <row r="450" spans="1:23" ht="15" customHeight="1" x14ac:dyDescent="0.25">
      <c r="A450" s="213"/>
      <c r="B450" s="1590" t="str">
        <f t="shared" si="1"/>
        <v>Q-78</v>
      </c>
      <c r="C450" s="854"/>
      <c r="D450" s="2737"/>
      <c r="E450" s="2738"/>
      <c r="F450" s="2738"/>
      <c r="G450" s="115"/>
      <c r="H450" s="1383"/>
      <c r="I450" s="115"/>
      <c r="J450" s="115"/>
      <c r="K450" s="115"/>
      <c r="L450" s="1383"/>
      <c r="W450" s="282"/>
    </row>
    <row r="451" spans="1:23" ht="15" customHeight="1" x14ac:dyDescent="0.25">
      <c r="A451" s="213"/>
      <c r="B451" s="1590" t="str">
        <f t="shared" si="1"/>
        <v>Q-79</v>
      </c>
      <c r="C451" s="854"/>
      <c r="D451" s="2737"/>
      <c r="E451" s="2738"/>
      <c r="F451" s="2738"/>
      <c r="G451" s="115"/>
      <c r="H451" s="1383"/>
      <c r="I451" s="115"/>
      <c r="J451" s="115"/>
      <c r="K451" s="115"/>
      <c r="L451" s="1383"/>
      <c r="W451" s="282"/>
    </row>
    <row r="452" spans="1:23" ht="15" customHeight="1" x14ac:dyDescent="0.25">
      <c r="A452" s="213"/>
      <c r="B452" s="1590" t="str">
        <f t="shared" si="1"/>
        <v>Q-80</v>
      </c>
      <c r="C452" s="854"/>
      <c r="D452" s="2737"/>
      <c r="E452" s="2738"/>
      <c r="F452" s="2738"/>
      <c r="G452" s="115"/>
      <c r="H452" s="1383"/>
      <c r="I452" s="115"/>
      <c r="J452" s="115"/>
      <c r="K452" s="115"/>
      <c r="L452" s="1383"/>
      <c r="W452" s="282"/>
    </row>
    <row r="453" spans="1:23" ht="15" customHeight="1" x14ac:dyDescent="0.25">
      <c r="A453" s="213"/>
      <c r="B453" s="1590" t="str">
        <f t="shared" si="1"/>
        <v>Q-81</v>
      </c>
      <c r="C453" s="854"/>
      <c r="D453" s="2737"/>
      <c r="E453" s="2738"/>
      <c r="F453" s="2738"/>
      <c r="G453" s="115"/>
      <c r="H453" s="1383"/>
      <c r="I453" s="115"/>
      <c r="J453" s="115"/>
      <c r="K453" s="115"/>
      <c r="L453" s="1383"/>
      <c r="W453" s="282"/>
    </row>
    <row r="454" spans="1:23" ht="15" customHeight="1" x14ac:dyDescent="0.25">
      <c r="A454" s="213"/>
      <c r="B454" s="1590" t="str">
        <f t="shared" si="1"/>
        <v>Q-82</v>
      </c>
      <c r="C454" s="854"/>
      <c r="D454" s="2737"/>
      <c r="E454" s="2738"/>
      <c r="F454" s="2738"/>
      <c r="G454" s="115"/>
      <c r="H454" s="1383"/>
      <c r="I454" s="115"/>
      <c r="J454" s="115"/>
      <c r="K454" s="115"/>
      <c r="L454" s="1383"/>
      <c r="W454" s="282"/>
    </row>
    <row r="455" spans="1:23" ht="15" customHeight="1" x14ac:dyDescent="0.25">
      <c r="A455" s="213"/>
      <c r="B455" s="1590" t="str">
        <f t="shared" si="1"/>
        <v>Q-83</v>
      </c>
      <c r="C455" s="854"/>
      <c r="D455" s="2737"/>
      <c r="E455" s="2738"/>
      <c r="F455" s="2738"/>
      <c r="G455" s="115"/>
      <c r="H455" s="1383"/>
      <c r="I455" s="115"/>
      <c r="J455" s="115"/>
      <c r="K455" s="115"/>
      <c r="L455" s="1383"/>
      <c r="W455" s="282"/>
    </row>
    <row r="456" spans="1:23" ht="15" customHeight="1" x14ac:dyDescent="0.25">
      <c r="A456" s="213"/>
      <c r="B456" s="1590" t="str">
        <f t="shared" si="1"/>
        <v>Q-84</v>
      </c>
      <c r="C456" s="854"/>
      <c r="D456" s="2737"/>
      <c r="E456" s="2738"/>
      <c r="F456" s="2738"/>
      <c r="G456" s="115"/>
      <c r="H456" s="1383"/>
      <c r="I456" s="115"/>
      <c r="J456" s="115"/>
      <c r="K456" s="115"/>
      <c r="L456" s="1383"/>
      <c r="W456" s="282"/>
    </row>
    <row r="457" spans="1:23" ht="15" customHeight="1" x14ac:dyDescent="0.25">
      <c r="A457" s="213"/>
      <c r="B457" s="1590" t="str">
        <f t="shared" si="1"/>
        <v>Q-85</v>
      </c>
      <c r="C457" s="854"/>
      <c r="D457" s="2737"/>
      <c r="E457" s="2738"/>
      <c r="F457" s="2738"/>
      <c r="G457" s="115"/>
      <c r="H457" s="1383"/>
      <c r="I457" s="115"/>
      <c r="J457" s="115"/>
      <c r="K457" s="115"/>
      <c r="L457" s="1383"/>
      <c r="W457" s="282"/>
    </row>
    <row r="458" spans="1:23" ht="15" customHeight="1" x14ac:dyDescent="0.25">
      <c r="A458" s="213"/>
      <c r="B458" s="1590" t="str">
        <f t="shared" si="1"/>
        <v>Q-86</v>
      </c>
      <c r="C458" s="854"/>
      <c r="D458" s="2737"/>
      <c r="E458" s="2738"/>
      <c r="F458" s="2738"/>
      <c r="G458" s="115"/>
      <c r="H458" s="1383"/>
      <c r="I458" s="115"/>
      <c r="J458" s="115"/>
      <c r="K458" s="115"/>
      <c r="L458" s="1383"/>
      <c r="W458" s="282"/>
    </row>
    <row r="459" spans="1:23" ht="15" customHeight="1" x14ac:dyDescent="0.25">
      <c r="A459" s="213"/>
      <c r="B459" s="1590" t="str">
        <f t="shared" si="1"/>
        <v>Q-87</v>
      </c>
      <c r="C459" s="854"/>
      <c r="D459" s="2737"/>
      <c r="E459" s="2738"/>
      <c r="F459" s="2738"/>
      <c r="G459" s="115"/>
      <c r="H459" s="1383"/>
      <c r="I459" s="115"/>
      <c r="J459" s="115"/>
      <c r="K459" s="115"/>
      <c r="L459" s="1383"/>
      <c r="W459" s="282"/>
    </row>
    <row r="460" spans="1:23" ht="15" customHeight="1" x14ac:dyDescent="0.25">
      <c r="A460" s="213"/>
      <c r="B460" s="1590" t="str">
        <f t="shared" si="1"/>
        <v>Q-88</v>
      </c>
      <c r="C460" s="854"/>
      <c r="D460" s="2737"/>
      <c r="E460" s="2738"/>
      <c r="F460" s="2738"/>
      <c r="G460" s="115"/>
      <c r="H460" s="1383"/>
      <c r="I460" s="115"/>
      <c r="J460" s="115"/>
      <c r="K460" s="115"/>
      <c r="L460" s="1383"/>
      <c r="W460" s="282"/>
    </row>
    <row r="461" spans="1:23" ht="15" customHeight="1" x14ac:dyDescent="0.25">
      <c r="A461" s="213"/>
      <c r="B461" s="1590" t="str">
        <f t="shared" si="1"/>
        <v>Q-89</v>
      </c>
      <c r="C461" s="854"/>
      <c r="D461" s="2737"/>
      <c r="E461" s="2738"/>
      <c r="F461" s="2738"/>
      <c r="G461" s="115"/>
      <c r="H461" s="1383"/>
      <c r="I461" s="115"/>
      <c r="J461" s="115"/>
      <c r="K461" s="115"/>
      <c r="L461" s="1383"/>
      <c r="W461" s="282"/>
    </row>
    <row r="462" spans="1:23" ht="15" customHeight="1" x14ac:dyDescent="0.25">
      <c r="A462" s="213"/>
      <c r="B462" s="1590" t="str">
        <f t="shared" si="1"/>
        <v>Q-90</v>
      </c>
      <c r="C462" s="854"/>
      <c r="D462" s="2737"/>
      <c r="E462" s="2738"/>
      <c r="F462" s="2738"/>
      <c r="G462" s="115"/>
      <c r="H462" s="1383"/>
      <c r="I462" s="115"/>
      <c r="J462" s="115"/>
      <c r="K462" s="115"/>
      <c r="L462" s="1383"/>
      <c r="W462" s="282"/>
    </row>
    <row r="463" spans="1:23" ht="15" customHeight="1" x14ac:dyDescent="0.25">
      <c r="A463" s="213"/>
      <c r="B463" s="1590" t="str">
        <f t="shared" si="1"/>
        <v>Q-91</v>
      </c>
      <c r="C463" s="854"/>
      <c r="D463" s="2737"/>
      <c r="E463" s="2738"/>
      <c r="F463" s="2738"/>
      <c r="G463" s="115"/>
      <c r="H463" s="1383"/>
      <c r="I463" s="115"/>
      <c r="J463" s="115"/>
      <c r="K463" s="115"/>
      <c r="L463" s="1383"/>
      <c r="W463" s="282"/>
    </row>
    <row r="464" spans="1:23" ht="15" customHeight="1" x14ac:dyDescent="0.25">
      <c r="A464" s="213"/>
      <c r="B464" s="1590" t="str">
        <f t="shared" si="1"/>
        <v>Q-92</v>
      </c>
      <c r="C464" s="854"/>
      <c r="D464" s="2737"/>
      <c r="E464" s="2738"/>
      <c r="F464" s="2738"/>
      <c r="G464" s="115"/>
      <c r="H464" s="1383"/>
      <c r="I464" s="115"/>
      <c r="J464" s="115"/>
      <c r="K464" s="115"/>
      <c r="L464" s="1383"/>
      <c r="W464" s="282"/>
    </row>
    <row r="465" spans="1:23" ht="15" customHeight="1" x14ac:dyDescent="0.25">
      <c r="A465" s="213"/>
      <c r="B465" s="1590" t="str">
        <f t="shared" si="1"/>
        <v>Q-93</v>
      </c>
      <c r="C465" s="854"/>
      <c r="D465" s="2737"/>
      <c r="E465" s="2738"/>
      <c r="F465" s="2738"/>
      <c r="G465" s="115"/>
      <c r="H465" s="1383"/>
      <c r="I465" s="115"/>
      <c r="J465" s="115"/>
      <c r="K465" s="115"/>
      <c r="L465" s="1383"/>
      <c r="W465" s="282"/>
    </row>
    <row r="466" spans="1:23" ht="15" customHeight="1" x14ac:dyDescent="0.25">
      <c r="A466" s="213"/>
      <c r="B466" s="1590" t="str">
        <f t="shared" si="1"/>
        <v>Q-94</v>
      </c>
      <c r="C466" s="854"/>
      <c r="D466" s="2737"/>
      <c r="E466" s="2738"/>
      <c r="F466" s="2738"/>
      <c r="G466" s="115"/>
      <c r="H466" s="1383"/>
      <c r="I466" s="115"/>
      <c r="J466" s="115"/>
      <c r="K466" s="115"/>
      <c r="L466" s="1383"/>
      <c r="W466" s="282"/>
    </row>
    <row r="467" spans="1:23" ht="15" customHeight="1" x14ac:dyDescent="0.25">
      <c r="A467" s="213"/>
      <c r="B467" s="1590" t="str">
        <f t="shared" si="1"/>
        <v>Q-95</v>
      </c>
      <c r="C467" s="854"/>
      <c r="D467" s="2737"/>
      <c r="E467" s="2738"/>
      <c r="F467" s="2738"/>
      <c r="G467" s="115"/>
      <c r="H467" s="1383"/>
      <c r="I467" s="115"/>
      <c r="J467" s="115"/>
      <c r="K467" s="115"/>
      <c r="L467" s="1383"/>
      <c r="W467" s="282"/>
    </row>
    <row r="468" spans="1:23" ht="15" customHeight="1" x14ac:dyDescent="0.25">
      <c r="A468" s="213"/>
      <c r="B468" s="1590" t="str">
        <f t="shared" si="1"/>
        <v>Q-96</v>
      </c>
      <c r="C468" s="854"/>
      <c r="D468" s="2737"/>
      <c r="E468" s="2738"/>
      <c r="F468" s="2738"/>
      <c r="G468" s="115"/>
      <c r="H468" s="1383"/>
      <c r="I468" s="115"/>
      <c r="J468" s="115"/>
      <c r="K468" s="115"/>
      <c r="L468" s="1383"/>
      <c r="W468" s="282"/>
    </row>
    <row r="469" spans="1:23" ht="15" customHeight="1" x14ac:dyDescent="0.25">
      <c r="A469" s="213"/>
      <c r="B469" s="1590" t="str">
        <f t="shared" si="1"/>
        <v>Q-97</v>
      </c>
      <c r="C469" s="854"/>
      <c r="D469" s="2737"/>
      <c r="E469" s="2738"/>
      <c r="F469" s="2738"/>
      <c r="G469" s="115"/>
      <c r="H469" s="1383"/>
      <c r="I469" s="115"/>
      <c r="J469" s="115"/>
      <c r="K469" s="115"/>
      <c r="L469" s="1383"/>
      <c r="W469" s="282"/>
    </row>
    <row r="470" spans="1:23" ht="15" customHeight="1" x14ac:dyDescent="0.25">
      <c r="A470" s="213"/>
      <c r="B470" s="1590" t="str">
        <f t="shared" si="1"/>
        <v>Q-98</v>
      </c>
      <c r="C470" s="854"/>
      <c r="D470" s="2737"/>
      <c r="E470" s="2738"/>
      <c r="F470" s="2738"/>
      <c r="G470" s="115"/>
      <c r="H470" s="1383"/>
      <c r="I470" s="115"/>
      <c r="J470" s="115"/>
      <c r="K470" s="115"/>
      <c r="L470" s="1383"/>
      <c r="W470" s="282"/>
    </row>
    <row r="471" spans="1:23" ht="15" customHeight="1" x14ac:dyDescent="0.25">
      <c r="A471" s="213"/>
      <c r="B471" s="1590" t="str">
        <f t="shared" si="1"/>
        <v>Q-99</v>
      </c>
      <c r="C471" s="854"/>
      <c r="D471" s="2737"/>
      <c r="E471" s="2738"/>
      <c r="F471" s="2738"/>
      <c r="G471" s="115"/>
      <c r="H471" s="1383"/>
      <c r="I471" s="115"/>
      <c r="J471" s="115"/>
      <c r="K471" s="115"/>
      <c r="L471" s="1383"/>
      <c r="W471" s="282"/>
    </row>
    <row r="472" spans="1:23" ht="15" customHeight="1" x14ac:dyDescent="0.25">
      <c r="A472" s="213"/>
      <c r="B472" s="1597" t="str">
        <f t="shared" si="1"/>
        <v>Q-100</v>
      </c>
      <c r="C472" s="853"/>
      <c r="D472" s="2741"/>
      <c r="E472" s="2742"/>
      <c r="F472" s="2742"/>
      <c r="G472" s="125"/>
      <c r="H472" s="1384"/>
      <c r="I472" s="125"/>
      <c r="J472" s="125"/>
      <c r="K472" s="125"/>
      <c r="L472" s="1384"/>
      <c r="W472" s="282"/>
    </row>
    <row r="473" spans="1:23" ht="15" customHeight="1" x14ac:dyDescent="0.25">
      <c r="A473" s="630"/>
      <c r="B473" s="226"/>
      <c r="C473" s="226"/>
      <c r="D473" s="226"/>
      <c r="E473" s="226"/>
      <c r="F473" s="226"/>
      <c r="G473" s="226"/>
      <c r="H473" s="598"/>
      <c r="I473" s="226"/>
      <c r="J473" s="226"/>
      <c r="K473" s="226"/>
      <c r="L473" s="598"/>
      <c r="M473" s="226"/>
      <c r="N473" s="237"/>
      <c r="O473" s="226"/>
      <c r="P473" s="598"/>
      <c r="Q473" s="226"/>
      <c r="R473" s="237"/>
      <c r="S473" s="226"/>
      <c r="T473" s="598"/>
      <c r="U473" s="226"/>
      <c r="V473" s="237"/>
      <c r="W473" s="355"/>
    </row>
  </sheetData>
  <sheetProtection algorithmName="SHA-512" hashValue="xfkF8jaRtrlATGvn6OnkCMzS/CjCFatUiLwiSrntcpGov/Rv0nXKIxRaPYNfyBj0DoBKTUKgej/aVzeekPYZ/Q==" saltValue="/HklmoXl/i1EuA/uDyCURg==" spinCount="100000" sheet="1" objects="1" scenarios="1"/>
  <mergeCells count="620">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 ref="G399:L399"/>
    <mergeCell ref="G400:L400"/>
    <mergeCell ref="G401:L401"/>
    <mergeCell ref="G402:L402"/>
    <mergeCell ref="G403:L403"/>
    <mergeCell ref="G404:L404"/>
    <mergeCell ref="G405:L405"/>
    <mergeCell ref="G406:L406"/>
    <mergeCell ref="G407:L407"/>
    <mergeCell ref="G390:L390"/>
    <mergeCell ref="G391:L391"/>
    <mergeCell ref="G392:L392"/>
    <mergeCell ref="G393:L393"/>
    <mergeCell ref="G394:L394"/>
    <mergeCell ref="G395:L395"/>
    <mergeCell ref="G396:L396"/>
    <mergeCell ref="G397:L397"/>
    <mergeCell ref="G398:L398"/>
    <mergeCell ref="G381:L381"/>
    <mergeCell ref="G382:L382"/>
    <mergeCell ref="G383:L383"/>
    <mergeCell ref="G384:L384"/>
    <mergeCell ref="G385:L385"/>
    <mergeCell ref="G386:L386"/>
    <mergeCell ref="G387:L387"/>
    <mergeCell ref="G388:L388"/>
    <mergeCell ref="G389:L389"/>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D460:F460"/>
    <mergeCell ref="D461:F461"/>
    <mergeCell ref="D462:F462"/>
    <mergeCell ref="D445:F445"/>
    <mergeCell ref="D446:F446"/>
    <mergeCell ref="D447:F447"/>
    <mergeCell ref="D448:F448"/>
    <mergeCell ref="D449:F449"/>
    <mergeCell ref="D450:F450"/>
    <mergeCell ref="D451:F451"/>
    <mergeCell ref="D452:F452"/>
    <mergeCell ref="D453:F453"/>
    <mergeCell ref="D436:F436"/>
    <mergeCell ref="D437:F437"/>
    <mergeCell ref="D438:F438"/>
    <mergeCell ref="D439:F439"/>
    <mergeCell ref="D440:F440"/>
    <mergeCell ref="D441:F441"/>
    <mergeCell ref="D442:F442"/>
    <mergeCell ref="D443:F443"/>
    <mergeCell ref="D444:F444"/>
    <mergeCell ref="D427:F427"/>
    <mergeCell ref="D428:F428"/>
    <mergeCell ref="D429:F429"/>
    <mergeCell ref="D430:F430"/>
    <mergeCell ref="D431:F431"/>
    <mergeCell ref="D432:F432"/>
    <mergeCell ref="D433:F433"/>
    <mergeCell ref="D434:F434"/>
    <mergeCell ref="D435:F435"/>
    <mergeCell ref="D418:F418"/>
    <mergeCell ref="D419:F419"/>
    <mergeCell ref="D420:F420"/>
    <mergeCell ref="D421:F421"/>
    <mergeCell ref="D422:F422"/>
    <mergeCell ref="D423:F423"/>
    <mergeCell ref="D424:F424"/>
    <mergeCell ref="D425:F425"/>
    <mergeCell ref="D426:F426"/>
    <mergeCell ref="D409:F409"/>
    <mergeCell ref="D410:F410"/>
    <mergeCell ref="D411:F411"/>
    <mergeCell ref="D412:F412"/>
    <mergeCell ref="D413:F413"/>
    <mergeCell ref="D414:F414"/>
    <mergeCell ref="D415:F415"/>
    <mergeCell ref="D416:F416"/>
    <mergeCell ref="D417:F417"/>
    <mergeCell ref="D400:F400"/>
    <mergeCell ref="D401:F401"/>
    <mergeCell ref="D402:F402"/>
    <mergeCell ref="D403:F403"/>
    <mergeCell ref="D404:F404"/>
    <mergeCell ref="D405:F405"/>
    <mergeCell ref="D406:F406"/>
    <mergeCell ref="D407:F407"/>
    <mergeCell ref="D408:F408"/>
    <mergeCell ref="D391:F391"/>
    <mergeCell ref="D392:F392"/>
    <mergeCell ref="D393:F393"/>
    <mergeCell ref="D394:F394"/>
    <mergeCell ref="D395:F395"/>
    <mergeCell ref="D396:F396"/>
    <mergeCell ref="D397:F397"/>
    <mergeCell ref="D398:F398"/>
    <mergeCell ref="D399:F399"/>
    <mergeCell ref="D382:F382"/>
    <mergeCell ref="D383:F383"/>
    <mergeCell ref="D384:F384"/>
    <mergeCell ref="D385:F385"/>
    <mergeCell ref="D386:F386"/>
    <mergeCell ref="D387:F387"/>
    <mergeCell ref="D388:F388"/>
    <mergeCell ref="D389:F389"/>
    <mergeCell ref="D390:F390"/>
    <mergeCell ref="D373:F373"/>
    <mergeCell ref="D374:F374"/>
    <mergeCell ref="D375:F375"/>
    <mergeCell ref="D376:F376"/>
    <mergeCell ref="D377:F377"/>
    <mergeCell ref="D378:F378"/>
    <mergeCell ref="D379:F379"/>
    <mergeCell ref="D380:F380"/>
    <mergeCell ref="D381:F3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9:H219"/>
    <mergeCell ref="G220:H220"/>
    <mergeCell ref="G211:H211"/>
    <mergeCell ref="G212:H212"/>
    <mergeCell ref="G213:H213"/>
    <mergeCell ref="G214:H214"/>
    <mergeCell ref="G215:H215"/>
    <mergeCell ref="G206:H206"/>
    <mergeCell ref="G207:H207"/>
    <mergeCell ref="G208:H208"/>
    <mergeCell ref="G209:H209"/>
    <mergeCell ref="G210:H210"/>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D269:F269"/>
    <mergeCell ref="D270:F270"/>
    <mergeCell ref="D271:F271"/>
    <mergeCell ref="D272:F272"/>
    <mergeCell ref="D273:F273"/>
    <mergeCell ref="D274:F274"/>
    <mergeCell ref="D275:F275"/>
    <mergeCell ref="D276:F276"/>
    <mergeCell ref="D277:F277"/>
    <mergeCell ref="D278:F278"/>
    <mergeCell ref="D279:F279"/>
    <mergeCell ref="D280:F280"/>
    <mergeCell ref="D281:F281"/>
    <mergeCell ref="D282:F282"/>
    <mergeCell ref="D283:F283"/>
    <mergeCell ref="D284:F284"/>
    <mergeCell ref="D285:F285"/>
    <mergeCell ref="D286:F286"/>
    <mergeCell ref="D287:F287"/>
    <mergeCell ref="D288:F288"/>
    <mergeCell ref="D289:F289"/>
    <mergeCell ref="D290:F290"/>
    <mergeCell ref="D291:F291"/>
    <mergeCell ref="D292:F292"/>
    <mergeCell ref="D293:F293"/>
    <mergeCell ref="D294:F294"/>
    <mergeCell ref="D295:F295"/>
    <mergeCell ref="D296:F296"/>
    <mergeCell ref="D297:F297"/>
    <mergeCell ref="D298:F298"/>
    <mergeCell ref="D299:F299"/>
    <mergeCell ref="D300:F300"/>
    <mergeCell ref="D301:F301"/>
    <mergeCell ref="D302:F302"/>
    <mergeCell ref="D303:F303"/>
    <mergeCell ref="D304:F304"/>
    <mergeCell ref="D305:F305"/>
    <mergeCell ref="D306:F306"/>
    <mergeCell ref="D307:F307"/>
    <mergeCell ref="D308:F308"/>
    <mergeCell ref="D309:F309"/>
    <mergeCell ref="D310:F310"/>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D336:F336"/>
    <mergeCell ref="D337:F337"/>
    <mergeCell ref="D338:F338"/>
    <mergeCell ref="D339:F339"/>
    <mergeCell ref="D340:F340"/>
    <mergeCell ref="D341:F341"/>
    <mergeCell ref="D342:F342"/>
    <mergeCell ref="D343:F343"/>
    <mergeCell ref="D344:F344"/>
    <mergeCell ref="D345:F345"/>
    <mergeCell ref="D348:F348"/>
    <mergeCell ref="D349:F349"/>
    <mergeCell ref="D350:F350"/>
    <mergeCell ref="D351:F351"/>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G289:H289"/>
    <mergeCell ref="G290:H290"/>
    <mergeCell ref="G291:H291"/>
    <mergeCell ref="G292:H292"/>
    <mergeCell ref="G293:H293"/>
    <mergeCell ref="G294:H294"/>
    <mergeCell ref="G295:H295"/>
    <mergeCell ref="G296:H296"/>
    <mergeCell ref="G297:H297"/>
    <mergeCell ref="G298:H298"/>
    <mergeCell ref="G299:H299"/>
    <mergeCell ref="G300:H300"/>
    <mergeCell ref="G301:H301"/>
    <mergeCell ref="G302:H302"/>
    <mergeCell ref="G303:H303"/>
    <mergeCell ref="G304:H304"/>
    <mergeCell ref="G305:H305"/>
    <mergeCell ref="G306:H306"/>
    <mergeCell ref="G307:H307"/>
    <mergeCell ref="G308:H308"/>
    <mergeCell ref="G309:H309"/>
    <mergeCell ref="G310:H310"/>
    <mergeCell ref="G311:H311"/>
    <mergeCell ref="G312:H312"/>
    <mergeCell ref="G313:H313"/>
    <mergeCell ref="G314:H314"/>
    <mergeCell ref="G315:H315"/>
    <mergeCell ref="G316:H316"/>
    <mergeCell ref="G317:H317"/>
    <mergeCell ref="G318:H318"/>
    <mergeCell ref="G319:H319"/>
    <mergeCell ref="G320:H320"/>
    <mergeCell ref="G321:H321"/>
    <mergeCell ref="G322:H322"/>
    <mergeCell ref="G323:H323"/>
    <mergeCell ref="G324:H324"/>
    <mergeCell ref="G325:H325"/>
    <mergeCell ref="G326:H326"/>
    <mergeCell ref="G327:H327"/>
    <mergeCell ref="G328:H328"/>
    <mergeCell ref="G329:H329"/>
    <mergeCell ref="G330:H330"/>
    <mergeCell ref="G331:H331"/>
    <mergeCell ref="G332:H332"/>
    <mergeCell ref="G333:H333"/>
    <mergeCell ref="G334:H334"/>
    <mergeCell ref="G335:H335"/>
    <mergeCell ref="G336:H336"/>
    <mergeCell ref="G337:H337"/>
    <mergeCell ref="G338:H338"/>
    <mergeCell ref="G339:H339"/>
    <mergeCell ref="G340:H340"/>
    <mergeCell ref="G341:H341"/>
    <mergeCell ref="G342:H342"/>
    <mergeCell ref="G343:H343"/>
    <mergeCell ref="G344:H344"/>
    <mergeCell ref="G345:H345"/>
    <mergeCell ref="G348:H348"/>
    <mergeCell ref="G349:H349"/>
    <mergeCell ref="G350:H350"/>
    <mergeCell ref="G351:H351"/>
    <mergeCell ref="G352:H352"/>
    <mergeCell ref="G353:H353"/>
    <mergeCell ref="G347:H347"/>
    <mergeCell ref="G354:H354"/>
    <mergeCell ref="G355:H355"/>
    <mergeCell ref="G356:H356"/>
    <mergeCell ref="G357:H357"/>
    <mergeCell ref="G358:H358"/>
    <mergeCell ref="G359:H359"/>
    <mergeCell ref="G360:H360"/>
    <mergeCell ref="G361:H361"/>
    <mergeCell ref="G362:H362"/>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251:H251"/>
    <mergeCell ref="G252:H252"/>
    <mergeCell ref="G253:H253"/>
    <mergeCell ref="G254:H254"/>
    <mergeCell ref="G255:H255"/>
    <mergeCell ref="G267:H267"/>
    <mergeCell ref="G268:H268"/>
    <mergeCell ref="G269:H269"/>
    <mergeCell ref="G270:H270"/>
    <mergeCell ref="G271:H271"/>
    <mergeCell ref="G272:H272"/>
    <mergeCell ref="G273:H273"/>
    <mergeCell ref="G274:H274"/>
    <mergeCell ref="G275:H275"/>
    <mergeCell ref="G276:H276"/>
    <mergeCell ref="G277:H277"/>
    <mergeCell ref="G278:H278"/>
    <mergeCell ref="G279:H279"/>
    <mergeCell ref="G280:H280"/>
    <mergeCell ref="G281:H281"/>
    <mergeCell ref="G282:H282"/>
    <mergeCell ref="G283:H283"/>
    <mergeCell ref="G284:H284"/>
    <mergeCell ref="G285:H285"/>
    <mergeCell ref="G286:H286"/>
    <mergeCell ref="G287:H287"/>
    <mergeCell ref="G288:H288"/>
  </mergeCells>
  <phoneticPr fontId="65" type="noConversion"/>
  <conditionalFormatting sqref="F28:G28 F30:G30 F32:G35 F37:G39 F41:G42 F44:G45 F47:G48 F50:G50 F52:G55">
    <cfRule type="cellIs" dxfId="2952" priority="417" stopIfTrue="1" operator="lessThan">
      <formula>0</formula>
    </cfRule>
  </conditionalFormatting>
  <conditionalFormatting sqref="G11 G158:G159 G161:G162 G164:G165">
    <cfRule type="cellIs" dxfId="2951" priority="424" stopIfTrue="1" operator="lessThan">
      <formula>0</formula>
    </cfRule>
  </conditionalFormatting>
  <conditionalFormatting sqref="G63:G67">
    <cfRule type="cellIs" dxfId="2950" priority="10" stopIfTrue="1" operator="lessThan">
      <formula>0</formula>
    </cfRule>
  </conditionalFormatting>
  <conditionalFormatting sqref="G69:G73">
    <cfRule type="cellIs" dxfId="2949" priority="9" stopIfTrue="1" operator="lessThan">
      <formula>0</formula>
    </cfRule>
  </conditionalFormatting>
  <conditionalFormatting sqref="G75:G80">
    <cfRule type="cellIs" dxfId="2948" priority="8" stopIfTrue="1" operator="lessThan">
      <formula>0</formula>
    </cfRule>
  </conditionalFormatting>
  <conditionalFormatting sqref="G82:G86">
    <cfRule type="cellIs" dxfId="2947" priority="7" stopIfTrue="1" operator="lessThan">
      <formula>0</formula>
    </cfRule>
  </conditionalFormatting>
  <conditionalFormatting sqref="G89">
    <cfRule type="cellIs" dxfId="2946" priority="6" stopIfTrue="1" operator="lessThan">
      <formula>0</formula>
    </cfRule>
  </conditionalFormatting>
  <conditionalFormatting sqref="G91:G116">
    <cfRule type="cellIs" dxfId="2945" priority="5" stopIfTrue="1" operator="lessThan">
      <formula>0</formula>
    </cfRule>
  </conditionalFormatting>
  <conditionalFormatting sqref="G118:G123">
    <cfRule type="cellIs" dxfId="2944" priority="4" stopIfTrue="1" operator="lessThan">
      <formula>0</formula>
    </cfRule>
  </conditionalFormatting>
  <conditionalFormatting sqref="G135:G139">
    <cfRule type="cellIs" dxfId="2943" priority="3" stopIfTrue="1" operator="lessThan">
      <formula>0</formula>
    </cfRule>
  </conditionalFormatting>
  <conditionalFormatting sqref="G141:G145">
    <cfRule type="cellIs" dxfId="2942" priority="2" stopIfTrue="1" operator="lessThan">
      <formula>0</formula>
    </cfRule>
  </conditionalFormatting>
  <conditionalFormatting sqref="G147:G153">
    <cfRule type="cellIs" dxfId="2941" priority="1" stopIfTrue="1" operator="lessThan">
      <formula>0</formula>
    </cfRule>
  </conditionalFormatting>
  <conditionalFormatting sqref="H1">
    <cfRule type="cellIs" dxfId="2940" priority="12" stopIfTrue="1" operator="equal">
      <formula>"Error"</formula>
    </cfRule>
    <cfRule type="cellIs" dxfId="2939" priority="13" stopIfTrue="1" operator="equal">
      <formula>"Pass"</formula>
    </cfRule>
  </conditionalFormatting>
  <conditionalFormatting sqref="H28:H45 J63:J86 N63:N86">
    <cfRule type="cellIs" dxfId="2938" priority="33" stopIfTrue="1" operator="equal">
      <formula>"Can be left blank for banks without SA"</formula>
    </cfRule>
  </conditionalFormatting>
  <conditionalFormatting sqref="H47:H55">
    <cfRule type="cellIs" dxfId="2937" priority="32" stopIfTrue="1" operator="equal">
      <formula>"Can be left blank for banks using SA only"</formula>
    </cfRule>
  </conditionalFormatting>
  <conditionalFormatting sqref="H118:H122 I119:I120">
    <cfRule type="cellIs" dxfId="2936" priority="413" stopIfTrue="1" operator="lessThan">
      <formula>0</formula>
    </cfRule>
  </conditionalFormatting>
  <conditionalFormatting sqref="J89:J123 N89:N124 J135:J153 N135:N153">
    <cfRule type="cellIs" dxfId="2935" priority="39" stopIfTrue="1" operator="equal">
      <formula>"Can be left blank for banks without IMA"</formula>
    </cfRule>
  </conditionalFormatting>
  <conditionalFormatting sqref="K63:K67 K69:K73 K75:K80 K82:K86">
    <cfRule type="cellIs" dxfId="2934" priority="128" stopIfTrue="1" operator="lessThan">
      <formula>0</formula>
    </cfRule>
  </conditionalFormatting>
  <conditionalFormatting sqref="K89">
    <cfRule type="cellIs" dxfId="2933" priority="145" stopIfTrue="1" operator="lessThan">
      <formula>0</formula>
    </cfRule>
  </conditionalFormatting>
  <conditionalFormatting sqref="K91:K116">
    <cfRule type="cellIs" dxfId="2932" priority="16" stopIfTrue="1" operator="lessThan">
      <formula>0</formula>
    </cfRule>
  </conditionalFormatting>
  <conditionalFormatting sqref="K135:K139 K141:K145">
    <cfRule type="cellIs" dxfId="2931" priority="147" stopIfTrue="1" operator="lessThan">
      <formula>0</formula>
    </cfRule>
  </conditionalFormatting>
  <conditionalFormatting sqref="L118:L122 K118:K126 M119:M120 K147:K153">
    <cfRule type="cellIs" dxfId="2930" priority="409" stopIfTrue="1" operator="lessThan">
      <formula>0</formula>
    </cfRule>
  </conditionalFormatting>
  <conditionalFormatting sqref="O63:O67 O69:O73 O75:O80 O82:O86">
    <cfRule type="cellIs" dxfId="2929" priority="28" stopIfTrue="1" operator="lessThan">
      <formula>0</formula>
    </cfRule>
  </conditionalFormatting>
  <conditionalFormatting sqref="O89">
    <cfRule type="cellIs" dxfId="2928" priority="29" stopIfTrue="1" operator="lessThan">
      <formula>0</formula>
    </cfRule>
  </conditionalFormatting>
  <conditionalFormatting sqref="O91:O116">
    <cfRule type="cellIs" dxfId="2927" priority="15" stopIfTrue="1" operator="lessThan">
      <formula>0</formula>
    </cfRule>
  </conditionalFormatting>
  <conditionalFormatting sqref="O135:O139 O141:O145">
    <cfRule type="cellIs" dxfId="2926" priority="30" stopIfTrue="1" operator="lessThan">
      <formula>0</formula>
    </cfRule>
  </conditionalFormatting>
  <conditionalFormatting sqref="P118:P122 O118:O126 Q119:Q120 O147:O153">
    <cfRule type="cellIs" dxfId="2925" priority="31" stopIfTrue="1" operator="lessThan">
      <formula>0</formula>
    </cfRule>
  </conditionalFormatting>
  <conditionalFormatting sqref="R63:R86 V63:V86">
    <cfRule type="cellIs" dxfId="2924" priority="20" stopIfTrue="1" operator="equal">
      <formula>"Can be left blank for banks without SA"</formula>
    </cfRule>
  </conditionalFormatting>
  <conditionalFormatting sqref="R89:R124 R135:R153">
    <cfRule type="cellIs" dxfId="2923" priority="27" stopIfTrue="1" operator="equal">
      <formula>"Can be left blank for banks without IMA"</formula>
    </cfRule>
  </conditionalFormatting>
  <conditionalFormatting sqref="S63:S67 S69:S73 S75:S80 S82:S86">
    <cfRule type="cellIs" dxfId="2922" priority="22" stopIfTrue="1" operator="lessThan">
      <formula>0</formula>
    </cfRule>
  </conditionalFormatting>
  <conditionalFormatting sqref="S89">
    <cfRule type="cellIs" dxfId="2921" priority="23" stopIfTrue="1" operator="lessThan">
      <formula>0</formula>
    </cfRule>
  </conditionalFormatting>
  <conditionalFormatting sqref="S91:S116">
    <cfRule type="cellIs" dxfId="2920" priority="14" stopIfTrue="1" operator="lessThan">
      <formula>0</formula>
    </cfRule>
  </conditionalFormatting>
  <conditionalFormatting sqref="S135:S139 S141:S145">
    <cfRule type="cellIs" dxfId="2919" priority="24" stopIfTrue="1" operator="lessThan">
      <formula>0</formula>
    </cfRule>
  </conditionalFormatting>
  <conditionalFormatting sqref="T118:T122 S118:S126 U119:U120 S147:S153">
    <cfRule type="cellIs" dxfId="2918" priority="25" stopIfTrue="1" operator="lessThan">
      <formula>0</formula>
    </cfRule>
  </conditionalFormatting>
  <conditionalFormatting sqref="V89:V124 V135:V153">
    <cfRule type="cellIs" dxfId="2917"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16" manualBreakCount="16">
    <brk id="26" max="11" man="1"/>
    <brk id="56" max="9" man="1"/>
    <brk id="101" max="22" man="1"/>
    <brk id="127" max="22" man="1"/>
    <brk id="153" max="9" man="1"/>
    <brk id="198" max="14" man="1"/>
    <brk id="252" max="14" man="1"/>
    <brk id="306" max="14" man="1"/>
    <brk id="359" max="14" man="1"/>
    <brk id="370" max="14" man="1"/>
    <brk id="384" max="11" man="1"/>
    <brk id="397" max="11" man="1"/>
    <brk id="404" max="11" man="1"/>
    <brk id="414" max="11" man="1"/>
    <brk id="421" max="11" man="1"/>
    <brk id="447" max="11" man="1"/>
  </rowBreaks>
  <colBreaks count="4" manualBreakCount="4">
    <brk id="10" min="56" max="152" man="1"/>
    <brk id="12" min="153" max="472" man="1"/>
    <brk id="14" min="56" max="152" man="1"/>
    <brk id="18" min="56" max="15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25"/>
  <cols>
    <col min="1" max="1" width="1.7109375" style="2" customWidth="1"/>
    <col min="2" max="2" width="10.7109375" style="2" customWidth="1"/>
    <col min="3" max="4" width="12.7109375" style="2" customWidth="1"/>
    <col min="5" max="5" width="36.7109375" style="2" customWidth="1"/>
    <col min="6" max="15" width="28.7109375" style="2" customWidth="1"/>
    <col min="16" max="16" width="1.7109375" style="2" customWidth="1"/>
    <col min="17" max="16384" width="19.42578125" hidden="1"/>
  </cols>
  <sheetData>
    <row r="1" spans="1:16" ht="30" customHeight="1" x14ac:dyDescent="0.55000000000000004">
      <c r="A1" s="681" t="s">
        <v>1262</v>
      </c>
      <c r="B1" s="682"/>
      <c r="C1" s="682"/>
      <c r="D1" s="682"/>
      <c r="E1" s="682"/>
      <c r="F1" s="682"/>
      <c r="G1" s="652" t="str">
        <f>CONCATENATE("Reporting unit: ", 'General Info'!$C$7, " ", 'General Info'!$C$5)</f>
        <v xml:space="preserve">Reporting unit: 1 </v>
      </c>
      <c r="H1" s="1511" t="s">
        <v>1834</v>
      </c>
      <c r="I1" s="682"/>
      <c r="J1" s="682"/>
      <c r="K1" s="682"/>
      <c r="L1" s="682"/>
      <c r="M1" s="682"/>
      <c r="N1" s="682"/>
      <c r="O1" s="682"/>
      <c r="P1" s="1244"/>
    </row>
    <row r="2" spans="1:16" ht="45" customHeight="1" x14ac:dyDescent="0.25">
      <c r="A2" s="245" t="s">
        <v>1323</v>
      </c>
      <c r="B2" s="789"/>
      <c r="C2" s="751"/>
      <c r="D2" s="751"/>
      <c r="E2" s="751"/>
      <c r="F2" s="751"/>
      <c r="G2" s="751"/>
      <c r="H2" s="751"/>
      <c r="I2" s="751"/>
      <c r="J2" s="751"/>
      <c r="K2" s="751"/>
      <c r="L2" s="751"/>
      <c r="M2" s="751"/>
      <c r="P2" s="643"/>
    </row>
    <row r="3" spans="1:16" ht="45" customHeight="1" x14ac:dyDescent="0.25">
      <c r="A3" s="213"/>
      <c r="B3" s="2530" t="s">
        <v>1266</v>
      </c>
      <c r="C3" s="2530"/>
      <c r="D3" s="2530"/>
      <c r="E3" s="2655"/>
      <c r="F3" s="1130" t="s">
        <v>1063</v>
      </c>
      <c r="G3" s="1130" t="s">
        <v>1064</v>
      </c>
      <c r="H3" s="1130" t="s">
        <v>1065</v>
      </c>
      <c r="I3" s="1131" t="s">
        <v>1267</v>
      </c>
      <c r="J3" s="1131" t="s">
        <v>1322</v>
      </c>
      <c r="K3" s="1131" t="s">
        <v>1970</v>
      </c>
      <c r="L3" s="2822" t="s">
        <v>1321</v>
      </c>
      <c r="M3" s="2823"/>
      <c r="N3" s="2823"/>
      <c r="P3" s="282"/>
    </row>
    <row r="4" spans="1:16" ht="15" customHeight="1" x14ac:dyDescent="0.25">
      <c r="A4" s="213"/>
      <c r="B4" s="139" t="str">
        <f>A19</f>
        <v>A. General interest rate risk</v>
      </c>
      <c r="C4" s="139"/>
      <c r="D4" s="139"/>
      <c r="E4" s="139"/>
      <c r="F4" s="480" t="str">
        <f>IF(AND(ISNUMBER(F73), ISNUMBER(F77), ISNUMBER(F81)), SUM(F73,F77,F81), "")</f>
        <v/>
      </c>
      <c r="G4" s="480" t="str">
        <f>IF(AND(ISNUMBER(F74), ISNUMBER(F78), ISNUMBER(F82)), SUM(F74,F78,F82), "")</f>
        <v/>
      </c>
      <c r="H4" s="483" t="str">
        <f>IF(AND(ISNUMBER(F75), ISNUMBER(F79), ISNUMBER(F83)), SUM(F75,F79,F83), "")</f>
        <v/>
      </c>
      <c r="I4" s="2827" t="str">
        <f>IF(MAX(SUM(F4:F10), SUM(G4:G10), SUM(H4:H10))=SUM(F4:F10), "Medium", IF(MAX(SUM(F4:F10), SUM(G4:G10), SUM(H4:H10))=SUM(G4:G10), "High", IF(MAX(SUM(F4:F10), SUM(G4:G10), SUM(H4:H10))=SUM(H4:H10), "Low", "")))</f>
        <v>Medium</v>
      </c>
      <c r="J4" s="479" t="str">
        <f>IF(ISNUMBER(F71), F71, "")</f>
        <v/>
      </c>
      <c r="K4" s="479">
        <f>TB!G63+TB!G69+TB!G75</f>
        <v>0</v>
      </c>
      <c r="L4" s="2438" t="str">
        <f>IF(OR(J4="", K4=""), "", IF(AND('General Info'!$D$48="Yes", 'General Info'!$D$49="No"), IF(ABS((J4/K4)-1)&lt;0.001, "Pass", IF(ABS((J4/K4)-1)&lt;0.05, "GIRR SbM discrepancy between TB and TBRC ≥ 0.1%", "Critical: GIRR SbM discrepancy between TB and TBRC ≥ 5%")), IF(K4&gt;=J4, "GIRR SbM for global portfolio &gt; SbM for SA portfolio", "Pass")))</f>
        <v/>
      </c>
      <c r="M4" s="2439"/>
      <c r="N4" s="2439"/>
      <c r="P4" s="282"/>
    </row>
    <row r="5" spans="1:16" ht="15" customHeight="1" x14ac:dyDescent="0.25">
      <c r="A5" s="213"/>
      <c r="B5" s="115" t="str">
        <f>A85</f>
        <v>B. Credit spread risk: non-securitisations</v>
      </c>
      <c r="C5" s="115"/>
      <c r="D5" s="115"/>
      <c r="E5" s="115"/>
      <c r="F5" s="138" t="str">
        <f>IF(AND(ISNUMBER(F110), ISNUMBER(F114), ISNUMBER(F118)), SUM(F110,F114,F118), "")</f>
        <v/>
      </c>
      <c r="G5" s="138" t="str">
        <f>IF(AND(ISNUMBER(F111), ISNUMBER(F115), ISNUMBER(F119)), SUM(F111,F115,F119), "")</f>
        <v/>
      </c>
      <c r="H5" s="95" t="str">
        <f>IF(AND(ISNUMBER(F112), ISNUMBER(F116), ISNUMBER(F120)), SUM(F112,F116,F120), "")</f>
        <v/>
      </c>
      <c r="I5" s="2827"/>
      <c r="J5" s="1146" t="str">
        <f>IF(ISNUMBER(F108), F108, "")</f>
        <v/>
      </c>
      <c r="K5" s="2821">
        <f>TB!G64+TB!G70+TB!G76</f>
        <v>0</v>
      </c>
      <c r="L5" s="2426"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427"/>
      <c r="N5" s="2427"/>
      <c r="P5" s="282"/>
    </row>
    <row r="6" spans="1:16" ht="15" customHeight="1" x14ac:dyDescent="0.25">
      <c r="A6" s="213"/>
      <c r="B6" s="115" t="str">
        <f>A122</f>
        <v>C. Credit spread risk: securitisations (non-CTP)</v>
      </c>
      <c r="C6" s="115"/>
      <c r="D6" s="115"/>
      <c r="E6" s="115"/>
      <c r="F6" s="138" t="str">
        <f>IF(AND(ISNUMBER(F154), ISNUMBER(F158), ISNUMBER(F162)), SUM(F154,F158,F162), "")</f>
        <v/>
      </c>
      <c r="G6" s="138" t="str">
        <f>IF(AND(ISNUMBER(F155), ISNUMBER(F159), ISNUMBER(F163)), SUM(F155,F159,F163), "")</f>
        <v/>
      </c>
      <c r="H6" s="95" t="str">
        <f>IF(AND(ISNUMBER(F156), ISNUMBER(F160), ISNUMBER(F164)), SUM(F156,F160,F164), "")</f>
        <v/>
      </c>
      <c r="I6" s="2827"/>
      <c r="J6" s="1146" t="str">
        <f>IF(ISNUMBER(F152), F152, "")</f>
        <v/>
      </c>
      <c r="K6" s="2821"/>
      <c r="L6" s="2426"/>
      <c r="M6" s="2427"/>
      <c r="N6" s="2427"/>
      <c r="P6" s="282"/>
    </row>
    <row r="7" spans="1:16" ht="15" customHeight="1" x14ac:dyDescent="0.25">
      <c r="A7" s="213"/>
      <c r="B7" s="115" t="str">
        <f>A166</f>
        <v>D. Credit spread risk: securitisations (CTP)</v>
      </c>
      <c r="C7" s="115"/>
      <c r="D7" s="115"/>
      <c r="E7" s="115"/>
      <c r="F7" s="138" t="str">
        <f>IF($F$169="No", 0, IF(AND(ISNUMBER(F193), ISNUMBER(F197), ISNUMBER(F201)), SUM(F193,F197,F201), ""))</f>
        <v/>
      </c>
      <c r="G7" s="138" t="str">
        <f>IF($F$169="No", 0, IF(AND(ISNUMBER(F194), ISNUMBER(F198), ISNUMBER(F202)), SUM(F194,F198,F202), ""))</f>
        <v/>
      </c>
      <c r="H7" s="95" t="str">
        <f>IF($F$169="No", 0, IF(AND(ISNUMBER(F195), ISNUMBER(F199), ISNUMBER(F203)), SUM(F195,F199,F203), ""))</f>
        <v/>
      </c>
      <c r="I7" s="2827"/>
      <c r="J7" s="1146" t="str">
        <f>IF(ISNUMBER(F191), F191, "")</f>
        <v/>
      </c>
      <c r="K7" s="2821"/>
      <c r="L7" s="2426"/>
      <c r="M7" s="2427"/>
      <c r="N7" s="2427"/>
      <c r="P7" s="282"/>
    </row>
    <row r="8" spans="1:16" ht="15" customHeight="1" x14ac:dyDescent="0.25">
      <c r="A8" s="213"/>
      <c r="B8" s="115" t="str">
        <f>A205</f>
        <v>E. Equity risk</v>
      </c>
      <c r="C8" s="115"/>
      <c r="D8" s="115"/>
      <c r="E8" s="115"/>
      <c r="F8" s="138" t="str">
        <f>IF(AND(ISNUMBER(F226), ISNUMBER(F230), ISNUMBER(F234)), SUM(F226,F230,F234), "")</f>
        <v/>
      </c>
      <c r="G8" s="138" t="str">
        <f>IF(AND(ISNUMBER(F227), ISNUMBER(F231), ISNUMBER(F235)), SUM(F227,F231,F235), "")</f>
        <v/>
      </c>
      <c r="H8" s="95" t="str">
        <f>IF(AND(ISNUMBER(F228), ISNUMBER(F232), ISNUMBER(F236)), SUM(F228,F232,F236), "")</f>
        <v/>
      </c>
      <c r="I8" s="2827"/>
      <c r="J8" s="1146" t="str">
        <f>IF(ISNUMBER(F224), F224, "")</f>
        <v/>
      </c>
      <c r="K8" s="1146">
        <f>TB!G65+TB!G71+TB!G77</f>
        <v>0</v>
      </c>
      <c r="L8" s="2426"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427"/>
      <c r="N8" s="2427"/>
      <c r="P8" s="282"/>
    </row>
    <row r="9" spans="1:16" ht="15" customHeight="1" x14ac:dyDescent="0.25">
      <c r="A9" s="213"/>
      <c r="B9" s="115" t="str">
        <f>A238</f>
        <v>F. Commodity risk</v>
      </c>
      <c r="C9" s="115"/>
      <c r="D9" s="115"/>
      <c r="E9" s="115"/>
      <c r="F9" s="138" t="str">
        <f>IF(AND(ISNUMBER(F256), ISNUMBER(F260), ISNUMBER(F264)), SUM(F256,F260,F264), "")</f>
        <v/>
      </c>
      <c r="G9" s="138" t="str">
        <f>IF(AND(ISNUMBER(F257), ISNUMBER(F261), ISNUMBER(F265)), SUM(F257,F261,F265), "")</f>
        <v/>
      </c>
      <c r="H9" s="95" t="str">
        <f>IF(AND(ISNUMBER(F258), ISNUMBER(F262), ISNUMBER(F266)), SUM(F258,F262,F266), "")</f>
        <v/>
      </c>
      <c r="I9" s="2827"/>
      <c r="J9" s="1146" t="str">
        <f>IF(ISNUMBER(F254), F254, "")</f>
        <v/>
      </c>
      <c r="K9" s="1146">
        <f>TB!G66+TB!G72+TB!G78</f>
        <v>0</v>
      </c>
      <c r="L9" s="2426"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427"/>
      <c r="N9" s="2427"/>
      <c r="P9" s="282"/>
    </row>
    <row r="10" spans="1:16" ht="15" customHeight="1" x14ac:dyDescent="0.25">
      <c r="A10" s="213"/>
      <c r="B10" s="125" t="str">
        <f>A268</f>
        <v>G. Foreign exchange risk</v>
      </c>
      <c r="C10" s="125"/>
      <c r="D10" s="125"/>
      <c r="E10" s="125"/>
      <c r="F10" s="1192" t="str">
        <f>IF(AND(ISNUMBER(F351), ISNUMBER(F355), ISNUMBER(F359)), SUM(F351,F355,F359), "")</f>
        <v/>
      </c>
      <c r="G10" s="1192" t="str">
        <f>IF(AND(ISNUMBER(F352), ISNUMBER(F356), ISNUMBER(F360)), SUM(F352,F356,F360), "")</f>
        <v/>
      </c>
      <c r="H10" s="187" t="str">
        <f>IF(AND(ISNUMBER(F353), ISNUMBER(F357), ISNUMBER(F361)), SUM(F353,F357,F361), "")</f>
        <v/>
      </c>
      <c r="I10" s="2827"/>
      <c r="J10" s="1063" t="str">
        <f>IF(ISNUMBER(F349), F349, "")</f>
        <v/>
      </c>
      <c r="K10" s="1063">
        <f>TB!G67+TB!G73+TB!G79</f>
        <v>0</v>
      </c>
      <c r="L10" s="2428"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429"/>
      <c r="N10" s="2429"/>
      <c r="P10" s="282"/>
    </row>
    <row r="11" spans="1:16" ht="15" customHeight="1" x14ac:dyDescent="0.25">
      <c r="A11" s="213"/>
      <c r="L11" s="60"/>
      <c r="P11" s="282"/>
    </row>
    <row r="12" spans="1:16" ht="15" customHeight="1" x14ac:dyDescent="0.25">
      <c r="A12" s="213"/>
      <c r="B12" s="395" t="str">
        <f>TB!B11</f>
        <v>Revised market risk capital requirement (assuming SA for the global portfolio)</v>
      </c>
      <c r="C12" s="395"/>
      <c r="D12" s="395"/>
      <c r="E12" s="395"/>
      <c r="F12" s="483" t="str">
        <f>IF(ISNUMBER(TB!G11), TB!G11, "")</f>
        <v/>
      </c>
      <c r="G12" s="516"/>
      <c r="H12" s="516"/>
      <c r="I12" s="516"/>
      <c r="J12" s="516"/>
      <c r="L12" s="60"/>
      <c r="P12" s="282"/>
    </row>
    <row r="13" spans="1:16" ht="15" customHeight="1" x14ac:dyDescent="0.25">
      <c r="A13" s="213"/>
      <c r="B13" s="115" t="s">
        <v>1343</v>
      </c>
      <c r="C13" s="115"/>
      <c r="D13" s="115"/>
      <c r="E13" s="115"/>
      <c r="F13" s="95"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58"/>
      <c r="H13" s="458"/>
      <c r="I13" s="458"/>
      <c r="J13" s="458"/>
      <c r="L13" s="60"/>
      <c r="P13" s="282"/>
    </row>
    <row r="14" spans="1:16" ht="15" customHeight="1" x14ac:dyDescent="0.25">
      <c r="A14" s="213"/>
      <c r="B14" s="1193" t="s">
        <v>1344</v>
      </c>
      <c r="C14" s="125"/>
      <c r="D14" s="125"/>
      <c r="E14" s="125"/>
      <c r="F14" s="2428"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2429"/>
      <c r="H14" s="2429"/>
      <c r="I14" s="2429"/>
      <c r="J14" s="2429"/>
      <c r="L14" s="60"/>
      <c r="P14" s="282"/>
    </row>
    <row r="15" spans="1:16" ht="15" customHeight="1" x14ac:dyDescent="0.25">
      <c r="A15" s="213"/>
      <c r="L15" s="60"/>
      <c r="P15" s="282"/>
    </row>
    <row r="16" spans="1:16" ht="15" customHeight="1" x14ac:dyDescent="0.25">
      <c r="A16" s="213"/>
      <c r="B16" s="411" t="s">
        <v>1066</v>
      </c>
      <c r="C16" s="411"/>
      <c r="D16" s="2826" t="s">
        <v>1230</v>
      </c>
      <c r="E16" s="2826"/>
      <c r="F16" s="2826"/>
      <c r="G16" s="2826"/>
      <c r="H16" s="2826"/>
      <c r="I16" s="2826"/>
      <c r="J16" s="2826"/>
      <c r="L16" s="60"/>
      <c r="P16" s="282"/>
    </row>
    <row r="17" spans="1:16" ht="15" customHeight="1" x14ac:dyDescent="0.25">
      <c r="A17" s="213"/>
      <c r="B17" s="1034" t="s">
        <v>523</v>
      </c>
      <c r="C17" s="1034"/>
      <c r="D17" s="2815" t="s">
        <v>1639</v>
      </c>
      <c r="E17" s="2815"/>
      <c r="F17" s="2815"/>
      <c r="G17" s="2815"/>
      <c r="H17" s="2815"/>
      <c r="I17" s="2815"/>
      <c r="J17" s="2815"/>
      <c r="L17" s="60"/>
      <c r="P17" s="282"/>
    </row>
    <row r="18" spans="1:16" ht="15" customHeight="1" x14ac:dyDescent="0.25">
      <c r="A18" s="630"/>
      <c r="B18" s="60"/>
      <c r="P18" s="282"/>
    </row>
    <row r="19" spans="1:16" ht="45" customHeight="1" x14ac:dyDescent="0.25">
      <c r="A19" s="245" t="s">
        <v>1761</v>
      </c>
      <c r="B19" s="789"/>
      <c r="C19" s="751"/>
      <c r="D19" s="751"/>
      <c r="E19" s="751"/>
      <c r="F19" s="751"/>
      <c r="G19" s="751"/>
      <c r="H19" s="751"/>
      <c r="I19" s="751"/>
      <c r="J19" s="751"/>
      <c r="K19" s="751"/>
      <c r="L19" s="751"/>
      <c r="M19" s="751"/>
      <c r="N19" s="751"/>
      <c r="O19" s="751"/>
      <c r="P19" s="643"/>
    </row>
    <row r="20" spans="1:16" ht="60" customHeight="1" x14ac:dyDescent="0.25">
      <c r="A20" s="213"/>
      <c r="B20" s="794" t="s">
        <v>1067</v>
      </c>
      <c r="C20" s="794"/>
      <c r="D20" s="2810"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810"/>
      <c r="F20" s="2810"/>
      <c r="G20" s="2810"/>
      <c r="H20" s="2810"/>
      <c r="I20" s="2810"/>
      <c r="P20" s="282"/>
    </row>
    <row r="21" spans="1:16" ht="15" customHeight="1" x14ac:dyDescent="0.25">
      <c r="A21" s="213"/>
      <c r="B21" s="671" t="s">
        <v>1068</v>
      </c>
      <c r="C21" s="794"/>
      <c r="D21" s="794"/>
      <c r="E21" s="794"/>
      <c r="F21" s="1072"/>
      <c r="P21" s="282"/>
    </row>
    <row r="22" spans="1:16" ht="15" customHeight="1" x14ac:dyDescent="0.25">
      <c r="A22" s="213"/>
      <c r="O22" s="330"/>
      <c r="P22" s="282"/>
    </row>
    <row r="23" spans="1:16" ht="30" customHeight="1" x14ac:dyDescent="0.25">
      <c r="A23" s="1006"/>
      <c r="B23" s="2773" t="s">
        <v>1069</v>
      </c>
      <c r="C23" s="2773"/>
      <c r="D23" s="2773"/>
      <c r="E23" s="2773"/>
      <c r="F23" s="2744" t="s">
        <v>1231</v>
      </c>
      <c r="G23" s="2744"/>
      <c r="H23" s="2744"/>
      <c r="I23" s="2768" t="s">
        <v>1232</v>
      </c>
      <c r="J23" s="2744"/>
      <c r="K23" s="2767"/>
      <c r="L23" s="2768" t="s">
        <v>1233</v>
      </c>
      <c r="M23" s="2744"/>
      <c r="N23" s="2744"/>
      <c r="O23" s="330"/>
      <c r="P23" s="282"/>
    </row>
    <row r="24" spans="1:16" ht="30" customHeight="1" x14ac:dyDescent="0.25">
      <c r="A24" s="1008"/>
      <c r="B24" s="2774"/>
      <c r="C24" s="2774"/>
      <c r="D24" s="2774"/>
      <c r="E24" s="2774"/>
      <c r="F24" s="972" t="s">
        <v>1073</v>
      </c>
      <c r="G24" s="973" t="s">
        <v>1074</v>
      </c>
      <c r="H24" s="976" t="s">
        <v>1075</v>
      </c>
      <c r="I24" s="1051" t="s">
        <v>1073</v>
      </c>
      <c r="J24" s="973" t="s">
        <v>1074</v>
      </c>
      <c r="K24" s="1052" t="s">
        <v>1075</v>
      </c>
      <c r="L24" s="1051" t="s">
        <v>1073</v>
      </c>
      <c r="M24" s="973" t="s">
        <v>1074</v>
      </c>
      <c r="N24" s="976" t="s">
        <v>1075</v>
      </c>
      <c r="O24" s="330"/>
      <c r="P24" s="282"/>
    </row>
    <row r="25" spans="1:16" ht="15" customHeight="1" x14ac:dyDescent="0.25">
      <c r="A25" s="216"/>
      <c r="B25" s="411" t="s">
        <v>1076</v>
      </c>
      <c r="C25" s="411"/>
      <c r="D25" s="411"/>
      <c r="E25" s="411"/>
      <c r="F25" s="27"/>
      <c r="G25" s="21"/>
      <c r="H25" s="28"/>
      <c r="I25" s="898"/>
      <c r="J25" s="21"/>
      <c r="K25" s="899"/>
      <c r="L25" s="898"/>
      <c r="M25" s="21"/>
      <c r="N25" s="28"/>
      <c r="O25" s="330"/>
      <c r="P25" s="282"/>
    </row>
    <row r="26" spans="1:16" ht="15" customHeight="1" x14ac:dyDescent="0.25">
      <c r="A26" s="216"/>
      <c r="B26" s="165" t="s">
        <v>1077</v>
      </c>
      <c r="C26" s="165"/>
      <c r="D26" s="165"/>
      <c r="E26" s="165"/>
      <c r="F26" s="27"/>
      <c r="G26" s="21"/>
      <c r="H26" s="28"/>
      <c r="I26" s="898"/>
      <c r="J26" s="21"/>
      <c r="K26" s="899"/>
      <c r="L26" s="898"/>
      <c r="M26" s="21"/>
      <c r="N26" s="28"/>
      <c r="O26" s="330"/>
      <c r="P26" s="282"/>
    </row>
    <row r="27" spans="1:16" ht="15" customHeight="1" x14ac:dyDescent="0.25">
      <c r="A27" s="216"/>
      <c r="B27" s="165" t="s">
        <v>1078</v>
      </c>
      <c r="C27" s="165"/>
      <c r="D27" s="165"/>
      <c r="E27" s="165"/>
      <c r="F27" s="27"/>
      <c r="G27" s="21"/>
      <c r="H27" s="28"/>
      <c r="I27" s="898"/>
      <c r="J27" s="21"/>
      <c r="K27" s="899"/>
      <c r="L27" s="898"/>
      <c r="M27" s="21"/>
      <c r="N27" s="28"/>
      <c r="O27" s="330"/>
      <c r="P27" s="282"/>
    </row>
    <row r="28" spans="1:16" ht="15" customHeight="1" x14ac:dyDescent="0.25">
      <c r="A28" s="216"/>
      <c r="B28" s="165" t="s">
        <v>1079</v>
      </c>
      <c r="C28" s="165"/>
      <c r="D28" s="165"/>
      <c r="E28" s="165"/>
      <c r="F28" s="27"/>
      <c r="G28" s="21"/>
      <c r="H28" s="28"/>
      <c r="I28" s="898"/>
      <c r="J28" s="21"/>
      <c r="K28" s="899"/>
      <c r="L28" s="898"/>
      <c r="M28" s="21"/>
      <c r="N28" s="28"/>
      <c r="O28" s="330"/>
      <c r="P28" s="282"/>
    </row>
    <row r="29" spans="1:16" ht="15" customHeight="1" x14ac:dyDescent="0.25">
      <c r="A29" s="216"/>
      <c r="B29" s="165" t="s">
        <v>1080</v>
      </c>
      <c r="C29" s="165"/>
      <c r="D29" s="165"/>
      <c r="E29" s="165"/>
      <c r="F29" s="27"/>
      <c r="G29" s="21"/>
      <c r="H29" s="28"/>
      <c r="I29" s="898"/>
      <c r="J29" s="21"/>
      <c r="K29" s="899"/>
      <c r="L29" s="898"/>
      <c r="M29" s="21"/>
      <c r="N29" s="28"/>
      <c r="O29" s="330"/>
      <c r="P29" s="282"/>
    </row>
    <row r="30" spans="1:16" ht="15" customHeight="1" x14ac:dyDescent="0.25">
      <c r="A30" s="216"/>
      <c r="B30" s="165" t="s">
        <v>1081</v>
      </c>
      <c r="C30" s="165"/>
      <c r="D30" s="165"/>
      <c r="E30" s="165"/>
      <c r="F30" s="27"/>
      <c r="G30" s="21"/>
      <c r="H30" s="28"/>
      <c r="I30" s="898"/>
      <c r="J30" s="21"/>
      <c r="K30" s="899"/>
      <c r="L30" s="898"/>
      <c r="M30" s="21"/>
      <c r="N30" s="28"/>
      <c r="O30" s="330"/>
      <c r="P30" s="282"/>
    </row>
    <row r="31" spans="1:16" ht="15" customHeight="1" x14ac:dyDescent="0.25">
      <c r="A31" s="216"/>
      <c r="B31" s="165" t="s">
        <v>1082</v>
      </c>
      <c r="C31" s="165"/>
      <c r="D31" s="165"/>
      <c r="E31" s="165"/>
      <c r="F31" s="27"/>
      <c r="G31" s="21"/>
      <c r="H31" s="28"/>
      <c r="I31" s="898"/>
      <c r="J31" s="21"/>
      <c r="K31" s="899"/>
      <c r="L31" s="898"/>
      <c r="M31" s="21"/>
      <c r="N31" s="28"/>
      <c r="O31" s="330"/>
      <c r="P31" s="282"/>
    </row>
    <row r="32" spans="1:16" ht="15" customHeight="1" x14ac:dyDescent="0.25">
      <c r="A32" s="216"/>
      <c r="B32" s="165" t="s">
        <v>1083</v>
      </c>
      <c r="C32" s="165"/>
      <c r="D32" s="165"/>
      <c r="E32" s="165"/>
      <c r="F32" s="27"/>
      <c r="G32" s="21"/>
      <c r="H32" s="28"/>
      <c r="I32" s="898"/>
      <c r="J32" s="21"/>
      <c r="K32" s="899"/>
      <c r="L32" s="898"/>
      <c r="M32" s="21"/>
      <c r="N32" s="28"/>
      <c r="O32" s="330"/>
      <c r="P32" s="282"/>
    </row>
    <row r="33" spans="1:16" ht="15" customHeight="1" x14ac:dyDescent="0.25">
      <c r="A33" s="216"/>
      <c r="B33" s="165" t="s">
        <v>1084</v>
      </c>
      <c r="C33" s="165"/>
      <c r="D33" s="165"/>
      <c r="E33" s="165"/>
      <c r="F33" s="27"/>
      <c r="G33" s="21"/>
      <c r="H33" s="28"/>
      <c r="I33" s="898"/>
      <c r="J33" s="21"/>
      <c r="K33" s="899"/>
      <c r="L33" s="898"/>
      <c r="M33" s="21"/>
      <c r="N33" s="28"/>
      <c r="O33" s="330"/>
      <c r="P33" s="282"/>
    </row>
    <row r="34" spans="1:16" ht="15" customHeight="1" x14ac:dyDescent="0.25">
      <c r="A34" s="216"/>
      <c r="B34" s="165" t="s">
        <v>1085</v>
      </c>
      <c r="C34" s="165"/>
      <c r="D34" s="165"/>
      <c r="E34" s="165"/>
      <c r="F34" s="27"/>
      <c r="G34" s="21"/>
      <c r="H34" s="28"/>
      <c r="I34" s="898"/>
      <c r="J34" s="21"/>
      <c r="K34" s="899"/>
      <c r="L34" s="898"/>
      <c r="M34" s="21"/>
      <c r="N34" s="28"/>
      <c r="O34" s="330"/>
      <c r="P34" s="282"/>
    </row>
    <row r="35" spans="1:16" ht="15" customHeight="1" x14ac:dyDescent="0.25">
      <c r="A35" s="216"/>
      <c r="B35" s="165" t="s">
        <v>1086</v>
      </c>
      <c r="C35" s="165"/>
      <c r="D35" s="165"/>
      <c r="E35" s="165"/>
      <c r="F35" s="27"/>
      <c r="G35" s="21"/>
      <c r="H35" s="28"/>
      <c r="I35" s="898"/>
      <c r="J35" s="21"/>
      <c r="K35" s="899"/>
      <c r="L35" s="898"/>
      <c r="M35" s="21"/>
      <c r="N35" s="28"/>
      <c r="O35" s="330"/>
      <c r="P35" s="282"/>
    </row>
    <row r="36" spans="1:16" ht="15" customHeight="1" x14ac:dyDescent="0.25">
      <c r="A36" s="216"/>
      <c r="B36" s="165" t="s">
        <v>1087</v>
      </c>
      <c r="C36" s="165"/>
      <c r="D36" s="165"/>
      <c r="E36" s="165"/>
      <c r="F36" s="27"/>
      <c r="G36" s="21"/>
      <c r="H36" s="28"/>
      <c r="I36" s="898"/>
      <c r="J36" s="21"/>
      <c r="K36" s="899"/>
      <c r="L36" s="898"/>
      <c r="M36" s="21"/>
      <c r="N36" s="28"/>
      <c r="O36" s="330"/>
      <c r="P36" s="282"/>
    </row>
    <row r="37" spans="1:16" ht="15" customHeight="1" x14ac:dyDescent="0.25">
      <c r="A37" s="216"/>
      <c r="B37" s="165" t="s">
        <v>1088</v>
      </c>
      <c r="C37" s="165"/>
      <c r="D37" s="165"/>
      <c r="E37" s="165"/>
      <c r="F37" s="27"/>
      <c r="G37" s="21"/>
      <c r="H37" s="28"/>
      <c r="I37" s="898"/>
      <c r="J37" s="21"/>
      <c r="K37" s="899"/>
      <c r="L37" s="898"/>
      <c r="M37" s="21"/>
      <c r="N37" s="28"/>
      <c r="O37" s="330"/>
      <c r="P37" s="282"/>
    </row>
    <row r="38" spans="1:16" ht="15" customHeight="1" x14ac:dyDescent="0.25">
      <c r="A38" s="216"/>
      <c r="B38" s="165" t="s">
        <v>1089</v>
      </c>
      <c r="C38" s="165"/>
      <c r="D38" s="165"/>
      <c r="E38" s="165"/>
      <c r="F38" s="27"/>
      <c r="G38" s="21"/>
      <c r="H38" s="28"/>
      <c r="I38" s="898"/>
      <c r="J38" s="21"/>
      <c r="K38" s="899"/>
      <c r="L38" s="898"/>
      <c r="M38" s="21"/>
      <c r="N38" s="28"/>
      <c r="O38" s="330"/>
      <c r="P38" s="282"/>
    </row>
    <row r="39" spans="1:16" ht="15" customHeight="1" x14ac:dyDescent="0.25">
      <c r="A39" s="216"/>
      <c r="B39" s="165" t="s">
        <v>1090</v>
      </c>
      <c r="C39" s="165"/>
      <c r="D39" s="165"/>
      <c r="E39" s="165"/>
      <c r="F39" s="27"/>
      <c r="G39" s="21"/>
      <c r="H39" s="28"/>
      <c r="I39" s="898"/>
      <c r="J39" s="21"/>
      <c r="K39" s="899"/>
      <c r="L39" s="898"/>
      <c r="M39" s="21"/>
      <c r="N39" s="28"/>
      <c r="O39" s="330"/>
      <c r="P39" s="282"/>
    </row>
    <row r="40" spans="1:16" ht="15" customHeight="1" x14ac:dyDescent="0.25">
      <c r="A40" s="216"/>
      <c r="B40" s="165" t="s">
        <v>1091</v>
      </c>
      <c r="C40" s="165"/>
      <c r="D40" s="165"/>
      <c r="E40" s="165"/>
      <c r="F40" s="27"/>
      <c r="G40" s="21"/>
      <c r="H40" s="28"/>
      <c r="I40" s="898"/>
      <c r="J40" s="21"/>
      <c r="K40" s="899"/>
      <c r="L40" s="898"/>
      <c r="M40" s="21"/>
      <c r="N40" s="28"/>
      <c r="O40" s="330"/>
      <c r="P40" s="282"/>
    </row>
    <row r="41" spans="1:16" ht="15" customHeight="1" x14ac:dyDescent="0.25">
      <c r="A41" s="216"/>
      <c r="B41" s="165" t="s">
        <v>1092</v>
      </c>
      <c r="C41" s="165"/>
      <c r="D41" s="165"/>
      <c r="E41" s="165"/>
      <c r="F41" s="27"/>
      <c r="G41" s="21"/>
      <c r="H41" s="28"/>
      <c r="I41" s="898"/>
      <c r="J41" s="21"/>
      <c r="K41" s="899"/>
      <c r="L41" s="898"/>
      <c r="M41" s="21"/>
      <c r="N41" s="28"/>
      <c r="O41" s="330"/>
      <c r="P41" s="282"/>
    </row>
    <row r="42" spans="1:16" ht="15" customHeight="1" x14ac:dyDescent="0.25">
      <c r="A42" s="216"/>
      <c r="B42" s="165" t="s">
        <v>1093</v>
      </c>
      <c r="C42" s="165"/>
      <c r="D42" s="165"/>
      <c r="E42" s="165"/>
      <c r="F42" s="27"/>
      <c r="G42" s="21"/>
      <c r="H42" s="28"/>
      <c r="I42" s="898"/>
      <c r="J42" s="21"/>
      <c r="K42" s="899"/>
      <c r="L42" s="898"/>
      <c r="M42" s="21"/>
      <c r="N42" s="28"/>
      <c r="O42" s="330"/>
      <c r="P42" s="282"/>
    </row>
    <row r="43" spans="1:16" ht="15" customHeight="1" x14ac:dyDescent="0.25">
      <c r="A43" s="216"/>
      <c r="B43" s="165" t="s">
        <v>1094</v>
      </c>
      <c r="C43" s="165"/>
      <c r="D43" s="165"/>
      <c r="E43" s="165"/>
      <c r="F43" s="27"/>
      <c r="G43" s="21"/>
      <c r="H43" s="28"/>
      <c r="I43" s="898"/>
      <c r="J43" s="21"/>
      <c r="K43" s="899"/>
      <c r="L43" s="898"/>
      <c r="M43" s="21"/>
      <c r="N43" s="28"/>
      <c r="O43" s="330"/>
      <c r="P43" s="282"/>
    </row>
    <row r="44" spans="1:16" ht="15" customHeight="1" x14ac:dyDescent="0.25">
      <c r="A44" s="216"/>
      <c r="B44" s="165" t="s">
        <v>1095</v>
      </c>
      <c r="C44" s="165"/>
      <c r="D44" s="165"/>
      <c r="E44" s="165"/>
      <c r="F44" s="27"/>
      <c r="G44" s="21"/>
      <c r="H44" s="28"/>
      <c r="I44" s="898"/>
      <c r="J44" s="21"/>
      <c r="K44" s="899"/>
      <c r="L44" s="898"/>
      <c r="M44" s="21"/>
      <c r="N44" s="28"/>
      <c r="O44" s="330"/>
      <c r="P44" s="282"/>
    </row>
    <row r="45" spans="1:16" ht="15" customHeight="1" x14ac:dyDescent="0.25">
      <c r="A45" s="216"/>
      <c r="B45" s="103" t="s">
        <v>1096</v>
      </c>
      <c r="C45" s="165"/>
      <c r="D45" s="165"/>
      <c r="E45" s="165"/>
      <c r="F45" s="27"/>
      <c r="G45" s="21"/>
      <c r="H45" s="28"/>
      <c r="I45" s="898"/>
      <c r="J45" s="21"/>
      <c r="K45" s="899"/>
      <c r="L45" s="898"/>
      <c r="M45" s="21"/>
      <c r="N45" s="28"/>
      <c r="O45" s="330"/>
      <c r="P45" s="282"/>
    </row>
    <row r="46" spans="1:16" ht="15" customHeight="1" x14ac:dyDescent="0.25">
      <c r="A46" s="216"/>
      <c r="B46" s="103" t="s">
        <v>1097</v>
      </c>
      <c r="C46" s="165"/>
      <c r="D46" s="165"/>
      <c r="E46" s="165"/>
      <c r="F46" s="27"/>
      <c r="G46" s="21"/>
      <c r="H46" s="28"/>
      <c r="I46" s="898"/>
      <c r="J46" s="21"/>
      <c r="K46" s="899"/>
      <c r="L46" s="898"/>
      <c r="M46" s="21"/>
      <c r="N46" s="28"/>
      <c r="O46" s="330"/>
      <c r="P46" s="282"/>
    </row>
    <row r="47" spans="1:16" ht="15" customHeight="1" x14ac:dyDescent="0.25">
      <c r="A47" s="216"/>
      <c r="B47" s="103" t="s">
        <v>1098</v>
      </c>
      <c r="C47" s="165"/>
      <c r="D47" s="165"/>
      <c r="E47" s="165"/>
      <c r="F47" s="27"/>
      <c r="G47" s="21"/>
      <c r="H47" s="28"/>
      <c r="I47" s="898"/>
      <c r="J47" s="21"/>
      <c r="K47" s="899"/>
      <c r="L47" s="898"/>
      <c r="M47" s="21"/>
      <c r="N47" s="28"/>
      <c r="O47" s="330"/>
      <c r="P47" s="282"/>
    </row>
    <row r="48" spans="1:16" ht="15" customHeight="1" x14ac:dyDescent="0.25">
      <c r="A48" s="216"/>
      <c r="B48" s="103" t="s">
        <v>1099</v>
      </c>
      <c r="C48" s="165"/>
      <c r="D48" s="165"/>
      <c r="E48" s="165"/>
      <c r="F48" s="27"/>
      <c r="G48" s="21"/>
      <c r="H48" s="28"/>
      <c r="I48" s="898"/>
      <c r="J48" s="21"/>
      <c r="K48" s="899"/>
      <c r="L48" s="898"/>
      <c r="M48" s="21"/>
      <c r="N48" s="28"/>
      <c r="O48" s="330"/>
      <c r="P48" s="282"/>
    </row>
    <row r="49" spans="1:16" ht="15" customHeight="1" x14ac:dyDescent="0.25">
      <c r="A49" s="216"/>
      <c r="B49" s="103" t="s">
        <v>1100</v>
      </c>
      <c r="C49" s="165"/>
      <c r="D49" s="165"/>
      <c r="E49" s="165"/>
      <c r="F49" s="27"/>
      <c r="G49" s="21"/>
      <c r="H49" s="28"/>
      <c r="I49" s="898"/>
      <c r="J49" s="21"/>
      <c r="K49" s="899"/>
      <c r="L49" s="898"/>
      <c r="M49" s="21"/>
      <c r="N49" s="28"/>
      <c r="O49" s="330"/>
      <c r="P49" s="282"/>
    </row>
    <row r="50" spans="1:16" ht="15" customHeight="1" x14ac:dyDescent="0.25">
      <c r="A50" s="216"/>
      <c r="B50" s="165" t="s">
        <v>1101</v>
      </c>
      <c r="C50" s="165"/>
      <c r="D50" s="165"/>
      <c r="E50" s="165"/>
      <c r="F50" s="27"/>
      <c r="G50" s="21"/>
      <c r="H50" s="28"/>
      <c r="I50" s="898"/>
      <c r="J50" s="21"/>
      <c r="K50" s="899"/>
      <c r="L50" s="898"/>
      <c r="M50" s="21"/>
      <c r="N50" s="28"/>
      <c r="O50" s="330"/>
      <c r="P50" s="282"/>
    </row>
    <row r="51" spans="1:16" ht="15" customHeight="1" x14ac:dyDescent="0.25">
      <c r="A51" s="216"/>
      <c r="B51" s="165" t="s">
        <v>1102</v>
      </c>
      <c r="C51" s="165"/>
      <c r="D51" s="165"/>
      <c r="E51" s="165"/>
      <c r="F51" s="27"/>
      <c r="G51" s="21"/>
      <c r="H51" s="28"/>
      <c r="I51" s="898"/>
      <c r="J51" s="21"/>
      <c r="K51" s="899"/>
      <c r="L51" s="898"/>
      <c r="M51" s="21"/>
      <c r="N51" s="28"/>
      <c r="O51" s="330"/>
      <c r="P51" s="282"/>
    </row>
    <row r="52" spans="1:16" ht="15" customHeight="1" x14ac:dyDescent="0.25">
      <c r="A52" s="216"/>
      <c r="B52" s="165" t="s">
        <v>1103</v>
      </c>
      <c r="C52" s="165"/>
      <c r="D52" s="165"/>
      <c r="E52" s="165"/>
      <c r="F52" s="27"/>
      <c r="G52" s="21"/>
      <c r="H52" s="28"/>
      <c r="I52" s="898"/>
      <c r="J52" s="21"/>
      <c r="K52" s="899"/>
      <c r="L52" s="898"/>
      <c r="M52" s="21"/>
      <c r="N52" s="28"/>
      <c r="O52" s="330"/>
      <c r="P52" s="282"/>
    </row>
    <row r="53" spans="1:16" ht="15" customHeight="1" x14ac:dyDescent="0.25">
      <c r="A53" s="216"/>
      <c r="B53" s="165" t="s">
        <v>1104</v>
      </c>
      <c r="C53" s="165"/>
      <c r="D53" s="165"/>
      <c r="E53" s="165"/>
      <c r="F53" s="27"/>
      <c r="G53" s="21"/>
      <c r="H53" s="28"/>
      <c r="I53" s="898"/>
      <c r="J53" s="21"/>
      <c r="K53" s="899"/>
      <c r="L53" s="898"/>
      <c r="M53" s="21"/>
      <c r="N53" s="28"/>
      <c r="O53" s="330"/>
      <c r="P53" s="282"/>
    </row>
    <row r="54" spans="1:16" ht="15" customHeight="1" x14ac:dyDescent="0.25">
      <c r="A54" s="216"/>
      <c r="B54" s="165" t="s">
        <v>1105</v>
      </c>
      <c r="C54" s="165"/>
      <c r="D54" s="165"/>
      <c r="E54" s="165"/>
      <c r="F54" s="27"/>
      <c r="G54" s="21"/>
      <c r="H54" s="28"/>
      <c r="I54" s="898"/>
      <c r="J54" s="21"/>
      <c r="K54" s="899"/>
      <c r="L54" s="898"/>
      <c r="M54" s="21"/>
      <c r="N54" s="28"/>
      <c r="O54" s="330"/>
      <c r="P54" s="282"/>
    </row>
    <row r="55" spans="1:16" ht="15" customHeight="1" x14ac:dyDescent="0.25">
      <c r="A55" s="216"/>
      <c r="B55" s="165" t="s">
        <v>1106</v>
      </c>
      <c r="C55" s="165"/>
      <c r="D55" s="165"/>
      <c r="E55" s="165"/>
      <c r="F55" s="27"/>
      <c r="G55" s="21"/>
      <c r="H55" s="28"/>
      <c r="I55" s="898"/>
      <c r="J55" s="21"/>
      <c r="K55" s="899"/>
      <c r="L55" s="898"/>
      <c r="M55" s="21"/>
      <c r="N55" s="28"/>
      <c r="O55" s="330"/>
      <c r="P55" s="282"/>
    </row>
    <row r="56" spans="1:16" ht="15" customHeight="1" x14ac:dyDescent="0.25">
      <c r="A56" s="216"/>
      <c r="B56" s="165" t="s">
        <v>1107</v>
      </c>
      <c r="C56" s="165"/>
      <c r="D56" s="165"/>
      <c r="E56" s="165"/>
      <c r="F56" s="27"/>
      <c r="G56" s="21"/>
      <c r="H56" s="28"/>
      <c r="I56" s="898"/>
      <c r="J56" s="21"/>
      <c r="K56" s="899"/>
      <c r="L56" s="898"/>
      <c r="M56" s="21"/>
      <c r="N56" s="28"/>
      <c r="O56" s="330"/>
      <c r="P56" s="282"/>
    </row>
    <row r="57" spans="1:16" ht="15" customHeight="1" x14ac:dyDescent="0.25">
      <c r="A57" s="216"/>
      <c r="B57" s="165" t="s">
        <v>1108</v>
      </c>
      <c r="C57" s="165"/>
      <c r="D57" s="165"/>
      <c r="E57" s="165"/>
      <c r="F57" s="27"/>
      <c r="G57" s="21"/>
      <c r="H57" s="28"/>
      <c r="I57" s="898"/>
      <c r="J57" s="21"/>
      <c r="K57" s="899"/>
      <c r="L57" s="898"/>
      <c r="M57" s="21"/>
      <c r="N57" s="28"/>
      <c r="O57" s="330"/>
      <c r="P57" s="282"/>
    </row>
    <row r="58" spans="1:16" ht="15" customHeight="1" x14ac:dyDescent="0.25">
      <c r="A58" s="216"/>
      <c r="B58" s="71" t="s">
        <v>1109</v>
      </c>
      <c r="C58" s="71"/>
      <c r="D58" s="165"/>
      <c r="E58" s="165"/>
      <c r="F58" s="27"/>
      <c r="G58" s="21"/>
      <c r="H58" s="28"/>
      <c r="I58" s="898"/>
      <c r="J58" s="21"/>
      <c r="K58" s="899"/>
      <c r="L58" s="898"/>
      <c r="M58" s="21"/>
      <c r="N58" s="28"/>
      <c r="O58" s="330"/>
      <c r="P58" s="282"/>
    </row>
    <row r="59" spans="1:16" ht="15" customHeight="1" x14ac:dyDescent="0.25">
      <c r="A59" s="216"/>
      <c r="B59" s="103" t="s">
        <v>1110</v>
      </c>
      <c r="C59" s="1014"/>
      <c r="D59" s="165"/>
      <c r="E59" s="165"/>
      <c r="F59" s="27"/>
      <c r="G59" s="21"/>
      <c r="H59" s="28"/>
      <c r="I59" s="898"/>
      <c r="J59" s="21"/>
      <c r="K59" s="899"/>
      <c r="L59" s="898"/>
      <c r="M59" s="21"/>
      <c r="N59" s="28"/>
      <c r="O59" s="330"/>
      <c r="P59" s="282"/>
    </row>
    <row r="60" spans="1:16" ht="15" customHeight="1" x14ac:dyDescent="0.25">
      <c r="A60" s="216"/>
      <c r="B60" s="165" t="s">
        <v>1111</v>
      </c>
      <c r="C60" s="1014"/>
      <c r="D60" s="165"/>
      <c r="E60" s="165"/>
      <c r="F60" s="27"/>
      <c r="G60" s="21"/>
      <c r="H60" s="28"/>
      <c r="I60" s="898"/>
      <c r="J60" s="21"/>
      <c r="K60" s="899"/>
      <c r="L60" s="898"/>
      <c r="M60" s="21"/>
      <c r="N60" s="28"/>
      <c r="O60" s="330"/>
      <c r="P60" s="282"/>
    </row>
    <row r="61" spans="1:16" ht="15" customHeight="1" x14ac:dyDescent="0.25">
      <c r="A61" s="216"/>
      <c r="B61" s="165" t="s">
        <v>1112</v>
      </c>
      <c r="C61" s="1014"/>
      <c r="D61" s="165"/>
      <c r="E61" s="165"/>
      <c r="F61" s="27"/>
      <c r="G61" s="21"/>
      <c r="H61" s="28"/>
      <c r="I61" s="898"/>
      <c r="J61" s="21"/>
      <c r="K61" s="899"/>
      <c r="L61" s="898"/>
      <c r="M61" s="21"/>
      <c r="N61" s="28"/>
      <c r="O61" s="330"/>
      <c r="P61" s="282"/>
    </row>
    <row r="62" spans="1:16" ht="15" customHeight="1" x14ac:dyDescent="0.25">
      <c r="A62" s="216"/>
      <c r="B62" s="165" t="s">
        <v>1113</v>
      </c>
      <c r="C62" s="1014"/>
      <c r="D62" s="165"/>
      <c r="E62" s="165"/>
      <c r="F62" s="27"/>
      <c r="G62" s="21"/>
      <c r="H62" s="28"/>
      <c r="I62" s="898"/>
      <c r="J62" s="21"/>
      <c r="K62" s="899"/>
      <c r="L62" s="898"/>
      <c r="M62" s="21"/>
      <c r="N62" s="28"/>
      <c r="O62" s="330"/>
      <c r="P62" s="282"/>
    </row>
    <row r="63" spans="1:16" ht="15" customHeight="1" x14ac:dyDescent="0.25">
      <c r="A63" s="216"/>
      <c r="B63" s="165" t="s">
        <v>1114</v>
      </c>
      <c r="C63" s="1014"/>
      <c r="D63" s="165"/>
      <c r="E63" s="165"/>
      <c r="F63" s="27"/>
      <c r="G63" s="21"/>
      <c r="H63" s="28"/>
      <c r="I63" s="898"/>
      <c r="J63" s="21"/>
      <c r="K63" s="899"/>
      <c r="L63" s="898"/>
      <c r="M63" s="21"/>
      <c r="N63" s="28"/>
      <c r="O63" s="330"/>
      <c r="P63" s="282"/>
    </row>
    <row r="64" spans="1:16" ht="15" customHeight="1" x14ac:dyDescent="0.25">
      <c r="A64" s="216"/>
      <c r="B64" s="165" t="s">
        <v>1115</v>
      </c>
      <c r="C64" s="1014"/>
      <c r="D64" s="165"/>
      <c r="E64" s="165"/>
      <c r="F64" s="27"/>
      <c r="G64" s="21"/>
      <c r="H64" s="28"/>
      <c r="I64" s="898"/>
      <c r="J64" s="21"/>
      <c r="K64" s="899"/>
      <c r="L64" s="898"/>
      <c r="M64" s="21"/>
      <c r="N64" s="28"/>
      <c r="O64" s="330"/>
      <c r="P64" s="282"/>
    </row>
    <row r="65" spans="1:16" ht="15" customHeight="1" x14ac:dyDescent="0.25">
      <c r="A65" s="216"/>
      <c r="B65" s="165" t="s">
        <v>1116</v>
      </c>
      <c r="C65" s="1014"/>
      <c r="D65" s="165"/>
      <c r="E65" s="165"/>
      <c r="F65" s="27"/>
      <c r="G65" s="21"/>
      <c r="H65" s="28"/>
      <c r="I65" s="898"/>
      <c r="J65" s="21"/>
      <c r="K65" s="899"/>
      <c r="L65" s="898"/>
      <c r="M65" s="21"/>
      <c r="N65" s="28"/>
      <c r="O65" s="330"/>
      <c r="P65" s="282"/>
    </row>
    <row r="66" spans="1:16" ht="15" customHeight="1" x14ac:dyDescent="0.25">
      <c r="A66" s="216"/>
      <c r="B66" s="165" t="s">
        <v>1117</v>
      </c>
      <c r="C66" s="1014"/>
      <c r="D66" s="165"/>
      <c r="E66" s="165"/>
      <c r="F66" s="27"/>
      <c r="G66" s="21"/>
      <c r="H66" s="28"/>
      <c r="I66" s="898"/>
      <c r="J66" s="21"/>
      <c r="K66" s="899"/>
      <c r="L66" s="898"/>
      <c r="M66" s="21"/>
      <c r="N66" s="28"/>
      <c r="O66" s="330"/>
      <c r="P66" s="282"/>
    </row>
    <row r="67" spans="1:16" ht="15" customHeight="1" x14ac:dyDescent="0.25">
      <c r="A67" s="216"/>
      <c r="B67" s="165" t="s">
        <v>1118</v>
      </c>
      <c r="C67" s="1014"/>
      <c r="D67" s="165"/>
      <c r="E67" s="165"/>
      <c r="F67" s="27"/>
      <c r="G67" s="21"/>
      <c r="H67" s="28"/>
      <c r="I67" s="898"/>
      <c r="J67" s="21"/>
      <c r="K67" s="899"/>
      <c r="L67" s="898"/>
      <c r="M67" s="21"/>
      <c r="N67" s="28"/>
      <c r="O67" s="330"/>
      <c r="P67" s="282"/>
    </row>
    <row r="68" spans="1:16" ht="15" customHeight="1" x14ac:dyDescent="0.25">
      <c r="A68" s="216"/>
      <c r="B68" s="1034" t="s">
        <v>1119</v>
      </c>
      <c r="C68" s="1015"/>
      <c r="D68" s="1034"/>
      <c r="E68" s="1034"/>
      <c r="F68" s="229"/>
      <c r="G68" s="17"/>
      <c r="H68" s="49"/>
      <c r="I68" s="902"/>
      <c r="J68" s="17"/>
      <c r="K68" s="903"/>
      <c r="L68" s="902"/>
      <c r="M68" s="17"/>
      <c r="N68" s="49"/>
      <c r="O68" s="330"/>
      <c r="P68" s="282"/>
    </row>
    <row r="69" spans="1:16" ht="15" customHeight="1" x14ac:dyDescent="0.25">
      <c r="A69" s="209"/>
      <c r="B69" s="58"/>
      <c r="C69" s="58"/>
      <c r="D69" s="58"/>
      <c r="E69" s="58"/>
      <c r="F69" s="58"/>
      <c r="G69" s="58"/>
      <c r="H69" s="58"/>
      <c r="I69" s="58"/>
      <c r="J69" s="58"/>
      <c r="K69" s="58"/>
      <c r="L69" s="58"/>
      <c r="M69" s="58"/>
      <c r="N69" s="58"/>
      <c r="O69" s="58"/>
      <c r="P69" s="244"/>
    </row>
    <row r="70" spans="1:16" ht="15" customHeight="1" x14ac:dyDescent="0.25">
      <c r="A70" s="216"/>
      <c r="B70" s="2585"/>
      <c r="C70" s="2695"/>
      <c r="D70" s="2695"/>
      <c r="E70" s="2583"/>
      <c r="F70" s="975" t="s">
        <v>921</v>
      </c>
      <c r="G70" s="58"/>
      <c r="H70" s="58"/>
      <c r="I70" s="58"/>
      <c r="J70" s="58"/>
      <c r="K70" s="58"/>
      <c r="L70" s="58"/>
      <c r="M70" s="58"/>
      <c r="N70" s="58"/>
      <c r="O70" s="58"/>
      <c r="P70" s="244"/>
    </row>
    <row r="71" spans="1:16" ht="15" customHeight="1" x14ac:dyDescent="0.25">
      <c r="A71" s="216"/>
      <c r="B71" s="1127" t="s">
        <v>1269</v>
      </c>
      <c r="C71" s="1128"/>
      <c r="D71" s="1128"/>
      <c r="E71" s="1128"/>
      <c r="F71" s="1129" t="str">
        <f>IF(AND(ISNUMBER(F72), ISNUMBER(F76), ISNUMBER(F80)), SUM(F72, F76, F80), "")</f>
        <v/>
      </c>
      <c r="G71" s="676"/>
      <c r="H71" s="676"/>
      <c r="I71" s="676"/>
      <c r="J71" s="676"/>
      <c r="K71" s="676"/>
      <c r="L71" s="58"/>
      <c r="M71" s="58"/>
      <c r="N71" s="58"/>
      <c r="O71" s="58"/>
      <c r="P71" s="244"/>
    </row>
    <row r="72" spans="1:16" ht="15" customHeight="1" x14ac:dyDescent="0.25">
      <c r="A72" s="216"/>
      <c r="B72" s="228" t="s">
        <v>402</v>
      </c>
      <c r="C72" s="1016"/>
      <c r="D72" s="1016"/>
      <c r="E72" s="1016"/>
      <c r="F72" s="54" t="str">
        <f>IF(AND(ISNUMBER(F73), ISNUMBER(F74), ISNUMBER(F75)), IF($I$4="Medium", F73, IF($I$4="High", F74, IF($I$4="Low", F75, ""))), "")</f>
        <v/>
      </c>
      <c r="N72" s="58"/>
      <c r="O72" s="58"/>
      <c r="P72" s="244"/>
    </row>
    <row r="73" spans="1:16" ht="15" customHeight="1" x14ac:dyDescent="0.25">
      <c r="A73" s="216"/>
      <c r="B73" s="1126" t="s">
        <v>1063</v>
      </c>
      <c r="C73" s="92"/>
      <c r="D73" s="92"/>
      <c r="E73" s="92"/>
      <c r="F73" s="262"/>
      <c r="N73" s="58"/>
      <c r="O73" s="58"/>
      <c r="P73" s="244"/>
    </row>
    <row r="74" spans="1:16" ht="15" customHeight="1" x14ac:dyDescent="0.25">
      <c r="A74" s="216"/>
      <c r="B74" s="1126" t="s">
        <v>1064</v>
      </c>
      <c r="C74" s="92"/>
      <c r="D74" s="92"/>
      <c r="E74" s="92"/>
      <c r="F74" s="262"/>
      <c r="N74" s="58"/>
      <c r="O74" s="58"/>
      <c r="P74" s="244"/>
    </row>
    <row r="75" spans="1:16" ht="15" customHeight="1" x14ac:dyDescent="0.25">
      <c r="A75" s="216"/>
      <c r="B75" s="1126" t="s">
        <v>1065</v>
      </c>
      <c r="C75" s="92"/>
      <c r="D75" s="92"/>
      <c r="E75" s="92"/>
      <c r="F75" s="262"/>
      <c r="N75" s="58"/>
      <c r="O75" s="58"/>
      <c r="P75" s="244"/>
    </row>
    <row r="76" spans="1:16" ht="15" customHeight="1" x14ac:dyDescent="0.25">
      <c r="A76" s="216"/>
      <c r="B76" s="228" t="s">
        <v>403</v>
      </c>
      <c r="C76" s="1016"/>
      <c r="D76" s="1016"/>
      <c r="E76" s="1016"/>
      <c r="F76" s="54" t="str">
        <f>IF(AND(ISNUMBER(F77), ISNUMBER(F78), ISNUMBER(F79)), IF($I$4="Medium", F77, IF($I$4="High", F78, IF($I$4="Low", F79, ""))), "")</f>
        <v/>
      </c>
      <c r="N76" s="58"/>
      <c r="O76" s="58"/>
      <c r="P76" s="244"/>
    </row>
    <row r="77" spans="1:16" ht="15" customHeight="1" x14ac:dyDescent="0.25">
      <c r="A77" s="216"/>
      <c r="B77" s="1126" t="s">
        <v>1063</v>
      </c>
      <c r="C77" s="92"/>
      <c r="D77" s="92"/>
      <c r="E77" s="92"/>
      <c r="F77" s="262"/>
      <c r="N77" s="58"/>
      <c r="O77" s="58"/>
      <c r="P77" s="244"/>
    </row>
    <row r="78" spans="1:16" ht="15" customHeight="1" x14ac:dyDescent="0.25">
      <c r="A78" s="216"/>
      <c r="B78" s="1126" t="s">
        <v>1064</v>
      </c>
      <c r="C78" s="92"/>
      <c r="D78" s="92"/>
      <c r="E78" s="92"/>
      <c r="F78" s="262"/>
      <c r="N78" s="58"/>
      <c r="O78" s="58"/>
      <c r="P78" s="244"/>
    </row>
    <row r="79" spans="1:16" ht="15" customHeight="1" x14ac:dyDescent="0.25">
      <c r="A79" s="216"/>
      <c r="B79" s="1126" t="s">
        <v>1065</v>
      </c>
      <c r="C79" s="92"/>
      <c r="D79" s="92"/>
      <c r="E79" s="92"/>
      <c r="F79" s="262"/>
      <c r="N79" s="58"/>
      <c r="O79" s="58"/>
      <c r="P79" s="244"/>
    </row>
    <row r="80" spans="1:16" ht="15" customHeight="1" x14ac:dyDescent="0.25">
      <c r="A80" s="216"/>
      <c r="B80" s="228" t="s">
        <v>404</v>
      </c>
      <c r="C80" s="1016"/>
      <c r="D80" s="1016"/>
      <c r="E80" s="1016"/>
      <c r="F80" s="54" t="str">
        <f>IF(AND(ISNUMBER(F81), ISNUMBER(F82), ISNUMBER(F83)), IF($I$4="Medium", F81, IF($I$4="High", F82, IF($I$4="Low", F83, ""))), "")</f>
        <v/>
      </c>
      <c r="N80" s="58"/>
      <c r="O80" s="58"/>
      <c r="P80" s="244"/>
    </row>
    <row r="81" spans="1:16" ht="15" customHeight="1" x14ac:dyDescent="0.25">
      <c r="A81" s="216"/>
      <c r="B81" s="1126" t="s">
        <v>1063</v>
      </c>
      <c r="C81" s="92"/>
      <c r="D81" s="92"/>
      <c r="E81" s="92"/>
      <c r="F81" s="262"/>
      <c r="N81" s="58"/>
      <c r="O81" s="58"/>
      <c r="P81" s="244"/>
    </row>
    <row r="82" spans="1:16" ht="15" customHeight="1" x14ac:dyDescent="0.25">
      <c r="A82" s="216"/>
      <c r="B82" s="1126" t="s">
        <v>1064</v>
      </c>
      <c r="C82" s="92"/>
      <c r="D82" s="92"/>
      <c r="E82" s="92"/>
      <c r="F82" s="262"/>
      <c r="N82" s="58"/>
      <c r="O82" s="58"/>
      <c r="P82" s="244"/>
    </row>
    <row r="83" spans="1:16" ht="15" customHeight="1" x14ac:dyDescent="0.25">
      <c r="A83" s="216"/>
      <c r="B83" s="951" t="s">
        <v>1065</v>
      </c>
      <c r="C83" s="170"/>
      <c r="D83" s="170"/>
      <c r="E83" s="170"/>
      <c r="F83" s="371"/>
      <c r="G83" s="58"/>
      <c r="H83" s="58"/>
      <c r="I83" s="58"/>
      <c r="J83" s="58"/>
      <c r="K83" s="58"/>
      <c r="N83" s="58"/>
      <c r="O83" s="58"/>
      <c r="P83" s="244"/>
    </row>
    <row r="84" spans="1:16" ht="15" customHeight="1" x14ac:dyDescent="0.25">
      <c r="A84" s="644"/>
      <c r="B84" s="240"/>
      <c r="C84" s="240"/>
      <c r="D84" s="240"/>
      <c r="E84" s="240"/>
      <c r="F84" s="240"/>
      <c r="G84" s="240"/>
      <c r="H84" s="240"/>
      <c r="I84" s="240"/>
      <c r="J84" s="240"/>
      <c r="K84" s="240"/>
      <c r="L84" s="240"/>
      <c r="M84" s="240"/>
      <c r="N84" s="240"/>
      <c r="O84" s="240"/>
      <c r="P84" s="779"/>
    </row>
    <row r="85" spans="1:16" ht="45" customHeight="1" x14ac:dyDescent="0.25">
      <c r="A85" s="245" t="s">
        <v>1762</v>
      </c>
      <c r="B85" s="56"/>
      <c r="C85" s="58"/>
      <c r="D85" s="58"/>
      <c r="E85" s="58"/>
      <c r="F85" s="58"/>
      <c r="G85" s="58"/>
      <c r="H85" s="58"/>
      <c r="I85" s="58"/>
      <c r="J85" s="58"/>
      <c r="K85" s="58"/>
      <c r="L85" s="58"/>
      <c r="M85" s="58"/>
      <c r="N85" s="58"/>
      <c r="O85" s="58"/>
      <c r="P85" s="244"/>
    </row>
    <row r="86" spans="1:16" ht="30" customHeight="1" x14ac:dyDescent="0.25">
      <c r="A86" s="1020"/>
      <c r="B86" s="2752" t="s">
        <v>1120</v>
      </c>
      <c r="C86" s="2554" t="s">
        <v>1121</v>
      </c>
      <c r="D86" s="2761" t="s">
        <v>1122</v>
      </c>
      <c r="E86" s="2547"/>
      <c r="F86" s="2744" t="s">
        <v>1231</v>
      </c>
      <c r="G86" s="2744"/>
      <c r="H86" s="2744"/>
      <c r="I86" s="2768" t="s">
        <v>1232</v>
      </c>
      <c r="J86" s="2744"/>
      <c r="K86" s="2767"/>
      <c r="L86" s="2744" t="s">
        <v>1233</v>
      </c>
      <c r="M86" s="2744"/>
      <c r="N86" s="2744"/>
      <c r="O86" s="1136"/>
      <c r="P86" s="1073"/>
    </row>
    <row r="87" spans="1:16" ht="15" customHeight="1" x14ac:dyDescent="0.25">
      <c r="A87" s="1022"/>
      <c r="B87" s="2557"/>
      <c r="C87" s="2807"/>
      <c r="D87" s="2761"/>
      <c r="E87" s="2547"/>
      <c r="F87" s="972" t="s">
        <v>1073</v>
      </c>
      <c r="G87" s="973" t="s">
        <v>1074</v>
      </c>
      <c r="H87" s="976" t="s">
        <v>1075</v>
      </c>
      <c r="I87" s="977" t="s">
        <v>1073</v>
      </c>
      <c r="J87" s="1053" t="s">
        <v>1074</v>
      </c>
      <c r="K87" s="978" t="s">
        <v>1075</v>
      </c>
      <c r="L87" s="1054" t="s">
        <v>1073</v>
      </c>
      <c r="M87" s="1053" t="s">
        <v>1074</v>
      </c>
      <c r="N87" s="976" t="s">
        <v>1075</v>
      </c>
      <c r="O87" s="1136"/>
      <c r="P87" s="1073"/>
    </row>
    <row r="88" spans="1:16" ht="30" customHeight="1" x14ac:dyDescent="0.25">
      <c r="A88" s="209"/>
      <c r="B88" s="525">
        <v>1</v>
      </c>
      <c r="C88" s="2755" t="s">
        <v>1123</v>
      </c>
      <c r="D88" s="2757" t="s">
        <v>1124</v>
      </c>
      <c r="E88" s="2758"/>
      <c r="F88" s="1011"/>
      <c r="G88" s="778"/>
      <c r="H88" s="1013"/>
      <c r="I88" s="1012"/>
      <c r="J88" s="778"/>
      <c r="K88" s="1010"/>
      <c r="L88" s="1011"/>
      <c r="M88" s="778"/>
      <c r="N88" s="1013"/>
      <c r="O88" s="330"/>
      <c r="P88" s="1073"/>
    </row>
    <row r="89" spans="1:16" ht="30" customHeight="1" x14ac:dyDescent="0.25">
      <c r="A89" s="209"/>
      <c r="B89" s="65">
        <v>2</v>
      </c>
      <c r="C89" s="2756"/>
      <c r="D89" s="2759" t="s">
        <v>1125</v>
      </c>
      <c r="E89" s="2760"/>
      <c r="F89" s="27"/>
      <c r="G89" s="21"/>
      <c r="H89" s="28"/>
      <c r="I89" s="898"/>
      <c r="J89" s="21"/>
      <c r="K89" s="899"/>
      <c r="L89" s="27"/>
      <c r="M89" s="21"/>
      <c r="N89" s="28"/>
      <c r="O89" s="330"/>
      <c r="P89" s="1073"/>
    </row>
    <row r="90" spans="1:16" ht="15" customHeight="1" x14ac:dyDescent="0.25">
      <c r="A90" s="209"/>
      <c r="B90" s="65">
        <v>3</v>
      </c>
      <c r="C90" s="2756"/>
      <c r="D90" s="2759" t="s">
        <v>1126</v>
      </c>
      <c r="E90" s="2747"/>
      <c r="F90" s="27"/>
      <c r="G90" s="21"/>
      <c r="H90" s="28"/>
      <c r="I90" s="898"/>
      <c r="J90" s="21"/>
      <c r="K90" s="899"/>
      <c r="L90" s="27"/>
      <c r="M90" s="21"/>
      <c r="N90" s="28"/>
      <c r="O90" s="330"/>
      <c r="P90" s="1073"/>
    </row>
    <row r="91" spans="1:16" ht="30" customHeight="1" x14ac:dyDescent="0.25">
      <c r="A91" s="209"/>
      <c r="B91" s="65">
        <v>4</v>
      </c>
      <c r="C91" s="2756"/>
      <c r="D91" s="2746" t="s">
        <v>1127</v>
      </c>
      <c r="E91" s="2747"/>
      <c r="F91" s="27"/>
      <c r="G91" s="21"/>
      <c r="H91" s="28"/>
      <c r="I91" s="898"/>
      <c r="J91" s="21"/>
      <c r="K91" s="899"/>
      <c r="L91" s="27"/>
      <c r="M91" s="21"/>
      <c r="N91" s="28"/>
      <c r="O91" s="330"/>
      <c r="P91" s="1073"/>
    </row>
    <row r="92" spans="1:16" ht="30" customHeight="1" x14ac:dyDescent="0.25">
      <c r="A92" s="209"/>
      <c r="B92" s="65">
        <v>5</v>
      </c>
      <c r="C92" s="2756"/>
      <c r="D92" s="2746" t="s">
        <v>1128</v>
      </c>
      <c r="E92" s="2747"/>
      <c r="F92" s="27"/>
      <c r="G92" s="21"/>
      <c r="H92" s="28"/>
      <c r="I92" s="898"/>
      <c r="J92" s="21"/>
      <c r="K92" s="899"/>
      <c r="L92" s="27"/>
      <c r="M92" s="21"/>
      <c r="N92" s="28"/>
      <c r="O92" s="330"/>
      <c r="P92" s="1073"/>
    </row>
    <row r="93" spans="1:16" ht="15" customHeight="1" x14ac:dyDescent="0.25">
      <c r="A93" s="209"/>
      <c r="B93" s="65">
        <v>6</v>
      </c>
      <c r="C93" s="2756"/>
      <c r="D93" s="2746" t="s">
        <v>1129</v>
      </c>
      <c r="E93" s="2747"/>
      <c r="F93" s="27"/>
      <c r="G93" s="21"/>
      <c r="H93" s="28"/>
      <c r="I93" s="898"/>
      <c r="J93" s="21"/>
      <c r="K93" s="899"/>
      <c r="L93" s="27"/>
      <c r="M93" s="21"/>
      <c r="N93" s="28"/>
      <c r="O93" s="330"/>
      <c r="P93" s="1073"/>
    </row>
    <row r="94" spans="1:16" ht="30" customHeight="1" x14ac:dyDescent="0.25">
      <c r="A94" s="209"/>
      <c r="B94" s="65">
        <v>7</v>
      </c>
      <c r="C94" s="2756"/>
      <c r="D94" s="2759" t="s">
        <v>1130</v>
      </c>
      <c r="E94" s="2747"/>
      <c r="F94" s="27"/>
      <c r="G94" s="21"/>
      <c r="H94" s="28"/>
      <c r="I94" s="898"/>
      <c r="J94" s="21"/>
      <c r="K94" s="899"/>
      <c r="L94" s="27"/>
      <c r="M94" s="21"/>
      <c r="N94" s="28"/>
      <c r="O94" s="330"/>
      <c r="P94" s="1073"/>
    </row>
    <row r="95" spans="1:16" ht="15" customHeight="1" x14ac:dyDescent="0.25">
      <c r="A95" s="209"/>
      <c r="B95" s="65">
        <v>8</v>
      </c>
      <c r="C95" s="2756"/>
      <c r="D95" s="2759" t="s">
        <v>1131</v>
      </c>
      <c r="E95" s="2760"/>
      <c r="F95" s="27"/>
      <c r="G95" s="21"/>
      <c r="H95" s="28"/>
      <c r="I95" s="898"/>
      <c r="J95" s="21"/>
      <c r="K95" s="899"/>
      <c r="L95" s="27"/>
      <c r="M95" s="21"/>
      <c r="N95" s="28"/>
      <c r="O95" s="330"/>
      <c r="P95" s="1073"/>
    </row>
    <row r="96" spans="1:16" ht="30" customHeight="1" x14ac:dyDescent="0.25">
      <c r="A96" s="209"/>
      <c r="B96" s="65">
        <v>9</v>
      </c>
      <c r="C96" s="2756" t="s">
        <v>1132</v>
      </c>
      <c r="D96" s="2746" t="s">
        <v>1133</v>
      </c>
      <c r="E96" s="2747"/>
      <c r="F96" s="27"/>
      <c r="G96" s="21"/>
      <c r="H96" s="28"/>
      <c r="I96" s="898"/>
      <c r="J96" s="21"/>
      <c r="K96" s="899"/>
      <c r="L96" s="27"/>
      <c r="M96" s="21"/>
      <c r="N96" s="28"/>
      <c r="O96" s="330"/>
      <c r="P96" s="1073"/>
    </row>
    <row r="97" spans="1:16" ht="30" customHeight="1" x14ac:dyDescent="0.25">
      <c r="A97" s="209"/>
      <c r="B97" s="65">
        <v>10</v>
      </c>
      <c r="C97" s="2756"/>
      <c r="D97" s="2759" t="s">
        <v>1125</v>
      </c>
      <c r="E97" s="2760"/>
      <c r="F97" s="27"/>
      <c r="G97" s="21"/>
      <c r="H97" s="28"/>
      <c r="I97" s="898"/>
      <c r="J97" s="21"/>
      <c r="K97" s="899"/>
      <c r="L97" s="27"/>
      <c r="M97" s="21"/>
      <c r="N97" s="28"/>
      <c r="O97" s="330"/>
      <c r="P97" s="1073"/>
    </row>
    <row r="98" spans="1:16" ht="15" customHeight="1" x14ac:dyDescent="0.25">
      <c r="A98" s="209"/>
      <c r="B98" s="65">
        <v>11</v>
      </c>
      <c r="C98" s="2756"/>
      <c r="D98" s="2759" t="s">
        <v>1126</v>
      </c>
      <c r="E98" s="2747"/>
      <c r="F98" s="27"/>
      <c r="G98" s="21"/>
      <c r="H98" s="28"/>
      <c r="I98" s="898"/>
      <c r="J98" s="21"/>
      <c r="K98" s="899"/>
      <c r="L98" s="27"/>
      <c r="M98" s="21"/>
      <c r="N98" s="28"/>
      <c r="O98" s="330"/>
      <c r="P98" s="1073"/>
    </row>
    <row r="99" spans="1:16" ht="30" customHeight="1" x14ac:dyDescent="0.25">
      <c r="A99" s="209"/>
      <c r="B99" s="65">
        <v>12</v>
      </c>
      <c r="C99" s="2756"/>
      <c r="D99" s="2746" t="s">
        <v>1127</v>
      </c>
      <c r="E99" s="2747"/>
      <c r="F99" s="27"/>
      <c r="G99" s="21"/>
      <c r="H99" s="28"/>
      <c r="I99" s="898"/>
      <c r="J99" s="21"/>
      <c r="K99" s="899"/>
      <c r="L99" s="27"/>
      <c r="M99" s="21"/>
      <c r="N99" s="28"/>
      <c r="O99" s="330"/>
      <c r="P99" s="1073"/>
    </row>
    <row r="100" spans="1:16" ht="30" customHeight="1" x14ac:dyDescent="0.25">
      <c r="A100" s="209"/>
      <c r="B100" s="65">
        <v>13</v>
      </c>
      <c r="C100" s="2756"/>
      <c r="D100" s="2746" t="s">
        <v>1128</v>
      </c>
      <c r="E100" s="2747"/>
      <c r="F100" s="27"/>
      <c r="G100" s="21"/>
      <c r="H100" s="28"/>
      <c r="I100" s="898"/>
      <c r="J100" s="21"/>
      <c r="K100" s="899"/>
      <c r="L100" s="27"/>
      <c r="M100" s="21"/>
      <c r="N100" s="28"/>
      <c r="O100" s="330"/>
      <c r="P100" s="1073"/>
    </row>
    <row r="101" spans="1:16" ht="15" customHeight="1" x14ac:dyDescent="0.25">
      <c r="A101" s="209"/>
      <c r="B101" s="136">
        <v>14</v>
      </c>
      <c r="C101" s="2756"/>
      <c r="D101" s="2746" t="s">
        <v>1129</v>
      </c>
      <c r="E101" s="2747"/>
      <c r="F101" s="27"/>
      <c r="G101" s="21"/>
      <c r="H101" s="28"/>
      <c r="I101" s="898"/>
      <c r="J101" s="21"/>
      <c r="K101" s="899"/>
      <c r="L101" s="27"/>
      <c r="M101" s="21"/>
      <c r="N101" s="28"/>
      <c r="O101" s="330"/>
      <c r="P101" s="1073"/>
    </row>
    <row r="102" spans="1:16" ht="45" customHeight="1" x14ac:dyDescent="0.25">
      <c r="A102" s="209"/>
      <c r="B102" s="136">
        <v>15</v>
      </c>
      <c r="C102" s="2756"/>
      <c r="D102" s="2746" t="s">
        <v>1134</v>
      </c>
      <c r="E102" s="2747"/>
      <c r="F102" s="27"/>
      <c r="G102" s="21"/>
      <c r="H102" s="28"/>
      <c r="I102" s="898"/>
      <c r="J102" s="21"/>
      <c r="K102" s="899"/>
      <c r="L102" s="27"/>
      <c r="M102" s="21"/>
      <c r="N102" s="28"/>
      <c r="O102" s="330"/>
      <c r="P102" s="1073"/>
    </row>
    <row r="103" spans="1:16" ht="15" customHeight="1" x14ac:dyDescent="0.25">
      <c r="A103" s="209"/>
      <c r="B103" s="136">
        <v>16</v>
      </c>
      <c r="C103" s="2762" t="s">
        <v>1135</v>
      </c>
      <c r="D103" s="2762"/>
      <c r="E103" s="2763"/>
      <c r="F103" s="27"/>
      <c r="G103" s="21"/>
      <c r="H103" s="28"/>
      <c r="I103" s="898"/>
      <c r="J103" s="21"/>
      <c r="K103" s="899"/>
      <c r="L103" s="27"/>
      <c r="M103" s="21"/>
      <c r="N103" s="28"/>
      <c r="O103" s="330"/>
      <c r="P103" s="1073"/>
    </row>
    <row r="104" spans="1:16" ht="15" customHeight="1" x14ac:dyDescent="0.25">
      <c r="A104" s="209"/>
      <c r="B104" s="136">
        <v>17</v>
      </c>
      <c r="C104" s="2762" t="s">
        <v>1234</v>
      </c>
      <c r="D104" s="2762"/>
      <c r="E104" s="2763"/>
      <c r="F104" s="27"/>
      <c r="G104" s="21"/>
      <c r="H104" s="28"/>
      <c r="I104" s="898"/>
      <c r="J104" s="21"/>
      <c r="K104" s="899"/>
      <c r="L104" s="27"/>
      <c r="M104" s="21"/>
      <c r="N104" s="28"/>
      <c r="O104" s="330"/>
      <c r="P104" s="1073"/>
    </row>
    <row r="105" spans="1:16" ht="15" customHeight="1" x14ac:dyDescent="0.25">
      <c r="A105" s="209"/>
      <c r="B105" s="128">
        <v>18</v>
      </c>
      <c r="C105" s="2765" t="s">
        <v>1235</v>
      </c>
      <c r="D105" s="2765"/>
      <c r="E105" s="2766"/>
      <c r="F105" s="229"/>
      <c r="G105" s="17"/>
      <c r="H105" s="49"/>
      <c r="I105" s="902"/>
      <c r="J105" s="17"/>
      <c r="K105" s="903"/>
      <c r="L105" s="229"/>
      <c r="M105" s="17"/>
      <c r="N105" s="49"/>
      <c r="O105" s="330"/>
      <c r="P105" s="1073"/>
    </row>
    <row r="106" spans="1:16" ht="15" customHeight="1" x14ac:dyDescent="0.25">
      <c r="A106" s="209"/>
      <c r="B106" s="58"/>
      <c r="C106" s="58"/>
      <c r="D106" s="58"/>
      <c r="E106" s="58"/>
      <c r="F106" s="58"/>
      <c r="G106" s="58"/>
      <c r="H106" s="58"/>
      <c r="I106" s="58"/>
      <c r="J106" s="58"/>
      <c r="K106" s="58"/>
      <c r="L106" s="58"/>
      <c r="M106" s="58"/>
      <c r="N106" s="58"/>
      <c r="O106" s="58"/>
      <c r="P106" s="244"/>
    </row>
    <row r="107" spans="1:16" ht="15" customHeight="1" x14ac:dyDescent="0.25">
      <c r="A107" s="216"/>
      <c r="B107" s="2585"/>
      <c r="C107" s="2695"/>
      <c r="D107" s="2695"/>
      <c r="E107" s="2583"/>
      <c r="F107" s="975" t="s">
        <v>921</v>
      </c>
      <c r="G107" s="676"/>
      <c r="H107" s="676"/>
      <c r="I107" s="676"/>
      <c r="J107" s="676"/>
      <c r="K107" s="676"/>
      <c r="L107" s="58"/>
      <c r="M107" s="58"/>
      <c r="N107" s="58"/>
      <c r="O107" s="58"/>
      <c r="P107" s="244"/>
    </row>
    <row r="108" spans="1:16" ht="15" customHeight="1" x14ac:dyDescent="0.25">
      <c r="A108" s="216"/>
      <c r="B108" s="1127" t="s">
        <v>1270</v>
      </c>
      <c r="C108" s="1128"/>
      <c r="D108" s="1128"/>
      <c r="E108" s="1128"/>
      <c r="F108" s="1129" t="str">
        <f>IF(AND(ISNUMBER(F109), ISNUMBER(F113), ISNUMBER(F117)), SUM(F109, F113, F117), "")</f>
        <v/>
      </c>
      <c r="G108" s="676"/>
      <c r="H108" s="676"/>
      <c r="I108" s="676"/>
      <c r="J108" s="676"/>
      <c r="K108" s="676"/>
      <c r="L108" s="58"/>
      <c r="M108" s="58"/>
      <c r="N108" s="58"/>
      <c r="O108" s="58"/>
      <c r="P108" s="244"/>
    </row>
    <row r="109" spans="1:16" ht="15" customHeight="1" x14ac:dyDescent="0.25">
      <c r="A109" s="216"/>
      <c r="B109" s="228" t="s">
        <v>402</v>
      </c>
      <c r="C109" s="1016"/>
      <c r="D109" s="1016"/>
      <c r="E109" s="1016"/>
      <c r="F109" s="54" t="str">
        <f>IF(AND(ISNUMBER(F110), ISNUMBER(F111), ISNUMBER(F112)), IF($I$4="Medium", F110, IF($I$4="High", F111, IF($I$4="Low", F112, ""))), "")</f>
        <v/>
      </c>
      <c r="G109" s="58"/>
      <c r="H109" s="58"/>
      <c r="I109" s="58"/>
      <c r="J109" s="58"/>
      <c r="K109" s="58"/>
      <c r="L109" s="58"/>
      <c r="N109" s="58"/>
      <c r="O109" s="58"/>
      <c r="P109" s="282"/>
    </row>
    <row r="110" spans="1:16" ht="15" customHeight="1" x14ac:dyDescent="0.25">
      <c r="A110" s="216"/>
      <c r="B110" s="1126" t="s">
        <v>1063</v>
      </c>
      <c r="C110" s="92"/>
      <c r="D110" s="92"/>
      <c r="E110" s="92"/>
      <c r="F110" s="262"/>
      <c r="G110" s="58"/>
      <c r="H110" s="58"/>
      <c r="I110" s="58"/>
      <c r="J110" s="58"/>
      <c r="K110" s="58"/>
      <c r="L110" s="58"/>
      <c r="N110" s="58"/>
      <c r="O110" s="58"/>
      <c r="P110" s="282"/>
    </row>
    <row r="111" spans="1:16" ht="15" customHeight="1" x14ac:dyDescent="0.25">
      <c r="A111" s="216"/>
      <c r="B111" s="1126" t="s">
        <v>1064</v>
      </c>
      <c r="C111" s="92"/>
      <c r="D111" s="92"/>
      <c r="E111" s="92"/>
      <c r="F111" s="262"/>
      <c r="K111" s="58"/>
      <c r="L111" s="58"/>
      <c r="N111" s="58"/>
      <c r="O111" s="58"/>
      <c r="P111" s="282"/>
    </row>
    <row r="112" spans="1:16" ht="15" customHeight="1" x14ac:dyDescent="0.25">
      <c r="A112" s="216"/>
      <c r="B112" s="1126" t="s">
        <v>1065</v>
      </c>
      <c r="C112" s="92"/>
      <c r="D112" s="92"/>
      <c r="E112" s="92"/>
      <c r="F112" s="262"/>
      <c r="K112" s="58"/>
      <c r="L112" s="58"/>
      <c r="N112" s="58"/>
      <c r="O112" s="58"/>
      <c r="P112" s="282"/>
    </row>
    <row r="113" spans="1:16" ht="15" customHeight="1" x14ac:dyDescent="0.25">
      <c r="A113" s="216"/>
      <c r="B113" s="228" t="s">
        <v>403</v>
      </c>
      <c r="C113" s="1016"/>
      <c r="D113" s="1016"/>
      <c r="E113" s="1016"/>
      <c r="F113" s="54" t="str">
        <f>IF(AND(ISNUMBER(F114), ISNUMBER(F115), ISNUMBER(F116)), IF($I$4="Medium", F114, IF($I$4="High", F115, IF($I$4="Low", F116, ""))), "")</f>
        <v/>
      </c>
      <c r="K113" s="58"/>
      <c r="L113" s="58"/>
      <c r="N113" s="58"/>
      <c r="O113" s="58"/>
      <c r="P113" s="282"/>
    </row>
    <row r="114" spans="1:16" ht="15" customHeight="1" x14ac:dyDescent="0.25">
      <c r="A114" s="216"/>
      <c r="B114" s="1126" t="s">
        <v>1063</v>
      </c>
      <c r="C114" s="92"/>
      <c r="D114" s="92"/>
      <c r="E114" s="92"/>
      <c r="F114" s="262"/>
      <c r="K114" s="58"/>
      <c r="L114" s="58"/>
      <c r="N114" s="58"/>
      <c r="O114" s="58"/>
      <c r="P114" s="282"/>
    </row>
    <row r="115" spans="1:16" ht="15" customHeight="1" x14ac:dyDescent="0.25">
      <c r="A115" s="216"/>
      <c r="B115" s="1126" t="s">
        <v>1064</v>
      </c>
      <c r="C115" s="92"/>
      <c r="D115" s="92"/>
      <c r="E115" s="92"/>
      <c r="F115" s="262"/>
      <c r="K115" s="58"/>
      <c r="L115" s="58"/>
      <c r="N115" s="58"/>
      <c r="O115" s="58"/>
      <c r="P115" s="282"/>
    </row>
    <row r="116" spans="1:16" ht="15" customHeight="1" x14ac:dyDescent="0.25">
      <c r="A116" s="216"/>
      <c r="B116" s="1126" t="s">
        <v>1065</v>
      </c>
      <c r="C116" s="92"/>
      <c r="D116" s="92"/>
      <c r="E116" s="92"/>
      <c r="F116" s="262"/>
      <c r="K116" s="58"/>
      <c r="L116" s="58"/>
      <c r="N116" s="58"/>
      <c r="O116" s="58"/>
      <c r="P116" s="282"/>
    </row>
    <row r="117" spans="1:16" ht="15" customHeight="1" x14ac:dyDescent="0.25">
      <c r="A117" s="216"/>
      <c r="B117" s="228" t="s">
        <v>404</v>
      </c>
      <c r="C117" s="1016"/>
      <c r="D117" s="1016"/>
      <c r="E117" s="1016"/>
      <c r="F117" s="54" t="str">
        <f>IF(AND(ISNUMBER(F118), ISNUMBER(F119), ISNUMBER(F120)), IF($I$4="Medium", F118, IF($I$4="High", F119, IF($I$4="Low", F120, ""))), "")</f>
        <v/>
      </c>
      <c r="K117" s="58"/>
      <c r="L117" s="58"/>
      <c r="N117" s="58"/>
      <c r="O117" s="58"/>
      <c r="P117" s="282"/>
    </row>
    <row r="118" spans="1:16" ht="15" customHeight="1" x14ac:dyDescent="0.25">
      <c r="A118" s="216"/>
      <c r="B118" s="1126" t="s">
        <v>1063</v>
      </c>
      <c r="C118" s="92"/>
      <c r="D118" s="92"/>
      <c r="E118" s="92"/>
      <c r="F118" s="262"/>
      <c r="G118" s="58"/>
      <c r="H118" s="58"/>
      <c r="I118" s="58"/>
      <c r="J118" s="58"/>
      <c r="K118" s="58"/>
      <c r="L118" s="58"/>
      <c r="N118" s="58"/>
      <c r="O118" s="58"/>
      <c r="P118" s="282"/>
    </row>
    <row r="119" spans="1:16" ht="15" customHeight="1" x14ac:dyDescent="0.25">
      <c r="A119" s="216"/>
      <c r="B119" s="1126" t="s">
        <v>1064</v>
      </c>
      <c r="C119" s="92"/>
      <c r="D119" s="92"/>
      <c r="E119" s="92"/>
      <c r="F119" s="262"/>
      <c r="G119" s="58"/>
      <c r="H119" s="58"/>
      <c r="I119" s="58"/>
      <c r="J119" s="58"/>
      <c r="K119" s="58"/>
      <c r="L119" s="58"/>
      <c r="N119" s="58"/>
      <c r="O119" s="58"/>
      <c r="P119" s="282"/>
    </row>
    <row r="120" spans="1:16" ht="15" customHeight="1" x14ac:dyDescent="0.25">
      <c r="A120" s="216"/>
      <c r="B120" s="951" t="s">
        <v>1065</v>
      </c>
      <c r="C120" s="170"/>
      <c r="D120" s="170"/>
      <c r="E120" s="170"/>
      <c r="F120" s="371"/>
      <c r="G120" s="58"/>
      <c r="H120" s="58"/>
      <c r="I120" s="58"/>
      <c r="J120" s="58"/>
      <c r="K120" s="58"/>
      <c r="L120" s="58"/>
      <c r="N120" s="58"/>
      <c r="O120" s="58"/>
      <c r="P120" s="282"/>
    </row>
    <row r="121" spans="1:16" ht="15" customHeight="1" x14ac:dyDescent="0.25">
      <c r="A121" s="644"/>
      <c r="B121" s="240"/>
      <c r="C121" s="240"/>
      <c r="D121" s="240"/>
      <c r="E121" s="240"/>
      <c r="F121" s="240"/>
      <c r="G121" s="240"/>
      <c r="H121" s="240"/>
      <c r="I121" s="240"/>
      <c r="J121" s="240"/>
      <c r="K121" s="240"/>
      <c r="L121" s="240"/>
      <c r="M121" s="240"/>
      <c r="N121" s="240"/>
      <c r="O121" s="240"/>
      <c r="P121" s="779"/>
    </row>
    <row r="122" spans="1:16" ht="45" customHeight="1" x14ac:dyDescent="0.25">
      <c r="A122" s="245" t="s">
        <v>1763</v>
      </c>
      <c r="B122" s="56"/>
      <c r="C122" s="58"/>
      <c r="D122" s="58"/>
      <c r="E122" s="58"/>
      <c r="F122" s="58"/>
      <c r="G122" s="58"/>
      <c r="H122" s="58"/>
      <c r="I122" s="58"/>
      <c r="J122" s="58"/>
      <c r="K122" s="58"/>
      <c r="L122" s="58"/>
      <c r="M122" s="58"/>
      <c r="N122" s="58"/>
      <c r="O122" s="58"/>
      <c r="P122" s="244"/>
    </row>
    <row r="123" spans="1:16" ht="30" customHeight="1" x14ac:dyDescent="0.25">
      <c r="A123" s="1020"/>
      <c r="B123" s="2752" t="s">
        <v>1120</v>
      </c>
      <c r="C123" s="2554" t="s">
        <v>1121</v>
      </c>
      <c r="D123" s="2771" t="s">
        <v>1122</v>
      </c>
      <c r="E123" s="2808"/>
      <c r="F123" s="2744" t="s">
        <v>1231</v>
      </c>
      <c r="G123" s="2744"/>
      <c r="H123" s="2744"/>
      <c r="I123" s="2768" t="s">
        <v>1232</v>
      </c>
      <c r="J123" s="2744"/>
      <c r="K123" s="2767"/>
      <c r="L123" s="2744" t="s">
        <v>1233</v>
      </c>
      <c r="M123" s="2744"/>
      <c r="N123" s="2744"/>
      <c r="O123" s="1136"/>
      <c r="P123" s="282"/>
    </row>
    <row r="124" spans="1:16" ht="15" customHeight="1" x14ac:dyDescent="0.25">
      <c r="A124" s="1022"/>
      <c r="B124" s="2753"/>
      <c r="C124" s="2807"/>
      <c r="D124" s="2772"/>
      <c r="E124" s="2809"/>
      <c r="F124" s="1050" t="s">
        <v>1073</v>
      </c>
      <c r="G124" s="1005" t="s">
        <v>1074</v>
      </c>
      <c r="H124" s="1009" t="s">
        <v>1075</v>
      </c>
      <c r="I124" s="1057" t="s">
        <v>1073</v>
      </c>
      <c r="J124" s="1005" t="s">
        <v>1074</v>
      </c>
      <c r="K124" s="1058" t="s">
        <v>1075</v>
      </c>
      <c r="L124" s="1028" t="s">
        <v>1073</v>
      </c>
      <c r="M124" s="1027" t="s">
        <v>1074</v>
      </c>
      <c r="N124" s="1007" t="s">
        <v>1075</v>
      </c>
      <c r="O124" s="1137"/>
      <c r="P124" s="282"/>
    </row>
    <row r="125" spans="1:16" ht="15" customHeight="1" x14ac:dyDescent="0.25">
      <c r="A125" s="209"/>
      <c r="B125" s="67">
        <v>1</v>
      </c>
      <c r="C125" s="2811" t="s">
        <v>1237</v>
      </c>
      <c r="D125" s="2804" t="s">
        <v>1136</v>
      </c>
      <c r="E125" s="2805"/>
      <c r="F125" s="1055"/>
      <c r="G125" s="1024"/>
      <c r="H125" s="1024"/>
      <c r="I125" s="1012"/>
      <c r="J125" s="778"/>
      <c r="K125" s="1010"/>
      <c r="L125" s="1055"/>
      <c r="M125" s="1024"/>
      <c r="N125" s="1024"/>
      <c r="O125" s="330"/>
      <c r="P125" s="282"/>
    </row>
    <row r="126" spans="1:16" ht="15" customHeight="1" x14ac:dyDescent="0.25">
      <c r="A126" s="209"/>
      <c r="B126" s="65">
        <v>2</v>
      </c>
      <c r="C126" s="2756"/>
      <c r="D126" s="2747" t="s">
        <v>1137</v>
      </c>
      <c r="E126" s="2754"/>
      <c r="F126" s="262"/>
      <c r="G126" s="28"/>
      <c r="H126" s="28"/>
      <c r="I126" s="898"/>
      <c r="J126" s="21"/>
      <c r="K126" s="899"/>
      <c r="L126" s="262"/>
      <c r="M126" s="28"/>
      <c r="N126" s="28"/>
      <c r="O126" s="330"/>
      <c r="P126" s="282"/>
    </row>
    <row r="127" spans="1:16" ht="15" customHeight="1" x14ac:dyDescent="0.25">
      <c r="A127" s="209"/>
      <c r="B127" s="65">
        <v>3</v>
      </c>
      <c r="C127" s="2756"/>
      <c r="D127" s="2747" t="s">
        <v>1138</v>
      </c>
      <c r="E127" s="2754"/>
      <c r="F127" s="262"/>
      <c r="G127" s="28"/>
      <c r="H127" s="28"/>
      <c r="I127" s="898"/>
      <c r="J127" s="21"/>
      <c r="K127" s="899"/>
      <c r="L127" s="262"/>
      <c r="M127" s="28"/>
      <c r="N127" s="28"/>
      <c r="O127" s="330"/>
      <c r="P127" s="282"/>
    </row>
    <row r="128" spans="1:16" ht="15" customHeight="1" x14ac:dyDescent="0.25">
      <c r="A128" s="209"/>
      <c r="B128" s="65">
        <v>4</v>
      </c>
      <c r="C128" s="2756"/>
      <c r="D128" s="2747" t="s">
        <v>1139</v>
      </c>
      <c r="E128" s="2754"/>
      <c r="F128" s="262"/>
      <c r="G128" s="28"/>
      <c r="H128" s="28"/>
      <c r="I128" s="898"/>
      <c r="J128" s="21"/>
      <c r="K128" s="899"/>
      <c r="L128" s="262"/>
      <c r="M128" s="28"/>
      <c r="N128" s="28"/>
      <c r="O128" s="330"/>
      <c r="P128" s="282"/>
    </row>
    <row r="129" spans="1:16" ht="15" customHeight="1" x14ac:dyDescent="0.25">
      <c r="A129" s="209"/>
      <c r="B129" s="65">
        <v>5</v>
      </c>
      <c r="C129" s="2756"/>
      <c r="D129" s="2747" t="s">
        <v>1140</v>
      </c>
      <c r="E129" s="2754"/>
      <c r="F129" s="262"/>
      <c r="G129" s="28"/>
      <c r="H129" s="28"/>
      <c r="I129" s="898"/>
      <c r="J129" s="21"/>
      <c r="K129" s="899"/>
      <c r="L129" s="262"/>
      <c r="M129" s="28"/>
      <c r="N129" s="28"/>
      <c r="O129" s="330"/>
      <c r="P129" s="282"/>
    </row>
    <row r="130" spans="1:16" ht="15" customHeight="1" x14ac:dyDescent="0.25">
      <c r="A130" s="209"/>
      <c r="B130" s="65">
        <v>6</v>
      </c>
      <c r="C130" s="2756"/>
      <c r="D130" s="2747" t="s">
        <v>1141</v>
      </c>
      <c r="E130" s="2754"/>
      <c r="F130" s="1056"/>
      <c r="G130" s="1023"/>
      <c r="H130" s="1023"/>
      <c r="I130" s="898"/>
      <c r="J130" s="21"/>
      <c r="K130" s="899"/>
      <c r="L130" s="1056"/>
      <c r="M130" s="1023"/>
      <c r="N130" s="1023"/>
      <c r="O130" s="330"/>
      <c r="P130" s="282"/>
    </row>
    <row r="131" spans="1:16" ht="15" customHeight="1" x14ac:dyDescent="0.25">
      <c r="A131" s="209"/>
      <c r="B131" s="65">
        <v>7</v>
      </c>
      <c r="C131" s="2756"/>
      <c r="D131" s="2747" t="s">
        <v>1142</v>
      </c>
      <c r="E131" s="2754"/>
      <c r="F131" s="262"/>
      <c r="G131" s="28"/>
      <c r="H131" s="28"/>
      <c r="I131" s="898"/>
      <c r="J131" s="21"/>
      <c r="K131" s="899"/>
      <c r="L131" s="262"/>
      <c r="M131" s="28"/>
      <c r="N131" s="28"/>
      <c r="O131" s="330"/>
      <c r="P131" s="282"/>
    </row>
    <row r="132" spans="1:16" ht="15" customHeight="1" x14ac:dyDescent="0.25">
      <c r="A132" s="209"/>
      <c r="B132" s="65">
        <v>8</v>
      </c>
      <c r="C132" s="2756"/>
      <c r="D132" s="2747" t="s">
        <v>1143</v>
      </c>
      <c r="E132" s="2754"/>
      <c r="F132" s="262"/>
      <c r="G132" s="28"/>
      <c r="H132" s="28"/>
      <c r="I132" s="898"/>
      <c r="J132" s="21"/>
      <c r="K132" s="899"/>
      <c r="L132" s="262"/>
      <c r="M132" s="28"/>
      <c r="N132" s="28"/>
      <c r="O132" s="330"/>
      <c r="P132" s="282"/>
    </row>
    <row r="133" spans="1:16" ht="15" customHeight="1" x14ac:dyDescent="0.25">
      <c r="A133" s="209"/>
      <c r="B133" s="65">
        <v>9</v>
      </c>
      <c r="C133" s="2814" t="s">
        <v>1236</v>
      </c>
      <c r="D133" s="2747" t="s">
        <v>1136</v>
      </c>
      <c r="E133" s="2754"/>
      <c r="F133" s="262"/>
      <c r="G133" s="28"/>
      <c r="H133" s="28"/>
      <c r="I133" s="898"/>
      <c r="J133" s="21"/>
      <c r="K133" s="899"/>
      <c r="L133" s="262"/>
      <c r="M133" s="28"/>
      <c r="N133" s="28"/>
      <c r="O133" s="330"/>
      <c r="P133" s="282"/>
    </row>
    <row r="134" spans="1:16" ht="15" customHeight="1" x14ac:dyDescent="0.25">
      <c r="A134" s="209"/>
      <c r="B134" s="65">
        <v>10</v>
      </c>
      <c r="C134" s="2756"/>
      <c r="D134" s="2747" t="s">
        <v>1137</v>
      </c>
      <c r="E134" s="2754"/>
      <c r="F134" s="1056"/>
      <c r="G134" s="1023"/>
      <c r="H134" s="1023"/>
      <c r="I134" s="898"/>
      <c r="J134" s="21"/>
      <c r="K134" s="899"/>
      <c r="L134" s="1056"/>
      <c r="M134" s="1023"/>
      <c r="N134" s="1023"/>
      <c r="O134" s="330"/>
      <c r="P134" s="282"/>
    </row>
    <row r="135" spans="1:16" ht="15" customHeight="1" x14ac:dyDescent="0.25">
      <c r="A135" s="209"/>
      <c r="B135" s="65">
        <v>11</v>
      </c>
      <c r="C135" s="2756"/>
      <c r="D135" s="2747" t="s">
        <v>1138</v>
      </c>
      <c r="E135" s="2754"/>
      <c r="F135" s="262"/>
      <c r="G135" s="28"/>
      <c r="H135" s="28"/>
      <c r="I135" s="898"/>
      <c r="J135" s="21"/>
      <c r="K135" s="899"/>
      <c r="L135" s="262"/>
      <c r="M135" s="28"/>
      <c r="N135" s="28"/>
      <c r="O135" s="330"/>
      <c r="P135" s="282"/>
    </row>
    <row r="136" spans="1:16" ht="15" customHeight="1" x14ac:dyDescent="0.25">
      <c r="A136" s="209"/>
      <c r="B136" s="65">
        <v>12</v>
      </c>
      <c r="C136" s="2756"/>
      <c r="D136" s="2747" t="s">
        <v>1139</v>
      </c>
      <c r="E136" s="2754"/>
      <c r="F136" s="262"/>
      <c r="G136" s="28"/>
      <c r="H136" s="28"/>
      <c r="I136" s="898"/>
      <c r="J136" s="21"/>
      <c r="K136" s="899"/>
      <c r="L136" s="262"/>
      <c r="M136" s="28"/>
      <c r="N136" s="28"/>
      <c r="O136" s="330"/>
      <c r="P136" s="282"/>
    </row>
    <row r="137" spans="1:16" ht="15" customHeight="1" x14ac:dyDescent="0.25">
      <c r="A137" s="209"/>
      <c r="B137" s="65">
        <v>13</v>
      </c>
      <c r="C137" s="2756"/>
      <c r="D137" s="2747" t="s">
        <v>1140</v>
      </c>
      <c r="E137" s="2754"/>
      <c r="F137" s="262"/>
      <c r="G137" s="28"/>
      <c r="H137" s="28"/>
      <c r="I137" s="898"/>
      <c r="J137" s="21"/>
      <c r="K137" s="899"/>
      <c r="L137" s="262"/>
      <c r="M137" s="28"/>
      <c r="N137" s="28"/>
      <c r="O137" s="330"/>
      <c r="P137" s="282"/>
    </row>
    <row r="138" spans="1:16" ht="15" customHeight="1" x14ac:dyDescent="0.25">
      <c r="A138" s="209"/>
      <c r="B138" s="65">
        <v>14</v>
      </c>
      <c r="C138" s="2756"/>
      <c r="D138" s="2747" t="s">
        <v>1141</v>
      </c>
      <c r="E138" s="2754"/>
      <c r="F138" s="1056"/>
      <c r="G138" s="1023"/>
      <c r="H138" s="1023"/>
      <c r="I138" s="898"/>
      <c r="J138" s="21"/>
      <c r="K138" s="899"/>
      <c r="L138" s="1056"/>
      <c r="M138" s="1023"/>
      <c r="N138" s="1023"/>
      <c r="O138" s="330"/>
      <c r="P138" s="282"/>
    </row>
    <row r="139" spans="1:16" ht="15" customHeight="1" x14ac:dyDescent="0.25">
      <c r="A139" s="209"/>
      <c r="B139" s="65">
        <v>15</v>
      </c>
      <c r="C139" s="2756"/>
      <c r="D139" s="2747" t="s">
        <v>1142</v>
      </c>
      <c r="E139" s="2754"/>
      <c r="F139" s="262"/>
      <c r="G139" s="28"/>
      <c r="H139" s="28"/>
      <c r="I139" s="898"/>
      <c r="J139" s="21"/>
      <c r="K139" s="899"/>
      <c r="L139" s="262"/>
      <c r="M139" s="28"/>
      <c r="N139" s="28"/>
      <c r="O139" s="330"/>
      <c r="P139" s="282"/>
    </row>
    <row r="140" spans="1:16" ht="15" customHeight="1" x14ac:dyDescent="0.25">
      <c r="A140" s="209"/>
      <c r="B140" s="65">
        <v>16</v>
      </c>
      <c r="C140" s="2756"/>
      <c r="D140" s="2747" t="s">
        <v>1143</v>
      </c>
      <c r="E140" s="2754"/>
      <c r="F140" s="262"/>
      <c r="G140" s="28"/>
      <c r="H140" s="28"/>
      <c r="I140" s="898"/>
      <c r="J140" s="21"/>
      <c r="K140" s="899"/>
      <c r="L140" s="262"/>
      <c r="M140" s="28"/>
      <c r="N140" s="28"/>
      <c r="O140" s="330"/>
      <c r="P140" s="282"/>
    </row>
    <row r="141" spans="1:16" ht="15" customHeight="1" x14ac:dyDescent="0.25">
      <c r="A141" s="209"/>
      <c r="B141" s="65">
        <v>17</v>
      </c>
      <c r="C141" s="2756" t="s">
        <v>1144</v>
      </c>
      <c r="D141" s="2747" t="s">
        <v>1136</v>
      </c>
      <c r="E141" s="2754"/>
      <c r="F141" s="262"/>
      <c r="G141" s="28"/>
      <c r="H141" s="28"/>
      <c r="I141" s="898"/>
      <c r="J141" s="21"/>
      <c r="K141" s="899"/>
      <c r="L141" s="262"/>
      <c r="M141" s="28"/>
      <c r="N141" s="28"/>
      <c r="O141" s="330"/>
      <c r="P141" s="282"/>
    </row>
    <row r="142" spans="1:16" ht="15" customHeight="1" x14ac:dyDescent="0.25">
      <c r="A142" s="209"/>
      <c r="B142" s="65">
        <v>18</v>
      </c>
      <c r="C142" s="2756"/>
      <c r="D142" s="2747" t="s">
        <v>1137</v>
      </c>
      <c r="E142" s="2754"/>
      <c r="F142" s="1056"/>
      <c r="G142" s="1023"/>
      <c r="H142" s="1023"/>
      <c r="I142" s="898"/>
      <c r="J142" s="21"/>
      <c r="K142" s="899"/>
      <c r="L142" s="1056"/>
      <c r="M142" s="1023"/>
      <c r="N142" s="1023"/>
      <c r="O142" s="330"/>
      <c r="P142" s="282"/>
    </row>
    <row r="143" spans="1:16" ht="15" customHeight="1" x14ac:dyDescent="0.25">
      <c r="A143" s="209"/>
      <c r="B143" s="65">
        <v>19</v>
      </c>
      <c r="C143" s="2756"/>
      <c r="D143" s="2747" t="s">
        <v>1138</v>
      </c>
      <c r="E143" s="2754"/>
      <c r="F143" s="262"/>
      <c r="G143" s="28"/>
      <c r="H143" s="28"/>
      <c r="I143" s="898"/>
      <c r="J143" s="21"/>
      <c r="K143" s="899"/>
      <c r="L143" s="262"/>
      <c r="M143" s="28"/>
      <c r="N143" s="28"/>
      <c r="O143" s="330"/>
      <c r="P143" s="282"/>
    </row>
    <row r="144" spans="1:16" ht="15" customHeight="1" x14ac:dyDescent="0.25">
      <c r="A144" s="209"/>
      <c r="B144" s="65">
        <v>20</v>
      </c>
      <c r="C144" s="2756"/>
      <c r="D144" s="2747" t="s">
        <v>1139</v>
      </c>
      <c r="E144" s="2754"/>
      <c r="F144" s="262"/>
      <c r="G144" s="28"/>
      <c r="H144" s="28"/>
      <c r="I144" s="898"/>
      <c r="J144" s="21"/>
      <c r="K144" s="899"/>
      <c r="L144" s="262"/>
      <c r="M144" s="28"/>
      <c r="N144" s="28"/>
      <c r="O144" s="330"/>
      <c r="P144" s="282"/>
    </row>
    <row r="145" spans="1:16" ht="15" customHeight="1" x14ac:dyDescent="0.25">
      <c r="A145" s="209"/>
      <c r="B145" s="65">
        <v>21</v>
      </c>
      <c r="C145" s="2756"/>
      <c r="D145" s="2747" t="s">
        <v>1140</v>
      </c>
      <c r="E145" s="2754"/>
      <c r="F145" s="262"/>
      <c r="G145" s="28"/>
      <c r="H145" s="28"/>
      <c r="I145" s="898"/>
      <c r="J145" s="21"/>
      <c r="K145" s="899"/>
      <c r="L145" s="262"/>
      <c r="M145" s="28"/>
      <c r="N145" s="28"/>
      <c r="O145" s="330"/>
      <c r="P145" s="282"/>
    </row>
    <row r="146" spans="1:16" ht="15" customHeight="1" x14ac:dyDescent="0.25">
      <c r="A146" s="209"/>
      <c r="B146" s="65">
        <v>22</v>
      </c>
      <c r="C146" s="2756"/>
      <c r="D146" s="2747" t="s">
        <v>1141</v>
      </c>
      <c r="E146" s="2754"/>
      <c r="F146" s="1056"/>
      <c r="G146" s="1023"/>
      <c r="H146" s="1023"/>
      <c r="I146" s="898"/>
      <c r="J146" s="21"/>
      <c r="K146" s="899"/>
      <c r="L146" s="1056"/>
      <c r="M146" s="1023"/>
      <c r="N146" s="1023"/>
      <c r="O146" s="330"/>
      <c r="P146" s="282"/>
    </row>
    <row r="147" spans="1:16" ht="15" customHeight="1" x14ac:dyDescent="0.25">
      <c r="A147" s="209"/>
      <c r="B147" s="65">
        <v>23</v>
      </c>
      <c r="C147" s="2756"/>
      <c r="D147" s="2747" t="s">
        <v>1142</v>
      </c>
      <c r="E147" s="2754"/>
      <c r="F147" s="262"/>
      <c r="G147" s="28"/>
      <c r="H147" s="28"/>
      <c r="I147" s="898"/>
      <c r="J147" s="21"/>
      <c r="K147" s="899"/>
      <c r="L147" s="262"/>
      <c r="M147" s="28"/>
      <c r="N147" s="28"/>
      <c r="O147" s="330"/>
      <c r="P147" s="282"/>
    </row>
    <row r="148" spans="1:16" ht="15" customHeight="1" x14ac:dyDescent="0.25">
      <c r="A148" s="209"/>
      <c r="B148" s="65">
        <v>24</v>
      </c>
      <c r="C148" s="2756"/>
      <c r="D148" s="2747" t="s">
        <v>1143</v>
      </c>
      <c r="E148" s="2754"/>
      <c r="F148" s="262"/>
      <c r="G148" s="28"/>
      <c r="H148" s="28"/>
      <c r="I148" s="898"/>
      <c r="J148" s="21"/>
      <c r="K148" s="899"/>
      <c r="L148" s="262"/>
      <c r="M148" s="28"/>
      <c r="N148" s="28"/>
      <c r="O148" s="330"/>
      <c r="P148" s="282"/>
    </row>
    <row r="149" spans="1:16" ht="15" customHeight="1" x14ac:dyDescent="0.25">
      <c r="A149" s="209"/>
      <c r="B149" s="128">
        <v>25</v>
      </c>
      <c r="C149" s="2812" t="s">
        <v>1135</v>
      </c>
      <c r="D149" s="2813"/>
      <c r="E149" s="2813"/>
      <c r="F149" s="371"/>
      <c r="G149" s="49"/>
      <c r="H149" s="49"/>
      <c r="I149" s="902"/>
      <c r="J149" s="17"/>
      <c r="K149" s="903"/>
      <c r="L149" s="371"/>
      <c r="M149" s="49"/>
      <c r="N149" s="49"/>
      <c r="O149" s="330"/>
      <c r="P149" s="282"/>
    </row>
    <row r="150" spans="1:16" ht="15" customHeight="1" x14ac:dyDescent="0.25">
      <c r="A150" s="209"/>
      <c r="B150" s="58"/>
      <c r="C150" s="58"/>
      <c r="D150" s="58"/>
      <c r="E150" s="58"/>
      <c r="F150" s="58"/>
      <c r="G150" s="58"/>
      <c r="H150" s="58"/>
      <c r="I150" s="58"/>
      <c r="J150" s="58"/>
      <c r="K150" s="58"/>
      <c r="L150" s="58"/>
      <c r="M150" s="58"/>
      <c r="N150" s="58"/>
      <c r="O150" s="330"/>
      <c r="P150" s="244"/>
    </row>
    <row r="151" spans="1:16" ht="15" customHeight="1" x14ac:dyDescent="0.25">
      <c r="A151" s="216"/>
      <c r="B151" s="2585"/>
      <c r="C151" s="2695"/>
      <c r="D151" s="2695"/>
      <c r="E151" s="2583"/>
      <c r="F151" s="975" t="s">
        <v>921</v>
      </c>
      <c r="G151" s="676"/>
      <c r="H151" s="676"/>
      <c r="I151" s="676"/>
      <c r="J151" s="676"/>
      <c r="K151" s="676"/>
      <c r="L151" s="58"/>
      <c r="M151" s="58"/>
      <c r="N151" s="58"/>
      <c r="O151" s="330"/>
      <c r="P151" s="244"/>
    </row>
    <row r="152" spans="1:16" ht="15" customHeight="1" x14ac:dyDescent="0.25">
      <c r="A152" s="216"/>
      <c r="B152" s="1127" t="s">
        <v>1273</v>
      </c>
      <c r="C152" s="1128"/>
      <c r="D152" s="1128"/>
      <c r="E152" s="1128"/>
      <c r="F152" s="1129" t="str">
        <f>IF(AND(ISNUMBER(F153), ISNUMBER(F157), ISNUMBER(F161)), SUM(F153, F157, F161), "")</f>
        <v/>
      </c>
      <c r="G152" s="676"/>
      <c r="H152" s="676"/>
      <c r="I152" s="676"/>
      <c r="J152" s="676"/>
      <c r="K152" s="676"/>
      <c r="L152" s="58"/>
      <c r="M152" s="58"/>
      <c r="N152" s="58"/>
      <c r="O152" s="330"/>
      <c r="P152" s="244"/>
    </row>
    <row r="153" spans="1:16" ht="15" customHeight="1" x14ac:dyDescent="0.25">
      <c r="A153" s="216"/>
      <c r="B153" s="228" t="s">
        <v>402</v>
      </c>
      <c r="C153" s="1016"/>
      <c r="D153" s="1016"/>
      <c r="E153" s="1016"/>
      <c r="F153" s="54" t="str">
        <f>IF(AND(ISNUMBER(F154), ISNUMBER(F155), ISNUMBER(F156)), IF($I$4="Medium", F154, IF($I$4="High", F155, IF($I$4="Low", F156, ""))), "")</f>
        <v/>
      </c>
      <c r="G153" s="58"/>
      <c r="H153" s="58"/>
      <c r="I153" s="58"/>
      <c r="J153" s="58"/>
      <c r="K153" s="58"/>
      <c r="L153" s="58"/>
      <c r="N153" s="58"/>
      <c r="O153" s="330"/>
      <c r="P153" s="282"/>
    </row>
    <row r="154" spans="1:16" ht="15" customHeight="1" x14ac:dyDescent="0.25">
      <c r="A154" s="216"/>
      <c r="B154" s="1126" t="s">
        <v>1063</v>
      </c>
      <c r="C154" s="92"/>
      <c r="D154" s="92"/>
      <c r="E154" s="92"/>
      <c r="F154" s="262"/>
      <c r="G154" s="58"/>
      <c r="H154" s="58"/>
      <c r="I154" s="58"/>
      <c r="J154" s="58"/>
      <c r="K154" s="58"/>
      <c r="L154" s="58"/>
      <c r="N154" s="58"/>
      <c r="O154" s="330"/>
      <c r="P154" s="282"/>
    </row>
    <row r="155" spans="1:16" ht="15" customHeight="1" x14ac:dyDescent="0.25">
      <c r="A155" s="216"/>
      <c r="B155" s="1126" t="s">
        <v>1064</v>
      </c>
      <c r="C155" s="92"/>
      <c r="D155" s="92"/>
      <c r="E155" s="92"/>
      <c r="F155" s="262"/>
      <c r="K155" s="58"/>
      <c r="L155" s="58"/>
      <c r="N155" s="58"/>
      <c r="O155" s="330"/>
      <c r="P155" s="282"/>
    </row>
    <row r="156" spans="1:16" ht="15" customHeight="1" x14ac:dyDescent="0.25">
      <c r="A156" s="216"/>
      <c r="B156" s="1126" t="s">
        <v>1065</v>
      </c>
      <c r="C156" s="92"/>
      <c r="D156" s="92"/>
      <c r="E156" s="92"/>
      <c r="F156" s="262"/>
      <c r="K156" s="58"/>
      <c r="L156" s="58"/>
      <c r="N156" s="58"/>
      <c r="O156" s="330"/>
      <c r="P156" s="282"/>
    </row>
    <row r="157" spans="1:16" ht="15" customHeight="1" x14ac:dyDescent="0.25">
      <c r="A157" s="216"/>
      <c r="B157" s="228" t="s">
        <v>403</v>
      </c>
      <c r="C157" s="1016"/>
      <c r="D157" s="1016"/>
      <c r="E157" s="1016"/>
      <c r="F157" s="54" t="str">
        <f>IF(AND(ISNUMBER(F158), ISNUMBER(F159), ISNUMBER(F160)), IF($I$4="Medium", F158, IF($I$4="High", F159, IF($I$4="Low", F160, ""))), "")</f>
        <v/>
      </c>
      <c r="K157" s="58"/>
      <c r="L157" s="58"/>
      <c r="N157" s="58"/>
      <c r="O157" s="330"/>
      <c r="P157" s="282"/>
    </row>
    <row r="158" spans="1:16" ht="15" customHeight="1" x14ac:dyDescent="0.25">
      <c r="A158" s="216"/>
      <c r="B158" s="1126" t="s">
        <v>1063</v>
      </c>
      <c r="C158" s="92"/>
      <c r="D158" s="92"/>
      <c r="E158" s="92"/>
      <c r="F158" s="262"/>
      <c r="K158" s="58"/>
      <c r="L158" s="58"/>
      <c r="N158" s="58"/>
      <c r="O158" s="330"/>
      <c r="P158" s="282"/>
    </row>
    <row r="159" spans="1:16" ht="15" customHeight="1" x14ac:dyDescent="0.25">
      <c r="A159" s="216"/>
      <c r="B159" s="1126" t="s">
        <v>1064</v>
      </c>
      <c r="C159" s="92"/>
      <c r="D159" s="92"/>
      <c r="E159" s="92"/>
      <c r="F159" s="262"/>
      <c r="K159" s="58"/>
      <c r="L159" s="58"/>
      <c r="N159" s="58"/>
      <c r="O159" s="330"/>
      <c r="P159" s="282"/>
    </row>
    <row r="160" spans="1:16" ht="15" customHeight="1" x14ac:dyDescent="0.25">
      <c r="A160" s="216"/>
      <c r="B160" s="1126" t="s">
        <v>1065</v>
      </c>
      <c r="C160" s="92"/>
      <c r="D160" s="92"/>
      <c r="E160" s="92"/>
      <c r="F160" s="262"/>
      <c r="K160" s="58"/>
      <c r="L160" s="58"/>
      <c r="N160" s="58"/>
      <c r="O160" s="330"/>
      <c r="P160" s="282"/>
    </row>
    <row r="161" spans="1:16" ht="15" customHeight="1" x14ac:dyDescent="0.25">
      <c r="A161" s="216"/>
      <c r="B161" s="228" t="s">
        <v>404</v>
      </c>
      <c r="C161" s="1016"/>
      <c r="D161" s="1016"/>
      <c r="E161" s="1016"/>
      <c r="F161" s="54" t="str">
        <f>IF(AND(ISNUMBER(F162), ISNUMBER(F163), ISNUMBER(F164)), IF($I$4="Medium", F162, IF($I$4="High", F163, IF($I$4="Low", F164, ""))), "")</f>
        <v/>
      </c>
      <c r="K161" s="58"/>
      <c r="L161" s="58"/>
      <c r="N161" s="58"/>
      <c r="O161" s="58"/>
      <c r="P161" s="282"/>
    </row>
    <row r="162" spans="1:16" ht="15" customHeight="1" x14ac:dyDescent="0.25">
      <c r="A162" s="216"/>
      <c r="B162" s="1126" t="s">
        <v>1063</v>
      </c>
      <c r="C162" s="92"/>
      <c r="D162" s="92"/>
      <c r="E162" s="92"/>
      <c r="F162" s="262"/>
      <c r="G162" s="58"/>
      <c r="H162" s="58"/>
      <c r="I162" s="58"/>
      <c r="J162" s="58"/>
      <c r="K162" s="58"/>
      <c r="L162" s="58"/>
      <c r="N162" s="58"/>
      <c r="O162" s="58"/>
      <c r="P162" s="282"/>
    </row>
    <row r="163" spans="1:16" ht="15" customHeight="1" x14ac:dyDescent="0.25">
      <c r="A163" s="216"/>
      <c r="B163" s="1126" t="s">
        <v>1064</v>
      </c>
      <c r="C163" s="92"/>
      <c r="D163" s="92"/>
      <c r="E163" s="92"/>
      <c r="F163" s="262"/>
      <c r="G163" s="58"/>
      <c r="H163" s="58"/>
      <c r="I163" s="58"/>
      <c r="J163" s="58"/>
      <c r="K163" s="58"/>
      <c r="L163" s="58"/>
      <c r="N163" s="58"/>
      <c r="O163" s="58"/>
      <c r="P163" s="282"/>
    </row>
    <row r="164" spans="1:16" ht="15" customHeight="1" x14ac:dyDescent="0.25">
      <c r="A164" s="216"/>
      <c r="B164" s="951" t="s">
        <v>1065</v>
      </c>
      <c r="C164" s="170"/>
      <c r="D164" s="170"/>
      <c r="E164" s="170"/>
      <c r="F164" s="371"/>
      <c r="G164" s="58"/>
      <c r="H164" s="58"/>
      <c r="I164" s="58"/>
      <c r="J164" s="58"/>
      <c r="K164" s="58"/>
      <c r="L164" s="58"/>
      <c r="N164" s="58"/>
      <c r="O164" s="58"/>
      <c r="P164" s="282"/>
    </row>
    <row r="165" spans="1:16" ht="15" customHeight="1" x14ac:dyDescent="0.25">
      <c r="A165" s="644"/>
      <c r="B165" s="240"/>
      <c r="C165" s="240"/>
      <c r="D165" s="240"/>
      <c r="E165" s="240"/>
      <c r="F165" s="240"/>
      <c r="G165" s="240"/>
      <c r="H165" s="240"/>
      <c r="I165" s="240"/>
      <c r="J165" s="240"/>
      <c r="K165" s="240"/>
      <c r="L165" s="240"/>
      <c r="M165" s="240"/>
      <c r="N165" s="240"/>
      <c r="O165" s="240"/>
      <c r="P165" s="779"/>
    </row>
    <row r="166" spans="1:16" ht="45" customHeight="1" x14ac:dyDescent="0.25">
      <c r="A166" s="245" t="s">
        <v>1764</v>
      </c>
      <c r="B166" s="56"/>
      <c r="C166" s="58"/>
      <c r="D166" s="58"/>
      <c r="E166" s="58"/>
      <c r="F166" s="58"/>
      <c r="G166" s="58"/>
      <c r="H166" s="58"/>
      <c r="I166" s="58"/>
      <c r="J166" s="58"/>
      <c r="K166" s="58"/>
      <c r="L166" s="58"/>
      <c r="M166" s="58"/>
      <c r="N166" s="58"/>
      <c r="O166" s="58"/>
      <c r="P166" s="244"/>
    </row>
    <row r="167" spans="1:16" ht="15" customHeight="1" x14ac:dyDescent="0.25">
      <c r="A167" s="210"/>
      <c r="B167" s="1138" t="s">
        <v>892</v>
      </c>
      <c r="C167" s="749"/>
      <c r="D167" s="749"/>
      <c r="E167" s="749"/>
      <c r="F167" s="749"/>
      <c r="G167" s="58"/>
      <c r="H167" s="58"/>
      <c r="I167" s="58"/>
      <c r="J167" s="58"/>
      <c r="K167" s="58"/>
      <c r="L167" s="58"/>
      <c r="M167" s="58"/>
      <c r="N167" s="58"/>
      <c r="O167" s="58"/>
      <c r="P167" s="58"/>
    </row>
    <row r="168" spans="1:16" ht="15" customHeight="1" x14ac:dyDescent="0.25">
      <c r="A168" s="213"/>
      <c r="B168" s="1139" t="s">
        <v>1276</v>
      </c>
      <c r="C168" s="1082"/>
      <c r="D168" s="1082"/>
      <c r="E168" s="1082"/>
      <c r="F168" s="1140" t="str">
        <f>IF(OR(ISNUMBER(TB!G34), ISNUMBER(TB!G53)), TB!G34+TB!G53, "")</f>
        <v/>
      </c>
      <c r="P168" s="282"/>
    </row>
    <row r="169" spans="1:16" ht="15" customHeight="1" x14ac:dyDescent="0.25">
      <c r="A169" s="213"/>
      <c r="B169" s="1141" t="s">
        <v>1274</v>
      </c>
      <c r="C169" s="1141"/>
      <c r="D169" s="1141"/>
      <c r="E169" s="1141"/>
      <c r="F169" s="1142" t="str">
        <f>IF(ISNUMBER(F168), IF(F168&gt;0, "Yes", "No"), "TB worksheet not filled in.")</f>
        <v>TB worksheet not filled in.</v>
      </c>
      <c r="P169" s="282"/>
    </row>
    <row r="170" spans="1:16" ht="15" customHeight="1" x14ac:dyDescent="0.25">
      <c r="A170" s="1017"/>
      <c r="B170" s="1018"/>
      <c r="C170" s="1018"/>
      <c r="D170" s="1018"/>
      <c r="E170" s="1018"/>
      <c r="F170" s="1018"/>
      <c r="G170" s="1018"/>
      <c r="H170" s="1018"/>
      <c r="I170" s="1018"/>
      <c r="J170" s="1018"/>
      <c r="K170" s="1018"/>
      <c r="L170" s="1018"/>
      <c r="M170" s="1018"/>
      <c r="N170" s="1019"/>
      <c r="O170" s="1019"/>
      <c r="P170" s="1073"/>
    </row>
    <row r="171" spans="1:16" ht="30" customHeight="1" x14ac:dyDescent="0.25">
      <c r="A171" s="1020"/>
      <c r="B171" s="2752" t="s">
        <v>1120</v>
      </c>
      <c r="C171" s="2554" t="s">
        <v>1121</v>
      </c>
      <c r="D171" s="2761" t="s">
        <v>1122</v>
      </c>
      <c r="E171" s="2547"/>
      <c r="F171" s="2744" t="s">
        <v>1231</v>
      </c>
      <c r="G171" s="2744"/>
      <c r="H171" s="2744"/>
      <c r="I171" s="2768" t="s">
        <v>1232</v>
      </c>
      <c r="J171" s="2744"/>
      <c r="K171" s="2767"/>
      <c r="L171" s="2744" t="s">
        <v>1233</v>
      </c>
      <c r="M171" s="2744"/>
      <c r="N171" s="2744"/>
      <c r="O171" s="1136"/>
      <c r="P171" s="1073"/>
    </row>
    <row r="172" spans="1:16" ht="15" customHeight="1" x14ac:dyDescent="0.25">
      <c r="A172" s="1022"/>
      <c r="B172" s="2557"/>
      <c r="C172" s="2807"/>
      <c r="D172" s="2761"/>
      <c r="E172" s="2547"/>
      <c r="F172" s="972" t="s">
        <v>1073</v>
      </c>
      <c r="G172" s="973" t="s">
        <v>1074</v>
      </c>
      <c r="H172" s="976" t="s">
        <v>1075</v>
      </c>
      <c r="I172" s="977" t="s">
        <v>1073</v>
      </c>
      <c r="J172" s="1053" t="s">
        <v>1074</v>
      </c>
      <c r="K172" s="978" t="s">
        <v>1075</v>
      </c>
      <c r="L172" s="1054" t="s">
        <v>1073</v>
      </c>
      <c r="M172" s="1053" t="s">
        <v>1074</v>
      </c>
      <c r="N172" s="976" t="s">
        <v>1075</v>
      </c>
      <c r="O172" s="1136"/>
      <c r="P172" s="1073"/>
    </row>
    <row r="173" spans="1:16" ht="30" customHeight="1" x14ac:dyDescent="0.25">
      <c r="A173" s="209"/>
      <c r="B173" s="525">
        <v>1</v>
      </c>
      <c r="C173" s="2755" t="s">
        <v>1123</v>
      </c>
      <c r="D173" s="2757" t="s">
        <v>1124</v>
      </c>
      <c r="E173" s="2758"/>
      <c r="F173" s="1011"/>
      <c r="G173" s="778"/>
      <c r="H173" s="1013"/>
      <c r="I173" s="1012"/>
      <c r="J173" s="778"/>
      <c r="K173" s="1010"/>
      <c r="L173" s="1011"/>
      <c r="M173" s="778"/>
      <c r="N173" s="1013"/>
      <c r="P173" s="1073"/>
    </row>
    <row r="174" spans="1:16" ht="30" customHeight="1" x14ac:dyDescent="0.25">
      <c r="A174" s="209"/>
      <c r="B174" s="65">
        <v>2</v>
      </c>
      <c r="C174" s="2756"/>
      <c r="D174" s="2759" t="s">
        <v>1125</v>
      </c>
      <c r="E174" s="2760"/>
      <c r="F174" s="27"/>
      <c r="G174" s="21"/>
      <c r="H174" s="28"/>
      <c r="I174" s="898"/>
      <c r="J174" s="21"/>
      <c r="K174" s="899"/>
      <c r="L174" s="27"/>
      <c r="M174" s="21"/>
      <c r="N174" s="28"/>
      <c r="P174" s="1073"/>
    </row>
    <row r="175" spans="1:16" ht="15" customHeight="1" x14ac:dyDescent="0.25">
      <c r="A175" s="209"/>
      <c r="B175" s="65">
        <v>3</v>
      </c>
      <c r="C175" s="2756"/>
      <c r="D175" s="2759" t="s">
        <v>1126</v>
      </c>
      <c r="E175" s="2747"/>
      <c r="F175" s="27"/>
      <c r="G175" s="21"/>
      <c r="H175" s="28"/>
      <c r="I175" s="898"/>
      <c r="J175" s="21"/>
      <c r="K175" s="899"/>
      <c r="L175" s="27"/>
      <c r="M175" s="21"/>
      <c r="N175" s="28"/>
      <c r="P175" s="1073"/>
    </row>
    <row r="176" spans="1:16" ht="30" customHeight="1" x14ac:dyDescent="0.25">
      <c r="A176" s="209"/>
      <c r="B176" s="65">
        <v>4</v>
      </c>
      <c r="C176" s="2756"/>
      <c r="D176" s="2746" t="s">
        <v>1127</v>
      </c>
      <c r="E176" s="2747"/>
      <c r="F176" s="27"/>
      <c r="G176" s="21"/>
      <c r="H176" s="28"/>
      <c r="I176" s="898"/>
      <c r="J176" s="21"/>
      <c r="K176" s="899"/>
      <c r="L176" s="27"/>
      <c r="M176" s="21"/>
      <c r="N176" s="28"/>
      <c r="P176" s="1073"/>
    </row>
    <row r="177" spans="1:16" ht="30" customHeight="1" x14ac:dyDescent="0.25">
      <c r="A177" s="209"/>
      <c r="B177" s="65">
        <v>5</v>
      </c>
      <c r="C177" s="2756"/>
      <c r="D177" s="2746" t="s">
        <v>1128</v>
      </c>
      <c r="E177" s="2747"/>
      <c r="F177" s="27"/>
      <c r="G177" s="21"/>
      <c r="H177" s="28"/>
      <c r="I177" s="898"/>
      <c r="J177" s="21"/>
      <c r="K177" s="899"/>
      <c r="L177" s="27"/>
      <c r="M177" s="21"/>
      <c r="N177" s="28"/>
      <c r="P177" s="1073"/>
    </row>
    <row r="178" spans="1:16" ht="15" customHeight="1" x14ac:dyDescent="0.25">
      <c r="A178" s="209"/>
      <c r="B178" s="65">
        <v>6</v>
      </c>
      <c r="C178" s="2756"/>
      <c r="D178" s="2746" t="s">
        <v>1129</v>
      </c>
      <c r="E178" s="2747"/>
      <c r="F178" s="27"/>
      <c r="G178" s="21"/>
      <c r="H178" s="28"/>
      <c r="I178" s="898"/>
      <c r="J178" s="21"/>
      <c r="K178" s="899"/>
      <c r="L178" s="27"/>
      <c r="M178" s="21"/>
      <c r="N178" s="28"/>
      <c r="P178" s="1073"/>
    </row>
    <row r="179" spans="1:16" ht="30" customHeight="1" x14ac:dyDescent="0.25">
      <c r="A179" s="209"/>
      <c r="B179" s="65">
        <v>7</v>
      </c>
      <c r="C179" s="2756"/>
      <c r="D179" s="2759" t="s">
        <v>1130</v>
      </c>
      <c r="E179" s="2747"/>
      <c r="F179" s="27"/>
      <c r="G179" s="21"/>
      <c r="H179" s="28"/>
      <c r="I179" s="898"/>
      <c r="J179" s="21"/>
      <c r="K179" s="899"/>
      <c r="L179" s="27"/>
      <c r="M179" s="21"/>
      <c r="N179" s="28"/>
      <c r="P179" s="1073"/>
    </row>
    <row r="180" spans="1:16" ht="15" customHeight="1" x14ac:dyDescent="0.25">
      <c r="A180" s="209"/>
      <c r="B180" s="65">
        <v>8</v>
      </c>
      <c r="C180" s="2756"/>
      <c r="D180" s="2759" t="s">
        <v>1131</v>
      </c>
      <c r="E180" s="2760"/>
      <c r="F180" s="27"/>
      <c r="G180" s="21"/>
      <c r="H180" s="28"/>
      <c r="I180" s="898"/>
      <c r="J180" s="21"/>
      <c r="K180" s="899"/>
      <c r="L180" s="27"/>
      <c r="M180" s="21"/>
      <c r="N180" s="28"/>
      <c r="P180" s="1073"/>
    </row>
    <row r="181" spans="1:16" ht="30" customHeight="1" x14ac:dyDescent="0.25">
      <c r="A181" s="209"/>
      <c r="B181" s="65">
        <v>9</v>
      </c>
      <c r="C181" s="2756" t="s">
        <v>1132</v>
      </c>
      <c r="D181" s="2746" t="s">
        <v>1133</v>
      </c>
      <c r="E181" s="2747"/>
      <c r="F181" s="27"/>
      <c r="G181" s="21"/>
      <c r="H181" s="28"/>
      <c r="I181" s="898"/>
      <c r="J181" s="21"/>
      <c r="K181" s="899"/>
      <c r="L181" s="27"/>
      <c r="M181" s="21"/>
      <c r="N181" s="28"/>
      <c r="P181" s="1073"/>
    </row>
    <row r="182" spans="1:16" ht="30" customHeight="1" x14ac:dyDescent="0.25">
      <c r="A182" s="209"/>
      <c r="B182" s="65">
        <v>10</v>
      </c>
      <c r="C182" s="2756"/>
      <c r="D182" s="2759" t="s">
        <v>1125</v>
      </c>
      <c r="E182" s="2760"/>
      <c r="F182" s="27"/>
      <c r="G182" s="21"/>
      <c r="H182" s="28"/>
      <c r="I182" s="898"/>
      <c r="J182" s="21"/>
      <c r="K182" s="899"/>
      <c r="L182" s="27"/>
      <c r="M182" s="21"/>
      <c r="N182" s="28"/>
      <c r="P182" s="1073"/>
    </row>
    <row r="183" spans="1:16" ht="15" customHeight="1" x14ac:dyDescent="0.25">
      <c r="A183" s="209"/>
      <c r="B183" s="65">
        <v>11</v>
      </c>
      <c r="C183" s="2756"/>
      <c r="D183" s="2759" t="s">
        <v>1126</v>
      </c>
      <c r="E183" s="2747"/>
      <c r="F183" s="27"/>
      <c r="G183" s="21"/>
      <c r="H183" s="28"/>
      <c r="I183" s="898"/>
      <c r="J183" s="21"/>
      <c r="K183" s="899"/>
      <c r="L183" s="27"/>
      <c r="M183" s="21"/>
      <c r="N183" s="28"/>
      <c r="P183" s="1073"/>
    </row>
    <row r="184" spans="1:16" ht="30" customHeight="1" x14ac:dyDescent="0.25">
      <c r="A184" s="209"/>
      <c r="B184" s="65">
        <v>12</v>
      </c>
      <c r="C184" s="2756"/>
      <c r="D184" s="2746" t="s">
        <v>1127</v>
      </c>
      <c r="E184" s="2747"/>
      <c r="F184" s="27"/>
      <c r="G184" s="21"/>
      <c r="H184" s="28"/>
      <c r="I184" s="898"/>
      <c r="J184" s="21"/>
      <c r="K184" s="899"/>
      <c r="L184" s="27"/>
      <c r="M184" s="21"/>
      <c r="N184" s="28"/>
      <c r="P184" s="1073"/>
    </row>
    <row r="185" spans="1:16" ht="30" customHeight="1" x14ac:dyDescent="0.25">
      <c r="A185" s="209"/>
      <c r="B185" s="65">
        <v>13</v>
      </c>
      <c r="C185" s="2756"/>
      <c r="D185" s="2746" t="s">
        <v>1128</v>
      </c>
      <c r="E185" s="2747"/>
      <c r="F185" s="27"/>
      <c r="G185" s="21"/>
      <c r="H185" s="28"/>
      <c r="I185" s="898"/>
      <c r="J185" s="21"/>
      <c r="K185" s="899"/>
      <c r="L185" s="27"/>
      <c r="M185" s="21"/>
      <c r="N185" s="28"/>
      <c r="P185" s="1073"/>
    </row>
    <row r="186" spans="1:16" ht="15" customHeight="1" x14ac:dyDescent="0.25">
      <c r="A186" s="209"/>
      <c r="B186" s="136">
        <v>14</v>
      </c>
      <c r="C186" s="2756"/>
      <c r="D186" s="2746" t="s">
        <v>1129</v>
      </c>
      <c r="E186" s="2747"/>
      <c r="F186" s="27"/>
      <c r="G186" s="21"/>
      <c r="H186" s="28"/>
      <c r="I186" s="898"/>
      <c r="J186" s="21"/>
      <c r="K186" s="899"/>
      <c r="L186" s="27"/>
      <c r="M186" s="21"/>
      <c r="N186" s="28"/>
      <c r="P186" s="1073"/>
    </row>
    <row r="187" spans="1:16" ht="45" customHeight="1" x14ac:dyDescent="0.25">
      <c r="A187" s="209"/>
      <c r="B187" s="136">
        <v>15</v>
      </c>
      <c r="C187" s="2756"/>
      <c r="D187" s="2746" t="s">
        <v>1134</v>
      </c>
      <c r="E187" s="2747"/>
      <c r="F187" s="27"/>
      <c r="G187" s="21"/>
      <c r="H187" s="28"/>
      <c r="I187" s="898"/>
      <c r="J187" s="21"/>
      <c r="K187" s="899"/>
      <c r="L187" s="27"/>
      <c r="M187" s="21"/>
      <c r="N187" s="28"/>
      <c r="P187" s="1073"/>
    </row>
    <row r="188" spans="1:16" ht="15" customHeight="1" x14ac:dyDescent="0.25">
      <c r="A188" s="209"/>
      <c r="B188" s="128">
        <v>16</v>
      </c>
      <c r="C188" s="2765" t="s">
        <v>1135</v>
      </c>
      <c r="D188" s="2765"/>
      <c r="E188" s="2766"/>
      <c r="F188" s="229"/>
      <c r="G188" s="17"/>
      <c r="H188" s="49"/>
      <c r="I188" s="902"/>
      <c r="J188" s="17"/>
      <c r="K188" s="903"/>
      <c r="L188" s="229"/>
      <c r="M188" s="17"/>
      <c r="N188" s="49"/>
      <c r="P188" s="1073"/>
    </row>
    <row r="189" spans="1:16" ht="15" customHeight="1" x14ac:dyDescent="0.25">
      <c r="A189" s="209"/>
      <c r="B189" s="58"/>
      <c r="C189" s="58"/>
      <c r="D189" s="58"/>
      <c r="E189" s="58"/>
      <c r="F189" s="58"/>
      <c r="G189" s="58"/>
      <c r="H189" s="58"/>
      <c r="I189" s="58"/>
      <c r="J189" s="58"/>
      <c r="K189" s="58"/>
      <c r="L189" s="58"/>
      <c r="M189" s="58"/>
      <c r="N189" s="58"/>
      <c r="O189" s="58"/>
      <c r="P189" s="244"/>
    </row>
    <row r="190" spans="1:16" ht="15" customHeight="1" x14ac:dyDescent="0.25">
      <c r="A190" s="216"/>
      <c r="B190" s="2585"/>
      <c r="C190" s="2695"/>
      <c r="D190" s="2695"/>
      <c r="E190" s="2583"/>
      <c r="F190" s="975" t="s">
        <v>921</v>
      </c>
      <c r="G190" s="676"/>
      <c r="H190" s="676"/>
      <c r="I190" s="676"/>
      <c r="J190" s="676"/>
      <c r="K190" s="676"/>
      <c r="L190" s="58"/>
      <c r="M190" s="58"/>
      <c r="N190" s="58"/>
      <c r="O190" s="58"/>
      <c r="P190" s="244"/>
    </row>
    <row r="191" spans="1:16" ht="15" customHeight="1" x14ac:dyDescent="0.25">
      <c r="A191" s="216"/>
      <c r="B191" s="1127" t="s">
        <v>1275</v>
      </c>
      <c r="C191" s="1128"/>
      <c r="D191" s="1128"/>
      <c r="E191" s="1128"/>
      <c r="F191" s="1129" t="str">
        <f>IF(AND(ISNUMBER(F192), ISNUMBER(F196), ISNUMBER(F200)), SUM(F192, F196, F200), "")</f>
        <v/>
      </c>
      <c r="G191" s="676"/>
      <c r="H191" s="676"/>
      <c r="I191" s="676"/>
      <c r="J191" s="676"/>
      <c r="K191" s="676"/>
      <c r="L191" s="58"/>
      <c r="M191" s="58"/>
      <c r="N191" s="58"/>
      <c r="O191" s="58"/>
      <c r="P191" s="244"/>
    </row>
    <row r="192" spans="1:16" ht="15" customHeight="1" x14ac:dyDescent="0.25">
      <c r="A192" s="216"/>
      <c r="B192" s="228" t="s">
        <v>402</v>
      </c>
      <c r="C192" s="1016"/>
      <c r="D192" s="1016"/>
      <c r="E192" s="1016"/>
      <c r="F192" s="54" t="str">
        <f>IF($F$169="No", 0, IF(AND(ISNUMBER(F193), ISNUMBER(F194), ISNUMBER(F195)), IF($I$4="Medium", F193, IF($I$4="High", F194, IF($I$4="Low", F195, ""))), ""))</f>
        <v/>
      </c>
      <c r="G192" s="58"/>
      <c r="H192" s="58"/>
      <c r="I192" s="58"/>
      <c r="J192" s="58"/>
      <c r="K192" s="58"/>
      <c r="L192" s="58"/>
      <c r="N192" s="58"/>
      <c r="O192" s="58"/>
      <c r="P192" s="282"/>
    </row>
    <row r="193" spans="1:16" ht="15" customHeight="1" x14ac:dyDescent="0.25">
      <c r="A193" s="216"/>
      <c r="B193" s="1126" t="s">
        <v>1063</v>
      </c>
      <c r="C193" s="92"/>
      <c r="D193" s="92"/>
      <c r="E193" s="92"/>
      <c r="F193" s="262"/>
      <c r="G193" s="58"/>
      <c r="H193" s="58"/>
      <c r="I193" s="58"/>
      <c r="J193" s="58"/>
      <c r="K193" s="58"/>
      <c r="L193" s="58"/>
      <c r="N193" s="58"/>
      <c r="O193" s="58"/>
      <c r="P193" s="282"/>
    </row>
    <row r="194" spans="1:16" ht="15" customHeight="1" x14ac:dyDescent="0.25">
      <c r="A194" s="216"/>
      <c r="B194" s="1126" t="s">
        <v>1064</v>
      </c>
      <c r="C194" s="92"/>
      <c r="D194" s="92"/>
      <c r="E194" s="92"/>
      <c r="F194" s="262"/>
      <c r="K194" s="58"/>
      <c r="L194" s="58"/>
      <c r="N194" s="58"/>
      <c r="O194" s="58"/>
      <c r="P194" s="282"/>
    </row>
    <row r="195" spans="1:16" ht="15" customHeight="1" x14ac:dyDescent="0.25">
      <c r="A195" s="216"/>
      <c r="B195" s="1126" t="s">
        <v>1065</v>
      </c>
      <c r="C195" s="92"/>
      <c r="D195" s="92"/>
      <c r="E195" s="92"/>
      <c r="F195" s="262"/>
      <c r="K195" s="58"/>
      <c r="L195" s="58"/>
      <c r="N195" s="58"/>
      <c r="O195" s="58"/>
      <c r="P195" s="282"/>
    </row>
    <row r="196" spans="1:16" ht="15" customHeight="1" x14ac:dyDescent="0.25">
      <c r="A196" s="216"/>
      <c r="B196" s="228" t="s">
        <v>403</v>
      </c>
      <c r="C196" s="1016"/>
      <c r="D196" s="1016"/>
      <c r="E196" s="1016"/>
      <c r="F196" s="54" t="str">
        <f>IF($F$169="No", 0, IF(AND(ISNUMBER(F197), ISNUMBER(F198), ISNUMBER(F199)), IF($I$4="Medium", F197, IF($I$4="High", F198, IF($I$4="Low", F199, ""))), ""))</f>
        <v/>
      </c>
      <c r="K196" s="58"/>
      <c r="L196" s="58"/>
      <c r="N196" s="58"/>
      <c r="O196" s="58"/>
      <c r="P196" s="282"/>
    </row>
    <row r="197" spans="1:16" ht="15" customHeight="1" x14ac:dyDescent="0.25">
      <c r="A197" s="216"/>
      <c r="B197" s="1126" t="s">
        <v>1063</v>
      </c>
      <c r="C197" s="92"/>
      <c r="D197" s="92"/>
      <c r="E197" s="92"/>
      <c r="F197" s="262"/>
      <c r="K197" s="58"/>
      <c r="L197" s="58"/>
      <c r="N197" s="58"/>
      <c r="O197" s="58"/>
      <c r="P197" s="282"/>
    </row>
    <row r="198" spans="1:16" ht="15" customHeight="1" x14ac:dyDescent="0.25">
      <c r="A198" s="216"/>
      <c r="B198" s="1126" t="s">
        <v>1064</v>
      </c>
      <c r="C198" s="92"/>
      <c r="D198" s="92"/>
      <c r="E198" s="92"/>
      <c r="F198" s="262"/>
      <c r="K198" s="58"/>
      <c r="L198" s="58"/>
      <c r="N198" s="58"/>
      <c r="O198" s="58"/>
      <c r="P198" s="282"/>
    </row>
    <row r="199" spans="1:16" ht="15" customHeight="1" x14ac:dyDescent="0.25">
      <c r="A199" s="216"/>
      <c r="B199" s="1126" t="s">
        <v>1065</v>
      </c>
      <c r="C199" s="92"/>
      <c r="D199" s="92"/>
      <c r="E199" s="92"/>
      <c r="F199" s="262"/>
      <c r="K199" s="58"/>
      <c r="L199" s="58"/>
      <c r="N199" s="58"/>
      <c r="O199" s="58"/>
      <c r="P199" s="282"/>
    </row>
    <row r="200" spans="1:16" ht="15" customHeight="1" x14ac:dyDescent="0.25">
      <c r="A200" s="216"/>
      <c r="B200" s="228" t="s">
        <v>404</v>
      </c>
      <c r="C200" s="1016"/>
      <c r="D200" s="1016"/>
      <c r="E200" s="1016"/>
      <c r="F200" s="54" t="str">
        <f>IF($F$169="No", 0, IF(AND(ISNUMBER(F201), ISNUMBER(F202), ISNUMBER(F203)), IF($I$4="Medium", F201, IF($I$4="High", F202, IF($I$4="Low", F203, ""))), ""))</f>
        <v/>
      </c>
      <c r="K200" s="58"/>
      <c r="L200" s="58"/>
      <c r="N200" s="58"/>
      <c r="O200" s="58"/>
      <c r="P200" s="282"/>
    </row>
    <row r="201" spans="1:16" ht="15" customHeight="1" x14ac:dyDescent="0.25">
      <c r="A201" s="216"/>
      <c r="B201" s="1126" t="s">
        <v>1063</v>
      </c>
      <c r="C201" s="92"/>
      <c r="D201" s="92"/>
      <c r="E201" s="92"/>
      <c r="F201" s="262"/>
      <c r="G201" s="58"/>
      <c r="H201" s="58"/>
      <c r="I201" s="58"/>
      <c r="J201" s="58"/>
      <c r="K201" s="58"/>
      <c r="L201" s="58"/>
      <c r="N201" s="58"/>
      <c r="O201" s="58"/>
      <c r="P201" s="282"/>
    </row>
    <row r="202" spans="1:16" ht="15" customHeight="1" x14ac:dyDescent="0.25">
      <c r="A202" s="216"/>
      <c r="B202" s="1126" t="s">
        <v>1064</v>
      </c>
      <c r="C202" s="92"/>
      <c r="D202" s="92"/>
      <c r="E202" s="92"/>
      <c r="F202" s="262"/>
      <c r="G202" s="58"/>
      <c r="H202" s="58"/>
      <c r="I202" s="58"/>
      <c r="J202" s="58"/>
      <c r="K202" s="58"/>
      <c r="L202" s="58"/>
      <c r="N202" s="58"/>
      <c r="O202" s="58"/>
      <c r="P202" s="282"/>
    </row>
    <row r="203" spans="1:16" ht="15" customHeight="1" x14ac:dyDescent="0.25">
      <c r="A203" s="216"/>
      <c r="B203" s="951" t="s">
        <v>1065</v>
      </c>
      <c r="C203" s="170"/>
      <c r="D203" s="170"/>
      <c r="E203" s="170"/>
      <c r="F203" s="371"/>
      <c r="G203" s="58"/>
      <c r="H203" s="58"/>
      <c r="I203" s="58"/>
      <c r="J203" s="58"/>
      <c r="K203" s="58"/>
      <c r="L203" s="58"/>
      <c r="N203" s="58"/>
      <c r="O203" s="58"/>
      <c r="P203" s="282"/>
    </row>
    <row r="204" spans="1:16" ht="15" customHeight="1" x14ac:dyDescent="0.25">
      <c r="A204" s="644"/>
      <c r="B204" s="240"/>
      <c r="C204" s="240"/>
      <c r="D204" s="240"/>
      <c r="E204" s="240"/>
      <c r="F204" s="240"/>
      <c r="G204" s="240"/>
      <c r="H204" s="240"/>
      <c r="I204" s="240"/>
      <c r="J204" s="240"/>
      <c r="K204" s="240"/>
      <c r="L204" s="240"/>
      <c r="M204" s="240"/>
      <c r="N204" s="240"/>
      <c r="O204" s="240"/>
      <c r="P204" s="779"/>
    </row>
    <row r="205" spans="1:16" ht="45" customHeight="1" x14ac:dyDescent="0.25">
      <c r="A205" s="245" t="s">
        <v>1765</v>
      </c>
      <c r="B205" s="58"/>
      <c r="C205" s="58"/>
      <c r="D205" s="58"/>
      <c r="E205" s="58"/>
      <c r="F205" s="58"/>
      <c r="G205" s="58"/>
      <c r="H205" s="58"/>
      <c r="I205" s="58"/>
      <c r="J205" s="58"/>
      <c r="K205" s="58"/>
      <c r="L205" s="58"/>
      <c r="M205" s="58"/>
      <c r="N205" s="58"/>
      <c r="O205" s="58"/>
      <c r="P205" s="244"/>
    </row>
    <row r="206" spans="1:16" ht="15" customHeight="1" x14ac:dyDescent="0.25">
      <c r="A206" s="1026"/>
      <c r="B206" s="2752" t="s">
        <v>1120</v>
      </c>
      <c r="C206" s="2554" t="s">
        <v>1145</v>
      </c>
      <c r="D206" s="2554" t="s">
        <v>1146</v>
      </c>
      <c r="E206" s="2771" t="s">
        <v>1122</v>
      </c>
      <c r="F206" s="2744" t="s">
        <v>1231</v>
      </c>
      <c r="G206" s="2744"/>
      <c r="H206" s="2744"/>
      <c r="I206" s="2768" t="s">
        <v>1232</v>
      </c>
      <c r="J206" s="2744"/>
      <c r="K206" s="2767"/>
      <c r="L206" s="2744" t="s">
        <v>1233</v>
      </c>
      <c r="M206" s="2744"/>
      <c r="N206" s="2744"/>
      <c r="O206" s="1136"/>
      <c r="P206" s="282"/>
    </row>
    <row r="207" spans="1:16" ht="45" customHeight="1" x14ac:dyDescent="0.25">
      <c r="A207" s="1022"/>
      <c r="B207" s="2753"/>
      <c r="C207" s="2555"/>
      <c r="D207" s="2555"/>
      <c r="E207" s="2772"/>
      <c r="F207" s="1050" t="s">
        <v>1073</v>
      </c>
      <c r="G207" s="1005" t="s">
        <v>1074</v>
      </c>
      <c r="H207" s="1009" t="s">
        <v>1075</v>
      </c>
      <c r="I207" s="1057" t="s">
        <v>1073</v>
      </c>
      <c r="J207" s="1005" t="s">
        <v>1074</v>
      </c>
      <c r="K207" s="1058" t="s">
        <v>1075</v>
      </c>
      <c r="L207" s="1028" t="s">
        <v>1073</v>
      </c>
      <c r="M207" s="1027" t="s">
        <v>1074</v>
      </c>
      <c r="N207" s="1007" t="s">
        <v>1075</v>
      </c>
      <c r="O207" s="1137"/>
      <c r="P207" s="282"/>
    </row>
    <row r="208" spans="1:16" ht="60" customHeight="1" x14ac:dyDescent="0.25">
      <c r="A208" s="209"/>
      <c r="B208" s="525">
        <v>1</v>
      </c>
      <c r="C208" s="2769" t="s">
        <v>1147</v>
      </c>
      <c r="D208" s="2769" t="s">
        <v>1148</v>
      </c>
      <c r="E208" s="1033" t="s">
        <v>1149</v>
      </c>
      <c r="F208" s="1011"/>
      <c r="G208" s="778"/>
      <c r="H208" s="1013"/>
      <c r="I208" s="1012"/>
      <c r="J208" s="778"/>
      <c r="K208" s="1010"/>
      <c r="L208" s="1011"/>
      <c r="M208" s="778"/>
      <c r="N208" s="1013"/>
      <c r="O208" s="1137"/>
      <c r="P208" s="282"/>
    </row>
    <row r="209" spans="1:16" ht="15" customHeight="1" x14ac:dyDescent="0.25">
      <c r="A209" s="209"/>
      <c r="B209" s="65">
        <v>2</v>
      </c>
      <c r="C209" s="2770"/>
      <c r="D209" s="2770"/>
      <c r="E209" s="1029" t="s">
        <v>1150</v>
      </c>
      <c r="F209" s="27"/>
      <c r="G209" s="21"/>
      <c r="H209" s="28"/>
      <c r="I209" s="898"/>
      <c r="J209" s="21"/>
      <c r="K209" s="899"/>
      <c r="L209" s="27"/>
      <c r="M209" s="21"/>
      <c r="N209" s="28"/>
      <c r="O209" s="1137"/>
      <c r="P209" s="282"/>
    </row>
    <row r="210" spans="1:16" ht="30" customHeight="1" x14ac:dyDescent="0.25">
      <c r="A210" s="209"/>
      <c r="B210" s="65">
        <v>3</v>
      </c>
      <c r="C210" s="2770"/>
      <c r="D210" s="2770"/>
      <c r="E210" s="1029" t="s">
        <v>1151</v>
      </c>
      <c r="F210" s="27"/>
      <c r="G210" s="21"/>
      <c r="H210" s="28"/>
      <c r="I210" s="898"/>
      <c r="J210" s="21"/>
      <c r="K210" s="899"/>
      <c r="L210" s="27"/>
      <c r="M210" s="21"/>
      <c r="N210" s="28"/>
      <c r="O210" s="1137"/>
      <c r="P210" s="282"/>
    </row>
    <row r="211" spans="1:16" ht="45" customHeight="1" x14ac:dyDescent="0.25">
      <c r="A211" s="209"/>
      <c r="B211" s="65">
        <v>4</v>
      </c>
      <c r="C211" s="2770"/>
      <c r="D211" s="2749"/>
      <c r="E211" s="1029" t="s">
        <v>1152</v>
      </c>
      <c r="F211" s="27"/>
      <c r="G211" s="21"/>
      <c r="H211" s="28"/>
      <c r="I211" s="898"/>
      <c r="J211" s="21"/>
      <c r="K211" s="899"/>
      <c r="L211" s="27"/>
      <c r="M211" s="21"/>
      <c r="N211" s="28"/>
      <c r="O211" s="1137"/>
      <c r="P211" s="282"/>
    </row>
    <row r="212" spans="1:16" ht="60" customHeight="1" x14ac:dyDescent="0.25">
      <c r="A212" s="209"/>
      <c r="B212" s="65">
        <v>5</v>
      </c>
      <c r="C212" s="2770"/>
      <c r="D212" s="2748" t="s">
        <v>1153</v>
      </c>
      <c r="E212" s="1029" t="s">
        <v>1149</v>
      </c>
      <c r="F212" s="27"/>
      <c r="G212" s="21"/>
      <c r="H212" s="28"/>
      <c r="I212" s="898"/>
      <c r="J212" s="21"/>
      <c r="K212" s="899"/>
      <c r="L212" s="27"/>
      <c r="M212" s="21"/>
      <c r="N212" s="28"/>
      <c r="O212" s="1137"/>
      <c r="P212" s="282"/>
    </row>
    <row r="213" spans="1:16" ht="15" customHeight="1" x14ac:dyDescent="0.25">
      <c r="A213" s="209"/>
      <c r="B213" s="65">
        <v>6</v>
      </c>
      <c r="C213" s="2770"/>
      <c r="D213" s="2770"/>
      <c r="E213" s="1029" t="s">
        <v>1150</v>
      </c>
      <c r="F213" s="27"/>
      <c r="G213" s="21"/>
      <c r="H213" s="28"/>
      <c r="I213" s="898"/>
      <c r="J213" s="21"/>
      <c r="K213" s="899"/>
      <c r="L213" s="27"/>
      <c r="M213" s="21"/>
      <c r="N213" s="28"/>
      <c r="O213" s="1137"/>
      <c r="P213" s="282"/>
    </row>
    <row r="214" spans="1:16" ht="30" customHeight="1" x14ac:dyDescent="0.25">
      <c r="A214" s="209"/>
      <c r="B214" s="67">
        <v>7</v>
      </c>
      <c r="C214" s="2770"/>
      <c r="D214" s="2770"/>
      <c r="E214" s="1029" t="s">
        <v>1151</v>
      </c>
      <c r="F214" s="27"/>
      <c r="G214" s="21"/>
      <c r="H214" s="28"/>
      <c r="I214" s="898"/>
      <c r="J214" s="21"/>
      <c r="K214" s="899"/>
      <c r="L214" s="27"/>
      <c r="M214" s="21"/>
      <c r="N214" s="28"/>
      <c r="O214" s="1137"/>
      <c r="P214" s="282"/>
    </row>
    <row r="215" spans="1:16" ht="45" customHeight="1" x14ac:dyDescent="0.25">
      <c r="A215" s="209"/>
      <c r="B215" s="65">
        <v>8</v>
      </c>
      <c r="C215" s="2749"/>
      <c r="D215" s="2749"/>
      <c r="E215" s="1029" t="s">
        <v>1152</v>
      </c>
      <c r="F215" s="27"/>
      <c r="G215" s="21"/>
      <c r="H215" s="28"/>
      <c r="I215" s="898"/>
      <c r="J215" s="21"/>
      <c r="K215" s="899"/>
      <c r="L215" s="27"/>
      <c r="M215" s="21"/>
      <c r="N215" s="28"/>
      <c r="O215" s="1137"/>
      <c r="P215" s="282"/>
    </row>
    <row r="216" spans="1:16" ht="45" customHeight="1" x14ac:dyDescent="0.25">
      <c r="A216" s="209"/>
      <c r="B216" s="65">
        <v>9</v>
      </c>
      <c r="C216" s="2748" t="s">
        <v>1154</v>
      </c>
      <c r="D216" s="1030" t="s">
        <v>1148</v>
      </c>
      <c r="E216" s="1258" t="s">
        <v>1155</v>
      </c>
      <c r="F216" s="27"/>
      <c r="G216" s="21"/>
      <c r="H216" s="28"/>
      <c r="I216" s="898"/>
      <c r="J216" s="21"/>
      <c r="K216" s="899"/>
      <c r="L216" s="27"/>
      <c r="M216" s="21"/>
      <c r="N216" s="28"/>
      <c r="O216" s="1137"/>
      <c r="P216" s="282"/>
    </row>
    <row r="217" spans="1:16" ht="30" customHeight="1" x14ac:dyDescent="0.25">
      <c r="A217" s="209"/>
      <c r="B217" s="64">
        <v>10</v>
      </c>
      <c r="C217" s="2749"/>
      <c r="D217" s="1030" t="s">
        <v>1153</v>
      </c>
      <c r="E217" s="1258" t="s">
        <v>1156</v>
      </c>
      <c r="F217" s="27"/>
      <c r="G217" s="21"/>
      <c r="H217" s="28"/>
      <c r="I217" s="898"/>
      <c r="J217" s="21"/>
      <c r="K217" s="899"/>
      <c r="L217" s="27"/>
      <c r="M217" s="21"/>
      <c r="N217" s="28"/>
      <c r="O217" s="1137"/>
      <c r="P217" s="282"/>
    </row>
    <row r="218" spans="1:16" ht="15" customHeight="1" x14ac:dyDescent="0.25">
      <c r="A218" s="209"/>
      <c r="B218" s="2786">
        <v>11</v>
      </c>
      <c r="C218" s="2760" t="s">
        <v>1391</v>
      </c>
      <c r="D218" s="2754"/>
      <c r="E218" s="2803"/>
      <c r="F218" s="27"/>
      <c r="G218" s="21"/>
      <c r="H218" s="28"/>
      <c r="I218" s="898"/>
      <c r="J218" s="21"/>
      <c r="K218" s="899"/>
      <c r="L218" s="27"/>
      <c r="M218" s="21"/>
      <c r="N218" s="28"/>
      <c r="O218" s="1137"/>
      <c r="P218" s="282"/>
    </row>
    <row r="219" spans="1:16" ht="15" customHeight="1" x14ac:dyDescent="0.25">
      <c r="A219" s="209"/>
      <c r="B219" s="2787"/>
      <c r="C219" s="2799" t="s">
        <v>1523</v>
      </c>
      <c r="D219" s="2800"/>
      <c r="E219" s="2801"/>
      <c r="F219" s="27"/>
      <c r="G219" s="21"/>
      <c r="H219" s="28"/>
      <c r="I219" s="898"/>
      <c r="J219" s="21"/>
      <c r="K219" s="899"/>
      <c r="L219" s="27"/>
      <c r="M219" s="21"/>
      <c r="N219" s="28"/>
      <c r="O219" s="1137"/>
      <c r="P219" s="282"/>
    </row>
    <row r="220" spans="1:16" ht="15" customHeight="1" x14ac:dyDescent="0.25">
      <c r="A220" s="209"/>
      <c r="B220" s="1259">
        <v>12</v>
      </c>
      <c r="C220" s="2804" t="s">
        <v>1238</v>
      </c>
      <c r="D220" s="2805"/>
      <c r="E220" s="2806"/>
      <c r="F220" s="27"/>
      <c r="G220" s="21"/>
      <c r="H220" s="28"/>
      <c r="I220" s="898"/>
      <c r="J220" s="21"/>
      <c r="K220" s="899"/>
      <c r="L220" s="27"/>
      <c r="M220" s="21"/>
      <c r="N220" s="28"/>
      <c r="O220" s="1137"/>
      <c r="P220" s="282"/>
    </row>
    <row r="221" spans="1:16" ht="15" customHeight="1" x14ac:dyDescent="0.25">
      <c r="A221" s="209"/>
      <c r="B221" s="1031">
        <v>13</v>
      </c>
      <c r="C221" s="2750" t="s">
        <v>1239</v>
      </c>
      <c r="D221" s="2751"/>
      <c r="E221" s="2751"/>
      <c r="F221" s="229"/>
      <c r="G221" s="17"/>
      <c r="H221" s="49"/>
      <c r="I221" s="902"/>
      <c r="J221" s="17"/>
      <c r="K221" s="903"/>
      <c r="L221" s="229"/>
      <c r="M221" s="17"/>
      <c r="N221" s="49"/>
      <c r="O221" s="1137"/>
      <c r="P221" s="282"/>
    </row>
    <row r="222" spans="1:16" ht="15" customHeight="1" x14ac:dyDescent="0.25">
      <c r="A222" s="209"/>
      <c r="B222" s="58"/>
      <c r="C222" s="58"/>
      <c r="D222" s="58"/>
      <c r="E222" s="58"/>
      <c r="F222" s="58"/>
      <c r="G222" s="58"/>
      <c r="H222" s="58"/>
      <c r="I222" s="58"/>
      <c r="J222" s="58"/>
      <c r="K222" s="58"/>
      <c r="L222" s="58"/>
      <c r="M222" s="58"/>
      <c r="N222" s="58"/>
      <c r="O222" s="1137"/>
      <c r="P222" s="244"/>
    </row>
    <row r="223" spans="1:16" ht="15" customHeight="1" x14ac:dyDescent="0.25">
      <c r="A223" s="216"/>
      <c r="B223" s="2585"/>
      <c r="C223" s="2695"/>
      <c r="D223" s="2695"/>
      <c r="E223" s="2583"/>
      <c r="F223" s="975" t="s">
        <v>921</v>
      </c>
      <c r="G223" s="676"/>
      <c r="H223" s="676"/>
      <c r="I223" s="676"/>
      <c r="J223" s="676"/>
      <c r="K223" s="676"/>
      <c r="L223" s="58"/>
      <c r="M223" s="58"/>
      <c r="N223" s="58"/>
      <c r="O223" s="1137"/>
      <c r="P223" s="244"/>
    </row>
    <row r="224" spans="1:16" ht="15" customHeight="1" x14ac:dyDescent="0.25">
      <c r="A224" s="216"/>
      <c r="B224" s="1127" t="s">
        <v>1271</v>
      </c>
      <c r="C224" s="1128"/>
      <c r="D224" s="1128"/>
      <c r="E224" s="1128"/>
      <c r="F224" s="1129" t="str">
        <f>IF(AND(ISNUMBER(F225), ISNUMBER(F229), ISNUMBER(F233)), SUM(F225, F229, F233), "")</f>
        <v/>
      </c>
      <c r="G224" s="676"/>
      <c r="H224" s="676"/>
      <c r="I224" s="676"/>
      <c r="J224" s="676"/>
      <c r="K224" s="676"/>
      <c r="L224" s="58"/>
      <c r="M224" s="58"/>
      <c r="N224" s="58"/>
      <c r="O224" s="58"/>
      <c r="P224" s="244"/>
    </row>
    <row r="225" spans="1:16" ht="15" customHeight="1" x14ac:dyDescent="0.25">
      <c r="A225" s="216"/>
      <c r="B225" s="228" t="s">
        <v>402</v>
      </c>
      <c r="C225" s="1016"/>
      <c r="D225" s="1016"/>
      <c r="E225" s="1016"/>
      <c r="F225" s="54" t="str">
        <f>IF(AND(ISNUMBER(F226), ISNUMBER(F227), ISNUMBER(F228)), IF($I$4="Medium", F226, IF($I$4="High", F227, IF($I$4="Low", F228, ""))), "")</f>
        <v/>
      </c>
      <c r="G225" s="58"/>
      <c r="H225" s="58"/>
      <c r="I225" s="58"/>
      <c r="J225" s="58"/>
      <c r="K225" s="58"/>
      <c r="L225" s="58"/>
      <c r="N225" s="58"/>
      <c r="O225" s="58"/>
      <c r="P225" s="282"/>
    </row>
    <row r="226" spans="1:16" ht="15" customHeight="1" x14ac:dyDescent="0.25">
      <c r="A226" s="216"/>
      <c r="B226" s="1126" t="s">
        <v>1063</v>
      </c>
      <c r="C226" s="92"/>
      <c r="D226" s="92"/>
      <c r="E226" s="92"/>
      <c r="F226" s="262"/>
      <c r="G226" s="58"/>
      <c r="H226" s="58"/>
      <c r="I226" s="58"/>
      <c r="J226" s="58"/>
      <c r="K226" s="58"/>
      <c r="L226" s="58"/>
      <c r="N226" s="58"/>
      <c r="O226" s="58"/>
      <c r="P226" s="282"/>
    </row>
    <row r="227" spans="1:16" ht="15" customHeight="1" x14ac:dyDescent="0.25">
      <c r="A227" s="216"/>
      <c r="B227" s="1126" t="s">
        <v>1064</v>
      </c>
      <c r="C227" s="92"/>
      <c r="D227" s="92"/>
      <c r="E227" s="92"/>
      <c r="F227" s="262"/>
      <c r="K227" s="58"/>
      <c r="L227" s="58"/>
      <c r="N227" s="58"/>
      <c r="O227" s="58"/>
      <c r="P227" s="282"/>
    </row>
    <row r="228" spans="1:16" ht="15" customHeight="1" x14ac:dyDescent="0.25">
      <c r="A228" s="216"/>
      <c r="B228" s="1126" t="s">
        <v>1065</v>
      </c>
      <c r="C228" s="92"/>
      <c r="D228" s="92"/>
      <c r="E228" s="92"/>
      <c r="F228" s="262"/>
      <c r="K228" s="58"/>
      <c r="L228" s="58"/>
      <c r="N228" s="58"/>
      <c r="O228" s="58"/>
      <c r="P228" s="282"/>
    </row>
    <row r="229" spans="1:16" ht="15" customHeight="1" x14ac:dyDescent="0.25">
      <c r="A229" s="216"/>
      <c r="B229" s="228" t="s">
        <v>403</v>
      </c>
      <c r="C229" s="1016"/>
      <c r="D229" s="1016"/>
      <c r="E229" s="1016"/>
      <c r="F229" s="54" t="str">
        <f>IF(AND(ISNUMBER(F230), ISNUMBER(F231), ISNUMBER(F232)), IF($I$4="Medium", F230, IF($I$4="High", F231, IF($I$4="Low", F232, ""))), "")</f>
        <v/>
      </c>
      <c r="K229" s="58"/>
      <c r="L229" s="58"/>
      <c r="N229" s="58"/>
      <c r="O229" s="58"/>
      <c r="P229" s="282"/>
    </row>
    <row r="230" spans="1:16" ht="15" customHeight="1" x14ac:dyDescent="0.25">
      <c r="A230" s="216"/>
      <c r="B230" s="1126" t="s">
        <v>1063</v>
      </c>
      <c r="C230" s="92"/>
      <c r="D230" s="92"/>
      <c r="E230" s="92"/>
      <c r="F230" s="262"/>
      <c r="K230" s="58"/>
      <c r="L230" s="58"/>
      <c r="N230" s="58"/>
      <c r="O230" s="58"/>
      <c r="P230" s="282"/>
    </row>
    <row r="231" spans="1:16" ht="15" customHeight="1" x14ac:dyDescent="0.25">
      <c r="A231" s="216"/>
      <c r="B231" s="1126" t="s">
        <v>1064</v>
      </c>
      <c r="C231" s="92"/>
      <c r="D231" s="92"/>
      <c r="E231" s="92"/>
      <c r="F231" s="262"/>
      <c r="K231" s="58"/>
      <c r="L231" s="58"/>
      <c r="N231" s="58"/>
      <c r="O231" s="58"/>
      <c r="P231" s="282"/>
    </row>
    <row r="232" spans="1:16" ht="15" customHeight="1" x14ac:dyDescent="0.25">
      <c r="A232" s="216"/>
      <c r="B232" s="1126" t="s">
        <v>1065</v>
      </c>
      <c r="C232" s="92"/>
      <c r="D232" s="92"/>
      <c r="E232" s="92"/>
      <c r="F232" s="262"/>
      <c r="K232" s="58"/>
      <c r="L232" s="58"/>
      <c r="N232" s="58"/>
      <c r="O232" s="58"/>
      <c r="P232" s="282"/>
    </row>
    <row r="233" spans="1:16" ht="15" customHeight="1" x14ac:dyDescent="0.25">
      <c r="A233" s="216"/>
      <c r="B233" s="228" t="s">
        <v>404</v>
      </c>
      <c r="C233" s="1016"/>
      <c r="D233" s="1016"/>
      <c r="E233" s="1016"/>
      <c r="F233" s="54" t="str">
        <f>IF(AND(ISNUMBER(F234), ISNUMBER(F235), ISNUMBER(F236)), IF($I$4="Medium", F234, IF($I$4="High", F235, IF($I$4="Low", F236, ""))), "")</f>
        <v/>
      </c>
      <c r="K233" s="58"/>
      <c r="L233" s="58"/>
      <c r="N233" s="58"/>
      <c r="O233" s="58"/>
      <c r="P233" s="282"/>
    </row>
    <row r="234" spans="1:16" ht="15" customHeight="1" x14ac:dyDescent="0.25">
      <c r="A234" s="216"/>
      <c r="B234" s="1126" t="s">
        <v>1063</v>
      </c>
      <c r="C234" s="92"/>
      <c r="D234" s="92"/>
      <c r="E234" s="92"/>
      <c r="F234" s="262"/>
      <c r="G234" s="58"/>
      <c r="H234" s="58"/>
      <c r="I234" s="58"/>
      <c r="J234" s="58"/>
      <c r="K234" s="58"/>
      <c r="L234" s="58"/>
      <c r="N234" s="58"/>
      <c r="O234" s="58"/>
      <c r="P234" s="282"/>
    </row>
    <row r="235" spans="1:16" ht="15" customHeight="1" x14ac:dyDescent="0.25">
      <c r="A235" s="216"/>
      <c r="B235" s="1126" t="s">
        <v>1064</v>
      </c>
      <c r="C235" s="92"/>
      <c r="D235" s="92"/>
      <c r="E235" s="92"/>
      <c r="F235" s="262"/>
      <c r="G235" s="58"/>
      <c r="H235" s="58"/>
      <c r="I235" s="58"/>
      <c r="J235" s="58"/>
      <c r="K235" s="58"/>
      <c r="L235" s="58"/>
      <c r="N235" s="58"/>
      <c r="O235" s="58"/>
      <c r="P235" s="282"/>
    </row>
    <row r="236" spans="1:16" ht="15" customHeight="1" x14ac:dyDescent="0.25">
      <c r="A236" s="216"/>
      <c r="B236" s="951" t="s">
        <v>1065</v>
      </c>
      <c r="C236" s="170"/>
      <c r="D236" s="170"/>
      <c r="E236" s="170"/>
      <c r="F236" s="371"/>
      <c r="G236" s="58"/>
      <c r="H236" s="58"/>
      <c r="I236" s="58"/>
      <c r="J236" s="58"/>
      <c r="K236" s="58"/>
      <c r="L236" s="58"/>
      <c r="N236" s="58"/>
      <c r="O236" s="58"/>
      <c r="P236" s="282"/>
    </row>
    <row r="237" spans="1:16" ht="15" customHeight="1" x14ac:dyDescent="0.25">
      <c r="A237" s="644"/>
      <c r="B237" s="240"/>
      <c r="C237" s="240"/>
      <c r="D237" s="240"/>
      <c r="E237" s="240"/>
      <c r="F237" s="240"/>
      <c r="G237" s="240"/>
      <c r="H237" s="240"/>
      <c r="I237" s="240"/>
      <c r="J237" s="240"/>
      <c r="K237" s="240"/>
      <c r="L237" s="240"/>
      <c r="M237" s="240"/>
      <c r="N237" s="240"/>
      <c r="O237" s="240"/>
      <c r="P237" s="779"/>
    </row>
    <row r="238" spans="1:16" ht="45" customHeight="1" x14ac:dyDescent="0.25">
      <c r="A238" s="245" t="s">
        <v>1766</v>
      </c>
      <c r="B238" s="58"/>
      <c r="C238" s="58"/>
      <c r="D238" s="58"/>
      <c r="E238" s="58"/>
      <c r="F238" s="58"/>
      <c r="G238" s="58"/>
      <c r="H238" s="58"/>
      <c r="I238" s="58"/>
      <c r="J238" s="58"/>
      <c r="K238" s="58"/>
      <c r="L238" s="58"/>
      <c r="M238" s="58"/>
      <c r="N238" s="58"/>
      <c r="O238" s="58"/>
      <c r="P238" s="244"/>
    </row>
    <row r="239" spans="1:16" ht="30" customHeight="1" x14ac:dyDescent="0.25">
      <c r="A239" s="1032"/>
      <c r="B239" s="2579" t="s">
        <v>1120</v>
      </c>
      <c r="C239" s="2538" t="s">
        <v>1122</v>
      </c>
      <c r="D239" s="2578"/>
      <c r="E239" s="2578"/>
      <c r="F239" s="2744" t="s">
        <v>1231</v>
      </c>
      <c r="G239" s="2744"/>
      <c r="H239" s="2744"/>
      <c r="I239" s="2768" t="s">
        <v>1232</v>
      </c>
      <c r="J239" s="2744"/>
      <c r="K239" s="2767"/>
      <c r="L239" s="2744" t="s">
        <v>1233</v>
      </c>
      <c r="M239" s="2744"/>
      <c r="N239" s="2744"/>
      <c r="O239" s="1136"/>
      <c r="P239" s="1074"/>
    </row>
    <row r="240" spans="1:16" ht="15" customHeight="1" x14ac:dyDescent="0.25">
      <c r="A240" s="1020"/>
      <c r="B240" s="2802"/>
      <c r="C240" s="2568"/>
      <c r="D240" s="2745"/>
      <c r="E240" s="2745"/>
      <c r="F240" s="1050" t="s">
        <v>1073</v>
      </c>
      <c r="G240" s="1005" t="s">
        <v>1074</v>
      </c>
      <c r="H240" s="1009" t="s">
        <v>1075</v>
      </c>
      <c r="I240" s="1057" t="s">
        <v>1073</v>
      </c>
      <c r="J240" s="1005" t="s">
        <v>1074</v>
      </c>
      <c r="K240" s="1058" t="s">
        <v>1075</v>
      </c>
      <c r="L240" s="1028" t="s">
        <v>1073</v>
      </c>
      <c r="M240" s="1027" t="s">
        <v>1074</v>
      </c>
      <c r="N240" s="1007" t="s">
        <v>1075</v>
      </c>
      <c r="O240" s="1137"/>
      <c r="P240" s="1021"/>
    </row>
    <row r="241" spans="1:16" ht="15" customHeight="1" x14ac:dyDescent="0.25">
      <c r="A241" s="209"/>
      <c r="B241" s="525">
        <v>1</v>
      </c>
      <c r="C241" s="2788" t="s">
        <v>1157</v>
      </c>
      <c r="D241" s="2789"/>
      <c r="E241" s="2789"/>
      <c r="F241" s="1011"/>
      <c r="G241" s="778"/>
      <c r="H241" s="1013"/>
      <c r="I241" s="1012"/>
      <c r="J241" s="778"/>
      <c r="K241" s="1010"/>
      <c r="L241" s="1011"/>
      <c r="M241" s="778"/>
      <c r="N241" s="1013"/>
      <c r="O241" s="1136"/>
      <c r="P241" s="282"/>
    </row>
    <row r="242" spans="1:16" ht="15" customHeight="1" x14ac:dyDescent="0.25">
      <c r="A242" s="209"/>
      <c r="B242" s="65">
        <v>2</v>
      </c>
      <c r="C242" s="2747" t="s">
        <v>1158</v>
      </c>
      <c r="D242" s="2754"/>
      <c r="E242" s="2754"/>
      <c r="F242" s="27"/>
      <c r="G242" s="21"/>
      <c r="H242" s="28"/>
      <c r="I242" s="898"/>
      <c r="J242" s="21"/>
      <c r="K242" s="899"/>
      <c r="L242" s="27"/>
      <c r="M242" s="21"/>
      <c r="N242" s="28"/>
      <c r="O242" s="1136"/>
      <c r="P242" s="282"/>
    </row>
    <row r="243" spans="1:16" ht="15" customHeight="1" x14ac:dyDescent="0.25">
      <c r="A243" s="209"/>
      <c r="B243" s="65">
        <v>3</v>
      </c>
      <c r="C243" s="2747" t="s">
        <v>1159</v>
      </c>
      <c r="D243" s="2754"/>
      <c r="E243" s="2754"/>
      <c r="F243" s="27"/>
      <c r="G243" s="21"/>
      <c r="H243" s="28"/>
      <c r="I243" s="898"/>
      <c r="J243" s="21"/>
      <c r="K243" s="899"/>
      <c r="L243" s="27"/>
      <c r="M243" s="21"/>
      <c r="N243" s="28"/>
      <c r="O243" s="1136"/>
      <c r="P243" s="282"/>
    </row>
    <row r="244" spans="1:16" ht="15" customHeight="1" x14ac:dyDescent="0.25">
      <c r="A244" s="209"/>
      <c r="B244" s="65">
        <v>4</v>
      </c>
      <c r="C244" s="2747" t="s">
        <v>1160</v>
      </c>
      <c r="D244" s="2754"/>
      <c r="E244" s="2754"/>
      <c r="F244" s="27"/>
      <c r="G244" s="21"/>
      <c r="H244" s="28"/>
      <c r="I244" s="898"/>
      <c r="J244" s="21"/>
      <c r="K244" s="899"/>
      <c r="L244" s="27"/>
      <c r="M244" s="21"/>
      <c r="N244" s="28"/>
      <c r="O244" s="1136"/>
      <c r="P244" s="282"/>
    </row>
    <row r="245" spans="1:16" ht="15" customHeight="1" x14ac:dyDescent="0.25">
      <c r="A245" s="209"/>
      <c r="B245" s="65">
        <v>5</v>
      </c>
      <c r="C245" s="2747" t="s">
        <v>1161</v>
      </c>
      <c r="D245" s="2754"/>
      <c r="E245" s="2754"/>
      <c r="F245" s="27"/>
      <c r="G245" s="21"/>
      <c r="H245" s="28"/>
      <c r="I245" s="898"/>
      <c r="J245" s="21"/>
      <c r="K245" s="899"/>
      <c r="L245" s="27"/>
      <c r="M245" s="21"/>
      <c r="N245" s="28"/>
      <c r="O245" s="1136"/>
      <c r="P245" s="282"/>
    </row>
    <row r="246" spans="1:16" ht="15" customHeight="1" x14ac:dyDescent="0.25">
      <c r="A246" s="209"/>
      <c r="B246" s="65">
        <v>6</v>
      </c>
      <c r="C246" s="2747" t="s">
        <v>1162</v>
      </c>
      <c r="D246" s="2754"/>
      <c r="E246" s="2754"/>
      <c r="F246" s="27"/>
      <c r="G246" s="21"/>
      <c r="H246" s="28"/>
      <c r="I246" s="898"/>
      <c r="J246" s="21"/>
      <c r="K246" s="899"/>
      <c r="L246" s="27"/>
      <c r="M246" s="21"/>
      <c r="N246" s="28"/>
      <c r="O246" s="1136"/>
      <c r="P246" s="282"/>
    </row>
    <row r="247" spans="1:16" ht="15" customHeight="1" x14ac:dyDescent="0.25">
      <c r="A247" s="209"/>
      <c r="B247" s="67">
        <v>7</v>
      </c>
      <c r="C247" s="2747" t="s">
        <v>1163</v>
      </c>
      <c r="D247" s="2754"/>
      <c r="E247" s="2754"/>
      <c r="F247" s="27"/>
      <c r="G247" s="21"/>
      <c r="H247" s="28"/>
      <c r="I247" s="898"/>
      <c r="J247" s="21"/>
      <c r="K247" s="899"/>
      <c r="L247" s="27"/>
      <c r="M247" s="21"/>
      <c r="N247" s="28"/>
      <c r="O247" s="1136"/>
      <c r="P247" s="282"/>
    </row>
    <row r="248" spans="1:16" ht="15" customHeight="1" x14ac:dyDescent="0.25">
      <c r="A248" s="209"/>
      <c r="B248" s="65">
        <v>8</v>
      </c>
      <c r="C248" s="2747" t="s">
        <v>1164</v>
      </c>
      <c r="D248" s="2754"/>
      <c r="E248" s="2754"/>
      <c r="F248" s="27"/>
      <c r="G248" s="21"/>
      <c r="H248" s="28"/>
      <c r="I248" s="898"/>
      <c r="J248" s="21"/>
      <c r="K248" s="899"/>
      <c r="L248" s="27"/>
      <c r="M248" s="21"/>
      <c r="N248" s="28"/>
      <c r="O248" s="1136"/>
      <c r="P248" s="282"/>
    </row>
    <row r="249" spans="1:16" ht="15" customHeight="1" x14ac:dyDescent="0.25">
      <c r="A249" s="209"/>
      <c r="B249" s="65">
        <v>9</v>
      </c>
      <c r="C249" s="2747" t="s">
        <v>1165</v>
      </c>
      <c r="D249" s="2764"/>
      <c r="E249" s="2764"/>
      <c r="F249" s="27"/>
      <c r="G249" s="21"/>
      <c r="H249" s="28"/>
      <c r="I249" s="898"/>
      <c r="J249" s="21"/>
      <c r="K249" s="899"/>
      <c r="L249" s="27"/>
      <c r="M249" s="21"/>
      <c r="N249" s="28"/>
      <c r="O249" s="1136"/>
      <c r="P249" s="282"/>
    </row>
    <row r="250" spans="1:16" ht="15" customHeight="1" x14ac:dyDescent="0.25">
      <c r="A250" s="209"/>
      <c r="B250" s="65">
        <v>10</v>
      </c>
      <c r="C250" s="2794" t="s">
        <v>1166</v>
      </c>
      <c r="D250" s="2795"/>
      <c r="E250" s="2795"/>
      <c r="F250" s="27"/>
      <c r="G250" s="21"/>
      <c r="H250" s="28"/>
      <c r="I250" s="898"/>
      <c r="J250" s="21"/>
      <c r="K250" s="899"/>
      <c r="L250" s="27"/>
      <c r="M250" s="21"/>
      <c r="N250" s="28"/>
      <c r="O250" s="1136"/>
      <c r="P250" s="282"/>
    </row>
    <row r="251" spans="1:16" ht="15" customHeight="1" x14ac:dyDescent="0.25">
      <c r="A251" s="209"/>
      <c r="B251" s="1031">
        <v>11</v>
      </c>
      <c r="C251" s="2766" t="s">
        <v>1167</v>
      </c>
      <c r="D251" s="2796"/>
      <c r="E251" s="2796"/>
      <c r="F251" s="229"/>
      <c r="G251" s="17"/>
      <c r="H251" s="49"/>
      <c r="I251" s="902"/>
      <c r="J251" s="17"/>
      <c r="K251" s="903"/>
      <c r="L251" s="229"/>
      <c r="M251" s="17"/>
      <c r="N251" s="49"/>
      <c r="O251" s="1136"/>
      <c r="P251" s="282"/>
    </row>
    <row r="252" spans="1:16" ht="15" customHeight="1" x14ac:dyDescent="0.25">
      <c r="A252" s="209"/>
      <c r="B252" s="58"/>
      <c r="C252" s="58"/>
      <c r="D252" s="58"/>
      <c r="E252" s="58"/>
      <c r="F252" s="58"/>
      <c r="G252" s="58"/>
      <c r="H252" s="58"/>
      <c r="I252" s="58"/>
      <c r="J252" s="58"/>
      <c r="K252" s="58"/>
      <c r="L252" s="58"/>
      <c r="M252" s="58"/>
      <c r="N252" s="58"/>
      <c r="O252" s="1136"/>
      <c r="P252" s="244"/>
    </row>
    <row r="253" spans="1:16" ht="15" customHeight="1" x14ac:dyDescent="0.25">
      <c r="A253" s="216"/>
      <c r="B253" s="2585"/>
      <c r="C253" s="2695"/>
      <c r="D253" s="2695"/>
      <c r="E253" s="2583"/>
      <c r="F253" s="975" t="s">
        <v>921</v>
      </c>
      <c r="G253" s="676"/>
      <c r="H253" s="676"/>
      <c r="I253" s="676"/>
      <c r="J253" s="676"/>
      <c r="K253" s="676"/>
      <c r="L253" s="58"/>
      <c r="M253" s="58"/>
      <c r="N253" s="58"/>
      <c r="O253" s="58"/>
      <c r="P253" s="244"/>
    </row>
    <row r="254" spans="1:16" ht="15" customHeight="1" x14ac:dyDescent="0.25">
      <c r="A254" s="216"/>
      <c r="B254" s="1127" t="s">
        <v>1272</v>
      </c>
      <c r="C254" s="1128"/>
      <c r="D254" s="1128"/>
      <c r="E254" s="1128"/>
      <c r="F254" s="1129" t="str">
        <f>IF(AND(ISNUMBER(F255), ISNUMBER(F259), ISNUMBER(F263)), SUM(F255, F259, F263), "")</f>
        <v/>
      </c>
      <c r="G254" s="676"/>
      <c r="H254" s="676"/>
      <c r="I254" s="676"/>
      <c r="J254" s="676"/>
      <c r="K254" s="676"/>
      <c r="L254" s="58"/>
      <c r="M254" s="58"/>
      <c r="N254" s="58"/>
      <c r="O254" s="58"/>
      <c r="P254" s="244"/>
    </row>
    <row r="255" spans="1:16" ht="15" customHeight="1" x14ac:dyDescent="0.25">
      <c r="A255" s="216"/>
      <c r="B255" s="228" t="s">
        <v>402</v>
      </c>
      <c r="C255" s="1016"/>
      <c r="D255" s="1016"/>
      <c r="E255" s="1016"/>
      <c r="F255" s="54" t="str">
        <f>IF(AND(ISNUMBER(F256), ISNUMBER(F257), ISNUMBER(F258)), IF($I$4="Medium", F256, IF($I$4="High", F257, IF($I$4="Low", F258, ""))), "")</f>
        <v/>
      </c>
      <c r="G255" s="58"/>
      <c r="H255" s="58"/>
      <c r="I255" s="58"/>
      <c r="J255" s="58"/>
      <c r="K255" s="58"/>
      <c r="L255" s="58"/>
      <c r="N255" s="58"/>
      <c r="O255" s="58"/>
      <c r="P255" s="282"/>
    </row>
    <row r="256" spans="1:16" ht="15" customHeight="1" x14ac:dyDescent="0.25">
      <c r="A256" s="216"/>
      <c r="B256" s="1126" t="s">
        <v>1063</v>
      </c>
      <c r="C256" s="92"/>
      <c r="D256" s="92"/>
      <c r="E256" s="92"/>
      <c r="F256" s="262"/>
      <c r="G256" s="58"/>
      <c r="H256" s="58"/>
      <c r="I256" s="58"/>
      <c r="J256" s="58"/>
      <c r="K256" s="58"/>
      <c r="L256" s="58"/>
      <c r="N256" s="58"/>
      <c r="O256" s="58"/>
      <c r="P256" s="282"/>
    </row>
    <row r="257" spans="1:16" ht="15" customHeight="1" x14ac:dyDescent="0.25">
      <c r="A257" s="216"/>
      <c r="B257" s="1126" t="s">
        <v>1064</v>
      </c>
      <c r="C257" s="92"/>
      <c r="D257" s="92"/>
      <c r="E257" s="92"/>
      <c r="F257" s="262"/>
      <c r="K257" s="58"/>
      <c r="L257" s="58"/>
      <c r="N257" s="58"/>
      <c r="O257" s="58"/>
      <c r="P257" s="282"/>
    </row>
    <row r="258" spans="1:16" ht="15" customHeight="1" x14ac:dyDescent="0.25">
      <c r="A258" s="216"/>
      <c r="B258" s="1126" t="s">
        <v>1065</v>
      </c>
      <c r="C258" s="92"/>
      <c r="D258" s="92"/>
      <c r="E258" s="92"/>
      <c r="F258" s="262"/>
      <c r="K258" s="58"/>
      <c r="L258" s="58"/>
      <c r="N258" s="58"/>
      <c r="O258" s="58"/>
      <c r="P258" s="282"/>
    </row>
    <row r="259" spans="1:16" ht="15" customHeight="1" x14ac:dyDescent="0.25">
      <c r="A259" s="216"/>
      <c r="B259" s="228" t="s">
        <v>403</v>
      </c>
      <c r="C259" s="1016"/>
      <c r="D259" s="1016"/>
      <c r="E259" s="1016"/>
      <c r="F259" s="54" t="str">
        <f>IF(AND(ISNUMBER(F260), ISNUMBER(F261), ISNUMBER(F262)), IF($I$4="Medium", F260, IF($I$4="High", F261, IF($I$4="Low", F262, ""))), "")</f>
        <v/>
      </c>
      <c r="K259" s="58"/>
      <c r="L259" s="58"/>
      <c r="N259" s="58"/>
      <c r="O259" s="58"/>
      <c r="P259" s="282"/>
    </row>
    <row r="260" spans="1:16" ht="15" customHeight="1" x14ac:dyDescent="0.25">
      <c r="A260" s="216"/>
      <c r="B260" s="1126" t="s">
        <v>1063</v>
      </c>
      <c r="C260" s="92"/>
      <c r="D260" s="92"/>
      <c r="E260" s="92"/>
      <c r="F260" s="262"/>
      <c r="K260" s="58"/>
      <c r="L260" s="58"/>
      <c r="N260" s="58"/>
      <c r="O260" s="58"/>
      <c r="P260" s="282"/>
    </row>
    <row r="261" spans="1:16" ht="15" customHeight="1" x14ac:dyDescent="0.25">
      <c r="A261" s="216"/>
      <c r="B261" s="1126" t="s">
        <v>1064</v>
      </c>
      <c r="C261" s="92"/>
      <c r="D261" s="92"/>
      <c r="E261" s="92"/>
      <c r="F261" s="262"/>
      <c r="K261" s="58"/>
      <c r="L261" s="58"/>
      <c r="N261" s="58"/>
      <c r="O261" s="58"/>
      <c r="P261" s="282"/>
    </row>
    <row r="262" spans="1:16" ht="15" customHeight="1" x14ac:dyDescent="0.25">
      <c r="A262" s="216"/>
      <c r="B262" s="1126" t="s">
        <v>1065</v>
      </c>
      <c r="C262" s="92"/>
      <c r="D262" s="92"/>
      <c r="E262" s="92"/>
      <c r="F262" s="262"/>
      <c r="K262" s="58"/>
      <c r="L262" s="58"/>
      <c r="N262" s="58"/>
      <c r="O262" s="58"/>
      <c r="P262" s="282"/>
    </row>
    <row r="263" spans="1:16" ht="15" customHeight="1" x14ac:dyDescent="0.25">
      <c r="A263" s="216"/>
      <c r="B263" s="228" t="s">
        <v>404</v>
      </c>
      <c r="C263" s="1016"/>
      <c r="D263" s="1016"/>
      <c r="E263" s="1016"/>
      <c r="F263" s="54" t="str">
        <f>IF(AND(ISNUMBER(F264), ISNUMBER(F265), ISNUMBER(F266)), IF($I$4="Medium", F264, IF($I$4="High", F265, IF($I$4="Low", F266, ""))), "")</f>
        <v/>
      </c>
      <c r="K263" s="58"/>
      <c r="L263" s="58"/>
      <c r="N263" s="58"/>
      <c r="O263" s="58"/>
      <c r="P263" s="282"/>
    </row>
    <row r="264" spans="1:16" ht="15" customHeight="1" x14ac:dyDescent="0.25">
      <c r="A264" s="216"/>
      <c r="B264" s="1126" t="s">
        <v>1063</v>
      </c>
      <c r="C264" s="92"/>
      <c r="D264" s="92"/>
      <c r="E264" s="92"/>
      <c r="F264" s="262"/>
      <c r="G264" s="58"/>
      <c r="H264" s="58"/>
      <c r="I264" s="58"/>
      <c r="J264" s="58"/>
      <c r="K264" s="58"/>
      <c r="L264" s="58"/>
      <c r="N264" s="58"/>
      <c r="O264" s="58"/>
      <c r="P264" s="282"/>
    </row>
    <row r="265" spans="1:16" ht="15" customHeight="1" x14ac:dyDescent="0.25">
      <c r="A265" s="216"/>
      <c r="B265" s="1126" t="s">
        <v>1064</v>
      </c>
      <c r="C265" s="92"/>
      <c r="D265" s="92"/>
      <c r="E265" s="92"/>
      <c r="F265" s="262"/>
      <c r="G265" s="58"/>
      <c r="H265" s="58"/>
      <c r="I265" s="58"/>
      <c r="J265" s="58"/>
      <c r="K265" s="58"/>
      <c r="L265" s="58"/>
      <c r="N265" s="58"/>
      <c r="O265" s="58"/>
      <c r="P265" s="282"/>
    </row>
    <row r="266" spans="1:16" ht="15" customHeight="1" x14ac:dyDescent="0.25">
      <c r="A266" s="216"/>
      <c r="B266" s="951" t="s">
        <v>1065</v>
      </c>
      <c r="C266" s="170"/>
      <c r="D266" s="170"/>
      <c r="E266" s="170"/>
      <c r="F266" s="371"/>
      <c r="G266" s="58"/>
      <c r="H266" s="58"/>
      <c r="I266" s="58"/>
      <c r="J266" s="58"/>
      <c r="K266" s="58"/>
      <c r="L266" s="58"/>
      <c r="N266" s="58"/>
      <c r="O266" s="58"/>
      <c r="P266" s="282"/>
    </row>
    <row r="267" spans="1:16" ht="15" customHeight="1" x14ac:dyDescent="0.25">
      <c r="A267" s="644"/>
      <c r="B267" s="240"/>
      <c r="C267" s="240"/>
      <c r="D267" s="240"/>
      <c r="E267" s="240"/>
      <c r="F267" s="240"/>
      <c r="G267" s="240"/>
      <c r="H267" s="240"/>
      <c r="I267" s="240"/>
      <c r="J267" s="240"/>
      <c r="K267" s="240"/>
      <c r="L267" s="240"/>
      <c r="M267" s="240"/>
      <c r="N267" s="240"/>
      <c r="O267" s="240"/>
      <c r="P267" s="779"/>
    </row>
    <row r="268" spans="1:16" ht="45" customHeight="1" x14ac:dyDescent="0.25">
      <c r="A268" s="245" t="s">
        <v>1767</v>
      </c>
      <c r="B268" s="1035"/>
      <c r="C268" s="1036"/>
      <c r="D268" s="1036"/>
      <c r="E268" s="1036"/>
      <c r="F268" s="1036"/>
      <c r="G268" s="1036"/>
      <c r="H268" s="1036"/>
      <c r="I268" s="1036"/>
      <c r="J268" s="1036"/>
      <c r="K268" s="1036"/>
      <c r="L268" s="1036"/>
      <c r="M268" s="1036"/>
      <c r="N268" s="1036"/>
      <c r="O268" s="1036"/>
      <c r="P268" s="1075"/>
    </row>
    <row r="269" spans="1:16" ht="105" customHeight="1" x14ac:dyDescent="0.25">
      <c r="A269" s="238"/>
      <c r="B269" s="657" t="s">
        <v>1168</v>
      </c>
      <c r="C269" s="657"/>
      <c r="D269" s="2797"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797"/>
      <c r="F269" s="2797"/>
      <c r="G269" s="2797"/>
      <c r="H269" s="2797"/>
      <c r="I269" s="2797"/>
      <c r="J269" s="330"/>
      <c r="K269" s="330"/>
      <c r="L269" s="330"/>
      <c r="M269" s="330"/>
      <c r="N269" s="330"/>
      <c r="O269" s="330"/>
      <c r="P269" s="845"/>
    </row>
    <row r="270" spans="1:16" ht="15" customHeight="1" x14ac:dyDescent="0.25">
      <c r="A270" s="238"/>
      <c r="B270" s="1049"/>
      <c r="C270" s="330"/>
      <c r="D270" s="330"/>
      <c r="E270" s="330"/>
      <c r="F270" s="330"/>
      <c r="G270" s="330"/>
      <c r="H270" s="330"/>
      <c r="I270" s="330"/>
      <c r="J270" s="330"/>
      <c r="K270" s="330"/>
      <c r="L270" s="330"/>
      <c r="M270" s="330"/>
      <c r="N270" s="330"/>
      <c r="O270" s="330"/>
      <c r="P270" s="845"/>
    </row>
    <row r="271" spans="1:16" ht="15" customHeight="1" x14ac:dyDescent="0.25">
      <c r="A271" s="238"/>
      <c r="B271" s="2790" t="s">
        <v>1170</v>
      </c>
      <c r="C271" s="2790"/>
      <c r="D271" s="406"/>
      <c r="E271" s="406"/>
      <c r="F271" s="406"/>
      <c r="G271" s="1607" t="str">
        <f>IF('General Info'!C6&lt;&gt;"", 'General Info'!C6, "")</f>
        <v/>
      </c>
      <c r="H271" s="1107"/>
      <c r="I271" s="1107"/>
      <c r="J271" s="330"/>
      <c r="K271" s="330"/>
      <c r="L271" s="330"/>
      <c r="M271" s="330"/>
      <c r="N271" s="330"/>
      <c r="O271" s="330"/>
      <c r="P271" s="845"/>
    </row>
    <row r="272" spans="1:16" ht="15" customHeight="1" x14ac:dyDescent="0.25">
      <c r="A272" s="1037"/>
      <c r="B272" s="103" t="s">
        <v>1169</v>
      </c>
      <c r="C272" s="103"/>
      <c r="D272" s="137"/>
      <c r="E272" s="137"/>
      <c r="F272" s="137"/>
      <c r="G272" s="1606"/>
      <c r="H272" s="373"/>
      <c r="I272" s="373"/>
      <c r="J272" s="330"/>
      <c r="K272" s="330"/>
      <c r="L272" s="330"/>
      <c r="M272" s="330"/>
      <c r="N272" s="330"/>
      <c r="O272" s="330"/>
      <c r="P272" s="845"/>
    </row>
    <row r="273" spans="1:16" ht="15" customHeight="1" x14ac:dyDescent="0.25">
      <c r="A273" s="213"/>
      <c r="B273" s="103" t="s">
        <v>1240</v>
      </c>
      <c r="C273" s="103"/>
      <c r="D273" s="165"/>
      <c r="E273" s="165"/>
      <c r="F273" s="137"/>
      <c r="G273" s="1108"/>
      <c r="H273" s="373"/>
      <c r="I273" s="373"/>
      <c r="J273" s="330"/>
      <c r="K273" s="330"/>
      <c r="L273" s="330"/>
      <c r="M273" s="330"/>
      <c r="N273" s="330"/>
      <c r="O273" s="330"/>
      <c r="P273" s="845"/>
    </row>
    <row r="274" spans="1:16" ht="15" customHeight="1" x14ac:dyDescent="0.25">
      <c r="A274" s="213"/>
      <c r="B274" s="92" t="s">
        <v>1265</v>
      </c>
      <c r="C274" s="92"/>
      <c r="D274" s="71"/>
      <c r="E274" s="71"/>
      <c r="F274" s="309"/>
      <c r="G274" s="1125"/>
      <c r="H274" s="373"/>
      <c r="I274" s="373"/>
      <c r="J274" s="330"/>
      <c r="K274" s="330"/>
      <c r="L274" s="330"/>
      <c r="M274" s="330"/>
      <c r="N274" s="330"/>
      <c r="O274" s="330"/>
      <c r="P274" s="845"/>
    </row>
    <row r="275" spans="1:16" ht="15" customHeight="1" x14ac:dyDescent="0.25">
      <c r="A275" s="213"/>
      <c r="B275" s="92" t="s">
        <v>1069</v>
      </c>
      <c r="C275" s="92"/>
      <c r="D275" s="71"/>
      <c r="E275" s="71"/>
      <c r="F275" s="309"/>
      <c r="G275" s="1592" t="str">
        <f>IF(G273=Parameters!D608, IF(G274&lt;&gt;"", 'TB risk class'!G274, ""), 'TB risk class'!G271)</f>
        <v/>
      </c>
      <c r="H275" s="373"/>
      <c r="I275" s="373"/>
      <c r="J275" s="330"/>
      <c r="K275" s="330"/>
      <c r="L275" s="330"/>
      <c r="M275" s="330"/>
      <c r="N275" s="330"/>
      <c r="O275" s="330"/>
      <c r="P275" s="845"/>
    </row>
    <row r="276" spans="1:16" ht="15" customHeight="1" x14ac:dyDescent="0.25">
      <c r="A276" s="213"/>
      <c r="B276" s="170" t="s">
        <v>1241</v>
      </c>
      <c r="C276" s="1034"/>
      <c r="D276" s="1034"/>
      <c r="E276" s="1034"/>
      <c r="F276" s="234"/>
      <c r="G276" s="2784"/>
      <c r="H276" s="2785"/>
      <c r="I276" s="2785"/>
      <c r="J276" s="330"/>
      <c r="K276" s="330"/>
      <c r="L276" s="330"/>
      <c r="M276" s="330"/>
      <c r="N276" s="330"/>
      <c r="O276" s="330"/>
      <c r="P276" s="845"/>
    </row>
    <row r="277" spans="1:16" ht="15" customHeight="1" x14ac:dyDescent="0.25">
      <c r="A277" s="209"/>
      <c r="B277" s="58"/>
      <c r="C277" s="58"/>
      <c r="D277" s="58"/>
      <c r="E277" s="58"/>
      <c r="F277" s="58"/>
      <c r="G277" s="58"/>
      <c r="H277" s="58"/>
      <c r="I277" s="58"/>
      <c r="J277" s="58"/>
      <c r="K277" s="58"/>
      <c r="L277" s="58"/>
      <c r="M277" s="58"/>
      <c r="N277" s="58"/>
      <c r="O277" s="58"/>
      <c r="P277" s="244"/>
    </row>
    <row r="278" spans="1:16" ht="15" customHeight="1" x14ac:dyDescent="0.25">
      <c r="A278" s="209"/>
      <c r="B278" s="2578" t="s">
        <v>1069</v>
      </c>
      <c r="C278" s="2578"/>
      <c r="D278" s="2578"/>
      <c r="E278" s="2578"/>
      <c r="F278" s="2434" t="s">
        <v>507</v>
      </c>
      <c r="G278" s="2791"/>
      <c r="H278" s="2779" t="s">
        <v>508</v>
      </c>
      <c r="I278" s="2780"/>
      <c r="J278" s="2780"/>
      <c r="K278" s="2781"/>
      <c r="L278" s="2798" t="s">
        <v>1070</v>
      </c>
      <c r="M278" s="2695"/>
      <c r="N278" s="2695"/>
      <c r="O278" s="2583"/>
      <c r="P278" s="244"/>
    </row>
    <row r="279" spans="1:16" ht="15" customHeight="1" x14ac:dyDescent="0.25">
      <c r="A279" s="1032"/>
      <c r="B279" s="2745"/>
      <c r="C279" s="2745"/>
      <c r="D279" s="2745"/>
      <c r="E279" s="2745"/>
      <c r="F279" s="2568" t="s">
        <v>1072</v>
      </c>
      <c r="G279" s="2792" t="s">
        <v>1171</v>
      </c>
      <c r="H279" s="2782" t="s">
        <v>1172</v>
      </c>
      <c r="I279" s="2761" t="s">
        <v>1071</v>
      </c>
      <c r="J279" s="2761"/>
      <c r="K279" s="2761"/>
      <c r="L279" s="2828" t="s">
        <v>1069</v>
      </c>
      <c r="M279" s="2761" t="s">
        <v>1071</v>
      </c>
      <c r="N279" s="2761"/>
      <c r="O279" s="2547"/>
      <c r="P279" s="1076"/>
    </row>
    <row r="280" spans="1:16" ht="15" customHeight="1" x14ac:dyDescent="0.25">
      <c r="A280" s="1026"/>
      <c r="B280" s="2563"/>
      <c r="C280" s="2563"/>
      <c r="D280" s="2563"/>
      <c r="E280" s="2563"/>
      <c r="F280" s="2539"/>
      <c r="G280" s="2793"/>
      <c r="H280" s="2783"/>
      <c r="I280" s="1038" t="s">
        <v>1073</v>
      </c>
      <c r="J280" s="1038" t="s">
        <v>1074</v>
      </c>
      <c r="K280" s="1038" t="s">
        <v>1075</v>
      </c>
      <c r="L280" s="2828"/>
      <c r="M280" s="1027" t="s">
        <v>1073</v>
      </c>
      <c r="N280" s="1027" t="s">
        <v>1074</v>
      </c>
      <c r="O280" s="1007" t="s">
        <v>1075</v>
      </c>
      <c r="P280" s="1077"/>
    </row>
    <row r="281" spans="1:16" ht="15" customHeight="1" x14ac:dyDescent="0.25">
      <c r="A281" s="216"/>
      <c r="B281" s="413" t="s">
        <v>1077</v>
      </c>
      <c r="C281" s="411"/>
      <c r="D281" s="411"/>
      <c r="E281" s="411"/>
      <c r="F281" s="1013"/>
      <c r="G281" s="1271" t="str">
        <f>IF($G$275&lt;&gt;"", HLOOKUP($G$275, fx_triang!$B$1:$V$38, ROW(B281)-ROW(B$281)+ROW(fx_triang!A$2), FALSE), "")</f>
        <v/>
      </c>
      <c r="H281" s="1039" t="s">
        <v>1173</v>
      </c>
      <c r="I281" s="1040"/>
      <c r="J281" s="1041"/>
      <c r="K281" s="778"/>
      <c r="L281" s="1602" t="str">
        <f t="shared" ref="L281:L316" si="0">B281</f>
        <v>EUR</v>
      </c>
      <c r="M281" s="1601"/>
      <c r="N281" s="1013"/>
      <c r="O281" s="1013"/>
      <c r="P281" s="244"/>
    </row>
    <row r="282" spans="1:16" ht="15" customHeight="1" x14ac:dyDescent="0.25">
      <c r="A282" s="216"/>
      <c r="B282" s="165" t="s">
        <v>1078</v>
      </c>
      <c r="C282" s="68"/>
      <c r="D282" s="68"/>
      <c r="E282" s="68"/>
      <c r="F282" s="28"/>
      <c r="G282" s="1598" t="str">
        <f>IF($G$275&lt;&gt;"", HLOOKUP($G$275, fx_triang!$B$1:$V$38, ROW(B282)-ROW(B$281)+ROW(fx_triang!A$2), FALSE), "")</f>
        <v/>
      </c>
      <c r="H282" s="1042" t="s">
        <v>1174</v>
      </c>
      <c r="I282" s="1025"/>
      <c r="J282" s="1043"/>
      <c r="K282" s="21"/>
      <c r="L282" s="1603" t="str">
        <f t="shared" si="0"/>
        <v>JPY</v>
      </c>
      <c r="M282" s="262"/>
      <c r="N282" s="28"/>
      <c r="O282" s="28"/>
      <c r="P282" s="244"/>
    </row>
    <row r="283" spans="1:16" ht="15" customHeight="1" x14ac:dyDescent="0.25">
      <c r="A283" s="216"/>
      <c r="B283" s="165" t="s">
        <v>1079</v>
      </c>
      <c r="C283" s="165"/>
      <c r="D283" s="165"/>
      <c r="E283" s="165"/>
      <c r="F283" s="28"/>
      <c r="G283" s="1598" t="str">
        <f>IF($G$275&lt;&gt;"", HLOOKUP($G$275, fx_triang!$B$1:$V$38, ROW(B283)-ROW(B$281)+ROW(fx_triang!A$2), FALSE), "")</f>
        <v/>
      </c>
      <c r="H283" s="1042" t="s">
        <v>1175</v>
      </c>
      <c r="I283" s="1025"/>
      <c r="J283" s="1043"/>
      <c r="K283" s="21"/>
      <c r="L283" s="1603" t="str">
        <f t="shared" si="0"/>
        <v>GBP</v>
      </c>
      <c r="M283" s="262"/>
      <c r="N283" s="28"/>
      <c r="O283" s="28"/>
      <c r="P283" s="244"/>
    </row>
    <row r="284" spans="1:16" ht="15" customHeight="1" x14ac:dyDescent="0.25">
      <c r="A284" s="216"/>
      <c r="B284" s="165" t="s">
        <v>1080</v>
      </c>
      <c r="C284" s="165"/>
      <c r="D284" s="165"/>
      <c r="E284" s="165"/>
      <c r="F284" s="28"/>
      <c r="G284" s="1598" t="str">
        <f>IF($G$275&lt;&gt;"", HLOOKUP($G$275, fx_triang!$B$1:$V$38, ROW(B284)-ROW(B$281)+ROW(fx_triang!A$2), FALSE), "")</f>
        <v/>
      </c>
      <c r="H284" s="1042" t="s">
        <v>1176</v>
      </c>
      <c r="I284" s="1025"/>
      <c r="J284" s="1043"/>
      <c r="K284" s="21"/>
      <c r="L284" s="1603" t="str">
        <f t="shared" si="0"/>
        <v>AUD</v>
      </c>
      <c r="M284" s="262"/>
      <c r="N284" s="28"/>
      <c r="O284" s="28"/>
      <c r="P284" s="244"/>
    </row>
    <row r="285" spans="1:16" ht="15" customHeight="1" x14ac:dyDescent="0.25">
      <c r="A285" s="216"/>
      <c r="B285" s="165" t="s">
        <v>1082</v>
      </c>
      <c r="C285" s="165"/>
      <c r="D285" s="165"/>
      <c r="E285" s="165"/>
      <c r="F285" s="28"/>
      <c r="G285" s="1598" t="str">
        <f>IF($G$275&lt;&gt;"", HLOOKUP($G$275, fx_triang!$B$1:$V$38, ROW(B285)-ROW(B$281)+ROW(fx_triang!A$2), FALSE), "")</f>
        <v/>
      </c>
      <c r="H285" s="1042" t="s">
        <v>1177</v>
      </c>
      <c r="I285" s="1025"/>
      <c r="J285" s="1043"/>
      <c r="K285" s="21"/>
      <c r="L285" s="1603" t="str">
        <f t="shared" si="0"/>
        <v>CAD</v>
      </c>
      <c r="M285" s="262"/>
      <c r="N285" s="28"/>
      <c r="O285" s="28"/>
      <c r="P285" s="244"/>
    </row>
    <row r="286" spans="1:16" ht="15" customHeight="1" x14ac:dyDescent="0.25">
      <c r="A286" s="216"/>
      <c r="B286" s="208" t="s">
        <v>1081</v>
      </c>
      <c r="C286" s="165"/>
      <c r="D286" s="165"/>
      <c r="E286" s="165"/>
      <c r="F286" s="28"/>
      <c r="G286" s="1598" t="str">
        <f>IF($G$275&lt;&gt;"", HLOOKUP($G$275, fx_triang!$B$1:$V$38, ROW(B286)-ROW(B$281)+ROW(fx_triang!A$2), FALSE), "")</f>
        <v/>
      </c>
      <c r="H286" s="623" t="s">
        <v>1178</v>
      </c>
      <c r="I286" s="1025"/>
      <c r="J286" s="1043"/>
      <c r="K286" s="21"/>
      <c r="L286" s="1603" t="str">
        <f t="shared" si="0"/>
        <v>CHF</v>
      </c>
      <c r="M286" s="262"/>
      <c r="N286" s="28"/>
      <c r="O286" s="28"/>
      <c r="P286" s="244"/>
    </row>
    <row r="287" spans="1:16" ht="15" customHeight="1" x14ac:dyDescent="0.25">
      <c r="A287" s="216"/>
      <c r="B287" s="103" t="s">
        <v>1088</v>
      </c>
      <c r="C287" s="165"/>
      <c r="D287" s="165"/>
      <c r="E287" s="165"/>
      <c r="F287" s="28"/>
      <c r="G287" s="1598" t="str">
        <f>IF($G$275&lt;&gt;"", HLOOKUP($G$275, fx_triang!$B$1:$V$38, ROW(B287)-ROW(B$281)+ROW(fx_triang!A$2), FALSE), "")</f>
        <v/>
      </c>
      <c r="H287" s="1044" t="s">
        <v>1179</v>
      </c>
      <c r="I287" s="1025"/>
      <c r="J287" s="1043"/>
      <c r="K287" s="21"/>
      <c r="L287" s="1603" t="str">
        <f t="shared" si="0"/>
        <v>MXN</v>
      </c>
      <c r="M287" s="262"/>
      <c r="N287" s="28"/>
      <c r="O287" s="28"/>
      <c r="P287" s="244"/>
    </row>
    <row r="288" spans="1:16" ht="15" customHeight="1" x14ac:dyDescent="0.25">
      <c r="A288" s="216"/>
      <c r="B288" s="103" t="s">
        <v>1093</v>
      </c>
      <c r="C288" s="165"/>
      <c r="D288" s="165"/>
      <c r="E288" s="165"/>
      <c r="F288" s="28"/>
      <c r="G288" s="1598" t="str">
        <f>IF($G$275&lt;&gt;"", HLOOKUP($G$275, fx_triang!$B$1:$V$38, ROW(B288)-ROW(B$281)+ROW(fx_triang!A$2), FALSE), "")</f>
        <v/>
      </c>
      <c r="H288" s="1044" t="s">
        <v>1180</v>
      </c>
      <c r="I288" s="1025"/>
      <c r="J288" s="1043"/>
      <c r="K288" s="21"/>
      <c r="L288" s="1603" t="str">
        <f t="shared" si="0"/>
        <v>CNY</v>
      </c>
      <c r="M288" s="262"/>
      <c r="N288" s="28"/>
      <c r="O288" s="28"/>
      <c r="P288" s="244"/>
    </row>
    <row r="289" spans="1:16" ht="15" customHeight="1" x14ac:dyDescent="0.25">
      <c r="A289" s="216"/>
      <c r="B289" s="103" t="s">
        <v>1085</v>
      </c>
      <c r="C289" s="165"/>
      <c r="D289" s="165"/>
      <c r="E289" s="165"/>
      <c r="F289" s="28"/>
      <c r="G289" s="1598" t="str">
        <f>IF($G$275&lt;&gt;"", HLOOKUP($G$275, fx_triang!$B$1:$V$38, ROW(B289)-ROW(B$281)+ROW(fx_triang!A$2), FALSE), "")</f>
        <v/>
      </c>
      <c r="H289" s="1044" t="s">
        <v>1181</v>
      </c>
      <c r="I289" s="1025"/>
      <c r="J289" s="1043"/>
      <c r="K289" s="21"/>
      <c r="L289" s="1603" t="str">
        <f t="shared" si="0"/>
        <v>NZD</v>
      </c>
      <c r="M289" s="262"/>
      <c r="N289" s="28"/>
      <c r="O289" s="28"/>
      <c r="P289" s="244"/>
    </row>
    <row r="290" spans="1:16" ht="15" customHeight="1" x14ac:dyDescent="0.25">
      <c r="A290" s="216"/>
      <c r="B290" s="103" t="s">
        <v>1094</v>
      </c>
      <c r="C290" s="165"/>
      <c r="D290" s="165"/>
      <c r="E290" s="165"/>
      <c r="F290" s="28"/>
      <c r="G290" s="1598" t="str">
        <f>IF($G$275&lt;&gt;"", HLOOKUP($G$275, fx_triang!$B$1:$V$38, ROW(B290)-ROW(B$281)+ROW(fx_triang!A$2), FALSE), "")</f>
        <v/>
      </c>
      <c r="H290" s="1044" t="s">
        <v>1182</v>
      </c>
      <c r="I290" s="1025"/>
      <c r="J290" s="1043"/>
      <c r="K290" s="21"/>
      <c r="L290" s="1603" t="str">
        <f t="shared" si="0"/>
        <v>RUB</v>
      </c>
      <c r="M290" s="262"/>
      <c r="N290" s="28"/>
      <c r="O290" s="28"/>
      <c r="P290" s="244"/>
    </row>
    <row r="291" spans="1:16" ht="15" customHeight="1" x14ac:dyDescent="0.25">
      <c r="A291" s="216"/>
      <c r="B291" s="103" t="s">
        <v>1083</v>
      </c>
      <c r="C291" s="165"/>
      <c r="D291" s="165"/>
      <c r="E291" s="165"/>
      <c r="F291" s="28"/>
      <c r="G291" s="1598" t="str">
        <f>IF($G$275&lt;&gt;"", HLOOKUP($G$275, fx_triang!$B$1:$V$38, ROW(B291)-ROW(B$281)+ROW(fx_triang!A$2), FALSE), "")</f>
        <v/>
      </c>
      <c r="H291" s="1044" t="s">
        <v>1183</v>
      </c>
      <c r="I291" s="1025"/>
      <c r="J291" s="1043"/>
      <c r="K291" s="21"/>
      <c r="L291" s="1603" t="str">
        <f t="shared" si="0"/>
        <v>HKD</v>
      </c>
      <c r="M291" s="262"/>
      <c r="N291" s="28"/>
      <c r="O291" s="28"/>
      <c r="P291" s="244"/>
    </row>
    <row r="292" spans="1:16" ht="15" customHeight="1" x14ac:dyDescent="0.25">
      <c r="A292" s="216"/>
      <c r="B292" s="103" t="s">
        <v>1087</v>
      </c>
      <c r="C292" s="165"/>
      <c r="D292" s="165"/>
      <c r="E292" s="165"/>
      <c r="F292" s="28"/>
      <c r="G292" s="1598" t="str">
        <f>IF($G$275&lt;&gt;"", HLOOKUP($G$275, fx_triang!$B$1:$V$38, ROW(B292)-ROW(B$281)+ROW(fx_triang!A$2), FALSE), "")</f>
        <v/>
      </c>
      <c r="H292" s="1044" t="s">
        <v>1184</v>
      </c>
      <c r="I292" s="1025"/>
      <c r="J292" s="1043"/>
      <c r="K292" s="21"/>
      <c r="L292" s="1603" t="str">
        <f t="shared" si="0"/>
        <v>SGD</v>
      </c>
      <c r="M292" s="262"/>
      <c r="N292" s="28"/>
      <c r="O292" s="28"/>
      <c r="P292" s="244"/>
    </row>
    <row r="293" spans="1:16" ht="15" customHeight="1" x14ac:dyDescent="0.25">
      <c r="A293" s="216"/>
      <c r="B293" s="103" t="s">
        <v>1095</v>
      </c>
      <c r="C293" s="165"/>
      <c r="D293" s="165"/>
      <c r="E293" s="165"/>
      <c r="F293" s="28"/>
      <c r="G293" s="1598" t="str">
        <f>IF($G$275&lt;&gt;"", HLOOKUP($G$275, fx_triang!$B$1:$V$38, ROW(B293)-ROW(B$281)+ROW(fx_triang!A$2), FALSE), "")</f>
        <v/>
      </c>
      <c r="H293" s="1044" t="s">
        <v>1185</v>
      </c>
      <c r="I293" s="1025"/>
      <c r="J293" s="1043"/>
      <c r="K293" s="21"/>
      <c r="L293" s="1603" t="str">
        <f t="shared" si="0"/>
        <v>TRY</v>
      </c>
      <c r="M293" s="262"/>
      <c r="N293" s="28"/>
      <c r="O293" s="28"/>
      <c r="P293" s="244"/>
    </row>
    <row r="294" spans="1:16" ht="15" customHeight="1" x14ac:dyDescent="0.25">
      <c r="A294" s="216"/>
      <c r="B294" s="103" t="s">
        <v>1086</v>
      </c>
      <c r="C294" s="165"/>
      <c r="D294" s="165"/>
      <c r="E294" s="165"/>
      <c r="F294" s="28"/>
      <c r="G294" s="1598" t="str">
        <f>IF($G$275&lt;&gt;"", HLOOKUP($G$275, fx_triang!$B$1:$V$38, ROW(B294)-ROW(B$281)+ROW(fx_triang!A$2), FALSE), "")</f>
        <v/>
      </c>
      <c r="H294" s="1044" t="s">
        <v>1186</v>
      </c>
      <c r="I294" s="1025"/>
      <c r="J294" s="1043"/>
      <c r="K294" s="21"/>
      <c r="L294" s="1603" t="str">
        <f t="shared" si="0"/>
        <v>KRW</v>
      </c>
      <c r="M294" s="262"/>
      <c r="N294" s="28"/>
      <c r="O294" s="28"/>
      <c r="P294" s="244"/>
    </row>
    <row r="295" spans="1:16" ht="15" customHeight="1" x14ac:dyDescent="0.25">
      <c r="A295" s="216"/>
      <c r="B295" s="103" t="s">
        <v>1084</v>
      </c>
      <c r="C295" s="165"/>
      <c r="D295" s="165"/>
      <c r="E295" s="165"/>
      <c r="F295" s="28"/>
      <c r="G295" s="1598" t="str">
        <f>IF($G$275&lt;&gt;"", HLOOKUP($G$275, fx_triang!$B$1:$V$38, ROW(B295)-ROW(B$281)+ROW(fx_triang!A$2), FALSE), "")</f>
        <v/>
      </c>
      <c r="H295" s="1044" t="s">
        <v>1187</v>
      </c>
      <c r="I295" s="1025"/>
      <c r="J295" s="1043"/>
      <c r="K295" s="21"/>
      <c r="L295" s="1603" t="str">
        <f t="shared" si="0"/>
        <v>SEK</v>
      </c>
      <c r="M295" s="262"/>
      <c r="N295" s="28"/>
      <c r="O295" s="28"/>
      <c r="P295" s="244"/>
    </row>
    <row r="296" spans="1:16" ht="15" customHeight="1" x14ac:dyDescent="0.25">
      <c r="A296" s="216"/>
      <c r="B296" s="103" t="s">
        <v>1090</v>
      </c>
      <c r="C296" s="165"/>
      <c r="D296" s="165"/>
      <c r="E296" s="165"/>
      <c r="F296" s="28"/>
      <c r="G296" s="1598" t="str">
        <f>IF($G$275&lt;&gt;"", HLOOKUP($G$275, fx_triang!$B$1:$V$38, ROW(B296)-ROW(B$281)+ROW(fx_triang!A$2), FALSE), "")</f>
        <v/>
      </c>
      <c r="H296" s="1044" t="s">
        <v>1188</v>
      </c>
      <c r="I296" s="1025"/>
      <c r="J296" s="1043"/>
      <c r="K296" s="21"/>
      <c r="L296" s="1603" t="str">
        <f t="shared" si="0"/>
        <v>ZAR</v>
      </c>
      <c r="M296" s="262"/>
      <c r="N296" s="28"/>
      <c r="O296" s="28"/>
      <c r="P296" s="244"/>
    </row>
    <row r="297" spans="1:16" ht="15" customHeight="1" x14ac:dyDescent="0.25">
      <c r="A297" s="216"/>
      <c r="B297" s="103" t="s">
        <v>1101</v>
      </c>
      <c r="C297" s="165"/>
      <c r="D297" s="165"/>
      <c r="E297" s="165"/>
      <c r="F297" s="28"/>
      <c r="G297" s="1598" t="str">
        <f>IF($G$275&lt;&gt;"", HLOOKUP($G$275, fx_triang!$B$1:$V$38, ROW(B297)-ROW(B$281)+ROW(fx_triang!A$2), FALSE), "")</f>
        <v/>
      </c>
      <c r="H297" s="1044" t="s">
        <v>1189</v>
      </c>
      <c r="I297" s="1025"/>
      <c r="J297" s="1043"/>
      <c r="K297" s="21"/>
      <c r="L297" s="1603" t="str">
        <f t="shared" si="0"/>
        <v>INR</v>
      </c>
      <c r="M297" s="262"/>
      <c r="N297" s="28"/>
      <c r="O297" s="28"/>
      <c r="P297" s="244"/>
    </row>
    <row r="298" spans="1:16" ht="15" customHeight="1" x14ac:dyDescent="0.25">
      <c r="A298" s="216"/>
      <c r="B298" s="103" t="s">
        <v>1089</v>
      </c>
      <c r="C298" s="165"/>
      <c r="D298" s="165"/>
      <c r="E298" s="165"/>
      <c r="F298" s="28"/>
      <c r="G298" s="1598" t="str">
        <f>IF($G$275&lt;&gt;"", HLOOKUP($G$275, fx_triang!$B$1:$V$38, ROW(B298)-ROW(B$281)+ROW(fx_triang!A$2), FALSE), "")</f>
        <v/>
      </c>
      <c r="H298" s="1044" t="s">
        <v>1190</v>
      </c>
      <c r="I298" s="1025"/>
      <c r="J298" s="1043"/>
      <c r="K298" s="21"/>
      <c r="L298" s="1603" t="str">
        <f t="shared" si="0"/>
        <v>NOK</v>
      </c>
      <c r="M298" s="262"/>
      <c r="N298" s="28"/>
      <c r="O298" s="28"/>
      <c r="P298" s="244"/>
    </row>
    <row r="299" spans="1:16" ht="15" customHeight="1" x14ac:dyDescent="0.25">
      <c r="A299" s="216"/>
      <c r="B299" s="111" t="s">
        <v>1096</v>
      </c>
      <c r="C299" s="165"/>
      <c r="D299" s="165"/>
      <c r="E299" s="165"/>
      <c r="F299" s="28"/>
      <c r="G299" s="1598" t="str">
        <f>IF($G$275&lt;&gt;"", HLOOKUP($G$275, fx_triang!$B$1:$V$38, ROW(B299)-ROW(B$281)+ROW(fx_triang!A$2), FALSE), "")</f>
        <v/>
      </c>
      <c r="H299" s="1045" t="s">
        <v>1191</v>
      </c>
      <c r="I299" s="1025"/>
      <c r="J299" s="1043"/>
      <c r="K299" s="21"/>
      <c r="L299" s="1603" t="str">
        <f t="shared" si="0"/>
        <v>BRL</v>
      </c>
      <c r="M299" s="262"/>
      <c r="N299" s="28"/>
      <c r="O299" s="28"/>
      <c r="P299" s="244"/>
    </row>
    <row r="300" spans="1:16" ht="15" customHeight="1" x14ac:dyDescent="0.25">
      <c r="A300" s="1046"/>
      <c r="B300" s="330" t="s">
        <v>1097</v>
      </c>
      <c r="C300" s="165"/>
      <c r="D300" s="165"/>
      <c r="E300" s="165"/>
      <c r="F300" s="98"/>
      <c r="G300" s="1598" t="str">
        <f>IF($G$275&lt;&gt;"", HLOOKUP($G$275, fx_triang!$B$1:$V$38, ROW(B300)-ROW(B$281)+ROW(fx_triang!A$2), FALSE), "")</f>
        <v/>
      </c>
      <c r="H300" s="238" t="s">
        <v>1192</v>
      </c>
      <c r="I300" s="1047"/>
      <c r="J300" s="1048"/>
      <c r="K300" s="160"/>
      <c r="L300" s="1603" t="str">
        <f t="shared" si="0"/>
        <v>SAR</v>
      </c>
      <c r="M300" s="388"/>
      <c r="N300" s="98"/>
      <c r="O300" s="98"/>
      <c r="P300" s="845"/>
    </row>
    <row r="301" spans="1:16" ht="15" customHeight="1" x14ac:dyDescent="0.25">
      <c r="A301" s="1046"/>
      <c r="B301" s="111" t="s">
        <v>1076</v>
      </c>
      <c r="C301" s="165"/>
      <c r="D301" s="165"/>
      <c r="E301" s="165"/>
      <c r="F301" s="98"/>
      <c r="G301" s="1598" t="str">
        <f>IF($G$275&lt;&gt;"", HLOOKUP($G$275, fx_triang!$B$1:$V$38, ROW(B301)-ROW(B$281)+ROW(fx_triang!A$2), FALSE), "")</f>
        <v/>
      </c>
      <c r="H301" s="1044" t="s">
        <v>1193</v>
      </c>
      <c r="I301" s="1047"/>
      <c r="J301" s="1048"/>
      <c r="K301" s="160"/>
      <c r="L301" s="1603" t="str">
        <f t="shared" si="0"/>
        <v>USD</v>
      </c>
      <c r="M301" s="388"/>
      <c r="N301" s="98"/>
      <c r="O301" s="98"/>
      <c r="P301" s="845"/>
    </row>
    <row r="302" spans="1:16" ht="15" customHeight="1" x14ac:dyDescent="0.25">
      <c r="A302" s="1046"/>
      <c r="B302" s="330" t="s">
        <v>1108</v>
      </c>
      <c r="C302" s="165"/>
      <c r="D302" s="165"/>
      <c r="E302" s="165"/>
      <c r="F302" s="98"/>
      <c r="G302" s="1598" t="str">
        <f>IF($G$275&lt;&gt;"", HLOOKUP($G$275, fx_triang!$B$1:$V$38, ROW(B302)-ROW(B$281)+ROW(fx_triang!A$2), FALSE), "")</f>
        <v/>
      </c>
      <c r="H302" s="1044" t="s">
        <v>1194</v>
      </c>
      <c r="I302" s="1047"/>
      <c r="J302" s="1048"/>
      <c r="K302" s="160"/>
      <c r="L302" s="1603" t="str">
        <f t="shared" si="0"/>
        <v>CLP</v>
      </c>
      <c r="M302" s="388"/>
      <c r="N302" s="98"/>
      <c r="O302" s="98"/>
      <c r="P302" s="845"/>
    </row>
    <row r="303" spans="1:16" ht="15" customHeight="1" x14ac:dyDescent="0.25">
      <c r="A303" s="1046"/>
      <c r="B303" s="111" t="s">
        <v>1100</v>
      </c>
      <c r="C303" s="165"/>
      <c r="D303" s="165"/>
      <c r="E303" s="165"/>
      <c r="F303" s="98"/>
      <c r="G303" s="1598" t="str">
        <f>IF($G$275&lt;&gt;"", HLOOKUP($G$275, fx_triang!$B$1:$V$38, ROW(B303)-ROW(B$281)+ROW(fx_triang!A$2), FALSE), "")</f>
        <v/>
      </c>
      <c r="H303" s="1044" t="s">
        <v>1195</v>
      </c>
      <c r="I303" s="1047"/>
      <c r="J303" s="1048"/>
      <c r="K303" s="160"/>
      <c r="L303" s="1603" t="str">
        <f t="shared" si="0"/>
        <v>AED</v>
      </c>
      <c r="M303" s="388"/>
      <c r="N303" s="98"/>
      <c r="O303" s="98"/>
      <c r="P303" s="845"/>
    </row>
    <row r="304" spans="1:16" ht="15" customHeight="1" x14ac:dyDescent="0.25">
      <c r="A304" s="1046"/>
      <c r="B304" s="103" t="s">
        <v>1196</v>
      </c>
      <c r="C304" s="165"/>
      <c r="D304" s="165"/>
      <c r="E304" s="165"/>
      <c r="F304" s="98"/>
      <c r="G304" s="1598" t="str">
        <f>IF($G$275&lt;&gt;"", HLOOKUP($G$275, fx_triang!$B$1:$V$38, ROW(B304)-ROW(B$281)+ROW(fx_triang!A$2), FALSE), "")</f>
        <v/>
      </c>
      <c r="H304" s="213" t="s">
        <v>1197</v>
      </c>
      <c r="I304" s="1047"/>
      <c r="J304" s="1048"/>
      <c r="K304" s="160"/>
      <c r="L304" s="1603" t="str">
        <f t="shared" si="0"/>
        <v>ARS</v>
      </c>
      <c r="M304" s="388"/>
      <c r="N304" s="98"/>
      <c r="O304" s="98"/>
      <c r="P304" s="845"/>
    </row>
    <row r="305" spans="1:16" ht="15" customHeight="1" x14ac:dyDescent="0.25">
      <c r="A305" s="1046"/>
      <c r="B305" s="111" t="s">
        <v>1198</v>
      </c>
      <c r="C305" s="165"/>
      <c r="D305" s="165"/>
      <c r="E305" s="165"/>
      <c r="F305" s="98"/>
      <c r="G305" s="1598" t="str">
        <f>IF($G$275&lt;&gt;"", HLOOKUP($G$275, fx_triang!$B$1:$V$38, ROW(B305)-ROW(B$281)+ROW(fx_triang!A$2), FALSE), "")</f>
        <v/>
      </c>
      <c r="H305" s="1044" t="s">
        <v>1199</v>
      </c>
      <c r="I305" s="1047"/>
      <c r="J305" s="1048"/>
      <c r="K305" s="160"/>
      <c r="L305" s="1603" t="str">
        <f t="shared" si="0"/>
        <v>BGN</v>
      </c>
      <c r="M305" s="388"/>
      <c r="N305" s="98"/>
      <c r="O305" s="98"/>
      <c r="P305" s="845"/>
    </row>
    <row r="306" spans="1:16" ht="15" customHeight="1" x14ac:dyDescent="0.25">
      <c r="A306" s="1046"/>
      <c r="B306" s="165" t="s">
        <v>1106</v>
      </c>
      <c r="C306" s="165"/>
      <c r="D306" s="165"/>
      <c r="E306" s="165"/>
      <c r="F306" s="98"/>
      <c r="G306" s="1598" t="str">
        <f>IF($G$275&lt;&gt;"", HLOOKUP($G$275, fx_triang!$B$1:$V$38, ROW(B306)-ROW(B$281)+ROW(fx_triang!A$2), FALSE), "")</f>
        <v/>
      </c>
      <c r="H306" s="1044" t="s">
        <v>1200</v>
      </c>
      <c r="I306" s="1047"/>
      <c r="J306" s="1048"/>
      <c r="K306" s="160"/>
      <c r="L306" s="1603" t="str">
        <f t="shared" si="0"/>
        <v>CZK</v>
      </c>
      <c r="M306" s="388"/>
      <c r="N306" s="98"/>
      <c r="O306" s="98"/>
      <c r="P306" s="845"/>
    </row>
    <row r="307" spans="1:16" ht="15" customHeight="1" x14ac:dyDescent="0.25">
      <c r="A307" s="1046"/>
      <c r="B307" s="165" t="s">
        <v>1091</v>
      </c>
      <c r="C307" s="165"/>
      <c r="D307" s="165"/>
      <c r="E307" s="165"/>
      <c r="F307" s="98"/>
      <c r="G307" s="1598" t="str">
        <f>IF($G$275&lt;&gt;"", HLOOKUP($G$275, fx_triang!$B$1:$V$38, ROW(B307)-ROW(B$281)+ROW(fx_triang!A$2), FALSE), "")</f>
        <v/>
      </c>
      <c r="H307" s="1044" t="s">
        <v>1201</v>
      </c>
      <c r="I307" s="1047"/>
      <c r="J307" s="1048"/>
      <c r="K307" s="160"/>
      <c r="L307" s="1603" t="str">
        <f t="shared" si="0"/>
        <v>DKK</v>
      </c>
      <c r="M307" s="388"/>
      <c r="N307" s="98"/>
      <c r="O307" s="98"/>
      <c r="P307" s="845"/>
    </row>
    <row r="308" spans="1:16" ht="15" customHeight="1" x14ac:dyDescent="0.25">
      <c r="A308" s="1046"/>
      <c r="B308" s="103" t="s">
        <v>1104</v>
      </c>
      <c r="C308" s="165"/>
      <c r="D308" s="165"/>
      <c r="E308" s="165"/>
      <c r="F308" s="98"/>
      <c r="G308" s="1598" t="str">
        <f>IF($G$275&lt;&gt;"", HLOOKUP($G$275, fx_triang!$B$1:$V$38, ROW(B308)-ROW(B$281)+ROW(fx_triang!A$2), FALSE), "")</f>
        <v/>
      </c>
      <c r="H308" s="1044" t="s">
        <v>1202</v>
      </c>
      <c r="I308" s="1047"/>
      <c r="J308" s="1048"/>
      <c r="K308" s="160"/>
      <c r="L308" s="1603" t="str">
        <f t="shared" si="0"/>
        <v>HUF</v>
      </c>
      <c r="M308" s="388"/>
      <c r="N308" s="98"/>
      <c r="O308" s="98"/>
      <c r="P308" s="845"/>
    </row>
    <row r="309" spans="1:16" ht="15" customHeight="1" x14ac:dyDescent="0.25">
      <c r="A309" s="1046"/>
      <c r="B309" s="111" t="s">
        <v>1109</v>
      </c>
      <c r="C309" s="165"/>
      <c r="D309" s="165"/>
      <c r="E309" s="165"/>
      <c r="F309" s="98"/>
      <c r="G309" s="1598" t="str">
        <f>IF($G$275&lt;&gt;"", HLOOKUP($G$275, fx_triang!$B$1:$V$38, ROW(B309)-ROW(B$281)+ROW(fx_triang!A$2), FALSE), "")</f>
        <v/>
      </c>
      <c r="H309" s="1044" t="s">
        <v>1203</v>
      </c>
      <c r="I309" s="1047"/>
      <c r="J309" s="1048"/>
      <c r="K309" s="160"/>
      <c r="L309" s="1603" t="str">
        <f t="shared" si="0"/>
        <v>IDR</v>
      </c>
      <c r="M309" s="388"/>
      <c r="N309" s="98"/>
      <c r="O309" s="98"/>
      <c r="P309" s="845"/>
    </row>
    <row r="310" spans="1:16" ht="15" customHeight="1" x14ac:dyDescent="0.25">
      <c r="A310" s="1046"/>
      <c r="B310" s="165" t="s">
        <v>1092</v>
      </c>
      <c r="C310" s="165"/>
      <c r="D310" s="165"/>
      <c r="E310" s="165"/>
      <c r="F310" s="98"/>
      <c r="G310" s="1598" t="str">
        <f>IF($G$275&lt;&gt;"", HLOOKUP($G$275, fx_triang!$B$1:$V$38, ROW(B310)-ROW(B$281)+ROW(fx_triang!A$2), FALSE), "")</f>
        <v/>
      </c>
      <c r="H310" s="1044" t="s">
        <v>1204</v>
      </c>
      <c r="I310" s="1047"/>
      <c r="J310" s="1048"/>
      <c r="K310" s="160"/>
      <c r="L310" s="1603" t="str">
        <f t="shared" si="0"/>
        <v>ILS</v>
      </c>
      <c r="M310" s="388"/>
      <c r="N310" s="98"/>
      <c r="O310" s="98"/>
      <c r="P310" s="845"/>
    </row>
    <row r="311" spans="1:16" ht="15" customHeight="1" x14ac:dyDescent="0.25">
      <c r="A311" s="1046"/>
      <c r="B311" s="103" t="s">
        <v>1205</v>
      </c>
      <c r="C311" s="165"/>
      <c r="D311" s="165"/>
      <c r="E311" s="165"/>
      <c r="F311" s="98"/>
      <c r="G311" s="1598" t="str">
        <f>IF($G$275&lt;&gt;"", HLOOKUP($G$275, fx_triang!$B$1:$V$38, ROW(B311)-ROW(B$281)+ROW(fx_triang!A$2), FALSE), "")</f>
        <v/>
      </c>
      <c r="H311" s="1044" t="s">
        <v>1206</v>
      </c>
      <c r="I311" s="1047"/>
      <c r="J311" s="1048"/>
      <c r="K311" s="160"/>
      <c r="L311" s="1603" t="str">
        <f t="shared" si="0"/>
        <v>KWD</v>
      </c>
      <c r="M311" s="388"/>
      <c r="N311" s="98"/>
      <c r="O311" s="98"/>
      <c r="P311" s="845"/>
    </row>
    <row r="312" spans="1:16" ht="15" customHeight="1" x14ac:dyDescent="0.25">
      <c r="A312" s="1046"/>
      <c r="B312" s="165" t="s">
        <v>1105</v>
      </c>
      <c r="C312" s="165"/>
      <c r="D312" s="165"/>
      <c r="E312" s="165"/>
      <c r="F312" s="98"/>
      <c r="G312" s="1598" t="str">
        <f>IF($G$275&lt;&gt;"", HLOOKUP($G$275, fx_triang!$B$1:$V$38, ROW(B312)-ROW(B$281)+ROW(fx_triang!A$2), FALSE), "")</f>
        <v/>
      </c>
      <c r="H312" s="1044" t="s">
        <v>1207</v>
      </c>
      <c r="I312" s="1047"/>
      <c r="J312" s="1048"/>
      <c r="K312" s="160"/>
      <c r="L312" s="1603" t="str">
        <f t="shared" si="0"/>
        <v>MYR</v>
      </c>
      <c r="M312" s="388"/>
      <c r="N312" s="98"/>
      <c r="O312" s="98"/>
      <c r="P312" s="845"/>
    </row>
    <row r="313" spans="1:16" ht="15" customHeight="1" x14ac:dyDescent="0.25">
      <c r="A313" s="1046"/>
      <c r="B313" s="165" t="s">
        <v>1208</v>
      </c>
      <c r="C313" s="165"/>
      <c r="D313" s="165"/>
      <c r="E313" s="165"/>
      <c r="F313" s="98"/>
      <c r="G313" s="1598" t="str">
        <f>IF($G$275&lt;&gt;"", HLOOKUP($G$275, fx_triang!$B$1:$V$38, ROW(B313)-ROW(B$281)+ROW(fx_triang!A$2), FALSE), "")</f>
        <v/>
      </c>
      <c r="H313" s="1044" t="s">
        <v>1209</v>
      </c>
      <c r="I313" s="1047"/>
      <c r="J313" s="1048"/>
      <c r="K313" s="160"/>
      <c r="L313" s="1603" t="str">
        <f t="shared" si="0"/>
        <v>PHP</v>
      </c>
      <c r="M313" s="388"/>
      <c r="N313" s="98"/>
      <c r="O313" s="98"/>
      <c r="P313" s="845"/>
    </row>
    <row r="314" spans="1:16" ht="15" customHeight="1" x14ac:dyDescent="0.25">
      <c r="A314" s="1046"/>
      <c r="B314" s="103" t="s">
        <v>1102</v>
      </c>
      <c r="C314" s="165"/>
      <c r="D314" s="165"/>
      <c r="E314" s="165"/>
      <c r="F314" s="98"/>
      <c r="G314" s="1598" t="str">
        <f>IF($G$275&lt;&gt;"", HLOOKUP($G$275, fx_triang!$B$1:$V$38, ROW(B314)-ROW(B$281)+ROW(fx_triang!A$2), FALSE), "")</f>
        <v/>
      </c>
      <c r="H314" s="1573"/>
      <c r="I314" s="256"/>
      <c r="J314" s="256"/>
      <c r="K314" s="256"/>
      <c r="L314" s="1603" t="str">
        <f t="shared" si="0"/>
        <v>PLN</v>
      </c>
      <c r="M314" s="388"/>
      <c r="N314" s="98"/>
      <c r="O314" s="98"/>
      <c r="P314" s="845"/>
    </row>
    <row r="315" spans="1:16" ht="15" customHeight="1" x14ac:dyDescent="0.25">
      <c r="A315" s="1046"/>
      <c r="B315" s="111" t="s">
        <v>1107</v>
      </c>
      <c r="C315" s="165"/>
      <c r="D315" s="165"/>
      <c r="E315" s="165"/>
      <c r="F315" s="98"/>
      <c r="G315" s="1598" t="str">
        <f>IF($G$275&lt;&gt;"", HLOOKUP($G$275, fx_triang!$B$1:$V$38, ROW(B315)-ROW(B$281)+ROW(fx_triang!A$2), FALSE), "")</f>
        <v/>
      </c>
      <c r="H315" s="1573"/>
      <c r="I315" s="256"/>
      <c r="J315" s="256"/>
      <c r="K315" s="256"/>
      <c r="L315" s="1603" t="str">
        <f t="shared" si="0"/>
        <v>THB</v>
      </c>
      <c r="M315" s="388"/>
      <c r="N315" s="98"/>
      <c r="O315" s="98"/>
      <c r="P315" s="845"/>
    </row>
    <row r="316" spans="1:16" ht="15" customHeight="1" x14ac:dyDescent="0.25">
      <c r="A316" s="1046"/>
      <c r="B316" s="165" t="s">
        <v>1103</v>
      </c>
      <c r="C316" s="165"/>
      <c r="D316" s="165"/>
      <c r="E316" s="165"/>
      <c r="F316" s="98"/>
      <c r="G316" s="1598" t="str">
        <f>IF($G$275&lt;&gt;"", HLOOKUP($G$275, fx_triang!$B$1:$V$38, ROW(B316)-ROW(B$281)+ROW(fx_triang!A$2), FALSE), "")</f>
        <v/>
      </c>
      <c r="H316" s="1573"/>
      <c r="I316" s="256"/>
      <c r="J316" s="256"/>
      <c r="K316" s="256"/>
      <c r="L316" s="1603" t="str">
        <f t="shared" si="0"/>
        <v>TWD</v>
      </c>
      <c r="M316" s="388"/>
      <c r="N316" s="98"/>
      <c r="O316" s="98"/>
      <c r="P316" s="845"/>
    </row>
    <row r="317" spans="1:16" ht="15" customHeight="1" x14ac:dyDescent="0.25">
      <c r="A317" s="1046"/>
      <c r="B317" s="71" t="s">
        <v>1110</v>
      </c>
      <c r="C317" s="1014"/>
      <c r="D317" s="71"/>
      <c r="E317" s="71"/>
      <c r="F317" s="188"/>
      <c r="G317" s="1599" t="s">
        <v>37</v>
      </c>
      <c r="H317" s="1066"/>
      <c r="I317" s="1067"/>
      <c r="J317" s="1067"/>
      <c r="K317" s="1067"/>
      <c r="L317" s="1604" t="str">
        <f t="shared" ref="L317:L346" si="1">IF(C317&lt;&gt;"", B317 &amp; "   (" &amp; C317 &amp; ")", B317)</f>
        <v>OTHER 1</v>
      </c>
      <c r="M317" s="571"/>
      <c r="N317" s="188"/>
      <c r="O317" s="188"/>
      <c r="P317" s="845"/>
    </row>
    <row r="318" spans="1:16" ht="15" customHeight="1" x14ac:dyDescent="0.25">
      <c r="A318" s="1046"/>
      <c r="B318" s="71" t="s">
        <v>1111</v>
      </c>
      <c r="C318" s="1014"/>
      <c r="D318" s="71"/>
      <c r="E318" s="71"/>
      <c r="F318" s="188"/>
      <c r="G318" s="1599" t="s">
        <v>37</v>
      </c>
      <c r="H318" s="1066"/>
      <c r="I318" s="1067"/>
      <c r="J318" s="1067"/>
      <c r="K318" s="1067"/>
      <c r="L318" s="1604" t="str">
        <f t="shared" si="1"/>
        <v>OTHER 2</v>
      </c>
      <c r="M318" s="571"/>
      <c r="N318" s="188"/>
      <c r="O318" s="188"/>
      <c r="P318" s="845"/>
    </row>
    <row r="319" spans="1:16" ht="15" customHeight="1" x14ac:dyDescent="0.25">
      <c r="A319" s="1046"/>
      <c r="B319" s="71" t="s">
        <v>1112</v>
      </c>
      <c r="C319" s="1014"/>
      <c r="D319" s="71"/>
      <c r="E319" s="71"/>
      <c r="F319" s="188"/>
      <c r="G319" s="1599" t="s">
        <v>37</v>
      </c>
      <c r="H319" s="1066"/>
      <c r="I319" s="1067"/>
      <c r="J319" s="1067"/>
      <c r="K319" s="1067"/>
      <c r="L319" s="1604" t="str">
        <f t="shared" si="1"/>
        <v>OTHER 3</v>
      </c>
      <c r="M319" s="571"/>
      <c r="N319" s="188"/>
      <c r="O319" s="188"/>
      <c r="P319" s="845"/>
    </row>
    <row r="320" spans="1:16" ht="15" customHeight="1" x14ac:dyDescent="0.25">
      <c r="A320" s="1046"/>
      <c r="B320" s="71" t="s">
        <v>1113</v>
      </c>
      <c r="C320" s="1014"/>
      <c r="D320" s="71"/>
      <c r="E320" s="71"/>
      <c r="F320" s="188"/>
      <c r="G320" s="1599" t="s">
        <v>37</v>
      </c>
      <c r="H320" s="1066"/>
      <c r="I320" s="1067"/>
      <c r="J320" s="1067"/>
      <c r="K320" s="1067"/>
      <c r="L320" s="1604" t="str">
        <f t="shared" si="1"/>
        <v>OTHER 4</v>
      </c>
      <c r="M320" s="571"/>
      <c r="N320" s="188"/>
      <c r="O320" s="188"/>
      <c r="P320" s="845"/>
    </row>
    <row r="321" spans="1:16" ht="15" customHeight="1" x14ac:dyDescent="0.25">
      <c r="A321" s="1046"/>
      <c r="B321" s="71" t="s">
        <v>1114</v>
      </c>
      <c r="C321" s="1014"/>
      <c r="D321" s="71"/>
      <c r="E321" s="71"/>
      <c r="F321" s="188"/>
      <c r="G321" s="1599" t="s">
        <v>37</v>
      </c>
      <c r="H321" s="1066"/>
      <c r="I321" s="1067"/>
      <c r="J321" s="1067"/>
      <c r="K321" s="1067"/>
      <c r="L321" s="1604" t="str">
        <f t="shared" si="1"/>
        <v>OTHER 5</v>
      </c>
      <c r="M321" s="571"/>
      <c r="N321" s="188"/>
      <c r="O321" s="188"/>
      <c r="P321" s="845"/>
    </row>
    <row r="322" spans="1:16" ht="15" customHeight="1" x14ac:dyDescent="0.25">
      <c r="A322" s="1046"/>
      <c r="B322" s="71" t="s">
        <v>1115</v>
      </c>
      <c r="C322" s="1014"/>
      <c r="D322" s="71"/>
      <c r="E322" s="71"/>
      <c r="F322" s="188"/>
      <c r="G322" s="1599" t="s">
        <v>37</v>
      </c>
      <c r="H322" s="1066"/>
      <c r="I322" s="1067"/>
      <c r="J322" s="1067"/>
      <c r="K322" s="1067"/>
      <c r="L322" s="1604" t="str">
        <f t="shared" si="1"/>
        <v>OTHER 6</v>
      </c>
      <c r="M322" s="571"/>
      <c r="N322" s="188"/>
      <c r="O322" s="188"/>
      <c r="P322" s="845"/>
    </row>
    <row r="323" spans="1:16" ht="15" customHeight="1" x14ac:dyDescent="0.25">
      <c r="A323" s="1046"/>
      <c r="B323" s="71" t="s">
        <v>1116</v>
      </c>
      <c r="C323" s="1014"/>
      <c r="D323" s="71"/>
      <c r="E323" s="71"/>
      <c r="F323" s="188"/>
      <c r="G323" s="1599" t="s">
        <v>37</v>
      </c>
      <c r="H323" s="1066"/>
      <c r="I323" s="1067"/>
      <c r="J323" s="1067"/>
      <c r="K323" s="1067"/>
      <c r="L323" s="1604" t="str">
        <f t="shared" si="1"/>
        <v>OTHER 7</v>
      </c>
      <c r="M323" s="571"/>
      <c r="N323" s="188"/>
      <c r="O323" s="188"/>
      <c r="P323" s="845"/>
    </row>
    <row r="324" spans="1:16" ht="15" customHeight="1" x14ac:dyDescent="0.25">
      <c r="A324" s="1046"/>
      <c r="B324" s="71" t="s">
        <v>1117</v>
      </c>
      <c r="C324" s="1014"/>
      <c r="D324" s="71"/>
      <c r="E324" s="71"/>
      <c r="F324" s="188"/>
      <c r="G324" s="1599" t="s">
        <v>37</v>
      </c>
      <c r="H324" s="1066"/>
      <c r="I324" s="1067"/>
      <c r="J324" s="1067"/>
      <c r="K324" s="1067"/>
      <c r="L324" s="1604" t="str">
        <f t="shared" si="1"/>
        <v>OTHER 8</v>
      </c>
      <c r="M324" s="571"/>
      <c r="N324" s="188"/>
      <c r="O324" s="188"/>
      <c r="P324" s="845"/>
    </row>
    <row r="325" spans="1:16" ht="15" customHeight="1" x14ac:dyDescent="0.25">
      <c r="A325" s="1046"/>
      <c r="B325" s="71" t="s">
        <v>1118</v>
      </c>
      <c r="C325" s="1014"/>
      <c r="D325" s="71"/>
      <c r="E325" s="71"/>
      <c r="F325" s="188"/>
      <c r="G325" s="1599" t="s">
        <v>37</v>
      </c>
      <c r="H325" s="1066"/>
      <c r="I325" s="1067"/>
      <c r="J325" s="1067"/>
      <c r="K325" s="1067"/>
      <c r="L325" s="1604" t="str">
        <f t="shared" si="1"/>
        <v>OTHER 9</v>
      </c>
      <c r="M325" s="571"/>
      <c r="N325" s="188"/>
      <c r="O325" s="188"/>
      <c r="P325" s="845"/>
    </row>
    <row r="326" spans="1:16" ht="15" customHeight="1" x14ac:dyDescent="0.25">
      <c r="A326" s="1046"/>
      <c r="B326" s="71" t="s">
        <v>1119</v>
      </c>
      <c r="C326" s="1014"/>
      <c r="D326" s="71"/>
      <c r="E326" s="71"/>
      <c r="F326" s="188"/>
      <c r="G326" s="1599" t="s">
        <v>37</v>
      </c>
      <c r="H326" s="1066"/>
      <c r="I326" s="1067"/>
      <c r="J326" s="1067"/>
      <c r="K326" s="1067"/>
      <c r="L326" s="1604" t="str">
        <f t="shared" si="1"/>
        <v>OTHER 10</v>
      </c>
      <c r="M326" s="571"/>
      <c r="N326" s="188"/>
      <c r="O326" s="188"/>
      <c r="P326" s="845"/>
    </row>
    <row r="327" spans="1:16" ht="15" customHeight="1" x14ac:dyDescent="0.25">
      <c r="A327" s="1046"/>
      <c r="B327" s="71" t="s">
        <v>1210</v>
      </c>
      <c r="C327" s="1014"/>
      <c r="D327" s="71"/>
      <c r="E327" s="71"/>
      <c r="F327" s="188"/>
      <c r="G327" s="1599" t="s">
        <v>37</v>
      </c>
      <c r="H327" s="1066"/>
      <c r="I327" s="1067"/>
      <c r="J327" s="1067"/>
      <c r="K327" s="1067"/>
      <c r="L327" s="1604" t="str">
        <f t="shared" si="1"/>
        <v>OTHER 11</v>
      </c>
      <c r="M327" s="571"/>
      <c r="N327" s="188"/>
      <c r="O327" s="188"/>
      <c r="P327" s="845"/>
    </row>
    <row r="328" spans="1:16" ht="15" customHeight="1" x14ac:dyDescent="0.25">
      <c r="A328" s="1046"/>
      <c r="B328" s="71" t="s">
        <v>1211</v>
      </c>
      <c r="C328" s="1014"/>
      <c r="D328" s="71"/>
      <c r="E328" s="71"/>
      <c r="F328" s="188"/>
      <c r="G328" s="1599" t="s">
        <v>37</v>
      </c>
      <c r="H328" s="1066"/>
      <c r="I328" s="1067"/>
      <c r="J328" s="1067"/>
      <c r="K328" s="1067"/>
      <c r="L328" s="1604" t="str">
        <f t="shared" si="1"/>
        <v>OTHER 12</v>
      </c>
      <c r="M328" s="571"/>
      <c r="N328" s="188"/>
      <c r="O328" s="188"/>
      <c r="P328" s="845"/>
    </row>
    <row r="329" spans="1:16" ht="15" customHeight="1" x14ac:dyDescent="0.25">
      <c r="A329" s="1046"/>
      <c r="B329" s="71" t="s">
        <v>1212</v>
      </c>
      <c r="C329" s="1014"/>
      <c r="D329" s="71"/>
      <c r="E329" s="71"/>
      <c r="F329" s="188"/>
      <c r="G329" s="1599" t="s">
        <v>37</v>
      </c>
      <c r="H329" s="1066"/>
      <c r="I329" s="1067"/>
      <c r="J329" s="1067"/>
      <c r="K329" s="1067"/>
      <c r="L329" s="1604" t="str">
        <f t="shared" si="1"/>
        <v>OTHER 13</v>
      </c>
      <c r="M329" s="571"/>
      <c r="N329" s="188"/>
      <c r="O329" s="188"/>
      <c r="P329" s="845"/>
    </row>
    <row r="330" spans="1:16" ht="15" customHeight="1" x14ac:dyDescent="0.25">
      <c r="A330" s="1046"/>
      <c r="B330" s="71" t="s">
        <v>1213</v>
      </c>
      <c r="C330" s="1014"/>
      <c r="D330" s="71"/>
      <c r="E330" s="71"/>
      <c r="F330" s="188"/>
      <c r="G330" s="1599" t="s">
        <v>37</v>
      </c>
      <c r="H330" s="1066"/>
      <c r="I330" s="1067"/>
      <c r="J330" s="1067"/>
      <c r="K330" s="1067"/>
      <c r="L330" s="1604" t="str">
        <f t="shared" si="1"/>
        <v>OTHER 14</v>
      </c>
      <c r="M330" s="571"/>
      <c r="N330" s="188"/>
      <c r="O330" s="188"/>
      <c r="P330" s="845"/>
    </row>
    <row r="331" spans="1:16" ht="15" customHeight="1" x14ac:dyDescent="0.25">
      <c r="A331" s="1046"/>
      <c r="B331" s="71" t="s">
        <v>1214</v>
      </c>
      <c r="C331" s="1014"/>
      <c r="D331" s="71"/>
      <c r="E331" s="71"/>
      <c r="F331" s="188"/>
      <c r="G331" s="1599" t="s">
        <v>37</v>
      </c>
      <c r="H331" s="1066"/>
      <c r="I331" s="1067"/>
      <c r="J331" s="1067"/>
      <c r="K331" s="1067"/>
      <c r="L331" s="1604" t="str">
        <f t="shared" si="1"/>
        <v>OTHER 15</v>
      </c>
      <c r="M331" s="571"/>
      <c r="N331" s="188"/>
      <c r="O331" s="188"/>
      <c r="P331" s="845"/>
    </row>
    <row r="332" spans="1:16" ht="15" customHeight="1" x14ac:dyDescent="0.25">
      <c r="A332" s="1046"/>
      <c r="B332" s="71" t="s">
        <v>1215</v>
      </c>
      <c r="C332" s="1014"/>
      <c r="D332" s="71"/>
      <c r="E332" s="71"/>
      <c r="F332" s="188"/>
      <c r="G332" s="1599" t="s">
        <v>37</v>
      </c>
      <c r="H332" s="1066"/>
      <c r="I332" s="1067"/>
      <c r="J332" s="1067"/>
      <c r="K332" s="1067"/>
      <c r="L332" s="1604" t="str">
        <f t="shared" si="1"/>
        <v>OTHER 16</v>
      </c>
      <c r="M332" s="571"/>
      <c r="N332" s="188"/>
      <c r="O332" s="188"/>
      <c r="P332" s="845"/>
    </row>
    <row r="333" spans="1:16" ht="15" customHeight="1" x14ac:dyDescent="0.25">
      <c r="A333" s="1046"/>
      <c r="B333" s="71" t="s">
        <v>1216</v>
      </c>
      <c r="C333" s="1014"/>
      <c r="D333" s="71"/>
      <c r="E333" s="71"/>
      <c r="F333" s="188"/>
      <c r="G333" s="1599" t="s">
        <v>37</v>
      </c>
      <c r="H333" s="1066"/>
      <c r="I333" s="1067"/>
      <c r="J333" s="1067"/>
      <c r="K333" s="1067"/>
      <c r="L333" s="1604" t="str">
        <f t="shared" si="1"/>
        <v>OTHER 17</v>
      </c>
      <c r="M333" s="571"/>
      <c r="N333" s="188"/>
      <c r="O333" s="188"/>
      <c r="P333" s="845"/>
    </row>
    <row r="334" spans="1:16" ht="15" customHeight="1" x14ac:dyDescent="0.25">
      <c r="A334" s="1046"/>
      <c r="B334" s="71" t="s">
        <v>1217</v>
      </c>
      <c r="C334" s="1014"/>
      <c r="D334" s="71"/>
      <c r="E334" s="71"/>
      <c r="F334" s="188"/>
      <c r="G334" s="1599" t="s">
        <v>37</v>
      </c>
      <c r="H334" s="1066"/>
      <c r="I334" s="1067"/>
      <c r="J334" s="1067"/>
      <c r="K334" s="1067"/>
      <c r="L334" s="1604" t="str">
        <f t="shared" si="1"/>
        <v>OTHER 18</v>
      </c>
      <c r="M334" s="571"/>
      <c r="N334" s="188"/>
      <c r="O334" s="188"/>
      <c r="P334" s="845"/>
    </row>
    <row r="335" spans="1:16" ht="15" customHeight="1" x14ac:dyDescent="0.25">
      <c r="A335" s="1046"/>
      <c r="B335" s="71" t="s">
        <v>1218</v>
      </c>
      <c r="C335" s="1014"/>
      <c r="D335" s="71"/>
      <c r="E335" s="71"/>
      <c r="F335" s="188"/>
      <c r="G335" s="1599" t="s">
        <v>37</v>
      </c>
      <c r="H335" s="1066"/>
      <c r="I335" s="1067"/>
      <c r="J335" s="1067"/>
      <c r="K335" s="1067"/>
      <c r="L335" s="1604" t="str">
        <f t="shared" si="1"/>
        <v>OTHER 19</v>
      </c>
      <c r="M335" s="571"/>
      <c r="N335" s="188"/>
      <c r="O335" s="188"/>
      <c r="P335" s="845"/>
    </row>
    <row r="336" spans="1:16" ht="15" customHeight="1" x14ac:dyDescent="0.25">
      <c r="A336" s="1046"/>
      <c r="B336" s="71" t="s">
        <v>1219</v>
      </c>
      <c r="C336" s="1014"/>
      <c r="D336" s="71"/>
      <c r="E336" s="71"/>
      <c r="F336" s="188"/>
      <c r="G336" s="1599" t="s">
        <v>37</v>
      </c>
      <c r="H336" s="1066"/>
      <c r="I336" s="1067"/>
      <c r="J336" s="1067"/>
      <c r="K336" s="1067"/>
      <c r="L336" s="1604" t="str">
        <f t="shared" si="1"/>
        <v>OTHER 20</v>
      </c>
      <c r="M336" s="571"/>
      <c r="N336" s="188"/>
      <c r="O336" s="188"/>
      <c r="P336" s="845"/>
    </row>
    <row r="337" spans="1:16" ht="15" customHeight="1" x14ac:dyDescent="0.25">
      <c r="A337" s="1046"/>
      <c r="B337" s="71" t="s">
        <v>1220</v>
      </c>
      <c r="C337" s="1014"/>
      <c r="D337" s="71"/>
      <c r="E337" s="71"/>
      <c r="F337" s="188"/>
      <c r="G337" s="1599" t="s">
        <v>37</v>
      </c>
      <c r="H337" s="1066"/>
      <c r="I337" s="1067"/>
      <c r="J337" s="1067"/>
      <c r="K337" s="1067"/>
      <c r="L337" s="1604" t="str">
        <f t="shared" si="1"/>
        <v>OTHER 21</v>
      </c>
      <c r="M337" s="571"/>
      <c r="N337" s="188"/>
      <c r="O337" s="188"/>
      <c r="P337" s="845"/>
    </row>
    <row r="338" spans="1:16" ht="15" customHeight="1" x14ac:dyDescent="0.25">
      <c r="A338" s="1046"/>
      <c r="B338" s="71" t="s">
        <v>1221</v>
      </c>
      <c r="C338" s="1014"/>
      <c r="D338" s="71"/>
      <c r="E338" s="71"/>
      <c r="F338" s="188"/>
      <c r="G338" s="1599" t="s">
        <v>37</v>
      </c>
      <c r="H338" s="1066"/>
      <c r="I338" s="1067"/>
      <c r="J338" s="1067"/>
      <c r="K338" s="1067"/>
      <c r="L338" s="1604" t="str">
        <f t="shared" si="1"/>
        <v>OTHER 22</v>
      </c>
      <c r="M338" s="571"/>
      <c r="N338" s="188"/>
      <c r="O338" s="188"/>
      <c r="P338" s="845"/>
    </row>
    <row r="339" spans="1:16" ht="15" customHeight="1" x14ac:dyDescent="0.25">
      <c r="A339" s="1046"/>
      <c r="B339" s="71" t="s">
        <v>1222</v>
      </c>
      <c r="C339" s="1014"/>
      <c r="D339" s="71"/>
      <c r="E339" s="71"/>
      <c r="F339" s="188"/>
      <c r="G339" s="1599" t="s">
        <v>37</v>
      </c>
      <c r="H339" s="1066"/>
      <c r="I339" s="1067"/>
      <c r="J339" s="1067"/>
      <c r="K339" s="1067"/>
      <c r="L339" s="1604" t="str">
        <f t="shared" si="1"/>
        <v>OTHER 23</v>
      </c>
      <c r="M339" s="571"/>
      <c r="N339" s="188"/>
      <c r="O339" s="188"/>
      <c r="P339" s="845"/>
    </row>
    <row r="340" spans="1:16" ht="15" customHeight="1" x14ac:dyDescent="0.25">
      <c r="A340" s="1046"/>
      <c r="B340" s="71" t="s">
        <v>1223</v>
      </c>
      <c r="C340" s="1014"/>
      <c r="D340" s="71"/>
      <c r="E340" s="71"/>
      <c r="F340" s="188"/>
      <c r="G340" s="1599" t="s">
        <v>37</v>
      </c>
      <c r="H340" s="1066"/>
      <c r="I340" s="1067"/>
      <c r="J340" s="1067"/>
      <c r="K340" s="1067"/>
      <c r="L340" s="1604" t="str">
        <f t="shared" si="1"/>
        <v>OTHER 24</v>
      </c>
      <c r="M340" s="571"/>
      <c r="N340" s="188"/>
      <c r="O340" s="188"/>
      <c r="P340" s="845"/>
    </row>
    <row r="341" spans="1:16" ht="15" customHeight="1" x14ac:dyDescent="0.25">
      <c r="A341" s="1046"/>
      <c r="B341" s="71" t="s">
        <v>1224</v>
      </c>
      <c r="C341" s="1014"/>
      <c r="D341" s="71"/>
      <c r="E341" s="71"/>
      <c r="F341" s="188"/>
      <c r="G341" s="1599" t="s">
        <v>37</v>
      </c>
      <c r="H341" s="1066"/>
      <c r="I341" s="1067"/>
      <c r="J341" s="1067"/>
      <c r="K341" s="1067"/>
      <c r="L341" s="1604" t="str">
        <f t="shared" si="1"/>
        <v>OTHER 25</v>
      </c>
      <c r="M341" s="571"/>
      <c r="N341" s="188"/>
      <c r="O341" s="188"/>
      <c r="P341" s="845"/>
    </row>
    <row r="342" spans="1:16" ht="15" customHeight="1" x14ac:dyDescent="0.25">
      <c r="A342" s="1046"/>
      <c r="B342" s="71" t="s">
        <v>1225</v>
      </c>
      <c r="C342" s="1014"/>
      <c r="D342" s="71"/>
      <c r="E342" s="71"/>
      <c r="F342" s="188"/>
      <c r="G342" s="1599" t="s">
        <v>37</v>
      </c>
      <c r="H342" s="1066"/>
      <c r="I342" s="1067"/>
      <c r="J342" s="1067"/>
      <c r="K342" s="1067"/>
      <c r="L342" s="1604" t="str">
        <f t="shared" si="1"/>
        <v>OTHER 26</v>
      </c>
      <c r="M342" s="571"/>
      <c r="N342" s="188"/>
      <c r="O342" s="188"/>
      <c r="P342" s="845"/>
    </row>
    <row r="343" spans="1:16" ht="15" customHeight="1" x14ac:dyDescent="0.25">
      <c r="A343" s="1046"/>
      <c r="B343" s="71" t="s">
        <v>1226</v>
      </c>
      <c r="C343" s="1014"/>
      <c r="D343" s="71"/>
      <c r="E343" s="71"/>
      <c r="F343" s="188"/>
      <c r="G343" s="1599" t="s">
        <v>37</v>
      </c>
      <c r="H343" s="1066"/>
      <c r="I343" s="1067"/>
      <c r="J343" s="1067"/>
      <c r="K343" s="1067"/>
      <c r="L343" s="1604" t="str">
        <f t="shared" si="1"/>
        <v>OTHER 27</v>
      </c>
      <c r="M343" s="571"/>
      <c r="N343" s="188"/>
      <c r="O343" s="188"/>
      <c r="P343" s="845"/>
    </row>
    <row r="344" spans="1:16" ht="15" customHeight="1" x14ac:dyDescent="0.25">
      <c r="A344" s="1046"/>
      <c r="B344" s="71" t="s">
        <v>1227</v>
      </c>
      <c r="C344" s="1014"/>
      <c r="D344" s="71"/>
      <c r="E344" s="71"/>
      <c r="F344" s="188"/>
      <c r="G344" s="1599" t="s">
        <v>37</v>
      </c>
      <c r="H344" s="1066"/>
      <c r="I344" s="1067"/>
      <c r="J344" s="1067"/>
      <c r="K344" s="1067"/>
      <c r="L344" s="1604" t="str">
        <f t="shared" si="1"/>
        <v>OTHER 28</v>
      </c>
      <c r="M344" s="571"/>
      <c r="N344" s="188"/>
      <c r="O344" s="188"/>
      <c r="P344" s="845"/>
    </row>
    <row r="345" spans="1:16" ht="15" customHeight="1" x14ac:dyDescent="0.25">
      <c r="A345" s="1046"/>
      <c r="B345" s="71" t="s">
        <v>1228</v>
      </c>
      <c r="C345" s="1014"/>
      <c r="D345" s="71"/>
      <c r="E345" s="71"/>
      <c r="F345" s="188"/>
      <c r="G345" s="1599" t="s">
        <v>37</v>
      </c>
      <c r="H345" s="1066"/>
      <c r="I345" s="1067"/>
      <c r="J345" s="1067"/>
      <c r="K345" s="1067"/>
      <c r="L345" s="1604" t="str">
        <f t="shared" si="1"/>
        <v>OTHER 29</v>
      </c>
      <c r="M345" s="571"/>
      <c r="N345" s="188"/>
      <c r="O345" s="188"/>
      <c r="P345" s="845"/>
    </row>
    <row r="346" spans="1:16" ht="15" customHeight="1" x14ac:dyDescent="0.25">
      <c r="A346" s="1046"/>
      <c r="B346" s="112" t="s">
        <v>1229</v>
      </c>
      <c r="C346" s="1015"/>
      <c r="D346" s="1034"/>
      <c r="E346" s="1034"/>
      <c r="F346" s="154"/>
      <c r="G346" s="1600" t="s">
        <v>37</v>
      </c>
      <c r="H346" s="1068"/>
      <c r="I346" s="1069"/>
      <c r="J346" s="1069"/>
      <c r="K346" s="1069"/>
      <c r="L346" s="1605" t="str">
        <f t="shared" si="1"/>
        <v>OTHER 30</v>
      </c>
      <c r="M346" s="387"/>
      <c r="N346" s="154"/>
      <c r="O346" s="154"/>
      <c r="P346" s="845"/>
    </row>
    <row r="347" spans="1:16" ht="15" customHeight="1" x14ac:dyDescent="0.25">
      <c r="A347" s="209"/>
      <c r="B347" s="1004"/>
      <c r="C347" s="240"/>
      <c r="D347" s="240"/>
      <c r="E347" s="240"/>
      <c r="F347" s="240"/>
      <c r="G347" s="58"/>
      <c r="H347" s="58"/>
      <c r="I347" s="58"/>
      <c r="J347" s="58"/>
      <c r="K347" s="58"/>
      <c r="L347" s="58"/>
      <c r="M347" s="58"/>
      <c r="N347" s="58"/>
      <c r="O347" s="58"/>
      <c r="P347" s="244"/>
    </row>
    <row r="348" spans="1:16" ht="15" customHeight="1" x14ac:dyDescent="0.25">
      <c r="A348" s="216"/>
      <c r="B348" s="2585"/>
      <c r="C348" s="2695"/>
      <c r="D348" s="2695"/>
      <c r="E348" s="2583"/>
      <c r="F348" s="975" t="s">
        <v>921</v>
      </c>
      <c r="G348" s="676"/>
      <c r="H348" s="676"/>
      <c r="I348" s="676"/>
      <c r="J348" s="676"/>
      <c r="K348" s="676"/>
      <c r="L348" s="58"/>
      <c r="M348" s="58"/>
      <c r="N348" s="58"/>
      <c r="O348" s="58"/>
      <c r="P348" s="244"/>
    </row>
    <row r="349" spans="1:16" ht="15" customHeight="1" x14ac:dyDescent="0.25">
      <c r="A349" s="216"/>
      <c r="B349" s="1127" t="s">
        <v>1268</v>
      </c>
      <c r="C349" s="1128"/>
      <c r="D349" s="1128"/>
      <c r="E349" s="1128"/>
      <c r="F349" s="1129" t="str">
        <f>IF(AND(ISNUMBER(F350), ISNUMBER(F354), ISNUMBER(F358)), SUM(F350, F354, F358), "")</f>
        <v/>
      </c>
      <c r="G349" s="676"/>
      <c r="H349" s="676"/>
      <c r="I349" s="676"/>
      <c r="J349" s="676"/>
      <c r="K349" s="676"/>
      <c r="L349" s="58"/>
      <c r="M349" s="58"/>
      <c r="N349" s="58"/>
      <c r="O349" s="58"/>
      <c r="P349" s="244"/>
    </row>
    <row r="350" spans="1:16" ht="15" customHeight="1" x14ac:dyDescent="0.25">
      <c r="A350" s="216"/>
      <c r="B350" s="118" t="s">
        <v>402</v>
      </c>
      <c r="C350" s="1071"/>
      <c r="D350" s="1071"/>
      <c r="E350" s="1071"/>
      <c r="F350" s="54" t="str">
        <f>IF(AND(ISNUMBER(F351), ISNUMBER(F352), ISNUMBER(F353)), IF($I$4="Medium", F351, IF($I$4="High", F352, IF($I$4="Low", F353, ""))), "")</f>
        <v/>
      </c>
      <c r="G350" s="58"/>
      <c r="H350" s="58"/>
      <c r="I350" s="58"/>
      <c r="J350" s="58"/>
      <c r="K350" s="58"/>
      <c r="L350" s="58"/>
      <c r="N350" s="58"/>
      <c r="O350" s="58"/>
      <c r="P350" s="282"/>
    </row>
    <row r="351" spans="1:16" ht="15" customHeight="1" x14ac:dyDescent="0.25">
      <c r="A351" s="216"/>
      <c r="B351" s="1126" t="s">
        <v>1063</v>
      </c>
      <c r="C351" s="92"/>
      <c r="D351" s="92"/>
      <c r="E351" s="92"/>
      <c r="F351" s="262"/>
      <c r="G351" s="58"/>
      <c r="H351" s="58"/>
      <c r="I351" s="58"/>
      <c r="J351" s="58"/>
      <c r="K351" s="58"/>
      <c r="L351" s="58"/>
      <c r="N351" s="58"/>
      <c r="O351" s="58"/>
      <c r="P351" s="282"/>
    </row>
    <row r="352" spans="1:16" ht="15" customHeight="1" x14ac:dyDescent="0.25">
      <c r="A352" s="216"/>
      <c r="B352" s="1126" t="s">
        <v>1064</v>
      </c>
      <c r="C352" s="92"/>
      <c r="D352" s="92"/>
      <c r="E352" s="92"/>
      <c r="F352" s="262"/>
      <c r="K352" s="58"/>
      <c r="L352" s="58"/>
      <c r="N352" s="58"/>
      <c r="O352" s="58"/>
      <c r="P352" s="282"/>
    </row>
    <row r="353" spans="1:16" ht="15" customHeight="1" x14ac:dyDescent="0.25">
      <c r="A353" s="216"/>
      <c r="B353" s="1126" t="s">
        <v>1065</v>
      </c>
      <c r="C353" s="92"/>
      <c r="D353" s="92"/>
      <c r="E353" s="92"/>
      <c r="F353" s="262"/>
      <c r="K353" s="58"/>
      <c r="L353" s="58"/>
      <c r="N353" s="58"/>
      <c r="O353" s="58"/>
      <c r="P353" s="282"/>
    </row>
    <row r="354" spans="1:16" ht="15" customHeight="1" x14ac:dyDescent="0.25">
      <c r="A354" s="216"/>
      <c r="B354" s="228" t="s">
        <v>403</v>
      </c>
      <c r="C354" s="1016"/>
      <c r="D354" s="1016"/>
      <c r="E354" s="1016"/>
      <c r="F354" s="54" t="str">
        <f>IF(AND(ISNUMBER(F355), ISNUMBER(F356), ISNUMBER(F357)), IF($I$4="Medium", F355, IF($I$4="High", F356, IF($I$4="Low", F357, ""))), "")</f>
        <v/>
      </c>
      <c r="K354" s="58"/>
      <c r="L354" s="58"/>
      <c r="N354" s="58"/>
      <c r="O354" s="58"/>
      <c r="P354" s="282"/>
    </row>
    <row r="355" spans="1:16" ht="15" customHeight="1" x14ac:dyDescent="0.25">
      <c r="A355" s="216"/>
      <c r="B355" s="1126" t="s">
        <v>1063</v>
      </c>
      <c r="C355" s="92"/>
      <c r="D355" s="92"/>
      <c r="E355" s="92"/>
      <c r="F355" s="262"/>
      <c r="K355" s="58"/>
      <c r="L355" s="58"/>
      <c r="N355" s="58"/>
      <c r="O355" s="58"/>
      <c r="P355" s="282"/>
    </row>
    <row r="356" spans="1:16" ht="15" customHeight="1" x14ac:dyDescent="0.25">
      <c r="A356" s="216"/>
      <c r="B356" s="1126" t="s">
        <v>1064</v>
      </c>
      <c r="C356" s="92"/>
      <c r="D356" s="92"/>
      <c r="E356" s="92"/>
      <c r="F356" s="262"/>
      <c r="K356" s="58"/>
      <c r="L356" s="58"/>
      <c r="N356" s="58"/>
      <c r="O356" s="58"/>
      <c r="P356" s="282"/>
    </row>
    <row r="357" spans="1:16" ht="15" customHeight="1" x14ac:dyDescent="0.25">
      <c r="A357" s="216"/>
      <c r="B357" s="1126" t="s">
        <v>1065</v>
      </c>
      <c r="C357" s="92"/>
      <c r="D357" s="92"/>
      <c r="E357" s="92"/>
      <c r="F357" s="262"/>
      <c r="K357" s="58"/>
      <c r="L357" s="58"/>
      <c r="N357" s="58"/>
      <c r="O357" s="58"/>
      <c r="P357" s="282"/>
    </row>
    <row r="358" spans="1:16" ht="15" customHeight="1" x14ac:dyDescent="0.25">
      <c r="A358" s="216"/>
      <c r="B358" s="228" t="s">
        <v>404</v>
      </c>
      <c r="C358" s="1016"/>
      <c r="D358" s="1016"/>
      <c r="E358" s="1016"/>
      <c r="F358" s="54" t="str">
        <f>IF(AND(ISNUMBER(F359), ISNUMBER(F360), ISNUMBER(F361)), IF($I$4="Medium", F359, IF($I$4="High", F360, IF($I$4="Low", F361, ""))), "")</f>
        <v/>
      </c>
      <c r="K358" s="58"/>
      <c r="L358" s="58"/>
      <c r="N358" s="58"/>
      <c r="O358" s="58"/>
      <c r="P358" s="282"/>
    </row>
    <row r="359" spans="1:16" ht="15" customHeight="1" x14ac:dyDescent="0.25">
      <c r="A359" s="216"/>
      <c r="B359" s="1126" t="s">
        <v>1063</v>
      </c>
      <c r="C359" s="92"/>
      <c r="D359" s="92"/>
      <c r="E359" s="92"/>
      <c r="F359" s="262"/>
      <c r="G359" s="58"/>
      <c r="I359" s="58"/>
      <c r="J359" s="58"/>
      <c r="K359" s="58"/>
      <c r="L359" s="58"/>
      <c r="N359" s="58"/>
      <c r="O359" s="58"/>
      <c r="P359" s="282"/>
    </row>
    <row r="360" spans="1:16" ht="15" customHeight="1" x14ac:dyDescent="0.25">
      <c r="A360" s="216"/>
      <c r="B360" s="1126" t="s">
        <v>1064</v>
      </c>
      <c r="C360" s="92"/>
      <c r="D360" s="92"/>
      <c r="E360" s="92"/>
      <c r="F360" s="262"/>
      <c r="G360" s="58"/>
      <c r="I360" s="58"/>
      <c r="J360" s="58"/>
      <c r="K360" s="58"/>
      <c r="L360" s="58"/>
      <c r="N360" s="58"/>
      <c r="O360" s="58"/>
      <c r="P360" s="282"/>
    </row>
    <row r="361" spans="1:16" ht="15" customHeight="1" x14ac:dyDescent="0.25">
      <c r="A361" s="216"/>
      <c r="B361" s="951" t="s">
        <v>1065</v>
      </c>
      <c r="C361" s="170"/>
      <c r="D361" s="170"/>
      <c r="E361" s="170"/>
      <c r="F361" s="371"/>
      <c r="G361" s="58"/>
      <c r="H361" s="58"/>
      <c r="I361" s="58"/>
      <c r="J361" s="58"/>
      <c r="K361" s="58"/>
      <c r="L361" s="58"/>
      <c r="N361" s="58"/>
      <c r="O361" s="58"/>
      <c r="P361" s="282"/>
    </row>
    <row r="362" spans="1:16" ht="15" customHeight="1" x14ac:dyDescent="0.25">
      <c r="A362" s="644"/>
      <c r="B362" s="240"/>
      <c r="C362" s="240"/>
      <c r="D362" s="240"/>
      <c r="E362" s="240"/>
      <c r="F362" s="240"/>
      <c r="G362" s="240"/>
      <c r="H362" s="240"/>
      <c r="I362" s="240"/>
      <c r="J362" s="240"/>
      <c r="K362" s="240"/>
      <c r="L362" s="240"/>
      <c r="M362" s="240"/>
      <c r="N362" s="240"/>
      <c r="O362" s="240"/>
      <c r="P362" s="779"/>
    </row>
    <row r="363" spans="1:16" ht="45" customHeight="1" x14ac:dyDescent="0.25">
      <c r="A363" s="245" t="s">
        <v>1768</v>
      </c>
      <c r="B363" s="1035"/>
      <c r="C363" s="1036"/>
      <c r="D363" s="1036"/>
      <c r="E363" s="1036"/>
      <c r="F363" s="1036"/>
      <c r="G363" s="1036"/>
      <c r="H363" s="1036"/>
      <c r="I363" s="1036"/>
      <c r="J363" s="1036"/>
      <c r="K363" s="1036"/>
      <c r="L363" s="1036"/>
      <c r="M363" s="1036"/>
      <c r="N363" s="1036"/>
      <c r="O363" s="1036"/>
      <c r="P363" s="1075"/>
    </row>
    <row r="364" spans="1:16" ht="15" customHeight="1" x14ac:dyDescent="0.25">
      <c r="A364" s="216"/>
      <c r="B364" s="2585"/>
      <c r="C364" s="2695"/>
      <c r="D364" s="2695"/>
      <c r="E364" s="2583"/>
      <c r="F364" s="975" t="s">
        <v>921</v>
      </c>
      <c r="G364" s="685" t="s">
        <v>1324</v>
      </c>
      <c r="H364" s="2825" t="s">
        <v>1325</v>
      </c>
      <c r="I364" s="2825"/>
      <c r="J364" s="2825"/>
      <c r="K364" s="2825"/>
      <c r="L364" s="2825"/>
      <c r="M364" s="58"/>
      <c r="N364" s="58"/>
      <c r="O364" s="58"/>
      <c r="P364" s="244"/>
    </row>
    <row r="365" spans="1:16" ht="15" customHeight="1" x14ac:dyDescent="0.25">
      <c r="A365" s="216"/>
      <c r="B365" s="92" t="s">
        <v>1245</v>
      </c>
      <c r="C365" s="1016"/>
      <c r="D365" s="1016"/>
      <c r="E365" s="1016"/>
      <c r="F365" s="378"/>
      <c r="G365" s="41"/>
      <c r="H365" s="448"/>
      <c r="I365" s="1133"/>
      <c r="J365" s="1133"/>
      <c r="K365" s="1133"/>
      <c r="L365" s="1133"/>
      <c r="N365" s="58"/>
      <c r="O365" s="58"/>
      <c r="P365" s="282"/>
    </row>
    <row r="366" spans="1:16" ht="15" customHeight="1" x14ac:dyDescent="0.25">
      <c r="A366" s="216"/>
      <c r="B366" s="228" t="s">
        <v>1246</v>
      </c>
      <c r="C366" s="92"/>
      <c r="D366" s="92"/>
      <c r="E366" s="92"/>
      <c r="F366" s="262"/>
      <c r="G366" s="41"/>
      <c r="H366" s="130"/>
      <c r="I366" s="458"/>
      <c r="J366" s="51"/>
      <c r="K366" s="51"/>
      <c r="L366" s="51"/>
      <c r="N366" s="58"/>
      <c r="O366" s="58"/>
      <c r="P366" s="282"/>
    </row>
    <row r="367" spans="1:16" ht="15" customHeight="1" x14ac:dyDescent="0.25">
      <c r="A367" s="216"/>
      <c r="B367" s="228" t="s">
        <v>586</v>
      </c>
      <c r="C367" s="92"/>
      <c r="D367" s="92"/>
      <c r="E367" s="92"/>
      <c r="F367" s="262"/>
      <c r="G367" s="41"/>
      <c r="H367" s="130"/>
      <c r="I367" s="458"/>
      <c r="J367" s="51"/>
      <c r="K367" s="51"/>
      <c r="L367" s="51"/>
      <c r="N367" s="58"/>
      <c r="O367" s="58"/>
      <c r="P367" s="282"/>
    </row>
    <row r="368" spans="1:16" ht="15" customHeight="1" x14ac:dyDescent="0.25">
      <c r="A368" s="216"/>
      <c r="B368" s="228" t="s">
        <v>1247</v>
      </c>
      <c r="C368" s="92"/>
      <c r="D368" s="92"/>
      <c r="E368" s="92"/>
      <c r="F368" s="262"/>
      <c r="G368" s="41"/>
      <c r="H368" s="130"/>
      <c r="I368" s="458"/>
      <c r="J368" s="51"/>
      <c r="K368" s="51"/>
      <c r="L368" s="51"/>
      <c r="N368" s="58"/>
      <c r="O368" s="58"/>
      <c r="P368" s="282"/>
    </row>
    <row r="369" spans="1:16" ht="15" customHeight="1" x14ac:dyDescent="0.25">
      <c r="A369" s="216"/>
      <c r="B369" s="92" t="s">
        <v>1248</v>
      </c>
      <c r="C369" s="1016"/>
      <c r="D369" s="1016"/>
      <c r="E369" s="1016"/>
      <c r="F369" s="262"/>
      <c r="G369" s="41"/>
      <c r="H369" s="130"/>
      <c r="I369" s="458"/>
      <c r="J369" s="51"/>
      <c r="K369" s="51"/>
      <c r="L369" s="51"/>
      <c r="N369" s="58"/>
      <c r="O369" s="58"/>
      <c r="P369" s="282"/>
    </row>
    <row r="370" spans="1:16" ht="15" customHeight="1" x14ac:dyDescent="0.25">
      <c r="A370" s="216"/>
      <c r="B370" s="170" t="s">
        <v>1249</v>
      </c>
      <c r="C370" s="170"/>
      <c r="D370" s="170"/>
      <c r="E370" s="170"/>
      <c r="F370" s="371"/>
      <c r="G370" s="41"/>
      <c r="H370" s="186"/>
      <c r="I370" s="198"/>
      <c r="J370" s="806"/>
      <c r="K370" s="806"/>
      <c r="L370" s="806"/>
      <c r="N370" s="58"/>
      <c r="O370" s="58"/>
      <c r="P370" s="282"/>
    </row>
    <row r="371" spans="1:16" ht="15" customHeight="1" x14ac:dyDescent="0.25">
      <c r="A371" s="1226"/>
      <c r="B371" s="1194" t="s">
        <v>96</v>
      </c>
      <c r="C371" s="1194"/>
      <c r="D371" s="1194"/>
      <c r="E371" s="1194"/>
      <c r="F371" s="1195" t="str">
        <f>IF(AND(ISNUMBER(F366), ISNUMBER(F367), ISNUMBER(F368), ISNUMBER(F369), ISNUMBER(F370)), F366+F367+F368+F369+F370, "")</f>
        <v/>
      </c>
      <c r="G371" s="1196" t="str">
        <f>IF(ISNUMBER(TB!G86), TB!G86, "")</f>
        <v/>
      </c>
      <c r="H371" s="2824"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824"/>
      <c r="J371" s="2824"/>
      <c r="K371" s="2824"/>
      <c r="L371" s="2824"/>
      <c r="N371" s="58"/>
      <c r="O371" s="58"/>
      <c r="P371" s="282"/>
    </row>
    <row r="372" spans="1:16" ht="45" customHeight="1" x14ac:dyDescent="0.25">
      <c r="A372" s="245" t="s">
        <v>1769</v>
      </c>
      <c r="B372" s="1049"/>
      <c r="C372" s="58"/>
      <c r="D372" s="58"/>
      <c r="E372" s="58"/>
      <c r="F372" s="58"/>
      <c r="G372" s="58"/>
      <c r="H372" s="58"/>
      <c r="I372" s="58"/>
      <c r="J372" s="58"/>
      <c r="K372" s="58"/>
      <c r="L372" s="58"/>
      <c r="M372" s="58"/>
      <c r="N372" s="58"/>
      <c r="O372" s="58"/>
      <c r="P372" s="244"/>
    </row>
    <row r="373" spans="1:16" ht="15" customHeight="1" x14ac:dyDescent="0.25">
      <c r="A373" s="245"/>
      <c r="B373" s="423" t="str">
        <f>Parameters!B389</f>
        <v>Are claims on sovereigns, public sector entities and multilateral development banks expected to be subject to a zero default risk weight per the national discretion in MAR22.7?</v>
      </c>
      <c r="C373" s="396"/>
      <c r="D373" s="396"/>
      <c r="E373" s="396"/>
      <c r="F373" s="396"/>
      <c r="G373" s="396"/>
      <c r="H373" s="396"/>
      <c r="I373" s="1271" t="str">
        <f>Parameters!F389</f>
        <v>Yes</v>
      </c>
      <c r="J373" s="58"/>
      <c r="K373" s="58"/>
      <c r="L373" s="58"/>
      <c r="M373" s="58"/>
      <c r="N373" s="58"/>
      <c r="O373" s="58"/>
      <c r="P373" s="244"/>
    </row>
    <row r="374" spans="1:16" ht="15" customHeight="1" x14ac:dyDescent="0.25">
      <c r="A374" s="245"/>
      <c r="B374" s="112" t="s">
        <v>1415</v>
      </c>
      <c r="C374" s="70"/>
      <c r="D374" s="70"/>
      <c r="E374" s="70"/>
      <c r="F374" s="70"/>
      <c r="G374" s="70"/>
      <c r="H374" s="70"/>
      <c r="I374" s="664"/>
      <c r="J374" s="58"/>
      <c r="K374" s="58"/>
      <c r="L374" s="58"/>
      <c r="M374" s="58"/>
      <c r="N374" s="58"/>
      <c r="O374" s="58"/>
      <c r="P374" s="244"/>
    </row>
    <row r="375" spans="1:16" ht="15" customHeight="1" x14ac:dyDescent="0.25">
      <c r="A375" s="245"/>
      <c r="B375" s="1049"/>
      <c r="C375" s="58"/>
      <c r="D375" s="58"/>
      <c r="E375" s="58"/>
      <c r="F375" s="240"/>
      <c r="G375" s="58"/>
      <c r="H375" s="58"/>
      <c r="I375" s="58"/>
      <c r="J375" s="58"/>
      <c r="K375" s="58"/>
      <c r="L375" s="58"/>
      <c r="M375" s="58"/>
      <c r="N375" s="58"/>
      <c r="O375" s="58"/>
      <c r="P375" s="244"/>
    </row>
    <row r="376" spans="1:16" ht="15" customHeight="1" x14ac:dyDescent="0.25">
      <c r="A376" s="216"/>
      <c r="B376" s="2773" t="s">
        <v>1250</v>
      </c>
      <c r="C376" s="2773"/>
      <c r="D376" s="2773"/>
      <c r="E376" s="2773"/>
      <c r="F376" s="2775" t="s">
        <v>742</v>
      </c>
      <c r="G376" s="2776"/>
      <c r="H376" s="2777" t="s">
        <v>586</v>
      </c>
      <c r="I376" s="2776"/>
      <c r="J376" s="2777" t="s">
        <v>1247</v>
      </c>
      <c r="K376" s="2778"/>
      <c r="L376" s="58"/>
      <c r="N376" s="58"/>
      <c r="O376" s="58"/>
      <c r="P376" s="282"/>
    </row>
    <row r="377" spans="1:16" ht="15" customHeight="1" x14ac:dyDescent="0.25">
      <c r="A377" s="216"/>
      <c r="B377" s="2774"/>
      <c r="C377" s="2774"/>
      <c r="D377" s="2774"/>
      <c r="E377" s="2774"/>
      <c r="F377" s="1050" t="s">
        <v>1251</v>
      </c>
      <c r="G377" s="1058" t="s">
        <v>1252</v>
      </c>
      <c r="H377" s="1057" t="s">
        <v>1251</v>
      </c>
      <c r="I377" s="1058" t="s">
        <v>1252</v>
      </c>
      <c r="J377" s="1057" t="s">
        <v>1251</v>
      </c>
      <c r="K377" s="1009" t="s">
        <v>1252</v>
      </c>
      <c r="L377" s="58"/>
      <c r="N377" s="58"/>
      <c r="O377" s="58"/>
      <c r="P377" s="282"/>
    </row>
    <row r="378" spans="1:16" ht="15" customHeight="1" x14ac:dyDescent="0.25">
      <c r="A378" s="216"/>
      <c r="B378" s="413" t="s">
        <v>1253</v>
      </c>
      <c r="C378" s="413"/>
      <c r="D378" s="413"/>
      <c r="E378" s="413"/>
      <c r="F378" s="1011"/>
      <c r="G378" s="1010"/>
      <c r="H378" s="1012"/>
      <c r="I378" s="1010"/>
      <c r="J378" s="1012"/>
      <c r="K378" s="1013"/>
      <c r="L378" s="58"/>
      <c r="P378" s="282"/>
    </row>
    <row r="379" spans="1:16" ht="15" customHeight="1" x14ac:dyDescent="0.25">
      <c r="A379" s="216"/>
      <c r="B379" s="103" t="s">
        <v>1254</v>
      </c>
      <c r="C379" s="103"/>
      <c r="D379" s="103"/>
      <c r="E379" s="103"/>
      <c r="F379" s="27"/>
      <c r="G379" s="899"/>
      <c r="H379" s="898"/>
      <c r="I379" s="899"/>
      <c r="J379" s="898"/>
      <c r="K379" s="28"/>
      <c r="L379" s="58"/>
      <c r="P379" s="282"/>
    </row>
    <row r="380" spans="1:16" ht="15" customHeight="1" x14ac:dyDescent="0.25">
      <c r="A380" s="216"/>
      <c r="B380" s="103" t="s">
        <v>526</v>
      </c>
      <c r="C380" s="1071"/>
      <c r="D380" s="1071"/>
      <c r="E380" s="1071"/>
      <c r="F380" s="27"/>
      <c r="G380" s="899"/>
      <c r="H380" s="898"/>
      <c r="I380" s="899"/>
      <c r="J380" s="898"/>
      <c r="K380" s="28"/>
      <c r="L380" s="58"/>
      <c r="P380" s="282"/>
    </row>
    <row r="381" spans="1:16" ht="15" customHeight="1" x14ac:dyDescent="0.25">
      <c r="A381" s="216"/>
      <c r="B381" s="103" t="s">
        <v>1255</v>
      </c>
      <c r="C381" s="103"/>
      <c r="D381" s="103"/>
      <c r="E381" s="103"/>
      <c r="F381" s="27"/>
      <c r="G381" s="899"/>
      <c r="H381" s="898"/>
      <c r="I381" s="899"/>
      <c r="J381" s="898"/>
      <c r="K381" s="28"/>
      <c r="L381" s="58"/>
      <c r="N381" s="58"/>
      <c r="O381" s="58"/>
      <c r="P381" s="282"/>
    </row>
    <row r="382" spans="1:16" ht="15" customHeight="1" x14ac:dyDescent="0.25">
      <c r="A382" s="216"/>
      <c r="B382" s="103" t="s">
        <v>1256</v>
      </c>
      <c r="C382" s="103"/>
      <c r="D382" s="103"/>
      <c r="E382" s="103"/>
      <c r="F382" s="27"/>
      <c r="G382" s="899"/>
      <c r="H382" s="898"/>
      <c r="I382" s="899"/>
      <c r="J382" s="898"/>
      <c r="K382" s="28"/>
      <c r="L382" s="58"/>
      <c r="N382" s="58"/>
      <c r="O382" s="58"/>
      <c r="P382" s="282"/>
    </row>
    <row r="383" spans="1:16" ht="15" customHeight="1" x14ac:dyDescent="0.25">
      <c r="A383" s="216"/>
      <c r="B383" s="103" t="s">
        <v>525</v>
      </c>
      <c r="C383" s="103"/>
      <c r="D383" s="103"/>
      <c r="E383" s="103"/>
      <c r="F383" s="27"/>
      <c r="G383" s="899"/>
      <c r="H383" s="898"/>
      <c r="I383" s="899"/>
      <c r="J383" s="898"/>
      <c r="K383" s="28"/>
      <c r="L383" s="58"/>
      <c r="N383" s="58"/>
      <c r="O383" s="58"/>
      <c r="P383" s="282"/>
    </row>
    <row r="384" spans="1:16" ht="15" customHeight="1" x14ac:dyDescent="0.25">
      <c r="A384" s="216"/>
      <c r="B384" s="103" t="s">
        <v>1257</v>
      </c>
      <c r="C384" s="1071"/>
      <c r="D384" s="1071"/>
      <c r="E384" s="1071"/>
      <c r="F384" s="27"/>
      <c r="G384" s="899"/>
      <c r="H384" s="898"/>
      <c r="I384" s="899"/>
      <c r="J384" s="898"/>
      <c r="K384" s="28"/>
      <c r="L384" s="58"/>
      <c r="N384" s="58"/>
      <c r="O384" s="58"/>
      <c r="P384" s="282"/>
    </row>
    <row r="385" spans="1:16" ht="15" customHeight="1" x14ac:dyDescent="0.25">
      <c r="A385" s="216"/>
      <c r="B385" s="103" t="s">
        <v>1006</v>
      </c>
      <c r="C385" s="103"/>
      <c r="D385" s="103"/>
      <c r="E385" s="103"/>
      <c r="F385" s="27"/>
      <c r="G385" s="899"/>
      <c r="H385" s="898"/>
      <c r="I385" s="899"/>
      <c r="J385" s="898"/>
      <c r="K385" s="28"/>
      <c r="L385" s="58"/>
      <c r="N385" s="58"/>
      <c r="O385" s="58"/>
      <c r="P385" s="282"/>
    </row>
    <row r="386" spans="1:16" ht="15" customHeight="1" x14ac:dyDescent="0.25">
      <c r="A386" s="216"/>
      <c r="B386" s="170" t="s">
        <v>1258</v>
      </c>
      <c r="C386" s="170"/>
      <c r="D386" s="170"/>
      <c r="E386" s="170"/>
      <c r="F386" s="229"/>
      <c r="G386" s="903"/>
      <c r="H386" s="902"/>
      <c r="I386" s="903"/>
      <c r="J386" s="902"/>
      <c r="K386" s="49"/>
      <c r="L386" s="58"/>
      <c r="N386" s="58"/>
      <c r="O386" s="58"/>
      <c r="P386" s="282"/>
    </row>
    <row r="387" spans="1:16" ht="15" customHeight="1" x14ac:dyDescent="0.25">
      <c r="A387" s="216"/>
      <c r="B387" s="208"/>
      <c r="C387" s="208"/>
      <c r="D387" s="208"/>
      <c r="E387" s="208"/>
      <c r="F387" s="1353"/>
      <c r="G387" s="1353"/>
      <c r="H387" s="1353"/>
      <c r="I387" s="1353"/>
      <c r="J387" s="1353"/>
      <c r="K387" s="1353"/>
      <c r="L387" s="58"/>
      <c r="N387" s="58"/>
      <c r="O387" s="58"/>
      <c r="P387" s="282"/>
    </row>
    <row r="388" spans="1:16" ht="45" customHeight="1" x14ac:dyDescent="0.25">
      <c r="A388" s="590" t="s">
        <v>1770</v>
      </c>
      <c r="B388" s="1035"/>
      <c r="C388" s="1036"/>
      <c r="D388" s="1036"/>
      <c r="E388" s="1036"/>
      <c r="F388" s="1036"/>
      <c r="G388" s="1036"/>
      <c r="H388" s="1036"/>
      <c r="I388" s="1036"/>
      <c r="J388" s="1036"/>
      <c r="K388" s="1036"/>
      <c r="L388" s="1036"/>
      <c r="M388" s="1036"/>
      <c r="N388" s="1036"/>
      <c r="O388" s="1036"/>
      <c r="P388" s="1075"/>
    </row>
    <row r="389" spans="1:16" ht="15" customHeight="1" x14ac:dyDescent="0.25">
      <c r="A389" s="1026"/>
      <c r="B389" s="2773"/>
      <c r="C389" s="2773"/>
      <c r="D389" s="2773"/>
      <c r="E389" s="2773"/>
      <c r="F389" s="2744" t="s">
        <v>1231</v>
      </c>
      <c r="G389" s="2744"/>
      <c r="H389" s="2767"/>
      <c r="I389" s="2768" t="s">
        <v>1232</v>
      </c>
      <c r="J389" s="2744"/>
      <c r="K389" s="2767"/>
      <c r="L389" s="2744" t="s">
        <v>1233</v>
      </c>
      <c r="M389" s="2744"/>
      <c r="N389" s="2744"/>
      <c r="O389" s="1136"/>
      <c r="P389" s="282"/>
    </row>
    <row r="390" spans="1:16" ht="45" customHeight="1" x14ac:dyDescent="0.25">
      <c r="A390" s="1022"/>
      <c r="B390" s="2774"/>
      <c r="C390" s="2774"/>
      <c r="D390" s="2774"/>
      <c r="E390" s="2774"/>
      <c r="F390" s="1050" t="s">
        <v>1073</v>
      </c>
      <c r="G390" s="1005" t="s">
        <v>1074</v>
      </c>
      <c r="H390" s="1009" t="s">
        <v>1075</v>
      </c>
      <c r="I390" s="1057" t="s">
        <v>1073</v>
      </c>
      <c r="J390" s="1005" t="s">
        <v>1074</v>
      </c>
      <c r="K390" s="1058" t="s">
        <v>1075</v>
      </c>
      <c r="L390" s="1028" t="s">
        <v>1073</v>
      </c>
      <c r="M390" s="1027" t="s">
        <v>1074</v>
      </c>
      <c r="N390" s="1007" t="s">
        <v>1075</v>
      </c>
      <c r="O390" s="1137"/>
      <c r="P390" s="282"/>
    </row>
    <row r="391" spans="1:16" ht="15" customHeight="1" x14ac:dyDescent="0.25">
      <c r="A391" s="209"/>
      <c r="B391" s="2818" t="s">
        <v>1524</v>
      </c>
      <c r="C391" s="2818"/>
      <c r="D391" s="2818"/>
      <c r="E391" s="2819"/>
      <c r="F391" s="27"/>
      <c r="G391" s="21"/>
      <c r="H391" s="28"/>
      <c r="I391" s="898"/>
      <c r="J391" s="21"/>
      <c r="K391" s="899"/>
      <c r="L391" s="27"/>
      <c r="M391" s="21"/>
      <c r="N391" s="28"/>
      <c r="O391" s="1137"/>
      <c r="P391" s="282"/>
    </row>
    <row r="392" spans="1:16" ht="15" customHeight="1" x14ac:dyDescent="0.25">
      <c r="A392" s="209"/>
      <c r="B392" s="2820" t="s">
        <v>1525</v>
      </c>
      <c r="C392" s="2820"/>
      <c r="D392" s="2820"/>
      <c r="E392" s="2820"/>
      <c r="F392" s="27"/>
      <c r="G392" s="21"/>
      <c r="H392" s="28"/>
      <c r="I392" s="898"/>
      <c r="J392" s="21"/>
      <c r="K392" s="899"/>
      <c r="L392" s="27"/>
      <c r="M392" s="21"/>
      <c r="N392" s="28"/>
      <c r="O392" s="1137"/>
      <c r="P392" s="282"/>
    </row>
    <row r="393" spans="1:16" ht="15" customHeight="1" x14ac:dyDescent="0.25">
      <c r="A393" s="209"/>
      <c r="B393" s="2820" t="s">
        <v>1526</v>
      </c>
      <c r="C393" s="2820"/>
      <c r="D393" s="2820"/>
      <c r="E393" s="2820"/>
      <c r="F393" s="27"/>
      <c r="G393" s="21"/>
      <c r="H393" s="28"/>
      <c r="I393" s="898"/>
      <c r="J393" s="21"/>
      <c r="K393" s="899"/>
      <c r="L393" s="27"/>
      <c r="M393" s="21"/>
      <c r="N393" s="28"/>
      <c r="O393" s="1137"/>
      <c r="P393" s="282"/>
    </row>
    <row r="394" spans="1:16" ht="30" customHeight="1" x14ac:dyDescent="0.25">
      <c r="A394" s="216"/>
      <c r="B394" s="2816" t="s">
        <v>1527</v>
      </c>
      <c r="C394" s="2817"/>
      <c r="D394" s="2817"/>
      <c r="E394" s="2817"/>
      <c r="F394" s="1331"/>
      <c r="G394" s="22"/>
      <c r="H394" s="90"/>
      <c r="I394" s="1351"/>
      <c r="J394" s="22"/>
      <c r="K394" s="1352"/>
      <c r="L394" s="1331"/>
      <c r="M394" s="22"/>
      <c r="N394" s="90"/>
      <c r="O394" s="58"/>
      <c r="P394" s="282"/>
    </row>
    <row r="395" spans="1:16" ht="15" customHeight="1" x14ac:dyDescent="0.25">
      <c r="A395" s="644"/>
      <c r="B395" s="240"/>
      <c r="C395" s="240"/>
      <c r="D395" s="240"/>
      <c r="E395" s="240"/>
      <c r="F395" s="240"/>
      <c r="G395" s="240"/>
      <c r="H395" s="240"/>
      <c r="I395" s="240"/>
      <c r="J395" s="240"/>
      <c r="K395" s="240"/>
      <c r="L395" s="240"/>
      <c r="M395" s="240"/>
      <c r="N395" s="240"/>
      <c r="O395" s="240"/>
      <c r="P395" s="779"/>
    </row>
  </sheetData>
  <sheetProtection algorithmName="SHA-512" hashValue="ZPufbvxFi9eRUr7xm5QQGOd8IdO5aC45e/ROS7OAOzaV+llzsnPv0N+AOWClhWzpNiHOyOTFJWcRg+ESbpoQ5Q==" saltValue="QrW+7rveiUmbeim08a0VDA==" spinCount="100000" sheet="1" objects="1" scenarios="1"/>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A1:G1 I1:P1 A2:P16 A17:D17 K17:P17 A18:P218 A219 C219:P219 A220:P390 A391:D391 F391:P394 A392 A393:B394 A395:P395">
    <cfRule type="containsText" dxfId="2915"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2914" priority="19" stopIfTrue="1" operator="equal">
      <formula>"Pass"</formula>
    </cfRule>
  </conditionalFormatting>
  <conditionalFormatting sqref="F25:H68 F88:H105 F125:H149 F173:H188 F208:H221 F241:H251">
    <cfRule type="expression" dxfId="2913"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2912" priority="65" stopIfTrue="1" operator="lessThan">
      <formula>0</formula>
    </cfRule>
  </conditionalFormatting>
  <conditionalFormatting sqref="H1">
    <cfRule type="cellIs" dxfId="2911" priority="1" stopIfTrue="1" operator="equal">
      <formula>"Error"</formula>
    </cfRule>
    <cfRule type="cellIs" dxfId="2910" priority="2" stopIfTrue="1" operator="equal">
      <formula>"Pass"</formula>
    </cfRule>
  </conditionalFormatting>
  <conditionalFormatting sqref="I25:K68 I88:K105 I125:K149 I173:K188 I208:K221 I241:K251">
    <cfRule type="expression" dxfId="2909" priority="6">
      <formula>AND(F25&gt;0,ISNUMBER(I25),I25=0)</formula>
    </cfRule>
  </conditionalFormatting>
  <conditionalFormatting sqref="L25:N68 L88:N105 L125:N149 L173:N188 L208:N221 L241:N251">
    <cfRule type="expression" dxfId="2908"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2" max="15"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9CE95-C5E1-49CC-8476-6131F7584C20}">
  <sheetPr>
    <tabColor rgb="FF00B0F0"/>
  </sheetPr>
  <dimension ref="A1:H20"/>
  <sheetViews>
    <sheetView showGridLines="0" zoomScale="70" zoomScaleNormal="70" workbookViewId="0"/>
  </sheetViews>
  <sheetFormatPr defaultColWidth="0" defaultRowHeight="14.25" customHeight="1" zeroHeight="1" x14ac:dyDescent="0.25"/>
  <cols>
    <col min="1" max="1" width="2.5703125" style="1847" customWidth="1"/>
    <col min="2" max="2" width="53.28515625" style="1847" customWidth="1"/>
    <col min="3" max="3" width="76.5703125" style="1847" customWidth="1"/>
    <col min="4" max="4" width="17.5703125" style="1847" customWidth="1"/>
    <col min="5" max="5" width="5.5703125" style="1847" customWidth="1"/>
    <col min="6" max="8" width="0" style="1847" hidden="1" customWidth="1"/>
    <col min="9" max="16384" width="9.28515625" style="1847" hidden="1"/>
  </cols>
  <sheetData>
    <row r="1" spans="1:8" ht="30.75" x14ac:dyDescent="0.55000000000000004">
      <c r="A1" s="1875" t="s">
        <v>2180</v>
      </c>
      <c r="B1" s="1874"/>
      <c r="C1" s="1525"/>
      <c r="D1" s="1873" t="str">
        <f>CONCATENATE("v",'EU Parameters'!C4,".",'EU Parameters'!D4)</f>
        <v>v4.0</v>
      </c>
      <c r="E1" s="1873"/>
      <c r="F1" s="1872"/>
      <c r="G1" s="1872"/>
      <c r="H1" s="1872"/>
    </row>
    <row r="2" spans="1:8" ht="20.25" x14ac:dyDescent="0.25">
      <c r="A2" s="1514"/>
      <c r="B2" s="1515"/>
      <c r="C2" s="1515"/>
      <c r="D2" s="1515"/>
      <c r="E2" s="1515"/>
    </row>
    <row r="3" spans="1:8" ht="20.25" x14ac:dyDescent="0.25">
      <c r="A3" s="1514"/>
      <c r="B3" s="1517" t="s">
        <v>1835</v>
      </c>
      <c r="C3" s="1520"/>
      <c r="D3" s="1517"/>
      <c r="E3" s="1515"/>
    </row>
    <row r="4" spans="1:8" ht="20.25" x14ac:dyDescent="0.25">
      <c r="A4" s="1514"/>
      <c r="B4" s="1518" t="s">
        <v>2179</v>
      </c>
      <c r="D4" s="1518"/>
      <c r="E4" s="1515"/>
    </row>
    <row r="5" spans="1:8" ht="20.25" x14ac:dyDescent="0.25">
      <c r="A5" s="1514"/>
      <c r="B5" s="1518" t="s">
        <v>2178</v>
      </c>
      <c r="C5" s="1520"/>
      <c r="D5" s="1518"/>
      <c r="E5" s="1515"/>
    </row>
    <row r="6" spans="1:8" ht="20.25" x14ac:dyDescent="0.25">
      <c r="A6" s="1514"/>
      <c r="B6" s="1515"/>
      <c r="C6" s="1520"/>
      <c r="D6" s="1519"/>
      <c r="E6" s="1515"/>
    </row>
    <row r="7" spans="1:8" ht="20.25" x14ac:dyDescent="0.25">
      <c r="A7" s="1514"/>
      <c r="B7" s="1517" t="s">
        <v>2177</v>
      </c>
      <c r="C7" s="1520"/>
      <c r="D7" s="1520"/>
      <c r="E7" s="1515"/>
    </row>
    <row r="8" spans="1:8" ht="20.25" x14ac:dyDescent="0.25">
      <c r="A8" s="1514"/>
      <c r="B8" s="1518" t="s">
        <v>2176</v>
      </c>
      <c r="C8" s="1518" t="s">
        <v>2175</v>
      </c>
      <c r="D8" s="1520"/>
      <c r="E8" s="1515"/>
    </row>
    <row r="9" spans="1:8" ht="20.25" x14ac:dyDescent="0.25">
      <c r="A9" s="1514"/>
      <c r="B9" s="1518" t="s">
        <v>2174</v>
      </c>
      <c r="C9" s="1518" t="s">
        <v>2173</v>
      </c>
      <c r="D9" s="1520"/>
      <c r="E9" s="1515"/>
    </row>
    <row r="10" spans="1:8" ht="20.25" x14ac:dyDescent="0.25">
      <c r="A10" s="1514"/>
      <c r="B10" s="1518" t="s">
        <v>2172</v>
      </c>
      <c r="C10" s="1518" t="s">
        <v>2171</v>
      </c>
      <c r="D10" s="1520"/>
      <c r="E10" s="1515"/>
    </row>
    <row r="11" spans="1:8" ht="20.25" x14ac:dyDescent="0.25">
      <c r="A11" s="1514"/>
      <c r="B11" s="1518" t="s">
        <v>2170</v>
      </c>
      <c r="C11" s="1518" t="s">
        <v>2169</v>
      </c>
      <c r="D11" s="1520"/>
      <c r="E11" s="1515"/>
    </row>
    <row r="12" spans="1:8" ht="20.25" x14ac:dyDescent="0.25">
      <c r="A12" s="1514"/>
      <c r="B12" s="1518" t="s">
        <v>2168</v>
      </c>
      <c r="D12" s="1520"/>
      <c r="E12" s="1515"/>
    </row>
    <row r="13" spans="1:8" ht="20.25" x14ac:dyDescent="0.25">
      <c r="A13" s="1514"/>
      <c r="C13"/>
      <c r="D13" s="1520"/>
      <c r="E13" s="1515"/>
    </row>
    <row r="14" spans="1:8" ht="20.25" x14ac:dyDescent="0.25">
      <c r="A14" s="1514"/>
      <c r="C14"/>
      <c r="D14" s="1519"/>
      <c r="E14" s="1515"/>
    </row>
    <row r="15" spans="1:8" ht="20.25" hidden="1" x14ac:dyDescent="0.25">
      <c r="A15" s="1514"/>
      <c r="C15"/>
      <c r="D15" s="1520"/>
      <c r="E15" s="1515"/>
    </row>
    <row r="16" spans="1:8" ht="20.25" hidden="1" x14ac:dyDescent="0.25">
      <c r="A16" s="1514"/>
      <c r="C16"/>
      <c r="D16" s="1520"/>
      <c r="E16" s="1515"/>
    </row>
    <row r="17" spans="1:5" ht="20.25" hidden="1" x14ac:dyDescent="0.25">
      <c r="A17" s="1514"/>
      <c r="D17" s="1520"/>
      <c r="E17" s="1515"/>
    </row>
    <row r="18" spans="1:5" ht="20.25" hidden="1" x14ac:dyDescent="0.25">
      <c r="A18" s="1514"/>
      <c r="D18" s="1520"/>
      <c r="E18" s="1515"/>
    </row>
    <row r="19" spans="1:5" ht="20.25" hidden="1" x14ac:dyDescent="0.25">
      <c r="A19" s="1871"/>
      <c r="D19" s="1870"/>
      <c r="E19" s="1869"/>
    </row>
    <row r="20" spans="1:5" ht="20.25" hidden="1" x14ac:dyDescent="0.25">
      <c r="A20" s="1871"/>
      <c r="D20" s="1870"/>
      <c r="E20" s="1869"/>
    </row>
  </sheetData>
  <sheetProtection algorithmName="SHA-512" hashValue="BcHm4UFU8v++BFs9q6uTRLS191DYlR2b6C5etR5IAWx+7c9uY8nRbCB/ABjF6EA7bK7R9TWC1eKDES664jB/4A==" saltValue="j+5g2EQ1+ZKpHTWimIZkjg==" spinCount="100000" sheet="1" objects="1" scenarios="1"/>
  <conditionalFormatting sqref="A1:B1">
    <cfRule type="cellIs" dxfId="3257" priority="1" stopIfTrue="1" operator="equal">
      <formula>"Error"</formula>
    </cfRule>
    <cfRule type="cellIs" dxfId="3256" priority="2" stopIfTrue="1" operator="equal">
      <formula>"Pass"</formula>
    </cfRule>
  </conditionalFormatting>
  <hyperlinks>
    <hyperlink ref="B4" location="'EU General Info'!A1" display="EU General Info" xr:uid="{40379A7B-6800-4C57-863F-808BA0090B68}"/>
    <hyperlink ref="B5" location="'EU Supervisory information'!A1" display="EU Supervisory information" xr:uid="{FB45D40B-1FC7-4E81-A542-6E93EB1858B8}"/>
    <hyperlink ref="B8" location="'EU UFCP'!A1" display="EU UFCP" xr:uid="{F68DA8C1-32A0-479B-ACA0-B89DF8A7B4AE}"/>
    <hyperlink ref="B9" location="'EU ST SFTs'!A1" display="EU ST SFTs" xr:uid="{55656A5E-C809-4605-B547-51CBCE886720}"/>
    <hyperlink ref="B10" location="'A. IRRBB results'!A1" display="A. IRRBB results" xr:uid="{6C43CF98-076A-4632-AED5-CA6D5A20A10B}"/>
    <hyperlink ref="B11" location="'B. Stratification retail NMDs'!A1" display="B. Stratification retail NMDs" xr:uid="{4718B5BF-86D9-4484-9589-9CB833F2AB9F}"/>
    <hyperlink ref="B12" location="'C. Basis risk'!A1" display="C. Basis risk" xr:uid="{A0721148-8F8E-4337-ACD0-E397BA2B48A3}"/>
    <hyperlink ref="C8" location="'D. CSRBB'!A1" display="D. CSRBB" xr:uid="{DA467DE9-82FD-44E2-A88E-3FC3BA2CDFF9}"/>
    <hyperlink ref="C10" location="'F. IR hedging practices'!A1" display="'F. IR hedging practices'!A1" xr:uid="{00D631CD-42D0-4E64-9E28-62B407CFD806}"/>
    <hyperlink ref="C11" location="'G. Qualitative questions'!A1" display="'G. Qualitative questions'!A1" xr:uid="{F9D05612-6841-4821-B959-1F7D6D40F3B0}"/>
    <hyperlink ref="C9" location="'E. Repricing rates'!A1" display="'E. Repricing rates'!A1" xr:uid="{4877F9A4-295F-4009-A312-76D6DED1CEFA}"/>
  </hyperlinks>
  <pageMargins left="0.7" right="0.7" top="0.75" bottom="0.75" header="0.3" footer="0.3"/>
  <headerFooter>
    <oddHeader>&amp;L&amp;"Aptos"&amp;12&amp;K000000 EBA Regular Use&amp;1#_x000D_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4.25" zeroHeight="1" x14ac:dyDescent="0.25"/>
  <cols>
    <col min="1" max="1" width="1.7109375" style="209" customWidth="1"/>
    <col min="2" max="2" width="10.7109375" style="58" customWidth="1"/>
    <col min="3" max="3" width="12.7109375" style="58" customWidth="1"/>
    <col min="4" max="4" width="50.7109375" style="100" customWidth="1"/>
    <col min="5" max="5" width="40.7109375" style="100" customWidth="1"/>
    <col min="6" max="6" width="14.7109375" style="100" customWidth="1"/>
    <col min="7" max="7" width="14.7109375" style="5" customWidth="1"/>
    <col min="8" max="288" width="16.7109375" style="58" customWidth="1"/>
    <col min="289" max="289" width="1.7109375" style="244" customWidth="1"/>
    <col min="290" max="16384" width="16.7109375" hidden="1"/>
  </cols>
  <sheetData>
    <row r="1" spans="1:289" ht="30" customHeight="1" x14ac:dyDescent="0.55000000000000004">
      <c r="A1" s="828" t="s">
        <v>332</v>
      </c>
      <c r="B1" s="829"/>
      <c r="C1" s="829"/>
      <c r="D1" s="830"/>
      <c r="E1" s="830"/>
      <c r="F1" s="830"/>
      <c r="G1" s="829"/>
      <c r="H1" s="831" t="str">
        <f>CONCATENATE("Reporting unit: ", 'General Info'!$C$7, " ", 'General Info'!$C$5)</f>
        <v xml:space="preserve">Reporting unit: 1 </v>
      </c>
      <c r="I1" s="832"/>
      <c r="J1" s="1535" t="s">
        <v>1834</v>
      </c>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832"/>
      <c r="CN1" s="832"/>
      <c r="CO1" s="832"/>
      <c r="CP1" s="832"/>
      <c r="CQ1" s="832"/>
      <c r="CR1" s="832"/>
      <c r="CS1" s="832"/>
      <c r="CT1" s="832"/>
      <c r="CU1" s="832"/>
      <c r="CV1" s="832"/>
      <c r="CW1" s="832"/>
      <c r="CX1" s="832"/>
      <c r="CY1" s="832"/>
      <c r="CZ1" s="832"/>
      <c r="DA1" s="832"/>
      <c r="DB1" s="832"/>
      <c r="DC1" s="832"/>
      <c r="DD1" s="832"/>
      <c r="DE1" s="832"/>
      <c r="DF1" s="832"/>
      <c r="DG1" s="832"/>
      <c r="DH1" s="832"/>
      <c r="DI1" s="832"/>
      <c r="DJ1" s="832"/>
      <c r="DK1" s="832"/>
      <c r="DL1" s="832"/>
      <c r="DM1" s="832"/>
      <c r="DN1" s="832"/>
      <c r="DO1" s="832"/>
      <c r="DP1" s="832"/>
      <c r="DQ1" s="832"/>
      <c r="DR1" s="832"/>
      <c r="DS1" s="832"/>
      <c r="DT1" s="832"/>
      <c r="DU1" s="832"/>
      <c r="DV1" s="832"/>
      <c r="DW1" s="832"/>
      <c r="DX1" s="832"/>
      <c r="DY1" s="832"/>
      <c r="DZ1" s="832"/>
      <c r="EA1" s="832"/>
      <c r="EB1" s="832"/>
      <c r="EC1" s="832"/>
      <c r="ED1" s="832"/>
      <c r="EE1" s="832"/>
      <c r="EF1" s="832"/>
      <c r="EG1" s="832"/>
      <c r="EH1" s="832"/>
      <c r="EI1" s="832"/>
      <c r="EJ1" s="832"/>
      <c r="EK1" s="832"/>
      <c r="EL1" s="832"/>
      <c r="EM1" s="832"/>
      <c r="EN1" s="832"/>
      <c r="EO1" s="832"/>
      <c r="EP1" s="832"/>
      <c r="EQ1" s="832"/>
      <c r="ER1" s="832"/>
      <c r="ES1" s="832"/>
      <c r="ET1" s="832"/>
      <c r="EU1" s="831"/>
      <c r="EV1" s="832"/>
      <c r="EW1" s="832"/>
      <c r="EX1" s="832"/>
      <c r="EY1" s="832"/>
      <c r="EZ1" s="832"/>
      <c r="FA1" s="832"/>
      <c r="FB1" s="832"/>
      <c r="FC1" s="832"/>
      <c r="FD1" s="832"/>
      <c r="FE1" s="832"/>
      <c r="FF1" s="832"/>
      <c r="FG1" s="832"/>
      <c r="FH1" s="832"/>
      <c r="FI1" s="832"/>
      <c r="FJ1" s="832"/>
      <c r="FK1" s="832"/>
      <c r="FL1" s="832"/>
      <c r="FM1" s="832"/>
      <c r="FN1" s="832"/>
      <c r="FO1" s="832"/>
      <c r="FP1" s="832"/>
      <c r="FQ1" s="832"/>
      <c r="FR1" s="832"/>
      <c r="FS1" s="832"/>
      <c r="FT1" s="832"/>
      <c r="FU1" s="832"/>
      <c r="FV1" s="832"/>
      <c r="FW1" s="832"/>
      <c r="FX1" s="832"/>
      <c r="FY1" s="832"/>
      <c r="FZ1" s="832"/>
      <c r="GA1" s="832"/>
      <c r="GB1" s="832"/>
      <c r="GC1" s="832"/>
      <c r="GD1" s="832"/>
      <c r="GE1" s="832"/>
      <c r="GF1" s="832"/>
      <c r="GG1" s="832"/>
      <c r="GH1" s="832"/>
      <c r="GI1" s="832"/>
      <c r="GJ1" s="832"/>
      <c r="GK1" s="832"/>
      <c r="GL1" s="832"/>
      <c r="GM1" s="832"/>
      <c r="GN1" s="832"/>
      <c r="GO1" s="832"/>
      <c r="GP1" s="832"/>
      <c r="GQ1" s="832"/>
      <c r="GR1" s="832"/>
      <c r="GS1" s="832"/>
      <c r="GT1" s="832"/>
      <c r="GU1" s="832"/>
      <c r="GV1" s="832"/>
      <c r="GW1" s="832"/>
      <c r="GX1" s="832"/>
      <c r="GY1" s="832"/>
      <c r="GZ1" s="832"/>
      <c r="HA1" s="832"/>
      <c r="HB1" s="832"/>
      <c r="HC1" s="832"/>
      <c r="HD1" s="832"/>
      <c r="HE1" s="832"/>
      <c r="HF1" s="832"/>
      <c r="HG1" s="832"/>
      <c r="HH1" s="832"/>
      <c r="HI1" s="832"/>
      <c r="HJ1" s="832"/>
      <c r="HK1" s="832"/>
      <c r="HL1" s="832"/>
      <c r="HM1" s="832"/>
      <c r="HN1" s="832"/>
      <c r="HO1" s="832"/>
      <c r="HP1" s="832"/>
      <c r="HQ1" s="832"/>
      <c r="HR1" s="832"/>
      <c r="HS1" s="832"/>
      <c r="HT1" s="832"/>
      <c r="HU1" s="832"/>
      <c r="HV1" s="832"/>
      <c r="HW1" s="832"/>
      <c r="HX1" s="832"/>
      <c r="HY1" s="832"/>
      <c r="HZ1" s="832"/>
      <c r="IA1" s="832"/>
      <c r="IB1" s="832"/>
      <c r="IC1" s="832"/>
      <c r="ID1" s="832"/>
      <c r="IE1" s="832"/>
      <c r="IF1" s="832"/>
      <c r="IG1" s="832"/>
      <c r="IH1" s="832"/>
      <c r="II1" s="832"/>
      <c r="IJ1" s="832"/>
      <c r="IK1" s="832"/>
      <c r="IL1" s="832"/>
      <c r="IM1" s="832"/>
      <c r="IN1" s="832"/>
      <c r="IO1" s="832"/>
      <c r="IP1" s="832"/>
      <c r="IQ1" s="832"/>
      <c r="IR1" s="832"/>
      <c r="IS1" s="832"/>
      <c r="IT1" s="832"/>
      <c r="IU1" s="832"/>
      <c r="IV1" s="832"/>
      <c r="IW1" s="832"/>
      <c r="IX1" s="832"/>
      <c r="IY1" s="832"/>
      <c r="IZ1" s="832"/>
      <c r="JA1" s="832"/>
      <c r="JB1" s="832"/>
      <c r="JC1" s="832"/>
      <c r="JD1" s="832"/>
      <c r="JE1" s="832"/>
      <c r="JF1" s="832"/>
      <c r="JG1" s="832"/>
      <c r="JH1" s="832"/>
      <c r="JI1" s="832"/>
      <c r="JJ1" s="832"/>
      <c r="JK1" s="832"/>
      <c r="JL1" s="832"/>
      <c r="JM1" s="832"/>
      <c r="JN1" s="832"/>
      <c r="JO1" s="832"/>
      <c r="JP1" s="832"/>
      <c r="JQ1" s="832"/>
      <c r="JR1" s="832"/>
      <c r="JS1" s="832"/>
      <c r="JT1" s="832"/>
      <c r="JU1" s="832"/>
      <c r="JV1" s="832"/>
      <c r="JW1" s="832"/>
      <c r="JX1" s="832"/>
      <c r="JY1" s="832"/>
      <c r="JZ1" s="832"/>
      <c r="KA1" s="832"/>
      <c r="KB1" s="980"/>
      <c r="KC1" s="833"/>
    </row>
    <row r="2" spans="1:289" ht="15" customHeight="1" x14ac:dyDescent="0.25">
      <c r="A2" s="224"/>
      <c r="B2" s="225"/>
      <c r="C2" s="225"/>
      <c r="D2" s="222"/>
      <c r="E2" s="222"/>
      <c r="F2" s="222"/>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row>
    <row r="3" spans="1:289" ht="75" customHeight="1" x14ac:dyDescent="0.25">
      <c r="B3" s="2829" t="s">
        <v>1383</v>
      </c>
      <c r="C3" s="2829"/>
      <c r="D3" s="2829"/>
      <c r="E3" s="2829"/>
      <c r="F3" s="2829"/>
      <c r="G3" s="2829"/>
      <c r="H3" s="2829"/>
      <c r="I3" s="2829"/>
      <c r="J3" s="2829"/>
      <c r="K3" s="2829"/>
      <c r="L3" s="2829"/>
    </row>
    <row r="4" spans="1:289" ht="15" customHeight="1" x14ac:dyDescent="0.25">
      <c r="A4" s="245"/>
      <c r="B4" s="56"/>
      <c r="C4" s="56"/>
      <c r="D4" s="72"/>
      <c r="E4" s="72"/>
      <c r="F4" s="72"/>
      <c r="G4" s="58"/>
    </row>
    <row r="5" spans="1:289" ht="60" customHeight="1" x14ac:dyDescent="0.25">
      <c r="B5" s="246"/>
      <c r="C5" s="219" t="s">
        <v>379</v>
      </c>
      <c r="D5" s="247" t="s">
        <v>357</v>
      </c>
      <c r="E5" s="219" t="s">
        <v>358</v>
      </c>
      <c r="F5" s="663" t="s">
        <v>1057</v>
      </c>
      <c r="G5" s="663" t="s">
        <v>1384</v>
      </c>
      <c r="H5" s="1609" t="s">
        <v>228</v>
      </c>
      <c r="I5" s="1609" t="str">
        <f t="shared" ref="I5:BT5" si="0">"T+" &amp; (COLUMN(I5)-COLUMN($H5))</f>
        <v>T+1</v>
      </c>
      <c r="J5" s="1609" t="str">
        <f t="shared" si="0"/>
        <v>T+2</v>
      </c>
      <c r="K5" s="1609" t="str">
        <f t="shared" si="0"/>
        <v>T+3</v>
      </c>
      <c r="L5" s="1609" t="str">
        <f t="shared" si="0"/>
        <v>T+4</v>
      </c>
      <c r="M5" s="1609" t="str">
        <f t="shared" si="0"/>
        <v>T+5</v>
      </c>
      <c r="N5" s="1609" t="str">
        <f t="shared" si="0"/>
        <v>T+6</v>
      </c>
      <c r="O5" s="1609" t="str">
        <f t="shared" si="0"/>
        <v>T+7</v>
      </c>
      <c r="P5" s="1609" t="str">
        <f t="shared" si="0"/>
        <v>T+8</v>
      </c>
      <c r="Q5" s="1609" t="str">
        <f t="shared" si="0"/>
        <v>T+9</v>
      </c>
      <c r="R5" s="1609" t="str">
        <f t="shared" si="0"/>
        <v>T+10</v>
      </c>
      <c r="S5" s="1609" t="str">
        <f t="shared" si="0"/>
        <v>T+11</v>
      </c>
      <c r="T5" s="1609" t="str">
        <f t="shared" si="0"/>
        <v>T+12</v>
      </c>
      <c r="U5" s="1609" t="str">
        <f t="shared" si="0"/>
        <v>T+13</v>
      </c>
      <c r="V5" s="1609" t="str">
        <f t="shared" si="0"/>
        <v>T+14</v>
      </c>
      <c r="W5" s="1609" t="str">
        <f t="shared" si="0"/>
        <v>T+15</v>
      </c>
      <c r="X5" s="1609" t="str">
        <f t="shared" si="0"/>
        <v>T+16</v>
      </c>
      <c r="Y5" s="1609" t="str">
        <f t="shared" si="0"/>
        <v>T+17</v>
      </c>
      <c r="Z5" s="1609" t="str">
        <f t="shared" si="0"/>
        <v>T+18</v>
      </c>
      <c r="AA5" s="1609" t="str">
        <f t="shared" si="0"/>
        <v>T+19</v>
      </c>
      <c r="AB5" s="1609" t="str">
        <f t="shared" si="0"/>
        <v>T+20</v>
      </c>
      <c r="AC5" s="1609" t="str">
        <f t="shared" si="0"/>
        <v>T+21</v>
      </c>
      <c r="AD5" s="1609" t="str">
        <f t="shared" si="0"/>
        <v>T+22</v>
      </c>
      <c r="AE5" s="1609" t="str">
        <f t="shared" si="0"/>
        <v>T+23</v>
      </c>
      <c r="AF5" s="1609" t="str">
        <f t="shared" si="0"/>
        <v>T+24</v>
      </c>
      <c r="AG5" s="1609" t="str">
        <f t="shared" si="0"/>
        <v>T+25</v>
      </c>
      <c r="AH5" s="1609" t="str">
        <f t="shared" si="0"/>
        <v>T+26</v>
      </c>
      <c r="AI5" s="1609" t="str">
        <f t="shared" si="0"/>
        <v>T+27</v>
      </c>
      <c r="AJ5" s="1609" t="str">
        <f t="shared" si="0"/>
        <v>T+28</v>
      </c>
      <c r="AK5" s="1609" t="str">
        <f t="shared" si="0"/>
        <v>T+29</v>
      </c>
      <c r="AL5" s="1609" t="str">
        <f t="shared" si="0"/>
        <v>T+30</v>
      </c>
      <c r="AM5" s="1609" t="str">
        <f t="shared" si="0"/>
        <v>T+31</v>
      </c>
      <c r="AN5" s="1609" t="str">
        <f t="shared" si="0"/>
        <v>T+32</v>
      </c>
      <c r="AO5" s="1609" t="str">
        <f t="shared" si="0"/>
        <v>T+33</v>
      </c>
      <c r="AP5" s="1609" t="str">
        <f t="shared" si="0"/>
        <v>T+34</v>
      </c>
      <c r="AQ5" s="1609" t="str">
        <f t="shared" si="0"/>
        <v>T+35</v>
      </c>
      <c r="AR5" s="1609" t="str">
        <f t="shared" si="0"/>
        <v>T+36</v>
      </c>
      <c r="AS5" s="1609" t="str">
        <f t="shared" si="0"/>
        <v>T+37</v>
      </c>
      <c r="AT5" s="1609" t="str">
        <f t="shared" si="0"/>
        <v>T+38</v>
      </c>
      <c r="AU5" s="1609" t="str">
        <f t="shared" si="0"/>
        <v>T+39</v>
      </c>
      <c r="AV5" s="1609" t="str">
        <f t="shared" si="0"/>
        <v>T+40</v>
      </c>
      <c r="AW5" s="1609" t="str">
        <f t="shared" si="0"/>
        <v>T+41</v>
      </c>
      <c r="AX5" s="1609" t="str">
        <f t="shared" si="0"/>
        <v>T+42</v>
      </c>
      <c r="AY5" s="1609" t="str">
        <f t="shared" si="0"/>
        <v>T+43</v>
      </c>
      <c r="AZ5" s="1609" t="str">
        <f t="shared" si="0"/>
        <v>T+44</v>
      </c>
      <c r="BA5" s="1609" t="str">
        <f t="shared" si="0"/>
        <v>T+45</v>
      </c>
      <c r="BB5" s="1609" t="str">
        <f t="shared" si="0"/>
        <v>T+46</v>
      </c>
      <c r="BC5" s="1609" t="str">
        <f t="shared" si="0"/>
        <v>T+47</v>
      </c>
      <c r="BD5" s="1609" t="str">
        <f t="shared" si="0"/>
        <v>T+48</v>
      </c>
      <c r="BE5" s="1609" t="str">
        <f t="shared" si="0"/>
        <v>T+49</v>
      </c>
      <c r="BF5" s="1609" t="str">
        <f t="shared" si="0"/>
        <v>T+50</v>
      </c>
      <c r="BG5" s="1609" t="str">
        <f t="shared" si="0"/>
        <v>T+51</v>
      </c>
      <c r="BH5" s="1609" t="str">
        <f t="shared" si="0"/>
        <v>T+52</v>
      </c>
      <c r="BI5" s="1609" t="str">
        <f t="shared" si="0"/>
        <v>T+53</v>
      </c>
      <c r="BJ5" s="1609" t="str">
        <f t="shared" si="0"/>
        <v>T+54</v>
      </c>
      <c r="BK5" s="1609" t="str">
        <f t="shared" si="0"/>
        <v>T+55</v>
      </c>
      <c r="BL5" s="1609" t="str">
        <f t="shared" si="0"/>
        <v>T+56</v>
      </c>
      <c r="BM5" s="1609" t="str">
        <f t="shared" si="0"/>
        <v>T+57</v>
      </c>
      <c r="BN5" s="1609" t="str">
        <f t="shared" si="0"/>
        <v>T+58</v>
      </c>
      <c r="BO5" s="1609" t="str">
        <f t="shared" si="0"/>
        <v>T+59</v>
      </c>
      <c r="BP5" s="1609" t="str">
        <f t="shared" si="0"/>
        <v>T+60</v>
      </c>
      <c r="BQ5" s="1609" t="str">
        <f t="shared" si="0"/>
        <v>T+61</v>
      </c>
      <c r="BR5" s="1609" t="str">
        <f t="shared" si="0"/>
        <v>T+62</v>
      </c>
      <c r="BS5" s="1609" t="str">
        <f t="shared" si="0"/>
        <v>T+63</v>
      </c>
      <c r="BT5" s="1609" t="str">
        <f t="shared" si="0"/>
        <v>T+64</v>
      </c>
      <c r="BU5" s="1609" t="str">
        <f t="shared" ref="BU5:EF5" si="1">"T+" &amp; (COLUMN(BU5)-COLUMN($H5))</f>
        <v>T+65</v>
      </c>
      <c r="BV5" s="1609" t="str">
        <f t="shared" si="1"/>
        <v>T+66</v>
      </c>
      <c r="BW5" s="1609" t="str">
        <f t="shared" si="1"/>
        <v>T+67</v>
      </c>
      <c r="BX5" s="1609" t="str">
        <f t="shared" si="1"/>
        <v>T+68</v>
      </c>
      <c r="BY5" s="1609" t="str">
        <f t="shared" si="1"/>
        <v>T+69</v>
      </c>
      <c r="BZ5" s="1609" t="str">
        <f t="shared" si="1"/>
        <v>T+70</v>
      </c>
      <c r="CA5" s="1609" t="str">
        <f t="shared" si="1"/>
        <v>T+71</v>
      </c>
      <c r="CB5" s="1609" t="str">
        <f t="shared" si="1"/>
        <v>T+72</v>
      </c>
      <c r="CC5" s="1609" t="str">
        <f t="shared" si="1"/>
        <v>T+73</v>
      </c>
      <c r="CD5" s="1609" t="str">
        <f t="shared" si="1"/>
        <v>T+74</v>
      </c>
      <c r="CE5" s="1609" t="str">
        <f t="shared" si="1"/>
        <v>T+75</v>
      </c>
      <c r="CF5" s="1609" t="str">
        <f t="shared" si="1"/>
        <v>T+76</v>
      </c>
      <c r="CG5" s="1609" t="str">
        <f t="shared" si="1"/>
        <v>T+77</v>
      </c>
      <c r="CH5" s="1609" t="str">
        <f t="shared" si="1"/>
        <v>T+78</v>
      </c>
      <c r="CI5" s="1609" t="str">
        <f t="shared" si="1"/>
        <v>T+79</v>
      </c>
      <c r="CJ5" s="1609" t="str">
        <f t="shared" si="1"/>
        <v>T+80</v>
      </c>
      <c r="CK5" s="1609" t="str">
        <f t="shared" si="1"/>
        <v>T+81</v>
      </c>
      <c r="CL5" s="1609" t="str">
        <f t="shared" si="1"/>
        <v>T+82</v>
      </c>
      <c r="CM5" s="1609" t="str">
        <f t="shared" si="1"/>
        <v>T+83</v>
      </c>
      <c r="CN5" s="1609" t="str">
        <f t="shared" si="1"/>
        <v>T+84</v>
      </c>
      <c r="CO5" s="1609" t="str">
        <f t="shared" si="1"/>
        <v>T+85</v>
      </c>
      <c r="CP5" s="1609" t="str">
        <f t="shared" si="1"/>
        <v>T+86</v>
      </c>
      <c r="CQ5" s="1609" t="str">
        <f t="shared" si="1"/>
        <v>T+87</v>
      </c>
      <c r="CR5" s="1609" t="str">
        <f t="shared" si="1"/>
        <v>T+88</v>
      </c>
      <c r="CS5" s="1609" t="str">
        <f t="shared" si="1"/>
        <v>T+89</v>
      </c>
      <c r="CT5" s="1609" t="str">
        <f t="shared" si="1"/>
        <v>T+90</v>
      </c>
      <c r="CU5" s="1609" t="str">
        <f t="shared" si="1"/>
        <v>T+91</v>
      </c>
      <c r="CV5" s="1609" t="str">
        <f t="shared" si="1"/>
        <v>T+92</v>
      </c>
      <c r="CW5" s="1609" t="str">
        <f t="shared" si="1"/>
        <v>T+93</v>
      </c>
      <c r="CX5" s="1609" t="str">
        <f t="shared" si="1"/>
        <v>T+94</v>
      </c>
      <c r="CY5" s="1609" t="str">
        <f t="shared" si="1"/>
        <v>T+95</v>
      </c>
      <c r="CZ5" s="1609" t="str">
        <f t="shared" si="1"/>
        <v>T+96</v>
      </c>
      <c r="DA5" s="1609" t="str">
        <f t="shared" si="1"/>
        <v>T+97</v>
      </c>
      <c r="DB5" s="1609" t="str">
        <f t="shared" si="1"/>
        <v>T+98</v>
      </c>
      <c r="DC5" s="1609" t="str">
        <f t="shared" si="1"/>
        <v>T+99</v>
      </c>
      <c r="DD5" s="1609" t="str">
        <f t="shared" si="1"/>
        <v>T+100</v>
      </c>
      <c r="DE5" s="1609" t="str">
        <f t="shared" si="1"/>
        <v>T+101</v>
      </c>
      <c r="DF5" s="1609" t="str">
        <f t="shared" si="1"/>
        <v>T+102</v>
      </c>
      <c r="DG5" s="1609" t="str">
        <f t="shared" si="1"/>
        <v>T+103</v>
      </c>
      <c r="DH5" s="1609" t="str">
        <f t="shared" si="1"/>
        <v>T+104</v>
      </c>
      <c r="DI5" s="1609" t="str">
        <f t="shared" si="1"/>
        <v>T+105</v>
      </c>
      <c r="DJ5" s="1609" t="str">
        <f t="shared" si="1"/>
        <v>T+106</v>
      </c>
      <c r="DK5" s="1609" t="str">
        <f t="shared" si="1"/>
        <v>T+107</v>
      </c>
      <c r="DL5" s="1609" t="str">
        <f t="shared" si="1"/>
        <v>T+108</v>
      </c>
      <c r="DM5" s="1609" t="str">
        <f t="shared" si="1"/>
        <v>T+109</v>
      </c>
      <c r="DN5" s="1609" t="str">
        <f t="shared" si="1"/>
        <v>T+110</v>
      </c>
      <c r="DO5" s="1609" t="str">
        <f t="shared" si="1"/>
        <v>T+111</v>
      </c>
      <c r="DP5" s="1609" t="str">
        <f t="shared" si="1"/>
        <v>T+112</v>
      </c>
      <c r="DQ5" s="1609" t="str">
        <f t="shared" si="1"/>
        <v>T+113</v>
      </c>
      <c r="DR5" s="1609" t="str">
        <f t="shared" si="1"/>
        <v>T+114</v>
      </c>
      <c r="DS5" s="1609" t="str">
        <f t="shared" si="1"/>
        <v>T+115</v>
      </c>
      <c r="DT5" s="1609" t="str">
        <f t="shared" si="1"/>
        <v>T+116</v>
      </c>
      <c r="DU5" s="1609" t="str">
        <f t="shared" si="1"/>
        <v>T+117</v>
      </c>
      <c r="DV5" s="1609" t="str">
        <f t="shared" si="1"/>
        <v>T+118</v>
      </c>
      <c r="DW5" s="1609" t="str">
        <f t="shared" si="1"/>
        <v>T+119</v>
      </c>
      <c r="DX5" s="1609" t="str">
        <f t="shared" si="1"/>
        <v>T+120</v>
      </c>
      <c r="DY5" s="1609" t="str">
        <f t="shared" si="1"/>
        <v>T+121</v>
      </c>
      <c r="DZ5" s="1609" t="str">
        <f t="shared" si="1"/>
        <v>T+122</v>
      </c>
      <c r="EA5" s="1609" t="str">
        <f t="shared" si="1"/>
        <v>T+123</v>
      </c>
      <c r="EB5" s="1609" t="str">
        <f t="shared" si="1"/>
        <v>T+124</v>
      </c>
      <c r="EC5" s="1609" t="str">
        <f t="shared" si="1"/>
        <v>T+125</v>
      </c>
      <c r="ED5" s="1609" t="str">
        <f t="shared" si="1"/>
        <v>T+126</v>
      </c>
      <c r="EE5" s="1609" t="str">
        <f t="shared" si="1"/>
        <v>T+127</v>
      </c>
      <c r="EF5" s="1609" t="str">
        <f t="shared" si="1"/>
        <v>T+128</v>
      </c>
      <c r="EG5" s="1609" t="str">
        <f t="shared" ref="EG5:GR5" si="2">"T+" &amp; (COLUMN(EG5)-COLUMN($H5))</f>
        <v>T+129</v>
      </c>
      <c r="EH5" s="1609" t="str">
        <f t="shared" si="2"/>
        <v>T+130</v>
      </c>
      <c r="EI5" s="1609" t="str">
        <f t="shared" si="2"/>
        <v>T+131</v>
      </c>
      <c r="EJ5" s="1609" t="str">
        <f t="shared" si="2"/>
        <v>T+132</v>
      </c>
      <c r="EK5" s="1609" t="str">
        <f t="shared" si="2"/>
        <v>T+133</v>
      </c>
      <c r="EL5" s="1609" t="str">
        <f t="shared" si="2"/>
        <v>T+134</v>
      </c>
      <c r="EM5" s="1609" t="str">
        <f t="shared" si="2"/>
        <v>T+135</v>
      </c>
      <c r="EN5" s="1609" t="str">
        <f t="shared" si="2"/>
        <v>T+136</v>
      </c>
      <c r="EO5" s="1609" t="str">
        <f t="shared" si="2"/>
        <v>T+137</v>
      </c>
      <c r="EP5" s="1609" t="str">
        <f t="shared" si="2"/>
        <v>T+138</v>
      </c>
      <c r="EQ5" s="1609" t="str">
        <f t="shared" si="2"/>
        <v>T+139</v>
      </c>
      <c r="ER5" s="1609" t="str">
        <f t="shared" si="2"/>
        <v>T+140</v>
      </c>
      <c r="ES5" s="1609" t="str">
        <f t="shared" si="2"/>
        <v>T+141</v>
      </c>
      <c r="ET5" s="1609" t="str">
        <f t="shared" si="2"/>
        <v>T+142</v>
      </c>
      <c r="EU5" s="1609" t="str">
        <f t="shared" si="2"/>
        <v>T+143</v>
      </c>
      <c r="EV5" s="1609" t="str">
        <f t="shared" si="2"/>
        <v>T+144</v>
      </c>
      <c r="EW5" s="1609" t="str">
        <f t="shared" si="2"/>
        <v>T+145</v>
      </c>
      <c r="EX5" s="1609" t="str">
        <f t="shared" si="2"/>
        <v>T+146</v>
      </c>
      <c r="EY5" s="1609" t="str">
        <f t="shared" si="2"/>
        <v>T+147</v>
      </c>
      <c r="EZ5" s="1609" t="str">
        <f t="shared" si="2"/>
        <v>T+148</v>
      </c>
      <c r="FA5" s="1609" t="str">
        <f t="shared" si="2"/>
        <v>T+149</v>
      </c>
      <c r="FB5" s="1609" t="str">
        <f t="shared" si="2"/>
        <v>T+150</v>
      </c>
      <c r="FC5" s="1609" t="str">
        <f t="shared" si="2"/>
        <v>T+151</v>
      </c>
      <c r="FD5" s="1609" t="str">
        <f t="shared" si="2"/>
        <v>T+152</v>
      </c>
      <c r="FE5" s="1609" t="str">
        <f t="shared" si="2"/>
        <v>T+153</v>
      </c>
      <c r="FF5" s="1609" t="str">
        <f t="shared" si="2"/>
        <v>T+154</v>
      </c>
      <c r="FG5" s="1609" t="str">
        <f t="shared" si="2"/>
        <v>T+155</v>
      </c>
      <c r="FH5" s="1609" t="str">
        <f t="shared" si="2"/>
        <v>T+156</v>
      </c>
      <c r="FI5" s="1609" t="str">
        <f t="shared" si="2"/>
        <v>T+157</v>
      </c>
      <c r="FJ5" s="1609" t="str">
        <f t="shared" si="2"/>
        <v>T+158</v>
      </c>
      <c r="FK5" s="1609" t="str">
        <f t="shared" si="2"/>
        <v>T+159</v>
      </c>
      <c r="FL5" s="1609" t="str">
        <f t="shared" si="2"/>
        <v>T+160</v>
      </c>
      <c r="FM5" s="1609" t="str">
        <f t="shared" si="2"/>
        <v>T+161</v>
      </c>
      <c r="FN5" s="1609" t="str">
        <f t="shared" si="2"/>
        <v>T+162</v>
      </c>
      <c r="FO5" s="1609" t="str">
        <f t="shared" si="2"/>
        <v>T+163</v>
      </c>
      <c r="FP5" s="1609" t="str">
        <f t="shared" si="2"/>
        <v>T+164</v>
      </c>
      <c r="FQ5" s="1609" t="str">
        <f t="shared" si="2"/>
        <v>T+165</v>
      </c>
      <c r="FR5" s="1609" t="str">
        <f t="shared" si="2"/>
        <v>T+166</v>
      </c>
      <c r="FS5" s="1609" t="str">
        <f t="shared" si="2"/>
        <v>T+167</v>
      </c>
      <c r="FT5" s="1609" t="str">
        <f t="shared" si="2"/>
        <v>T+168</v>
      </c>
      <c r="FU5" s="1609" t="str">
        <f t="shared" si="2"/>
        <v>T+169</v>
      </c>
      <c r="FV5" s="1609" t="str">
        <f t="shared" si="2"/>
        <v>T+170</v>
      </c>
      <c r="FW5" s="1609" t="str">
        <f t="shared" si="2"/>
        <v>T+171</v>
      </c>
      <c r="FX5" s="1609" t="str">
        <f t="shared" si="2"/>
        <v>T+172</v>
      </c>
      <c r="FY5" s="1609" t="str">
        <f t="shared" si="2"/>
        <v>T+173</v>
      </c>
      <c r="FZ5" s="1609" t="str">
        <f t="shared" si="2"/>
        <v>T+174</v>
      </c>
      <c r="GA5" s="1609" t="str">
        <f t="shared" si="2"/>
        <v>T+175</v>
      </c>
      <c r="GB5" s="1609" t="str">
        <f t="shared" si="2"/>
        <v>T+176</v>
      </c>
      <c r="GC5" s="1609" t="str">
        <f t="shared" si="2"/>
        <v>T+177</v>
      </c>
      <c r="GD5" s="1609" t="str">
        <f t="shared" si="2"/>
        <v>T+178</v>
      </c>
      <c r="GE5" s="1609" t="str">
        <f t="shared" si="2"/>
        <v>T+179</v>
      </c>
      <c r="GF5" s="1609" t="str">
        <f t="shared" si="2"/>
        <v>T+180</v>
      </c>
      <c r="GG5" s="1609" t="str">
        <f t="shared" si="2"/>
        <v>T+181</v>
      </c>
      <c r="GH5" s="1609" t="str">
        <f t="shared" si="2"/>
        <v>T+182</v>
      </c>
      <c r="GI5" s="1609" t="str">
        <f t="shared" si="2"/>
        <v>T+183</v>
      </c>
      <c r="GJ5" s="1609" t="str">
        <f t="shared" si="2"/>
        <v>T+184</v>
      </c>
      <c r="GK5" s="1609" t="str">
        <f t="shared" si="2"/>
        <v>T+185</v>
      </c>
      <c r="GL5" s="1609" t="str">
        <f t="shared" si="2"/>
        <v>T+186</v>
      </c>
      <c r="GM5" s="1609" t="str">
        <f t="shared" si="2"/>
        <v>T+187</v>
      </c>
      <c r="GN5" s="1609" t="str">
        <f t="shared" si="2"/>
        <v>T+188</v>
      </c>
      <c r="GO5" s="1609" t="str">
        <f t="shared" si="2"/>
        <v>T+189</v>
      </c>
      <c r="GP5" s="1609" t="str">
        <f t="shared" si="2"/>
        <v>T+190</v>
      </c>
      <c r="GQ5" s="1609" t="str">
        <f t="shared" si="2"/>
        <v>T+191</v>
      </c>
      <c r="GR5" s="1609" t="str">
        <f t="shared" si="2"/>
        <v>T+192</v>
      </c>
      <c r="GS5" s="1609" t="str">
        <f t="shared" ref="GS5:JD5" si="3">"T+" &amp; (COLUMN(GS5)-COLUMN($H5))</f>
        <v>T+193</v>
      </c>
      <c r="GT5" s="1609" t="str">
        <f t="shared" si="3"/>
        <v>T+194</v>
      </c>
      <c r="GU5" s="1609" t="str">
        <f t="shared" si="3"/>
        <v>T+195</v>
      </c>
      <c r="GV5" s="1609" t="str">
        <f t="shared" si="3"/>
        <v>T+196</v>
      </c>
      <c r="GW5" s="1609" t="str">
        <f t="shared" si="3"/>
        <v>T+197</v>
      </c>
      <c r="GX5" s="1609" t="str">
        <f t="shared" si="3"/>
        <v>T+198</v>
      </c>
      <c r="GY5" s="1609" t="str">
        <f t="shared" si="3"/>
        <v>T+199</v>
      </c>
      <c r="GZ5" s="1609" t="str">
        <f t="shared" si="3"/>
        <v>T+200</v>
      </c>
      <c r="HA5" s="1609" t="str">
        <f t="shared" si="3"/>
        <v>T+201</v>
      </c>
      <c r="HB5" s="1609" t="str">
        <f t="shared" si="3"/>
        <v>T+202</v>
      </c>
      <c r="HC5" s="1609" t="str">
        <f t="shared" si="3"/>
        <v>T+203</v>
      </c>
      <c r="HD5" s="1609" t="str">
        <f t="shared" si="3"/>
        <v>T+204</v>
      </c>
      <c r="HE5" s="1609" t="str">
        <f t="shared" si="3"/>
        <v>T+205</v>
      </c>
      <c r="HF5" s="1609" t="str">
        <f t="shared" si="3"/>
        <v>T+206</v>
      </c>
      <c r="HG5" s="1609" t="str">
        <f t="shared" si="3"/>
        <v>T+207</v>
      </c>
      <c r="HH5" s="1609" t="str">
        <f t="shared" si="3"/>
        <v>T+208</v>
      </c>
      <c r="HI5" s="1609" t="str">
        <f t="shared" si="3"/>
        <v>T+209</v>
      </c>
      <c r="HJ5" s="1609" t="str">
        <f t="shared" si="3"/>
        <v>T+210</v>
      </c>
      <c r="HK5" s="1609" t="str">
        <f t="shared" si="3"/>
        <v>T+211</v>
      </c>
      <c r="HL5" s="1609" t="str">
        <f t="shared" si="3"/>
        <v>T+212</v>
      </c>
      <c r="HM5" s="1609" t="str">
        <f t="shared" si="3"/>
        <v>T+213</v>
      </c>
      <c r="HN5" s="1609" t="str">
        <f t="shared" si="3"/>
        <v>T+214</v>
      </c>
      <c r="HO5" s="1609" t="str">
        <f t="shared" si="3"/>
        <v>T+215</v>
      </c>
      <c r="HP5" s="1609" t="str">
        <f t="shared" si="3"/>
        <v>T+216</v>
      </c>
      <c r="HQ5" s="1609" t="str">
        <f t="shared" si="3"/>
        <v>T+217</v>
      </c>
      <c r="HR5" s="1609" t="str">
        <f t="shared" si="3"/>
        <v>T+218</v>
      </c>
      <c r="HS5" s="1609" t="str">
        <f t="shared" si="3"/>
        <v>T+219</v>
      </c>
      <c r="HT5" s="1609" t="str">
        <f t="shared" si="3"/>
        <v>T+220</v>
      </c>
      <c r="HU5" s="1609" t="str">
        <f t="shared" si="3"/>
        <v>T+221</v>
      </c>
      <c r="HV5" s="1609" t="str">
        <f t="shared" si="3"/>
        <v>T+222</v>
      </c>
      <c r="HW5" s="1609" t="str">
        <f t="shared" si="3"/>
        <v>T+223</v>
      </c>
      <c r="HX5" s="1609" t="str">
        <f t="shared" si="3"/>
        <v>T+224</v>
      </c>
      <c r="HY5" s="1609" t="str">
        <f t="shared" si="3"/>
        <v>T+225</v>
      </c>
      <c r="HZ5" s="1609" t="str">
        <f t="shared" si="3"/>
        <v>T+226</v>
      </c>
      <c r="IA5" s="1609" t="str">
        <f t="shared" si="3"/>
        <v>T+227</v>
      </c>
      <c r="IB5" s="1609" t="str">
        <f t="shared" si="3"/>
        <v>T+228</v>
      </c>
      <c r="IC5" s="1609" t="str">
        <f t="shared" si="3"/>
        <v>T+229</v>
      </c>
      <c r="ID5" s="1609" t="str">
        <f t="shared" si="3"/>
        <v>T+230</v>
      </c>
      <c r="IE5" s="1609" t="str">
        <f t="shared" si="3"/>
        <v>T+231</v>
      </c>
      <c r="IF5" s="1609" t="str">
        <f t="shared" si="3"/>
        <v>T+232</v>
      </c>
      <c r="IG5" s="1609" t="str">
        <f t="shared" si="3"/>
        <v>T+233</v>
      </c>
      <c r="IH5" s="1609" t="str">
        <f t="shared" si="3"/>
        <v>T+234</v>
      </c>
      <c r="II5" s="1609" t="str">
        <f t="shared" si="3"/>
        <v>T+235</v>
      </c>
      <c r="IJ5" s="1609" t="str">
        <f t="shared" si="3"/>
        <v>T+236</v>
      </c>
      <c r="IK5" s="1609" t="str">
        <f t="shared" si="3"/>
        <v>T+237</v>
      </c>
      <c r="IL5" s="1609" t="str">
        <f t="shared" si="3"/>
        <v>T+238</v>
      </c>
      <c r="IM5" s="1609" t="str">
        <f t="shared" si="3"/>
        <v>T+239</v>
      </c>
      <c r="IN5" s="1609" t="str">
        <f t="shared" si="3"/>
        <v>T+240</v>
      </c>
      <c r="IO5" s="1609" t="str">
        <f t="shared" si="3"/>
        <v>T+241</v>
      </c>
      <c r="IP5" s="1609" t="str">
        <f t="shared" si="3"/>
        <v>T+242</v>
      </c>
      <c r="IQ5" s="1609" t="str">
        <f t="shared" si="3"/>
        <v>T+243</v>
      </c>
      <c r="IR5" s="1609" t="str">
        <f t="shared" si="3"/>
        <v>T+244</v>
      </c>
      <c r="IS5" s="1609" t="str">
        <f t="shared" si="3"/>
        <v>T+245</v>
      </c>
      <c r="IT5" s="1609" t="str">
        <f t="shared" si="3"/>
        <v>T+246</v>
      </c>
      <c r="IU5" s="1609" t="str">
        <f t="shared" si="3"/>
        <v>T+247</v>
      </c>
      <c r="IV5" s="1609" t="str">
        <f t="shared" si="3"/>
        <v>T+248</v>
      </c>
      <c r="IW5" s="1609" t="str">
        <f t="shared" si="3"/>
        <v>T+249</v>
      </c>
      <c r="IX5" s="1609" t="str">
        <f t="shared" si="3"/>
        <v>T+250</v>
      </c>
      <c r="IY5" s="1609" t="str">
        <f t="shared" si="3"/>
        <v>T+251</v>
      </c>
      <c r="IZ5" s="1609" t="str">
        <f t="shared" si="3"/>
        <v>T+252</v>
      </c>
      <c r="JA5" s="1609" t="str">
        <f t="shared" si="3"/>
        <v>T+253</v>
      </c>
      <c r="JB5" s="1609" t="str">
        <f t="shared" si="3"/>
        <v>T+254</v>
      </c>
      <c r="JC5" s="1609" t="str">
        <f t="shared" si="3"/>
        <v>T+255</v>
      </c>
      <c r="JD5" s="1609" t="str">
        <f t="shared" si="3"/>
        <v>T+256</v>
      </c>
      <c r="JE5" s="1609" t="str">
        <f t="shared" ref="JE5:KB5" si="4">"T+" &amp; (COLUMN(JE5)-COLUMN($H5))</f>
        <v>T+257</v>
      </c>
      <c r="JF5" s="1609" t="str">
        <f t="shared" si="4"/>
        <v>T+258</v>
      </c>
      <c r="JG5" s="1609" t="str">
        <f t="shared" si="4"/>
        <v>T+259</v>
      </c>
      <c r="JH5" s="1609" t="str">
        <f t="shared" si="4"/>
        <v>T+260</v>
      </c>
      <c r="JI5" s="1609" t="str">
        <f t="shared" si="4"/>
        <v>T+261</v>
      </c>
      <c r="JJ5" s="1609" t="str">
        <f t="shared" si="4"/>
        <v>T+262</v>
      </c>
      <c r="JK5" s="1609" t="str">
        <f t="shared" si="4"/>
        <v>T+263</v>
      </c>
      <c r="JL5" s="1609" t="str">
        <f t="shared" si="4"/>
        <v>T+264</v>
      </c>
      <c r="JM5" s="1609" t="str">
        <f t="shared" si="4"/>
        <v>T+265</v>
      </c>
      <c r="JN5" s="1609" t="str">
        <f t="shared" si="4"/>
        <v>T+266</v>
      </c>
      <c r="JO5" s="1609" t="str">
        <f t="shared" si="4"/>
        <v>T+267</v>
      </c>
      <c r="JP5" s="1609" t="str">
        <f t="shared" si="4"/>
        <v>T+268</v>
      </c>
      <c r="JQ5" s="1609" t="str">
        <f t="shared" si="4"/>
        <v>T+269</v>
      </c>
      <c r="JR5" s="1609" t="str">
        <f t="shared" si="4"/>
        <v>T+270</v>
      </c>
      <c r="JS5" s="1609" t="str">
        <f t="shared" si="4"/>
        <v>T+271</v>
      </c>
      <c r="JT5" s="1609" t="str">
        <f t="shared" si="4"/>
        <v>T+272</v>
      </c>
      <c r="JU5" s="1609" t="str">
        <f t="shared" si="4"/>
        <v>T+273</v>
      </c>
      <c r="JV5" s="1609" t="str">
        <f t="shared" si="4"/>
        <v>T+274</v>
      </c>
      <c r="JW5" s="1609" t="str">
        <f t="shared" si="4"/>
        <v>T+275</v>
      </c>
      <c r="JX5" s="1609" t="str">
        <f t="shared" si="4"/>
        <v>T+276</v>
      </c>
      <c r="JY5" s="1609" t="str">
        <f t="shared" si="4"/>
        <v>T+277</v>
      </c>
      <c r="JZ5" s="1609" t="str">
        <f t="shared" si="4"/>
        <v>T+278</v>
      </c>
      <c r="KA5" s="1609" t="str">
        <f t="shared" si="4"/>
        <v>T+279</v>
      </c>
      <c r="KB5" s="1131" t="str">
        <f t="shared" si="4"/>
        <v>T+280</v>
      </c>
    </row>
    <row r="6" spans="1:289" ht="15" customHeight="1" x14ac:dyDescent="0.25">
      <c r="B6" s="248" t="s">
        <v>229</v>
      </c>
      <c r="C6" s="220"/>
      <c r="D6" s="220"/>
      <c r="E6" s="220"/>
      <c r="F6" s="220"/>
      <c r="G6" s="220"/>
      <c r="H6" s="239"/>
      <c r="I6" s="239"/>
      <c r="J6" s="239"/>
      <c r="K6" s="239"/>
      <c r="L6" s="239"/>
      <c r="M6" s="239"/>
      <c r="N6" s="239"/>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c r="IW6" s="239"/>
      <c r="IX6" s="239"/>
      <c r="IY6" s="239"/>
      <c r="IZ6" s="239"/>
      <c r="JA6" s="239"/>
      <c r="JB6" s="239"/>
      <c r="JC6" s="239"/>
      <c r="JD6" s="239"/>
      <c r="JE6" s="239"/>
      <c r="JF6" s="239"/>
      <c r="JG6" s="239"/>
      <c r="JH6" s="239"/>
      <c r="JI6" s="239"/>
      <c r="JJ6" s="239"/>
      <c r="JK6" s="239"/>
      <c r="JL6" s="239"/>
      <c r="JM6" s="239"/>
      <c r="JN6" s="239"/>
      <c r="JO6" s="239"/>
      <c r="JP6" s="239"/>
      <c r="JQ6" s="239"/>
      <c r="JR6" s="239"/>
      <c r="JS6" s="239"/>
      <c r="JT6" s="239"/>
      <c r="JU6" s="239"/>
      <c r="JV6" s="239"/>
      <c r="JW6" s="239"/>
      <c r="JX6" s="239"/>
      <c r="JY6" s="239"/>
      <c r="JZ6" s="239"/>
      <c r="KA6" s="239"/>
      <c r="KB6" s="981"/>
    </row>
    <row r="7" spans="1:289" ht="15" customHeight="1" x14ac:dyDescent="0.25">
      <c r="A7" s="171"/>
      <c r="B7" s="240"/>
      <c r="C7" s="240"/>
      <c r="D7" s="249"/>
      <c r="E7" s="249"/>
      <c r="F7" s="249"/>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c r="FL7" s="240"/>
      <c r="FM7" s="240"/>
      <c r="FN7" s="240"/>
      <c r="FO7" s="240"/>
      <c r="FP7" s="240"/>
      <c r="FQ7" s="240"/>
      <c r="FR7" s="240"/>
      <c r="FS7" s="240"/>
      <c r="FT7" s="240"/>
      <c r="FU7" s="240"/>
      <c r="FV7" s="240"/>
      <c r="FW7" s="240"/>
      <c r="FX7" s="240"/>
      <c r="FY7" s="240"/>
      <c r="FZ7" s="240"/>
      <c r="GA7" s="240"/>
      <c r="GB7" s="240"/>
      <c r="GC7" s="240"/>
      <c r="GD7" s="240"/>
      <c r="GE7" s="240"/>
      <c r="GF7" s="240"/>
      <c r="GG7" s="240"/>
      <c r="GH7" s="240"/>
      <c r="GI7" s="240"/>
      <c r="GJ7" s="240"/>
      <c r="GK7" s="240"/>
      <c r="GL7" s="240"/>
      <c r="GM7" s="240"/>
      <c r="GN7" s="240"/>
      <c r="GO7" s="240"/>
      <c r="GP7" s="240"/>
      <c r="GQ7" s="240"/>
      <c r="GR7" s="240"/>
      <c r="GS7" s="240"/>
      <c r="GT7" s="240"/>
      <c r="GU7" s="240"/>
      <c r="GV7" s="240"/>
      <c r="GW7" s="240"/>
      <c r="GX7" s="240"/>
      <c r="GY7" s="240"/>
      <c r="GZ7" s="240"/>
      <c r="HA7" s="240"/>
      <c r="HB7" s="240"/>
      <c r="HC7" s="240"/>
      <c r="HD7" s="240"/>
      <c r="HE7" s="240"/>
      <c r="HF7" s="240"/>
      <c r="HG7" s="240"/>
      <c r="HH7" s="240"/>
      <c r="HI7" s="240"/>
      <c r="HJ7" s="240"/>
      <c r="HK7" s="240"/>
      <c r="HL7" s="240"/>
      <c r="HM7" s="240"/>
      <c r="HN7" s="240"/>
      <c r="HO7" s="240"/>
      <c r="HP7" s="240"/>
      <c r="HQ7" s="240"/>
      <c r="HR7" s="240"/>
      <c r="HS7" s="240"/>
      <c r="HT7" s="240"/>
      <c r="HU7" s="240"/>
      <c r="HV7" s="240"/>
      <c r="HW7" s="240"/>
      <c r="HX7" s="240"/>
      <c r="HY7" s="240"/>
      <c r="HZ7" s="240"/>
      <c r="IA7" s="240"/>
      <c r="IB7" s="240"/>
      <c r="IC7" s="240"/>
      <c r="ID7" s="240"/>
      <c r="IE7" s="240"/>
      <c r="IF7" s="240"/>
      <c r="IG7" s="240"/>
      <c r="IH7" s="240"/>
      <c r="II7" s="240"/>
      <c r="IJ7" s="240"/>
      <c r="IK7" s="240"/>
      <c r="IL7" s="240"/>
      <c r="IM7" s="240"/>
      <c r="IN7" s="240"/>
      <c r="IO7" s="240"/>
      <c r="IP7" s="240"/>
      <c r="IQ7" s="240"/>
      <c r="IR7" s="240"/>
      <c r="IS7" s="240"/>
      <c r="IT7" s="240"/>
      <c r="IU7" s="240"/>
      <c r="IV7" s="240"/>
      <c r="IW7" s="240"/>
      <c r="IX7" s="240"/>
      <c r="IY7" s="240"/>
      <c r="IZ7" s="240"/>
      <c r="JA7" s="240"/>
      <c r="JB7" s="240"/>
      <c r="JC7" s="240"/>
      <c r="JD7" s="240"/>
      <c r="JE7" s="240"/>
      <c r="JF7" s="240"/>
      <c r="JG7" s="240"/>
      <c r="JH7" s="240"/>
      <c r="JI7" s="240"/>
      <c r="JJ7" s="240"/>
      <c r="JK7" s="240"/>
      <c r="JL7" s="240"/>
      <c r="JM7" s="240"/>
      <c r="JN7" s="240"/>
      <c r="JO7" s="240"/>
      <c r="JP7" s="240"/>
      <c r="JQ7" s="240"/>
      <c r="JR7" s="240"/>
      <c r="JS7" s="240"/>
      <c r="JT7" s="240"/>
      <c r="JU7" s="240"/>
      <c r="JV7" s="240"/>
      <c r="JW7" s="240"/>
      <c r="JX7" s="240"/>
      <c r="JY7" s="240"/>
      <c r="JZ7" s="240"/>
      <c r="KA7" s="240"/>
      <c r="KB7" s="240"/>
      <c r="KC7" s="232"/>
    </row>
    <row r="8" spans="1:289" ht="45" customHeight="1" x14ac:dyDescent="0.25">
      <c r="A8" s="245" t="s">
        <v>1771</v>
      </c>
      <c r="B8" s="56"/>
      <c r="C8" s="56"/>
      <c r="D8" s="72"/>
      <c r="E8" s="72"/>
      <c r="F8" s="72"/>
      <c r="G8" s="58"/>
    </row>
    <row r="9" spans="1:289" ht="45" customHeight="1" x14ac:dyDescent="0.25">
      <c r="A9" s="245" t="s">
        <v>1772</v>
      </c>
      <c r="B9" s="56"/>
      <c r="C9" s="56"/>
      <c r="D9" s="72"/>
      <c r="E9" s="72"/>
      <c r="F9" s="72"/>
      <c r="G9" s="58"/>
    </row>
    <row r="10" spans="1:289" ht="60" customHeight="1" x14ac:dyDescent="0.25">
      <c r="B10" s="246" t="s">
        <v>230</v>
      </c>
      <c r="C10" s="219" t="s">
        <v>379</v>
      </c>
      <c r="D10" s="247" t="s">
        <v>357</v>
      </c>
      <c r="E10" s="219" t="s">
        <v>358</v>
      </c>
      <c r="F10" s="663" t="s">
        <v>1057</v>
      </c>
      <c r="G10" s="663" t="s">
        <v>1384</v>
      </c>
      <c r="H10" s="1609" t="s">
        <v>228</v>
      </c>
      <c r="I10" s="1609" t="str">
        <f t="shared" ref="I10:BT10" si="5">"T+" &amp; (COLUMN(I10)-COLUMN($H10))</f>
        <v>T+1</v>
      </c>
      <c r="J10" s="1609" t="str">
        <f t="shared" si="5"/>
        <v>T+2</v>
      </c>
      <c r="K10" s="1609" t="str">
        <f t="shared" si="5"/>
        <v>T+3</v>
      </c>
      <c r="L10" s="1609" t="str">
        <f t="shared" si="5"/>
        <v>T+4</v>
      </c>
      <c r="M10" s="1609" t="str">
        <f t="shared" si="5"/>
        <v>T+5</v>
      </c>
      <c r="N10" s="1609" t="str">
        <f t="shared" si="5"/>
        <v>T+6</v>
      </c>
      <c r="O10" s="1609" t="str">
        <f t="shared" si="5"/>
        <v>T+7</v>
      </c>
      <c r="P10" s="1609" t="str">
        <f t="shared" si="5"/>
        <v>T+8</v>
      </c>
      <c r="Q10" s="1609" t="str">
        <f t="shared" si="5"/>
        <v>T+9</v>
      </c>
      <c r="R10" s="1609" t="str">
        <f t="shared" si="5"/>
        <v>T+10</v>
      </c>
      <c r="S10" s="1609" t="str">
        <f t="shared" si="5"/>
        <v>T+11</v>
      </c>
      <c r="T10" s="1609" t="str">
        <f t="shared" si="5"/>
        <v>T+12</v>
      </c>
      <c r="U10" s="1609" t="str">
        <f t="shared" si="5"/>
        <v>T+13</v>
      </c>
      <c r="V10" s="1609" t="str">
        <f t="shared" si="5"/>
        <v>T+14</v>
      </c>
      <c r="W10" s="1609" t="str">
        <f t="shared" si="5"/>
        <v>T+15</v>
      </c>
      <c r="X10" s="1609" t="str">
        <f t="shared" si="5"/>
        <v>T+16</v>
      </c>
      <c r="Y10" s="1609" t="str">
        <f t="shared" si="5"/>
        <v>T+17</v>
      </c>
      <c r="Z10" s="1609" t="str">
        <f t="shared" si="5"/>
        <v>T+18</v>
      </c>
      <c r="AA10" s="1609" t="str">
        <f t="shared" si="5"/>
        <v>T+19</v>
      </c>
      <c r="AB10" s="1609" t="str">
        <f t="shared" si="5"/>
        <v>T+20</v>
      </c>
      <c r="AC10" s="1609" t="str">
        <f t="shared" si="5"/>
        <v>T+21</v>
      </c>
      <c r="AD10" s="1609" t="str">
        <f t="shared" si="5"/>
        <v>T+22</v>
      </c>
      <c r="AE10" s="1609" t="str">
        <f t="shared" si="5"/>
        <v>T+23</v>
      </c>
      <c r="AF10" s="1609" t="str">
        <f t="shared" si="5"/>
        <v>T+24</v>
      </c>
      <c r="AG10" s="1609" t="str">
        <f t="shared" si="5"/>
        <v>T+25</v>
      </c>
      <c r="AH10" s="1609" t="str">
        <f t="shared" si="5"/>
        <v>T+26</v>
      </c>
      <c r="AI10" s="1609" t="str">
        <f t="shared" si="5"/>
        <v>T+27</v>
      </c>
      <c r="AJ10" s="1609" t="str">
        <f t="shared" si="5"/>
        <v>T+28</v>
      </c>
      <c r="AK10" s="1609" t="str">
        <f t="shared" si="5"/>
        <v>T+29</v>
      </c>
      <c r="AL10" s="1609" t="str">
        <f t="shared" si="5"/>
        <v>T+30</v>
      </c>
      <c r="AM10" s="1609" t="str">
        <f t="shared" si="5"/>
        <v>T+31</v>
      </c>
      <c r="AN10" s="1609" t="str">
        <f t="shared" si="5"/>
        <v>T+32</v>
      </c>
      <c r="AO10" s="1609" t="str">
        <f t="shared" si="5"/>
        <v>T+33</v>
      </c>
      <c r="AP10" s="1609" t="str">
        <f t="shared" si="5"/>
        <v>T+34</v>
      </c>
      <c r="AQ10" s="1609" t="str">
        <f t="shared" si="5"/>
        <v>T+35</v>
      </c>
      <c r="AR10" s="1609" t="str">
        <f t="shared" si="5"/>
        <v>T+36</v>
      </c>
      <c r="AS10" s="1609" t="str">
        <f t="shared" si="5"/>
        <v>T+37</v>
      </c>
      <c r="AT10" s="1609" t="str">
        <f t="shared" si="5"/>
        <v>T+38</v>
      </c>
      <c r="AU10" s="1609" t="str">
        <f t="shared" si="5"/>
        <v>T+39</v>
      </c>
      <c r="AV10" s="1609" t="str">
        <f t="shared" si="5"/>
        <v>T+40</v>
      </c>
      <c r="AW10" s="1609" t="str">
        <f t="shared" si="5"/>
        <v>T+41</v>
      </c>
      <c r="AX10" s="1609" t="str">
        <f t="shared" si="5"/>
        <v>T+42</v>
      </c>
      <c r="AY10" s="1609" t="str">
        <f t="shared" si="5"/>
        <v>T+43</v>
      </c>
      <c r="AZ10" s="1609" t="str">
        <f t="shared" si="5"/>
        <v>T+44</v>
      </c>
      <c r="BA10" s="1609" t="str">
        <f t="shared" si="5"/>
        <v>T+45</v>
      </c>
      <c r="BB10" s="1609" t="str">
        <f t="shared" si="5"/>
        <v>T+46</v>
      </c>
      <c r="BC10" s="1609" t="str">
        <f t="shared" si="5"/>
        <v>T+47</v>
      </c>
      <c r="BD10" s="1609" t="str">
        <f t="shared" si="5"/>
        <v>T+48</v>
      </c>
      <c r="BE10" s="1609" t="str">
        <f t="shared" si="5"/>
        <v>T+49</v>
      </c>
      <c r="BF10" s="1609" t="str">
        <f t="shared" si="5"/>
        <v>T+50</v>
      </c>
      <c r="BG10" s="1609" t="str">
        <f t="shared" si="5"/>
        <v>T+51</v>
      </c>
      <c r="BH10" s="1609" t="str">
        <f t="shared" si="5"/>
        <v>T+52</v>
      </c>
      <c r="BI10" s="1609" t="str">
        <f t="shared" si="5"/>
        <v>T+53</v>
      </c>
      <c r="BJ10" s="1609" t="str">
        <f t="shared" si="5"/>
        <v>T+54</v>
      </c>
      <c r="BK10" s="1609" t="str">
        <f t="shared" si="5"/>
        <v>T+55</v>
      </c>
      <c r="BL10" s="1609" t="str">
        <f t="shared" si="5"/>
        <v>T+56</v>
      </c>
      <c r="BM10" s="1609" t="str">
        <f t="shared" si="5"/>
        <v>T+57</v>
      </c>
      <c r="BN10" s="1609" t="str">
        <f t="shared" si="5"/>
        <v>T+58</v>
      </c>
      <c r="BO10" s="1609" t="str">
        <f t="shared" si="5"/>
        <v>T+59</v>
      </c>
      <c r="BP10" s="1609" t="str">
        <f t="shared" si="5"/>
        <v>T+60</v>
      </c>
      <c r="BQ10" s="1609" t="str">
        <f t="shared" si="5"/>
        <v>T+61</v>
      </c>
      <c r="BR10" s="1609" t="str">
        <f t="shared" si="5"/>
        <v>T+62</v>
      </c>
      <c r="BS10" s="1609" t="str">
        <f t="shared" si="5"/>
        <v>T+63</v>
      </c>
      <c r="BT10" s="1609" t="str">
        <f t="shared" si="5"/>
        <v>T+64</v>
      </c>
      <c r="BU10" s="1609" t="str">
        <f t="shared" ref="BU10:EF10" si="6">"T+" &amp; (COLUMN(BU10)-COLUMN($H10))</f>
        <v>T+65</v>
      </c>
      <c r="BV10" s="1609" t="str">
        <f t="shared" si="6"/>
        <v>T+66</v>
      </c>
      <c r="BW10" s="1609" t="str">
        <f t="shared" si="6"/>
        <v>T+67</v>
      </c>
      <c r="BX10" s="1609" t="str">
        <f t="shared" si="6"/>
        <v>T+68</v>
      </c>
      <c r="BY10" s="1609" t="str">
        <f t="shared" si="6"/>
        <v>T+69</v>
      </c>
      <c r="BZ10" s="1609" t="str">
        <f t="shared" si="6"/>
        <v>T+70</v>
      </c>
      <c r="CA10" s="1609" t="str">
        <f t="shared" si="6"/>
        <v>T+71</v>
      </c>
      <c r="CB10" s="1609" t="str">
        <f t="shared" si="6"/>
        <v>T+72</v>
      </c>
      <c r="CC10" s="1609" t="str">
        <f t="shared" si="6"/>
        <v>T+73</v>
      </c>
      <c r="CD10" s="1609" t="str">
        <f t="shared" si="6"/>
        <v>T+74</v>
      </c>
      <c r="CE10" s="1609" t="str">
        <f t="shared" si="6"/>
        <v>T+75</v>
      </c>
      <c r="CF10" s="1609" t="str">
        <f t="shared" si="6"/>
        <v>T+76</v>
      </c>
      <c r="CG10" s="1609" t="str">
        <f t="shared" si="6"/>
        <v>T+77</v>
      </c>
      <c r="CH10" s="1609" t="str">
        <f t="shared" si="6"/>
        <v>T+78</v>
      </c>
      <c r="CI10" s="1609" t="str">
        <f t="shared" si="6"/>
        <v>T+79</v>
      </c>
      <c r="CJ10" s="1609" t="str">
        <f t="shared" si="6"/>
        <v>T+80</v>
      </c>
      <c r="CK10" s="1609" t="str">
        <f t="shared" si="6"/>
        <v>T+81</v>
      </c>
      <c r="CL10" s="1609" t="str">
        <f t="shared" si="6"/>
        <v>T+82</v>
      </c>
      <c r="CM10" s="1609" t="str">
        <f t="shared" si="6"/>
        <v>T+83</v>
      </c>
      <c r="CN10" s="1609" t="str">
        <f t="shared" si="6"/>
        <v>T+84</v>
      </c>
      <c r="CO10" s="1609" t="str">
        <f t="shared" si="6"/>
        <v>T+85</v>
      </c>
      <c r="CP10" s="1609" t="str">
        <f t="shared" si="6"/>
        <v>T+86</v>
      </c>
      <c r="CQ10" s="1609" t="str">
        <f t="shared" si="6"/>
        <v>T+87</v>
      </c>
      <c r="CR10" s="1609" t="str">
        <f t="shared" si="6"/>
        <v>T+88</v>
      </c>
      <c r="CS10" s="1609" t="str">
        <f t="shared" si="6"/>
        <v>T+89</v>
      </c>
      <c r="CT10" s="1609" t="str">
        <f t="shared" si="6"/>
        <v>T+90</v>
      </c>
      <c r="CU10" s="1609" t="str">
        <f t="shared" si="6"/>
        <v>T+91</v>
      </c>
      <c r="CV10" s="1609" t="str">
        <f t="shared" si="6"/>
        <v>T+92</v>
      </c>
      <c r="CW10" s="1609" t="str">
        <f t="shared" si="6"/>
        <v>T+93</v>
      </c>
      <c r="CX10" s="1609" t="str">
        <f t="shared" si="6"/>
        <v>T+94</v>
      </c>
      <c r="CY10" s="1609" t="str">
        <f t="shared" si="6"/>
        <v>T+95</v>
      </c>
      <c r="CZ10" s="1609" t="str">
        <f t="shared" si="6"/>
        <v>T+96</v>
      </c>
      <c r="DA10" s="1609" t="str">
        <f t="shared" si="6"/>
        <v>T+97</v>
      </c>
      <c r="DB10" s="1609" t="str">
        <f t="shared" si="6"/>
        <v>T+98</v>
      </c>
      <c r="DC10" s="1609" t="str">
        <f t="shared" si="6"/>
        <v>T+99</v>
      </c>
      <c r="DD10" s="1609" t="str">
        <f t="shared" si="6"/>
        <v>T+100</v>
      </c>
      <c r="DE10" s="1609" t="str">
        <f t="shared" si="6"/>
        <v>T+101</v>
      </c>
      <c r="DF10" s="1609" t="str">
        <f t="shared" si="6"/>
        <v>T+102</v>
      </c>
      <c r="DG10" s="1609" t="str">
        <f t="shared" si="6"/>
        <v>T+103</v>
      </c>
      <c r="DH10" s="1609" t="str">
        <f t="shared" si="6"/>
        <v>T+104</v>
      </c>
      <c r="DI10" s="1609" t="str">
        <f t="shared" si="6"/>
        <v>T+105</v>
      </c>
      <c r="DJ10" s="1609" t="str">
        <f t="shared" si="6"/>
        <v>T+106</v>
      </c>
      <c r="DK10" s="1609" t="str">
        <f t="shared" si="6"/>
        <v>T+107</v>
      </c>
      <c r="DL10" s="1609" t="str">
        <f t="shared" si="6"/>
        <v>T+108</v>
      </c>
      <c r="DM10" s="1609" t="str">
        <f t="shared" si="6"/>
        <v>T+109</v>
      </c>
      <c r="DN10" s="1609" t="str">
        <f t="shared" si="6"/>
        <v>T+110</v>
      </c>
      <c r="DO10" s="1609" t="str">
        <f t="shared" si="6"/>
        <v>T+111</v>
      </c>
      <c r="DP10" s="1609" t="str">
        <f t="shared" si="6"/>
        <v>T+112</v>
      </c>
      <c r="DQ10" s="1609" t="str">
        <f t="shared" si="6"/>
        <v>T+113</v>
      </c>
      <c r="DR10" s="1609" t="str">
        <f t="shared" si="6"/>
        <v>T+114</v>
      </c>
      <c r="DS10" s="1609" t="str">
        <f t="shared" si="6"/>
        <v>T+115</v>
      </c>
      <c r="DT10" s="1609" t="str">
        <f t="shared" si="6"/>
        <v>T+116</v>
      </c>
      <c r="DU10" s="1609" t="str">
        <f t="shared" si="6"/>
        <v>T+117</v>
      </c>
      <c r="DV10" s="1609" t="str">
        <f t="shared" si="6"/>
        <v>T+118</v>
      </c>
      <c r="DW10" s="1609" t="str">
        <f t="shared" si="6"/>
        <v>T+119</v>
      </c>
      <c r="DX10" s="1609" t="str">
        <f t="shared" si="6"/>
        <v>T+120</v>
      </c>
      <c r="DY10" s="1609" t="str">
        <f t="shared" si="6"/>
        <v>T+121</v>
      </c>
      <c r="DZ10" s="1609" t="str">
        <f t="shared" si="6"/>
        <v>T+122</v>
      </c>
      <c r="EA10" s="1609" t="str">
        <f t="shared" si="6"/>
        <v>T+123</v>
      </c>
      <c r="EB10" s="1609" t="str">
        <f t="shared" si="6"/>
        <v>T+124</v>
      </c>
      <c r="EC10" s="1609" t="str">
        <f t="shared" si="6"/>
        <v>T+125</v>
      </c>
      <c r="ED10" s="1609" t="str">
        <f t="shared" si="6"/>
        <v>T+126</v>
      </c>
      <c r="EE10" s="1609" t="str">
        <f t="shared" si="6"/>
        <v>T+127</v>
      </c>
      <c r="EF10" s="1609" t="str">
        <f t="shared" si="6"/>
        <v>T+128</v>
      </c>
      <c r="EG10" s="1609" t="str">
        <f t="shared" ref="EG10:GR10" si="7">"T+" &amp; (COLUMN(EG10)-COLUMN($H10))</f>
        <v>T+129</v>
      </c>
      <c r="EH10" s="1609" t="str">
        <f t="shared" si="7"/>
        <v>T+130</v>
      </c>
      <c r="EI10" s="1609" t="str">
        <f t="shared" si="7"/>
        <v>T+131</v>
      </c>
      <c r="EJ10" s="1609" t="str">
        <f t="shared" si="7"/>
        <v>T+132</v>
      </c>
      <c r="EK10" s="1609" t="str">
        <f t="shared" si="7"/>
        <v>T+133</v>
      </c>
      <c r="EL10" s="1609" t="str">
        <f t="shared" si="7"/>
        <v>T+134</v>
      </c>
      <c r="EM10" s="1609" t="str">
        <f t="shared" si="7"/>
        <v>T+135</v>
      </c>
      <c r="EN10" s="1609" t="str">
        <f t="shared" si="7"/>
        <v>T+136</v>
      </c>
      <c r="EO10" s="1609" t="str">
        <f t="shared" si="7"/>
        <v>T+137</v>
      </c>
      <c r="EP10" s="1609" t="str">
        <f t="shared" si="7"/>
        <v>T+138</v>
      </c>
      <c r="EQ10" s="1609" t="str">
        <f t="shared" si="7"/>
        <v>T+139</v>
      </c>
      <c r="ER10" s="1609" t="str">
        <f t="shared" si="7"/>
        <v>T+140</v>
      </c>
      <c r="ES10" s="1609" t="str">
        <f t="shared" si="7"/>
        <v>T+141</v>
      </c>
      <c r="ET10" s="1609" t="str">
        <f t="shared" si="7"/>
        <v>T+142</v>
      </c>
      <c r="EU10" s="1609" t="str">
        <f t="shared" si="7"/>
        <v>T+143</v>
      </c>
      <c r="EV10" s="1609" t="str">
        <f t="shared" si="7"/>
        <v>T+144</v>
      </c>
      <c r="EW10" s="1609" t="str">
        <f t="shared" si="7"/>
        <v>T+145</v>
      </c>
      <c r="EX10" s="1609" t="str">
        <f t="shared" si="7"/>
        <v>T+146</v>
      </c>
      <c r="EY10" s="1609" t="str">
        <f t="shared" si="7"/>
        <v>T+147</v>
      </c>
      <c r="EZ10" s="1609" t="str">
        <f t="shared" si="7"/>
        <v>T+148</v>
      </c>
      <c r="FA10" s="1609" t="str">
        <f t="shared" si="7"/>
        <v>T+149</v>
      </c>
      <c r="FB10" s="1609" t="str">
        <f t="shared" si="7"/>
        <v>T+150</v>
      </c>
      <c r="FC10" s="1609" t="str">
        <f t="shared" si="7"/>
        <v>T+151</v>
      </c>
      <c r="FD10" s="1609" t="str">
        <f t="shared" si="7"/>
        <v>T+152</v>
      </c>
      <c r="FE10" s="1609" t="str">
        <f t="shared" si="7"/>
        <v>T+153</v>
      </c>
      <c r="FF10" s="1609" t="str">
        <f t="shared" si="7"/>
        <v>T+154</v>
      </c>
      <c r="FG10" s="1609" t="str">
        <f t="shared" si="7"/>
        <v>T+155</v>
      </c>
      <c r="FH10" s="1609" t="str">
        <f t="shared" si="7"/>
        <v>T+156</v>
      </c>
      <c r="FI10" s="1609" t="str">
        <f t="shared" si="7"/>
        <v>T+157</v>
      </c>
      <c r="FJ10" s="1609" t="str">
        <f t="shared" si="7"/>
        <v>T+158</v>
      </c>
      <c r="FK10" s="1609" t="str">
        <f t="shared" si="7"/>
        <v>T+159</v>
      </c>
      <c r="FL10" s="1609" t="str">
        <f t="shared" si="7"/>
        <v>T+160</v>
      </c>
      <c r="FM10" s="1609" t="str">
        <f t="shared" si="7"/>
        <v>T+161</v>
      </c>
      <c r="FN10" s="1609" t="str">
        <f t="shared" si="7"/>
        <v>T+162</v>
      </c>
      <c r="FO10" s="1609" t="str">
        <f t="shared" si="7"/>
        <v>T+163</v>
      </c>
      <c r="FP10" s="1609" t="str">
        <f t="shared" si="7"/>
        <v>T+164</v>
      </c>
      <c r="FQ10" s="1609" t="str">
        <f t="shared" si="7"/>
        <v>T+165</v>
      </c>
      <c r="FR10" s="1609" t="str">
        <f t="shared" si="7"/>
        <v>T+166</v>
      </c>
      <c r="FS10" s="1609" t="str">
        <f t="shared" si="7"/>
        <v>T+167</v>
      </c>
      <c r="FT10" s="1609" t="str">
        <f t="shared" si="7"/>
        <v>T+168</v>
      </c>
      <c r="FU10" s="1609" t="str">
        <f t="shared" si="7"/>
        <v>T+169</v>
      </c>
      <c r="FV10" s="1609" t="str">
        <f t="shared" si="7"/>
        <v>T+170</v>
      </c>
      <c r="FW10" s="1609" t="str">
        <f t="shared" si="7"/>
        <v>T+171</v>
      </c>
      <c r="FX10" s="1609" t="str">
        <f t="shared" si="7"/>
        <v>T+172</v>
      </c>
      <c r="FY10" s="1609" t="str">
        <f t="shared" si="7"/>
        <v>T+173</v>
      </c>
      <c r="FZ10" s="1609" t="str">
        <f t="shared" si="7"/>
        <v>T+174</v>
      </c>
      <c r="GA10" s="1609" t="str">
        <f t="shared" si="7"/>
        <v>T+175</v>
      </c>
      <c r="GB10" s="1609" t="str">
        <f t="shared" si="7"/>
        <v>T+176</v>
      </c>
      <c r="GC10" s="1609" t="str">
        <f t="shared" si="7"/>
        <v>T+177</v>
      </c>
      <c r="GD10" s="1609" t="str">
        <f t="shared" si="7"/>
        <v>T+178</v>
      </c>
      <c r="GE10" s="1609" t="str">
        <f t="shared" si="7"/>
        <v>T+179</v>
      </c>
      <c r="GF10" s="1609" t="str">
        <f t="shared" si="7"/>
        <v>T+180</v>
      </c>
      <c r="GG10" s="1609" t="str">
        <f t="shared" si="7"/>
        <v>T+181</v>
      </c>
      <c r="GH10" s="1609" t="str">
        <f t="shared" si="7"/>
        <v>T+182</v>
      </c>
      <c r="GI10" s="1609" t="str">
        <f t="shared" si="7"/>
        <v>T+183</v>
      </c>
      <c r="GJ10" s="1609" t="str">
        <f t="shared" si="7"/>
        <v>T+184</v>
      </c>
      <c r="GK10" s="1609" t="str">
        <f t="shared" si="7"/>
        <v>T+185</v>
      </c>
      <c r="GL10" s="1609" t="str">
        <f t="shared" si="7"/>
        <v>T+186</v>
      </c>
      <c r="GM10" s="1609" t="str">
        <f t="shared" si="7"/>
        <v>T+187</v>
      </c>
      <c r="GN10" s="1609" t="str">
        <f t="shared" si="7"/>
        <v>T+188</v>
      </c>
      <c r="GO10" s="1609" t="str">
        <f t="shared" si="7"/>
        <v>T+189</v>
      </c>
      <c r="GP10" s="1609" t="str">
        <f t="shared" si="7"/>
        <v>T+190</v>
      </c>
      <c r="GQ10" s="1609" t="str">
        <f t="shared" si="7"/>
        <v>T+191</v>
      </c>
      <c r="GR10" s="1609" t="str">
        <f t="shared" si="7"/>
        <v>T+192</v>
      </c>
      <c r="GS10" s="1609" t="str">
        <f t="shared" ref="GS10:JD10" si="8">"T+" &amp; (COLUMN(GS10)-COLUMN($H10))</f>
        <v>T+193</v>
      </c>
      <c r="GT10" s="1609" t="str">
        <f t="shared" si="8"/>
        <v>T+194</v>
      </c>
      <c r="GU10" s="1609" t="str">
        <f t="shared" si="8"/>
        <v>T+195</v>
      </c>
      <c r="GV10" s="1609" t="str">
        <f t="shared" si="8"/>
        <v>T+196</v>
      </c>
      <c r="GW10" s="1609" t="str">
        <f t="shared" si="8"/>
        <v>T+197</v>
      </c>
      <c r="GX10" s="1609" t="str">
        <f t="shared" si="8"/>
        <v>T+198</v>
      </c>
      <c r="GY10" s="1609" t="str">
        <f t="shared" si="8"/>
        <v>T+199</v>
      </c>
      <c r="GZ10" s="1609" t="str">
        <f t="shared" si="8"/>
        <v>T+200</v>
      </c>
      <c r="HA10" s="1609" t="str">
        <f t="shared" si="8"/>
        <v>T+201</v>
      </c>
      <c r="HB10" s="1609" t="str">
        <f t="shared" si="8"/>
        <v>T+202</v>
      </c>
      <c r="HC10" s="1609" t="str">
        <f t="shared" si="8"/>
        <v>T+203</v>
      </c>
      <c r="HD10" s="1609" t="str">
        <f t="shared" si="8"/>
        <v>T+204</v>
      </c>
      <c r="HE10" s="1609" t="str">
        <f t="shared" si="8"/>
        <v>T+205</v>
      </c>
      <c r="HF10" s="1609" t="str">
        <f t="shared" si="8"/>
        <v>T+206</v>
      </c>
      <c r="HG10" s="1609" t="str">
        <f t="shared" si="8"/>
        <v>T+207</v>
      </c>
      <c r="HH10" s="1609" t="str">
        <f t="shared" si="8"/>
        <v>T+208</v>
      </c>
      <c r="HI10" s="1609" t="str">
        <f t="shared" si="8"/>
        <v>T+209</v>
      </c>
      <c r="HJ10" s="1609" t="str">
        <f t="shared" si="8"/>
        <v>T+210</v>
      </c>
      <c r="HK10" s="1609" t="str">
        <f t="shared" si="8"/>
        <v>T+211</v>
      </c>
      <c r="HL10" s="1609" t="str">
        <f t="shared" si="8"/>
        <v>T+212</v>
      </c>
      <c r="HM10" s="1609" t="str">
        <f t="shared" si="8"/>
        <v>T+213</v>
      </c>
      <c r="HN10" s="1609" t="str">
        <f t="shared" si="8"/>
        <v>T+214</v>
      </c>
      <c r="HO10" s="1609" t="str">
        <f t="shared" si="8"/>
        <v>T+215</v>
      </c>
      <c r="HP10" s="1609" t="str">
        <f t="shared" si="8"/>
        <v>T+216</v>
      </c>
      <c r="HQ10" s="1609" t="str">
        <f t="shared" si="8"/>
        <v>T+217</v>
      </c>
      <c r="HR10" s="1609" t="str">
        <f t="shared" si="8"/>
        <v>T+218</v>
      </c>
      <c r="HS10" s="1609" t="str">
        <f t="shared" si="8"/>
        <v>T+219</v>
      </c>
      <c r="HT10" s="1609" t="str">
        <f t="shared" si="8"/>
        <v>T+220</v>
      </c>
      <c r="HU10" s="1609" t="str">
        <f t="shared" si="8"/>
        <v>T+221</v>
      </c>
      <c r="HV10" s="1609" t="str">
        <f t="shared" si="8"/>
        <v>T+222</v>
      </c>
      <c r="HW10" s="1609" t="str">
        <f t="shared" si="8"/>
        <v>T+223</v>
      </c>
      <c r="HX10" s="1609" t="str">
        <f t="shared" si="8"/>
        <v>T+224</v>
      </c>
      <c r="HY10" s="1609" t="str">
        <f t="shared" si="8"/>
        <v>T+225</v>
      </c>
      <c r="HZ10" s="1609" t="str">
        <f t="shared" si="8"/>
        <v>T+226</v>
      </c>
      <c r="IA10" s="1609" t="str">
        <f t="shared" si="8"/>
        <v>T+227</v>
      </c>
      <c r="IB10" s="1609" t="str">
        <f t="shared" si="8"/>
        <v>T+228</v>
      </c>
      <c r="IC10" s="1609" t="str">
        <f t="shared" si="8"/>
        <v>T+229</v>
      </c>
      <c r="ID10" s="1609" t="str">
        <f t="shared" si="8"/>
        <v>T+230</v>
      </c>
      <c r="IE10" s="1609" t="str">
        <f t="shared" si="8"/>
        <v>T+231</v>
      </c>
      <c r="IF10" s="1609" t="str">
        <f t="shared" si="8"/>
        <v>T+232</v>
      </c>
      <c r="IG10" s="1609" t="str">
        <f t="shared" si="8"/>
        <v>T+233</v>
      </c>
      <c r="IH10" s="1609" t="str">
        <f t="shared" si="8"/>
        <v>T+234</v>
      </c>
      <c r="II10" s="1609" t="str">
        <f t="shared" si="8"/>
        <v>T+235</v>
      </c>
      <c r="IJ10" s="1609" t="str">
        <f t="shared" si="8"/>
        <v>T+236</v>
      </c>
      <c r="IK10" s="1609" t="str">
        <f t="shared" si="8"/>
        <v>T+237</v>
      </c>
      <c r="IL10" s="1609" t="str">
        <f t="shared" si="8"/>
        <v>T+238</v>
      </c>
      <c r="IM10" s="1609" t="str">
        <f t="shared" si="8"/>
        <v>T+239</v>
      </c>
      <c r="IN10" s="1609" t="str">
        <f t="shared" si="8"/>
        <v>T+240</v>
      </c>
      <c r="IO10" s="1609" t="str">
        <f t="shared" si="8"/>
        <v>T+241</v>
      </c>
      <c r="IP10" s="1609" t="str">
        <f t="shared" si="8"/>
        <v>T+242</v>
      </c>
      <c r="IQ10" s="1609" t="str">
        <f t="shared" si="8"/>
        <v>T+243</v>
      </c>
      <c r="IR10" s="1609" t="str">
        <f t="shared" si="8"/>
        <v>T+244</v>
      </c>
      <c r="IS10" s="1609" t="str">
        <f t="shared" si="8"/>
        <v>T+245</v>
      </c>
      <c r="IT10" s="1609" t="str">
        <f t="shared" si="8"/>
        <v>T+246</v>
      </c>
      <c r="IU10" s="1609" t="str">
        <f t="shared" si="8"/>
        <v>T+247</v>
      </c>
      <c r="IV10" s="1609" t="str">
        <f t="shared" si="8"/>
        <v>T+248</v>
      </c>
      <c r="IW10" s="1609" t="str">
        <f t="shared" si="8"/>
        <v>T+249</v>
      </c>
      <c r="IX10" s="1609" t="str">
        <f t="shared" si="8"/>
        <v>T+250</v>
      </c>
      <c r="IY10" s="1609" t="str">
        <f t="shared" si="8"/>
        <v>T+251</v>
      </c>
      <c r="IZ10" s="1609" t="str">
        <f t="shared" si="8"/>
        <v>T+252</v>
      </c>
      <c r="JA10" s="1609" t="str">
        <f t="shared" si="8"/>
        <v>T+253</v>
      </c>
      <c r="JB10" s="1609" t="str">
        <f t="shared" si="8"/>
        <v>T+254</v>
      </c>
      <c r="JC10" s="1609" t="str">
        <f t="shared" si="8"/>
        <v>T+255</v>
      </c>
      <c r="JD10" s="1609" t="str">
        <f t="shared" si="8"/>
        <v>T+256</v>
      </c>
      <c r="JE10" s="1609" t="str">
        <f t="shared" ref="JE10:KB10" si="9">"T+" &amp; (COLUMN(JE10)-COLUMN($H10))</f>
        <v>T+257</v>
      </c>
      <c r="JF10" s="1609" t="str">
        <f t="shared" si="9"/>
        <v>T+258</v>
      </c>
      <c r="JG10" s="1609" t="str">
        <f t="shared" si="9"/>
        <v>T+259</v>
      </c>
      <c r="JH10" s="1609" t="str">
        <f t="shared" si="9"/>
        <v>T+260</v>
      </c>
      <c r="JI10" s="1609" t="str">
        <f t="shared" si="9"/>
        <v>T+261</v>
      </c>
      <c r="JJ10" s="1609" t="str">
        <f t="shared" si="9"/>
        <v>T+262</v>
      </c>
      <c r="JK10" s="1609" t="str">
        <f t="shared" si="9"/>
        <v>T+263</v>
      </c>
      <c r="JL10" s="1609" t="str">
        <f t="shared" si="9"/>
        <v>T+264</v>
      </c>
      <c r="JM10" s="1609" t="str">
        <f t="shared" si="9"/>
        <v>T+265</v>
      </c>
      <c r="JN10" s="1609" t="str">
        <f t="shared" si="9"/>
        <v>T+266</v>
      </c>
      <c r="JO10" s="1609" t="str">
        <f t="shared" si="9"/>
        <v>T+267</v>
      </c>
      <c r="JP10" s="1609" t="str">
        <f t="shared" si="9"/>
        <v>T+268</v>
      </c>
      <c r="JQ10" s="1609" t="str">
        <f t="shared" si="9"/>
        <v>T+269</v>
      </c>
      <c r="JR10" s="1609" t="str">
        <f t="shared" si="9"/>
        <v>T+270</v>
      </c>
      <c r="JS10" s="1609" t="str">
        <f t="shared" si="9"/>
        <v>T+271</v>
      </c>
      <c r="JT10" s="1609" t="str">
        <f t="shared" si="9"/>
        <v>T+272</v>
      </c>
      <c r="JU10" s="1609" t="str">
        <f t="shared" si="9"/>
        <v>T+273</v>
      </c>
      <c r="JV10" s="1609" t="str">
        <f t="shared" si="9"/>
        <v>T+274</v>
      </c>
      <c r="JW10" s="1609" t="str">
        <f t="shared" si="9"/>
        <v>T+275</v>
      </c>
      <c r="JX10" s="1609" t="str">
        <f t="shared" si="9"/>
        <v>T+276</v>
      </c>
      <c r="JY10" s="1609" t="str">
        <f t="shared" si="9"/>
        <v>T+277</v>
      </c>
      <c r="JZ10" s="1609" t="str">
        <f t="shared" si="9"/>
        <v>T+278</v>
      </c>
      <c r="KA10" s="1609" t="str">
        <f t="shared" si="9"/>
        <v>T+279</v>
      </c>
      <c r="KB10" s="1131" t="str">
        <f t="shared" si="9"/>
        <v>T+280</v>
      </c>
    </row>
    <row r="11" spans="1:289" ht="15" customHeight="1" x14ac:dyDescent="0.25">
      <c r="B11" s="1589" t="s">
        <v>231</v>
      </c>
      <c r="C11" s="1588" t="str" cm="1">
        <f t="array" ref="C11:C210" xml:space="preserve"> IF(ISBLANK(TB!C$170:'TB'!C$369), "", TB!C$170:'TB'!C$369)</f>
        <v/>
      </c>
      <c r="D11" s="1588" t="str" cm="1">
        <f t="array" ref="D11:D210" xml:space="preserve"> IF(ISBLANK(TB!D$170:'TB'!D$369), "", TB!D$170:'TB'!D$369)</f>
        <v/>
      </c>
      <c r="E11" s="1588" t="str" cm="1">
        <f t="array" ref="E11:E210" xml:space="preserve"> IF(ISBLANK(TB!G$170:'TB'!G$369), "", TB!G$170:'TB'!G$369)</f>
        <v/>
      </c>
      <c r="F11" s="1588" t="str" cm="1">
        <f t="array" ref="F11:F210" xml:space="preserve"> IF(ISBLANK(TB!I$170:'TB'!I$369), "", TB!I$170:'TB'!I$369)</f>
        <v/>
      </c>
      <c r="G11" s="1588" t="str" cm="1">
        <f t="array" ref="G11:G210" xml:space="preserve"> IF(ISBLANK(TB!J$170:'TB'!J$369), "", TB!J$170:'TB'!J$369)</f>
        <v/>
      </c>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8"/>
      <c r="DX11" s="21"/>
      <c r="DY11" s="21"/>
      <c r="DZ11" s="21"/>
      <c r="EA11" s="21"/>
      <c r="EB11" s="21"/>
      <c r="EC11" s="21"/>
      <c r="ED11" s="21"/>
      <c r="EE11" s="21"/>
      <c r="EF11" s="21"/>
      <c r="EG11" s="21"/>
      <c r="EH11" s="21"/>
      <c r="EI11" s="21"/>
      <c r="EJ11" s="21"/>
      <c r="EK11" s="21"/>
      <c r="EL11" s="21"/>
      <c r="EM11" s="21"/>
      <c r="EN11" s="21"/>
      <c r="EO11" s="21"/>
      <c r="EP11" s="21"/>
      <c r="EQ11" s="21"/>
      <c r="ER11" s="28"/>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8"/>
      <c r="JH11" s="21"/>
      <c r="JI11" s="21"/>
      <c r="JJ11" s="21"/>
      <c r="JK11" s="21"/>
      <c r="JL11" s="21"/>
      <c r="JM11" s="21"/>
      <c r="JN11" s="21"/>
      <c r="JO11" s="21"/>
      <c r="JP11" s="21"/>
      <c r="JQ11" s="21"/>
      <c r="JR11" s="21"/>
      <c r="JS11" s="21"/>
      <c r="JT11" s="21"/>
      <c r="JU11" s="21"/>
      <c r="JV11" s="21"/>
      <c r="JW11" s="21"/>
      <c r="JX11" s="21"/>
      <c r="JY11" s="21"/>
      <c r="JZ11" s="21"/>
      <c r="KA11" s="21"/>
      <c r="KB11" s="28"/>
    </row>
    <row r="12" spans="1:289" ht="15" customHeight="1" x14ac:dyDescent="0.25">
      <c r="B12" s="1590" t="s">
        <v>232</v>
      </c>
      <c r="C12" s="1588" t="str">
        <v/>
      </c>
      <c r="D12" s="1588" t="str">
        <v/>
      </c>
      <c r="E12" s="1588" t="str">
        <v/>
      </c>
      <c r="F12" s="1588" t="str">
        <v/>
      </c>
      <c r="G12" s="1588" t="str">
        <v/>
      </c>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8"/>
      <c r="DX12" s="21"/>
      <c r="DY12" s="21"/>
      <c r="DZ12" s="21"/>
      <c r="EA12" s="21"/>
      <c r="EB12" s="21"/>
      <c r="EC12" s="21"/>
      <c r="ED12" s="21"/>
      <c r="EE12" s="21"/>
      <c r="EF12" s="21"/>
      <c r="EG12" s="21"/>
      <c r="EH12" s="21"/>
      <c r="EI12" s="21"/>
      <c r="EJ12" s="21"/>
      <c r="EK12" s="21"/>
      <c r="EL12" s="21"/>
      <c r="EM12" s="21"/>
      <c r="EN12" s="21"/>
      <c r="EO12" s="21"/>
      <c r="EP12" s="21"/>
      <c r="EQ12" s="21"/>
      <c r="ER12" s="28"/>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8"/>
      <c r="JH12" s="21"/>
      <c r="JI12" s="21"/>
      <c r="JJ12" s="21"/>
      <c r="JK12" s="21"/>
      <c r="JL12" s="21"/>
      <c r="JM12" s="21"/>
      <c r="JN12" s="21"/>
      <c r="JO12" s="21"/>
      <c r="JP12" s="21"/>
      <c r="JQ12" s="21"/>
      <c r="JR12" s="21"/>
      <c r="JS12" s="21"/>
      <c r="JT12" s="21"/>
      <c r="JU12" s="21"/>
      <c r="JV12" s="21"/>
      <c r="JW12" s="21"/>
      <c r="JX12" s="21"/>
      <c r="JY12" s="21"/>
      <c r="JZ12" s="21"/>
      <c r="KA12" s="21"/>
      <c r="KB12" s="28"/>
    </row>
    <row r="13" spans="1:289" ht="15" customHeight="1" x14ac:dyDescent="0.25">
      <c r="B13" s="1590" t="s">
        <v>233</v>
      </c>
      <c r="C13" s="1588" t="str">
        <v/>
      </c>
      <c r="D13" s="1588" t="str">
        <v/>
      </c>
      <c r="E13" s="1588" t="str">
        <v/>
      </c>
      <c r="F13" s="1588" t="str">
        <v/>
      </c>
      <c r="G13" s="1588" t="str">
        <v/>
      </c>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8"/>
      <c r="DX13" s="21"/>
      <c r="DY13" s="21"/>
      <c r="DZ13" s="21"/>
      <c r="EA13" s="21"/>
      <c r="EB13" s="21"/>
      <c r="EC13" s="21"/>
      <c r="ED13" s="21"/>
      <c r="EE13" s="21"/>
      <c r="EF13" s="21"/>
      <c r="EG13" s="21"/>
      <c r="EH13" s="21"/>
      <c r="EI13" s="21"/>
      <c r="EJ13" s="21"/>
      <c r="EK13" s="21"/>
      <c r="EL13" s="21"/>
      <c r="EM13" s="21"/>
      <c r="EN13" s="21"/>
      <c r="EO13" s="21"/>
      <c r="EP13" s="21"/>
      <c r="EQ13" s="21"/>
      <c r="ER13" s="28"/>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8"/>
      <c r="JH13" s="21"/>
      <c r="JI13" s="21"/>
      <c r="JJ13" s="21"/>
      <c r="JK13" s="21"/>
      <c r="JL13" s="21"/>
      <c r="JM13" s="21"/>
      <c r="JN13" s="21"/>
      <c r="JO13" s="21"/>
      <c r="JP13" s="21"/>
      <c r="JQ13" s="21"/>
      <c r="JR13" s="21"/>
      <c r="JS13" s="21"/>
      <c r="JT13" s="21"/>
      <c r="JU13" s="21"/>
      <c r="JV13" s="21"/>
      <c r="JW13" s="21"/>
      <c r="JX13" s="21"/>
      <c r="JY13" s="21"/>
      <c r="JZ13" s="21"/>
      <c r="KA13" s="21"/>
      <c r="KB13" s="28"/>
    </row>
    <row r="14" spans="1:289" ht="15" customHeight="1" x14ac:dyDescent="0.25">
      <c r="B14" s="1590" t="s">
        <v>234</v>
      </c>
      <c r="C14" s="1588" t="str">
        <v/>
      </c>
      <c r="D14" s="1588" t="str">
        <v/>
      </c>
      <c r="E14" s="1588" t="str">
        <v/>
      </c>
      <c r="F14" s="1588" t="str">
        <v/>
      </c>
      <c r="G14" s="1588" t="str">
        <v/>
      </c>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8"/>
      <c r="DX14" s="21"/>
      <c r="DY14" s="21"/>
      <c r="DZ14" s="21"/>
      <c r="EA14" s="21"/>
      <c r="EB14" s="21"/>
      <c r="EC14" s="21"/>
      <c r="ED14" s="21"/>
      <c r="EE14" s="21"/>
      <c r="EF14" s="21"/>
      <c r="EG14" s="21"/>
      <c r="EH14" s="21"/>
      <c r="EI14" s="21"/>
      <c r="EJ14" s="21"/>
      <c r="EK14" s="21"/>
      <c r="EL14" s="21"/>
      <c r="EM14" s="21"/>
      <c r="EN14" s="21"/>
      <c r="EO14" s="21"/>
      <c r="EP14" s="21"/>
      <c r="EQ14" s="21"/>
      <c r="ER14" s="28"/>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8"/>
      <c r="JH14" s="21"/>
      <c r="JI14" s="21"/>
      <c r="JJ14" s="21"/>
      <c r="JK14" s="21"/>
      <c r="JL14" s="21"/>
      <c r="JM14" s="21"/>
      <c r="JN14" s="21"/>
      <c r="JO14" s="21"/>
      <c r="JP14" s="21"/>
      <c r="JQ14" s="21"/>
      <c r="JR14" s="21"/>
      <c r="JS14" s="21"/>
      <c r="JT14" s="21"/>
      <c r="JU14" s="21"/>
      <c r="JV14" s="21"/>
      <c r="JW14" s="21"/>
      <c r="JX14" s="21"/>
      <c r="JY14" s="21"/>
      <c r="JZ14" s="21"/>
      <c r="KA14" s="21"/>
      <c r="KB14" s="28"/>
    </row>
    <row r="15" spans="1:289" ht="15" customHeight="1" x14ac:dyDescent="0.25">
      <c r="B15" s="1590" t="s">
        <v>235</v>
      </c>
      <c r="C15" s="1588" t="str">
        <v/>
      </c>
      <c r="D15" s="1588" t="str">
        <v/>
      </c>
      <c r="E15" s="1588" t="str">
        <v/>
      </c>
      <c r="F15" s="1588" t="str">
        <v/>
      </c>
      <c r="G15" s="1588" t="str">
        <v/>
      </c>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8"/>
      <c r="DX15" s="21"/>
      <c r="DY15" s="21"/>
      <c r="DZ15" s="21"/>
      <c r="EA15" s="21"/>
      <c r="EB15" s="21"/>
      <c r="EC15" s="21"/>
      <c r="ED15" s="21"/>
      <c r="EE15" s="21"/>
      <c r="EF15" s="21"/>
      <c r="EG15" s="21"/>
      <c r="EH15" s="21"/>
      <c r="EI15" s="21"/>
      <c r="EJ15" s="21"/>
      <c r="EK15" s="21"/>
      <c r="EL15" s="21"/>
      <c r="EM15" s="21"/>
      <c r="EN15" s="21"/>
      <c r="EO15" s="21"/>
      <c r="EP15" s="21"/>
      <c r="EQ15" s="21"/>
      <c r="ER15" s="28"/>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8"/>
      <c r="JH15" s="21"/>
      <c r="JI15" s="21"/>
      <c r="JJ15" s="21"/>
      <c r="JK15" s="21"/>
      <c r="JL15" s="21"/>
      <c r="JM15" s="21"/>
      <c r="JN15" s="21"/>
      <c r="JO15" s="21"/>
      <c r="JP15" s="21"/>
      <c r="JQ15" s="21"/>
      <c r="JR15" s="21"/>
      <c r="JS15" s="21"/>
      <c r="JT15" s="21"/>
      <c r="JU15" s="21"/>
      <c r="JV15" s="21"/>
      <c r="JW15" s="21"/>
      <c r="JX15" s="21"/>
      <c r="JY15" s="21"/>
      <c r="JZ15" s="21"/>
      <c r="KA15" s="21"/>
      <c r="KB15" s="28"/>
    </row>
    <row r="16" spans="1:289" ht="15" customHeight="1" x14ac:dyDescent="0.25">
      <c r="B16" s="1590" t="s">
        <v>236</v>
      </c>
      <c r="C16" s="1588" t="str">
        <v/>
      </c>
      <c r="D16" s="1588" t="str">
        <v/>
      </c>
      <c r="E16" s="1588" t="str">
        <v/>
      </c>
      <c r="F16" s="1588" t="str">
        <v/>
      </c>
      <c r="G16" s="1588" t="str">
        <v/>
      </c>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8"/>
      <c r="DX16" s="21"/>
      <c r="DY16" s="21"/>
      <c r="DZ16" s="21"/>
      <c r="EA16" s="21"/>
      <c r="EB16" s="21"/>
      <c r="EC16" s="21"/>
      <c r="ED16" s="21"/>
      <c r="EE16" s="21"/>
      <c r="EF16" s="21"/>
      <c r="EG16" s="21"/>
      <c r="EH16" s="21"/>
      <c r="EI16" s="21"/>
      <c r="EJ16" s="21"/>
      <c r="EK16" s="21"/>
      <c r="EL16" s="21"/>
      <c r="EM16" s="21"/>
      <c r="EN16" s="21"/>
      <c r="EO16" s="21"/>
      <c r="EP16" s="21"/>
      <c r="EQ16" s="21"/>
      <c r="ER16" s="28"/>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8"/>
      <c r="JH16" s="21"/>
      <c r="JI16" s="21"/>
      <c r="JJ16" s="21"/>
      <c r="JK16" s="21"/>
      <c r="JL16" s="21"/>
      <c r="JM16" s="21"/>
      <c r="JN16" s="21"/>
      <c r="JO16" s="21"/>
      <c r="JP16" s="21"/>
      <c r="JQ16" s="21"/>
      <c r="JR16" s="21"/>
      <c r="JS16" s="21"/>
      <c r="JT16" s="21"/>
      <c r="JU16" s="21"/>
      <c r="JV16" s="21"/>
      <c r="JW16" s="21"/>
      <c r="JX16" s="21"/>
      <c r="JY16" s="21"/>
      <c r="JZ16" s="21"/>
      <c r="KA16" s="21"/>
      <c r="KB16" s="28"/>
    </row>
    <row r="17" spans="2:288" ht="15" customHeight="1" x14ac:dyDescent="0.25">
      <c r="B17" s="1590" t="s">
        <v>237</v>
      </c>
      <c r="C17" s="1588" t="str">
        <v/>
      </c>
      <c r="D17" s="1588" t="str">
        <v/>
      </c>
      <c r="E17" s="1588" t="str">
        <v/>
      </c>
      <c r="F17" s="1588" t="str">
        <v/>
      </c>
      <c r="G17" s="1588" t="str">
        <v/>
      </c>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8"/>
      <c r="DX17" s="21"/>
      <c r="DY17" s="21"/>
      <c r="DZ17" s="21"/>
      <c r="EA17" s="21"/>
      <c r="EB17" s="21"/>
      <c r="EC17" s="21"/>
      <c r="ED17" s="21"/>
      <c r="EE17" s="21"/>
      <c r="EF17" s="21"/>
      <c r="EG17" s="21"/>
      <c r="EH17" s="21"/>
      <c r="EI17" s="21"/>
      <c r="EJ17" s="21"/>
      <c r="EK17" s="21"/>
      <c r="EL17" s="21"/>
      <c r="EM17" s="21"/>
      <c r="EN17" s="21"/>
      <c r="EO17" s="21"/>
      <c r="EP17" s="21"/>
      <c r="EQ17" s="21"/>
      <c r="ER17" s="28"/>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8"/>
      <c r="JH17" s="21"/>
      <c r="JI17" s="21"/>
      <c r="JJ17" s="21"/>
      <c r="JK17" s="21"/>
      <c r="JL17" s="21"/>
      <c r="JM17" s="21"/>
      <c r="JN17" s="21"/>
      <c r="JO17" s="21"/>
      <c r="JP17" s="21"/>
      <c r="JQ17" s="21"/>
      <c r="JR17" s="21"/>
      <c r="JS17" s="21"/>
      <c r="JT17" s="21"/>
      <c r="JU17" s="21"/>
      <c r="JV17" s="21"/>
      <c r="JW17" s="21"/>
      <c r="JX17" s="21"/>
      <c r="JY17" s="21"/>
      <c r="JZ17" s="21"/>
      <c r="KA17" s="21"/>
      <c r="KB17" s="28"/>
    </row>
    <row r="18" spans="2:288" ht="15" customHeight="1" x14ac:dyDescent="0.25">
      <c r="B18" s="1590" t="s">
        <v>238</v>
      </c>
      <c r="C18" s="1588" t="str">
        <v/>
      </c>
      <c r="D18" s="1588" t="str">
        <v/>
      </c>
      <c r="E18" s="1588" t="str">
        <v/>
      </c>
      <c r="F18" s="1588" t="str">
        <v/>
      </c>
      <c r="G18" s="1588" t="str">
        <v/>
      </c>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8"/>
      <c r="DX18" s="21"/>
      <c r="DY18" s="21"/>
      <c r="DZ18" s="21"/>
      <c r="EA18" s="21"/>
      <c r="EB18" s="21"/>
      <c r="EC18" s="21"/>
      <c r="ED18" s="21"/>
      <c r="EE18" s="21"/>
      <c r="EF18" s="21"/>
      <c r="EG18" s="21"/>
      <c r="EH18" s="21"/>
      <c r="EI18" s="21"/>
      <c r="EJ18" s="21"/>
      <c r="EK18" s="21"/>
      <c r="EL18" s="21"/>
      <c r="EM18" s="21"/>
      <c r="EN18" s="21"/>
      <c r="EO18" s="21"/>
      <c r="EP18" s="21"/>
      <c r="EQ18" s="21"/>
      <c r="ER18" s="28"/>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8"/>
      <c r="JH18" s="21"/>
      <c r="JI18" s="21"/>
      <c r="JJ18" s="21"/>
      <c r="JK18" s="21"/>
      <c r="JL18" s="21"/>
      <c r="JM18" s="21"/>
      <c r="JN18" s="21"/>
      <c r="JO18" s="21"/>
      <c r="JP18" s="21"/>
      <c r="JQ18" s="21"/>
      <c r="JR18" s="21"/>
      <c r="JS18" s="21"/>
      <c r="JT18" s="21"/>
      <c r="JU18" s="21"/>
      <c r="JV18" s="21"/>
      <c r="JW18" s="21"/>
      <c r="JX18" s="21"/>
      <c r="JY18" s="21"/>
      <c r="JZ18" s="21"/>
      <c r="KA18" s="21"/>
      <c r="KB18" s="28"/>
    </row>
    <row r="19" spans="2:288" ht="15" customHeight="1" x14ac:dyDescent="0.25">
      <c r="B19" s="1590" t="s">
        <v>239</v>
      </c>
      <c r="C19" s="1588" t="str">
        <v/>
      </c>
      <c r="D19" s="1588" t="str">
        <v/>
      </c>
      <c r="E19" s="1588" t="str">
        <v/>
      </c>
      <c r="F19" s="1588" t="str">
        <v/>
      </c>
      <c r="G19" s="1588" t="str">
        <v/>
      </c>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8"/>
      <c r="DX19" s="21"/>
      <c r="DY19" s="21"/>
      <c r="DZ19" s="21"/>
      <c r="EA19" s="21"/>
      <c r="EB19" s="21"/>
      <c r="EC19" s="21"/>
      <c r="ED19" s="21"/>
      <c r="EE19" s="21"/>
      <c r="EF19" s="21"/>
      <c r="EG19" s="21"/>
      <c r="EH19" s="21"/>
      <c r="EI19" s="21"/>
      <c r="EJ19" s="21"/>
      <c r="EK19" s="21"/>
      <c r="EL19" s="21"/>
      <c r="EM19" s="21"/>
      <c r="EN19" s="21"/>
      <c r="EO19" s="21"/>
      <c r="EP19" s="21"/>
      <c r="EQ19" s="21"/>
      <c r="ER19" s="28"/>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8"/>
      <c r="JH19" s="21"/>
      <c r="JI19" s="21"/>
      <c r="JJ19" s="21"/>
      <c r="JK19" s="21"/>
      <c r="JL19" s="21"/>
      <c r="JM19" s="21"/>
      <c r="JN19" s="21"/>
      <c r="JO19" s="21"/>
      <c r="JP19" s="21"/>
      <c r="JQ19" s="21"/>
      <c r="JR19" s="21"/>
      <c r="JS19" s="21"/>
      <c r="JT19" s="21"/>
      <c r="JU19" s="21"/>
      <c r="JV19" s="21"/>
      <c r="JW19" s="21"/>
      <c r="JX19" s="21"/>
      <c r="JY19" s="21"/>
      <c r="JZ19" s="21"/>
      <c r="KA19" s="21"/>
      <c r="KB19" s="28"/>
    </row>
    <row r="20" spans="2:288" ht="15" customHeight="1" x14ac:dyDescent="0.25">
      <c r="B20" s="1590" t="s">
        <v>240</v>
      </c>
      <c r="C20" s="1588" t="str">
        <v/>
      </c>
      <c r="D20" s="1588" t="str">
        <v/>
      </c>
      <c r="E20" s="1588" t="str">
        <v/>
      </c>
      <c r="F20" s="1588" t="str">
        <v/>
      </c>
      <c r="G20" s="1588" t="str">
        <v/>
      </c>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8"/>
      <c r="DX20" s="21"/>
      <c r="DY20" s="21"/>
      <c r="DZ20" s="21"/>
      <c r="EA20" s="21"/>
      <c r="EB20" s="21"/>
      <c r="EC20" s="21"/>
      <c r="ED20" s="21"/>
      <c r="EE20" s="21"/>
      <c r="EF20" s="21"/>
      <c r="EG20" s="21"/>
      <c r="EH20" s="21"/>
      <c r="EI20" s="21"/>
      <c r="EJ20" s="21"/>
      <c r="EK20" s="21"/>
      <c r="EL20" s="21"/>
      <c r="EM20" s="21"/>
      <c r="EN20" s="21"/>
      <c r="EO20" s="21"/>
      <c r="EP20" s="21"/>
      <c r="EQ20" s="21"/>
      <c r="ER20" s="28"/>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8"/>
      <c r="JH20" s="21"/>
      <c r="JI20" s="21"/>
      <c r="JJ20" s="21"/>
      <c r="JK20" s="21"/>
      <c r="JL20" s="21"/>
      <c r="JM20" s="21"/>
      <c r="JN20" s="21"/>
      <c r="JO20" s="21"/>
      <c r="JP20" s="21"/>
      <c r="JQ20" s="21"/>
      <c r="JR20" s="21"/>
      <c r="JS20" s="21"/>
      <c r="JT20" s="21"/>
      <c r="JU20" s="21"/>
      <c r="JV20" s="21"/>
      <c r="JW20" s="21"/>
      <c r="JX20" s="21"/>
      <c r="JY20" s="21"/>
      <c r="JZ20" s="21"/>
      <c r="KA20" s="21"/>
      <c r="KB20" s="28"/>
    </row>
    <row r="21" spans="2:288" ht="15" customHeight="1" x14ac:dyDescent="0.25">
      <c r="B21" s="1590" t="s">
        <v>241</v>
      </c>
      <c r="C21" s="1588" t="str">
        <v/>
      </c>
      <c r="D21" s="1588" t="str">
        <v/>
      </c>
      <c r="E21" s="1588" t="str">
        <v/>
      </c>
      <c r="F21" s="1588" t="str">
        <v/>
      </c>
      <c r="G21" s="1588" t="str">
        <v/>
      </c>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8"/>
      <c r="DX21" s="21"/>
      <c r="DY21" s="21"/>
      <c r="DZ21" s="21"/>
      <c r="EA21" s="21"/>
      <c r="EB21" s="21"/>
      <c r="EC21" s="21"/>
      <c r="ED21" s="21"/>
      <c r="EE21" s="21"/>
      <c r="EF21" s="21"/>
      <c r="EG21" s="21"/>
      <c r="EH21" s="21"/>
      <c r="EI21" s="21"/>
      <c r="EJ21" s="21"/>
      <c r="EK21" s="21"/>
      <c r="EL21" s="21"/>
      <c r="EM21" s="21"/>
      <c r="EN21" s="21"/>
      <c r="EO21" s="21"/>
      <c r="EP21" s="21"/>
      <c r="EQ21" s="21"/>
      <c r="ER21" s="28"/>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8"/>
      <c r="JH21" s="21"/>
      <c r="JI21" s="21"/>
      <c r="JJ21" s="21"/>
      <c r="JK21" s="21"/>
      <c r="JL21" s="21"/>
      <c r="JM21" s="21"/>
      <c r="JN21" s="21"/>
      <c r="JO21" s="21"/>
      <c r="JP21" s="21"/>
      <c r="JQ21" s="21"/>
      <c r="JR21" s="21"/>
      <c r="JS21" s="21"/>
      <c r="JT21" s="21"/>
      <c r="JU21" s="21"/>
      <c r="JV21" s="21"/>
      <c r="JW21" s="21"/>
      <c r="JX21" s="21"/>
      <c r="JY21" s="21"/>
      <c r="JZ21" s="21"/>
      <c r="KA21" s="21"/>
      <c r="KB21" s="28"/>
    </row>
    <row r="22" spans="2:288" ht="15" customHeight="1" x14ac:dyDescent="0.25">
      <c r="B22" s="1590" t="s">
        <v>242</v>
      </c>
      <c r="C22" s="1588" t="str">
        <v/>
      </c>
      <c r="D22" s="1588" t="str">
        <v/>
      </c>
      <c r="E22" s="1588" t="str">
        <v/>
      </c>
      <c r="F22" s="1588" t="str">
        <v/>
      </c>
      <c r="G22" s="1588" t="str">
        <v/>
      </c>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8"/>
      <c r="DX22" s="21"/>
      <c r="DY22" s="21"/>
      <c r="DZ22" s="21"/>
      <c r="EA22" s="21"/>
      <c r="EB22" s="21"/>
      <c r="EC22" s="21"/>
      <c r="ED22" s="21"/>
      <c r="EE22" s="21"/>
      <c r="EF22" s="21"/>
      <c r="EG22" s="21"/>
      <c r="EH22" s="21"/>
      <c r="EI22" s="21"/>
      <c r="EJ22" s="21"/>
      <c r="EK22" s="21"/>
      <c r="EL22" s="21"/>
      <c r="EM22" s="21"/>
      <c r="EN22" s="21"/>
      <c r="EO22" s="21"/>
      <c r="EP22" s="21"/>
      <c r="EQ22" s="21"/>
      <c r="ER22" s="28"/>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8"/>
      <c r="JH22" s="21"/>
      <c r="JI22" s="21"/>
      <c r="JJ22" s="21"/>
      <c r="JK22" s="21"/>
      <c r="JL22" s="21"/>
      <c r="JM22" s="21"/>
      <c r="JN22" s="21"/>
      <c r="JO22" s="21"/>
      <c r="JP22" s="21"/>
      <c r="JQ22" s="21"/>
      <c r="JR22" s="21"/>
      <c r="JS22" s="21"/>
      <c r="JT22" s="21"/>
      <c r="JU22" s="21"/>
      <c r="JV22" s="21"/>
      <c r="JW22" s="21"/>
      <c r="JX22" s="21"/>
      <c r="JY22" s="21"/>
      <c r="JZ22" s="21"/>
      <c r="KA22" s="21"/>
      <c r="KB22" s="28"/>
    </row>
    <row r="23" spans="2:288" ht="15" customHeight="1" x14ac:dyDescent="0.25">
      <c r="B23" s="1590" t="s">
        <v>243</v>
      </c>
      <c r="C23" s="1588" t="str">
        <v/>
      </c>
      <c r="D23" s="1588" t="str">
        <v/>
      </c>
      <c r="E23" s="1588" t="str">
        <v/>
      </c>
      <c r="F23" s="1588" t="str">
        <v/>
      </c>
      <c r="G23" s="1588" t="str">
        <v/>
      </c>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8"/>
      <c r="DX23" s="21"/>
      <c r="DY23" s="21"/>
      <c r="DZ23" s="21"/>
      <c r="EA23" s="21"/>
      <c r="EB23" s="21"/>
      <c r="EC23" s="21"/>
      <c r="ED23" s="21"/>
      <c r="EE23" s="21"/>
      <c r="EF23" s="21"/>
      <c r="EG23" s="21"/>
      <c r="EH23" s="21"/>
      <c r="EI23" s="21"/>
      <c r="EJ23" s="21"/>
      <c r="EK23" s="21"/>
      <c r="EL23" s="21"/>
      <c r="EM23" s="21"/>
      <c r="EN23" s="21"/>
      <c r="EO23" s="21"/>
      <c r="EP23" s="21"/>
      <c r="EQ23" s="21"/>
      <c r="ER23" s="28"/>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8"/>
      <c r="JH23" s="21"/>
      <c r="JI23" s="21"/>
      <c r="JJ23" s="21"/>
      <c r="JK23" s="21"/>
      <c r="JL23" s="21"/>
      <c r="JM23" s="21"/>
      <c r="JN23" s="21"/>
      <c r="JO23" s="21"/>
      <c r="JP23" s="21"/>
      <c r="JQ23" s="21"/>
      <c r="JR23" s="21"/>
      <c r="JS23" s="21"/>
      <c r="JT23" s="21"/>
      <c r="JU23" s="21"/>
      <c r="JV23" s="21"/>
      <c r="JW23" s="21"/>
      <c r="JX23" s="21"/>
      <c r="JY23" s="21"/>
      <c r="JZ23" s="21"/>
      <c r="KA23" s="21"/>
      <c r="KB23" s="28"/>
    </row>
    <row r="24" spans="2:288" ht="15" customHeight="1" x14ac:dyDescent="0.25">
      <c r="B24" s="1590" t="s">
        <v>244</v>
      </c>
      <c r="C24" s="1588" t="str">
        <v/>
      </c>
      <c r="D24" s="1588" t="str">
        <v/>
      </c>
      <c r="E24" s="1588" t="str">
        <v/>
      </c>
      <c r="F24" s="1588" t="str">
        <v/>
      </c>
      <c r="G24" s="1588" t="str">
        <v/>
      </c>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8"/>
      <c r="DX24" s="21"/>
      <c r="DY24" s="21"/>
      <c r="DZ24" s="21"/>
      <c r="EA24" s="21"/>
      <c r="EB24" s="21"/>
      <c r="EC24" s="21"/>
      <c r="ED24" s="21"/>
      <c r="EE24" s="21"/>
      <c r="EF24" s="21"/>
      <c r="EG24" s="21"/>
      <c r="EH24" s="21"/>
      <c r="EI24" s="21"/>
      <c r="EJ24" s="21"/>
      <c r="EK24" s="21"/>
      <c r="EL24" s="21"/>
      <c r="EM24" s="21"/>
      <c r="EN24" s="21"/>
      <c r="EO24" s="21"/>
      <c r="EP24" s="21"/>
      <c r="EQ24" s="21"/>
      <c r="ER24" s="28"/>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8"/>
      <c r="JH24" s="21"/>
      <c r="JI24" s="21"/>
      <c r="JJ24" s="21"/>
      <c r="JK24" s="21"/>
      <c r="JL24" s="21"/>
      <c r="JM24" s="21"/>
      <c r="JN24" s="21"/>
      <c r="JO24" s="21"/>
      <c r="JP24" s="21"/>
      <c r="JQ24" s="21"/>
      <c r="JR24" s="21"/>
      <c r="JS24" s="21"/>
      <c r="JT24" s="21"/>
      <c r="JU24" s="21"/>
      <c r="JV24" s="21"/>
      <c r="JW24" s="21"/>
      <c r="JX24" s="21"/>
      <c r="JY24" s="21"/>
      <c r="JZ24" s="21"/>
      <c r="KA24" s="21"/>
      <c r="KB24" s="28"/>
    </row>
    <row r="25" spans="2:288" ht="15" customHeight="1" x14ac:dyDescent="0.25">
      <c r="B25" s="1590" t="s">
        <v>245</v>
      </c>
      <c r="C25" s="1588" t="str">
        <v/>
      </c>
      <c r="D25" s="1588" t="str">
        <v/>
      </c>
      <c r="E25" s="1588" t="str">
        <v/>
      </c>
      <c r="F25" s="1588" t="str">
        <v/>
      </c>
      <c r="G25" s="1588" t="str">
        <v/>
      </c>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8"/>
      <c r="DX25" s="21"/>
      <c r="DY25" s="21"/>
      <c r="DZ25" s="21"/>
      <c r="EA25" s="21"/>
      <c r="EB25" s="21"/>
      <c r="EC25" s="21"/>
      <c r="ED25" s="21"/>
      <c r="EE25" s="21"/>
      <c r="EF25" s="21"/>
      <c r="EG25" s="21"/>
      <c r="EH25" s="21"/>
      <c r="EI25" s="21"/>
      <c r="EJ25" s="21"/>
      <c r="EK25" s="21"/>
      <c r="EL25" s="21"/>
      <c r="EM25" s="21"/>
      <c r="EN25" s="21"/>
      <c r="EO25" s="21"/>
      <c r="EP25" s="21"/>
      <c r="EQ25" s="21"/>
      <c r="ER25" s="28"/>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8"/>
      <c r="JH25" s="21"/>
      <c r="JI25" s="21"/>
      <c r="JJ25" s="21"/>
      <c r="JK25" s="21"/>
      <c r="JL25" s="21"/>
      <c r="JM25" s="21"/>
      <c r="JN25" s="21"/>
      <c r="JO25" s="21"/>
      <c r="JP25" s="21"/>
      <c r="JQ25" s="21"/>
      <c r="JR25" s="21"/>
      <c r="JS25" s="21"/>
      <c r="JT25" s="21"/>
      <c r="JU25" s="21"/>
      <c r="JV25" s="21"/>
      <c r="JW25" s="21"/>
      <c r="JX25" s="21"/>
      <c r="JY25" s="21"/>
      <c r="JZ25" s="21"/>
      <c r="KA25" s="21"/>
      <c r="KB25" s="28"/>
    </row>
    <row r="26" spans="2:288" ht="15" customHeight="1" x14ac:dyDescent="0.25">
      <c r="B26" s="1590" t="s">
        <v>246</v>
      </c>
      <c r="C26" s="1588" t="str">
        <v/>
      </c>
      <c r="D26" s="1588" t="str">
        <v/>
      </c>
      <c r="E26" s="1588" t="str">
        <v/>
      </c>
      <c r="F26" s="1588" t="str">
        <v/>
      </c>
      <c r="G26" s="1588" t="str">
        <v/>
      </c>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8"/>
      <c r="DX26" s="21"/>
      <c r="DY26" s="21"/>
      <c r="DZ26" s="21"/>
      <c r="EA26" s="21"/>
      <c r="EB26" s="21"/>
      <c r="EC26" s="21"/>
      <c r="ED26" s="21"/>
      <c r="EE26" s="21"/>
      <c r="EF26" s="21"/>
      <c r="EG26" s="21"/>
      <c r="EH26" s="21"/>
      <c r="EI26" s="21"/>
      <c r="EJ26" s="21"/>
      <c r="EK26" s="21"/>
      <c r="EL26" s="21"/>
      <c r="EM26" s="21"/>
      <c r="EN26" s="21"/>
      <c r="EO26" s="21"/>
      <c r="EP26" s="21"/>
      <c r="EQ26" s="21"/>
      <c r="ER26" s="28"/>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8"/>
      <c r="JH26" s="21"/>
      <c r="JI26" s="21"/>
      <c r="JJ26" s="21"/>
      <c r="JK26" s="21"/>
      <c r="JL26" s="21"/>
      <c r="JM26" s="21"/>
      <c r="JN26" s="21"/>
      <c r="JO26" s="21"/>
      <c r="JP26" s="21"/>
      <c r="JQ26" s="21"/>
      <c r="JR26" s="21"/>
      <c r="JS26" s="21"/>
      <c r="JT26" s="21"/>
      <c r="JU26" s="21"/>
      <c r="JV26" s="21"/>
      <c r="JW26" s="21"/>
      <c r="JX26" s="21"/>
      <c r="JY26" s="21"/>
      <c r="JZ26" s="21"/>
      <c r="KA26" s="21"/>
      <c r="KB26" s="28"/>
    </row>
    <row r="27" spans="2:288" ht="15" customHeight="1" x14ac:dyDescent="0.25">
      <c r="B27" s="1590" t="s">
        <v>247</v>
      </c>
      <c r="C27" s="1588" t="str">
        <v/>
      </c>
      <c r="D27" s="1588" t="str">
        <v/>
      </c>
      <c r="E27" s="1588" t="str">
        <v/>
      </c>
      <c r="F27" s="1588" t="str">
        <v/>
      </c>
      <c r="G27" s="1588" t="str">
        <v/>
      </c>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8"/>
      <c r="DX27" s="21"/>
      <c r="DY27" s="21"/>
      <c r="DZ27" s="21"/>
      <c r="EA27" s="21"/>
      <c r="EB27" s="21"/>
      <c r="EC27" s="21"/>
      <c r="ED27" s="21"/>
      <c r="EE27" s="21"/>
      <c r="EF27" s="21"/>
      <c r="EG27" s="21"/>
      <c r="EH27" s="21"/>
      <c r="EI27" s="21"/>
      <c r="EJ27" s="21"/>
      <c r="EK27" s="21"/>
      <c r="EL27" s="21"/>
      <c r="EM27" s="21"/>
      <c r="EN27" s="21"/>
      <c r="EO27" s="21"/>
      <c r="EP27" s="21"/>
      <c r="EQ27" s="21"/>
      <c r="ER27" s="28"/>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8"/>
      <c r="JH27" s="21"/>
      <c r="JI27" s="21"/>
      <c r="JJ27" s="21"/>
      <c r="JK27" s="21"/>
      <c r="JL27" s="21"/>
      <c r="JM27" s="21"/>
      <c r="JN27" s="21"/>
      <c r="JO27" s="21"/>
      <c r="JP27" s="21"/>
      <c r="JQ27" s="21"/>
      <c r="JR27" s="21"/>
      <c r="JS27" s="21"/>
      <c r="JT27" s="21"/>
      <c r="JU27" s="21"/>
      <c r="JV27" s="21"/>
      <c r="JW27" s="21"/>
      <c r="JX27" s="21"/>
      <c r="JY27" s="21"/>
      <c r="JZ27" s="21"/>
      <c r="KA27" s="21"/>
      <c r="KB27" s="28"/>
    </row>
    <row r="28" spans="2:288" ht="15" customHeight="1" x14ac:dyDescent="0.25">
      <c r="B28" s="1590" t="s">
        <v>248</v>
      </c>
      <c r="C28" s="1588" t="str">
        <v/>
      </c>
      <c r="D28" s="1588" t="str">
        <v/>
      </c>
      <c r="E28" s="1588" t="str">
        <v/>
      </c>
      <c r="F28" s="1588" t="str">
        <v/>
      </c>
      <c r="G28" s="1588" t="str">
        <v/>
      </c>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8"/>
      <c r="DX28" s="21"/>
      <c r="DY28" s="21"/>
      <c r="DZ28" s="21"/>
      <c r="EA28" s="21"/>
      <c r="EB28" s="21"/>
      <c r="EC28" s="21"/>
      <c r="ED28" s="21"/>
      <c r="EE28" s="21"/>
      <c r="EF28" s="21"/>
      <c r="EG28" s="21"/>
      <c r="EH28" s="21"/>
      <c r="EI28" s="21"/>
      <c r="EJ28" s="21"/>
      <c r="EK28" s="21"/>
      <c r="EL28" s="21"/>
      <c r="EM28" s="21"/>
      <c r="EN28" s="21"/>
      <c r="EO28" s="21"/>
      <c r="EP28" s="21"/>
      <c r="EQ28" s="21"/>
      <c r="ER28" s="28"/>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8"/>
      <c r="JH28" s="21"/>
      <c r="JI28" s="21"/>
      <c r="JJ28" s="21"/>
      <c r="JK28" s="21"/>
      <c r="JL28" s="21"/>
      <c r="JM28" s="21"/>
      <c r="JN28" s="21"/>
      <c r="JO28" s="21"/>
      <c r="JP28" s="21"/>
      <c r="JQ28" s="21"/>
      <c r="JR28" s="21"/>
      <c r="JS28" s="21"/>
      <c r="JT28" s="21"/>
      <c r="JU28" s="21"/>
      <c r="JV28" s="21"/>
      <c r="JW28" s="21"/>
      <c r="JX28" s="21"/>
      <c r="JY28" s="21"/>
      <c r="JZ28" s="21"/>
      <c r="KA28" s="21"/>
      <c r="KB28" s="28"/>
    </row>
    <row r="29" spans="2:288" ht="15" customHeight="1" x14ac:dyDescent="0.25">
      <c r="B29" s="1590" t="s">
        <v>249</v>
      </c>
      <c r="C29" s="1588" t="str">
        <v/>
      </c>
      <c r="D29" s="1588" t="str">
        <v/>
      </c>
      <c r="E29" s="1588" t="str">
        <v/>
      </c>
      <c r="F29" s="1588" t="str">
        <v/>
      </c>
      <c r="G29" s="1588" t="str">
        <v/>
      </c>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8"/>
      <c r="DX29" s="21"/>
      <c r="DY29" s="21"/>
      <c r="DZ29" s="21"/>
      <c r="EA29" s="21"/>
      <c r="EB29" s="21"/>
      <c r="EC29" s="21"/>
      <c r="ED29" s="21"/>
      <c r="EE29" s="21"/>
      <c r="EF29" s="21"/>
      <c r="EG29" s="21"/>
      <c r="EH29" s="21"/>
      <c r="EI29" s="21"/>
      <c r="EJ29" s="21"/>
      <c r="EK29" s="21"/>
      <c r="EL29" s="21"/>
      <c r="EM29" s="21"/>
      <c r="EN29" s="21"/>
      <c r="EO29" s="21"/>
      <c r="EP29" s="21"/>
      <c r="EQ29" s="21"/>
      <c r="ER29" s="28"/>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8"/>
      <c r="JH29" s="21"/>
      <c r="JI29" s="21"/>
      <c r="JJ29" s="21"/>
      <c r="JK29" s="21"/>
      <c r="JL29" s="21"/>
      <c r="JM29" s="21"/>
      <c r="JN29" s="21"/>
      <c r="JO29" s="21"/>
      <c r="JP29" s="21"/>
      <c r="JQ29" s="21"/>
      <c r="JR29" s="21"/>
      <c r="JS29" s="21"/>
      <c r="JT29" s="21"/>
      <c r="JU29" s="21"/>
      <c r="JV29" s="21"/>
      <c r="JW29" s="21"/>
      <c r="JX29" s="21"/>
      <c r="JY29" s="21"/>
      <c r="JZ29" s="21"/>
      <c r="KA29" s="21"/>
      <c r="KB29" s="28"/>
    </row>
    <row r="30" spans="2:288" ht="15" customHeight="1" x14ac:dyDescent="0.25">
      <c r="B30" s="1590" t="s">
        <v>250</v>
      </c>
      <c r="C30" s="1588" t="str">
        <v/>
      </c>
      <c r="D30" s="1588" t="str">
        <v/>
      </c>
      <c r="E30" s="1588" t="str">
        <v/>
      </c>
      <c r="F30" s="1588" t="str">
        <v/>
      </c>
      <c r="G30" s="1588" t="str">
        <v/>
      </c>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8"/>
      <c r="DX30" s="21"/>
      <c r="DY30" s="21"/>
      <c r="DZ30" s="21"/>
      <c r="EA30" s="21"/>
      <c r="EB30" s="21"/>
      <c r="EC30" s="21"/>
      <c r="ED30" s="21"/>
      <c r="EE30" s="21"/>
      <c r="EF30" s="21"/>
      <c r="EG30" s="21"/>
      <c r="EH30" s="21"/>
      <c r="EI30" s="21"/>
      <c r="EJ30" s="21"/>
      <c r="EK30" s="21"/>
      <c r="EL30" s="21"/>
      <c r="EM30" s="21"/>
      <c r="EN30" s="21"/>
      <c r="EO30" s="21"/>
      <c r="EP30" s="21"/>
      <c r="EQ30" s="21"/>
      <c r="ER30" s="28"/>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8"/>
      <c r="JH30" s="21"/>
      <c r="JI30" s="21"/>
      <c r="JJ30" s="21"/>
      <c r="JK30" s="21"/>
      <c r="JL30" s="21"/>
      <c r="JM30" s="21"/>
      <c r="JN30" s="21"/>
      <c r="JO30" s="21"/>
      <c r="JP30" s="21"/>
      <c r="JQ30" s="21"/>
      <c r="JR30" s="21"/>
      <c r="JS30" s="21"/>
      <c r="JT30" s="21"/>
      <c r="JU30" s="21"/>
      <c r="JV30" s="21"/>
      <c r="JW30" s="21"/>
      <c r="JX30" s="21"/>
      <c r="JY30" s="21"/>
      <c r="JZ30" s="21"/>
      <c r="KA30" s="21"/>
      <c r="KB30" s="28"/>
    </row>
    <row r="31" spans="2:288" ht="15" customHeight="1" x14ac:dyDescent="0.25">
      <c r="B31" s="1590" t="s">
        <v>251</v>
      </c>
      <c r="C31" s="1588" t="str">
        <v/>
      </c>
      <c r="D31" s="1588" t="str">
        <v/>
      </c>
      <c r="E31" s="1588" t="str">
        <v/>
      </c>
      <c r="F31" s="1588" t="str">
        <v/>
      </c>
      <c r="G31" s="1588" t="str">
        <v/>
      </c>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8"/>
      <c r="DX31" s="21"/>
      <c r="DY31" s="21"/>
      <c r="DZ31" s="21"/>
      <c r="EA31" s="21"/>
      <c r="EB31" s="21"/>
      <c r="EC31" s="21"/>
      <c r="ED31" s="21"/>
      <c r="EE31" s="21"/>
      <c r="EF31" s="21"/>
      <c r="EG31" s="21"/>
      <c r="EH31" s="21"/>
      <c r="EI31" s="21"/>
      <c r="EJ31" s="21"/>
      <c r="EK31" s="21"/>
      <c r="EL31" s="21"/>
      <c r="EM31" s="21"/>
      <c r="EN31" s="21"/>
      <c r="EO31" s="21"/>
      <c r="EP31" s="21"/>
      <c r="EQ31" s="21"/>
      <c r="ER31" s="28"/>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8"/>
      <c r="JH31" s="21"/>
      <c r="JI31" s="21"/>
      <c r="JJ31" s="21"/>
      <c r="JK31" s="21"/>
      <c r="JL31" s="21"/>
      <c r="JM31" s="21"/>
      <c r="JN31" s="21"/>
      <c r="JO31" s="21"/>
      <c r="JP31" s="21"/>
      <c r="JQ31" s="21"/>
      <c r="JR31" s="21"/>
      <c r="JS31" s="21"/>
      <c r="JT31" s="21"/>
      <c r="JU31" s="21"/>
      <c r="JV31" s="21"/>
      <c r="JW31" s="21"/>
      <c r="JX31" s="21"/>
      <c r="JY31" s="21"/>
      <c r="JZ31" s="21"/>
      <c r="KA31" s="21"/>
      <c r="KB31" s="28"/>
    </row>
    <row r="32" spans="2:288" ht="15" customHeight="1" x14ac:dyDescent="0.25">
      <c r="B32" s="1590" t="s">
        <v>252</v>
      </c>
      <c r="C32" s="1588" t="str">
        <v/>
      </c>
      <c r="D32" s="1588" t="str">
        <v/>
      </c>
      <c r="E32" s="1588" t="str">
        <v/>
      </c>
      <c r="F32" s="1588" t="str">
        <v/>
      </c>
      <c r="G32" s="1588" t="str">
        <v/>
      </c>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8"/>
      <c r="DX32" s="21"/>
      <c r="DY32" s="21"/>
      <c r="DZ32" s="21"/>
      <c r="EA32" s="21"/>
      <c r="EB32" s="21"/>
      <c r="EC32" s="21"/>
      <c r="ED32" s="21"/>
      <c r="EE32" s="21"/>
      <c r="EF32" s="21"/>
      <c r="EG32" s="21"/>
      <c r="EH32" s="21"/>
      <c r="EI32" s="21"/>
      <c r="EJ32" s="21"/>
      <c r="EK32" s="21"/>
      <c r="EL32" s="21"/>
      <c r="EM32" s="21"/>
      <c r="EN32" s="21"/>
      <c r="EO32" s="21"/>
      <c r="EP32" s="21"/>
      <c r="EQ32" s="21"/>
      <c r="ER32" s="28"/>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8"/>
      <c r="JH32" s="21"/>
      <c r="JI32" s="21"/>
      <c r="JJ32" s="21"/>
      <c r="JK32" s="21"/>
      <c r="JL32" s="21"/>
      <c r="JM32" s="21"/>
      <c r="JN32" s="21"/>
      <c r="JO32" s="21"/>
      <c r="JP32" s="21"/>
      <c r="JQ32" s="21"/>
      <c r="JR32" s="21"/>
      <c r="JS32" s="21"/>
      <c r="JT32" s="21"/>
      <c r="JU32" s="21"/>
      <c r="JV32" s="21"/>
      <c r="JW32" s="21"/>
      <c r="JX32" s="21"/>
      <c r="JY32" s="21"/>
      <c r="JZ32" s="21"/>
      <c r="KA32" s="21"/>
      <c r="KB32" s="28"/>
    </row>
    <row r="33" spans="2:288" ht="15" customHeight="1" x14ac:dyDescent="0.25">
      <c r="B33" s="1590" t="s">
        <v>253</v>
      </c>
      <c r="C33" s="1588" t="str">
        <v/>
      </c>
      <c r="D33" s="1588" t="str">
        <v/>
      </c>
      <c r="E33" s="1588" t="str">
        <v/>
      </c>
      <c r="F33" s="1588" t="str">
        <v/>
      </c>
      <c r="G33" s="1588" t="str">
        <v/>
      </c>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8"/>
      <c r="DX33" s="21"/>
      <c r="DY33" s="21"/>
      <c r="DZ33" s="21"/>
      <c r="EA33" s="21"/>
      <c r="EB33" s="21"/>
      <c r="EC33" s="21"/>
      <c r="ED33" s="21"/>
      <c r="EE33" s="21"/>
      <c r="EF33" s="21"/>
      <c r="EG33" s="21"/>
      <c r="EH33" s="21"/>
      <c r="EI33" s="21"/>
      <c r="EJ33" s="21"/>
      <c r="EK33" s="21"/>
      <c r="EL33" s="21"/>
      <c r="EM33" s="21"/>
      <c r="EN33" s="21"/>
      <c r="EO33" s="21"/>
      <c r="EP33" s="21"/>
      <c r="EQ33" s="21"/>
      <c r="ER33" s="28"/>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8"/>
      <c r="JH33" s="21"/>
      <c r="JI33" s="21"/>
      <c r="JJ33" s="21"/>
      <c r="JK33" s="21"/>
      <c r="JL33" s="21"/>
      <c r="JM33" s="21"/>
      <c r="JN33" s="21"/>
      <c r="JO33" s="21"/>
      <c r="JP33" s="21"/>
      <c r="JQ33" s="21"/>
      <c r="JR33" s="21"/>
      <c r="JS33" s="21"/>
      <c r="JT33" s="21"/>
      <c r="JU33" s="21"/>
      <c r="JV33" s="21"/>
      <c r="JW33" s="21"/>
      <c r="JX33" s="21"/>
      <c r="JY33" s="21"/>
      <c r="JZ33" s="21"/>
      <c r="KA33" s="21"/>
      <c r="KB33" s="28"/>
    </row>
    <row r="34" spans="2:288" ht="15" customHeight="1" x14ac:dyDescent="0.25">
      <c r="B34" s="1590" t="s">
        <v>254</v>
      </c>
      <c r="C34" s="1588" t="str">
        <v/>
      </c>
      <c r="D34" s="1588" t="str">
        <v/>
      </c>
      <c r="E34" s="1588" t="str">
        <v/>
      </c>
      <c r="F34" s="1588" t="str">
        <v/>
      </c>
      <c r="G34" s="1588" t="str">
        <v/>
      </c>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8"/>
      <c r="DX34" s="21"/>
      <c r="DY34" s="21"/>
      <c r="DZ34" s="21"/>
      <c r="EA34" s="21"/>
      <c r="EB34" s="21"/>
      <c r="EC34" s="21"/>
      <c r="ED34" s="21"/>
      <c r="EE34" s="21"/>
      <c r="EF34" s="21"/>
      <c r="EG34" s="21"/>
      <c r="EH34" s="21"/>
      <c r="EI34" s="21"/>
      <c r="EJ34" s="21"/>
      <c r="EK34" s="21"/>
      <c r="EL34" s="21"/>
      <c r="EM34" s="21"/>
      <c r="EN34" s="21"/>
      <c r="EO34" s="21"/>
      <c r="EP34" s="21"/>
      <c r="EQ34" s="21"/>
      <c r="ER34" s="28"/>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8"/>
      <c r="JH34" s="21"/>
      <c r="JI34" s="21"/>
      <c r="JJ34" s="21"/>
      <c r="JK34" s="21"/>
      <c r="JL34" s="21"/>
      <c r="JM34" s="21"/>
      <c r="JN34" s="21"/>
      <c r="JO34" s="21"/>
      <c r="JP34" s="21"/>
      <c r="JQ34" s="21"/>
      <c r="JR34" s="21"/>
      <c r="JS34" s="21"/>
      <c r="JT34" s="21"/>
      <c r="JU34" s="21"/>
      <c r="JV34" s="21"/>
      <c r="JW34" s="21"/>
      <c r="JX34" s="21"/>
      <c r="JY34" s="21"/>
      <c r="JZ34" s="21"/>
      <c r="KA34" s="21"/>
      <c r="KB34" s="28"/>
    </row>
    <row r="35" spans="2:288" ht="15" customHeight="1" x14ac:dyDescent="0.25">
      <c r="B35" s="1590" t="s">
        <v>255</v>
      </c>
      <c r="C35" s="1588" t="str">
        <v/>
      </c>
      <c r="D35" s="1588" t="str">
        <v/>
      </c>
      <c r="E35" s="1588" t="str">
        <v/>
      </c>
      <c r="F35" s="1588" t="str">
        <v/>
      </c>
      <c r="G35" s="1588" t="str">
        <v/>
      </c>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8"/>
      <c r="DX35" s="21"/>
      <c r="DY35" s="21"/>
      <c r="DZ35" s="21"/>
      <c r="EA35" s="21"/>
      <c r="EB35" s="21"/>
      <c r="EC35" s="21"/>
      <c r="ED35" s="21"/>
      <c r="EE35" s="21"/>
      <c r="EF35" s="21"/>
      <c r="EG35" s="21"/>
      <c r="EH35" s="21"/>
      <c r="EI35" s="21"/>
      <c r="EJ35" s="21"/>
      <c r="EK35" s="21"/>
      <c r="EL35" s="21"/>
      <c r="EM35" s="21"/>
      <c r="EN35" s="21"/>
      <c r="EO35" s="21"/>
      <c r="EP35" s="21"/>
      <c r="EQ35" s="21"/>
      <c r="ER35" s="28"/>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8"/>
      <c r="JH35" s="21"/>
      <c r="JI35" s="21"/>
      <c r="JJ35" s="21"/>
      <c r="JK35" s="21"/>
      <c r="JL35" s="21"/>
      <c r="JM35" s="21"/>
      <c r="JN35" s="21"/>
      <c r="JO35" s="21"/>
      <c r="JP35" s="21"/>
      <c r="JQ35" s="21"/>
      <c r="JR35" s="21"/>
      <c r="JS35" s="21"/>
      <c r="JT35" s="21"/>
      <c r="JU35" s="21"/>
      <c r="JV35" s="21"/>
      <c r="JW35" s="21"/>
      <c r="JX35" s="21"/>
      <c r="JY35" s="21"/>
      <c r="JZ35" s="21"/>
      <c r="KA35" s="21"/>
      <c r="KB35" s="28"/>
    </row>
    <row r="36" spans="2:288" ht="15" customHeight="1" x14ac:dyDescent="0.25">
      <c r="B36" s="1590" t="s">
        <v>256</v>
      </c>
      <c r="C36" s="1588" t="str">
        <v/>
      </c>
      <c r="D36" s="1588" t="str">
        <v/>
      </c>
      <c r="E36" s="1588" t="str">
        <v/>
      </c>
      <c r="F36" s="1588" t="str">
        <v/>
      </c>
      <c r="G36" s="1588" t="str">
        <v/>
      </c>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8"/>
      <c r="DX36" s="21"/>
      <c r="DY36" s="21"/>
      <c r="DZ36" s="21"/>
      <c r="EA36" s="21"/>
      <c r="EB36" s="21"/>
      <c r="EC36" s="21"/>
      <c r="ED36" s="21"/>
      <c r="EE36" s="21"/>
      <c r="EF36" s="21"/>
      <c r="EG36" s="21"/>
      <c r="EH36" s="21"/>
      <c r="EI36" s="21"/>
      <c r="EJ36" s="21"/>
      <c r="EK36" s="21"/>
      <c r="EL36" s="21"/>
      <c r="EM36" s="21"/>
      <c r="EN36" s="21"/>
      <c r="EO36" s="21"/>
      <c r="EP36" s="21"/>
      <c r="EQ36" s="21"/>
      <c r="ER36" s="28"/>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8"/>
      <c r="JH36" s="21"/>
      <c r="JI36" s="21"/>
      <c r="JJ36" s="21"/>
      <c r="JK36" s="21"/>
      <c r="JL36" s="21"/>
      <c r="JM36" s="21"/>
      <c r="JN36" s="21"/>
      <c r="JO36" s="21"/>
      <c r="JP36" s="21"/>
      <c r="JQ36" s="21"/>
      <c r="JR36" s="21"/>
      <c r="JS36" s="21"/>
      <c r="JT36" s="21"/>
      <c r="JU36" s="21"/>
      <c r="JV36" s="21"/>
      <c r="JW36" s="21"/>
      <c r="JX36" s="21"/>
      <c r="JY36" s="21"/>
      <c r="JZ36" s="21"/>
      <c r="KA36" s="21"/>
      <c r="KB36" s="28"/>
    </row>
    <row r="37" spans="2:288" ht="15" customHeight="1" x14ac:dyDescent="0.25">
      <c r="B37" s="1590" t="s">
        <v>257</v>
      </c>
      <c r="C37" s="1588" t="str">
        <v/>
      </c>
      <c r="D37" s="1588" t="str">
        <v/>
      </c>
      <c r="E37" s="1588" t="str">
        <v/>
      </c>
      <c r="F37" s="1588" t="str">
        <v/>
      </c>
      <c r="G37" s="1588" t="str">
        <v/>
      </c>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8"/>
      <c r="DX37" s="21"/>
      <c r="DY37" s="21"/>
      <c r="DZ37" s="21"/>
      <c r="EA37" s="21"/>
      <c r="EB37" s="21"/>
      <c r="EC37" s="21"/>
      <c r="ED37" s="21"/>
      <c r="EE37" s="21"/>
      <c r="EF37" s="21"/>
      <c r="EG37" s="21"/>
      <c r="EH37" s="21"/>
      <c r="EI37" s="21"/>
      <c r="EJ37" s="21"/>
      <c r="EK37" s="21"/>
      <c r="EL37" s="21"/>
      <c r="EM37" s="21"/>
      <c r="EN37" s="21"/>
      <c r="EO37" s="21"/>
      <c r="EP37" s="21"/>
      <c r="EQ37" s="21"/>
      <c r="ER37" s="28"/>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c r="IW37" s="21"/>
      <c r="IX37" s="21"/>
      <c r="IY37" s="21"/>
      <c r="IZ37" s="21"/>
      <c r="JA37" s="21"/>
      <c r="JB37" s="21"/>
      <c r="JC37" s="21"/>
      <c r="JD37" s="21"/>
      <c r="JE37" s="21"/>
      <c r="JF37" s="21"/>
      <c r="JG37" s="28"/>
      <c r="JH37" s="21"/>
      <c r="JI37" s="21"/>
      <c r="JJ37" s="21"/>
      <c r="JK37" s="21"/>
      <c r="JL37" s="21"/>
      <c r="JM37" s="21"/>
      <c r="JN37" s="21"/>
      <c r="JO37" s="21"/>
      <c r="JP37" s="21"/>
      <c r="JQ37" s="21"/>
      <c r="JR37" s="21"/>
      <c r="JS37" s="21"/>
      <c r="JT37" s="21"/>
      <c r="JU37" s="21"/>
      <c r="JV37" s="21"/>
      <c r="JW37" s="21"/>
      <c r="JX37" s="21"/>
      <c r="JY37" s="21"/>
      <c r="JZ37" s="21"/>
      <c r="KA37" s="21"/>
      <c r="KB37" s="28"/>
    </row>
    <row r="38" spans="2:288" ht="15" customHeight="1" x14ac:dyDescent="0.25">
      <c r="B38" s="1590" t="s">
        <v>258</v>
      </c>
      <c r="C38" s="1588" t="str">
        <v/>
      </c>
      <c r="D38" s="1588" t="str">
        <v/>
      </c>
      <c r="E38" s="1588" t="str">
        <v/>
      </c>
      <c r="F38" s="1588" t="str">
        <v/>
      </c>
      <c r="G38" s="1588" t="str">
        <v/>
      </c>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8"/>
      <c r="DX38" s="21"/>
      <c r="DY38" s="21"/>
      <c r="DZ38" s="21"/>
      <c r="EA38" s="21"/>
      <c r="EB38" s="21"/>
      <c r="EC38" s="21"/>
      <c r="ED38" s="21"/>
      <c r="EE38" s="21"/>
      <c r="EF38" s="21"/>
      <c r="EG38" s="21"/>
      <c r="EH38" s="21"/>
      <c r="EI38" s="21"/>
      <c r="EJ38" s="21"/>
      <c r="EK38" s="21"/>
      <c r="EL38" s="21"/>
      <c r="EM38" s="21"/>
      <c r="EN38" s="21"/>
      <c r="EO38" s="21"/>
      <c r="EP38" s="21"/>
      <c r="EQ38" s="21"/>
      <c r="ER38" s="28"/>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c r="IW38" s="21"/>
      <c r="IX38" s="21"/>
      <c r="IY38" s="21"/>
      <c r="IZ38" s="21"/>
      <c r="JA38" s="21"/>
      <c r="JB38" s="21"/>
      <c r="JC38" s="21"/>
      <c r="JD38" s="21"/>
      <c r="JE38" s="21"/>
      <c r="JF38" s="21"/>
      <c r="JG38" s="28"/>
      <c r="JH38" s="21"/>
      <c r="JI38" s="21"/>
      <c r="JJ38" s="21"/>
      <c r="JK38" s="21"/>
      <c r="JL38" s="21"/>
      <c r="JM38" s="21"/>
      <c r="JN38" s="21"/>
      <c r="JO38" s="21"/>
      <c r="JP38" s="21"/>
      <c r="JQ38" s="21"/>
      <c r="JR38" s="21"/>
      <c r="JS38" s="21"/>
      <c r="JT38" s="21"/>
      <c r="JU38" s="21"/>
      <c r="JV38" s="21"/>
      <c r="JW38" s="21"/>
      <c r="JX38" s="21"/>
      <c r="JY38" s="21"/>
      <c r="JZ38" s="21"/>
      <c r="KA38" s="21"/>
      <c r="KB38" s="28"/>
    </row>
    <row r="39" spans="2:288" ht="15" customHeight="1" x14ac:dyDescent="0.25">
      <c r="B39" s="1590" t="s">
        <v>259</v>
      </c>
      <c r="C39" s="1588" t="str">
        <v/>
      </c>
      <c r="D39" s="1588" t="str">
        <v/>
      </c>
      <c r="E39" s="1588" t="str">
        <v/>
      </c>
      <c r="F39" s="1588" t="str">
        <v/>
      </c>
      <c r="G39" s="1588" t="str">
        <v/>
      </c>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8"/>
      <c r="DX39" s="21"/>
      <c r="DY39" s="21"/>
      <c r="DZ39" s="21"/>
      <c r="EA39" s="21"/>
      <c r="EB39" s="21"/>
      <c r="EC39" s="21"/>
      <c r="ED39" s="21"/>
      <c r="EE39" s="21"/>
      <c r="EF39" s="21"/>
      <c r="EG39" s="21"/>
      <c r="EH39" s="21"/>
      <c r="EI39" s="21"/>
      <c r="EJ39" s="21"/>
      <c r="EK39" s="21"/>
      <c r="EL39" s="21"/>
      <c r="EM39" s="21"/>
      <c r="EN39" s="21"/>
      <c r="EO39" s="21"/>
      <c r="EP39" s="21"/>
      <c r="EQ39" s="21"/>
      <c r="ER39" s="28"/>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c r="IW39" s="21"/>
      <c r="IX39" s="21"/>
      <c r="IY39" s="21"/>
      <c r="IZ39" s="21"/>
      <c r="JA39" s="21"/>
      <c r="JB39" s="21"/>
      <c r="JC39" s="21"/>
      <c r="JD39" s="21"/>
      <c r="JE39" s="21"/>
      <c r="JF39" s="21"/>
      <c r="JG39" s="28"/>
      <c r="JH39" s="21"/>
      <c r="JI39" s="21"/>
      <c r="JJ39" s="21"/>
      <c r="JK39" s="21"/>
      <c r="JL39" s="21"/>
      <c r="JM39" s="21"/>
      <c r="JN39" s="21"/>
      <c r="JO39" s="21"/>
      <c r="JP39" s="21"/>
      <c r="JQ39" s="21"/>
      <c r="JR39" s="21"/>
      <c r="JS39" s="21"/>
      <c r="JT39" s="21"/>
      <c r="JU39" s="21"/>
      <c r="JV39" s="21"/>
      <c r="JW39" s="21"/>
      <c r="JX39" s="21"/>
      <c r="JY39" s="21"/>
      <c r="JZ39" s="21"/>
      <c r="KA39" s="21"/>
      <c r="KB39" s="28"/>
    </row>
    <row r="40" spans="2:288" ht="15" customHeight="1" x14ac:dyDescent="0.25">
      <c r="B40" s="1590" t="s">
        <v>260</v>
      </c>
      <c r="C40" s="1588" t="str">
        <v/>
      </c>
      <c r="D40" s="1588" t="str">
        <v/>
      </c>
      <c r="E40" s="1588" t="str">
        <v/>
      </c>
      <c r="F40" s="1588" t="str">
        <v/>
      </c>
      <c r="G40" s="1588" t="str">
        <v/>
      </c>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8"/>
      <c r="DX40" s="21"/>
      <c r="DY40" s="21"/>
      <c r="DZ40" s="21"/>
      <c r="EA40" s="21"/>
      <c r="EB40" s="21"/>
      <c r="EC40" s="21"/>
      <c r="ED40" s="21"/>
      <c r="EE40" s="21"/>
      <c r="EF40" s="21"/>
      <c r="EG40" s="21"/>
      <c r="EH40" s="21"/>
      <c r="EI40" s="21"/>
      <c r="EJ40" s="21"/>
      <c r="EK40" s="21"/>
      <c r="EL40" s="21"/>
      <c r="EM40" s="21"/>
      <c r="EN40" s="21"/>
      <c r="EO40" s="21"/>
      <c r="EP40" s="21"/>
      <c r="EQ40" s="21"/>
      <c r="ER40" s="28"/>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c r="IW40" s="21"/>
      <c r="IX40" s="21"/>
      <c r="IY40" s="21"/>
      <c r="IZ40" s="21"/>
      <c r="JA40" s="21"/>
      <c r="JB40" s="21"/>
      <c r="JC40" s="21"/>
      <c r="JD40" s="21"/>
      <c r="JE40" s="21"/>
      <c r="JF40" s="21"/>
      <c r="JG40" s="28"/>
      <c r="JH40" s="21"/>
      <c r="JI40" s="21"/>
      <c r="JJ40" s="21"/>
      <c r="JK40" s="21"/>
      <c r="JL40" s="21"/>
      <c r="JM40" s="21"/>
      <c r="JN40" s="21"/>
      <c r="JO40" s="21"/>
      <c r="JP40" s="21"/>
      <c r="JQ40" s="21"/>
      <c r="JR40" s="21"/>
      <c r="JS40" s="21"/>
      <c r="JT40" s="21"/>
      <c r="JU40" s="21"/>
      <c r="JV40" s="21"/>
      <c r="JW40" s="21"/>
      <c r="JX40" s="21"/>
      <c r="JY40" s="21"/>
      <c r="JZ40" s="21"/>
      <c r="KA40" s="21"/>
      <c r="KB40" s="28"/>
    </row>
    <row r="41" spans="2:288" ht="15" customHeight="1" x14ac:dyDescent="0.25">
      <c r="B41" s="1590" t="s">
        <v>261</v>
      </c>
      <c r="C41" s="1588" t="str">
        <v/>
      </c>
      <c r="D41" s="1588" t="str">
        <v/>
      </c>
      <c r="E41" s="1588" t="str">
        <v/>
      </c>
      <c r="F41" s="1588" t="str">
        <v/>
      </c>
      <c r="G41" s="1588" t="str">
        <v/>
      </c>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8"/>
      <c r="DX41" s="21"/>
      <c r="DY41" s="21"/>
      <c r="DZ41" s="21"/>
      <c r="EA41" s="21"/>
      <c r="EB41" s="21"/>
      <c r="EC41" s="21"/>
      <c r="ED41" s="21"/>
      <c r="EE41" s="21"/>
      <c r="EF41" s="21"/>
      <c r="EG41" s="21"/>
      <c r="EH41" s="21"/>
      <c r="EI41" s="21"/>
      <c r="EJ41" s="21"/>
      <c r="EK41" s="21"/>
      <c r="EL41" s="21"/>
      <c r="EM41" s="21"/>
      <c r="EN41" s="21"/>
      <c r="EO41" s="21"/>
      <c r="EP41" s="21"/>
      <c r="EQ41" s="21"/>
      <c r="ER41" s="28"/>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8"/>
      <c r="JH41" s="21"/>
      <c r="JI41" s="21"/>
      <c r="JJ41" s="21"/>
      <c r="JK41" s="21"/>
      <c r="JL41" s="21"/>
      <c r="JM41" s="21"/>
      <c r="JN41" s="21"/>
      <c r="JO41" s="21"/>
      <c r="JP41" s="21"/>
      <c r="JQ41" s="21"/>
      <c r="JR41" s="21"/>
      <c r="JS41" s="21"/>
      <c r="JT41" s="21"/>
      <c r="JU41" s="21"/>
      <c r="JV41" s="21"/>
      <c r="JW41" s="21"/>
      <c r="JX41" s="21"/>
      <c r="JY41" s="21"/>
      <c r="JZ41" s="21"/>
      <c r="KA41" s="21"/>
      <c r="KB41" s="28"/>
    </row>
    <row r="42" spans="2:288" ht="15" customHeight="1" x14ac:dyDescent="0.25">
      <c r="B42" s="1590" t="s">
        <v>262</v>
      </c>
      <c r="C42" s="1588" t="str">
        <v/>
      </c>
      <c r="D42" s="1588" t="str">
        <v/>
      </c>
      <c r="E42" s="1588" t="str">
        <v/>
      </c>
      <c r="F42" s="1588" t="str">
        <v/>
      </c>
      <c r="G42" s="1588" t="str">
        <v/>
      </c>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8"/>
      <c r="DX42" s="21"/>
      <c r="DY42" s="21"/>
      <c r="DZ42" s="21"/>
      <c r="EA42" s="21"/>
      <c r="EB42" s="21"/>
      <c r="EC42" s="21"/>
      <c r="ED42" s="21"/>
      <c r="EE42" s="21"/>
      <c r="EF42" s="21"/>
      <c r="EG42" s="21"/>
      <c r="EH42" s="21"/>
      <c r="EI42" s="21"/>
      <c r="EJ42" s="21"/>
      <c r="EK42" s="21"/>
      <c r="EL42" s="21"/>
      <c r="EM42" s="21"/>
      <c r="EN42" s="21"/>
      <c r="EO42" s="21"/>
      <c r="EP42" s="21"/>
      <c r="EQ42" s="21"/>
      <c r="ER42" s="28"/>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8"/>
      <c r="JH42" s="21"/>
      <c r="JI42" s="21"/>
      <c r="JJ42" s="21"/>
      <c r="JK42" s="21"/>
      <c r="JL42" s="21"/>
      <c r="JM42" s="21"/>
      <c r="JN42" s="21"/>
      <c r="JO42" s="21"/>
      <c r="JP42" s="21"/>
      <c r="JQ42" s="21"/>
      <c r="JR42" s="21"/>
      <c r="JS42" s="21"/>
      <c r="JT42" s="21"/>
      <c r="JU42" s="21"/>
      <c r="JV42" s="21"/>
      <c r="JW42" s="21"/>
      <c r="JX42" s="21"/>
      <c r="JY42" s="21"/>
      <c r="JZ42" s="21"/>
      <c r="KA42" s="21"/>
      <c r="KB42" s="28"/>
    </row>
    <row r="43" spans="2:288" ht="15" customHeight="1" x14ac:dyDescent="0.25">
      <c r="B43" s="1590" t="s">
        <v>263</v>
      </c>
      <c r="C43" s="1588" t="str">
        <v/>
      </c>
      <c r="D43" s="1588" t="str">
        <v/>
      </c>
      <c r="E43" s="1588" t="str">
        <v/>
      </c>
      <c r="F43" s="1588" t="str">
        <v/>
      </c>
      <c r="G43" s="1588" t="str">
        <v/>
      </c>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8"/>
      <c r="DX43" s="21"/>
      <c r="DY43" s="21"/>
      <c r="DZ43" s="21"/>
      <c r="EA43" s="21"/>
      <c r="EB43" s="21"/>
      <c r="EC43" s="21"/>
      <c r="ED43" s="21"/>
      <c r="EE43" s="21"/>
      <c r="EF43" s="21"/>
      <c r="EG43" s="21"/>
      <c r="EH43" s="21"/>
      <c r="EI43" s="21"/>
      <c r="EJ43" s="21"/>
      <c r="EK43" s="21"/>
      <c r="EL43" s="21"/>
      <c r="EM43" s="21"/>
      <c r="EN43" s="21"/>
      <c r="EO43" s="21"/>
      <c r="EP43" s="21"/>
      <c r="EQ43" s="21"/>
      <c r="ER43" s="28"/>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c r="IW43" s="21"/>
      <c r="IX43" s="21"/>
      <c r="IY43" s="21"/>
      <c r="IZ43" s="21"/>
      <c r="JA43" s="21"/>
      <c r="JB43" s="21"/>
      <c r="JC43" s="21"/>
      <c r="JD43" s="21"/>
      <c r="JE43" s="21"/>
      <c r="JF43" s="21"/>
      <c r="JG43" s="28"/>
      <c r="JH43" s="21"/>
      <c r="JI43" s="21"/>
      <c r="JJ43" s="21"/>
      <c r="JK43" s="21"/>
      <c r="JL43" s="21"/>
      <c r="JM43" s="21"/>
      <c r="JN43" s="21"/>
      <c r="JO43" s="21"/>
      <c r="JP43" s="21"/>
      <c r="JQ43" s="21"/>
      <c r="JR43" s="21"/>
      <c r="JS43" s="21"/>
      <c r="JT43" s="21"/>
      <c r="JU43" s="21"/>
      <c r="JV43" s="21"/>
      <c r="JW43" s="21"/>
      <c r="JX43" s="21"/>
      <c r="JY43" s="21"/>
      <c r="JZ43" s="21"/>
      <c r="KA43" s="21"/>
      <c r="KB43" s="28"/>
    </row>
    <row r="44" spans="2:288" ht="15" customHeight="1" x14ac:dyDescent="0.25">
      <c r="B44" s="1590" t="s">
        <v>264</v>
      </c>
      <c r="C44" s="1588" t="str">
        <v/>
      </c>
      <c r="D44" s="1588" t="str">
        <v/>
      </c>
      <c r="E44" s="1588" t="str">
        <v/>
      </c>
      <c r="F44" s="1588" t="str">
        <v/>
      </c>
      <c r="G44" s="1588" t="str">
        <v/>
      </c>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8"/>
      <c r="DX44" s="21"/>
      <c r="DY44" s="21"/>
      <c r="DZ44" s="21"/>
      <c r="EA44" s="21"/>
      <c r="EB44" s="21"/>
      <c r="EC44" s="21"/>
      <c r="ED44" s="21"/>
      <c r="EE44" s="21"/>
      <c r="EF44" s="21"/>
      <c r="EG44" s="21"/>
      <c r="EH44" s="21"/>
      <c r="EI44" s="21"/>
      <c r="EJ44" s="21"/>
      <c r="EK44" s="21"/>
      <c r="EL44" s="21"/>
      <c r="EM44" s="21"/>
      <c r="EN44" s="21"/>
      <c r="EO44" s="21"/>
      <c r="EP44" s="21"/>
      <c r="EQ44" s="21"/>
      <c r="ER44" s="28"/>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c r="IW44" s="21"/>
      <c r="IX44" s="21"/>
      <c r="IY44" s="21"/>
      <c r="IZ44" s="21"/>
      <c r="JA44" s="21"/>
      <c r="JB44" s="21"/>
      <c r="JC44" s="21"/>
      <c r="JD44" s="21"/>
      <c r="JE44" s="21"/>
      <c r="JF44" s="21"/>
      <c r="JG44" s="28"/>
      <c r="JH44" s="21"/>
      <c r="JI44" s="21"/>
      <c r="JJ44" s="21"/>
      <c r="JK44" s="21"/>
      <c r="JL44" s="21"/>
      <c r="JM44" s="21"/>
      <c r="JN44" s="21"/>
      <c r="JO44" s="21"/>
      <c r="JP44" s="21"/>
      <c r="JQ44" s="21"/>
      <c r="JR44" s="21"/>
      <c r="JS44" s="21"/>
      <c r="JT44" s="21"/>
      <c r="JU44" s="21"/>
      <c r="JV44" s="21"/>
      <c r="JW44" s="21"/>
      <c r="JX44" s="21"/>
      <c r="JY44" s="21"/>
      <c r="JZ44" s="21"/>
      <c r="KA44" s="21"/>
      <c r="KB44" s="28"/>
    </row>
    <row r="45" spans="2:288" ht="15" customHeight="1" x14ac:dyDescent="0.25">
      <c r="B45" s="1590" t="s">
        <v>265</v>
      </c>
      <c r="C45" s="1588" t="str">
        <v/>
      </c>
      <c r="D45" s="1588" t="str">
        <v/>
      </c>
      <c r="E45" s="1588" t="str">
        <v/>
      </c>
      <c r="F45" s="1588" t="str">
        <v/>
      </c>
      <c r="G45" s="1588" t="str">
        <v/>
      </c>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8"/>
      <c r="DX45" s="21"/>
      <c r="DY45" s="21"/>
      <c r="DZ45" s="21"/>
      <c r="EA45" s="21"/>
      <c r="EB45" s="21"/>
      <c r="EC45" s="21"/>
      <c r="ED45" s="21"/>
      <c r="EE45" s="21"/>
      <c r="EF45" s="21"/>
      <c r="EG45" s="21"/>
      <c r="EH45" s="21"/>
      <c r="EI45" s="21"/>
      <c r="EJ45" s="21"/>
      <c r="EK45" s="21"/>
      <c r="EL45" s="21"/>
      <c r="EM45" s="21"/>
      <c r="EN45" s="21"/>
      <c r="EO45" s="21"/>
      <c r="EP45" s="21"/>
      <c r="EQ45" s="21"/>
      <c r="ER45" s="28"/>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c r="IW45" s="21"/>
      <c r="IX45" s="21"/>
      <c r="IY45" s="21"/>
      <c r="IZ45" s="21"/>
      <c r="JA45" s="21"/>
      <c r="JB45" s="21"/>
      <c r="JC45" s="21"/>
      <c r="JD45" s="21"/>
      <c r="JE45" s="21"/>
      <c r="JF45" s="21"/>
      <c r="JG45" s="28"/>
      <c r="JH45" s="21"/>
      <c r="JI45" s="21"/>
      <c r="JJ45" s="21"/>
      <c r="JK45" s="21"/>
      <c r="JL45" s="21"/>
      <c r="JM45" s="21"/>
      <c r="JN45" s="21"/>
      <c r="JO45" s="21"/>
      <c r="JP45" s="21"/>
      <c r="JQ45" s="21"/>
      <c r="JR45" s="21"/>
      <c r="JS45" s="21"/>
      <c r="JT45" s="21"/>
      <c r="JU45" s="21"/>
      <c r="JV45" s="21"/>
      <c r="JW45" s="21"/>
      <c r="JX45" s="21"/>
      <c r="JY45" s="21"/>
      <c r="JZ45" s="21"/>
      <c r="KA45" s="21"/>
      <c r="KB45" s="28"/>
    </row>
    <row r="46" spans="2:288" ht="15" customHeight="1" x14ac:dyDescent="0.25">
      <c r="B46" s="1590" t="s">
        <v>266</v>
      </c>
      <c r="C46" s="1588" t="str">
        <v/>
      </c>
      <c r="D46" s="1588" t="str">
        <v/>
      </c>
      <c r="E46" s="1588" t="str">
        <v/>
      </c>
      <c r="F46" s="1588" t="str">
        <v/>
      </c>
      <c r="G46" s="1588" t="str">
        <v/>
      </c>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8"/>
      <c r="DX46" s="21"/>
      <c r="DY46" s="21"/>
      <c r="DZ46" s="21"/>
      <c r="EA46" s="21"/>
      <c r="EB46" s="21"/>
      <c r="EC46" s="21"/>
      <c r="ED46" s="21"/>
      <c r="EE46" s="21"/>
      <c r="EF46" s="21"/>
      <c r="EG46" s="21"/>
      <c r="EH46" s="21"/>
      <c r="EI46" s="21"/>
      <c r="EJ46" s="21"/>
      <c r="EK46" s="21"/>
      <c r="EL46" s="21"/>
      <c r="EM46" s="21"/>
      <c r="EN46" s="21"/>
      <c r="EO46" s="21"/>
      <c r="EP46" s="21"/>
      <c r="EQ46" s="21"/>
      <c r="ER46" s="28"/>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8"/>
      <c r="JH46" s="21"/>
      <c r="JI46" s="21"/>
      <c r="JJ46" s="21"/>
      <c r="JK46" s="21"/>
      <c r="JL46" s="21"/>
      <c r="JM46" s="21"/>
      <c r="JN46" s="21"/>
      <c r="JO46" s="21"/>
      <c r="JP46" s="21"/>
      <c r="JQ46" s="21"/>
      <c r="JR46" s="21"/>
      <c r="JS46" s="21"/>
      <c r="JT46" s="21"/>
      <c r="JU46" s="21"/>
      <c r="JV46" s="21"/>
      <c r="JW46" s="21"/>
      <c r="JX46" s="21"/>
      <c r="JY46" s="21"/>
      <c r="JZ46" s="21"/>
      <c r="KA46" s="21"/>
      <c r="KB46" s="28"/>
    </row>
    <row r="47" spans="2:288" ht="15" customHeight="1" x14ac:dyDescent="0.25">
      <c r="B47" s="1590" t="s">
        <v>267</v>
      </c>
      <c r="C47" s="1588" t="str">
        <v/>
      </c>
      <c r="D47" s="1588" t="str">
        <v/>
      </c>
      <c r="E47" s="1588" t="str">
        <v/>
      </c>
      <c r="F47" s="1588" t="str">
        <v/>
      </c>
      <c r="G47" s="1588" t="str">
        <v/>
      </c>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8"/>
      <c r="DX47" s="21"/>
      <c r="DY47" s="21"/>
      <c r="DZ47" s="21"/>
      <c r="EA47" s="21"/>
      <c r="EB47" s="21"/>
      <c r="EC47" s="21"/>
      <c r="ED47" s="21"/>
      <c r="EE47" s="21"/>
      <c r="EF47" s="21"/>
      <c r="EG47" s="21"/>
      <c r="EH47" s="21"/>
      <c r="EI47" s="21"/>
      <c r="EJ47" s="21"/>
      <c r="EK47" s="21"/>
      <c r="EL47" s="21"/>
      <c r="EM47" s="21"/>
      <c r="EN47" s="21"/>
      <c r="EO47" s="21"/>
      <c r="EP47" s="21"/>
      <c r="EQ47" s="21"/>
      <c r="ER47" s="28"/>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8"/>
      <c r="JH47" s="21"/>
      <c r="JI47" s="21"/>
      <c r="JJ47" s="21"/>
      <c r="JK47" s="21"/>
      <c r="JL47" s="21"/>
      <c r="JM47" s="21"/>
      <c r="JN47" s="21"/>
      <c r="JO47" s="21"/>
      <c r="JP47" s="21"/>
      <c r="JQ47" s="21"/>
      <c r="JR47" s="21"/>
      <c r="JS47" s="21"/>
      <c r="JT47" s="21"/>
      <c r="JU47" s="21"/>
      <c r="JV47" s="21"/>
      <c r="JW47" s="21"/>
      <c r="JX47" s="21"/>
      <c r="JY47" s="21"/>
      <c r="JZ47" s="21"/>
      <c r="KA47" s="21"/>
      <c r="KB47" s="28"/>
    </row>
    <row r="48" spans="2:288" ht="15" customHeight="1" x14ac:dyDescent="0.25">
      <c r="B48" s="1590" t="s">
        <v>268</v>
      </c>
      <c r="C48" s="1588" t="str">
        <v/>
      </c>
      <c r="D48" s="1588" t="str">
        <v/>
      </c>
      <c r="E48" s="1588" t="str">
        <v/>
      </c>
      <c r="F48" s="1588" t="str">
        <v/>
      </c>
      <c r="G48" s="1588" t="str">
        <v/>
      </c>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8"/>
      <c r="DX48" s="21"/>
      <c r="DY48" s="21"/>
      <c r="DZ48" s="21"/>
      <c r="EA48" s="21"/>
      <c r="EB48" s="21"/>
      <c r="EC48" s="21"/>
      <c r="ED48" s="21"/>
      <c r="EE48" s="21"/>
      <c r="EF48" s="21"/>
      <c r="EG48" s="21"/>
      <c r="EH48" s="21"/>
      <c r="EI48" s="21"/>
      <c r="EJ48" s="21"/>
      <c r="EK48" s="21"/>
      <c r="EL48" s="21"/>
      <c r="EM48" s="21"/>
      <c r="EN48" s="21"/>
      <c r="EO48" s="21"/>
      <c r="EP48" s="21"/>
      <c r="EQ48" s="21"/>
      <c r="ER48" s="28"/>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8"/>
      <c r="JH48" s="21"/>
      <c r="JI48" s="21"/>
      <c r="JJ48" s="21"/>
      <c r="JK48" s="21"/>
      <c r="JL48" s="21"/>
      <c r="JM48" s="21"/>
      <c r="JN48" s="21"/>
      <c r="JO48" s="21"/>
      <c r="JP48" s="21"/>
      <c r="JQ48" s="21"/>
      <c r="JR48" s="21"/>
      <c r="JS48" s="21"/>
      <c r="JT48" s="21"/>
      <c r="JU48" s="21"/>
      <c r="JV48" s="21"/>
      <c r="JW48" s="21"/>
      <c r="JX48" s="21"/>
      <c r="JY48" s="21"/>
      <c r="JZ48" s="21"/>
      <c r="KA48" s="21"/>
      <c r="KB48" s="28"/>
    </row>
    <row r="49" spans="2:288" ht="15" customHeight="1" x14ac:dyDescent="0.25">
      <c r="B49" s="1590" t="s">
        <v>269</v>
      </c>
      <c r="C49" s="1588" t="str">
        <v/>
      </c>
      <c r="D49" s="1588" t="str">
        <v/>
      </c>
      <c r="E49" s="1588" t="str">
        <v/>
      </c>
      <c r="F49" s="1588" t="str">
        <v/>
      </c>
      <c r="G49" s="1588" t="str">
        <v/>
      </c>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8"/>
      <c r="DX49" s="21"/>
      <c r="DY49" s="21"/>
      <c r="DZ49" s="21"/>
      <c r="EA49" s="21"/>
      <c r="EB49" s="21"/>
      <c r="EC49" s="21"/>
      <c r="ED49" s="21"/>
      <c r="EE49" s="21"/>
      <c r="EF49" s="21"/>
      <c r="EG49" s="21"/>
      <c r="EH49" s="21"/>
      <c r="EI49" s="21"/>
      <c r="EJ49" s="21"/>
      <c r="EK49" s="21"/>
      <c r="EL49" s="21"/>
      <c r="EM49" s="21"/>
      <c r="EN49" s="21"/>
      <c r="EO49" s="21"/>
      <c r="EP49" s="21"/>
      <c r="EQ49" s="21"/>
      <c r="ER49" s="28"/>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8"/>
      <c r="JH49" s="21"/>
      <c r="JI49" s="21"/>
      <c r="JJ49" s="21"/>
      <c r="JK49" s="21"/>
      <c r="JL49" s="21"/>
      <c r="JM49" s="21"/>
      <c r="JN49" s="21"/>
      <c r="JO49" s="21"/>
      <c r="JP49" s="21"/>
      <c r="JQ49" s="21"/>
      <c r="JR49" s="21"/>
      <c r="JS49" s="21"/>
      <c r="JT49" s="21"/>
      <c r="JU49" s="21"/>
      <c r="JV49" s="21"/>
      <c r="JW49" s="21"/>
      <c r="JX49" s="21"/>
      <c r="JY49" s="21"/>
      <c r="JZ49" s="21"/>
      <c r="KA49" s="21"/>
      <c r="KB49" s="28"/>
    </row>
    <row r="50" spans="2:288" ht="15" customHeight="1" x14ac:dyDescent="0.25">
      <c r="B50" s="1590" t="s">
        <v>270</v>
      </c>
      <c r="C50" s="1588" t="str">
        <v/>
      </c>
      <c r="D50" s="1588" t="str">
        <v/>
      </c>
      <c r="E50" s="1588" t="str">
        <v/>
      </c>
      <c r="F50" s="1588" t="str">
        <v/>
      </c>
      <c r="G50" s="1588" t="str">
        <v/>
      </c>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8"/>
      <c r="DX50" s="21"/>
      <c r="DY50" s="21"/>
      <c r="DZ50" s="21"/>
      <c r="EA50" s="21"/>
      <c r="EB50" s="21"/>
      <c r="EC50" s="21"/>
      <c r="ED50" s="21"/>
      <c r="EE50" s="21"/>
      <c r="EF50" s="21"/>
      <c r="EG50" s="21"/>
      <c r="EH50" s="21"/>
      <c r="EI50" s="21"/>
      <c r="EJ50" s="21"/>
      <c r="EK50" s="21"/>
      <c r="EL50" s="21"/>
      <c r="EM50" s="21"/>
      <c r="EN50" s="21"/>
      <c r="EO50" s="21"/>
      <c r="EP50" s="21"/>
      <c r="EQ50" s="21"/>
      <c r="ER50" s="28"/>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8"/>
      <c r="JH50" s="21"/>
      <c r="JI50" s="21"/>
      <c r="JJ50" s="21"/>
      <c r="JK50" s="21"/>
      <c r="JL50" s="21"/>
      <c r="JM50" s="21"/>
      <c r="JN50" s="21"/>
      <c r="JO50" s="21"/>
      <c r="JP50" s="21"/>
      <c r="JQ50" s="21"/>
      <c r="JR50" s="21"/>
      <c r="JS50" s="21"/>
      <c r="JT50" s="21"/>
      <c r="JU50" s="21"/>
      <c r="JV50" s="21"/>
      <c r="JW50" s="21"/>
      <c r="JX50" s="21"/>
      <c r="JY50" s="21"/>
      <c r="JZ50" s="21"/>
      <c r="KA50" s="21"/>
      <c r="KB50" s="28"/>
    </row>
    <row r="51" spans="2:288" ht="15" customHeight="1" x14ac:dyDescent="0.25">
      <c r="B51" s="1590" t="s">
        <v>271</v>
      </c>
      <c r="C51" s="1588" t="str">
        <v/>
      </c>
      <c r="D51" s="1588" t="str">
        <v/>
      </c>
      <c r="E51" s="1588" t="str">
        <v/>
      </c>
      <c r="F51" s="1588" t="str">
        <v/>
      </c>
      <c r="G51" s="1588" t="str">
        <v/>
      </c>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8"/>
      <c r="DX51" s="21"/>
      <c r="DY51" s="21"/>
      <c r="DZ51" s="21"/>
      <c r="EA51" s="21"/>
      <c r="EB51" s="21"/>
      <c r="EC51" s="21"/>
      <c r="ED51" s="21"/>
      <c r="EE51" s="21"/>
      <c r="EF51" s="21"/>
      <c r="EG51" s="21"/>
      <c r="EH51" s="21"/>
      <c r="EI51" s="21"/>
      <c r="EJ51" s="21"/>
      <c r="EK51" s="21"/>
      <c r="EL51" s="21"/>
      <c r="EM51" s="21"/>
      <c r="EN51" s="21"/>
      <c r="EO51" s="21"/>
      <c r="EP51" s="21"/>
      <c r="EQ51" s="21"/>
      <c r="ER51" s="28"/>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8"/>
      <c r="JH51" s="21"/>
      <c r="JI51" s="21"/>
      <c r="JJ51" s="21"/>
      <c r="JK51" s="21"/>
      <c r="JL51" s="21"/>
      <c r="JM51" s="21"/>
      <c r="JN51" s="21"/>
      <c r="JO51" s="21"/>
      <c r="JP51" s="21"/>
      <c r="JQ51" s="21"/>
      <c r="JR51" s="21"/>
      <c r="JS51" s="21"/>
      <c r="JT51" s="21"/>
      <c r="JU51" s="21"/>
      <c r="JV51" s="21"/>
      <c r="JW51" s="21"/>
      <c r="JX51" s="21"/>
      <c r="JY51" s="21"/>
      <c r="JZ51" s="21"/>
      <c r="KA51" s="21"/>
      <c r="KB51" s="28"/>
    </row>
    <row r="52" spans="2:288" ht="15" customHeight="1" x14ac:dyDescent="0.25">
      <c r="B52" s="1590" t="s">
        <v>272</v>
      </c>
      <c r="C52" s="1588" t="str">
        <v/>
      </c>
      <c r="D52" s="1588" t="str">
        <v/>
      </c>
      <c r="E52" s="1588" t="str">
        <v/>
      </c>
      <c r="F52" s="1588" t="str">
        <v/>
      </c>
      <c r="G52" s="1588" t="str">
        <v/>
      </c>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8"/>
      <c r="DX52" s="21"/>
      <c r="DY52" s="21"/>
      <c r="DZ52" s="21"/>
      <c r="EA52" s="21"/>
      <c r="EB52" s="21"/>
      <c r="EC52" s="21"/>
      <c r="ED52" s="21"/>
      <c r="EE52" s="21"/>
      <c r="EF52" s="21"/>
      <c r="EG52" s="21"/>
      <c r="EH52" s="21"/>
      <c r="EI52" s="21"/>
      <c r="EJ52" s="21"/>
      <c r="EK52" s="21"/>
      <c r="EL52" s="21"/>
      <c r="EM52" s="21"/>
      <c r="EN52" s="21"/>
      <c r="EO52" s="21"/>
      <c r="EP52" s="21"/>
      <c r="EQ52" s="21"/>
      <c r="ER52" s="28"/>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8"/>
      <c r="JH52" s="21"/>
      <c r="JI52" s="21"/>
      <c r="JJ52" s="21"/>
      <c r="JK52" s="21"/>
      <c r="JL52" s="21"/>
      <c r="JM52" s="21"/>
      <c r="JN52" s="21"/>
      <c r="JO52" s="21"/>
      <c r="JP52" s="21"/>
      <c r="JQ52" s="21"/>
      <c r="JR52" s="21"/>
      <c r="JS52" s="21"/>
      <c r="JT52" s="21"/>
      <c r="JU52" s="21"/>
      <c r="JV52" s="21"/>
      <c r="JW52" s="21"/>
      <c r="JX52" s="21"/>
      <c r="JY52" s="21"/>
      <c r="JZ52" s="21"/>
      <c r="KA52" s="21"/>
      <c r="KB52" s="28"/>
    </row>
    <row r="53" spans="2:288" ht="15" customHeight="1" x14ac:dyDescent="0.25">
      <c r="B53" s="1590" t="s">
        <v>273</v>
      </c>
      <c r="C53" s="1588" t="str">
        <v/>
      </c>
      <c r="D53" s="1588" t="str">
        <v/>
      </c>
      <c r="E53" s="1588" t="str">
        <v/>
      </c>
      <c r="F53" s="1588" t="str">
        <v/>
      </c>
      <c r="G53" s="1588" t="str">
        <v/>
      </c>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8"/>
      <c r="DX53" s="21"/>
      <c r="DY53" s="21"/>
      <c r="DZ53" s="21"/>
      <c r="EA53" s="21"/>
      <c r="EB53" s="21"/>
      <c r="EC53" s="21"/>
      <c r="ED53" s="21"/>
      <c r="EE53" s="21"/>
      <c r="EF53" s="21"/>
      <c r="EG53" s="21"/>
      <c r="EH53" s="21"/>
      <c r="EI53" s="21"/>
      <c r="EJ53" s="21"/>
      <c r="EK53" s="21"/>
      <c r="EL53" s="21"/>
      <c r="EM53" s="21"/>
      <c r="EN53" s="21"/>
      <c r="EO53" s="21"/>
      <c r="EP53" s="21"/>
      <c r="EQ53" s="21"/>
      <c r="ER53" s="28"/>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8"/>
      <c r="JH53" s="21"/>
      <c r="JI53" s="21"/>
      <c r="JJ53" s="21"/>
      <c r="JK53" s="21"/>
      <c r="JL53" s="21"/>
      <c r="JM53" s="21"/>
      <c r="JN53" s="21"/>
      <c r="JO53" s="21"/>
      <c r="JP53" s="21"/>
      <c r="JQ53" s="21"/>
      <c r="JR53" s="21"/>
      <c r="JS53" s="21"/>
      <c r="JT53" s="21"/>
      <c r="JU53" s="21"/>
      <c r="JV53" s="21"/>
      <c r="JW53" s="21"/>
      <c r="JX53" s="21"/>
      <c r="JY53" s="21"/>
      <c r="JZ53" s="21"/>
      <c r="KA53" s="21"/>
      <c r="KB53" s="28"/>
    </row>
    <row r="54" spans="2:288" ht="15" customHeight="1" x14ac:dyDescent="0.25">
      <c r="B54" s="1590" t="s">
        <v>274</v>
      </c>
      <c r="C54" s="1588" t="str">
        <v/>
      </c>
      <c r="D54" s="1588" t="str">
        <v/>
      </c>
      <c r="E54" s="1588" t="str">
        <v/>
      </c>
      <c r="F54" s="1588" t="str">
        <v/>
      </c>
      <c r="G54" s="1588" t="str">
        <v/>
      </c>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8"/>
      <c r="DX54" s="21"/>
      <c r="DY54" s="21"/>
      <c r="DZ54" s="21"/>
      <c r="EA54" s="21"/>
      <c r="EB54" s="21"/>
      <c r="EC54" s="21"/>
      <c r="ED54" s="21"/>
      <c r="EE54" s="21"/>
      <c r="EF54" s="21"/>
      <c r="EG54" s="21"/>
      <c r="EH54" s="21"/>
      <c r="EI54" s="21"/>
      <c r="EJ54" s="21"/>
      <c r="EK54" s="21"/>
      <c r="EL54" s="21"/>
      <c r="EM54" s="21"/>
      <c r="EN54" s="21"/>
      <c r="EO54" s="21"/>
      <c r="EP54" s="21"/>
      <c r="EQ54" s="21"/>
      <c r="ER54" s="28"/>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8"/>
      <c r="JH54" s="21"/>
      <c r="JI54" s="21"/>
      <c r="JJ54" s="21"/>
      <c r="JK54" s="21"/>
      <c r="JL54" s="21"/>
      <c r="JM54" s="21"/>
      <c r="JN54" s="21"/>
      <c r="JO54" s="21"/>
      <c r="JP54" s="21"/>
      <c r="JQ54" s="21"/>
      <c r="JR54" s="21"/>
      <c r="JS54" s="21"/>
      <c r="JT54" s="21"/>
      <c r="JU54" s="21"/>
      <c r="JV54" s="21"/>
      <c r="JW54" s="21"/>
      <c r="JX54" s="21"/>
      <c r="JY54" s="21"/>
      <c r="JZ54" s="21"/>
      <c r="KA54" s="21"/>
      <c r="KB54" s="28"/>
    </row>
    <row r="55" spans="2:288" ht="15" customHeight="1" x14ac:dyDescent="0.25">
      <c r="B55" s="1590" t="s">
        <v>275</v>
      </c>
      <c r="C55" s="1588" t="str">
        <v/>
      </c>
      <c r="D55" s="1588" t="str">
        <v/>
      </c>
      <c r="E55" s="1588" t="str">
        <v/>
      </c>
      <c r="F55" s="1588" t="str">
        <v/>
      </c>
      <c r="G55" s="1588" t="str">
        <v/>
      </c>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8"/>
      <c r="DX55" s="21"/>
      <c r="DY55" s="21"/>
      <c r="DZ55" s="21"/>
      <c r="EA55" s="21"/>
      <c r="EB55" s="21"/>
      <c r="EC55" s="21"/>
      <c r="ED55" s="21"/>
      <c r="EE55" s="21"/>
      <c r="EF55" s="21"/>
      <c r="EG55" s="21"/>
      <c r="EH55" s="21"/>
      <c r="EI55" s="21"/>
      <c r="EJ55" s="21"/>
      <c r="EK55" s="21"/>
      <c r="EL55" s="21"/>
      <c r="EM55" s="21"/>
      <c r="EN55" s="21"/>
      <c r="EO55" s="21"/>
      <c r="EP55" s="21"/>
      <c r="EQ55" s="21"/>
      <c r="ER55" s="28"/>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8"/>
      <c r="JH55" s="21"/>
      <c r="JI55" s="21"/>
      <c r="JJ55" s="21"/>
      <c r="JK55" s="21"/>
      <c r="JL55" s="21"/>
      <c r="JM55" s="21"/>
      <c r="JN55" s="21"/>
      <c r="JO55" s="21"/>
      <c r="JP55" s="21"/>
      <c r="JQ55" s="21"/>
      <c r="JR55" s="21"/>
      <c r="JS55" s="21"/>
      <c r="JT55" s="21"/>
      <c r="JU55" s="21"/>
      <c r="JV55" s="21"/>
      <c r="JW55" s="21"/>
      <c r="JX55" s="21"/>
      <c r="JY55" s="21"/>
      <c r="JZ55" s="21"/>
      <c r="KA55" s="21"/>
      <c r="KB55" s="28"/>
    </row>
    <row r="56" spans="2:288" ht="15" customHeight="1" x14ac:dyDescent="0.25">
      <c r="B56" s="1590" t="s">
        <v>276</v>
      </c>
      <c r="C56" s="1588" t="str">
        <v/>
      </c>
      <c r="D56" s="1588" t="str">
        <v/>
      </c>
      <c r="E56" s="1588" t="str">
        <v/>
      </c>
      <c r="F56" s="1588" t="str">
        <v/>
      </c>
      <c r="G56" s="1588" t="str">
        <v/>
      </c>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8"/>
      <c r="DX56" s="21"/>
      <c r="DY56" s="21"/>
      <c r="DZ56" s="21"/>
      <c r="EA56" s="21"/>
      <c r="EB56" s="21"/>
      <c r="EC56" s="21"/>
      <c r="ED56" s="21"/>
      <c r="EE56" s="21"/>
      <c r="EF56" s="21"/>
      <c r="EG56" s="21"/>
      <c r="EH56" s="21"/>
      <c r="EI56" s="21"/>
      <c r="EJ56" s="21"/>
      <c r="EK56" s="21"/>
      <c r="EL56" s="21"/>
      <c r="EM56" s="21"/>
      <c r="EN56" s="21"/>
      <c r="EO56" s="21"/>
      <c r="EP56" s="21"/>
      <c r="EQ56" s="21"/>
      <c r="ER56" s="28"/>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8"/>
      <c r="JH56" s="21"/>
      <c r="JI56" s="21"/>
      <c r="JJ56" s="21"/>
      <c r="JK56" s="21"/>
      <c r="JL56" s="21"/>
      <c r="JM56" s="21"/>
      <c r="JN56" s="21"/>
      <c r="JO56" s="21"/>
      <c r="JP56" s="21"/>
      <c r="JQ56" s="21"/>
      <c r="JR56" s="21"/>
      <c r="JS56" s="21"/>
      <c r="JT56" s="21"/>
      <c r="JU56" s="21"/>
      <c r="JV56" s="21"/>
      <c r="JW56" s="21"/>
      <c r="JX56" s="21"/>
      <c r="JY56" s="21"/>
      <c r="JZ56" s="21"/>
      <c r="KA56" s="21"/>
      <c r="KB56" s="28"/>
    </row>
    <row r="57" spans="2:288" ht="15" customHeight="1" x14ac:dyDescent="0.25">
      <c r="B57" s="1590" t="s">
        <v>277</v>
      </c>
      <c r="C57" s="1588" t="str">
        <v/>
      </c>
      <c r="D57" s="1588" t="str">
        <v/>
      </c>
      <c r="E57" s="1588" t="str">
        <v/>
      </c>
      <c r="F57" s="1588" t="str">
        <v/>
      </c>
      <c r="G57" s="1588" t="str">
        <v/>
      </c>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8"/>
      <c r="DX57" s="21"/>
      <c r="DY57" s="21"/>
      <c r="DZ57" s="21"/>
      <c r="EA57" s="21"/>
      <c r="EB57" s="21"/>
      <c r="EC57" s="21"/>
      <c r="ED57" s="21"/>
      <c r="EE57" s="21"/>
      <c r="EF57" s="21"/>
      <c r="EG57" s="21"/>
      <c r="EH57" s="21"/>
      <c r="EI57" s="21"/>
      <c r="EJ57" s="21"/>
      <c r="EK57" s="21"/>
      <c r="EL57" s="21"/>
      <c r="EM57" s="21"/>
      <c r="EN57" s="21"/>
      <c r="EO57" s="21"/>
      <c r="EP57" s="21"/>
      <c r="EQ57" s="21"/>
      <c r="ER57" s="28"/>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8"/>
      <c r="JH57" s="21"/>
      <c r="JI57" s="21"/>
      <c r="JJ57" s="21"/>
      <c r="JK57" s="21"/>
      <c r="JL57" s="21"/>
      <c r="JM57" s="21"/>
      <c r="JN57" s="21"/>
      <c r="JO57" s="21"/>
      <c r="JP57" s="21"/>
      <c r="JQ57" s="21"/>
      <c r="JR57" s="21"/>
      <c r="JS57" s="21"/>
      <c r="JT57" s="21"/>
      <c r="JU57" s="21"/>
      <c r="JV57" s="21"/>
      <c r="JW57" s="21"/>
      <c r="JX57" s="21"/>
      <c r="JY57" s="21"/>
      <c r="JZ57" s="21"/>
      <c r="KA57" s="21"/>
      <c r="KB57" s="28"/>
    </row>
    <row r="58" spans="2:288" ht="15" customHeight="1" x14ac:dyDescent="0.25">
      <c r="B58" s="1590" t="s">
        <v>278</v>
      </c>
      <c r="C58" s="1588" t="str">
        <v/>
      </c>
      <c r="D58" s="1588" t="str">
        <v/>
      </c>
      <c r="E58" s="1588" t="str">
        <v/>
      </c>
      <c r="F58" s="1588" t="str">
        <v/>
      </c>
      <c r="G58" s="1588" t="str">
        <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8"/>
      <c r="DX58" s="21"/>
      <c r="DY58" s="21"/>
      <c r="DZ58" s="21"/>
      <c r="EA58" s="21"/>
      <c r="EB58" s="21"/>
      <c r="EC58" s="21"/>
      <c r="ED58" s="21"/>
      <c r="EE58" s="21"/>
      <c r="EF58" s="21"/>
      <c r="EG58" s="21"/>
      <c r="EH58" s="21"/>
      <c r="EI58" s="21"/>
      <c r="EJ58" s="21"/>
      <c r="EK58" s="21"/>
      <c r="EL58" s="21"/>
      <c r="EM58" s="21"/>
      <c r="EN58" s="21"/>
      <c r="EO58" s="21"/>
      <c r="EP58" s="21"/>
      <c r="EQ58" s="21"/>
      <c r="ER58" s="28"/>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8"/>
      <c r="JH58" s="21"/>
      <c r="JI58" s="21"/>
      <c r="JJ58" s="21"/>
      <c r="JK58" s="21"/>
      <c r="JL58" s="21"/>
      <c r="JM58" s="21"/>
      <c r="JN58" s="21"/>
      <c r="JO58" s="21"/>
      <c r="JP58" s="21"/>
      <c r="JQ58" s="21"/>
      <c r="JR58" s="21"/>
      <c r="JS58" s="21"/>
      <c r="JT58" s="21"/>
      <c r="JU58" s="21"/>
      <c r="JV58" s="21"/>
      <c r="JW58" s="21"/>
      <c r="JX58" s="21"/>
      <c r="JY58" s="21"/>
      <c r="JZ58" s="21"/>
      <c r="KA58" s="21"/>
      <c r="KB58" s="28"/>
    </row>
    <row r="59" spans="2:288" ht="15" customHeight="1" x14ac:dyDescent="0.25">
      <c r="B59" s="1590" t="s">
        <v>279</v>
      </c>
      <c r="C59" s="1588" t="str">
        <v/>
      </c>
      <c r="D59" s="1588" t="str">
        <v/>
      </c>
      <c r="E59" s="1588" t="str">
        <v/>
      </c>
      <c r="F59" s="1588" t="str">
        <v/>
      </c>
      <c r="G59" s="1588" t="str">
        <v/>
      </c>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8"/>
      <c r="DX59" s="21"/>
      <c r="DY59" s="21"/>
      <c r="DZ59" s="21"/>
      <c r="EA59" s="21"/>
      <c r="EB59" s="21"/>
      <c r="EC59" s="21"/>
      <c r="ED59" s="21"/>
      <c r="EE59" s="21"/>
      <c r="EF59" s="21"/>
      <c r="EG59" s="21"/>
      <c r="EH59" s="21"/>
      <c r="EI59" s="21"/>
      <c r="EJ59" s="21"/>
      <c r="EK59" s="21"/>
      <c r="EL59" s="21"/>
      <c r="EM59" s="21"/>
      <c r="EN59" s="21"/>
      <c r="EO59" s="21"/>
      <c r="EP59" s="21"/>
      <c r="EQ59" s="21"/>
      <c r="ER59" s="28"/>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8"/>
      <c r="JH59" s="21"/>
      <c r="JI59" s="21"/>
      <c r="JJ59" s="21"/>
      <c r="JK59" s="21"/>
      <c r="JL59" s="21"/>
      <c r="JM59" s="21"/>
      <c r="JN59" s="21"/>
      <c r="JO59" s="21"/>
      <c r="JP59" s="21"/>
      <c r="JQ59" s="21"/>
      <c r="JR59" s="21"/>
      <c r="JS59" s="21"/>
      <c r="JT59" s="21"/>
      <c r="JU59" s="21"/>
      <c r="JV59" s="21"/>
      <c r="JW59" s="21"/>
      <c r="JX59" s="21"/>
      <c r="JY59" s="21"/>
      <c r="JZ59" s="21"/>
      <c r="KA59" s="21"/>
      <c r="KB59" s="28"/>
    </row>
    <row r="60" spans="2:288" ht="15" customHeight="1" x14ac:dyDescent="0.25">
      <c r="B60" s="1590" t="s">
        <v>280</v>
      </c>
      <c r="C60" s="1588" t="str">
        <v/>
      </c>
      <c r="D60" s="1588" t="str">
        <v/>
      </c>
      <c r="E60" s="1588" t="str">
        <v/>
      </c>
      <c r="F60" s="1588" t="str">
        <v/>
      </c>
      <c r="G60" s="1588" t="str">
        <v/>
      </c>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8"/>
      <c r="DX60" s="21"/>
      <c r="DY60" s="21"/>
      <c r="DZ60" s="21"/>
      <c r="EA60" s="21"/>
      <c r="EB60" s="21"/>
      <c r="EC60" s="21"/>
      <c r="ED60" s="21"/>
      <c r="EE60" s="21"/>
      <c r="EF60" s="21"/>
      <c r="EG60" s="21"/>
      <c r="EH60" s="21"/>
      <c r="EI60" s="21"/>
      <c r="EJ60" s="21"/>
      <c r="EK60" s="21"/>
      <c r="EL60" s="21"/>
      <c r="EM60" s="21"/>
      <c r="EN60" s="21"/>
      <c r="EO60" s="21"/>
      <c r="EP60" s="21"/>
      <c r="EQ60" s="21"/>
      <c r="ER60" s="28"/>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8"/>
      <c r="JH60" s="21"/>
      <c r="JI60" s="21"/>
      <c r="JJ60" s="21"/>
      <c r="JK60" s="21"/>
      <c r="JL60" s="21"/>
      <c r="JM60" s="21"/>
      <c r="JN60" s="21"/>
      <c r="JO60" s="21"/>
      <c r="JP60" s="21"/>
      <c r="JQ60" s="21"/>
      <c r="JR60" s="21"/>
      <c r="JS60" s="21"/>
      <c r="JT60" s="21"/>
      <c r="JU60" s="21"/>
      <c r="JV60" s="21"/>
      <c r="JW60" s="21"/>
      <c r="JX60" s="21"/>
      <c r="JY60" s="21"/>
      <c r="JZ60" s="21"/>
      <c r="KA60" s="21"/>
      <c r="KB60" s="28"/>
    </row>
    <row r="61" spans="2:288" ht="15" customHeight="1" x14ac:dyDescent="0.25">
      <c r="B61" s="1590" t="s">
        <v>281</v>
      </c>
      <c r="C61" s="1588" t="str">
        <v/>
      </c>
      <c r="D61" s="1588" t="str">
        <v/>
      </c>
      <c r="E61" s="1588" t="str">
        <v/>
      </c>
      <c r="F61" s="1588" t="str">
        <v/>
      </c>
      <c r="G61" s="1588" t="str">
        <v/>
      </c>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8"/>
      <c r="DX61" s="21"/>
      <c r="DY61" s="21"/>
      <c r="DZ61" s="21"/>
      <c r="EA61" s="21"/>
      <c r="EB61" s="21"/>
      <c r="EC61" s="21"/>
      <c r="ED61" s="21"/>
      <c r="EE61" s="21"/>
      <c r="EF61" s="21"/>
      <c r="EG61" s="21"/>
      <c r="EH61" s="21"/>
      <c r="EI61" s="21"/>
      <c r="EJ61" s="21"/>
      <c r="EK61" s="21"/>
      <c r="EL61" s="21"/>
      <c r="EM61" s="21"/>
      <c r="EN61" s="21"/>
      <c r="EO61" s="21"/>
      <c r="EP61" s="21"/>
      <c r="EQ61" s="21"/>
      <c r="ER61" s="28"/>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8"/>
      <c r="JH61" s="21"/>
      <c r="JI61" s="21"/>
      <c r="JJ61" s="21"/>
      <c r="JK61" s="21"/>
      <c r="JL61" s="21"/>
      <c r="JM61" s="21"/>
      <c r="JN61" s="21"/>
      <c r="JO61" s="21"/>
      <c r="JP61" s="21"/>
      <c r="JQ61" s="21"/>
      <c r="JR61" s="21"/>
      <c r="JS61" s="21"/>
      <c r="JT61" s="21"/>
      <c r="JU61" s="21"/>
      <c r="JV61" s="21"/>
      <c r="JW61" s="21"/>
      <c r="JX61" s="21"/>
      <c r="JY61" s="21"/>
      <c r="JZ61" s="21"/>
      <c r="KA61" s="21"/>
      <c r="KB61" s="28"/>
    </row>
    <row r="62" spans="2:288" ht="15" customHeight="1" x14ac:dyDescent="0.25">
      <c r="B62" s="1590" t="s">
        <v>282</v>
      </c>
      <c r="C62" s="1588" t="str">
        <v/>
      </c>
      <c r="D62" s="1588" t="str">
        <v/>
      </c>
      <c r="E62" s="1588" t="str">
        <v/>
      </c>
      <c r="F62" s="1588" t="str">
        <v/>
      </c>
      <c r="G62" s="1588" t="str">
        <v/>
      </c>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8"/>
      <c r="DX62" s="21"/>
      <c r="DY62" s="21"/>
      <c r="DZ62" s="21"/>
      <c r="EA62" s="21"/>
      <c r="EB62" s="21"/>
      <c r="EC62" s="21"/>
      <c r="ED62" s="21"/>
      <c r="EE62" s="21"/>
      <c r="EF62" s="21"/>
      <c r="EG62" s="21"/>
      <c r="EH62" s="21"/>
      <c r="EI62" s="21"/>
      <c r="EJ62" s="21"/>
      <c r="EK62" s="21"/>
      <c r="EL62" s="21"/>
      <c r="EM62" s="21"/>
      <c r="EN62" s="21"/>
      <c r="EO62" s="21"/>
      <c r="EP62" s="21"/>
      <c r="EQ62" s="21"/>
      <c r="ER62" s="28"/>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8"/>
      <c r="JH62" s="21"/>
      <c r="JI62" s="21"/>
      <c r="JJ62" s="21"/>
      <c r="JK62" s="21"/>
      <c r="JL62" s="21"/>
      <c r="JM62" s="21"/>
      <c r="JN62" s="21"/>
      <c r="JO62" s="21"/>
      <c r="JP62" s="21"/>
      <c r="JQ62" s="21"/>
      <c r="JR62" s="21"/>
      <c r="JS62" s="21"/>
      <c r="JT62" s="21"/>
      <c r="JU62" s="21"/>
      <c r="JV62" s="21"/>
      <c r="JW62" s="21"/>
      <c r="JX62" s="21"/>
      <c r="JY62" s="21"/>
      <c r="JZ62" s="21"/>
      <c r="KA62" s="21"/>
      <c r="KB62" s="28"/>
    </row>
    <row r="63" spans="2:288" ht="15" customHeight="1" x14ac:dyDescent="0.25">
      <c r="B63" s="1590" t="s">
        <v>283</v>
      </c>
      <c r="C63" s="1588" t="str">
        <v/>
      </c>
      <c r="D63" s="1588" t="str">
        <v/>
      </c>
      <c r="E63" s="1588" t="str">
        <v/>
      </c>
      <c r="F63" s="1588" t="str">
        <v/>
      </c>
      <c r="G63" s="1588" t="str">
        <v/>
      </c>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8"/>
      <c r="DX63" s="21"/>
      <c r="DY63" s="21"/>
      <c r="DZ63" s="21"/>
      <c r="EA63" s="21"/>
      <c r="EB63" s="21"/>
      <c r="EC63" s="21"/>
      <c r="ED63" s="21"/>
      <c r="EE63" s="21"/>
      <c r="EF63" s="21"/>
      <c r="EG63" s="21"/>
      <c r="EH63" s="21"/>
      <c r="EI63" s="21"/>
      <c r="EJ63" s="21"/>
      <c r="EK63" s="21"/>
      <c r="EL63" s="21"/>
      <c r="EM63" s="21"/>
      <c r="EN63" s="21"/>
      <c r="EO63" s="21"/>
      <c r="EP63" s="21"/>
      <c r="EQ63" s="21"/>
      <c r="ER63" s="28"/>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8"/>
      <c r="JH63" s="21"/>
      <c r="JI63" s="21"/>
      <c r="JJ63" s="21"/>
      <c r="JK63" s="21"/>
      <c r="JL63" s="21"/>
      <c r="JM63" s="21"/>
      <c r="JN63" s="21"/>
      <c r="JO63" s="21"/>
      <c r="JP63" s="21"/>
      <c r="JQ63" s="21"/>
      <c r="JR63" s="21"/>
      <c r="JS63" s="21"/>
      <c r="JT63" s="21"/>
      <c r="JU63" s="21"/>
      <c r="JV63" s="21"/>
      <c r="JW63" s="21"/>
      <c r="JX63" s="21"/>
      <c r="JY63" s="21"/>
      <c r="JZ63" s="21"/>
      <c r="KA63" s="21"/>
      <c r="KB63" s="28"/>
    </row>
    <row r="64" spans="2:288" ht="15" customHeight="1" x14ac:dyDescent="0.25">
      <c r="B64" s="1590" t="s">
        <v>284</v>
      </c>
      <c r="C64" s="1588" t="str">
        <v/>
      </c>
      <c r="D64" s="1588" t="str">
        <v/>
      </c>
      <c r="E64" s="1588" t="str">
        <v/>
      </c>
      <c r="F64" s="1588" t="str">
        <v/>
      </c>
      <c r="G64" s="1588" t="str">
        <v/>
      </c>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8"/>
      <c r="DX64" s="21"/>
      <c r="DY64" s="21"/>
      <c r="DZ64" s="21"/>
      <c r="EA64" s="21"/>
      <c r="EB64" s="21"/>
      <c r="EC64" s="21"/>
      <c r="ED64" s="21"/>
      <c r="EE64" s="21"/>
      <c r="EF64" s="21"/>
      <c r="EG64" s="21"/>
      <c r="EH64" s="21"/>
      <c r="EI64" s="21"/>
      <c r="EJ64" s="21"/>
      <c r="EK64" s="21"/>
      <c r="EL64" s="21"/>
      <c r="EM64" s="21"/>
      <c r="EN64" s="21"/>
      <c r="EO64" s="21"/>
      <c r="EP64" s="21"/>
      <c r="EQ64" s="21"/>
      <c r="ER64" s="28"/>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8"/>
      <c r="JH64" s="21"/>
      <c r="JI64" s="21"/>
      <c r="JJ64" s="21"/>
      <c r="JK64" s="21"/>
      <c r="JL64" s="21"/>
      <c r="JM64" s="21"/>
      <c r="JN64" s="21"/>
      <c r="JO64" s="21"/>
      <c r="JP64" s="21"/>
      <c r="JQ64" s="21"/>
      <c r="JR64" s="21"/>
      <c r="JS64" s="21"/>
      <c r="JT64" s="21"/>
      <c r="JU64" s="21"/>
      <c r="JV64" s="21"/>
      <c r="JW64" s="21"/>
      <c r="JX64" s="21"/>
      <c r="JY64" s="21"/>
      <c r="JZ64" s="21"/>
      <c r="KA64" s="21"/>
      <c r="KB64" s="28"/>
    </row>
    <row r="65" spans="2:288" ht="15" customHeight="1" x14ac:dyDescent="0.25">
      <c r="B65" s="1590" t="s">
        <v>285</v>
      </c>
      <c r="C65" s="1588" t="str">
        <v/>
      </c>
      <c r="D65" s="1588" t="str">
        <v/>
      </c>
      <c r="E65" s="1588" t="str">
        <v/>
      </c>
      <c r="F65" s="1588" t="str">
        <v/>
      </c>
      <c r="G65" s="1588" t="str">
        <v/>
      </c>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8"/>
      <c r="DX65" s="21"/>
      <c r="DY65" s="21"/>
      <c r="DZ65" s="21"/>
      <c r="EA65" s="21"/>
      <c r="EB65" s="21"/>
      <c r="EC65" s="21"/>
      <c r="ED65" s="21"/>
      <c r="EE65" s="21"/>
      <c r="EF65" s="21"/>
      <c r="EG65" s="21"/>
      <c r="EH65" s="21"/>
      <c r="EI65" s="21"/>
      <c r="EJ65" s="21"/>
      <c r="EK65" s="21"/>
      <c r="EL65" s="21"/>
      <c r="EM65" s="21"/>
      <c r="EN65" s="21"/>
      <c r="EO65" s="21"/>
      <c r="EP65" s="21"/>
      <c r="EQ65" s="21"/>
      <c r="ER65" s="28"/>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8"/>
      <c r="JH65" s="21"/>
      <c r="JI65" s="21"/>
      <c r="JJ65" s="21"/>
      <c r="JK65" s="21"/>
      <c r="JL65" s="21"/>
      <c r="JM65" s="21"/>
      <c r="JN65" s="21"/>
      <c r="JO65" s="21"/>
      <c r="JP65" s="21"/>
      <c r="JQ65" s="21"/>
      <c r="JR65" s="21"/>
      <c r="JS65" s="21"/>
      <c r="JT65" s="21"/>
      <c r="JU65" s="21"/>
      <c r="JV65" s="21"/>
      <c r="JW65" s="21"/>
      <c r="JX65" s="21"/>
      <c r="JY65" s="21"/>
      <c r="JZ65" s="21"/>
      <c r="KA65" s="21"/>
      <c r="KB65" s="28"/>
    </row>
    <row r="66" spans="2:288" ht="15" customHeight="1" x14ac:dyDescent="0.25">
      <c r="B66" s="1590" t="s">
        <v>286</v>
      </c>
      <c r="C66" s="1588" t="str">
        <v/>
      </c>
      <c r="D66" s="1588" t="str">
        <v/>
      </c>
      <c r="E66" s="1588" t="str">
        <v/>
      </c>
      <c r="F66" s="1588" t="str">
        <v/>
      </c>
      <c r="G66" s="1588" t="str">
        <v/>
      </c>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8"/>
      <c r="DX66" s="21"/>
      <c r="DY66" s="21"/>
      <c r="DZ66" s="21"/>
      <c r="EA66" s="21"/>
      <c r="EB66" s="21"/>
      <c r="EC66" s="21"/>
      <c r="ED66" s="21"/>
      <c r="EE66" s="21"/>
      <c r="EF66" s="21"/>
      <c r="EG66" s="21"/>
      <c r="EH66" s="21"/>
      <c r="EI66" s="21"/>
      <c r="EJ66" s="21"/>
      <c r="EK66" s="21"/>
      <c r="EL66" s="21"/>
      <c r="EM66" s="21"/>
      <c r="EN66" s="21"/>
      <c r="EO66" s="21"/>
      <c r="EP66" s="21"/>
      <c r="EQ66" s="21"/>
      <c r="ER66" s="28"/>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21"/>
      <c r="JB66" s="21"/>
      <c r="JC66" s="21"/>
      <c r="JD66" s="21"/>
      <c r="JE66" s="21"/>
      <c r="JF66" s="21"/>
      <c r="JG66" s="28"/>
      <c r="JH66" s="21"/>
      <c r="JI66" s="21"/>
      <c r="JJ66" s="21"/>
      <c r="JK66" s="21"/>
      <c r="JL66" s="21"/>
      <c r="JM66" s="21"/>
      <c r="JN66" s="21"/>
      <c r="JO66" s="21"/>
      <c r="JP66" s="21"/>
      <c r="JQ66" s="21"/>
      <c r="JR66" s="21"/>
      <c r="JS66" s="21"/>
      <c r="JT66" s="21"/>
      <c r="JU66" s="21"/>
      <c r="JV66" s="21"/>
      <c r="JW66" s="21"/>
      <c r="JX66" s="21"/>
      <c r="JY66" s="21"/>
      <c r="JZ66" s="21"/>
      <c r="KA66" s="21"/>
      <c r="KB66" s="28"/>
    </row>
    <row r="67" spans="2:288" ht="15" customHeight="1" x14ac:dyDescent="0.25">
      <c r="B67" s="1590" t="s">
        <v>287</v>
      </c>
      <c r="C67" s="1588" t="str">
        <v/>
      </c>
      <c r="D67" s="1588" t="str">
        <v/>
      </c>
      <c r="E67" s="1588" t="str">
        <v/>
      </c>
      <c r="F67" s="1588" t="str">
        <v/>
      </c>
      <c r="G67" s="1588" t="str">
        <v/>
      </c>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8"/>
      <c r="DX67" s="21"/>
      <c r="DY67" s="21"/>
      <c r="DZ67" s="21"/>
      <c r="EA67" s="21"/>
      <c r="EB67" s="21"/>
      <c r="EC67" s="21"/>
      <c r="ED67" s="21"/>
      <c r="EE67" s="21"/>
      <c r="EF67" s="21"/>
      <c r="EG67" s="21"/>
      <c r="EH67" s="21"/>
      <c r="EI67" s="21"/>
      <c r="EJ67" s="21"/>
      <c r="EK67" s="21"/>
      <c r="EL67" s="21"/>
      <c r="EM67" s="21"/>
      <c r="EN67" s="21"/>
      <c r="EO67" s="21"/>
      <c r="EP67" s="21"/>
      <c r="EQ67" s="21"/>
      <c r="ER67" s="28"/>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c r="JB67" s="21"/>
      <c r="JC67" s="21"/>
      <c r="JD67" s="21"/>
      <c r="JE67" s="21"/>
      <c r="JF67" s="21"/>
      <c r="JG67" s="28"/>
      <c r="JH67" s="21"/>
      <c r="JI67" s="21"/>
      <c r="JJ67" s="21"/>
      <c r="JK67" s="21"/>
      <c r="JL67" s="21"/>
      <c r="JM67" s="21"/>
      <c r="JN67" s="21"/>
      <c r="JO67" s="21"/>
      <c r="JP67" s="21"/>
      <c r="JQ67" s="21"/>
      <c r="JR67" s="21"/>
      <c r="JS67" s="21"/>
      <c r="JT67" s="21"/>
      <c r="JU67" s="21"/>
      <c r="JV67" s="21"/>
      <c r="JW67" s="21"/>
      <c r="JX67" s="21"/>
      <c r="JY67" s="21"/>
      <c r="JZ67" s="21"/>
      <c r="KA67" s="21"/>
      <c r="KB67" s="28"/>
    </row>
    <row r="68" spans="2:288" ht="15" customHeight="1" x14ac:dyDescent="0.25">
      <c r="B68" s="1590" t="s">
        <v>288</v>
      </c>
      <c r="C68" s="1588" t="str">
        <v/>
      </c>
      <c r="D68" s="1588" t="str">
        <v/>
      </c>
      <c r="E68" s="1588" t="str">
        <v/>
      </c>
      <c r="F68" s="1588" t="str">
        <v/>
      </c>
      <c r="G68" s="1588" t="str">
        <v/>
      </c>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8"/>
      <c r="DX68" s="21"/>
      <c r="DY68" s="21"/>
      <c r="DZ68" s="21"/>
      <c r="EA68" s="21"/>
      <c r="EB68" s="21"/>
      <c r="EC68" s="21"/>
      <c r="ED68" s="21"/>
      <c r="EE68" s="21"/>
      <c r="EF68" s="21"/>
      <c r="EG68" s="21"/>
      <c r="EH68" s="21"/>
      <c r="EI68" s="21"/>
      <c r="EJ68" s="21"/>
      <c r="EK68" s="21"/>
      <c r="EL68" s="21"/>
      <c r="EM68" s="21"/>
      <c r="EN68" s="21"/>
      <c r="EO68" s="21"/>
      <c r="EP68" s="21"/>
      <c r="EQ68" s="21"/>
      <c r="ER68" s="28"/>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8"/>
      <c r="JH68" s="21"/>
      <c r="JI68" s="21"/>
      <c r="JJ68" s="21"/>
      <c r="JK68" s="21"/>
      <c r="JL68" s="21"/>
      <c r="JM68" s="21"/>
      <c r="JN68" s="21"/>
      <c r="JO68" s="21"/>
      <c r="JP68" s="21"/>
      <c r="JQ68" s="21"/>
      <c r="JR68" s="21"/>
      <c r="JS68" s="21"/>
      <c r="JT68" s="21"/>
      <c r="JU68" s="21"/>
      <c r="JV68" s="21"/>
      <c r="JW68" s="21"/>
      <c r="JX68" s="21"/>
      <c r="JY68" s="21"/>
      <c r="JZ68" s="21"/>
      <c r="KA68" s="21"/>
      <c r="KB68" s="28"/>
    </row>
    <row r="69" spans="2:288" ht="15" customHeight="1" x14ac:dyDescent="0.25">
      <c r="B69" s="1590" t="s">
        <v>289</v>
      </c>
      <c r="C69" s="1588" t="str">
        <v/>
      </c>
      <c r="D69" s="1588" t="str">
        <v/>
      </c>
      <c r="E69" s="1588" t="str">
        <v/>
      </c>
      <c r="F69" s="1588" t="str">
        <v/>
      </c>
      <c r="G69" s="1588" t="str">
        <v/>
      </c>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8"/>
      <c r="DX69" s="21"/>
      <c r="DY69" s="21"/>
      <c r="DZ69" s="21"/>
      <c r="EA69" s="21"/>
      <c r="EB69" s="21"/>
      <c r="EC69" s="21"/>
      <c r="ED69" s="21"/>
      <c r="EE69" s="21"/>
      <c r="EF69" s="21"/>
      <c r="EG69" s="21"/>
      <c r="EH69" s="21"/>
      <c r="EI69" s="21"/>
      <c r="EJ69" s="21"/>
      <c r="EK69" s="21"/>
      <c r="EL69" s="21"/>
      <c r="EM69" s="21"/>
      <c r="EN69" s="21"/>
      <c r="EO69" s="21"/>
      <c r="EP69" s="21"/>
      <c r="EQ69" s="21"/>
      <c r="ER69" s="28"/>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8"/>
      <c r="JH69" s="21"/>
      <c r="JI69" s="21"/>
      <c r="JJ69" s="21"/>
      <c r="JK69" s="21"/>
      <c r="JL69" s="21"/>
      <c r="JM69" s="21"/>
      <c r="JN69" s="21"/>
      <c r="JO69" s="21"/>
      <c r="JP69" s="21"/>
      <c r="JQ69" s="21"/>
      <c r="JR69" s="21"/>
      <c r="JS69" s="21"/>
      <c r="JT69" s="21"/>
      <c r="JU69" s="21"/>
      <c r="JV69" s="21"/>
      <c r="JW69" s="21"/>
      <c r="JX69" s="21"/>
      <c r="JY69" s="21"/>
      <c r="JZ69" s="21"/>
      <c r="KA69" s="21"/>
      <c r="KB69" s="28"/>
    </row>
    <row r="70" spans="2:288" ht="15" customHeight="1" x14ac:dyDescent="0.25">
      <c r="B70" s="1590" t="s">
        <v>290</v>
      </c>
      <c r="C70" s="1588" t="str">
        <v/>
      </c>
      <c r="D70" s="1588" t="str">
        <v/>
      </c>
      <c r="E70" s="1588" t="str">
        <v/>
      </c>
      <c r="F70" s="1588" t="str">
        <v/>
      </c>
      <c r="G70" s="1588" t="str">
        <v/>
      </c>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8"/>
      <c r="DX70" s="21"/>
      <c r="DY70" s="21"/>
      <c r="DZ70" s="21"/>
      <c r="EA70" s="21"/>
      <c r="EB70" s="21"/>
      <c r="EC70" s="21"/>
      <c r="ED70" s="21"/>
      <c r="EE70" s="21"/>
      <c r="EF70" s="21"/>
      <c r="EG70" s="21"/>
      <c r="EH70" s="21"/>
      <c r="EI70" s="21"/>
      <c r="EJ70" s="21"/>
      <c r="EK70" s="21"/>
      <c r="EL70" s="21"/>
      <c r="EM70" s="21"/>
      <c r="EN70" s="21"/>
      <c r="EO70" s="21"/>
      <c r="EP70" s="21"/>
      <c r="EQ70" s="21"/>
      <c r="ER70" s="28"/>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c r="JB70" s="21"/>
      <c r="JC70" s="21"/>
      <c r="JD70" s="21"/>
      <c r="JE70" s="21"/>
      <c r="JF70" s="21"/>
      <c r="JG70" s="28"/>
      <c r="JH70" s="21"/>
      <c r="JI70" s="21"/>
      <c r="JJ70" s="21"/>
      <c r="JK70" s="21"/>
      <c r="JL70" s="21"/>
      <c r="JM70" s="21"/>
      <c r="JN70" s="21"/>
      <c r="JO70" s="21"/>
      <c r="JP70" s="21"/>
      <c r="JQ70" s="21"/>
      <c r="JR70" s="21"/>
      <c r="JS70" s="21"/>
      <c r="JT70" s="21"/>
      <c r="JU70" s="21"/>
      <c r="JV70" s="21"/>
      <c r="JW70" s="21"/>
      <c r="JX70" s="21"/>
      <c r="JY70" s="21"/>
      <c r="JZ70" s="21"/>
      <c r="KA70" s="21"/>
      <c r="KB70" s="28"/>
    </row>
    <row r="71" spans="2:288" ht="15" customHeight="1" x14ac:dyDescent="0.25">
      <c r="B71" s="1590" t="s">
        <v>291</v>
      </c>
      <c r="C71" s="1588" t="str">
        <v/>
      </c>
      <c r="D71" s="1588" t="str">
        <v/>
      </c>
      <c r="E71" s="1588" t="str">
        <v/>
      </c>
      <c r="F71" s="1588" t="str">
        <v/>
      </c>
      <c r="G71" s="1588" t="str">
        <v/>
      </c>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8"/>
      <c r="DX71" s="21"/>
      <c r="DY71" s="21"/>
      <c r="DZ71" s="21"/>
      <c r="EA71" s="21"/>
      <c r="EB71" s="21"/>
      <c r="EC71" s="21"/>
      <c r="ED71" s="21"/>
      <c r="EE71" s="21"/>
      <c r="EF71" s="21"/>
      <c r="EG71" s="21"/>
      <c r="EH71" s="21"/>
      <c r="EI71" s="21"/>
      <c r="EJ71" s="21"/>
      <c r="EK71" s="21"/>
      <c r="EL71" s="21"/>
      <c r="EM71" s="21"/>
      <c r="EN71" s="21"/>
      <c r="EO71" s="21"/>
      <c r="EP71" s="21"/>
      <c r="EQ71" s="21"/>
      <c r="ER71" s="28"/>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c r="IU71" s="21"/>
      <c r="IV71" s="21"/>
      <c r="IW71" s="21"/>
      <c r="IX71" s="21"/>
      <c r="IY71" s="21"/>
      <c r="IZ71" s="21"/>
      <c r="JA71" s="21"/>
      <c r="JB71" s="21"/>
      <c r="JC71" s="21"/>
      <c r="JD71" s="21"/>
      <c r="JE71" s="21"/>
      <c r="JF71" s="21"/>
      <c r="JG71" s="28"/>
      <c r="JH71" s="21"/>
      <c r="JI71" s="21"/>
      <c r="JJ71" s="21"/>
      <c r="JK71" s="21"/>
      <c r="JL71" s="21"/>
      <c r="JM71" s="21"/>
      <c r="JN71" s="21"/>
      <c r="JO71" s="21"/>
      <c r="JP71" s="21"/>
      <c r="JQ71" s="21"/>
      <c r="JR71" s="21"/>
      <c r="JS71" s="21"/>
      <c r="JT71" s="21"/>
      <c r="JU71" s="21"/>
      <c r="JV71" s="21"/>
      <c r="JW71" s="21"/>
      <c r="JX71" s="21"/>
      <c r="JY71" s="21"/>
      <c r="JZ71" s="21"/>
      <c r="KA71" s="21"/>
      <c r="KB71" s="28"/>
    </row>
    <row r="72" spans="2:288" ht="15" customHeight="1" x14ac:dyDescent="0.25">
      <c r="B72" s="1590" t="s">
        <v>292</v>
      </c>
      <c r="C72" s="1588" t="str">
        <v/>
      </c>
      <c r="D72" s="1588" t="str">
        <v/>
      </c>
      <c r="E72" s="1588" t="str">
        <v/>
      </c>
      <c r="F72" s="1588" t="str">
        <v/>
      </c>
      <c r="G72" s="1588" t="str">
        <v/>
      </c>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8"/>
      <c r="DX72" s="21"/>
      <c r="DY72" s="21"/>
      <c r="DZ72" s="21"/>
      <c r="EA72" s="21"/>
      <c r="EB72" s="21"/>
      <c r="EC72" s="21"/>
      <c r="ED72" s="21"/>
      <c r="EE72" s="21"/>
      <c r="EF72" s="21"/>
      <c r="EG72" s="21"/>
      <c r="EH72" s="21"/>
      <c r="EI72" s="21"/>
      <c r="EJ72" s="21"/>
      <c r="EK72" s="21"/>
      <c r="EL72" s="21"/>
      <c r="EM72" s="21"/>
      <c r="EN72" s="21"/>
      <c r="EO72" s="21"/>
      <c r="EP72" s="21"/>
      <c r="EQ72" s="21"/>
      <c r="ER72" s="28"/>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c r="IU72" s="21"/>
      <c r="IV72" s="21"/>
      <c r="IW72" s="21"/>
      <c r="IX72" s="21"/>
      <c r="IY72" s="21"/>
      <c r="IZ72" s="21"/>
      <c r="JA72" s="21"/>
      <c r="JB72" s="21"/>
      <c r="JC72" s="21"/>
      <c r="JD72" s="21"/>
      <c r="JE72" s="21"/>
      <c r="JF72" s="21"/>
      <c r="JG72" s="28"/>
      <c r="JH72" s="21"/>
      <c r="JI72" s="21"/>
      <c r="JJ72" s="21"/>
      <c r="JK72" s="21"/>
      <c r="JL72" s="21"/>
      <c r="JM72" s="21"/>
      <c r="JN72" s="21"/>
      <c r="JO72" s="21"/>
      <c r="JP72" s="21"/>
      <c r="JQ72" s="21"/>
      <c r="JR72" s="21"/>
      <c r="JS72" s="21"/>
      <c r="JT72" s="21"/>
      <c r="JU72" s="21"/>
      <c r="JV72" s="21"/>
      <c r="JW72" s="21"/>
      <c r="JX72" s="21"/>
      <c r="JY72" s="21"/>
      <c r="JZ72" s="21"/>
      <c r="KA72" s="21"/>
      <c r="KB72" s="28"/>
    </row>
    <row r="73" spans="2:288" ht="15" customHeight="1" x14ac:dyDescent="0.25">
      <c r="B73" s="1590" t="s">
        <v>293</v>
      </c>
      <c r="C73" s="1588" t="str">
        <v/>
      </c>
      <c r="D73" s="1588" t="str">
        <v/>
      </c>
      <c r="E73" s="1588" t="str">
        <v/>
      </c>
      <c r="F73" s="1588" t="str">
        <v/>
      </c>
      <c r="G73" s="1588" t="str">
        <v/>
      </c>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8"/>
      <c r="DX73" s="21"/>
      <c r="DY73" s="21"/>
      <c r="DZ73" s="21"/>
      <c r="EA73" s="21"/>
      <c r="EB73" s="21"/>
      <c r="EC73" s="21"/>
      <c r="ED73" s="21"/>
      <c r="EE73" s="21"/>
      <c r="EF73" s="21"/>
      <c r="EG73" s="21"/>
      <c r="EH73" s="21"/>
      <c r="EI73" s="21"/>
      <c r="EJ73" s="21"/>
      <c r="EK73" s="21"/>
      <c r="EL73" s="21"/>
      <c r="EM73" s="21"/>
      <c r="EN73" s="21"/>
      <c r="EO73" s="21"/>
      <c r="EP73" s="21"/>
      <c r="EQ73" s="21"/>
      <c r="ER73" s="28"/>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c r="IU73" s="21"/>
      <c r="IV73" s="21"/>
      <c r="IW73" s="21"/>
      <c r="IX73" s="21"/>
      <c r="IY73" s="21"/>
      <c r="IZ73" s="21"/>
      <c r="JA73" s="21"/>
      <c r="JB73" s="21"/>
      <c r="JC73" s="21"/>
      <c r="JD73" s="21"/>
      <c r="JE73" s="21"/>
      <c r="JF73" s="21"/>
      <c r="JG73" s="28"/>
      <c r="JH73" s="21"/>
      <c r="JI73" s="21"/>
      <c r="JJ73" s="21"/>
      <c r="JK73" s="21"/>
      <c r="JL73" s="21"/>
      <c r="JM73" s="21"/>
      <c r="JN73" s="21"/>
      <c r="JO73" s="21"/>
      <c r="JP73" s="21"/>
      <c r="JQ73" s="21"/>
      <c r="JR73" s="21"/>
      <c r="JS73" s="21"/>
      <c r="JT73" s="21"/>
      <c r="JU73" s="21"/>
      <c r="JV73" s="21"/>
      <c r="JW73" s="21"/>
      <c r="JX73" s="21"/>
      <c r="JY73" s="21"/>
      <c r="JZ73" s="21"/>
      <c r="KA73" s="21"/>
      <c r="KB73" s="28"/>
    </row>
    <row r="74" spans="2:288" ht="15" customHeight="1" x14ac:dyDescent="0.25">
      <c r="B74" s="1590" t="s">
        <v>294</v>
      </c>
      <c r="C74" s="1588" t="str">
        <v/>
      </c>
      <c r="D74" s="1588" t="str">
        <v/>
      </c>
      <c r="E74" s="1588" t="str">
        <v/>
      </c>
      <c r="F74" s="1588" t="str">
        <v/>
      </c>
      <c r="G74" s="1588" t="str">
        <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8"/>
      <c r="DX74" s="21"/>
      <c r="DY74" s="21"/>
      <c r="DZ74" s="21"/>
      <c r="EA74" s="21"/>
      <c r="EB74" s="21"/>
      <c r="EC74" s="21"/>
      <c r="ED74" s="21"/>
      <c r="EE74" s="21"/>
      <c r="EF74" s="21"/>
      <c r="EG74" s="21"/>
      <c r="EH74" s="21"/>
      <c r="EI74" s="21"/>
      <c r="EJ74" s="21"/>
      <c r="EK74" s="21"/>
      <c r="EL74" s="21"/>
      <c r="EM74" s="21"/>
      <c r="EN74" s="21"/>
      <c r="EO74" s="21"/>
      <c r="EP74" s="21"/>
      <c r="EQ74" s="21"/>
      <c r="ER74" s="28"/>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c r="IU74" s="21"/>
      <c r="IV74" s="21"/>
      <c r="IW74" s="21"/>
      <c r="IX74" s="21"/>
      <c r="IY74" s="21"/>
      <c r="IZ74" s="21"/>
      <c r="JA74" s="21"/>
      <c r="JB74" s="21"/>
      <c r="JC74" s="21"/>
      <c r="JD74" s="21"/>
      <c r="JE74" s="21"/>
      <c r="JF74" s="21"/>
      <c r="JG74" s="28"/>
      <c r="JH74" s="21"/>
      <c r="JI74" s="21"/>
      <c r="JJ74" s="21"/>
      <c r="JK74" s="21"/>
      <c r="JL74" s="21"/>
      <c r="JM74" s="21"/>
      <c r="JN74" s="21"/>
      <c r="JO74" s="21"/>
      <c r="JP74" s="21"/>
      <c r="JQ74" s="21"/>
      <c r="JR74" s="21"/>
      <c r="JS74" s="21"/>
      <c r="JT74" s="21"/>
      <c r="JU74" s="21"/>
      <c r="JV74" s="21"/>
      <c r="JW74" s="21"/>
      <c r="JX74" s="21"/>
      <c r="JY74" s="21"/>
      <c r="JZ74" s="21"/>
      <c r="KA74" s="21"/>
      <c r="KB74" s="28"/>
    </row>
    <row r="75" spans="2:288" ht="15" customHeight="1" x14ac:dyDescent="0.25">
      <c r="B75" s="1590" t="s">
        <v>295</v>
      </c>
      <c r="C75" s="1588" t="str">
        <v/>
      </c>
      <c r="D75" s="1588" t="str">
        <v/>
      </c>
      <c r="E75" s="1588" t="str">
        <v/>
      </c>
      <c r="F75" s="1588" t="str">
        <v/>
      </c>
      <c r="G75" s="1588" t="str">
        <v/>
      </c>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8"/>
      <c r="DX75" s="21"/>
      <c r="DY75" s="21"/>
      <c r="DZ75" s="21"/>
      <c r="EA75" s="21"/>
      <c r="EB75" s="21"/>
      <c r="EC75" s="21"/>
      <c r="ED75" s="21"/>
      <c r="EE75" s="21"/>
      <c r="EF75" s="21"/>
      <c r="EG75" s="21"/>
      <c r="EH75" s="21"/>
      <c r="EI75" s="21"/>
      <c r="EJ75" s="21"/>
      <c r="EK75" s="21"/>
      <c r="EL75" s="21"/>
      <c r="EM75" s="21"/>
      <c r="EN75" s="21"/>
      <c r="EO75" s="21"/>
      <c r="EP75" s="21"/>
      <c r="EQ75" s="21"/>
      <c r="ER75" s="28"/>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c r="IU75" s="21"/>
      <c r="IV75" s="21"/>
      <c r="IW75" s="21"/>
      <c r="IX75" s="21"/>
      <c r="IY75" s="21"/>
      <c r="IZ75" s="21"/>
      <c r="JA75" s="21"/>
      <c r="JB75" s="21"/>
      <c r="JC75" s="21"/>
      <c r="JD75" s="21"/>
      <c r="JE75" s="21"/>
      <c r="JF75" s="21"/>
      <c r="JG75" s="28"/>
      <c r="JH75" s="21"/>
      <c r="JI75" s="21"/>
      <c r="JJ75" s="21"/>
      <c r="JK75" s="21"/>
      <c r="JL75" s="21"/>
      <c r="JM75" s="21"/>
      <c r="JN75" s="21"/>
      <c r="JO75" s="21"/>
      <c r="JP75" s="21"/>
      <c r="JQ75" s="21"/>
      <c r="JR75" s="21"/>
      <c r="JS75" s="21"/>
      <c r="JT75" s="21"/>
      <c r="JU75" s="21"/>
      <c r="JV75" s="21"/>
      <c r="JW75" s="21"/>
      <c r="JX75" s="21"/>
      <c r="JY75" s="21"/>
      <c r="JZ75" s="21"/>
      <c r="KA75" s="21"/>
      <c r="KB75" s="28"/>
    </row>
    <row r="76" spans="2:288" ht="15" customHeight="1" x14ac:dyDescent="0.25">
      <c r="B76" s="1590" t="s">
        <v>296</v>
      </c>
      <c r="C76" s="1588" t="str">
        <v/>
      </c>
      <c r="D76" s="1588" t="str">
        <v/>
      </c>
      <c r="E76" s="1588" t="str">
        <v/>
      </c>
      <c r="F76" s="1588" t="str">
        <v/>
      </c>
      <c r="G76" s="1588" t="str">
        <v/>
      </c>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8"/>
      <c r="DX76" s="21"/>
      <c r="DY76" s="21"/>
      <c r="DZ76" s="21"/>
      <c r="EA76" s="21"/>
      <c r="EB76" s="21"/>
      <c r="EC76" s="21"/>
      <c r="ED76" s="21"/>
      <c r="EE76" s="21"/>
      <c r="EF76" s="21"/>
      <c r="EG76" s="21"/>
      <c r="EH76" s="21"/>
      <c r="EI76" s="21"/>
      <c r="EJ76" s="21"/>
      <c r="EK76" s="21"/>
      <c r="EL76" s="21"/>
      <c r="EM76" s="21"/>
      <c r="EN76" s="21"/>
      <c r="EO76" s="21"/>
      <c r="EP76" s="21"/>
      <c r="EQ76" s="21"/>
      <c r="ER76" s="28"/>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c r="IU76" s="21"/>
      <c r="IV76" s="21"/>
      <c r="IW76" s="21"/>
      <c r="IX76" s="21"/>
      <c r="IY76" s="21"/>
      <c r="IZ76" s="21"/>
      <c r="JA76" s="21"/>
      <c r="JB76" s="21"/>
      <c r="JC76" s="21"/>
      <c r="JD76" s="21"/>
      <c r="JE76" s="21"/>
      <c r="JF76" s="21"/>
      <c r="JG76" s="28"/>
      <c r="JH76" s="21"/>
      <c r="JI76" s="21"/>
      <c r="JJ76" s="21"/>
      <c r="JK76" s="21"/>
      <c r="JL76" s="21"/>
      <c r="JM76" s="21"/>
      <c r="JN76" s="21"/>
      <c r="JO76" s="21"/>
      <c r="JP76" s="21"/>
      <c r="JQ76" s="21"/>
      <c r="JR76" s="21"/>
      <c r="JS76" s="21"/>
      <c r="JT76" s="21"/>
      <c r="JU76" s="21"/>
      <c r="JV76" s="21"/>
      <c r="JW76" s="21"/>
      <c r="JX76" s="21"/>
      <c r="JY76" s="21"/>
      <c r="JZ76" s="21"/>
      <c r="KA76" s="21"/>
      <c r="KB76" s="28"/>
    </row>
    <row r="77" spans="2:288" ht="15" customHeight="1" x14ac:dyDescent="0.25">
      <c r="B77" s="1590" t="s">
        <v>297</v>
      </c>
      <c r="C77" s="1588" t="str">
        <v/>
      </c>
      <c r="D77" s="1588" t="str">
        <v/>
      </c>
      <c r="E77" s="1588" t="str">
        <v/>
      </c>
      <c r="F77" s="1588" t="str">
        <v/>
      </c>
      <c r="G77" s="1588" t="str">
        <v/>
      </c>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8"/>
      <c r="DX77" s="21"/>
      <c r="DY77" s="21"/>
      <c r="DZ77" s="21"/>
      <c r="EA77" s="21"/>
      <c r="EB77" s="21"/>
      <c r="EC77" s="21"/>
      <c r="ED77" s="21"/>
      <c r="EE77" s="21"/>
      <c r="EF77" s="21"/>
      <c r="EG77" s="21"/>
      <c r="EH77" s="21"/>
      <c r="EI77" s="21"/>
      <c r="EJ77" s="21"/>
      <c r="EK77" s="21"/>
      <c r="EL77" s="21"/>
      <c r="EM77" s="21"/>
      <c r="EN77" s="21"/>
      <c r="EO77" s="21"/>
      <c r="EP77" s="21"/>
      <c r="EQ77" s="21"/>
      <c r="ER77" s="28"/>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c r="IU77" s="21"/>
      <c r="IV77" s="21"/>
      <c r="IW77" s="21"/>
      <c r="IX77" s="21"/>
      <c r="IY77" s="21"/>
      <c r="IZ77" s="21"/>
      <c r="JA77" s="21"/>
      <c r="JB77" s="21"/>
      <c r="JC77" s="21"/>
      <c r="JD77" s="21"/>
      <c r="JE77" s="21"/>
      <c r="JF77" s="21"/>
      <c r="JG77" s="28"/>
      <c r="JH77" s="21"/>
      <c r="JI77" s="21"/>
      <c r="JJ77" s="21"/>
      <c r="JK77" s="21"/>
      <c r="JL77" s="21"/>
      <c r="JM77" s="21"/>
      <c r="JN77" s="21"/>
      <c r="JO77" s="21"/>
      <c r="JP77" s="21"/>
      <c r="JQ77" s="21"/>
      <c r="JR77" s="21"/>
      <c r="JS77" s="21"/>
      <c r="JT77" s="21"/>
      <c r="JU77" s="21"/>
      <c r="JV77" s="21"/>
      <c r="JW77" s="21"/>
      <c r="JX77" s="21"/>
      <c r="JY77" s="21"/>
      <c r="JZ77" s="21"/>
      <c r="KA77" s="21"/>
      <c r="KB77" s="28"/>
    </row>
    <row r="78" spans="2:288" ht="15" customHeight="1" x14ac:dyDescent="0.25">
      <c r="B78" s="1590" t="s">
        <v>298</v>
      </c>
      <c r="C78" s="1588" t="str">
        <v/>
      </c>
      <c r="D78" s="1588" t="str">
        <v/>
      </c>
      <c r="E78" s="1588" t="str">
        <v/>
      </c>
      <c r="F78" s="1588" t="str">
        <v/>
      </c>
      <c r="G78" s="1588" t="str">
        <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8"/>
      <c r="DX78" s="21"/>
      <c r="DY78" s="21"/>
      <c r="DZ78" s="21"/>
      <c r="EA78" s="21"/>
      <c r="EB78" s="21"/>
      <c r="EC78" s="21"/>
      <c r="ED78" s="21"/>
      <c r="EE78" s="21"/>
      <c r="EF78" s="21"/>
      <c r="EG78" s="21"/>
      <c r="EH78" s="21"/>
      <c r="EI78" s="21"/>
      <c r="EJ78" s="21"/>
      <c r="EK78" s="21"/>
      <c r="EL78" s="21"/>
      <c r="EM78" s="21"/>
      <c r="EN78" s="21"/>
      <c r="EO78" s="21"/>
      <c r="EP78" s="21"/>
      <c r="EQ78" s="21"/>
      <c r="ER78" s="28"/>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c r="IU78" s="21"/>
      <c r="IV78" s="21"/>
      <c r="IW78" s="21"/>
      <c r="IX78" s="21"/>
      <c r="IY78" s="21"/>
      <c r="IZ78" s="21"/>
      <c r="JA78" s="21"/>
      <c r="JB78" s="21"/>
      <c r="JC78" s="21"/>
      <c r="JD78" s="21"/>
      <c r="JE78" s="21"/>
      <c r="JF78" s="21"/>
      <c r="JG78" s="28"/>
      <c r="JH78" s="21"/>
      <c r="JI78" s="21"/>
      <c r="JJ78" s="21"/>
      <c r="JK78" s="21"/>
      <c r="JL78" s="21"/>
      <c r="JM78" s="21"/>
      <c r="JN78" s="21"/>
      <c r="JO78" s="21"/>
      <c r="JP78" s="21"/>
      <c r="JQ78" s="21"/>
      <c r="JR78" s="21"/>
      <c r="JS78" s="21"/>
      <c r="JT78" s="21"/>
      <c r="JU78" s="21"/>
      <c r="JV78" s="21"/>
      <c r="JW78" s="21"/>
      <c r="JX78" s="21"/>
      <c r="JY78" s="21"/>
      <c r="JZ78" s="21"/>
      <c r="KA78" s="21"/>
      <c r="KB78" s="28"/>
    </row>
    <row r="79" spans="2:288" ht="15" customHeight="1" x14ac:dyDescent="0.25">
      <c r="B79" s="1590" t="s">
        <v>299</v>
      </c>
      <c r="C79" s="1588" t="str">
        <v/>
      </c>
      <c r="D79" s="1588" t="str">
        <v/>
      </c>
      <c r="E79" s="1588" t="str">
        <v/>
      </c>
      <c r="F79" s="1588" t="str">
        <v/>
      </c>
      <c r="G79" s="1588" t="str">
        <v/>
      </c>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8"/>
      <c r="DX79" s="21"/>
      <c r="DY79" s="21"/>
      <c r="DZ79" s="21"/>
      <c r="EA79" s="21"/>
      <c r="EB79" s="21"/>
      <c r="EC79" s="21"/>
      <c r="ED79" s="21"/>
      <c r="EE79" s="21"/>
      <c r="EF79" s="21"/>
      <c r="EG79" s="21"/>
      <c r="EH79" s="21"/>
      <c r="EI79" s="21"/>
      <c r="EJ79" s="21"/>
      <c r="EK79" s="21"/>
      <c r="EL79" s="21"/>
      <c r="EM79" s="21"/>
      <c r="EN79" s="21"/>
      <c r="EO79" s="21"/>
      <c r="EP79" s="21"/>
      <c r="EQ79" s="21"/>
      <c r="ER79" s="28"/>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c r="IU79" s="21"/>
      <c r="IV79" s="21"/>
      <c r="IW79" s="21"/>
      <c r="IX79" s="21"/>
      <c r="IY79" s="21"/>
      <c r="IZ79" s="21"/>
      <c r="JA79" s="21"/>
      <c r="JB79" s="21"/>
      <c r="JC79" s="21"/>
      <c r="JD79" s="21"/>
      <c r="JE79" s="21"/>
      <c r="JF79" s="21"/>
      <c r="JG79" s="28"/>
      <c r="JH79" s="21"/>
      <c r="JI79" s="21"/>
      <c r="JJ79" s="21"/>
      <c r="JK79" s="21"/>
      <c r="JL79" s="21"/>
      <c r="JM79" s="21"/>
      <c r="JN79" s="21"/>
      <c r="JO79" s="21"/>
      <c r="JP79" s="21"/>
      <c r="JQ79" s="21"/>
      <c r="JR79" s="21"/>
      <c r="JS79" s="21"/>
      <c r="JT79" s="21"/>
      <c r="JU79" s="21"/>
      <c r="JV79" s="21"/>
      <c r="JW79" s="21"/>
      <c r="JX79" s="21"/>
      <c r="JY79" s="21"/>
      <c r="JZ79" s="21"/>
      <c r="KA79" s="21"/>
      <c r="KB79" s="28"/>
    </row>
    <row r="80" spans="2:288" ht="15" customHeight="1" x14ac:dyDescent="0.25">
      <c r="B80" s="1590" t="s">
        <v>300</v>
      </c>
      <c r="C80" s="1588" t="str">
        <v/>
      </c>
      <c r="D80" s="1588" t="str">
        <v/>
      </c>
      <c r="E80" s="1588" t="str">
        <v/>
      </c>
      <c r="F80" s="1588" t="str">
        <v/>
      </c>
      <c r="G80" s="1588" t="str">
        <v/>
      </c>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8"/>
      <c r="DX80" s="21"/>
      <c r="DY80" s="21"/>
      <c r="DZ80" s="21"/>
      <c r="EA80" s="21"/>
      <c r="EB80" s="21"/>
      <c r="EC80" s="21"/>
      <c r="ED80" s="21"/>
      <c r="EE80" s="21"/>
      <c r="EF80" s="21"/>
      <c r="EG80" s="21"/>
      <c r="EH80" s="21"/>
      <c r="EI80" s="21"/>
      <c r="EJ80" s="21"/>
      <c r="EK80" s="21"/>
      <c r="EL80" s="21"/>
      <c r="EM80" s="21"/>
      <c r="EN80" s="21"/>
      <c r="EO80" s="21"/>
      <c r="EP80" s="21"/>
      <c r="EQ80" s="21"/>
      <c r="ER80" s="28"/>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c r="JB80" s="21"/>
      <c r="JC80" s="21"/>
      <c r="JD80" s="21"/>
      <c r="JE80" s="21"/>
      <c r="JF80" s="21"/>
      <c r="JG80" s="28"/>
      <c r="JH80" s="21"/>
      <c r="JI80" s="21"/>
      <c r="JJ80" s="21"/>
      <c r="JK80" s="21"/>
      <c r="JL80" s="21"/>
      <c r="JM80" s="21"/>
      <c r="JN80" s="21"/>
      <c r="JO80" s="21"/>
      <c r="JP80" s="21"/>
      <c r="JQ80" s="21"/>
      <c r="JR80" s="21"/>
      <c r="JS80" s="21"/>
      <c r="JT80" s="21"/>
      <c r="JU80" s="21"/>
      <c r="JV80" s="21"/>
      <c r="JW80" s="21"/>
      <c r="JX80" s="21"/>
      <c r="JY80" s="21"/>
      <c r="JZ80" s="21"/>
      <c r="KA80" s="21"/>
      <c r="KB80" s="28"/>
    </row>
    <row r="81" spans="2:288" ht="15" customHeight="1" x14ac:dyDescent="0.25">
      <c r="B81" s="1590" t="s">
        <v>301</v>
      </c>
      <c r="C81" s="1588" t="str">
        <v/>
      </c>
      <c r="D81" s="1588" t="str">
        <v/>
      </c>
      <c r="E81" s="1588" t="str">
        <v/>
      </c>
      <c r="F81" s="1588" t="str">
        <v/>
      </c>
      <c r="G81" s="1588" t="str">
        <v/>
      </c>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8"/>
      <c r="DX81" s="21"/>
      <c r="DY81" s="21"/>
      <c r="DZ81" s="21"/>
      <c r="EA81" s="21"/>
      <c r="EB81" s="21"/>
      <c r="EC81" s="21"/>
      <c r="ED81" s="21"/>
      <c r="EE81" s="21"/>
      <c r="EF81" s="21"/>
      <c r="EG81" s="21"/>
      <c r="EH81" s="21"/>
      <c r="EI81" s="21"/>
      <c r="EJ81" s="21"/>
      <c r="EK81" s="21"/>
      <c r="EL81" s="21"/>
      <c r="EM81" s="21"/>
      <c r="EN81" s="21"/>
      <c r="EO81" s="21"/>
      <c r="EP81" s="21"/>
      <c r="EQ81" s="21"/>
      <c r="ER81" s="28"/>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c r="IU81" s="21"/>
      <c r="IV81" s="21"/>
      <c r="IW81" s="21"/>
      <c r="IX81" s="21"/>
      <c r="IY81" s="21"/>
      <c r="IZ81" s="21"/>
      <c r="JA81" s="21"/>
      <c r="JB81" s="21"/>
      <c r="JC81" s="21"/>
      <c r="JD81" s="21"/>
      <c r="JE81" s="21"/>
      <c r="JF81" s="21"/>
      <c r="JG81" s="28"/>
      <c r="JH81" s="21"/>
      <c r="JI81" s="21"/>
      <c r="JJ81" s="21"/>
      <c r="JK81" s="21"/>
      <c r="JL81" s="21"/>
      <c r="JM81" s="21"/>
      <c r="JN81" s="21"/>
      <c r="JO81" s="21"/>
      <c r="JP81" s="21"/>
      <c r="JQ81" s="21"/>
      <c r="JR81" s="21"/>
      <c r="JS81" s="21"/>
      <c r="JT81" s="21"/>
      <c r="JU81" s="21"/>
      <c r="JV81" s="21"/>
      <c r="JW81" s="21"/>
      <c r="JX81" s="21"/>
      <c r="JY81" s="21"/>
      <c r="JZ81" s="21"/>
      <c r="KA81" s="21"/>
      <c r="KB81" s="28"/>
    </row>
    <row r="82" spans="2:288" ht="15" customHeight="1" x14ac:dyDescent="0.25">
      <c r="B82" s="1590" t="s">
        <v>302</v>
      </c>
      <c r="C82" s="1588" t="str">
        <v/>
      </c>
      <c r="D82" s="1588" t="str">
        <v/>
      </c>
      <c r="E82" s="1588" t="str">
        <v/>
      </c>
      <c r="F82" s="1588" t="str">
        <v/>
      </c>
      <c r="G82" s="1588" t="str">
        <v/>
      </c>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8"/>
      <c r="DX82" s="21"/>
      <c r="DY82" s="21"/>
      <c r="DZ82" s="21"/>
      <c r="EA82" s="21"/>
      <c r="EB82" s="21"/>
      <c r="EC82" s="21"/>
      <c r="ED82" s="21"/>
      <c r="EE82" s="21"/>
      <c r="EF82" s="21"/>
      <c r="EG82" s="21"/>
      <c r="EH82" s="21"/>
      <c r="EI82" s="21"/>
      <c r="EJ82" s="21"/>
      <c r="EK82" s="21"/>
      <c r="EL82" s="21"/>
      <c r="EM82" s="21"/>
      <c r="EN82" s="21"/>
      <c r="EO82" s="21"/>
      <c r="EP82" s="21"/>
      <c r="EQ82" s="21"/>
      <c r="ER82" s="28"/>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c r="IU82" s="21"/>
      <c r="IV82" s="21"/>
      <c r="IW82" s="21"/>
      <c r="IX82" s="21"/>
      <c r="IY82" s="21"/>
      <c r="IZ82" s="21"/>
      <c r="JA82" s="21"/>
      <c r="JB82" s="21"/>
      <c r="JC82" s="21"/>
      <c r="JD82" s="21"/>
      <c r="JE82" s="21"/>
      <c r="JF82" s="21"/>
      <c r="JG82" s="28"/>
      <c r="JH82" s="21"/>
      <c r="JI82" s="21"/>
      <c r="JJ82" s="21"/>
      <c r="JK82" s="21"/>
      <c r="JL82" s="21"/>
      <c r="JM82" s="21"/>
      <c r="JN82" s="21"/>
      <c r="JO82" s="21"/>
      <c r="JP82" s="21"/>
      <c r="JQ82" s="21"/>
      <c r="JR82" s="21"/>
      <c r="JS82" s="21"/>
      <c r="JT82" s="21"/>
      <c r="JU82" s="21"/>
      <c r="JV82" s="21"/>
      <c r="JW82" s="21"/>
      <c r="JX82" s="21"/>
      <c r="JY82" s="21"/>
      <c r="JZ82" s="21"/>
      <c r="KA82" s="21"/>
      <c r="KB82" s="28"/>
    </row>
    <row r="83" spans="2:288" ht="15" customHeight="1" x14ac:dyDescent="0.25">
      <c r="B83" s="1590" t="s">
        <v>303</v>
      </c>
      <c r="C83" s="1588" t="str">
        <v/>
      </c>
      <c r="D83" s="1588" t="str">
        <v/>
      </c>
      <c r="E83" s="1588" t="str">
        <v/>
      </c>
      <c r="F83" s="1588" t="str">
        <v/>
      </c>
      <c r="G83" s="1588" t="str">
        <v/>
      </c>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8"/>
      <c r="DX83" s="21"/>
      <c r="DY83" s="21"/>
      <c r="DZ83" s="21"/>
      <c r="EA83" s="21"/>
      <c r="EB83" s="21"/>
      <c r="EC83" s="21"/>
      <c r="ED83" s="21"/>
      <c r="EE83" s="21"/>
      <c r="EF83" s="21"/>
      <c r="EG83" s="21"/>
      <c r="EH83" s="21"/>
      <c r="EI83" s="21"/>
      <c r="EJ83" s="21"/>
      <c r="EK83" s="21"/>
      <c r="EL83" s="21"/>
      <c r="EM83" s="21"/>
      <c r="EN83" s="21"/>
      <c r="EO83" s="21"/>
      <c r="EP83" s="21"/>
      <c r="EQ83" s="21"/>
      <c r="ER83" s="28"/>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c r="IU83" s="21"/>
      <c r="IV83" s="21"/>
      <c r="IW83" s="21"/>
      <c r="IX83" s="21"/>
      <c r="IY83" s="21"/>
      <c r="IZ83" s="21"/>
      <c r="JA83" s="21"/>
      <c r="JB83" s="21"/>
      <c r="JC83" s="21"/>
      <c r="JD83" s="21"/>
      <c r="JE83" s="21"/>
      <c r="JF83" s="21"/>
      <c r="JG83" s="28"/>
      <c r="JH83" s="21"/>
      <c r="JI83" s="21"/>
      <c r="JJ83" s="21"/>
      <c r="JK83" s="21"/>
      <c r="JL83" s="21"/>
      <c r="JM83" s="21"/>
      <c r="JN83" s="21"/>
      <c r="JO83" s="21"/>
      <c r="JP83" s="21"/>
      <c r="JQ83" s="21"/>
      <c r="JR83" s="21"/>
      <c r="JS83" s="21"/>
      <c r="JT83" s="21"/>
      <c r="JU83" s="21"/>
      <c r="JV83" s="21"/>
      <c r="JW83" s="21"/>
      <c r="JX83" s="21"/>
      <c r="JY83" s="21"/>
      <c r="JZ83" s="21"/>
      <c r="KA83" s="21"/>
      <c r="KB83" s="28"/>
    </row>
    <row r="84" spans="2:288" ht="15" customHeight="1" x14ac:dyDescent="0.25">
      <c r="B84" s="1590" t="s">
        <v>304</v>
      </c>
      <c r="C84" s="1588" t="str">
        <v/>
      </c>
      <c r="D84" s="1588" t="str">
        <v/>
      </c>
      <c r="E84" s="1588" t="str">
        <v/>
      </c>
      <c r="F84" s="1588" t="str">
        <v/>
      </c>
      <c r="G84" s="1588" t="str">
        <v/>
      </c>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8"/>
      <c r="DX84" s="21"/>
      <c r="DY84" s="21"/>
      <c r="DZ84" s="21"/>
      <c r="EA84" s="21"/>
      <c r="EB84" s="21"/>
      <c r="EC84" s="21"/>
      <c r="ED84" s="21"/>
      <c r="EE84" s="21"/>
      <c r="EF84" s="21"/>
      <c r="EG84" s="21"/>
      <c r="EH84" s="21"/>
      <c r="EI84" s="21"/>
      <c r="EJ84" s="21"/>
      <c r="EK84" s="21"/>
      <c r="EL84" s="21"/>
      <c r="EM84" s="21"/>
      <c r="EN84" s="21"/>
      <c r="EO84" s="21"/>
      <c r="EP84" s="21"/>
      <c r="EQ84" s="21"/>
      <c r="ER84" s="28"/>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c r="IU84" s="21"/>
      <c r="IV84" s="21"/>
      <c r="IW84" s="21"/>
      <c r="IX84" s="21"/>
      <c r="IY84" s="21"/>
      <c r="IZ84" s="21"/>
      <c r="JA84" s="21"/>
      <c r="JB84" s="21"/>
      <c r="JC84" s="21"/>
      <c r="JD84" s="21"/>
      <c r="JE84" s="21"/>
      <c r="JF84" s="21"/>
      <c r="JG84" s="28"/>
      <c r="JH84" s="21"/>
      <c r="JI84" s="21"/>
      <c r="JJ84" s="21"/>
      <c r="JK84" s="21"/>
      <c r="JL84" s="21"/>
      <c r="JM84" s="21"/>
      <c r="JN84" s="21"/>
      <c r="JO84" s="21"/>
      <c r="JP84" s="21"/>
      <c r="JQ84" s="21"/>
      <c r="JR84" s="21"/>
      <c r="JS84" s="21"/>
      <c r="JT84" s="21"/>
      <c r="JU84" s="21"/>
      <c r="JV84" s="21"/>
      <c r="JW84" s="21"/>
      <c r="JX84" s="21"/>
      <c r="JY84" s="21"/>
      <c r="JZ84" s="21"/>
      <c r="KA84" s="21"/>
      <c r="KB84" s="28"/>
    </row>
    <row r="85" spans="2:288" ht="15" customHeight="1" x14ac:dyDescent="0.25">
      <c r="B85" s="1590" t="s">
        <v>305</v>
      </c>
      <c r="C85" s="1588" t="str">
        <v/>
      </c>
      <c r="D85" s="1588" t="str">
        <v/>
      </c>
      <c r="E85" s="1588" t="str">
        <v/>
      </c>
      <c r="F85" s="1588" t="str">
        <v/>
      </c>
      <c r="G85" s="1588" t="str">
        <v/>
      </c>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8"/>
      <c r="DX85" s="21"/>
      <c r="DY85" s="21"/>
      <c r="DZ85" s="21"/>
      <c r="EA85" s="21"/>
      <c r="EB85" s="21"/>
      <c r="EC85" s="21"/>
      <c r="ED85" s="21"/>
      <c r="EE85" s="21"/>
      <c r="EF85" s="21"/>
      <c r="EG85" s="21"/>
      <c r="EH85" s="21"/>
      <c r="EI85" s="21"/>
      <c r="EJ85" s="21"/>
      <c r="EK85" s="21"/>
      <c r="EL85" s="21"/>
      <c r="EM85" s="21"/>
      <c r="EN85" s="21"/>
      <c r="EO85" s="21"/>
      <c r="EP85" s="21"/>
      <c r="EQ85" s="21"/>
      <c r="ER85" s="28"/>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c r="IU85" s="21"/>
      <c r="IV85" s="21"/>
      <c r="IW85" s="21"/>
      <c r="IX85" s="21"/>
      <c r="IY85" s="21"/>
      <c r="IZ85" s="21"/>
      <c r="JA85" s="21"/>
      <c r="JB85" s="21"/>
      <c r="JC85" s="21"/>
      <c r="JD85" s="21"/>
      <c r="JE85" s="21"/>
      <c r="JF85" s="21"/>
      <c r="JG85" s="28"/>
      <c r="JH85" s="21"/>
      <c r="JI85" s="21"/>
      <c r="JJ85" s="21"/>
      <c r="JK85" s="21"/>
      <c r="JL85" s="21"/>
      <c r="JM85" s="21"/>
      <c r="JN85" s="21"/>
      <c r="JO85" s="21"/>
      <c r="JP85" s="21"/>
      <c r="JQ85" s="21"/>
      <c r="JR85" s="21"/>
      <c r="JS85" s="21"/>
      <c r="JT85" s="21"/>
      <c r="JU85" s="21"/>
      <c r="JV85" s="21"/>
      <c r="JW85" s="21"/>
      <c r="JX85" s="21"/>
      <c r="JY85" s="21"/>
      <c r="JZ85" s="21"/>
      <c r="KA85" s="21"/>
      <c r="KB85" s="28"/>
    </row>
    <row r="86" spans="2:288" ht="15" customHeight="1" x14ac:dyDescent="0.25">
      <c r="B86" s="1590" t="s">
        <v>306</v>
      </c>
      <c r="C86" s="1588" t="str">
        <v/>
      </c>
      <c r="D86" s="1588" t="str">
        <v/>
      </c>
      <c r="E86" s="1588" t="str">
        <v/>
      </c>
      <c r="F86" s="1588" t="str">
        <v/>
      </c>
      <c r="G86" s="1588" t="str">
        <v/>
      </c>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8"/>
      <c r="DX86" s="21"/>
      <c r="DY86" s="21"/>
      <c r="DZ86" s="21"/>
      <c r="EA86" s="21"/>
      <c r="EB86" s="21"/>
      <c r="EC86" s="21"/>
      <c r="ED86" s="21"/>
      <c r="EE86" s="21"/>
      <c r="EF86" s="21"/>
      <c r="EG86" s="21"/>
      <c r="EH86" s="21"/>
      <c r="EI86" s="21"/>
      <c r="EJ86" s="21"/>
      <c r="EK86" s="21"/>
      <c r="EL86" s="21"/>
      <c r="EM86" s="21"/>
      <c r="EN86" s="21"/>
      <c r="EO86" s="21"/>
      <c r="EP86" s="21"/>
      <c r="EQ86" s="21"/>
      <c r="ER86" s="28"/>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c r="IU86" s="21"/>
      <c r="IV86" s="21"/>
      <c r="IW86" s="21"/>
      <c r="IX86" s="21"/>
      <c r="IY86" s="21"/>
      <c r="IZ86" s="21"/>
      <c r="JA86" s="21"/>
      <c r="JB86" s="21"/>
      <c r="JC86" s="21"/>
      <c r="JD86" s="21"/>
      <c r="JE86" s="21"/>
      <c r="JF86" s="21"/>
      <c r="JG86" s="28"/>
      <c r="JH86" s="21"/>
      <c r="JI86" s="21"/>
      <c r="JJ86" s="21"/>
      <c r="JK86" s="21"/>
      <c r="JL86" s="21"/>
      <c r="JM86" s="21"/>
      <c r="JN86" s="21"/>
      <c r="JO86" s="21"/>
      <c r="JP86" s="21"/>
      <c r="JQ86" s="21"/>
      <c r="JR86" s="21"/>
      <c r="JS86" s="21"/>
      <c r="JT86" s="21"/>
      <c r="JU86" s="21"/>
      <c r="JV86" s="21"/>
      <c r="JW86" s="21"/>
      <c r="JX86" s="21"/>
      <c r="JY86" s="21"/>
      <c r="JZ86" s="21"/>
      <c r="KA86" s="21"/>
      <c r="KB86" s="28"/>
    </row>
    <row r="87" spans="2:288" ht="15" customHeight="1" x14ac:dyDescent="0.25">
      <c r="B87" s="1590" t="s">
        <v>307</v>
      </c>
      <c r="C87" s="1588" t="str">
        <v/>
      </c>
      <c r="D87" s="1588" t="str">
        <v/>
      </c>
      <c r="E87" s="1588" t="str">
        <v/>
      </c>
      <c r="F87" s="1588" t="str">
        <v/>
      </c>
      <c r="G87" s="1588" t="str">
        <v/>
      </c>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8"/>
      <c r="DX87" s="21"/>
      <c r="DY87" s="21"/>
      <c r="DZ87" s="21"/>
      <c r="EA87" s="21"/>
      <c r="EB87" s="21"/>
      <c r="EC87" s="21"/>
      <c r="ED87" s="21"/>
      <c r="EE87" s="21"/>
      <c r="EF87" s="21"/>
      <c r="EG87" s="21"/>
      <c r="EH87" s="21"/>
      <c r="EI87" s="21"/>
      <c r="EJ87" s="21"/>
      <c r="EK87" s="21"/>
      <c r="EL87" s="21"/>
      <c r="EM87" s="21"/>
      <c r="EN87" s="21"/>
      <c r="EO87" s="21"/>
      <c r="EP87" s="21"/>
      <c r="EQ87" s="21"/>
      <c r="ER87" s="28"/>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8"/>
      <c r="JH87" s="21"/>
      <c r="JI87" s="21"/>
      <c r="JJ87" s="21"/>
      <c r="JK87" s="21"/>
      <c r="JL87" s="21"/>
      <c r="JM87" s="21"/>
      <c r="JN87" s="21"/>
      <c r="JO87" s="21"/>
      <c r="JP87" s="21"/>
      <c r="JQ87" s="21"/>
      <c r="JR87" s="21"/>
      <c r="JS87" s="21"/>
      <c r="JT87" s="21"/>
      <c r="JU87" s="21"/>
      <c r="JV87" s="21"/>
      <c r="JW87" s="21"/>
      <c r="JX87" s="21"/>
      <c r="JY87" s="21"/>
      <c r="JZ87" s="21"/>
      <c r="KA87" s="21"/>
      <c r="KB87" s="28"/>
    </row>
    <row r="88" spans="2:288" ht="15" customHeight="1" x14ac:dyDescent="0.25">
      <c r="B88" s="1590" t="s">
        <v>308</v>
      </c>
      <c r="C88" s="1588" t="str">
        <v/>
      </c>
      <c r="D88" s="1588" t="str">
        <v/>
      </c>
      <c r="E88" s="1588" t="str">
        <v/>
      </c>
      <c r="F88" s="1588" t="str">
        <v/>
      </c>
      <c r="G88" s="1588" t="str">
        <v/>
      </c>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8"/>
      <c r="DX88" s="21"/>
      <c r="DY88" s="21"/>
      <c r="DZ88" s="21"/>
      <c r="EA88" s="21"/>
      <c r="EB88" s="21"/>
      <c r="EC88" s="21"/>
      <c r="ED88" s="21"/>
      <c r="EE88" s="21"/>
      <c r="EF88" s="21"/>
      <c r="EG88" s="21"/>
      <c r="EH88" s="21"/>
      <c r="EI88" s="21"/>
      <c r="EJ88" s="21"/>
      <c r="EK88" s="21"/>
      <c r="EL88" s="21"/>
      <c r="EM88" s="21"/>
      <c r="EN88" s="21"/>
      <c r="EO88" s="21"/>
      <c r="EP88" s="21"/>
      <c r="EQ88" s="21"/>
      <c r="ER88" s="28"/>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8"/>
      <c r="JH88" s="21"/>
      <c r="JI88" s="21"/>
      <c r="JJ88" s="21"/>
      <c r="JK88" s="21"/>
      <c r="JL88" s="21"/>
      <c r="JM88" s="21"/>
      <c r="JN88" s="21"/>
      <c r="JO88" s="21"/>
      <c r="JP88" s="21"/>
      <c r="JQ88" s="21"/>
      <c r="JR88" s="21"/>
      <c r="JS88" s="21"/>
      <c r="JT88" s="21"/>
      <c r="JU88" s="21"/>
      <c r="JV88" s="21"/>
      <c r="JW88" s="21"/>
      <c r="JX88" s="21"/>
      <c r="JY88" s="21"/>
      <c r="JZ88" s="21"/>
      <c r="KA88" s="21"/>
      <c r="KB88" s="28"/>
    </row>
    <row r="89" spans="2:288" ht="15" customHeight="1" x14ac:dyDescent="0.25">
      <c r="B89" s="1590" t="s">
        <v>309</v>
      </c>
      <c r="C89" s="1588" t="str">
        <v/>
      </c>
      <c r="D89" s="1588" t="str">
        <v/>
      </c>
      <c r="E89" s="1588" t="str">
        <v/>
      </c>
      <c r="F89" s="1588" t="str">
        <v/>
      </c>
      <c r="G89" s="1588" t="str">
        <v/>
      </c>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8"/>
      <c r="DX89" s="21"/>
      <c r="DY89" s="21"/>
      <c r="DZ89" s="21"/>
      <c r="EA89" s="21"/>
      <c r="EB89" s="21"/>
      <c r="EC89" s="21"/>
      <c r="ED89" s="21"/>
      <c r="EE89" s="21"/>
      <c r="EF89" s="21"/>
      <c r="EG89" s="21"/>
      <c r="EH89" s="21"/>
      <c r="EI89" s="21"/>
      <c r="EJ89" s="21"/>
      <c r="EK89" s="21"/>
      <c r="EL89" s="21"/>
      <c r="EM89" s="21"/>
      <c r="EN89" s="21"/>
      <c r="EO89" s="21"/>
      <c r="EP89" s="21"/>
      <c r="EQ89" s="21"/>
      <c r="ER89" s="28"/>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8"/>
      <c r="JH89" s="21"/>
      <c r="JI89" s="21"/>
      <c r="JJ89" s="21"/>
      <c r="JK89" s="21"/>
      <c r="JL89" s="21"/>
      <c r="JM89" s="21"/>
      <c r="JN89" s="21"/>
      <c r="JO89" s="21"/>
      <c r="JP89" s="21"/>
      <c r="JQ89" s="21"/>
      <c r="JR89" s="21"/>
      <c r="JS89" s="21"/>
      <c r="JT89" s="21"/>
      <c r="JU89" s="21"/>
      <c r="JV89" s="21"/>
      <c r="JW89" s="21"/>
      <c r="JX89" s="21"/>
      <c r="JY89" s="21"/>
      <c r="JZ89" s="21"/>
      <c r="KA89" s="21"/>
      <c r="KB89" s="28"/>
    </row>
    <row r="90" spans="2:288" ht="15" customHeight="1" x14ac:dyDescent="0.25">
      <c r="B90" s="1590" t="s">
        <v>310</v>
      </c>
      <c r="C90" s="1588" t="str">
        <v/>
      </c>
      <c r="D90" s="1588" t="str">
        <v/>
      </c>
      <c r="E90" s="1588" t="str">
        <v/>
      </c>
      <c r="F90" s="1588" t="str">
        <v/>
      </c>
      <c r="G90" s="1588" t="str">
        <v/>
      </c>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8"/>
      <c r="DX90" s="21"/>
      <c r="DY90" s="21"/>
      <c r="DZ90" s="21"/>
      <c r="EA90" s="21"/>
      <c r="EB90" s="21"/>
      <c r="EC90" s="21"/>
      <c r="ED90" s="21"/>
      <c r="EE90" s="21"/>
      <c r="EF90" s="21"/>
      <c r="EG90" s="21"/>
      <c r="EH90" s="21"/>
      <c r="EI90" s="21"/>
      <c r="EJ90" s="21"/>
      <c r="EK90" s="21"/>
      <c r="EL90" s="21"/>
      <c r="EM90" s="21"/>
      <c r="EN90" s="21"/>
      <c r="EO90" s="21"/>
      <c r="EP90" s="21"/>
      <c r="EQ90" s="21"/>
      <c r="ER90" s="28"/>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8"/>
      <c r="JH90" s="21"/>
      <c r="JI90" s="21"/>
      <c r="JJ90" s="21"/>
      <c r="JK90" s="21"/>
      <c r="JL90" s="21"/>
      <c r="JM90" s="21"/>
      <c r="JN90" s="21"/>
      <c r="JO90" s="21"/>
      <c r="JP90" s="21"/>
      <c r="JQ90" s="21"/>
      <c r="JR90" s="21"/>
      <c r="JS90" s="21"/>
      <c r="JT90" s="21"/>
      <c r="JU90" s="21"/>
      <c r="JV90" s="21"/>
      <c r="JW90" s="21"/>
      <c r="JX90" s="21"/>
      <c r="JY90" s="21"/>
      <c r="JZ90" s="21"/>
      <c r="KA90" s="21"/>
      <c r="KB90" s="28"/>
    </row>
    <row r="91" spans="2:288" ht="15" customHeight="1" x14ac:dyDescent="0.25">
      <c r="B91" s="1590" t="s">
        <v>311</v>
      </c>
      <c r="C91" s="1588" t="str">
        <v/>
      </c>
      <c r="D91" s="1588" t="str">
        <v/>
      </c>
      <c r="E91" s="1588" t="str">
        <v/>
      </c>
      <c r="F91" s="1588" t="str">
        <v/>
      </c>
      <c r="G91" s="1588" t="str">
        <v/>
      </c>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8"/>
      <c r="DX91" s="21"/>
      <c r="DY91" s="21"/>
      <c r="DZ91" s="21"/>
      <c r="EA91" s="21"/>
      <c r="EB91" s="21"/>
      <c r="EC91" s="21"/>
      <c r="ED91" s="21"/>
      <c r="EE91" s="21"/>
      <c r="EF91" s="21"/>
      <c r="EG91" s="21"/>
      <c r="EH91" s="21"/>
      <c r="EI91" s="21"/>
      <c r="EJ91" s="21"/>
      <c r="EK91" s="21"/>
      <c r="EL91" s="21"/>
      <c r="EM91" s="21"/>
      <c r="EN91" s="21"/>
      <c r="EO91" s="21"/>
      <c r="EP91" s="21"/>
      <c r="EQ91" s="21"/>
      <c r="ER91" s="28"/>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c r="IU91" s="21"/>
      <c r="IV91" s="21"/>
      <c r="IW91" s="21"/>
      <c r="IX91" s="21"/>
      <c r="IY91" s="21"/>
      <c r="IZ91" s="21"/>
      <c r="JA91" s="21"/>
      <c r="JB91" s="21"/>
      <c r="JC91" s="21"/>
      <c r="JD91" s="21"/>
      <c r="JE91" s="21"/>
      <c r="JF91" s="21"/>
      <c r="JG91" s="28"/>
      <c r="JH91" s="21"/>
      <c r="JI91" s="21"/>
      <c r="JJ91" s="21"/>
      <c r="JK91" s="21"/>
      <c r="JL91" s="21"/>
      <c r="JM91" s="21"/>
      <c r="JN91" s="21"/>
      <c r="JO91" s="21"/>
      <c r="JP91" s="21"/>
      <c r="JQ91" s="21"/>
      <c r="JR91" s="21"/>
      <c r="JS91" s="21"/>
      <c r="JT91" s="21"/>
      <c r="JU91" s="21"/>
      <c r="JV91" s="21"/>
      <c r="JW91" s="21"/>
      <c r="JX91" s="21"/>
      <c r="JY91" s="21"/>
      <c r="JZ91" s="21"/>
      <c r="KA91" s="21"/>
      <c r="KB91" s="28"/>
    </row>
    <row r="92" spans="2:288" ht="15" customHeight="1" x14ac:dyDescent="0.25">
      <c r="B92" s="1590" t="s">
        <v>312</v>
      </c>
      <c r="C92" s="1588" t="str">
        <v/>
      </c>
      <c r="D92" s="1588" t="str">
        <v/>
      </c>
      <c r="E92" s="1588" t="str">
        <v/>
      </c>
      <c r="F92" s="1588" t="str">
        <v/>
      </c>
      <c r="G92" s="1588" t="str">
        <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8"/>
      <c r="DX92" s="21"/>
      <c r="DY92" s="21"/>
      <c r="DZ92" s="21"/>
      <c r="EA92" s="21"/>
      <c r="EB92" s="21"/>
      <c r="EC92" s="21"/>
      <c r="ED92" s="21"/>
      <c r="EE92" s="21"/>
      <c r="EF92" s="21"/>
      <c r="EG92" s="21"/>
      <c r="EH92" s="21"/>
      <c r="EI92" s="21"/>
      <c r="EJ92" s="21"/>
      <c r="EK92" s="21"/>
      <c r="EL92" s="21"/>
      <c r="EM92" s="21"/>
      <c r="EN92" s="21"/>
      <c r="EO92" s="21"/>
      <c r="EP92" s="21"/>
      <c r="EQ92" s="21"/>
      <c r="ER92" s="28"/>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c r="IU92" s="21"/>
      <c r="IV92" s="21"/>
      <c r="IW92" s="21"/>
      <c r="IX92" s="21"/>
      <c r="IY92" s="21"/>
      <c r="IZ92" s="21"/>
      <c r="JA92" s="21"/>
      <c r="JB92" s="21"/>
      <c r="JC92" s="21"/>
      <c r="JD92" s="21"/>
      <c r="JE92" s="21"/>
      <c r="JF92" s="21"/>
      <c r="JG92" s="28"/>
      <c r="JH92" s="21"/>
      <c r="JI92" s="21"/>
      <c r="JJ92" s="21"/>
      <c r="JK92" s="21"/>
      <c r="JL92" s="21"/>
      <c r="JM92" s="21"/>
      <c r="JN92" s="21"/>
      <c r="JO92" s="21"/>
      <c r="JP92" s="21"/>
      <c r="JQ92" s="21"/>
      <c r="JR92" s="21"/>
      <c r="JS92" s="21"/>
      <c r="JT92" s="21"/>
      <c r="JU92" s="21"/>
      <c r="JV92" s="21"/>
      <c r="JW92" s="21"/>
      <c r="JX92" s="21"/>
      <c r="JY92" s="21"/>
      <c r="JZ92" s="21"/>
      <c r="KA92" s="21"/>
      <c r="KB92" s="28"/>
    </row>
    <row r="93" spans="2:288" ht="15" customHeight="1" x14ac:dyDescent="0.25">
      <c r="B93" s="1590" t="s">
        <v>313</v>
      </c>
      <c r="C93" s="1588" t="str">
        <v/>
      </c>
      <c r="D93" s="1588" t="str">
        <v/>
      </c>
      <c r="E93" s="1588" t="str">
        <v/>
      </c>
      <c r="F93" s="1588" t="str">
        <v/>
      </c>
      <c r="G93" s="1588" t="str">
        <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8"/>
      <c r="DX93" s="21"/>
      <c r="DY93" s="21"/>
      <c r="DZ93" s="21"/>
      <c r="EA93" s="21"/>
      <c r="EB93" s="21"/>
      <c r="EC93" s="21"/>
      <c r="ED93" s="21"/>
      <c r="EE93" s="21"/>
      <c r="EF93" s="21"/>
      <c r="EG93" s="21"/>
      <c r="EH93" s="21"/>
      <c r="EI93" s="21"/>
      <c r="EJ93" s="21"/>
      <c r="EK93" s="21"/>
      <c r="EL93" s="21"/>
      <c r="EM93" s="21"/>
      <c r="EN93" s="21"/>
      <c r="EO93" s="21"/>
      <c r="EP93" s="21"/>
      <c r="EQ93" s="21"/>
      <c r="ER93" s="28"/>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c r="IU93" s="21"/>
      <c r="IV93" s="21"/>
      <c r="IW93" s="21"/>
      <c r="IX93" s="21"/>
      <c r="IY93" s="21"/>
      <c r="IZ93" s="21"/>
      <c r="JA93" s="21"/>
      <c r="JB93" s="21"/>
      <c r="JC93" s="21"/>
      <c r="JD93" s="21"/>
      <c r="JE93" s="21"/>
      <c r="JF93" s="21"/>
      <c r="JG93" s="28"/>
      <c r="JH93" s="21"/>
      <c r="JI93" s="21"/>
      <c r="JJ93" s="21"/>
      <c r="JK93" s="21"/>
      <c r="JL93" s="21"/>
      <c r="JM93" s="21"/>
      <c r="JN93" s="21"/>
      <c r="JO93" s="21"/>
      <c r="JP93" s="21"/>
      <c r="JQ93" s="21"/>
      <c r="JR93" s="21"/>
      <c r="JS93" s="21"/>
      <c r="JT93" s="21"/>
      <c r="JU93" s="21"/>
      <c r="JV93" s="21"/>
      <c r="JW93" s="21"/>
      <c r="JX93" s="21"/>
      <c r="JY93" s="21"/>
      <c r="JZ93" s="21"/>
      <c r="KA93" s="21"/>
      <c r="KB93" s="28"/>
    </row>
    <row r="94" spans="2:288" ht="15" customHeight="1" x14ac:dyDescent="0.25">
      <c r="B94" s="1590" t="s">
        <v>314</v>
      </c>
      <c r="C94" s="1588" t="str">
        <v/>
      </c>
      <c r="D94" s="1588" t="str">
        <v/>
      </c>
      <c r="E94" s="1588" t="str">
        <v/>
      </c>
      <c r="F94" s="1588" t="str">
        <v/>
      </c>
      <c r="G94" s="1588" t="str">
        <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8"/>
      <c r="DX94" s="21"/>
      <c r="DY94" s="21"/>
      <c r="DZ94" s="21"/>
      <c r="EA94" s="21"/>
      <c r="EB94" s="21"/>
      <c r="EC94" s="21"/>
      <c r="ED94" s="21"/>
      <c r="EE94" s="21"/>
      <c r="EF94" s="21"/>
      <c r="EG94" s="21"/>
      <c r="EH94" s="21"/>
      <c r="EI94" s="21"/>
      <c r="EJ94" s="21"/>
      <c r="EK94" s="21"/>
      <c r="EL94" s="21"/>
      <c r="EM94" s="21"/>
      <c r="EN94" s="21"/>
      <c r="EO94" s="21"/>
      <c r="EP94" s="21"/>
      <c r="EQ94" s="21"/>
      <c r="ER94" s="28"/>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c r="IU94" s="21"/>
      <c r="IV94" s="21"/>
      <c r="IW94" s="21"/>
      <c r="IX94" s="21"/>
      <c r="IY94" s="21"/>
      <c r="IZ94" s="21"/>
      <c r="JA94" s="21"/>
      <c r="JB94" s="21"/>
      <c r="JC94" s="21"/>
      <c r="JD94" s="21"/>
      <c r="JE94" s="21"/>
      <c r="JF94" s="21"/>
      <c r="JG94" s="28"/>
      <c r="JH94" s="21"/>
      <c r="JI94" s="21"/>
      <c r="JJ94" s="21"/>
      <c r="JK94" s="21"/>
      <c r="JL94" s="21"/>
      <c r="JM94" s="21"/>
      <c r="JN94" s="21"/>
      <c r="JO94" s="21"/>
      <c r="JP94" s="21"/>
      <c r="JQ94" s="21"/>
      <c r="JR94" s="21"/>
      <c r="JS94" s="21"/>
      <c r="JT94" s="21"/>
      <c r="JU94" s="21"/>
      <c r="JV94" s="21"/>
      <c r="JW94" s="21"/>
      <c r="JX94" s="21"/>
      <c r="JY94" s="21"/>
      <c r="JZ94" s="21"/>
      <c r="KA94" s="21"/>
      <c r="KB94" s="28"/>
    </row>
    <row r="95" spans="2:288" ht="15" customHeight="1" x14ac:dyDescent="0.25">
      <c r="B95" s="1590" t="s">
        <v>315</v>
      </c>
      <c r="C95" s="1588" t="str">
        <v/>
      </c>
      <c r="D95" s="1588" t="str">
        <v/>
      </c>
      <c r="E95" s="1588" t="str">
        <v/>
      </c>
      <c r="F95" s="1588" t="str">
        <v/>
      </c>
      <c r="G95" s="1588" t="str">
        <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8"/>
      <c r="DX95" s="21"/>
      <c r="DY95" s="21"/>
      <c r="DZ95" s="21"/>
      <c r="EA95" s="21"/>
      <c r="EB95" s="21"/>
      <c r="EC95" s="21"/>
      <c r="ED95" s="21"/>
      <c r="EE95" s="21"/>
      <c r="EF95" s="21"/>
      <c r="EG95" s="21"/>
      <c r="EH95" s="21"/>
      <c r="EI95" s="21"/>
      <c r="EJ95" s="21"/>
      <c r="EK95" s="21"/>
      <c r="EL95" s="21"/>
      <c r="EM95" s="21"/>
      <c r="EN95" s="21"/>
      <c r="EO95" s="21"/>
      <c r="EP95" s="21"/>
      <c r="EQ95" s="21"/>
      <c r="ER95" s="28"/>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c r="IU95" s="21"/>
      <c r="IV95" s="21"/>
      <c r="IW95" s="21"/>
      <c r="IX95" s="21"/>
      <c r="IY95" s="21"/>
      <c r="IZ95" s="21"/>
      <c r="JA95" s="21"/>
      <c r="JB95" s="21"/>
      <c r="JC95" s="21"/>
      <c r="JD95" s="21"/>
      <c r="JE95" s="21"/>
      <c r="JF95" s="21"/>
      <c r="JG95" s="28"/>
      <c r="JH95" s="21"/>
      <c r="JI95" s="21"/>
      <c r="JJ95" s="21"/>
      <c r="JK95" s="21"/>
      <c r="JL95" s="21"/>
      <c r="JM95" s="21"/>
      <c r="JN95" s="21"/>
      <c r="JO95" s="21"/>
      <c r="JP95" s="21"/>
      <c r="JQ95" s="21"/>
      <c r="JR95" s="21"/>
      <c r="JS95" s="21"/>
      <c r="JT95" s="21"/>
      <c r="JU95" s="21"/>
      <c r="JV95" s="21"/>
      <c r="JW95" s="21"/>
      <c r="JX95" s="21"/>
      <c r="JY95" s="21"/>
      <c r="JZ95" s="21"/>
      <c r="KA95" s="21"/>
      <c r="KB95" s="28"/>
    </row>
    <row r="96" spans="2:288" ht="15" customHeight="1" x14ac:dyDescent="0.25">
      <c r="B96" s="1590" t="s">
        <v>316</v>
      </c>
      <c r="C96" s="1588" t="str">
        <v/>
      </c>
      <c r="D96" s="1588" t="str">
        <v/>
      </c>
      <c r="E96" s="1588" t="str">
        <v/>
      </c>
      <c r="F96" s="1588" t="str">
        <v/>
      </c>
      <c r="G96" s="1588" t="str">
        <v/>
      </c>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8"/>
      <c r="DX96" s="21"/>
      <c r="DY96" s="21"/>
      <c r="DZ96" s="21"/>
      <c r="EA96" s="21"/>
      <c r="EB96" s="21"/>
      <c r="EC96" s="21"/>
      <c r="ED96" s="21"/>
      <c r="EE96" s="21"/>
      <c r="EF96" s="21"/>
      <c r="EG96" s="21"/>
      <c r="EH96" s="21"/>
      <c r="EI96" s="21"/>
      <c r="EJ96" s="21"/>
      <c r="EK96" s="21"/>
      <c r="EL96" s="21"/>
      <c r="EM96" s="21"/>
      <c r="EN96" s="21"/>
      <c r="EO96" s="21"/>
      <c r="EP96" s="21"/>
      <c r="EQ96" s="21"/>
      <c r="ER96" s="28"/>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c r="IU96" s="21"/>
      <c r="IV96" s="21"/>
      <c r="IW96" s="21"/>
      <c r="IX96" s="21"/>
      <c r="IY96" s="21"/>
      <c r="IZ96" s="21"/>
      <c r="JA96" s="21"/>
      <c r="JB96" s="21"/>
      <c r="JC96" s="21"/>
      <c r="JD96" s="21"/>
      <c r="JE96" s="21"/>
      <c r="JF96" s="21"/>
      <c r="JG96" s="28"/>
      <c r="JH96" s="21"/>
      <c r="JI96" s="21"/>
      <c r="JJ96" s="21"/>
      <c r="JK96" s="21"/>
      <c r="JL96" s="21"/>
      <c r="JM96" s="21"/>
      <c r="JN96" s="21"/>
      <c r="JO96" s="21"/>
      <c r="JP96" s="21"/>
      <c r="JQ96" s="21"/>
      <c r="JR96" s="21"/>
      <c r="JS96" s="21"/>
      <c r="JT96" s="21"/>
      <c r="JU96" s="21"/>
      <c r="JV96" s="21"/>
      <c r="JW96" s="21"/>
      <c r="JX96" s="21"/>
      <c r="JY96" s="21"/>
      <c r="JZ96" s="21"/>
      <c r="KA96" s="21"/>
      <c r="KB96" s="28"/>
    </row>
    <row r="97" spans="2:288" ht="15" customHeight="1" x14ac:dyDescent="0.25">
      <c r="B97" s="1590" t="s">
        <v>317</v>
      </c>
      <c r="C97" s="1588" t="str">
        <v/>
      </c>
      <c r="D97" s="1588" t="str">
        <v/>
      </c>
      <c r="E97" s="1588" t="str">
        <v/>
      </c>
      <c r="F97" s="1588" t="str">
        <v/>
      </c>
      <c r="G97" s="1588" t="str">
        <v/>
      </c>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8"/>
      <c r="DX97" s="21"/>
      <c r="DY97" s="21"/>
      <c r="DZ97" s="21"/>
      <c r="EA97" s="21"/>
      <c r="EB97" s="21"/>
      <c r="EC97" s="21"/>
      <c r="ED97" s="21"/>
      <c r="EE97" s="21"/>
      <c r="EF97" s="21"/>
      <c r="EG97" s="21"/>
      <c r="EH97" s="21"/>
      <c r="EI97" s="21"/>
      <c r="EJ97" s="21"/>
      <c r="EK97" s="21"/>
      <c r="EL97" s="21"/>
      <c r="EM97" s="21"/>
      <c r="EN97" s="21"/>
      <c r="EO97" s="21"/>
      <c r="EP97" s="21"/>
      <c r="EQ97" s="21"/>
      <c r="ER97" s="28"/>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c r="JB97" s="21"/>
      <c r="JC97" s="21"/>
      <c r="JD97" s="21"/>
      <c r="JE97" s="21"/>
      <c r="JF97" s="21"/>
      <c r="JG97" s="28"/>
      <c r="JH97" s="21"/>
      <c r="JI97" s="21"/>
      <c r="JJ97" s="21"/>
      <c r="JK97" s="21"/>
      <c r="JL97" s="21"/>
      <c r="JM97" s="21"/>
      <c r="JN97" s="21"/>
      <c r="JO97" s="21"/>
      <c r="JP97" s="21"/>
      <c r="JQ97" s="21"/>
      <c r="JR97" s="21"/>
      <c r="JS97" s="21"/>
      <c r="JT97" s="21"/>
      <c r="JU97" s="21"/>
      <c r="JV97" s="21"/>
      <c r="JW97" s="21"/>
      <c r="JX97" s="21"/>
      <c r="JY97" s="21"/>
      <c r="JZ97" s="21"/>
      <c r="KA97" s="21"/>
      <c r="KB97" s="28"/>
    </row>
    <row r="98" spans="2:288" ht="15" customHeight="1" x14ac:dyDescent="0.25">
      <c r="B98" s="1590" t="s">
        <v>318</v>
      </c>
      <c r="C98" s="1588" t="str">
        <v/>
      </c>
      <c r="D98" s="1588" t="str">
        <v/>
      </c>
      <c r="E98" s="1588" t="str">
        <v/>
      </c>
      <c r="F98" s="1588" t="str">
        <v/>
      </c>
      <c r="G98" s="1588" t="str">
        <v/>
      </c>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8"/>
      <c r="DX98" s="21"/>
      <c r="DY98" s="21"/>
      <c r="DZ98" s="21"/>
      <c r="EA98" s="21"/>
      <c r="EB98" s="21"/>
      <c r="EC98" s="21"/>
      <c r="ED98" s="21"/>
      <c r="EE98" s="21"/>
      <c r="EF98" s="21"/>
      <c r="EG98" s="21"/>
      <c r="EH98" s="21"/>
      <c r="EI98" s="21"/>
      <c r="EJ98" s="21"/>
      <c r="EK98" s="21"/>
      <c r="EL98" s="21"/>
      <c r="EM98" s="21"/>
      <c r="EN98" s="21"/>
      <c r="EO98" s="21"/>
      <c r="EP98" s="21"/>
      <c r="EQ98" s="21"/>
      <c r="ER98" s="28"/>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c r="IU98" s="21"/>
      <c r="IV98" s="21"/>
      <c r="IW98" s="21"/>
      <c r="IX98" s="21"/>
      <c r="IY98" s="21"/>
      <c r="IZ98" s="21"/>
      <c r="JA98" s="21"/>
      <c r="JB98" s="21"/>
      <c r="JC98" s="21"/>
      <c r="JD98" s="21"/>
      <c r="JE98" s="21"/>
      <c r="JF98" s="21"/>
      <c r="JG98" s="28"/>
      <c r="JH98" s="21"/>
      <c r="JI98" s="21"/>
      <c r="JJ98" s="21"/>
      <c r="JK98" s="21"/>
      <c r="JL98" s="21"/>
      <c r="JM98" s="21"/>
      <c r="JN98" s="21"/>
      <c r="JO98" s="21"/>
      <c r="JP98" s="21"/>
      <c r="JQ98" s="21"/>
      <c r="JR98" s="21"/>
      <c r="JS98" s="21"/>
      <c r="JT98" s="21"/>
      <c r="JU98" s="21"/>
      <c r="JV98" s="21"/>
      <c r="JW98" s="21"/>
      <c r="JX98" s="21"/>
      <c r="JY98" s="21"/>
      <c r="JZ98" s="21"/>
      <c r="KA98" s="21"/>
      <c r="KB98" s="28"/>
    </row>
    <row r="99" spans="2:288" ht="15" customHeight="1" x14ac:dyDescent="0.25">
      <c r="B99" s="1590" t="s">
        <v>319</v>
      </c>
      <c r="C99" s="1588" t="str">
        <v/>
      </c>
      <c r="D99" s="1588" t="str">
        <v/>
      </c>
      <c r="E99" s="1588" t="str">
        <v/>
      </c>
      <c r="F99" s="1588" t="str">
        <v/>
      </c>
      <c r="G99" s="1588" t="str">
        <v/>
      </c>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8"/>
      <c r="DX99" s="21"/>
      <c r="DY99" s="21"/>
      <c r="DZ99" s="21"/>
      <c r="EA99" s="21"/>
      <c r="EB99" s="21"/>
      <c r="EC99" s="21"/>
      <c r="ED99" s="21"/>
      <c r="EE99" s="21"/>
      <c r="EF99" s="21"/>
      <c r="EG99" s="21"/>
      <c r="EH99" s="21"/>
      <c r="EI99" s="21"/>
      <c r="EJ99" s="21"/>
      <c r="EK99" s="21"/>
      <c r="EL99" s="21"/>
      <c r="EM99" s="21"/>
      <c r="EN99" s="21"/>
      <c r="EO99" s="21"/>
      <c r="EP99" s="21"/>
      <c r="EQ99" s="21"/>
      <c r="ER99" s="28"/>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c r="IU99" s="21"/>
      <c r="IV99" s="21"/>
      <c r="IW99" s="21"/>
      <c r="IX99" s="21"/>
      <c r="IY99" s="21"/>
      <c r="IZ99" s="21"/>
      <c r="JA99" s="21"/>
      <c r="JB99" s="21"/>
      <c r="JC99" s="21"/>
      <c r="JD99" s="21"/>
      <c r="JE99" s="21"/>
      <c r="JF99" s="21"/>
      <c r="JG99" s="28"/>
      <c r="JH99" s="21"/>
      <c r="JI99" s="21"/>
      <c r="JJ99" s="21"/>
      <c r="JK99" s="21"/>
      <c r="JL99" s="21"/>
      <c r="JM99" s="21"/>
      <c r="JN99" s="21"/>
      <c r="JO99" s="21"/>
      <c r="JP99" s="21"/>
      <c r="JQ99" s="21"/>
      <c r="JR99" s="21"/>
      <c r="JS99" s="21"/>
      <c r="JT99" s="21"/>
      <c r="JU99" s="21"/>
      <c r="JV99" s="21"/>
      <c r="JW99" s="21"/>
      <c r="JX99" s="21"/>
      <c r="JY99" s="21"/>
      <c r="JZ99" s="21"/>
      <c r="KA99" s="21"/>
      <c r="KB99" s="28"/>
    </row>
    <row r="100" spans="2:288" ht="15" customHeight="1" x14ac:dyDescent="0.25">
      <c r="B100" s="1590" t="s">
        <v>320</v>
      </c>
      <c r="C100" s="1588" t="str">
        <v/>
      </c>
      <c r="D100" s="1588" t="str">
        <v/>
      </c>
      <c r="E100" s="1588" t="str">
        <v/>
      </c>
      <c r="F100" s="1588" t="str">
        <v/>
      </c>
      <c r="G100" s="1588" t="str">
        <v/>
      </c>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8"/>
      <c r="DX100" s="21"/>
      <c r="DY100" s="21"/>
      <c r="DZ100" s="21"/>
      <c r="EA100" s="21"/>
      <c r="EB100" s="21"/>
      <c r="EC100" s="21"/>
      <c r="ED100" s="21"/>
      <c r="EE100" s="21"/>
      <c r="EF100" s="21"/>
      <c r="EG100" s="21"/>
      <c r="EH100" s="21"/>
      <c r="EI100" s="21"/>
      <c r="EJ100" s="21"/>
      <c r="EK100" s="21"/>
      <c r="EL100" s="21"/>
      <c r="EM100" s="21"/>
      <c r="EN100" s="21"/>
      <c r="EO100" s="21"/>
      <c r="EP100" s="21"/>
      <c r="EQ100" s="21"/>
      <c r="ER100" s="28"/>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c r="IU100" s="21"/>
      <c r="IV100" s="21"/>
      <c r="IW100" s="21"/>
      <c r="IX100" s="21"/>
      <c r="IY100" s="21"/>
      <c r="IZ100" s="21"/>
      <c r="JA100" s="21"/>
      <c r="JB100" s="21"/>
      <c r="JC100" s="21"/>
      <c r="JD100" s="21"/>
      <c r="JE100" s="21"/>
      <c r="JF100" s="21"/>
      <c r="JG100" s="28"/>
      <c r="JH100" s="21"/>
      <c r="JI100" s="21"/>
      <c r="JJ100" s="21"/>
      <c r="JK100" s="21"/>
      <c r="JL100" s="21"/>
      <c r="JM100" s="21"/>
      <c r="JN100" s="21"/>
      <c r="JO100" s="21"/>
      <c r="JP100" s="21"/>
      <c r="JQ100" s="21"/>
      <c r="JR100" s="21"/>
      <c r="JS100" s="21"/>
      <c r="JT100" s="21"/>
      <c r="JU100" s="21"/>
      <c r="JV100" s="21"/>
      <c r="JW100" s="21"/>
      <c r="JX100" s="21"/>
      <c r="JY100" s="21"/>
      <c r="JZ100" s="21"/>
      <c r="KA100" s="21"/>
      <c r="KB100" s="28"/>
    </row>
    <row r="101" spans="2:288" ht="15" customHeight="1" x14ac:dyDescent="0.25">
      <c r="B101" s="1590" t="s">
        <v>321</v>
      </c>
      <c r="C101" s="1588" t="str">
        <v/>
      </c>
      <c r="D101" s="1588" t="str">
        <v/>
      </c>
      <c r="E101" s="1588" t="str">
        <v/>
      </c>
      <c r="F101" s="1588" t="str">
        <v/>
      </c>
      <c r="G101" s="1588" t="str">
        <v/>
      </c>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8"/>
      <c r="DX101" s="21"/>
      <c r="DY101" s="21"/>
      <c r="DZ101" s="21"/>
      <c r="EA101" s="21"/>
      <c r="EB101" s="21"/>
      <c r="EC101" s="21"/>
      <c r="ED101" s="21"/>
      <c r="EE101" s="21"/>
      <c r="EF101" s="21"/>
      <c r="EG101" s="21"/>
      <c r="EH101" s="21"/>
      <c r="EI101" s="21"/>
      <c r="EJ101" s="21"/>
      <c r="EK101" s="21"/>
      <c r="EL101" s="21"/>
      <c r="EM101" s="21"/>
      <c r="EN101" s="21"/>
      <c r="EO101" s="21"/>
      <c r="EP101" s="21"/>
      <c r="EQ101" s="21"/>
      <c r="ER101" s="28"/>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c r="IU101" s="21"/>
      <c r="IV101" s="21"/>
      <c r="IW101" s="21"/>
      <c r="IX101" s="21"/>
      <c r="IY101" s="21"/>
      <c r="IZ101" s="21"/>
      <c r="JA101" s="21"/>
      <c r="JB101" s="21"/>
      <c r="JC101" s="21"/>
      <c r="JD101" s="21"/>
      <c r="JE101" s="21"/>
      <c r="JF101" s="21"/>
      <c r="JG101" s="28"/>
      <c r="JH101" s="21"/>
      <c r="JI101" s="21"/>
      <c r="JJ101" s="21"/>
      <c r="JK101" s="21"/>
      <c r="JL101" s="21"/>
      <c r="JM101" s="21"/>
      <c r="JN101" s="21"/>
      <c r="JO101" s="21"/>
      <c r="JP101" s="21"/>
      <c r="JQ101" s="21"/>
      <c r="JR101" s="21"/>
      <c r="JS101" s="21"/>
      <c r="JT101" s="21"/>
      <c r="JU101" s="21"/>
      <c r="JV101" s="21"/>
      <c r="JW101" s="21"/>
      <c r="JX101" s="21"/>
      <c r="JY101" s="21"/>
      <c r="JZ101" s="21"/>
      <c r="KA101" s="21"/>
      <c r="KB101" s="28"/>
    </row>
    <row r="102" spans="2:288" ht="15" customHeight="1" x14ac:dyDescent="0.25">
      <c r="B102" s="1590" t="s">
        <v>322</v>
      </c>
      <c r="C102" s="1588" t="str">
        <v/>
      </c>
      <c r="D102" s="1588" t="str">
        <v/>
      </c>
      <c r="E102" s="1588" t="str">
        <v/>
      </c>
      <c r="F102" s="1588" t="str">
        <v/>
      </c>
      <c r="G102" s="1588" t="str">
        <v/>
      </c>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8"/>
      <c r="DX102" s="21"/>
      <c r="DY102" s="21"/>
      <c r="DZ102" s="21"/>
      <c r="EA102" s="21"/>
      <c r="EB102" s="21"/>
      <c r="EC102" s="21"/>
      <c r="ED102" s="21"/>
      <c r="EE102" s="21"/>
      <c r="EF102" s="21"/>
      <c r="EG102" s="21"/>
      <c r="EH102" s="21"/>
      <c r="EI102" s="21"/>
      <c r="EJ102" s="21"/>
      <c r="EK102" s="21"/>
      <c r="EL102" s="21"/>
      <c r="EM102" s="21"/>
      <c r="EN102" s="21"/>
      <c r="EO102" s="21"/>
      <c r="EP102" s="21"/>
      <c r="EQ102" s="21"/>
      <c r="ER102" s="28"/>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c r="IU102" s="21"/>
      <c r="IV102" s="21"/>
      <c r="IW102" s="21"/>
      <c r="IX102" s="21"/>
      <c r="IY102" s="21"/>
      <c r="IZ102" s="21"/>
      <c r="JA102" s="21"/>
      <c r="JB102" s="21"/>
      <c r="JC102" s="21"/>
      <c r="JD102" s="21"/>
      <c r="JE102" s="21"/>
      <c r="JF102" s="21"/>
      <c r="JG102" s="28"/>
      <c r="JH102" s="21"/>
      <c r="JI102" s="21"/>
      <c r="JJ102" s="21"/>
      <c r="JK102" s="21"/>
      <c r="JL102" s="21"/>
      <c r="JM102" s="21"/>
      <c r="JN102" s="21"/>
      <c r="JO102" s="21"/>
      <c r="JP102" s="21"/>
      <c r="JQ102" s="21"/>
      <c r="JR102" s="21"/>
      <c r="JS102" s="21"/>
      <c r="JT102" s="21"/>
      <c r="JU102" s="21"/>
      <c r="JV102" s="21"/>
      <c r="JW102" s="21"/>
      <c r="JX102" s="21"/>
      <c r="JY102" s="21"/>
      <c r="JZ102" s="21"/>
      <c r="KA102" s="21"/>
      <c r="KB102" s="28"/>
    </row>
    <row r="103" spans="2:288" ht="15" customHeight="1" x14ac:dyDescent="0.25">
      <c r="B103" s="1590" t="s">
        <v>323</v>
      </c>
      <c r="C103" s="1588" t="str">
        <v/>
      </c>
      <c r="D103" s="1588" t="str">
        <v/>
      </c>
      <c r="E103" s="1588" t="str">
        <v/>
      </c>
      <c r="F103" s="1588" t="str">
        <v/>
      </c>
      <c r="G103" s="1588" t="str">
        <v/>
      </c>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8"/>
      <c r="DX103" s="21"/>
      <c r="DY103" s="21"/>
      <c r="DZ103" s="21"/>
      <c r="EA103" s="21"/>
      <c r="EB103" s="21"/>
      <c r="EC103" s="21"/>
      <c r="ED103" s="21"/>
      <c r="EE103" s="21"/>
      <c r="EF103" s="21"/>
      <c r="EG103" s="21"/>
      <c r="EH103" s="21"/>
      <c r="EI103" s="21"/>
      <c r="EJ103" s="21"/>
      <c r="EK103" s="21"/>
      <c r="EL103" s="21"/>
      <c r="EM103" s="21"/>
      <c r="EN103" s="21"/>
      <c r="EO103" s="21"/>
      <c r="EP103" s="21"/>
      <c r="EQ103" s="21"/>
      <c r="ER103" s="28"/>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c r="IU103" s="21"/>
      <c r="IV103" s="21"/>
      <c r="IW103" s="21"/>
      <c r="IX103" s="21"/>
      <c r="IY103" s="21"/>
      <c r="IZ103" s="21"/>
      <c r="JA103" s="21"/>
      <c r="JB103" s="21"/>
      <c r="JC103" s="21"/>
      <c r="JD103" s="21"/>
      <c r="JE103" s="21"/>
      <c r="JF103" s="21"/>
      <c r="JG103" s="28"/>
      <c r="JH103" s="21"/>
      <c r="JI103" s="21"/>
      <c r="JJ103" s="21"/>
      <c r="JK103" s="21"/>
      <c r="JL103" s="21"/>
      <c r="JM103" s="21"/>
      <c r="JN103" s="21"/>
      <c r="JO103" s="21"/>
      <c r="JP103" s="21"/>
      <c r="JQ103" s="21"/>
      <c r="JR103" s="21"/>
      <c r="JS103" s="21"/>
      <c r="JT103" s="21"/>
      <c r="JU103" s="21"/>
      <c r="JV103" s="21"/>
      <c r="JW103" s="21"/>
      <c r="JX103" s="21"/>
      <c r="JY103" s="21"/>
      <c r="JZ103" s="21"/>
      <c r="KA103" s="21"/>
      <c r="KB103" s="28"/>
    </row>
    <row r="104" spans="2:288" ht="15" customHeight="1" x14ac:dyDescent="0.25">
      <c r="B104" s="1590" t="s">
        <v>324</v>
      </c>
      <c r="C104" s="1588" t="str">
        <v/>
      </c>
      <c r="D104" s="1588" t="str">
        <v/>
      </c>
      <c r="E104" s="1588" t="str">
        <v/>
      </c>
      <c r="F104" s="1588" t="str">
        <v/>
      </c>
      <c r="G104" s="1588" t="str">
        <v/>
      </c>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8"/>
      <c r="DX104" s="21"/>
      <c r="DY104" s="21"/>
      <c r="DZ104" s="21"/>
      <c r="EA104" s="21"/>
      <c r="EB104" s="21"/>
      <c r="EC104" s="21"/>
      <c r="ED104" s="21"/>
      <c r="EE104" s="21"/>
      <c r="EF104" s="21"/>
      <c r="EG104" s="21"/>
      <c r="EH104" s="21"/>
      <c r="EI104" s="21"/>
      <c r="EJ104" s="21"/>
      <c r="EK104" s="21"/>
      <c r="EL104" s="21"/>
      <c r="EM104" s="21"/>
      <c r="EN104" s="21"/>
      <c r="EO104" s="21"/>
      <c r="EP104" s="21"/>
      <c r="EQ104" s="21"/>
      <c r="ER104" s="28"/>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c r="IU104" s="21"/>
      <c r="IV104" s="21"/>
      <c r="IW104" s="21"/>
      <c r="IX104" s="21"/>
      <c r="IY104" s="21"/>
      <c r="IZ104" s="21"/>
      <c r="JA104" s="21"/>
      <c r="JB104" s="21"/>
      <c r="JC104" s="21"/>
      <c r="JD104" s="21"/>
      <c r="JE104" s="21"/>
      <c r="JF104" s="21"/>
      <c r="JG104" s="28"/>
      <c r="JH104" s="21"/>
      <c r="JI104" s="21"/>
      <c r="JJ104" s="21"/>
      <c r="JK104" s="21"/>
      <c r="JL104" s="21"/>
      <c r="JM104" s="21"/>
      <c r="JN104" s="21"/>
      <c r="JO104" s="21"/>
      <c r="JP104" s="21"/>
      <c r="JQ104" s="21"/>
      <c r="JR104" s="21"/>
      <c r="JS104" s="21"/>
      <c r="JT104" s="21"/>
      <c r="JU104" s="21"/>
      <c r="JV104" s="21"/>
      <c r="JW104" s="21"/>
      <c r="JX104" s="21"/>
      <c r="JY104" s="21"/>
      <c r="JZ104" s="21"/>
      <c r="KA104" s="21"/>
      <c r="KB104" s="28"/>
    </row>
    <row r="105" spans="2:288" ht="15" customHeight="1" x14ac:dyDescent="0.25">
      <c r="B105" s="1590" t="s">
        <v>325</v>
      </c>
      <c r="C105" s="1588" t="str">
        <v/>
      </c>
      <c r="D105" s="1588" t="str">
        <v/>
      </c>
      <c r="E105" s="1588" t="str">
        <v/>
      </c>
      <c r="F105" s="1588" t="str">
        <v/>
      </c>
      <c r="G105" s="1588" t="str">
        <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8"/>
      <c r="DX105" s="21"/>
      <c r="DY105" s="21"/>
      <c r="DZ105" s="21"/>
      <c r="EA105" s="21"/>
      <c r="EB105" s="21"/>
      <c r="EC105" s="21"/>
      <c r="ED105" s="21"/>
      <c r="EE105" s="21"/>
      <c r="EF105" s="21"/>
      <c r="EG105" s="21"/>
      <c r="EH105" s="21"/>
      <c r="EI105" s="21"/>
      <c r="EJ105" s="21"/>
      <c r="EK105" s="21"/>
      <c r="EL105" s="21"/>
      <c r="EM105" s="21"/>
      <c r="EN105" s="21"/>
      <c r="EO105" s="21"/>
      <c r="EP105" s="21"/>
      <c r="EQ105" s="21"/>
      <c r="ER105" s="28"/>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c r="IU105" s="21"/>
      <c r="IV105" s="21"/>
      <c r="IW105" s="21"/>
      <c r="IX105" s="21"/>
      <c r="IY105" s="21"/>
      <c r="IZ105" s="21"/>
      <c r="JA105" s="21"/>
      <c r="JB105" s="21"/>
      <c r="JC105" s="21"/>
      <c r="JD105" s="21"/>
      <c r="JE105" s="21"/>
      <c r="JF105" s="21"/>
      <c r="JG105" s="28"/>
      <c r="JH105" s="21"/>
      <c r="JI105" s="21"/>
      <c r="JJ105" s="21"/>
      <c r="JK105" s="21"/>
      <c r="JL105" s="21"/>
      <c r="JM105" s="21"/>
      <c r="JN105" s="21"/>
      <c r="JO105" s="21"/>
      <c r="JP105" s="21"/>
      <c r="JQ105" s="21"/>
      <c r="JR105" s="21"/>
      <c r="JS105" s="21"/>
      <c r="JT105" s="21"/>
      <c r="JU105" s="21"/>
      <c r="JV105" s="21"/>
      <c r="JW105" s="21"/>
      <c r="JX105" s="21"/>
      <c r="JY105" s="21"/>
      <c r="JZ105" s="21"/>
      <c r="KA105" s="21"/>
      <c r="KB105" s="28"/>
    </row>
    <row r="106" spans="2:288" ht="15" customHeight="1" x14ac:dyDescent="0.25">
      <c r="B106" s="1590" t="s">
        <v>326</v>
      </c>
      <c r="C106" s="1588" t="str">
        <v/>
      </c>
      <c r="D106" s="1588" t="str">
        <v/>
      </c>
      <c r="E106" s="1588" t="str">
        <v/>
      </c>
      <c r="F106" s="1588" t="str">
        <v/>
      </c>
      <c r="G106" s="1588" t="str">
        <v/>
      </c>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8"/>
      <c r="DX106" s="21"/>
      <c r="DY106" s="21"/>
      <c r="DZ106" s="21"/>
      <c r="EA106" s="21"/>
      <c r="EB106" s="21"/>
      <c r="EC106" s="21"/>
      <c r="ED106" s="21"/>
      <c r="EE106" s="21"/>
      <c r="EF106" s="21"/>
      <c r="EG106" s="21"/>
      <c r="EH106" s="21"/>
      <c r="EI106" s="21"/>
      <c r="EJ106" s="21"/>
      <c r="EK106" s="21"/>
      <c r="EL106" s="21"/>
      <c r="EM106" s="21"/>
      <c r="EN106" s="21"/>
      <c r="EO106" s="21"/>
      <c r="EP106" s="21"/>
      <c r="EQ106" s="21"/>
      <c r="ER106" s="28"/>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8"/>
      <c r="JH106" s="21"/>
      <c r="JI106" s="21"/>
      <c r="JJ106" s="21"/>
      <c r="JK106" s="21"/>
      <c r="JL106" s="21"/>
      <c r="JM106" s="21"/>
      <c r="JN106" s="21"/>
      <c r="JO106" s="21"/>
      <c r="JP106" s="21"/>
      <c r="JQ106" s="21"/>
      <c r="JR106" s="21"/>
      <c r="JS106" s="21"/>
      <c r="JT106" s="21"/>
      <c r="JU106" s="21"/>
      <c r="JV106" s="21"/>
      <c r="JW106" s="21"/>
      <c r="JX106" s="21"/>
      <c r="JY106" s="21"/>
      <c r="JZ106" s="21"/>
      <c r="KA106" s="21"/>
      <c r="KB106" s="28"/>
    </row>
    <row r="107" spans="2:288" ht="15" customHeight="1" x14ac:dyDescent="0.25">
      <c r="B107" s="1590" t="s">
        <v>327</v>
      </c>
      <c r="C107" s="1588" t="str">
        <v/>
      </c>
      <c r="D107" s="1588" t="str">
        <v/>
      </c>
      <c r="E107" s="1588" t="str">
        <v/>
      </c>
      <c r="F107" s="1588" t="str">
        <v/>
      </c>
      <c r="G107" s="1588" t="str">
        <v/>
      </c>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8"/>
      <c r="DX107" s="21"/>
      <c r="DY107" s="21"/>
      <c r="DZ107" s="21"/>
      <c r="EA107" s="21"/>
      <c r="EB107" s="21"/>
      <c r="EC107" s="21"/>
      <c r="ED107" s="21"/>
      <c r="EE107" s="21"/>
      <c r="EF107" s="21"/>
      <c r="EG107" s="21"/>
      <c r="EH107" s="21"/>
      <c r="EI107" s="21"/>
      <c r="EJ107" s="21"/>
      <c r="EK107" s="21"/>
      <c r="EL107" s="21"/>
      <c r="EM107" s="21"/>
      <c r="EN107" s="21"/>
      <c r="EO107" s="21"/>
      <c r="EP107" s="21"/>
      <c r="EQ107" s="21"/>
      <c r="ER107" s="28"/>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8"/>
      <c r="JH107" s="21"/>
      <c r="JI107" s="21"/>
      <c r="JJ107" s="21"/>
      <c r="JK107" s="21"/>
      <c r="JL107" s="21"/>
      <c r="JM107" s="21"/>
      <c r="JN107" s="21"/>
      <c r="JO107" s="21"/>
      <c r="JP107" s="21"/>
      <c r="JQ107" s="21"/>
      <c r="JR107" s="21"/>
      <c r="JS107" s="21"/>
      <c r="JT107" s="21"/>
      <c r="JU107" s="21"/>
      <c r="JV107" s="21"/>
      <c r="JW107" s="21"/>
      <c r="JX107" s="21"/>
      <c r="JY107" s="21"/>
      <c r="JZ107" s="21"/>
      <c r="KA107" s="21"/>
      <c r="KB107" s="28"/>
    </row>
    <row r="108" spans="2:288" ht="15" customHeight="1" x14ac:dyDescent="0.25">
      <c r="B108" s="1590" t="s">
        <v>328</v>
      </c>
      <c r="C108" s="1588" t="str">
        <v/>
      </c>
      <c r="D108" s="1588" t="str">
        <v/>
      </c>
      <c r="E108" s="1588" t="str">
        <v/>
      </c>
      <c r="F108" s="1588" t="str">
        <v/>
      </c>
      <c r="G108" s="1588" t="str">
        <v/>
      </c>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8"/>
      <c r="DX108" s="21"/>
      <c r="DY108" s="21"/>
      <c r="DZ108" s="21"/>
      <c r="EA108" s="21"/>
      <c r="EB108" s="21"/>
      <c r="EC108" s="21"/>
      <c r="ED108" s="21"/>
      <c r="EE108" s="21"/>
      <c r="EF108" s="21"/>
      <c r="EG108" s="21"/>
      <c r="EH108" s="21"/>
      <c r="EI108" s="21"/>
      <c r="EJ108" s="21"/>
      <c r="EK108" s="21"/>
      <c r="EL108" s="21"/>
      <c r="EM108" s="21"/>
      <c r="EN108" s="21"/>
      <c r="EO108" s="21"/>
      <c r="EP108" s="21"/>
      <c r="EQ108" s="21"/>
      <c r="ER108" s="28"/>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c r="IU108" s="21"/>
      <c r="IV108" s="21"/>
      <c r="IW108" s="21"/>
      <c r="IX108" s="21"/>
      <c r="IY108" s="21"/>
      <c r="IZ108" s="21"/>
      <c r="JA108" s="21"/>
      <c r="JB108" s="21"/>
      <c r="JC108" s="21"/>
      <c r="JD108" s="21"/>
      <c r="JE108" s="21"/>
      <c r="JF108" s="21"/>
      <c r="JG108" s="28"/>
      <c r="JH108" s="21"/>
      <c r="JI108" s="21"/>
      <c r="JJ108" s="21"/>
      <c r="JK108" s="21"/>
      <c r="JL108" s="21"/>
      <c r="JM108" s="21"/>
      <c r="JN108" s="21"/>
      <c r="JO108" s="21"/>
      <c r="JP108" s="21"/>
      <c r="JQ108" s="21"/>
      <c r="JR108" s="21"/>
      <c r="JS108" s="21"/>
      <c r="JT108" s="21"/>
      <c r="JU108" s="21"/>
      <c r="JV108" s="21"/>
      <c r="JW108" s="21"/>
      <c r="JX108" s="21"/>
      <c r="JY108" s="21"/>
      <c r="JZ108" s="21"/>
      <c r="KA108" s="21"/>
      <c r="KB108" s="28"/>
    </row>
    <row r="109" spans="2:288" ht="15" customHeight="1" x14ac:dyDescent="0.25">
      <c r="B109" s="1590" t="s">
        <v>329</v>
      </c>
      <c r="C109" s="1588" t="str">
        <v/>
      </c>
      <c r="D109" s="1588" t="str">
        <v/>
      </c>
      <c r="E109" s="1588" t="str">
        <v/>
      </c>
      <c r="F109" s="1588" t="str">
        <v/>
      </c>
      <c r="G109" s="1588" t="str">
        <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8"/>
      <c r="DX109" s="21"/>
      <c r="DY109" s="21"/>
      <c r="DZ109" s="21"/>
      <c r="EA109" s="21"/>
      <c r="EB109" s="21"/>
      <c r="EC109" s="21"/>
      <c r="ED109" s="21"/>
      <c r="EE109" s="21"/>
      <c r="EF109" s="21"/>
      <c r="EG109" s="21"/>
      <c r="EH109" s="21"/>
      <c r="EI109" s="21"/>
      <c r="EJ109" s="21"/>
      <c r="EK109" s="21"/>
      <c r="EL109" s="21"/>
      <c r="EM109" s="21"/>
      <c r="EN109" s="21"/>
      <c r="EO109" s="21"/>
      <c r="EP109" s="21"/>
      <c r="EQ109" s="21"/>
      <c r="ER109" s="28"/>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c r="JB109" s="21"/>
      <c r="JC109" s="21"/>
      <c r="JD109" s="21"/>
      <c r="JE109" s="21"/>
      <c r="JF109" s="21"/>
      <c r="JG109" s="28"/>
      <c r="JH109" s="21"/>
      <c r="JI109" s="21"/>
      <c r="JJ109" s="21"/>
      <c r="JK109" s="21"/>
      <c r="JL109" s="21"/>
      <c r="JM109" s="21"/>
      <c r="JN109" s="21"/>
      <c r="JO109" s="21"/>
      <c r="JP109" s="21"/>
      <c r="JQ109" s="21"/>
      <c r="JR109" s="21"/>
      <c r="JS109" s="21"/>
      <c r="JT109" s="21"/>
      <c r="JU109" s="21"/>
      <c r="JV109" s="21"/>
      <c r="JW109" s="21"/>
      <c r="JX109" s="21"/>
      <c r="JY109" s="21"/>
      <c r="JZ109" s="21"/>
      <c r="KA109" s="21"/>
      <c r="KB109" s="28"/>
    </row>
    <row r="110" spans="2:288" ht="15" customHeight="1" x14ac:dyDescent="0.25">
      <c r="B110" s="1590" t="s">
        <v>330</v>
      </c>
      <c r="C110" s="1588" t="str">
        <v/>
      </c>
      <c r="D110" s="1588" t="str">
        <v/>
      </c>
      <c r="E110" s="1588" t="str">
        <v/>
      </c>
      <c r="F110" s="1588" t="str">
        <v/>
      </c>
      <c r="G110" s="1588" t="str">
        <v/>
      </c>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8"/>
      <c r="DX110" s="21"/>
      <c r="DY110" s="21"/>
      <c r="DZ110" s="21"/>
      <c r="EA110" s="21"/>
      <c r="EB110" s="21"/>
      <c r="EC110" s="21"/>
      <c r="ED110" s="21"/>
      <c r="EE110" s="21"/>
      <c r="EF110" s="21"/>
      <c r="EG110" s="21"/>
      <c r="EH110" s="21"/>
      <c r="EI110" s="21"/>
      <c r="EJ110" s="21"/>
      <c r="EK110" s="21"/>
      <c r="EL110" s="21"/>
      <c r="EM110" s="21"/>
      <c r="EN110" s="21"/>
      <c r="EO110" s="21"/>
      <c r="EP110" s="21"/>
      <c r="EQ110" s="21"/>
      <c r="ER110" s="28"/>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8"/>
      <c r="JH110" s="21"/>
      <c r="JI110" s="21"/>
      <c r="JJ110" s="21"/>
      <c r="JK110" s="21"/>
      <c r="JL110" s="21"/>
      <c r="JM110" s="21"/>
      <c r="JN110" s="21"/>
      <c r="JO110" s="21"/>
      <c r="JP110" s="21"/>
      <c r="JQ110" s="21"/>
      <c r="JR110" s="21"/>
      <c r="JS110" s="21"/>
      <c r="JT110" s="21"/>
      <c r="JU110" s="21"/>
      <c r="JV110" s="21"/>
      <c r="JW110" s="21"/>
      <c r="JX110" s="21"/>
      <c r="JY110" s="21"/>
      <c r="JZ110" s="21"/>
      <c r="KA110" s="21"/>
      <c r="KB110" s="28"/>
    </row>
    <row r="111" spans="2:288" ht="15" customHeight="1" x14ac:dyDescent="0.25">
      <c r="B111" s="1590" t="s">
        <v>1851</v>
      </c>
      <c r="C111" s="1588" t="str">
        <v/>
      </c>
      <c r="D111" s="1588" t="str">
        <v/>
      </c>
      <c r="E111" s="1588" t="str">
        <v/>
      </c>
      <c r="F111" s="1588" t="str">
        <v/>
      </c>
      <c r="G111" s="1588" t="str">
        <v/>
      </c>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8"/>
      <c r="DX111" s="21"/>
      <c r="DY111" s="21"/>
      <c r="DZ111" s="21"/>
      <c r="EA111" s="21"/>
      <c r="EB111" s="21"/>
      <c r="EC111" s="21"/>
      <c r="ED111" s="21"/>
      <c r="EE111" s="21"/>
      <c r="EF111" s="21"/>
      <c r="EG111" s="21"/>
      <c r="EH111" s="21"/>
      <c r="EI111" s="21"/>
      <c r="EJ111" s="21"/>
      <c r="EK111" s="21"/>
      <c r="EL111" s="21"/>
      <c r="EM111" s="21"/>
      <c r="EN111" s="21"/>
      <c r="EO111" s="21"/>
      <c r="EP111" s="21"/>
      <c r="EQ111" s="21"/>
      <c r="ER111" s="28"/>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c r="IW111" s="21"/>
      <c r="IX111" s="21"/>
      <c r="IY111" s="21"/>
      <c r="IZ111" s="21"/>
      <c r="JA111" s="21"/>
      <c r="JB111" s="21"/>
      <c r="JC111" s="21"/>
      <c r="JD111" s="21"/>
      <c r="JE111" s="21"/>
      <c r="JF111" s="21"/>
      <c r="JG111" s="28"/>
      <c r="JH111" s="21"/>
      <c r="JI111" s="21"/>
      <c r="JJ111" s="21"/>
      <c r="JK111" s="21"/>
      <c r="JL111" s="21"/>
      <c r="JM111" s="21"/>
      <c r="JN111" s="21"/>
      <c r="JO111" s="21"/>
      <c r="JP111" s="21"/>
      <c r="JQ111" s="21"/>
      <c r="JR111" s="21"/>
      <c r="JS111" s="21"/>
      <c r="JT111" s="21"/>
      <c r="JU111" s="21"/>
      <c r="JV111" s="21"/>
      <c r="JW111" s="21"/>
      <c r="JX111" s="21"/>
      <c r="JY111" s="21"/>
      <c r="JZ111" s="21"/>
      <c r="KA111" s="21"/>
      <c r="KB111" s="28"/>
    </row>
    <row r="112" spans="2:288" ht="15" customHeight="1" x14ac:dyDescent="0.25">
      <c r="B112" s="1590" t="s">
        <v>1852</v>
      </c>
      <c r="C112" s="1588" t="str">
        <v/>
      </c>
      <c r="D112" s="1588" t="str">
        <v/>
      </c>
      <c r="E112" s="1588" t="str">
        <v/>
      </c>
      <c r="F112" s="1588" t="str">
        <v/>
      </c>
      <c r="G112" s="1588" t="str">
        <v/>
      </c>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8"/>
      <c r="DX112" s="21"/>
      <c r="DY112" s="21"/>
      <c r="DZ112" s="21"/>
      <c r="EA112" s="21"/>
      <c r="EB112" s="21"/>
      <c r="EC112" s="21"/>
      <c r="ED112" s="21"/>
      <c r="EE112" s="21"/>
      <c r="EF112" s="21"/>
      <c r="EG112" s="21"/>
      <c r="EH112" s="21"/>
      <c r="EI112" s="21"/>
      <c r="EJ112" s="21"/>
      <c r="EK112" s="21"/>
      <c r="EL112" s="21"/>
      <c r="EM112" s="21"/>
      <c r="EN112" s="21"/>
      <c r="EO112" s="21"/>
      <c r="EP112" s="21"/>
      <c r="EQ112" s="21"/>
      <c r="ER112" s="28"/>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8"/>
      <c r="JH112" s="21"/>
      <c r="JI112" s="21"/>
      <c r="JJ112" s="21"/>
      <c r="JK112" s="21"/>
      <c r="JL112" s="21"/>
      <c r="JM112" s="21"/>
      <c r="JN112" s="21"/>
      <c r="JO112" s="21"/>
      <c r="JP112" s="21"/>
      <c r="JQ112" s="21"/>
      <c r="JR112" s="21"/>
      <c r="JS112" s="21"/>
      <c r="JT112" s="21"/>
      <c r="JU112" s="21"/>
      <c r="JV112" s="21"/>
      <c r="JW112" s="21"/>
      <c r="JX112" s="21"/>
      <c r="JY112" s="21"/>
      <c r="JZ112" s="21"/>
      <c r="KA112" s="21"/>
      <c r="KB112" s="28"/>
    </row>
    <row r="113" spans="2:288" ht="15" customHeight="1" x14ac:dyDescent="0.25">
      <c r="B113" s="1590" t="s">
        <v>1853</v>
      </c>
      <c r="C113" s="1588" t="str">
        <v/>
      </c>
      <c r="D113" s="1588" t="str">
        <v/>
      </c>
      <c r="E113" s="1588" t="str">
        <v/>
      </c>
      <c r="F113" s="1588" t="str">
        <v/>
      </c>
      <c r="G113" s="1588" t="str">
        <v/>
      </c>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8"/>
      <c r="DX113" s="21"/>
      <c r="DY113" s="21"/>
      <c r="DZ113" s="21"/>
      <c r="EA113" s="21"/>
      <c r="EB113" s="21"/>
      <c r="EC113" s="21"/>
      <c r="ED113" s="21"/>
      <c r="EE113" s="21"/>
      <c r="EF113" s="21"/>
      <c r="EG113" s="21"/>
      <c r="EH113" s="21"/>
      <c r="EI113" s="21"/>
      <c r="EJ113" s="21"/>
      <c r="EK113" s="21"/>
      <c r="EL113" s="21"/>
      <c r="EM113" s="21"/>
      <c r="EN113" s="21"/>
      <c r="EO113" s="21"/>
      <c r="EP113" s="21"/>
      <c r="EQ113" s="21"/>
      <c r="ER113" s="28"/>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8"/>
      <c r="JH113" s="21"/>
      <c r="JI113" s="21"/>
      <c r="JJ113" s="21"/>
      <c r="JK113" s="21"/>
      <c r="JL113" s="21"/>
      <c r="JM113" s="21"/>
      <c r="JN113" s="21"/>
      <c r="JO113" s="21"/>
      <c r="JP113" s="21"/>
      <c r="JQ113" s="21"/>
      <c r="JR113" s="21"/>
      <c r="JS113" s="21"/>
      <c r="JT113" s="21"/>
      <c r="JU113" s="21"/>
      <c r="JV113" s="21"/>
      <c r="JW113" s="21"/>
      <c r="JX113" s="21"/>
      <c r="JY113" s="21"/>
      <c r="JZ113" s="21"/>
      <c r="KA113" s="21"/>
      <c r="KB113" s="28"/>
    </row>
    <row r="114" spans="2:288" ht="15" customHeight="1" x14ac:dyDescent="0.25">
      <c r="B114" s="1590" t="s">
        <v>1854</v>
      </c>
      <c r="C114" s="1588" t="str">
        <v/>
      </c>
      <c r="D114" s="1588" t="str">
        <v/>
      </c>
      <c r="E114" s="1588" t="str">
        <v/>
      </c>
      <c r="F114" s="1588" t="str">
        <v/>
      </c>
      <c r="G114" s="1588" t="str">
        <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8"/>
      <c r="DX114" s="21"/>
      <c r="DY114" s="21"/>
      <c r="DZ114" s="21"/>
      <c r="EA114" s="21"/>
      <c r="EB114" s="21"/>
      <c r="EC114" s="21"/>
      <c r="ED114" s="21"/>
      <c r="EE114" s="21"/>
      <c r="EF114" s="21"/>
      <c r="EG114" s="21"/>
      <c r="EH114" s="21"/>
      <c r="EI114" s="21"/>
      <c r="EJ114" s="21"/>
      <c r="EK114" s="21"/>
      <c r="EL114" s="21"/>
      <c r="EM114" s="21"/>
      <c r="EN114" s="21"/>
      <c r="EO114" s="21"/>
      <c r="EP114" s="21"/>
      <c r="EQ114" s="21"/>
      <c r="ER114" s="28"/>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8"/>
      <c r="JH114" s="21"/>
      <c r="JI114" s="21"/>
      <c r="JJ114" s="21"/>
      <c r="JK114" s="21"/>
      <c r="JL114" s="21"/>
      <c r="JM114" s="21"/>
      <c r="JN114" s="21"/>
      <c r="JO114" s="21"/>
      <c r="JP114" s="21"/>
      <c r="JQ114" s="21"/>
      <c r="JR114" s="21"/>
      <c r="JS114" s="21"/>
      <c r="JT114" s="21"/>
      <c r="JU114" s="21"/>
      <c r="JV114" s="21"/>
      <c r="JW114" s="21"/>
      <c r="JX114" s="21"/>
      <c r="JY114" s="21"/>
      <c r="JZ114" s="21"/>
      <c r="KA114" s="21"/>
      <c r="KB114" s="28"/>
    </row>
    <row r="115" spans="2:288" ht="15" customHeight="1" x14ac:dyDescent="0.25">
      <c r="B115" s="1590" t="s">
        <v>1855</v>
      </c>
      <c r="C115" s="1588" t="str">
        <v/>
      </c>
      <c r="D115" s="1588" t="str">
        <v/>
      </c>
      <c r="E115" s="1588" t="str">
        <v/>
      </c>
      <c r="F115" s="1588" t="str">
        <v/>
      </c>
      <c r="G115" s="1588" t="str">
        <v/>
      </c>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8"/>
      <c r="DX115" s="21"/>
      <c r="DY115" s="21"/>
      <c r="DZ115" s="21"/>
      <c r="EA115" s="21"/>
      <c r="EB115" s="21"/>
      <c r="EC115" s="21"/>
      <c r="ED115" s="21"/>
      <c r="EE115" s="21"/>
      <c r="EF115" s="21"/>
      <c r="EG115" s="21"/>
      <c r="EH115" s="21"/>
      <c r="EI115" s="21"/>
      <c r="EJ115" s="21"/>
      <c r="EK115" s="21"/>
      <c r="EL115" s="21"/>
      <c r="EM115" s="21"/>
      <c r="EN115" s="21"/>
      <c r="EO115" s="21"/>
      <c r="EP115" s="21"/>
      <c r="EQ115" s="21"/>
      <c r="ER115" s="28"/>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8"/>
      <c r="JH115" s="21"/>
      <c r="JI115" s="21"/>
      <c r="JJ115" s="21"/>
      <c r="JK115" s="21"/>
      <c r="JL115" s="21"/>
      <c r="JM115" s="21"/>
      <c r="JN115" s="21"/>
      <c r="JO115" s="21"/>
      <c r="JP115" s="21"/>
      <c r="JQ115" s="21"/>
      <c r="JR115" s="21"/>
      <c r="JS115" s="21"/>
      <c r="JT115" s="21"/>
      <c r="JU115" s="21"/>
      <c r="JV115" s="21"/>
      <c r="JW115" s="21"/>
      <c r="JX115" s="21"/>
      <c r="JY115" s="21"/>
      <c r="JZ115" s="21"/>
      <c r="KA115" s="21"/>
      <c r="KB115" s="28"/>
    </row>
    <row r="116" spans="2:288" ht="15" customHeight="1" x14ac:dyDescent="0.25">
      <c r="B116" s="1590" t="s">
        <v>1856</v>
      </c>
      <c r="C116" s="1588" t="str">
        <v/>
      </c>
      <c r="D116" s="1588" t="str">
        <v/>
      </c>
      <c r="E116" s="1588" t="str">
        <v/>
      </c>
      <c r="F116" s="1588" t="str">
        <v/>
      </c>
      <c r="G116" s="1588" t="str">
        <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8"/>
      <c r="DX116" s="21"/>
      <c r="DY116" s="21"/>
      <c r="DZ116" s="21"/>
      <c r="EA116" s="21"/>
      <c r="EB116" s="21"/>
      <c r="EC116" s="21"/>
      <c r="ED116" s="21"/>
      <c r="EE116" s="21"/>
      <c r="EF116" s="21"/>
      <c r="EG116" s="21"/>
      <c r="EH116" s="21"/>
      <c r="EI116" s="21"/>
      <c r="EJ116" s="21"/>
      <c r="EK116" s="21"/>
      <c r="EL116" s="21"/>
      <c r="EM116" s="21"/>
      <c r="EN116" s="21"/>
      <c r="EO116" s="21"/>
      <c r="EP116" s="21"/>
      <c r="EQ116" s="21"/>
      <c r="ER116" s="28"/>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8"/>
      <c r="JH116" s="21"/>
      <c r="JI116" s="21"/>
      <c r="JJ116" s="21"/>
      <c r="JK116" s="21"/>
      <c r="JL116" s="21"/>
      <c r="JM116" s="21"/>
      <c r="JN116" s="21"/>
      <c r="JO116" s="21"/>
      <c r="JP116" s="21"/>
      <c r="JQ116" s="21"/>
      <c r="JR116" s="21"/>
      <c r="JS116" s="21"/>
      <c r="JT116" s="21"/>
      <c r="JU116" s="21"/>
      <c r="JV116" s="21"/>
      <c r="JW116" s="21"/>
      <c r="JX116" s="21"/>
      <c r="JY116" s="21"/>
      <c r="JZ116" s="21"/>
      <c r="KA116" s="21"/>
      <c r="KB116" s="28"/>
    </row>
    <row r="117" spans="2:288" ht="15" customHeight="1" x14ac:dyDescent="0.25">
      <c r="B117" s="1590" t="s">
        <v>1857</v>
      </c>
      <c r="C117" s="1588" t="str">
        <v/>
      </c>
      <c r="D117" s="1588" t="str">
        <v/>
      </c>
      <c r="E117" s="1588" t="str">
        <v/>
      </c>
      <c r="F117" s="1588" t="str">
        <v/>
      </c>
      <c r="G117" s="1588" t="str">
        <v/>
      </c>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8"/>
      <c r="DX117" s="21"/>
      <c r="DY117" s="21"/>
      <c r="DZ117" s="21"/>
      <c r="EA117" s="21"/>
      <c r="EB117" s="21"/>
      <c r="EC117" s="21"/>
      <c r="ED117" s="21"/>
      <c r="EE117" s="21"/>
      <c r="EF117" s="21"/>
      <c r="EG117" s="21"/>
      <c r="EH117" s="21"/>
      <c r="EI117" s="21"/>
      <c r="EJ117" s="21"/>
      <c r="EK117" s="21"/>
      <c r="EL117" s="21"/>
      <c r="EM117" s="21"/>
      <c r="EN117" s="21"/>
      <c r="EO117" s="21"/>
      <c r="EP117" s="21"/>
      <c r="EQ117" s="21"/>
      <c r="ER117" s="28"/>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8"/>
      <c r="JH117" s="21"/>
      <c r="JI117" s="21"/>
      <c r="JJ117" s="21"/>
      <c r="JK117" s="21"/>
      <c r="JL117" s="21"/>
      <c r="JM117" s="21"/>
      <c r="JN117" s="21"/>
      <c r="JO117" s="21"/>
      <c r="JP117" s="21"/>
      <c r="JQ117" s="21"/>
      <c r="JR117" s="21"/>
      <c r="JS117" s="21"/>
      <c r="JT117" s="21"/>
      <c r="JU117" s="21"/>
      <c r="JV117" s="21"/>
      <c r="JW117" s="21"/>
      <c r="JX117" s="21"/>
      <c r="JY117" s="21"/>
      <c r="JZ117" s="21"/>
      <c r="KA117" s="21"/>
      <c r="KB117" s="28"/>
    </row>
    <row r="118" spans="2:288" ht="15" customHeight="1" x14ac:dyDescent="0.25">
      <c r="B118" s="1590" t="s">
        <v>1858</v>
      </c>
      <c r="C118" s="1588" t="str">
        <v/>
      </c>
      <c r="D118" s="1588" t="str">
        <v/>
      </c>
      <c r="E118" s="1588" t="str">
        <v/>
      </c>
      <c r="F118" s="1588" t="str">
        <v/>
      </c>
      <c r="G118" s="1588" t="str">
        <v/>
      </c>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8"/>
      <c r="DX118" s="21"/>
      <c r="DY118" s="21"/>
      <c r="DZ118" s="21"/>
      <c r="EA118" s="21"/>
      <c r="EB118" s="21"/>
      <c r="EC118" s="21"/>
      <c r="ED118" s="21"/>
      <c r="EE118" s="21"/>
      <c r="EF118" s="21"/>
      <c r="EG118" s="21"/>
      <c r="EH118" s="21"/>
      <c r="EI118" s="21"/>
      <c r="EJ118" s="21"/>
      <c r="EK118" s="21"/>
      <c r="EL118" s="21"/>
      <c r="EM118" s="21"/>
      <c r="EN118" s="21"/>
      <c r="EO118" s="21"/>
      <c r="EP118" s="21"/>
      <c r="EQ118" s="21"/>
      <c r="ER118" s="28"/>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8"/>
      <c r="JH118" s="21"/>
      <c r="JI118" s="21"/>
      <c r="JJ118" s="21"/>
      <c r="JK118" s="21"/>
      <c r="JL118" s="21"/>
      <c r="JM118" s="21"/>
      <c r="JN118" s="21"/>
      <c r="JO118" s="21"/>
      <c r="JP118" s="21"/>
      <c r="JQ118" s="21"/>
      <c r="JR118" s="21"/>
      <c r="JS118" s="21"/>
      <c r="JT118" s="21"/>
      <c r="JU118" s="21"/>
      <c r="JV118" s="21"/>
      <c r="JW118" s="21"/>
      <c r="JX118" s="21"/>
      <c r="JY118" s="21"/>
      <c r="JZ118" s="21"/>
      <c r="KA118" s="21"/>
      <c r="KB118" s="28"/>
    </row>
    <row r="119" spans="2:288" ht="15" customHeight="1" x14ac:dyDescent="0.25">
      <c r="B119" s="1590" t="s">
        <v>1859</v>
      </c>
      <c r="C119" s="1588" t="str">
        <v/>
      </c>
      <c r="D119" s="1588" t="str">
        <v/>
      </c>
      <c r="E119" s="1588" t="str">
        <v/>
      </c>
      <c r="F119" s="1588" t="str">
        <v/>
      </c>
      <c r="G119" s="1588" t="str">
        <v/>
      </c>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8"/>
      <c r="DX119" s="21"/>
      <c r="DY119" s="21"/>
      <c r="DZ119" s="21"/>
      <c r="EA119" s="21"/>
      <c r="EB119" s="21"/>
      <c r="EC119" s="21"/>
      <c r="ED119" s="21"/>
      <c r="EE119" s="21"/>
      <c r="EF119" s="21"/>
      <c r="EG119" s="21"/>
      <c r="EH119" s="21"/>
      <c r="EI119" s="21"/>
      <c r="EJ119" s="21"/>
      <c r="EK119" s="21"/>
      <c r="EL119" s="21"/>
      <c r="EM119" s="21"/>
      <c r="EN119" s="21"/>
      <c r="EO119" s="21"/>
      <c r="EP119" s="21"/>
      <c r="EQ119" s="21"/>
      <c r="ER119" s="28"/>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8"/>
      <c r="JH119" s="21"/>
      <c r="JI119" s="21"/>
      <c r="JJ119" s="21"/>
      <c r="JK119" s="21"/>
      <c r="JL119" s="21"/>
      <c r="JM119" s="21"/>
      <c r="JN119" s="21"/>
      <c r="JO119" s="21"/>
      <c r="JP119" s="21"/>
      <c r="JQ119" s="21"/>
      <c r="JR119" s="21"/>
      <c r="JS119" s="21"/>
      <c r="JT119" s="21"/>
      <c r="JU119" s="21"/>
      <c r="JV119" s="21"/>
      <c r="JW119" s="21"/>
      <c r="JX119" s="21"/>
      <c r="JY119" s="21"/>
      <c r="JZ119" s="21"/>
      <c r="KA119" s="21"/>
      <c r="KB119" s="28"/>
    </row>
    <row r="120" spans="2:288" ht="15" customHeight="1" x14ac:dyDescent="0.25">
      <c r="B120" s="1590" t="s">
        <v>1860</v>
      </c>
      <c r="C120" s="1588" t="str">
        <v/>
      </c>
      <c r="D120" s="1588" t="str">
        <v/>
      </c>
      <c r="E120" s="1588" t="str">
        <v/>
      </c>
      <c r="F120" s="1588" t="str">
        <v/>
      </c>
      <c r="G120" s="1588" t="str">
        <v/>
      </c>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8"/>
      <c r="DX120" s="21"/>
      <c r="DY120" s="21"/>
      <c r="DZ120" s="21"/>
      <c r="EA120" s="21"/>
      <c r="EB120" s="21"/>
      <c r="EC120" s="21"/>
      <c r="ED120" s="21"/>
      <c r="EE120" s="21"/>
      <c r="EF120" s="21"/>
      <c r="EG120" s="21"/>
      <c r="EH120" s="21"/>
      <c r="EI120" s="21"/>
      <c r="EJ120" s="21"/>
      <c r="EK120" s="21"/>
      <c r="EL120" s="21"/>
      <c r="EM120" s="21"/>
      <c r="EN120" s="21"/>
      <c r="EO120" s="21"/>
      <c r="EP120" s="21"/>
      <c r="EQ120" s="21"/>
      <c r="ER120" s="28"/>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8"/>
      <c r="JH120" s="21"/>
      <c r="JI120" s="21"/>
      <c r="JJ120" s="21"/>
      <c r="JK120" s="21"/>
      <c r="JL120" s="21"/>
      <c r="JM120" s="21"/>
      <c r="JN120" s="21"/>
      <c r="JO120" s="21"/>
      <c r="JP120" s="21"/>
      <c r="JQ120" s="21"/>
      <c r="JR120" s="21"/>
      <c r="JS120" s="21"/>
      <c r="JT120" s="21"/>
      <c r="JU120" s="21"/>
      <c r="JV120" s="21"/>
      <c r="JW120" s="21"/>
      <c r="JX120" s="21"/>
      <c r="JY120" s="21"/>
      <c r="JZ120" s="21"/>
      <c r="KA120" s="21"/>
      <c r="KB120" s="28"/>
    </row>
    <row r="121" spans="2:288" ht="15" customHeight="1" x14ac:dyDescent="0.25">
      <c r="B121" s="1590" t="s">
        <v>1861</v>
      </c>
      <c r="C121" s="1588" t="str">
        <v/>
      </c>
      <c r="D121" s="1588" t="str">
        <v/>
      </c>
      <c r="E121" s="1588" t="str">
        <v/>
      </c>
      <c r="F121" s="1588" t="str">
        <v/>
      </c>
      <c r="G121" s="1588" t="str">
        <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8"/>
      <c r="DX121" s="21"/>
      <c r="DY121" s="21"/>
      <c r="DZ121" s="21"/>
      <c r="EA121" s="21"/>
      <c r="EB121" s="21"/>
      <c r="EC121" s="21"/>
      <c r="ED121" s="21"/>
      <c r="EE121" s="21"/>
      <c r="EF121" s="21"/>
      <c r="EG121" s="21"/>
      <c r="EH121" s="21"/>
      <c r="EI121" s="21"/>
      <c r="EJ121" s="21"/>
      <c r="EK121" s="21"/>
      <c r="EL121" s="21"/>
      <c r="EM121" s="21"/>
      <c r="EN121" s="21"/>
      <c r="EO121" s="21"/>
      <c r="EP121" s="21"/>
      <c r="EQ121" s="21"/>
      <c r="ER121" s="28"/>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8"/>
      <c r="JH121" s="21"/>
      <c r="JI121" s="21"/>
      <c r="JJ121" s="21"/>
      <c r="JK121" s="21"/>
      <c r="JL121" s="21"/>
      <c r="JM121" s="21"/>
      <c r="JN121" s="21"/>
      <c r="JO121" s="21"/>
      <c r="JP121" s="21"/>
      <c r="JQ121" s="21"/>
      <c r="JR121" s="21"/>
      <c r="JS121" s="21"/>
      <c r="JT121" s="21"/>
      <c r="JU121" s="21"/>
      <c r="JV121" s="21"/>
      <c r="JW121" s="21"/>
      <c r="JX121" s="21"/>
      <c r="JY121" s="21"/>
      <c r="JZ121" s="21"/>
      <c r="KA121" s="21"/>
      <c r="KB121" s="28"/>
    </row>
    <row r="122" spans="2:288" ht="15" customHeight="1" x14ac:dyDescent="0.25">
      <c r="B122" s="1590" t="s">
        <v>1862</v>
      </c>
      <c r="C122" s="1588" t="str">
        <v/>
      </c>
      <c r="D122" s="1588" t="str">
        <v/>
      </c>
      <c r="E122" s="1588" t="str">
        <v/>
      </c>
      <c r="F122" s="1588" t="str">
        <v/>
      </c>
      <c r="G122" s="1588" t="str">
        <v/>
      </c>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8"/>
      <c r="DX122" s="21"/>
      <c r="DY122" s="21"/>
      <c r="DZ122" s="21"/>
      <c r="EA122" s="21"/>
      <c r="EB122" s="21"/>
      <c r="EC122" s="21"/>
      <c r="ED122" s="21"/>
      <c r="EE122" s="21"/>
      <c r="EF122" s="21"/>
      <c r="EG122" s="21"/>
      <c r="EH122" s="21"/>
      <c r="EI122" s="21"/>
      <c r="EJ122" s="21"/>
      <c r="EK122" s="21"/>
      <c r="EL122" s="21"/>
      <c r="EM122" s="21"/>
      <c r="EN122" s="21"/>
      <c r="EO122" s="21"/>
      <c r="EP122" s="21"/>
      <c r="EQ122" s="21"/>
      <c r="ER122" s="28"/>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8"/>
      <c r="JH122" s="21"/>
      <c r="JI122" s="21"/>
      <c r="JJ122" s="21"/>
      <c r="JK122" s="21"/>
      <c r="JL122" s="21"/>
      <c r="JM122" s="21"/>
      <c r="JN122" s="21"/>
      <c r="JO122" s="21"/>
      <c r="JP122" s="21"/>
      <c r="JQ122" s="21"/>
      <c r="JR122" s="21"/>
      <c r="JS122" s="21"/>
      <c r="JT122" s="21"/>
      <c r="JU122" s="21"/>
      <c r="JV122" s="21"/>
      <c r="JW122" s="21"/>
      <c r="JX122" s="21"/>
      <c r="JY122" s="21"/>
      <c r="JZ122" s="21"/>
      <c r="KA122" s="21"/>
      <c r="KB122" s="28"/>
    </row>
    <row r="123" spans="2:288" ht="15" customHeight="1" x14ac:dyDescent="0.25">
      <c r="B123" s="1590" t="s">
        <v>1863</v>
      </c>
      <c r="C123" s="1588" t="str">
        <v/>
      </c>
      <c r="D123" s="1588" t="str">
        <v/>
      </c>
      <c r="E123" s="1588" t="str">
        <v/>
      </c>
      <c r="F123" s="1588" t="str">
        <v/>
      </c>
      <c r="G123" s="1588" t="str">
        <v/>
      </c>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8"/>
      <c r="DX123" s="21"/>
      <c r="DY123" s="21"/>
      <c r="DZ123" s="21"/>
      <c r="EA123" s="21"/>
      <c r="EB123" s="21"/>
      <c r="EC123" s="21"/>
      <c r="ED123" s="21"/>
      <c r="EE123" s="21"/>
      <c r="EF123" s="21"/>
      <c r="EG123" s="21"/>
      <c r="EH123" s="21"/>
      <c r="EI123" s="21"/>
      <c r="EJ123" s="21"/>
      <c r="EK123" s="21"/>
      <c r="EL123" s="21"/>
      <c r="EM123" s="21"/>
      <c r="EN123" s="21"/>
      <c r="EO123" s="21"/>
      <c r="EP123" s="21"/>
      <c r="EQ123" s="21"/>
      <c r="ER123" s="28"/>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8"/>
      <c r="JH123" s="21"/>
      <c r="JI123" s="21"/>
      <c r="JJ123" s="21"/>
      <c r="JK123" s="21"/>
      <c r="JL123" s="21"/>
      <c r="JM123" s="21"/>
      <c r="JN123" s="21"/>
      <c r="JO123" s="21"/>
      <c r="JP123" s="21"/>
      <c r="JQ123" s="21"/>
      <c r="JR123" s="21"/>
      <c r="JS123" s="21"/>
      <c r="JT123" s="21"/>
      <c r="JU123" s="21"/>
      <c r="JV123" s="21"/>
      <c r="JW123" s="21"/>
      <c r="JX123" s="21"/>
      <c r="JY123" s="21"/>
      <c r="JZ123" s="21"/>
      <c r="KA123" s="21"/>
      <c r="KB123" s="28"/>
    </row>
    <row r="124" spans="2:288" ht="15" customHeight="1" x14ac:dyDescent="0.25">
      <c r="B124" s="1590" t="s">
        <v>1864</v>
      </c>
      <c r="C124" s="1588" t="str">
        <v/>
      </c>
      <c r="D124" s="1588" t="str">
        <v/>
      </c>
      <c r="E124" s="1588" t="str">
        <v/>
      </c>
      <c r="F124" s="1588" t="str">
        <v/>
      </c>
      <c r="G124" s="1588" t="str">
        <v/>
      </c>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8"/>
      <c r="DX124" s="21"/>
      <c r="DY124" s="21"/>
      <c r="DZ124" s="21"/>
      <c r="EA124" s="21"/>
      <c r="EB124" s="21"/>
      <c r="EC124" s="21"/>
      <c r="ED124" s="21"/>
      <c r="EE124" s="21"/>
      <c r="EF124" s="21"/>
      <c r="EG124" s="21"/>
      <c r="EH124" s="21"/>
      <c r="EI124" s="21"/>
      <c r="EJ124" s="21"/>
      <c r="EK124" s="21"/>
      <c r="EL124" s="21"/>
      <c r="EM124" s="21"/>
      <c r="EN124" s="21"/>
      <c r="EO124" s="21"/>
      <c r="EP124" s="21"/>
      <c r="EQ124" s="21"/>
      <c r="ER124" s="28"/>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8"/>
      <c r="JH124" s="21"/>
      <c r="JI124" s="21"/>
      <c r="JJ124" s="21"/>
      <c r="JK124" s="21"/>
      <c r="JL124" s="21"/>
      <c r="JM124" s="21"/>
      <c r="JN124" s="21"/>
      <c r="JO124" s="21"/>
      <c r="JP124" s="21"/>
      <c r="JQ124" s="21"/>
      <c r="JR124" s="21"/>
      <c r="JS124" s="21"/>
      <c r="JT124" s="21"/>
      <c r="JU124" s="21"/>
      <c r="JV124" s="21"/>
      <c r="JW124" s="21"/>
      <c r="JX124" s="21"/>
      <c r="JY124" s="21"/>
      <c r="JZ124" s="21"/>
      <c r="KA124" s="21"/>
      <c r="KB124" s="28"/>
    </row>
    <row r="125" spans="2:288" ht="15" customHeight="1" x14ac:dyDescent="0.25">
      <c r="B125" s="1590" t="s">
        <v>1865</v>
      </c>
      <c r="C125" s="1588" t="str">
        <v/>
      </c>
      <c r="D125" s="1588" t="str">
        <v/>
      </c>
      <c r="E125" s="1588" t="str">
        <v/>
      </c>
      <c r="F125" s="1588" t="str">
        <v/>
      </c>
      <c r="G125" s="1588" t="str">
        <v/>
      </c>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8"/>
      <c r="DX125" s="21"/>
      <c r="DY125" s="21"/>
      <c r="DZ125" s="21"/>
      <c r="EA125" s="21"/>
      <c r="EB125" s="21"/>
      <c r="EC125" s="21"/>
      <c r="ED125" s="21"/>
      <c r="EE125" s="21"/>
      <c r="EF125" s="21"/>
      <c r="EG125" s="21"/>
      <c r="EH125" s="21"/>
      <c r="EI125" s="21"/>
      <c r="EJ125" s="21"/>
      <c r="EK125" s="21"/>
      <c r="EL125" s="21"/>
      <c r="EM125" s="21"/>
      <c r="EN125" s="21"/>
      <c r="EO125" s="21"/>
      <c r="EP125" s="21"/>
      <c r="EQ125" s="21"/>
      <c r="ER125" s="28"/>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8"/>
      <c r="JH125" s="21"/>
      <c r="JI125" s="21"/>
      <c r="JJ125" s="21"/>
      <c r="JK125" s="21"/>
      <c r="JL125" s="21"/>
      <c r="JM125" s="21"/>
      <c r="JN125" s="21"/>
      <c r="JO125" s="21"/>
      <c r="JP125" s="21"/>
      <c r="JQ125" s="21"/>
      <c r="JR125" s="21"/>
      <c r="JS125" s="21"/>
      <c r="JT125" s="21"/>
      <c r="JU125" s="21"/>
      <c r="JV125" s="21"/>
      <c r="JW125" s="21"/>
      <c r="JX125" s="21"/>
      <c r="JY125" s="21"/>
      <c r="JZ125" s="21"/>
      <c r="KA125" s="21"/>
      <c r="KB125" s="28"/>
    </row>
    <row r="126" spans="2:288" ht="15" customHeight="1" x14ac:dyDescent="0.25">
      <c r="B126" s="1590" t="s">
        <v>1866</v>
      </c>
      <c r="C126" s="1588" t="str">
        <v/>
      </c>
      <c r="D126" s="1588" t="str">
        <v/>
      </c>
      <c r="E126" s="1588" t="str">
        <v/>
      </c>
      <c r="F126" s="1588" t="str">
        <v/>
      </c>
      <c r="G126" s="1588" t="str">
        <v/>
      </c>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8"/>
      <c r="DX126" s="21"/>
      <c r="DY126" s="21"/>
      <c r="DZ126" s="21"/>
      <c r="EA126" s="21"/>
      <c r="EB126" s="21"/>
      <c r="EC126" s="21"/>
      <c r="ED126" s="21"/>
      <c r="EE126" s="21"/>
      <c r="EF126" s="21"/>
      <c r="EG126" s="21"/>
      <c r="EH126" s="21"/>
      <c r="EI126" s="21"/>
      <c r="EJ126" s="21"/>
      <c r="EK126" s="21"/>
      <c r="EL126" s="21"/>
      <c r="EM126" s="21"/>
      <c r="EN126" s="21"/>
      <c r="EO126" s="21"/>
      <c r="EP126" s="21"/>
      <c r="EQ126" s="21"/>
      <c r="ER126" s="28"/>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8"/>
      <c r="JH126" s="21"/>
      <c r="JI126" s="21"/>
      <c r="JJ126" s="21"/>
      <c r="JK126" s="21"/>
      <c r="JL126" s="21"/>
      <c r="JM126" s="21"/>
      <c r="JN126" s="21"/>
      <c r="JO126" s="21"/>
      <c r="JP126" s="21"/>
      <c r="JQ126" s="21"/>
      <c r="JR126" s="21"/>
      <c r="JS126" s="21"/>
      <c r="JT126" s="21"/>
      <c r="JU126" s="21"/>
      <c r="JV126" s="21"/>
      <c r="JW126" s="21"/>
      <c r="JX126" s="21"/>
      <c r="JY126" s="21"/>
      <c r="JZ126" s="21"/>
      <c r="KA126" s="21"/>
      <c r="KB126" s="28"/>
    </row>
    <row r="127" spans="2:288" ht="15" customHeight="1" x14ac:dyDescent="0.25">
      <c r="B127" s="1590" t="s">
        <v>1867</v>
      </c>
      <c r="C127" s="1588" t="str">
        <v/>
      </c>
      <c r="D127" s="1588" t="str">
        <v/>
      </c>
      <c r="E127" s="1588" t="str">
        <v/>
      </c>
      <c r="F127" s="1588" t="str">
        <v/>
      </c>
      <c r="G127" s="1588" t="str">
        <v/>
      </c>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8"/>
      <c r="DX127" s="21"/>
      <c r="DY127" s="21"/>
      <c r="DZ127" s="21"/>
      <c r="EA127" s="21"/>
      <c r="EB127" s="21"/>
      <c r="EC127" s="21"/>
      <c r="ED127" s="21"/>
      <c r="EE127" s="21"/>
      <c r="EF127" s="21"/>
      <c r="EG127" s="21"/>
      <c r="EH127" s="21"/>
      <c r="EI127" s="21"/>
      <c r="EJ127" s="21"/>
      <c r="EK127" s="21"/>
      <c r="EL127" s="21"/>
      <c r="EM127" s="21"/>
      <c r="EN127" s="21"/>
      <c r="EO127" s="21"/>
      <c r="EP127" s="21"/>
      <c r="EQ127" s="21"/>
      <c r="ER127" s="28"/>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8"/>
      <c r="JH127" s="21"/>
      <c r="JI127" s="21"/>
      <c r="JJ127" s="21"/>
      <c r="JK127" s="21"/>
      <c r="JL127" s="21"/>
      <c r="JM127" s="21"/>
      <c r="JN127" s="21"/>
      <c r="JO127" s="21"/>
      <c r="JP127" s="21"/>
      <c r="JQ127" s="21"/>
      <c r="JR127" s="21"/>
      <c r="JS127" s="21"/>
      <c r="JT127" s="21"/>
      <c r="JU127" s="21"/>
      <c r="JV127" s="21"/>
      <c r="JW127" s="21"/>
      <c r="JX127" s="21"/>
      <c r="JY127" s="21"/>
      <c r="JZ127" s="21"/>
      <c r="KA127" s="21"/>
      <c r="KB127" s="28"/>
    </row>
    <row r="128" spans="2:288" ht="15" customHeight="1" x14ac:dyDescent="0.25">
      <c r="B128" s="1590" t="s">
        <v>1868</v>
      </c>
      <c r="C128" s="1588" t="str">
        <v/>
      </c>
      <c r="D128" s="1588" t="str">
        <v/>
      </c>
      <c r="E128" s="1588" t="str">
        <v/>
      </c>
      <c r="F128" s="1588" t="str">
        <v/>
      </c>
      <c r="G128" s="1588" t="str">
        <v/>
      </c>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8"/>
      <c r="DX128" s="21"/>
      <c r="DY128" s="21"/>
      <c r="DZ128" s="21"/>
      <c r="EA128" s="21"/>
      <c r="EB128" s="21"/>
      <c r="EC128" s="21"/>
      <c r="ED128" s="21"/>
      <c r="EE128" s="21"/>
      <c r="EF128" s="21"/>
      <c r="EG128" s="21"/>
      <c r="EH128" s="21"/>
      <c r="EI128" s="21"/>
      <c r="EJ128" s="21"/>
      <c r="EK128" s="21"/>
      <c r="EL128" s="21"/>
      <c r="EM128" s="21"/>
      <c r="EN128" s="21"/>
      <c r="EO128" s="21"/>
      <c r="EP128" s="21"/>
      <c r="EQ128" s="21"/>
      <c r="ER128" s="28"/>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c r="IU128" s="21"/>
      <c r="IV128" s="21"/>
      <c r="IW128" s="21"/>
      <c r="IX128" s="21"/>
      <c r="IY128" s="21"/>
      <c r="IZ128" s="21"/>
      <c r="JA128" s="21"/>
      <c r="JB128" s="21"/>
      <c r="JC128" s="21"/>
      <c r="JD128" s="21"/>
      <c r="JE128" s="21"/>
      <c r="JF128" s="21"/>
      <c r="JG128" s="28"/>
      <c r="JH128" s="21"/>
      <c r="JI128" s="21"/>
      <c r="JJ128" s="21"/>
      <c r="JK128" s="21"/>
      <c r="JL128" s="21"/>
      <c r="JM128" s="21"/>
      <c r="JN128" s="21"/>
      <c r="JO128" s="21"/>
      <c r="JP128" s="21"/>
      <c r="JQ128" s="21"/>
      <c r="JR128" s="21"/>
      <c r="JS128" s="21"/>
      <c r="JT128" s="21"/>
      <c r="JU128" s="21"/>
      <c r="JV128" s="21"/>
      <c r="JW128" s="21"/>
      <c r="JX128" s="21"/>
      <c r="JY128" s="21"/>
      <c r="JZ128" s="21"/>
      <c r="KA128" s="21"/>
      <c r="KB128" s="28"/>
    </row>
    <row r="129" spans="2:288" ht="15" customHeight="1" x14ac:dyDescent="0.25">
      <c r="B129" s="1590" t="s">
        <v>1869</v>
      </c>
      <c r="C129" s="1588" t="str">
        <v/>
      </c>
      <c r="D129" s="1588" t="str">
        <v/>
      </c>
      <c r="E129" s="1588" t="str">
        <v/>
      </c>
      <c r="F129" s="1588" t="str">
        <v/>
      </c>
      <c r="G129" s="1588" t="str">
        <v/>
      </c>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8"/>
      <c r="DX129" s="21"/>
      <c r="DY129" s="21"/>
      <c r="DZ129" s="21"/>
      <c r="EA129" s="21"/>
      <c r="EB129" s="21"/>
      <c r="EC129" s="21"/>
      <c r="ED129" s="21"/>
      <c r="EE129" s="21"/>
      <c r="EF129" s="21"/>
      <c r="EG129" s="21"/>
      <c r="EH129" s="21"/>
      <c r="EI129" s="21"/>
      <c r="EJ129" s="21"/>
      <c r="EK129" s="21"/>
      <c r="EL129" s="21"/>
      <c r="EM129" s="21"/>
      <c r="EN129" s="21"/>
      <c r="EO129" s="21"/>
      <c r="EP129" s="21"/>
      <c r="EQ129" s="21"/>
      <c r="ER129" s="28"/>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c r="IU129" s="21"/>
      <c r="IV129" s="21"/>
      <c r="IW129" s="21"/>
      <c r="IX129" s="21"/>
      <c r="IY129" s="21"/>
      <c r="IZ129" s="21"/>
      <c r="JA129" s="21"/>
      <c r="JB129" s="21"/>
      <c r="JC129" s="21"/>
      <c r="JD129" s="21"/>
      <c r="JE129" s="21"/>
      <c r="JF129" s="21"/>
      <c r="JG129" s="28"/>
      <c r="JH129" s="21"/>
      <c r="JI129" s="21"/>
      <c r="JJ129" s="21"/>
      <c r="JK129" s="21"/>
      <c r="JL129" s="21"/>
      <c r="JM129" s="21"/>
      <c r="JN129" s="21"/>
      <c r="JO129" s="21"/>
      <c r="JP129" s="21"/>
      <c r="JQ129" s="21"/>
      <c r="JR129" s="21"/>
      <c r="JS129" s="21"/>
      <c r="JT129" s="21"/>
      <c r="JU129" s="21"/>
      <c r="JV129" s="21"/>
      <c r="JW129" s="21"/>
      <c r="JX129" s="21"/>
      <c r="JY129" s="21"/>
      <c r="JZ129" s="21"/>
      <c r="KA129" s="21"/>
      <c r="KB129" s="28"/>
    </row>
    <row r="130" spans="2:288" ht="15" customHeight="1" x14ac:dyDescent="0.25">
      <c r="B130" s="1590" t="s">
        <v>1870</v>
      </c>
      <c r="C130" s="1588" t="str">
        <v/>
      </c>
      <c r="D130" s="1588" t="str">
        <v/>
      </c>
      <c r="E130" s="1588" t="str">
        <v/>
      </c>
      <c r="F130" s="1588" t="str">
        <v/>
      </c>
      <c r="G130" s="1588" t="str">
        <v/>
      </c>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8"/>
      <c r="DX130" s="21"/>
      <c r="DY130" s="21"/>
      <c r="DZ130" s="21"/>
      <c r="EA130" s="21"/>
      <c r="EB130" s="21"/>
      <c r="EC130" s="21"/>
      <c r="ED130" s="21"/>
      <c r="EE130" s="21"/>
      <c r="EF130" s="21"/>
      <c r="EG130" s="21"/>
      <c r="EH130" s="21"/>
      <c r="EI130" s="21"/>
      <c r="EJ130" s="21"/>
      <c r="EK130" s="21"/>
      <c r="EL130" s="21"/>
      <c r="EM130" s="21"/>
      <c r="EN130" s="21"/>
      <c r="EO130" s="21"/>
      <c r="EP130" s="21"/>
      <c r="EQ130" s="21"/>
      <c r="ER130" s="28"/>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c r="IU130" s="21"/>
      <c r="IV130" s="21"/>
      <c r="IW130" s="21"/>
      <c r="IX130" s="21"/>
      <c r="IY130" s="21"/>
      <c r="IZ130" s="21"/>
      <c r="JA130" s="21"/>
      <c r="JB130" s="21"/>
      <c r="JC130" s="21"/>
      <c r="JD130" s="21"/>
      <c r="JE130" s="21"/>
      <c r="JF130" s="21"/>
      <c r="JG130" s="28"/>
      <c r="JH130" s="21"/>
      <c r="JI130" s="21"/>
      <c r="JJ130" s="21"/>
      <c r="JK130" s="21"/>
      <c r="JL130" s="21"/>
      <c r="JM130" s="21"/>
      <c r="JN130" s="21"/>
      <c r="JO130" s="21"/>
      <c r="JP130" s="21"/>
      <c r="JQ130" s="21"/>
      <c r="JR130" s="21"/>
      <c r="JS130" s="21"/>
      <c r="JT130" s="21"/>
      <c r="JU130" s="21"/>
      <c r="JV130" s="21"/>
      <c r="JW130" s="21"/>
      <c r="JX130" s="21"/>
      <c r="JY130" s="21"/>
      <c r="JZ130" s="21"/>
      <c r="KA130" s="21"/>
      <c r="KB130" s="28"/>
    </row>
    <row r="131" spans="2:288" ht="15" customHeight="1" x14ac:dyDescent="0.25">
      <c r="B131" s="1590" t="s">
        <v>1871</v>
      </c>
      <c r="C131" s="1588" t="str">
        <v/>
      </c>
      <c r="D131" s="1588" t="str">
        <v/>
      </c>
      <c r="E131" s="1588" t="str">
        <v/>
      </c>
      <c r="F131" s="1588" t="str">
        <v/>
      </c>
      <c r="G131" s="1588" t="str">
        <v/>
      </c>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8"/>
      <c r="DX131" s="21"/>
      <c r="DY131" s="21"/>
      <c r="DZ131" s="21"/>
      <c r="EA131" s="21"/>
      <c r="EB131" s="21"/>
      <c r="EC131" s="21"/>
      <c r="ED131" s="21"/>
      <c r="EE131" s="21"/>
      <c r="EF131" s="21"/>
      <c r="EG131" s="21"/>
      <c r="EH131" s="21"/>
      <c r="EI131" s="21"/>
      <c r="EJ131" s="21"/>
      <c r="EK131" s="21"/>
      <c r="EL131" s="21"/>
      <c r="EM131" s="21"/>
      <c r="EN131" s="21"/>
      <c r="EO131" s="21"/>
      <c r="EP131" s="21"/>
      <c r="EQ131" s="21"/>
      <c r="ER131" s="28"/>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c r="IU131" s="21"/>
      <c r="IV131" s="21"/>
      <c r="IW131" s="21"/>
      <c r="IX131" s="21"/>
      <c r="IY131" s="21"/>
      <c r="IZ131" s="21"/>
      <c r="JA131" s="21"/>
      <c r="JB131" s="21"/>
      <c r="JC131" s="21"/>
      <c r="JD131" s="21"/>
      <c r="JE131" s="21"/>
      <c r="JF131" s="21"/>
      <c r="JG131" s="28"/>
      <c r="JH131" s="21"/>
      <c r="JI131" s="21"/>
      <c r="JJ131" s="21"/>
      <c r="JK131" s="21"/>
      <c r="JL131" s="21"/>
      <c r="JM131" s="21"/>
      <c r="JN131" s="21"/>
      <c r="JO131" s="21"/>
      <c r="JP131" s="21"/>
      <c r="JQ131" s="21"/>
      <c r="JR131" s="21"/>
      <c r="JS131" s="21"/>
      <c r="JT131" s="21"/>
      <c r="JU131" s="21"/>
      <c r="JV131" s="21"/>
      <c r="JW131" s="21"/>
      <c r="JX131" s="21"/>
      <c r="JY131" s="21"/>
      <c r="JZ131" s="21"/>
      <c r="KA131" s="21"/>
      <c r="KB131" s="28"/>
    </row>
    <row r="132" spans="2:288" ht="15" customHeight="1" x14ac:dyDescent="0.25">
      <c r="B132" s="1590" t="s">
        <v>1872</v>
      </c>
      <c r="C132" s="1588" t="str">
        <v/>
      </c>
      <c r="D132" s="1588" t="str">
        <v/>
      </c>
      <c r="E132" s="1588" t="str">
        <v/>
      </c>
      <c r="F132" s="1588" t="str">
        <v/>
      </c>
      <c r="G132" s="1588" t="str">
        <v/>
      </c>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8"/>
      <c r="DX132" s="21"/>
      <c r="DY132" s="21"/>
      <c r="DZ132" s="21"/>
      <c r="EA132" s="21"/>
      <c r="EB132" s="21"/>
      <c r="EC132" s="21"/>
      <c r="ED132" s="21"/>
      <c r="EE132" s="21"/>
      <c r="EF132" s="21"/>
      <c r="EG132" s="21"/>
      <c r="EH132" s="21"/>
      <c r="EI132" s="21"/>
      <c r="EJ132" s="21"/>
      <c r="EK132" s="21"/>
      <c r="EL132" s="21"/>
      <c r="EM132" s="21"/>
      <c r="EN132" s="21"/>
      <c r="EO132" s="21"/>
      <c r="EP132" s="21"/>
      <c r="EQ132" s="21"/>
      <c r="ER132" s="28"/>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c r="IU132" s="21"/>
      <c r="IV132" s="21"/>
      <c r="IW132" s="21"/>
      <c r="IX132" s="21"/>
      <c r="IY132" s="21"/>
      <c r="IZ132" s="21"/>
      <c r="JA132" s="21"/>
      <c r="JB132" s="21"/>
      <c r="JC132" s="21"/>
      <c r="JD132" s="21"/>
      <c r="JE132" s="21"/>
      <c r="JF132" s="21"/>
      <c r="JG132" s="28"/>
      <c r="JH132" s="21"/>
      <c r="JI132" s="21"/>
      <c r="JJ132" s="21"/>
      <c r="JK132" s="21"/>
      <c r="JL132" s="21"/>
      <c r="JM132" s="21"/>
      <c r="JN132" s="21"/>
      <c r="JO132" s="21"/>
      <c r="JP132" s="21"/>
      <c r="JQ132" s="21"/>
      <c r="JR132" s="21"/>
      <c r="JS132" s="21"/>
      <c r="JT132" s="21"/>
      <c r="JU132" s="21"/>
      <c r="JV132" s="21"/>
      <c r="JW132" s="21"/>
      <c r="JX132" s="21"/>
      <c r="JY132" s="21"/>
      <c r="JZ132" s="21"/>
      <c r="KA132" s="21"/>
      <c r="KB132" s="28"/>
    </row>
    <row r="133" spans="2:288" ht="15" customHeight="1" x14ac:dyDescent="0.25">
      <c r="B133" s="1590" t="s">
        <v>1873</v>
      </c>
      <c r="C133" s="1588" t="str">
        <v/>
      </c>
      <c r="D133" s="1588" t="str">
        <v/>
      </c>
      <c r="E133" s="1588" t="str">
        <v/>
      </c>
      <c r="F133" s="1588" t="str">
        <v/>
      </c>
      <c r="G133" s="1588" t="str">
        <v/>
      </c>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8"/>
      <c r="DX133" s="21"/>
      <c r="DY133" s="21"/>
      <c r="DZ133" s="21"/>
      <c r="EA133" s="21"/>
      <c r="EB133" s="21"/>
      <c r="EC133" s="21"/>
      <c r="ED133" s="21"/>
      <c r="EE133" s="21"/>
      <c r="EF133" s="21"/>
      <c r="EG133" s="21"/>
      <c r="EH133" s="21"/>
      <c r="EI133" s="21"/>
      <c r="EJ133" s="21"/>
      <c r="EK133" s="21"/>
      <c r="EL133" s="21"/>
      <c r="EM133" s="21"/>
      <c r="EN133" s="21"/>
      <c r="EO133" s="21"/>
      <c r="EP133" s="21"/>
      <c r="EQ133" s="21"/>
      <c r="ER133" s="28"/>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c r="IU133" s="21"/>
      <c r="IV133" s="21"/>
      <c r="IW133" s="21"/>
      <c r="IX133" s="21"/>
      <c r="IY133" s="21"/>
      <c r="IZ133" s="21"/>
      <c r="JA133" s="21"/>
      <c r="JB133" s="21"/>
      <c r="JC133" s="21"/>
      <c r="JD133" s="21"/>
      <c r="JE133" s="21"/>
      <c r="JF133" s="21"/>
      <c r="JG133" s="28"/>
      <c r="JH133" s="21"/>
      <c r="JI133" s="21"/>
      <c r="JJ133" s="21"/>
      <c r="JK133" s="21"/>
      <c r="JL133" s="21"/>
      <c r="JM133" s="21"/>
      <c r="JN133" s="21"/>
      <c r="JO133" s="21"/>
      <c r="JP133" s="21"/>
      <c r="JQ133" s="21"/>
      <c r="JR133" s="21"/>
      <c r="JS133" s="21"/>
      <c r="JT133" s="21"/>
      <c r="JU133" s="21"/>
      <c r="JV133" s="21"/>
      <c r="JW133" s="21"/>
      <c r="JX133" s="21"/>
      <c r="JY133" s="21"/>
      <c r="JZ133" s="21"/>
      <c r="KA133" s="21"/>
      <c r="KB133" s="28"/>
    </row>
    <row r="134" spans="2:288" ht="15" customHeight="1" x14ac:dyDescent="0.25">
      <c r="B134" s="1590" t="s">
        <v>1874</v>
      </c>
      <c r="C134" s="1588" t="str">
        <v/>
      </c>
      <c r="D134" s="1588" t="str">
        <v/>
      </c>
      <c r="E134" s="1588" t="str">
        <v/>
      </c>
      <c r="F134" s="1588" t="str">
        <v/>
      </c>
      <c r="G134" s="1588" t="str">
        <v/>
      </c>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8"/>
      <c r="DX134" s="21"/>
      <c r="DY134" s="21"/>
      <c r="DZ134" s="21"/>
      <c r="EA134" s="21"/>
      <c r="EB134" s="21"/>
      <c r="EC134" s="21"/>
      <c r="ED134" s="21"/>
      <c r="EE134" s="21"/>
      <c r="EF134" s="21"/>
      <c r="EG134" s="21"/>
      <c r="EH134" s="21"/>
      <c r="EI134" s="21"/>
      <c r="EJ134" s="21"/>
      <c r="EK134" s="21"/>
      <c r="EL134" s="21"/>
      <c r="EM134" s="21"/>
      <c r="EN134" s="21"/>
      <c r="EO134" s="21"/>
      <c r="EP134" s="21"/>
      <c r="EQ134" s="21"/>
      <c r="ER134" s="28"/>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c r="IU134" s="21"/>
      <c r="IV134" s="21"/>
      <c r="IW134" s="21"/>
      <c r="IX134" s="21"/>
      <c r="IY134" s="21"/>
      <c r="IZ134" s="21"/>
      <c r="JA134" s="21"/>
      <c r="JB134" s="21"/>
      <c r="JC134" s="21"/>
      <c r="JD134" s="21"/>
      <c r="JE134" s="21"/>
      <c r="JF134" s="21"/>
      <c r="JG134" s="28"/>
      <c r="JH134" s="21"/>
      <c r="JI134" s="21"/>
      <c r="JJ134" s="21"/>
      <c r="JK134" s="21"/>
      <c r="JL134" s="21"/>
      <c r="JM134" s="21"/>
      <c r="JN134" s="21"/>
      <c r="JO134" s="21"/>
      <c r="JP134" s="21"/>
      <c r="JQ134" s="21"/>
      <c r="JR134" s="21"/>
      <c r="JS134" s="21"/>
      <c r="JT134" s="21"/>
      <c r="JU134" s="21"/>
      <c r="JV134" s="21"/>
      <c r="JW134" s="21"/>
      <c r="JX134" s="21"/>
      <c r="JY134" s="21"/>
      <c r="JZ134" s="21"/>
      <c r="KA134" s="21"/>
      <c r="KB134" s="28"/>
    </row>
    <row r="135" spans="2:288" ht="15" customHeight="1" x14ac:dyDescent="0.25">
      <c r="B135" s="1590" t="s">
        <v>1875</v>
      </c>
      <c r="C135" s="1588" t="str">
        <v/>
      </c>
      <c r="D135" s="1588" t="str">
        <v/>
      </c>
      <c r="E135" s="1588" t="str">
        <v/>
      </c>
      <c r="F135" s="1588" t="str">
        <v/>
      </c>
      <c r="G135" s="1588" t="str">
        <v/>
      </c>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8"/>
      <c r="DX135" s="21"/>
      <c r="DY135" s="21"/>
      <c r="DZ135" s="21"/>
      <c r="EA135" s="21"/>
      <c r="EB135" s="21"/>
      <c r="EC135" s="21"/>
      <c r="ED135" s="21"/>
      <c r="EE135" s="21"/>
      <c r="EF135" s="21"/>
      <c r="EG135" s="21"/>
      <c r="EH135" s="21"/>
      <c r="EI135" s="21"/>
      <c r="EJ135" s="21"/>
      <c r="EK135" s="21"/>
      <c r="EL135" s="21"/>
      <c r="EM135" s="21"/>
      <c r="EN135" s="21"/>
      <c r="EO135" s="21"/>
      <c r="EP135" s="21"/>
      <c r="EQ135" s="21"/>
      <c r="ER135" s="28"/>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c r="IU135" s="21"/>
      <c r="IV135" s="21"/>
      <c r="IW135" s="21"/>
      <c r="IX135" s="21"/>
      <c r="IY135" s="21"/>
      <c r="IZ135" s="21"/>
      <c r="JA135" s="21"/>
      <c r="JB135" s="21"/>
      <c r="JC135" s="21"/>
      <c r="JD135" s="21"/>
      <c r="JE135" s="21"/>
      <c r="JF135" s="21"/>
      <c r="JG135" s="28"/>
      <c r="JH135" s="21"/>
      <c r="JI135" s="21"/>
      <c r="JJ135" s="21"/>
      <c r="JK135" s="21"/>
      <c r="JL135" s="21"/>
      <c r="JM135" s="21"/>
      <c r="JN135" s="21"/>
      <c r="JO135" s="21"/>
      <c r="JP135" s="21"/>
      <c r="JQ135" s="21"/>
      <c r="JR135" s="21"/>
      <c r="JS135" s="21"/>
      <c r="JT135" s="21"/>
      <c r="JU135" s="21"/>
      <c r="JV135" s="21"/>
      <c r="JW135" s="21"/>
      <c r="JX135" s="21"/>
      <c r="JY135" s="21"/>
      <c r="JZ135" s="21"/>
      <c r="KA135" s="21"/>
      <c r="KB135" s="28"/>
    </row>
    <row r="136" spans="2:288" ht="15" customHeight="1" x14ac:dyDescent="0.25">
      <c r="B136" s="1590" t="s">
        <v>1876</v>
      </c>
      <c r="C136" s="1588" t="str">
        <v/>
      </c>
      <c r="D136" s="1588" t="str">
        <v/>
      </c>
      <c r="E136" s="1588" t="str">
        <v/>
      </c>
      <c r="F136" s="1588" t="str">
        <v/>
      </c>
      <c r="G136" s="1588" t="str">
        <v/>
      </c>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8"/>
      <c r="DX136" s="21"/>
      <c r="DY136" s="21"/>
      <c r="DZ136" s="21"/>
      <c r="EA136" s="21"/>
      <c r="EB136" s="21"/>
      <c r="EC136" s="21"/>
      <c r="ED136" s="21"/>
      <c r="EE136" s="21"/>
      <c r="EF136" s="21"/>
      <c r="EG136" s="21"/>
      <c r="EH136" s="21"/>
      <c r="EI136" s="21"/>
      <c r="EJ136" s="21"/>
      <c r="EK136" s="21"/>
      <c r="EL136" s="21"/>
      <c r="EM136" s="21"/>
      <c r="EN136" s="21"/>
      <c r="EO136" s="21"/>
      <c r="EP136" s="21"/>
      <c r="EQ136" s="21"/>
      <c r="ER136" s="28"/>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c r="IU136" s="21"/>
      <c r="IV136" s="21"/>
      <c r="IW136" s="21"/>
      <c r="IX136" s="21"/>
      <c r="IY136" s="21"/>
      <c r="IZ136" s="21"/>
      <c r="JA136" s="21"/>
      <c r="JB136" s="21"/>
      <c r="JC136" s="21"/>
      <c r="JD136" s="21"/>
      <c r="JE136" s="21"/>
      <c r="JF136" s="21"/>
      <c r="JG136" s="28"/>
      <c r="JH136" s="21"/>
      <c r="JI136" s="21"/>
      <c r="JJ136" s="21"/>
      <c r="JK136" s="21"/>
      <c r="JL136" s="21"/>
      <c r="JM136" s="21"/>
      <c r="JN136" s="21"/>
      <c r="JO136" s="21"/>
      <c r="JP136" s="21"/>
      <c r="JQ136" s="21"/>
      <c r="JR136" s="21"/>
      <c r="JS136" s="21"/>
      <c r="JT136" s="21"/>
      <c r="JU136" s="21"/>
      <c r="JV136" s="21"/>
      <c r="JW136" s="21"/>
      <c r="JX136" s="21"/>
      <c r="JY136" s="21"/>
      <c r="JZ136" s="21"/>
      <c r="KA136" s="21"/>
      <c r="KB136" s="28"/>
    </row>
    <row r="137" spans="2:288" ht="15" customHeight="1" x14ac:dyDescent="0.25">
      <c r="B137" s="1590" t="s">
        <v>1877</v>
      </c>
      <c r="C137" s="1588" t="str">
        <v/>
      </c>
      <c r="D137" s="1588" t="str">
        <v/>
      </c>
      <c r="E137" s="1588" t="str">
        <v/>
      </c>
      <c r="F137" s="1588" t="str">
        <v/>
      </c>
      <c r="G137" s="1588" t="str">
        <v/>
      </c>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8"/>
      <c r="DX137" s="21"/>
      <c r="DY137" s="21"/>
      <c r="DZ137" s="21"/>
      <c r="EA137" s="21"/>
      <c r="EB137" s="21"/>
      <c r="EC137" s="21"/>
      <c r="ED137" s="21"/>
      <c r="EE137" s="21"/>
      <c r="EF137" s="21"/>
      <c r="EG137" s="21"/>
      <c r="EH137" s="21"/>
      <c r="EI137" s="21"/>
      <c r="EJ137" s="21"/>
      <c r="EK137" s="21"/>
      <c r="EL137" s="21"/>
      <c r="EM137" s="21"/>
      <c r="EN137" s="21"/>
      <c r="EO137" s="21"/>
      <c r="EP137" s="21"/>
      <c r="EQ137" s="21"/>
      <c r="ER137" s="28"/>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c r="IU137" s="21"/>
      <c r="IV137" s="21"/>
      <c r="IW137" s="21"/>
      <c r="IX137" s="21"/>
      <c r="IY137" s="21"/>
      <c r="IZ137" s="21"/>
      <c r="JA137" s="21"/>
      <c r="JB137" s="21"/>
      <c r="JC137" s="21"/>
      <c r="JD137" s="21"/>
      <c r="JE137" s="21"/>
      <c r="JF137" s="21"/>
      <c r="JG137" s="28"/>
      <c r="JH137" s="21"/>
      <c r="JI137" s="21"/>
      <c r="JJ137" s="21"/>
      <c r="JK137" s="21"/>
      <c r="JL137" s="21"/>
      <c r="JM137" s="21"/>
      <c r="JN137" s="21"/>
      <c r="JO137" s="21"/>
      <c r="JP137" s="21"/>
      <c r="JQ137" s="21"/>
      <c r="JR137" s="21"/>
      <c r="JS137" s="21"/>
      <c r="JT137" s="21"/>
      <c r="JU137" s="21"/>
      <c r="JV137" s="21"/>
      <c r="JW137" s="21"/>
      <c r="JX137" s="21"/>
      <c r="JY137" s="21"/>
      <c r="JZ137" s="21"/>
      <c r="KA137" s="21"/>
      <c r="KB137" s="28"/>
    </row>
    <row r="138" spans="2:288" ht="15" customHeight="1" x14ac:dyDescent="0.25">
      <c r="B138" s="1590" t="s">
        <v>1878</v>
      </c>
      <c r="C138" s="1588" t="str">
        <v/>
      </c>
      <c r="D138" s="1588" t="str">
        <v/>
      </c>
      <c r="E138" s="1588" t="str">
        <v/>
      </c>
      <c r="F138" s="1588" t="str">
        <v/>
      </c>
      <c r="G138" s="1588" t="str">
        <v/>
      </c>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8"/>
      <c r="DX138" s="21"/>
      <c r="DY138" s="21"/>
      <c r="DZ138" s="21"/>
      <c r="EA138" s="21"/>
      <c r="EB138" s="21"/>
      <c r="EC138" s="21"/>
      <c r="ED138" s="21"/>
      <c r="EE138" s="21"/>
      <c r="EF138" s="21"/>
      <c r="EG138" s="21"/>
      <c r="EH138" s="21"/>
      <c r="EI138" s="21"/>
      <c r="EJ138" s="21"/>
      <c r="EK138" s="21"/>
      <c r="EL138" s="21"/>
      <c r="EM138" s="21"/>
      <c r="EN138" s="21"/>
      <c r="EO138" s="21"/>
      <c r="EP138" s="21"/>
      <c r="EQ138" s="21"/>
      <c r="ER138" s="28"/>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c r="IU138" s="21"/>
      <c r="IV138" s="21"/>
      <c r="IW138" s="21"/>
      <c r="IX138" s="21"/>
      <c r="IY138" s="21"/>
      <c r="IZ138" s="21"/>
      <c r="JA138" s="21"/>
      <c r="JB138" s="21"/>
      <c r="JC138" s="21"/>
      <c r="JD138" s="21"/>
      <c r="JE138" s="21"/>
      <c r="JF138" s="21"/>
      <c r="JG138" s="28"/>
      <c r="JH138" s="21"/>
      <c r="JI138" s="21"/>
      <c r="JJ138" s="21"/>
      <c r="JK138" s="21"/>
      <c r="JL138" s="21"/>
      <c r="JM138" s="21"/>
      <c r="JN138" s="21"/>
      <c r="JO138" s="21"/>
      <c r="JP138" s="21"/>
      <c r="JQ138" s="21"/>
      <c r="JR138" s="21"/>
      <c r="JS138" s="21"/>
      <c r="JT138" s="21"/>
      <c r="JU138" s="21"/>
      <c r="JV138" s="21"/>
      <c r="JW138" s="21"/>
      <c r="JX138" s="21"/>
      <c r="JY138" s="21"/>
      <c r="JZ138" s="21"/>
      <c r="KA138" s="21"/>
      <c r="KB138" s="28"/>
    </row>
    <row r="139" spans="2:288" ht="15" customHeight="1" x14ac:dyDescent="0.25">
      <c r="B139" s="1590" t="s">
        <v>1879</v>
      </c>
      <c r="C139" s="1588" t="str">
        <v/>
      </c>
      <c r="D139" s="1588" t="str">
        <v/>
      </c>
      <c r="E139" s="1588" t="str">
        <v/>
      </c>
      <c r="F139" s="1588" t="str">
        <v/>
      </c>
      <c r="G139" s="1588" t="str">
        <v/>
      </c>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8"/>
      <c r="DX139" s="21"/>
      <c r="DY139" s="21"/>
      <c r="DZ139" s="21"/>
      <c r="EA139" s="21"/>
      <c r="EB139" s="21"/>
      <c r="EC139" s="21"/>
      <c r="ED139" s="21"/>
      <c r="EE139" s="21"/>
      <c r="EF139" s="21"/>
      <c r="EG139" s="21"/>
      <c r="EH139" s="21"/>
      <c r="EI139" s="21"/>
      <c r="EJ139" s="21"/>
      <c r="EK139" s="21"/>
      <c r="EL139" s="21"/>
      <c r="EM139" s="21"/>
      <c r="EN139" s="21"/>
      <c r="EO139" s="21"/>
      <c r="EP139" s="21"/>
      <c r="EQ139" s="21"/>
      <c r="ER139" s="28"/>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c r="IU139" s="21"/>
      <c r="IV139" s="21"/>
      <c r="IW139" s="21"/>
      <c r="IX139" s="21"/>
      <c r="IY139" s="21"/>
      <c r="IZ139" s="21"/>
      <c r="JA139" s="21"/>
      <c r="JB139" s="21"/>
      <c r="JC139" s="21"/>
      <c r="JD139" s="21"/>
      <c r="JE139" s="21"/>
      <c r="JF139" s="21"/>
      <c r="JG139" s="28"/>
      <c r="JH139" s="21"/>
      <c r="JI139" s="21"/>
      <c r="JJ139" s="21"/>
      <c r="JK139" s="21"/>
      <c r="JL139" s="21"/>
      <c r="JM139" s="21"/>
      <c r="JN139" s="21"/>
      <c r="JO139" s="21"/>
      <c r="JP139" s="21"/>
      <c r="JQ139" s="21"/>
      <c r="JR139" s="21"/>
      <c r="JS139" s="21"/>
      <c r="JT139" s="21"/>
      <c r="JU139" s="21"/>
      <c r="JV139" s="21"/>
      <c r="JW139" s="21"/>
      <c r="JX139" s="21"/>
      <c r="JY139" s="21"/>
      <c r="JZ139" s="21"/>
      <c r="KA139" s="21"/>
      <c r="KB139" s="28"/>
    </row>
    <row r="140" spans="2:288" ht="15" customHeight="1" x14ac:dyDescent="0.25">
      <c r="B140" s="1590" t="s">
        <v>1880</v>
      </c>
      <c r="C140" s="1588" t="str">
        <v/>
      </c>
      <c r="D140" s="1588" t="str">
        <v/>
      </c>
      <c r="E140" s="1588" t="str">
        <v/>
      </c>
      <c r="F140" s="1588" t="str">
        <v/>
      </c>
      <c r="G140" s="1588" t="str">
        <v/>
      </c>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8"/>
      <c r="DX140" s="21"/>
      <c r="DY140" s="21"/>
      <c r="DZ140" s="21"/>
      <c r="EA140" s="21"/>
      <c r="EB140" s="21"/>
      <c r="EC140" s="21"/>
      <c r="ED140" s="21"/>
      <c r="EE140" s="21"/>
      <c r="EF140" s="21"/>
      <c r="EG140" s="21"/>
      <c r="EH140" s="21"/>
      <c r="EI140" s="21"/>
      <c r="EJ140" s="21"/>
      <c r="EK140" s="21"/>
      <c r="EL140" s="21"/>
      <c r="EM140" s="21"/>
      <c r="EN140" s="21"/>
      <c r="EO140" s="21"/>
      <c r="EP140" s="21"/>
      <c r="EQ140" s="21"/>
      <c r="ER140" s="28"/>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c r="IU140" s="21"/>
      <c r="IV140" s="21"/>
      <c r="IW140" s="21"/>
      <c r="IX140" s="21"/>
      <c r="IY140" s="21"/>
      <c r="IZ140" s="21"/>
      <c r="JA140" s="21"/>
      <c r="JB140" s="21"/>
      <c r="JC140" s="21"/>
      <c r="JD140" s="21"/>
      <c r="JE140" s="21"/>
      <c r="JF140" s="21"/>
      <c r="JG140" s="28"/>
      <c r="JH140" s="21"/>
      <c r="JI140" s="21"/>
      <c r="JJ140" s="21"/>
      <c r="JK140" s="21"/>
      <c r="JL140" s="21"/>
      <c r="JM140" s="21"/>
      <c r="JN140" s="21"/>
      <c r="JO140" s="21"/>
      <c r="JP140" s="21"/>
      <c r="JQ140" s="21"/>
      <c r="JR140" s="21"/>
      <c r="JS140" s="21"/>
      <c r="JT140" s="21"/>
      <c r="JU140" s="21"/>
      <c r="JV140" s="21"/>
      <c r="JW140" s="21"/>
      <c r="JX140" s="21"/>
      <c r="JY140" s="21"/>
      <c r="JZ140" s="21"/>
      <c r="KA140" s="21"/>
      <c r="KB140" s="28"/>
    </row>
    <row r="141" spans="2:288" ht="15" customHeight="1" x14ac:dyDescent="0.25">
      <c r="B141" s="1590" t="s">
        <v>1881</v>
      </c>
      <c r="C141" s="1588" t="str">
        <v/>
      </c>
      <c r="D141" s="1588" t="str">
        <v/>
      </c>
      <c r="E141" s="1588" t="str">
        <v/>
      </c>
      <c r="F141" s="1588" t="str">
        <v/>
      </c>
      <c r="G141" s="1588" t="str">
        <v/>
      </c>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8"/>
      <c r="DX141" s="21"/>
      <c r="DY141" s="21"/>
      <c r="DZ141" s="21"/>
      <c r="EA141" s="21"/>
      <c r="EB141" s="21"/>
      <c r="EC141" s="21"/>
      <c r="ED141" s="21"/>
      <c r="EE141" s="21"/>
      <c r="EF141" s="21"/>
      <c r="EG141" s="21"/>
      <c r="EH141" s="21"/>
      <c r="EI141" s="21"/>
      <c r="EJ141" s="21"/>
      <c r="EK141" s="21"/>
      <c r="EL141" s="21"/>
      <c r="EM141" s="21"/>
      <c r="EN141" s="21"/>
      <c r="EO141" s="21"/>
      <c r="EP141" s="21"/>
      <c r="EQ141" s="21"/>
      <c r="ER141" s="28"/>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1"/>
      <c r="IH141" s="21"/>
      <c r="II141" s="21"/>
      <c r="IJ141" s="21"/>
      <c r="IK141" s="21"/>
      <c r="IL141" s="21"/>
      <c r="IM141" s="21"/>
      <c r="IN141" s="21"/>
      <c r="IO141" s="21"/>
      <c r="IP141" s="21"/>
      <c r="IQ141" s="21"/>
      <c r="IR141" s="21"/>
      <c r="IS141" s="21"/>
      <c r="IT141" s="21"/>
      <c r="IU141" s="21"/>
      <c r="IV141" s="21"/>
      <c r="IW141" s="21"/>
      <c r="IX141" s="21"/>
      <c r="IY141" s="21"/>
      <c r="IZ141" s="21"/>
      <c r="JA141" s="21"/>
      <c r="JB141" s="21"/>
      <c r="JC141" s="21"/>
      <c r="JD141" s="21"/>
      <c r="JE141" s="21"/>
      <c r="JF141" s="21"/>
      <c r="JG141" s="28"/>
      <c r="JH141" s="21"/>
      <c r="JI141" s="21"/>
      <c r="JJ141" s="21"/>
      <c r="JK141" s="21"/>
      <c r="JL141" s="21"/>
      <c r="JM141" s="21"/>
      <c r="JN141" s="21"/>
      <c r="JO141" s="21"/>
      <c r="JP141" s="21"/>
      <c r="JQ141" s="21"/>
      <c r="JR141" s="21"/>
      <c r="JS141" s="21"/>
      <c r="JT141" s="21"/>
      <c r="JU141" s="21"/>
      <c r="JV141" s="21"/>
      <c r="JW141" s="21"/>
      <c r="JX141" s="21"/>
      <c r="JY141" s="21"/>
      <c r="JZ141" s="21"/>
      <c r="KA141" s="21"/>
      <c r="KB141" s="28"/>
    </row>
    <row r="142" spans="2:288" ht="15" customHeight="1" x14ac:dyDescent="0.25">
      <c r="B142" s="1590" t="s">
        <v>1882</v>
      </c>
      <c r="C142" s="1588" t="str">
        <v/>
      </c>
      <c r="D142" s="1588" t="str">
        <v/>
      </c>
      <c r="E142" s="1588" t="str">
        <v/>
      </c>
      <c r="F142" s="1588" t="str">
        <v/>
      </c>
      <c r="G142" s="1588" t="str">
        <v/>
      </c>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8"/>
      <c r="DX142" s="21"/>
      <c r="DY142" s="21"/>
      <c r="DZ142" s="21"/>
      <c r="EA142" s="21"/>
      <c r="EB142" s="21"/>
      <c r="EC142" s="21"/>
      <c r="ED142" s="21"/>
      <c r="EE142" s="21"/>
      <c r="EF142" s="21"/>
      <c r="EG142" s="21"/>
      <c r="EH142" s="21"/>
      <c r="EI142" s="21"/>
      <c r="EJ142" s="21"/>
      <c r="EK142" s="21"/>
      <c r="EL142" s="21"/>
      <c r="EM142" s="21"/>
      <c r="EN142" s="21"/>
      <c r="EO142" s="21"/>
      <c r="EP142" s="21"/>
      <c r="EQ142" s="21"/>
      <c r="ER142" s="28"/>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1"/>
      <c r="IH142" s="21"/>
      <c r="II142" s="21"/>
      <c r="IJ142" s="21"/>
      <c r="IK142" s="21"/>
      <c r="IL142" s="21"/>
      <c r="IM142" s="21"/>
      <c r="IN142" s="21"/>
      <c r="IO142" s="21"/>
      <c r="IP142" s="21"/>
      <c r="IQ142" s="21"/>
      <c r="IR142" s="21"/>
      <c r="IS142" s="21"/>
      <c r="IT142" s="21"/>
      <c r="IU142" s="21"/>
      <c r="IV142" s="21"/>
      <c r="IW142" s="21"/>
      <c r="IX142" s="21"/>
      <c r="IY142" s="21"/>
      <c r="IZ142" s="21"/>
      <c r="JA142" s="21"/>
      <c r="JB142" s="21"/>
      <c r="JC142" s="21"/>
      <c r="JD142" s="21"/>
      <c r="JE142" s="21"/>
      <c r="JF142" s="21"/>
      <c r="JG142" s="28"/>
      <c r="JH142" s="21"/>
      <c r="JI142" s="21"/>
      <c r="JJ142" s="21"/>
      <c r="JK142" s="21"/>
      <c r="JL142" s="21"/>
      <c r="JM142" s="21"/>
      <c r="JN142" s="21"/>
      <c r="JO142" s="21"/>
      <c r="JP142" s="21"/>
      <c r="JQ142" s="21"/>
      <c r="JR142" s="21"/>
      <c r="JS142" s="21"/>
      <c r="JT142" s="21"/>
      <c r="JU142" s="21"/>
      <c r="JV142" s="21"/>
      <c r="JW142" s="21"/>
      <c r="JX142" s="21"/>
      <c r="JY142" s="21"/>
      <c r="JZ142" s="21"/>
      <c r="KA142" s="21"/>
      <c r="KB142" s="28"/>
    </row>
    <row r="143" spans="2:288" ht="15" customHeight="1" x14ac:dyDescent="0.25">
      <c r="B143" s="1590" t="s">
        <v>1883</v>
      </c>
      <c r="C143" s="1588" t="str">
        <v/>
      </c>
      <c r="D143" s="1588" t="str">
        <v/>
      </c>
      <c r="E143" s="1588" t="str">
        <v/>
      </c>
      <c r="F143" s="1588" t="str">
        <v/>
      </c>
      <c r="G143" s="1588" t="str">
        <v/>
      </c>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8"/>
      <c r="DX143" s="21"/>
      <c r="DY143" s="21"/>
      <c r="DZ143" s="21"/>
      <c r="EA143" s="21"/>
      <c r="EB143" s="21"/>
      <c r="EC143" s="21"/>
      <c r="ED143" s="21"/>
      <c r="EE143" s="21"/>
      <c r="EF143" s="21"/>
      <c r="EG143" s="21"/>
      <c r="EH143" s="21"/>
      <c r="EI143" s="21"/>
      <c r="EJ143" s="21"/>
      <c r="EK143" s="21"/>
      <c r="EL143" s="21"/>
      <c r="EM143" s="21"/>
      <c r="EN143" s="21"/>
      <c r="EO143" s="21"/>
      <c r="EP143" s="21"/>
      <c r="EQ143" s="21"/>
      <c r="ER143" s="28"/>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1"/>
      <c r="IH143" s="21"/>
      <c r="II143" s="21"/>
      <c r="IJ143" s="21"/>
      <c r="IK143" s="21"/>
      <c r="IL143" s="21"/>
      <c r="IM143" s="21"/>
      <c r="IN143" s="21"/>
      <c r="IO143" s="21"/>
      <c r="IP143" s="21"/>
      <c r="IQ143" s="21"/>
      <c r="IR143" s="21"/>
      <c r="IS143" s="21"/>
      <c r="IT143" s="21"/>
      <c r="IU143" s="21"/>
      <c r="IV143" s="21"/>
      <c r="IW143" s="21"/>
      <c r="IX143" s="21"/>
      <c r="IY143" s="21"/>
      <c r="IZ143" s="21"/>
      <c r="JA143" s="21"/>
      <c r="JB143" s="21"/>
      <c r="JC143" s="21"/>
      <c r="JD143" s="21"/>
      <c r="JE143" s="21"/>
      <c r="JF143" s="21"/>
      <c r="JG143" s="28"/>
      <c r="JH143" s="21"/>
      <c r="JI143" s="21"/>
      <c r="JJ143" s="21"/>
      <c r="JK143" s="21"/>
      <c r="JL143" s="21"/>
      <c r="JM143" s="21"/>
      <c r="JN143" s="21"/>
      <c r="JO143" s="21"/>
      <c r="JP143" s="21"/>
      <c r="JQ143" s="21"/>
      <c r="JR143" s="21"/>
      <c r="JS143" s="21"/>
      <c r="JT143" s="21"/>
      <c r="JU143" s="21"/>
      <c r="JV143" s="21"/>
      <c r="JW143" s="21"/>
      <c r="JX143" s="21"/>
      <c r="JY143" s="21"/>
      <c r="JZ143" s="21"/>
      <c r="KA143" s="21"/>
      <c r="KB143" s="28"/>
    </row>
    <row r="144" spans="2:288" ht="15" customHeight="1" x14ac:dyDescent="0.25">
      <c r="B144" s="1590" t="s">
        <v>1884</v>
      </c>
      <c r="C144" s="1588" t="str">
        <v/>
      </c>
      <c r="D144" s="1588" t="str">
        <v/>
      </c>
      <c r="E144" s="1588" t="str">
        <v/>
      </c>
      <c r="F144" s="1588" t="str">
        <v/>
      </c>
      <c r="G144" s="1588" t="str">
        <v/>
      </c>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8"/>
      <c r="DX144" s="21"/>
      <c r="DY144" s="21"/>
      <c r="DZ144" s="21"/>
      <c r="EA144" s="21"/>
      <c r="EB144" s="21"/>
      <c r="EC144" s="21"/>
      <c r="ED144" s="21"/>
      <c r="EE144" s="21"/>
      <c r="EF144" s="21"/>
      <c r="EG144" s="21"/>
      <c r="EH144" s="21"/>
      <c r="EI144" s="21"/>
      <c r="EJ144" s="21"/>
      <c r="EK144" s="21"/>
      <c r="EL144" s="21"/>
      <c r="EM144" s="21"/>
      <c r="EN144" s="21"/>
      <c r="EO144" s="21"/>
      <c r="EP144" s="21"/>
      <c r="EQ144" s="21"/>
      <c r="ER144" s="28"/>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c r="IS144" s="21"/>
      <c r="IT144" s="21"/>
      <c r="IU144" s="21"/>
      <c r="IV144" s="21"/>
      <c r="IW144" s="21"/>
      <c r="IX144" s="21"/>
      <c r="IY144" s="21"/>
      <c r="IZ144" s="21"/>
      <c r="JA144" s="21"/>
      <c r="JB144" s="21"/>
      <c r="JC144" s="21"/>
      <c r="JD144" s="21"/>
      <c r="JE144" s="21"/>
      <c r="JF144" s="21"/>
      <c r="JG144" s="28"/>
      <c r="JH144" s="21"/>
      <c r="JI144" s="21"/>
      <c r="JJ144" s="21"/>
      <c r="JK144" s="21"/>
      <c r="JL144" s="21"/>
      <c r="JM144" s="21"/>
      <c r="JN144" s="21"/>
      <c r="JO144" s="21"/>
      <c r="JP144" s="21"/>
      <c r="JQ144" s="21"/>
      <c r="JR144" s="21"/>
      <c r="JS144" s="21"/>
      <c r="JT144" s="21"/>
      <c r="JU144" s="21"/>
      <c r="JV144" s="21"/>
      <c r="JW144" s="21"/>
      <c r="JX144" s="21"/>
      <c r="JY144" s="21"/>
      <c r="JZ144" s="21"/>
      <c r="KA144" s="21"/>
      <c r="KB144" s="28"/>
    </row>
    <row r="145" spans="2:288" ht="15" customHeight="1" x14ac:dyDescent="0.25">
      <c r="B145" s="1590" t="s">
        <v>1885</v>
      </c>
      <c r="C145" s="1588" t="str">
        <v/>
      </c>
      <c r="D145" s="1588" t="str">
        <v/>
      </c>
      <c r="E145" s="1588" t="str">
        <v/>
      </c>
      <c r="F145" s="1588" t="str">
        <v/>
      </c>
      <c r="G145" s="1588" t="str">
        <v/>
      </c>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8"/>
      <c r="DX145" s="21"/>
      <c r="DY145" s="21"/>
      <c r="DZ145" s="21"/>
      <c r="EA145" s="21"/>
      <c r="EB145" s="21"/>
      <c r="EC145" s="21"/>
      <c r="ED145" s="21"/>
      <c r="EE145" s="21"/>
      <c r="EF145" s="21"/>
      <c r="EG145" s="21"/>
      <c r="EH145" s="21"/>
      <c r="EI145" s="21"/>
      <c r="EJ145" s="21"/>
      <c r="EK145" s="21"/>
      <c r="EL145" s="21"/>
      <c r="EM145" s="21"/>
      <c r="EN145" s="21"/>
      <c r="EO145" s="21"/>
      <c r="EP145" s="21"/>
      <c r="EQ145" s="21"/>
      <c r="ER145" s="28"/>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1"/>
      <c r="IH145" s="21"/>
      <c r="II145" s="21"/>
      <c r="IJ145" s="21"/>
      <c r="IK145" s="21"/>
      <c r="IL145" s="21"/>
      <c r="IM145" s="21"/>
      <c r="IN145" s="21"/>
      <c r="IO145" s="21"/>
      <c r="IP145" s="21"/>
      <c r="IQ145" s="21"/>
      <c r="IR145" s="21"/>
      <c r="IS145" s="21"/>
      <c r="IT145" s="21"/>
      <c r="IU145" s="21"/>
      <c r="IV145" s="21"/>
      <c r="IW145" s="21"/>
      <c r="IX145" s="21"/>
      <c r="IY145" s="21"/>
      <c r="IZ145" s="21"/>
      <c r="JA145" s="21"/>
      <c r="JB145" s="21"/>
      <c r="JC145" s="21"/>
      <c r="JD145" s="21"/>
      <c r="JE145" s="21"/>
      <c r="JF145" s="21"/>
      <c r="JG145" s="28"/>
      <c r="JH145" s="21"/>
      <c r="JI145" s="21"/>
      <c r="JJ145" s="21"/>
      <c r="JK145" s="21"/>
      <c r="JL145" s="21"/>
      <c r="JM145" s="21"/>
      <c r="JN145" s="21"/>
      <c r="JO145" s="21"/>
      <c r="JP145" s="21"/>
      <c r="JQ145" s="21"/>
      <c r="JR145" s="21"/>
      <c r="JS145" s="21"/>
      <c r="JT145" s="21"/>
      <c r="JU145" s="21"/>
      <c r="JV145" s="21"/>
      <c r="JW145" s="21"/>
      <c r="JX145" s="21"/>
      <c r="JY145" s="21"/>
      <c r="JZ145" s="21"/>
      <c r="KA145" s="21"/>
      <c r="KB145" s="28"/>
    </row>
    <row r="146" spans="2:288" ht="15" customHeight="1" x14ac:dyDescent="0.25">
      <c r="B146" s="1590" t="s">
        <v>1886</v>
      </c>
      <c r="C146" s="1588" t="str">
        <v/>
      </c>
      <c r="D146" s="1588" t="str">
        <v/>
      </c>
      <c r="E146" s="1588" t="str">
        <v/>
      </c>
      <c r="F146" s="1588" t="str">
        <v/>
      </c>
      <c r="G146" s="1588" t="str">
        <v/>
      </c>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8"/>
      <c r="DX146" s="21"/>
      <c r="DY146" s="21"/>
      <c r="DZ146" s="21"/>
      <c r="EA146" s="21"/>
      <c r="EB146" s="21"/>
      <c r="EC146" s="21"/>
      <c r="ED146" s="21"/>
      <c r="EE146" s="21"/>
      <c r="EF146" s="21"/>
      <c r="EG146" s="21"/>
      <c r="EH146" s="21"/>
      <c r="EI146" s="21"/>
      <c r="EJ146" s="21"/>
      <c r="EK146" s="21"/>
      <c r="EL146" s="21"/>
      <c r="EM146" s="21"/>
      <c r="EN146" s="21"/>
      <c r="EO146" s="21"/>
      <c r="EP146" s="21"/>
      <c r="EQ146" s="21"/>
      <c r="ER146" s="28"/>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1"/>
      <c r="IH146" s="21"/>
      <c r="II146" s="21"/>
      <c r="IJ146" s="21"/>
      <c r="IK146" s="21"/>
      <c r="IL146" s="21"/>
      <c r="IM146" s="21"/>
      <c r="IN146" s="21"/>
      <c r="IO146" s="21"/>
      <c r="IP146" s="21"/>
      <c r="IQ146" s="21"/>
      <c r="IR146" s="21"/>
      <c r="IS146" s="21"/>
      <c r="IT146" s="21"/>
      <c r="IU146" s="21"/>
      <c r="IV146" s="21"/>
      <c r="IW146" s="21"/>
      <c r="IX146" s="21"/>
      <c r="IY146" s="21"/>
      <c r="IZ146" s="21"/>
      <c r="JA146" s="21"/>
      <c r="JB146" s="21"/>
      <c r="JC146" s="21"/>
      <c r="JD146" s="21"/>
      <c r="JE146" s="21"/>
      <c r="JF146" s="21"/>
      <c r="JG146" s="28"/>
      <c r="JH146" s="21"/>
      <c r="JI146" s="21"/>
      <c r="JJ146" s="21"/>
      <c r="JK146" s="21"/>
      <c r="JL146" s="21"/>
      <c r="JM146" s="21"/>
      <c r="JN146" s="21"/>
      <c r="JO146" s="21"/>
      <c r="JP146" s="21"/>
      <c r="JQ146" s="21"/>
      <c r="JR146" s="21"/>
      <c r="JS146" s="21"/>
      <c r="JT146" s="21"/>
      <c r="JU146" s="21"/>
      <c r="JV146" s="21"/>
      <c r="JW146" s="21"/>
      <c r="JX146" s="21"/>
      <c r="JY146" s="21"/>
      <c r="JZ146" s="21"/>
      <c r="KA146" s="21"/>
      <c r="KB146" s="28"/>
    </row>
    <row r="147" spans="2:288" ht="15" customHeight="1" x14ac:dyDescent="0.25">
      <c r="B147" s="1590" t="s">
        <v>1887</v>
      </c>
      <c r="C147" s="1588" t="str">
        <v/>
      </c>
      <c r="D147" s="1588" t="str">
        <v/>
      </c>
      <c r="E147" s="1588" t="str">
        <v/>
      </c>
      <c r="F147" s="1588" t="str">
        <v/>
      </c>
      <c r="G147" s="1588" t="str">
        <v/>
      </c>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8"/>
      <c r="DX147" s="21"/>
      <c r="DY147" s="21"/>
      <c r="DZ147" s="21"/>
      <c r="EA147" s="21"/>
      <c r="EB147" s="21"/>
      <c r="EC147" s="21"/>
      <c r="ED147" s="21"/>
      <c r="EE147" s="21"/>
      <c r="EF147" s="21"/>
      <c r="EG147" s="21"/>
      <c r="EH147" s="21"/>
      <c r="EI147" s="21"/>
      <c r="EJ147" s="21"/>
      <c r="EK147" s="21"/>
      <c r="EL147" s="21"/>
      <c r="EM147" s="21"/>
      <c r="EN147" s="21"/>
      <c r="EO147" s="21"/>
      <c r="EP147" s="21"/>
      <c r="EQ147" s="21"/>
      <c r="ER147" s="28"/>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1"/>
      <c r="IH147" s="21"/>
      <c r="II147" s="21"/>
      <c r="IJ147" s="21"/>
      <c r="IK147" s="21"/>
      <c r="IL147" s="21"/>
      <c r="IM147" s="21"/>
      <c r="IN147" s="21"/>
      <c r="IO147" s="21"/>
      <c r="IP147" s="21"/>
      <c r="IQ147" s="21"/>
      <c r="IR147" s="21"/>
      <c r="IS147" s="21"/>
      <c r="IT147" s="21"/>
      <c r="IU147" s="21"/>
      <c r="IV147" s="21"/>
      <c r="IW147" s="21"/>
      <c r="IX147" s="21"/>
      <c r="IY147" s="21"/>
      <c r="IZ147" s="21"/>
      <c r="JA147" s="21"/>
      <c r="JB147" s="21"/>
      <c r="JC147" s="21"/>
      <c r="JD147" s="21"/>
      <c r="JE147" s="21"/>
      <c r="JF147" s="21"/>
      <c r="JG147" s="28"/>
      <c r="JH147" s="21"/>
      <c r="JI147" s="21"/>
      <c r="JJ147" s="21"/>
      <c r="JK147" s="21"/>
      <c r="JL147" s="21"/>
      <c r="JM147" s="21"/>
      <c r="JN147" s="21"/>
      <c r="JO147" s="21"/>
      <c r="JP147" s="21"/>
      <c r="JQ147" s="21"/>
      <c r="JR147" s="21"/>
      <c r="JS147" s="21"/>
      <c r="JT147" s="21"/>
      <c r="JU147" s="21"/>
      <c r="JV147" s="21"/>
      <c r="JW147" s="21"/>
      <c r="JX147" s="21"/>
      <c r="JY147" s="21"/>
      <c r="JZ147" s="21"/>
      <c r="KA147" s="21"/>
      <c r="KB147" s="28"/>
    </row>
    <row r="148" spans="2:288" ht="15" customHeight="1" x14ac:dyDescent="0.25">
      <c r="B148" s="1590" t="s">
        <v>1888</v>
      </c>
      <c r="C148" s="1588" t="str">
        <v/>
      </c>
      <c r="D148" s="1588" t="str">
        <v/>
      </c>
      <c r="E148" s="1588" t="str">
        <v/>
      </c>
      <c r="F148" s="1588" t="str">
        <v/>
      </c>
      <c r="G148" s="1588" t="str">
        <v/>
      </c>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8"/>
      <c r="DX148" s="21"/>
      <c r="DY148" s="21"/>
      <c r="DZ148" s="21"/>
      <c r="EA148" s="21"/>
      <c r="EB148" s="21"/>
      <c r="EC148" s="21"/>
      <c r="ED148" s="21"/>
      <c r="EE148" s="21"/>
      <c r="EF148" s="21"/>
      <c r="EG148" s="21"/>
      <c r="EH148" s="21"/>
      <c r="EI148" s="21"/>
      <c r="EJ148" s="21"/>
      <c r="EK148" s="21"/>
      <c r="EL148" s="21"/>
      <c r="EM148" s="21"/>
      <c r="EN148" s="21"/>
      <c r="EO148" s="21"/>
      <c r="EP148" s="21"/>
      <c r="EQ148" s="21"/>
      <c r="ER148" s="28"/>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1"/>
      <c r="IH148" s="21"/>
      <c r="II148" s="21"/>
      <c r="IJ148" s="21"/>
      <c r="IK148" s="21"/>
      <c r="IL148" s="21"/>
      <c r="IM148" s="21"/>
      <c r="IN148" s="21"/>
      <c r="IO148" s="21"/>
      <c r="IP148" s="21"/>
      <c r="IQ148" s="21"/>
      <c r="IR148" s="21"/>
      <c r="IS148" s="21"/>
      <c r="IT148" s="21"/>
      <c r="IU148" s="21"/>
      <c r="IV148" s="21"/>
      <c r="IW148" s="21"/>
      <c r="IX148" s="21"/>
      <c r="IY148" s="21"/>
      <c r="IZ148" s="21"/>
      <c r="JA148" s="21"/>
      <c r="JB148" s="21"/>
      <c r="JC148" s="21"/>
      <c r="JD148" s="21"/>
      <c r="JE148" s="21"/>
      <c r="JF148" s="21"/>
      <c r="JG148" s="28"/>
      <c r="JH148" s="21"/>
      <c r="JI148" s="21"/>
      <c r="JJ148" s="21"/>
      <c r="JK148" s="21"/>
      <c r="JL148" s="21"/>
      <c r="JM148" s="21"/>
      <c r="JN148" s="21"/>
      <c r="JO148" s="21"/>
      <c r="JP148" s="21"/>
      <c r="JQ148" s="21"/>
      <c r="JR148" s="21"/>
      <c r="JS148" s="21"/>
      <c r="JT148" s="21"/>
      <c r="JU148" s="21"/>
      <c r="JV148" s="21"/>
      <c r="JW148" s="21"/>
      <c r="JX148" s="21"/>
      <c r="JY148" s="21"/>
      <c r="JZ148" s="21"/>
      <c r="KA148" s="21"/>
      <c r="KB148" s="28"/>
    </row>
    <row r="149" spans="2:288" ht="15" customHeight="1" x14ac:dyDescent="0.25">
      <c r="B149" s="1590" t="s">
        <v>1889</v>
      </c>
      <c r="C149" s="1588" t="str">
        <v/>
      </c>
      <c r="D149" s="1588" t="str">
        <v/>
      </c>
      <c r="E149" s="1588" t="str">
        <v/>
      </c>
      <c r="F149" s="1588" t="str">
        <v/>
      </c>
      <c r="G149" s="1588" t="str">
        <v/>
      </c>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8"/>
      <c r="DX149" s="21"/>
      <c r="DY149" s="21"/>
      <c r="DZ149" s="21"/>
      <c r="EA149" s="21"/>
      <c r="EB149" s="21"/>
      <c r="EC149" s="21"/>
      <c r="ED149" s="21"/>
      <c r="EE149" s="21"/>
      <c r="EF149" s="21"/>
      <c r="EG149" s="21"/>
      <c r="EH149" s="21"/>
      <c r="EI149" s="21"/>
      <c r="EJ149" s="21"/>
      <c r="EK149" s="21"/>
      <c r="EL149" s="21"/>
      <c r="EM149" s="21"/>
      <c r="EN149" s="21"/>
      <c r="EO149" s="21"/>
      <c r="EP149" s="21"/>
      <c r="EQ149" s="21"/>
      <c r="ER149" s="28"/>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1"/>
      <c r="IH149" s="21"/>
      <c r="II149" s="21"/>
      <c r="IJ149" s="21"/>
      <c r="IK149" s="21"/>
      <c r="IL149" s="21"/>
      <c r="IM149" s="21"/>
      <c r="IN149" s="21"/>
      <c r="IO149" s="21"/>
      <c r="IP149" s="21"/>
      <c r="IQ149" s="21"/>
      <c r="IR149" s="21"/>
      <c r="IS149" s="21"/>
      <c r="IT149" s="21"/>
      <c r="IU149" s="21"/>
      <c r="IV149" s="21"/>
      <c r="IW149" s="21"/>
      <c r="IX149" s="21"/>
      <c r="IY149" s="21"/>
      <c r="IZ149" s="21"/>
      <c r="JA149" s="21"/>
      <c r="JB149" s="21"/>
      <c r="JC149" s="21"/>
      <c r="JD149" s="21"/>
      <c r="JE149" s="21"/>
      <c r="JF149" s="21"/>
      <c r="JG149" s="28"/>
      <c r="JH149" s="21"/>
      <c r="JI149" s="21"/>
      <c r="JJ149" s="21"/>
      <c r="JK149" s="21"/>
      <c r="JL149" s="21"/>
      <c r="JM149" s="21"/>
      <c r="JN149" s="21"/>
      <c r="JO149" s="21"/>
      <c r="JP149" s="21"/>
      <c r="JQ149" s="21"/>
      <c r="JR149" s="21"/>
      <c r="JS149" s="21"/>
      <c r="JT149" s="21"/>
      <c r="JU149" s="21"/>
      <c r="JV149" s="21"/>
      <c r="JW149" s="21"/>
      <c r="JX149" s="21"/>
      <c r="JY149" s="21"/>
      <c r="JZ149" s="21"/>
      <c r="KA149" s="21"/>
      <c r="KB149" s="28"/>
    </row>
    <row r="150" spans="2:288" ht="15" customHeight="1" x14ac:dyDescent="0.25">
      <c r="B150" s="1590" t="s">
        <v>1890</v>
      </c>
      <c r="C150" s="1588" t="str">
        <v/>
      </c>
      <c r="D150" s="1588" t="str">
        <v/>
      </c>
      <c r="E150" s="1588" t="str">
        <v/>
      </c>
      <c r="F150" s="1588" t="str">
        <v/>
      </c>
      <c r="G150" s="1588" t="str">
        <v/>
      </c>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8"/>
      <c r="DX150" s="21"/>
      <c r="DY150" s="21"/>
      <c r="DZ150" s="21"/>
      <c r="EA150" s="21"/>
      <c r="EB150" s="21"/>
      <c r="EC150" s="21"/>
      <c r="ED150" s="21"/>
      <c r="EE150" s="21"/>
      <c r="EF150" s="21"/>
      <c r="EG150" s="21"/>
      <c r="EH150" s="21"/>
      <c r="EI150" s="21"/>
      <c r="EJ150" s="21"/>
      <c r="EK150" s="21"/>
      <c r="EL150" s="21"/>
      <c r="EM150" s="21"/>
      <c r="EN150" s="21"/>
      <c r="EO150" s="21"/>
      <c r="EP150" s="21"/>
      <c r="EQ150" s="21"/>
      <c r="ER150" s="28"/>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1"/>
      <c r="IH150" s="21"/>
      <c r="II150" s="21"/>
      <c r="IJ150" s="21"/>
      <c r="IK150" s="21"/>
      <c r="IL150" s="21"/>
      <c r="IM150" s="21"/>
      <c r="IN150" s="21"/>
      <c r="IO150" s="21"/>
      <c r="IP150" s="21"/>
      <c r="IQ150" s="21"/>
      <c r="IR150" s="21"/>
      <c r="IS150" s="21"/>
      <c r="IT150" s="21"/>
      <c r="IU150" s="21"/>
      <c r="IV150" s="21"/>
      <c r="IW150" s="21"/>
      <c r="IX150" s="21"/>
      <c r="IY150" s="21"/>
      <c r="IZ150" s="21"/>
      <c r="JA150" s="21"/>
      <c r="JB150" s="21"/>
      <c r="JC150" s="21"/>
      <c r="JD150" s="21"/>
      <c r="JE150" s="21"/>
      <c r="JF150" s="21"/>
      <c r="JG150" s="28"/>
      <c r="JH150" s="21"/>
      <c r="JI150" s="21"/>
      <c r="JJ150" s="21"/>
      <c r="JK150" s="21"/>
      <c r="JL150" s="21"/>
      <c r="JM150" s="21"/>
      <c r="JN150" s="21"/>
      <c r="JO150" s="21"/>
      <c r="JP150" s="21"/>
      <c r="JQ150" s="21"/>
      <c r="JR150" s="21"/>
      <c r="JS150" s="21"/>
      <c r="JT150" s="21"/>
      <c r="JU150" s="21"/>
      <c r="JV150" s="21"/>
      <c r="JW150" s="21"/>
      <c r="JX150" s="21"/>
      <c r="JY150" s="21"/>
      <c r="JZ150" s="21"/>
      <c r="KA150" s="21"/>
      <c r="KB150" s="28"/>
    </row>
    <row r="151" spans="2:288" ht="15" customHeight="1" x14ac:dyDescent="0.25">
      <c r="B151" s="1590" t="s">
        <v>1891</v>
      </c>
      <c r="C151" s="1588" t="str">
        <v/>
      </c>
      <c r="D151" s="1588" t="str">
        <v/>
      </c>
      <c r="E151" s="1588" t="str">
        <v/>
      </c>
      <c r="F151" s="1588" t="str">
        <v/>
      </c>
      <c r="G151" s="1588" t="str">
        <v/>
      </c>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8"/>
      <c r="DX151" s="21"/>
      <c r="DY151" s="21"/>
      <c r="DZ151" s="21"/>
      <c r="EA151" s="21"/>
      <c r="EB151" s="21"/>
      <c r="EC151" s="21"/>
      <c r="ED151" s="21"/>
      <c r="EE151" s="21"/>
      <c r="EF151" s="21"/>
      <c r="EG151" s="21"/>
      <c r="EH151" s="21"/>
      <c r="EI151" s="21"/>
      <c r="EJ151" s="21"/>
      <c r="EK151" s="21"/>
      <c r="EL151" s="21"/>
      <c r="EM151" s="21"/>
      <c r="EN151" s="21"/>
      <c r="EO151" s="21"/>
      <c r="EP151" s="21"/>
      <c r="EQ151" s="21"/>
      <c r="ER151" s="28"/>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1"/>
      <c r="IH151" s="21"/>
      <c r="II151" s="21"/>
      <c r="IJ151" s="21"/>
      <c r="IK151" s="21"/>
      <c r="IL151" s="21"/>
      <c r="IM151" s="21"/>
      <c r="IN151" s="21"/>
      <c r="IO151" s="21"/>
      <c r="IP151" s="21"/>
      <c r="IQ151" s="21"/>
      <c r="IR151" s="21"/>
      <c r="IS151" s="21"/>
      <c r="IT151" s="21"/>
      <c r="IU151" s="21"/>
      <c r="IV151" s="21"/>
      <c r="IW151" s="21"/>
      <c r="IX151" s="21"/>
      <c r="IY151" s="21"/>
      <c r="IZ151" s="21"/>
      <c r="JA151" s="21"/>
      <c r="JB151" s="21"/>
      <c r="JC151" s="21"/>
      <c r="JD151" s="21"/>
      <c r="JE151" s="21"/>
      <c r="JF151" s="21"/>
      <c r="JG151" s="28"/>
      <c r="JH151" s="21"/>
      <c r="JI151" s="21"/>
      <c r="JJ151" s="21"/>
      <c r="JK151" s="21"/>
      <c r="JL151" s="21"/>
      <c r="JM151" s="21"/>
      <c r="JN151" s="21"/>
      <c r="JO151" s="21"/>
      <c r="JP151" s="21"/>
      <c r="JQ151" s="21"/>
      <c r="JR151" s="21"/>
      <c r="JS151" s="21"/>
      <c r="JT151" s="21"/>
      <c r="JU151" s="21"/>
      <c r="JV151" s="21"/>
      <c r="JW151" s="21"/>
      <c r="JX151" s="21"/>
      <c r="JY151" s="21"/>
      <c r="JZ151" s="21"/>
      <c r="KA151" s="21"/>
      <c r="KB151" s="28"/>
    </row>
    <row r="152" spans="2:288" ht="15" customHeight="1" x14ac:dyDescent="0.25">
      <c r="B152" s="1590" t="s">
        <v>1892</v>
      </c>
      <c r="C152" s="1588" t="str">
        <v/>
      </c>
      <c r="D152" s="1588" t="str">
        <v/>
      </c>
      <c r="E152" s="1588" t="str">
        <v/>
      </c>
      <c r="F152" s="1588" t="str">
        <v/>
      </c>
      <c r="G152" s="1588" t="str">
        <v/>
      </c>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8"/>
      <c r="DX152" s="21"/>
      <c r="DY152" s="21"/>
      <c r="DZ152" s="21"/>
      <c r="EA152" s="21"/>
      <c r="EB152" s="21"/>
      <c r="EC152" s="21"/>
      <c r="ED152" s="21"/>
      <c r="EE152" s="21"/>
      <c r="EF152" s="21"/>
      <c r="EG152" s="21"/>
      <c r="EH152" s="21"/>
      <c r="EI152" s="21"/>
      <c r="EJ152" s="21"/>
      <c r="EK152" s="21"/>
      <c r="EL152" s="21"/>
      <c r="EM152" s="21"/>
      <c r="EN152" s="21"/>
      <c r="EO152" s="21"/>
      <c r="EP152" s="21"/>
      <c r="EQ152" s="21"/>
      <c r="ER152" s="28"/>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1"/>
      <c r="IH152" s="21"/>
      <c r="II152" s="21"/>
      <c r="IJ152" s="21"/>
      <c r="IK152" s="21"/>
      <c r="IL152" s="21"/>
      <c r="IM152" s="21"/>
      <c r="IN152" s="21"/>
      <c r="IO152" s="21"/>
      <c r="IP152" s="21"/>
      <c r="IQ152" s="21"/>
      <c r="IR152" s="21"/>
      <c r="IS152" s="21"/>
      <c r="IT152" s="21"/>
      <c r="IU152" s="21"/>
      <c r="IV152" s="21"/>
      <c r="IW152" s="21"/>
      <c r="IX152" s="21"/>
      <c r="IY152" s="21"/>
      <c r="IZ152" s="21"/>
      <c r="JA152" s="21"/>
      <c r="JB152" s="21"/>
      <c r="JC152" s="21"/>
      <c r="JD152" s="21"/>
      <c r="JE152" s="21"/>
      <c r="JF152" s="21"/>
      <c r="JG152" s="28"/>
      <c r="JH152" s="21"/>
      <c r="JI152" s="21"/>
      <c r="JJ152" s="21"/>
      <c r="JK152" s="21"/>
      <c r="JL152" s="21"/>
      <c r="JM152" s="21"/>
      <c r="JN152" s="21"/>
      <c r="JO152" s="21"/>
      <c r="JP152" s="21"/>
      <c r="JQ152" s="21"/>
      <c r="JR152" s="21"/>
      <c r="JS152" s="21"/>
      <c r="JT152" s="21"/>
      <c r="JU152" s="21"/>
      <c r="JV152" s="21"/>
      <c r="JW152" s="21"/>
      <c r="JX152" s="21"/>
      <c r="JY152" s="21"/>
      <c r="JZ152" s="21"/>
      <c r="KA152" s="21"/>
      <c r="KB152" s="28"/>
    </row>
    <row r="153" spans="2:288" ht="15" customHeight="1" x14ac:dyDescent="0.25">
      <c r="B153" s="1590" t="s">
        <v>1893</v>
      </c>
      <c r="C153" s="1588" t="str">
        <v/>
      </c>
      <c r="D153" s="1588" t="str">
        <v/>
      </c>
      <c r="E153" s="1588" t="str">
        <v/>
      </c>
      <c r="F153" s="1588" t="str">
        <v/>
      </c>
      <c r="G153" s="1588" t="str">
        <v/>
      </c>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8"/>
      <c r="DX153" s="21"/>
      <c r="DY153" s="21"/>
      <c r="DZ153" s="21"/>
      <c r="EA153" s="21"/>
      <c r="EB153" s="21"/>
      <c r="EC153" s="21"/>
      <c r="ED153" s="21"/>
      <c r="EE153" s="21"/>
      <c r="EF153" s="21"/>
      <c r="EG153" s="21"/>
      <c r="EH153" s="21"/>
      <c r="EI153" s="21"/>
      <c r="EJ153" s="21"/>
      <c r="EK153" s="21"/>
      <c r="EL153" s="21"/>
      <c r="EM153" s="21"/>
      <c r="EN153" s="21"/>
      <c r="EO153" s="21"/>
      <c r="EP153" s="21"/>
      <c r="EQ153" s="21"/>
      <c r="ER153" s="28"/>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1"/>
      <c r="IH153" s="21"/>
      <c r="II153" s="21"/>
      <c r="IJ153" s="21"/>
      <c r="IK153" s="21"/>
      <c r="IL153" s="21"/>
      <c r="IM153" s="21"/>
      <c r="IN153" s="21"/>
      <c r="IO153" s="21"/>
      <c r="IP153" s="21"/>
      <c r="IQ153" s="21"/>
      <c r="IR153" s="21"/>
      <c r="IS153" s="21"/>
      <c r="IT153" s="21"/>
      <c r="IU153" s="21"/>
      <c r="IV153" s="21"/>
      <c r="IW153" s="21"/>
      <c r="IX153" s="21"/>
      <c r="IY153" s="21"/>
      <c r="IZ153" s="21"/>
      <c r="JA153" s="21"/>
      <c r="JB153" s="21"/>
      <c r="JC153" s="21"/>
      <c r="JD153" s="21"/>
      <c r="JE153" s="21"/>
      <c r="JF153" s="21"/>
      <c r="JG153" s="28"/>
      <c r="JH153" s="21"/>
      <c r="JI153" s="21"/>
      <c r="JJ153" s="21"/>
      <c r="JK153" s="21"/>
      <c r="JL153" s="21"/>
      <c r="JM153" s="21"/>
      <c r="JN153" s="21"/>
      <c r="JO153" s="21"/>
      <c r="JP153" s="21"/>
      <c r="JQ153" s="21"/>
      <c r="JR153" s="21"/>
      <c r="JS153" s="21"/>
      <c r="JT153" s="21"/>
      <c r="JU153" s="21"/>
      <c r="JV153" s="21"/>
      <c r="JW153" s="21"/>
      <c r="JX153" s="21"/>
      <c r="JY153" s="21"/>
      <c r="JZ153" s="21"/>
      <c r="KA153" s="21"/>
      <c r="KB153" s="28"/>
    </row>
    <row r="154" spans="2:288" ht="15" customHeight="1" x14ac:dyDescent="0.25">
      <c r="B154" s="1590" t="s">
        <v>1894</v>
      </c>
      <c r="C154" s="1588" t="str">
        <v/>
      </c>
      <c r="D154" s="1588" t="str">
        <v/>
      </c>
      <c r="E154" s="1588" t="str">
        <v/>
      </c>
      <c r="F154" s="1588" t="str">
        <v/>
      </c>
      <c r="G154" s="1588" t="str">
        <v/>
      </c>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8"/>
      <c r="DX154" s="21"/>
      <c r="DY154" s="21"/>
      <c r="DZ154" s="21"/>
      <c r="EA154" s="21"/>
      <c r="EB154" s="21"/>
      <c r="EC154" s="21"/>
      <c r="ED154" s="21"/>
      <c r="EE154" s="21"/>
      <c r="EF154" s="21"/>
      <c r="EG154" s="21"/>
      <c r="EH154" s="21"/>
      <c r="EI154" s="21"/>
      <c r="EJ154" s="21"/>
      <c r="EK154" s="21"/>
      <c r="EL154" s="21"/>
      <c r="EM154" s="21"/>
      <c r="EN154" s="21"/>
      <c r="EO154" s="21"/>
      <c r="EP154" s="21"/>
      <c r="EQ154" s="21"/>
      <c r="ER154" s="28"/>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8"/>
      <c r="JH154" s="21"/>
      <c r="JI154" s="21"/>
      <c r="JJ154" s="21"/>
      <c r="JK154" s="21"/>
      <c r="JL154" s="21"/>
      <c r="JM154" s="21"/>
      <c r="JN154" s="21"/>
      <c r="JO154" s="21"/>
      <c r="JP154" s="21"/>
      <c r="JQ154" s="21"/>
      <c r="JR154" s="21"/>
      <c r="JS154" s="21"/>
      <c r="JT154" s="21"/>
      <c r="JU154" s="21"/>
      <c r="JV154" s="21"/>
      <c r="JW154" s="21"/>
      <c r="JX154" s="21"/>
      <c r="JY154" s="21"/>
      <c r="JZ154" s="21"/>
      <c r="KA154" s="21"/>
      <c r="KB154" s="28"/>
    </row>
    <row r="155" spans="2:288" ht="15" customHeight="1" x14ac:dyDescent="0.25">
      <c r="B155" s="1590" t="s">
        <v>1895</v>
      </c>
      <c r="C155" s="1588" t="str">
        <v/>
      </c>
      <c r="D155" s="1588" t="str">
        <v/>
      </c>
      <c r="E155" s="1588" t="str">
        <v/>
      </c>
      <c r="F155" s="1588" t="str">
        <v/>
      </c>
      <c r="G155" s="1588" t="str">
        <v/>
      </c>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8"/>
      <c r="DX155" s="21"/>
      <c r="DY155" s="21"/>
      <c r="DZ155" s="21"/>
      <c r="EA155" s="21"/>
      <c r="EB155" s="21"/>
      <c r="EC155" s="21"/>
      <c r="ED155" s="21"/>
      <c r="EE155" s="21"/>
      <c r="EF155" s="21"/>
      <c r="EG155" s="21"/>
      <c r="EH155" s="21"/>
      <c r="EI155" s="21"/>
      <c r="EJ155" s="21"/>
      <c r="EK155" s="21"/>
      <c r="EL155" s="21"/>
      <c r="EM155" s="21"/>
      <c r="EN155" s="21"/>
      <c r="EO155" s="21"/>
      <c r="EP155" s="21"/>
      <c r="EQ155" s="21"/>
      <c r="ER155" s="28"/>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8"/>
      <c r="JH155" s="21"/>
      <c r="JI155" s="21"/>
      <c r="JJ155" s="21"/>
      <c r="JK155" s="21"/>
      <c r="JL155" s="21"/>
      <c r="JM155" s="21"/>
      <c r="JN155" s="21"/>
      <c r="JO155" s="21"/>
      <c r="JP155" s="21"/>
      <c r="JQ155" s="21"/>
      <c r="JR155" s="21"/>
      <c r="JS155" s="21"/>
      <c r="JT155" s="21"/>
      <c r="JU155" s="21"/>
      <c r="JV155" s="21"/>
      <c r="JW155" s="21"/>
      <c r="JX155" s="21"/>
      <c r="JY155" s="21"/>
      <c r="JZ155" s="21"/>
      <c r="KA155" s="21"/>
      <c r="KB155" s="28"/>
    </row>
    <row r="156" spans="2:288" ht="15" customHeight="1" x14ac:dyDescent="0.25">
      <c r="B156" s="1590" t="s">
        <v>1896</v>
      </c>
      <c r="C156" s="1588" t="str">
        <v/>
      </c>
      <c r="D156" s="1588" t="str">
        <v/>
      </c>
      <c r="E156" s="1588" t="str">
        <v/>
      </c>
      <c r="F156" s="1588" t="str">
        <v/>
      </c>
      <c r="G156" s="1588" t="str">
        <v/>
      </c>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8"/>
      <c r="DX156" s="21"/>
      <c r="DY156" s="21"/>
      <c r="DZ156" s="21"/>
      <c r="EA156" s="21"/>
      <c r="EB156" s="21"/>
      <c r="EC156" s="21"/>
      <c r="ED156" s="21"/>
      <c r="EE156" s="21"/>
      <c r="EF156" s="21"/>
      <c r="EG156" s="21"/>
      <c r="EH156" s="21"/>
      <c r="EI156" s="21"/>
      <c r="EJ156" s="21"/>
      <c r="EK156" s="21"/>
      <c r="EL156" s="21"/>
      <c r="EM156" s="21"/>
      <c r="EN156" s="21"/>
      <c r="EO156" s="21"/>
      <c r="EP156" s="21"/>
      <c r="EQ156" s="21"/>
      <c r="ER156" s="28"/>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8"/>
      <c r="JH156" s="21"/>
      <c r="JI156" s="21"/>
      <c r="JJ156" s="21"/>
      <c r="JK156" s="21"/>
      <c r="JL156" s="21"/>
      <c r="JM156" s="21"/>
      <c r="JN156" s="21"/>
      <c r="JO156" s="21"/>
      <c r="JP156" s="21"/>
      <c r="JQ156" s="21"/>
      <c r="JR156" s="21"/>
      <c r="JS156" s="21"/>
      <c r="JT156" s="21"/>
      <c r="JU156" s="21"/>
      <c r="JV156" s="21"/>
      <c r="JW156" s="21"/>
      <c r="JX156" s="21"/>
      <c r="JY156" s="21"/>
      <c r="JZ156" s="21"/>
      <c r="KA156" s="21"/>
      <c r="KB156" s="28"/>
    </row>
    <row r="157" spans="2:288" ht="15" customHeight="1" x14ac:dyDescent="0.25">
      <c r="B157" s="1590" t="s">
        <v>1897</v>
      </c>
      <c r="C157" s="1588" t="str">
        <v/>
      </c>
      <c r="D157" s="1588" t="str">
        <v/>
      </c>
      <c r="E157" s="1588" t="str">
        <v/>
      </c>
      <c r="F157" s="1588" t="str">
        <v/>
      </c>
      <c r="G157" s="1588" t="str">
        <v/>
      </c>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8"/>
      <c r="DX157" s="21"/>
      <c r="DY157" s="21"/>
      <c r="DZ157" s="21"/>
      <c r="EA157" s="21"/>
      <c r="EB157" s="21"/>
      <c r="EC157" s="21"/>
      <c r="ED157" s="21"/>
      <c r="EE157" s="21"/>
      <c r="EF157" s="21"/>
      <c r="EG157" s="21"/>
      <c r="EH157" s="21"/>
      <c r="EI157" s="21"/>
      <c r="EJ157" s="21"/>
      <c r="EK157" s="21"/>
      <c r="EL157" s="21"/>
      <c r="EM157" s="21"/>
      <c r="EN157" s="21"/>
      <c r="EO157" s="21"/>
      <c r="EP157" s="21"/>
      <c r="EQ157" s="21"/>
      <c r="ER157" s="28"/>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8"/>
      <c r="JH157" s="21"/>
      <c r="JI157" s="21"/>
      <c r="JJ157" s="21"/>
      <c r="JK157" s="21"/>
      <c r="JL157" s="21"/>
      <c r="JM157" s="21"/>
      <c r="JN157" s="21"/>
      <c r="JO157" s="21"/>
      <c r="JP157" s="21"/>
      <c r="JQ157" s="21"/>
      <c r="JR157" s="21"/>
      <c r="JS157" s="21"/>
      <c r="JT157" s="21"/>
      <c r="JU157" s="21"/>
      <c r="JV157" s="21"/>
      <c r="JW157" s="21"/>
      <c r="JX157" s="21"/>
      <c r="JY157" s="21"/>
      <c r="JZ157" s="21"/>
      <c r="KA157" s="21"/>
      <c r="KB157" s="28"/>
    </row>
    <row r="158" spans="2:288" ht="15" customHeight="1" x14ac:dyDescent="0.25">
      <c r="B158" s="1590" t="s">
        <v>1898</v>
      </c>
      <c r="C158" s="1588" t="str">
        <v/>
      </c>
      <c r="D158" s="1588" t="str">
        <v/>
      </c>
      <c r="E158" s="1588" t="str">
        <v/>
      </c>
      <c r="F158" s="1588" t="str">
        <v/>
      </c>
      <c r="G158" s="1588" t="str">
        <v/>
      </c>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8"/>
      <c r="DX158" s="21"/>
      <c r="DY158" s="21"/>
      <c r="DZ158" s="21"/>
      <c r="EA158" s="21"/>
      <c r="EB158" s="21"/>
      <c r="EC158" s="21"/>
      <c r="ED158" s="21"/>
      <c r="EE158" s="21"/>
      <c r="EF158" s="21"/>
      <c r="EG158" s="21"/>
      <c r="EH158" s="21"/>
      <c r="EI158" s="21"/>
      <c r="EJ158" s="21"/>
      <c r="EK158" s="21"/>
      <c r="EL158" s="21"/>
      <c r="EM158" s="21"/>
      <c r="EN158" s="21"/>
      <c r="EO158" s="21"/>
      <c r="EP158" s="21"/>
      <c r="EQ158" s="21"/>
      <c r="ER158" s="28"/>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1"/>
      <c r="IH158" s="21"/>
      <c r="II158" s="21"/>
      <c r="IJ158" s="21"/>
      <c r="IK158" s="21"/>
      <c r="IL158" s="21"/>
      <c r="IM158" s="21"/>
      <c r="IN158" s="21"/>
      <c r="IO158" s="21"/>
      <c r="IP158" s="21"/>
      <c r="IQ158" s="21"/>
      <c r="IR158" s="21"/>
      <c r="IS158" s="21"/>
      <c r="IT158" s="21"/>
      <c r="IU158" s="21"/>
      <c r="IV158" s="21"/>
      <c r="IW158" s="21"/>
      <c r="IX158" s="21"/>
      <c r="IY158" s="21"/>
      <c r="IZ158" s="21"/>
      <c r="JA158" s="21"/>
      <c r="JB158" s="21"/>
      <c r="JC158" s="21"/>
      <c r="JD158" s="21"/>
      <c r="JE158" s="21"/>
      <c r="JF158" s="21"/>
      <c r="JG158" s="28"/>
      <c r="JH158" s="21"/>
      <c r="JI158" s="21"/>
      <c r="JJ158" s="21"/>
      <c r="JK158" s="21"/>
      <c r="JL158" s="21"/>
      <c r="JM158" s="21"/>
      <c r="JN158" s="21"/>
      <c r="JO158" s="21"/>
      <c r="JP158" s="21"/>
      <c r="JQ158" s="21"/>
      <c r="JR158" s="21"/>
      <c r="JS158" s="21"/>
      <c r="JT158" s="21"/>
      <c r="JU158" s="21"/>
      <c r="JV158" s="21"/>
      <c r="JW158" s="21"/>
      <c r="JX158" s="21"/>
      <c r="JY158" s="21"/>
      <c r="JZ158" s="21"/>
      <c r="KA158" s="21"/>
      <c r="KB158" s="28"/>
    </row>
    <row r="159" spans="2:288" ht="15" customHeight="1" x14ac:dyDescent="0.25">
      <c r="B159" s="1590" t="s">
        <v>1899</v>
      </c>
      <c r="C159" s="1588" t="str">
        <v/>
      </c>
      <c r="D159" s="1588" t="str">
        <v/>
      </c>
      <c r="E159" s="1588" t="str">
        <v/>
      </c>
      <c r="F159" s="1588" t="str">
        <v/>
      </c>
      <c r="G159" s="1588" t="str">
        <v/>
      </c>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8"/>
      <c r="DX159" s="21"/>
      <c r="DY159" s="21"/>
      <c r="DZ159" s="21"/>
      <c r="EA159" s="21"/>
      <c r="EB159" s="21"/>
      <c r="EC159" s="21"/>
      <c r="ED159" s="21"/>
      <c r="EE159" s="21"/>
      <c r="EF159" s="21"/>
      <c r="EG159" s="21"/>
      <c r="EH159" s="21"/>
      <c r="EI159" s="21"/>
      <c r="EJ159" s="21"/>
      <c r="EK159" s="21"/>
      <c r="EL159" s="21"/>
      <c r="EM159" s="21"/>
      <c r="EN159" s="21"/>
      <c r="EO159" s="21"/>
      <c r="EP159" s="21"/>
      <c r="EQ159" s="21"/>
      <c r="ER159" s="28"/>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21"/>
      <c r="IM159" s="21"/>
      <c r="IN159" s="21"/>
      <c r="IO159" s="21"/>
      <c r="IP159" s="21"/>
      <c r="IQ159" s="21"/>
      <c r="IR159" s="21"/>
      <c r="IS159" s="21"/>
      <c r="IT159" s="21"/>
      <c r="IU159" s="21"/>
      <c r="IV159" s="21"/>
      <c r="IW159" s="21"/>
      <c r="IX159" s="21"/>
      <c r="IY159" s="21"/>
      <c r="IZ159" s="21"/>
      <c r="JA159" s="21"/>
      <c r="JB159" s="21"/>
      <c r="JC159" s="21"/>
      <c r="JD159" s="21"/>
      <c r="JE159" s="21"/>
      <c r="JF159" s="21"/>
      <c r="JG159" s="28"/>
      <c r="JH159" s="21"/>
      <c r="JI159" s="21"/>
      <c r="JJ159" s="21"/>
      <c r="JK159" s="21"/>
      <c r="JL159" s="21"/>
      <c r="JM159" s="21"/>
      <c r="JN159" s="21"/>
      <c r="JO159" s="21"/>
      <c r="JP159" s="21"/>
      <c r="JQ159" s="21"/>
      <c r="JR159" s="21"/>
      <c r="JS159" s="21"/>
      <c r="JT159" s="21"/>
      <c r="JU159" s="21"/>
      <c r="JV159" s="21"/>
      <c r="JW159" s="21"/>
      <c r="JX159" s="21"/>
      <c r="JY159" s="21"/>
      <c r="JZ159" s="21"/>
      <c r="KA159" s="21"/>
      <c r="KB159" s="28"/>
    </row>
    <row r="160" spans="2:288" ht="15" customHeight="1" x14ac:dyDescent="0.25">
      <c r="B160" s="1590" t="s">
        <v>1900</v>
      </c>
      <c r="C160" s="1588" t="str">
        <v/>
      </c>
      <c r="D160" s="1588" t="str">
        <v/>
      </c>
      <c r="E160" s="1588" t="str">
        <v/>
      </c>
      <c r="F160" s="1588" t="str">
        <v/>
      </c>
      <c r="G160" s="1588" t="str">
        <v/>
      </c>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8"/>
      <c r="DX160" s="21"/>
      <c r="DY160" s="21"/>
      <c r="DZ160" s="21"/>
      <c r="EA160" s="21"/>
      <c r="EB160" s="21"/>
      <c r="EC160" s="21"/>
      <c r="ED160" s="21"/>
      <c r="EE160" s="21"/>
      <c r="EF160" s="21"/>
      <c r="EG160" s="21"/>
      <c r="EH160" s="21"/>
      <c r="EI160" s="21"/>
      <c r="EJ160" s="21"/>
      <c r="EK160" s="21"/>
      <c r="EL160" s="21"/>
      <c r="EM160" s="21"/>
      <c r="EN160" s="21"/>
      <c r="EO160" s="21"/>
      <c r="EP160" s="21"/>
      <c r="EQ160" s="21"/>
      <c r="ER160" s="28"/>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21"/>
      <c r="IT160" s="21"/>
      <c r="IU160" s="21"/>
      <c r="IV160" s="21"/>
      <c r="IW160" s="21"/>
      <c r="IX160" s="21"/>
      <c r="IY160" s="21"/>
      <c r="IZ160" s="21"/>
      <c r="JA160" s="21"/>
      <c r="JB160" s="21"/>
      <c r="JC160" s="21"/>
      <c r="JD160" s="21"/>
      <c r="JE160" s="21"/>
      <c r="JF160" s="21"/>
      <c r="JG160" s="28"/>
      <c r="JH160" s="21"/>
      <c r="JI160" s="21"/>
      <c r="JJ160" s="21"/>
      <c r="JK160" s="21"/>
      <c r="JL160" s="21"/>
      <c r="JM160" s="21"/>
      <c r="JN160" s="21"/>
      <c r="JO160" s="21"/>
      <c r="JP160" s="21"/>
      <c r="JQ160" s="21"/>
      <c r="JR160" s="21"/>
      <c r="JS160" s="21"/>
      <c r="JT160" s="21"/>
      <c r="JU160" s="21"/>
      <c r="JV160" s="21"/>
      <c r="JW160" s="21"/>
      <c r="JX160" s="21"/>
      <c r="JY160" s="21"/>
      <c r="JZ160" s="21"/>
      <c r="KA160" s="21"/>
      <c r="KB160" s="28"/>
    </row>
    <row r="161" spans="2:288" ht="15" customHeight="1" x14ac:dyDescent="0.25">
      <c r="B161" s="1590" t="s">
        <v>1901</v>
      </c>
      <c r="C161" s="1588" t="str">
        <v/>
      </c>
      <c r="D161" s="1588" t="str">
        <v/>
      </c>
      <c r="E161" s="1588" t="str">
        <v/>
      </c>
      <c r="F161" s="1588" t="str">
        <v/>
      </c>
      <c r="G161" s="1588" t="str">
        <v/>
      </c>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8"/>
      <c r="DX161" s="21"/>
      <c r="DY161" s="21"/>
      <c r="DZ161" s="21"/>
      <c r="EA161" s="21"/>
      <c r="EB161" s="21"/>
      <c r="EC161" s="21"/>
      <c r="ED161" s="21"/>
      <c r="EE161" s="21"/>
      <c r="EF161" s="21"/>
      <c r="EG161" s="21"/>
      <c r="EH161" s="21"/>
      <c r="EI161" s="21"/>
      <c r="EJ161" s="21"/>
      <c r="EK161" s="21"/>
      <c r="EL161" s="21"/>
      <c r="EM161" s="21"/>
      <c r="EN161" s="21"/>
      <c r="EO161" s="21"/>
      <c r="EP161" s="21"/>
      <c r="EQ161" s="21"/>
      <c r="ER161" s="28"/>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c r="IU161" s="21"/>
      <c r="IV161" s="21"/>
      <c r="IW161" s="21"/>
      <c r="IX161" s="21"/>
      <c r="IY161" s="21"/>
      <c r="IZ161" s="21"/>
      <c r="JA161" s="21"/>
      <c r="JB161" s="21"/>
      <c r="JC161" s="21"/>
      <c r="JD161" s="21"/>
      <c r="JE161" s="21"/>
      <c r="JF161" s="21"/>
      <c r="JG161" s="28"/>
      <c r="JH161" s="21"/>
      <c r="JI161" s="21"/>
      <c r="JJ161" s="21"/>
      <c r="JK161" s="21"/>
      <c r="JL161" s="21"/>
      <c r="JM161" s="21"/>
      <c r="JN161" s="21"/>
      <c r="JO161" s="21"/>
      <c r="JP161" s="21"/>
      <c r="JQ161" s="21"/>
      <c r="JR161" s="21"/>
      <c r="JS161" s="21"/>
      <c r="JT161" s="21"/>
      <c r="JU161" s="21"/>
      <c r="JV161" s="21"/>
      <c r="JW161" s="21"/>
      <c r="JX161" s="21"/>
      <c r="JY161" s="21"/>
      <c r="JZ161" s="21"/>
      <c r="KA161" s="21"/>
      <c r="KB161" s="28"/>
    </row>
    <row r="162" spans="2:288" ht="15" customHeight="1" x14ac:dyDescent="0.25">
      <c r="B162" s="1590" t="s">
        <v>1902</v>
      </c>
      <c r="C162" s="1588" t="str">
        <v/>
      </c>
      <c r="D162" s="1588" t="str">
        <v/>
      </c>
      <c r="E162" s="1588" t="str">
        <v/>
      </c>
      <c r="F162" s="1588" t="str">
        <v/>
      </c>
      <c r="G162" s="1588" t="str">
        <v/>
      </c>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8"/>
      <c r="DX162" s="21"/>
      <c r="DY162" s="21"/>
      <c r="DZ162" s="21"/>
      <c r="EA162" s="21"/>
      <c r="EB162" s="21"/>
      <c r="EC162" s="21"/>
      <c r="ED162" s="21"/>
      <c r="EE162" s="21"/>
      <c r="EF162" s="21"/>
      <c r="EG162" s="21"/>
      <c r="EH162" s="21"/>
      <c r="EI162" s="21"/>
      <c r="EJ162" s="21"/>
      <c r="EK162" s="21"/>
      <c r="EL162" s="21"/>
      <c r="EM162" s="21"/>
      <c r="EN162" s="21"/>
      <c r="EO162" s="21"/>
      <c r="EP162" s="21"/>
      <c r="EQ162" s="21"/>
      <c r="ER162" s="28"/>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c r="IU162" s="21"/>
      <c r="IV162" s="21"/>
      <c r="IW162" s="21"/>
      <c r="IX162" s="21"/>
      <c r="IY162" s="21"/>
      <c r="IZ162" s="21"/>
      <c r="JA162" s="21"/>
      <c r="JB162" s="21"/>
      <c r="JC162" s="21"/>
      <c r="JD162" s="21"/>
      <c r="JE162" s="21"/>
      <c r="JF162" s="21"/>
      <c r="JG162" s="28"/>
      <c r="JH162" s="21"/>
      <c r="JI162" s="21"/>
      <c r="JJ162" s="21"/>
      <c r="JK162" s="21"/>
      <c r="JL162" s="21"/>
      <c r="JM162" s="21"/>
      <c r="JN162" s="21"/>
      <c r="JO162" s="21"/>
      <c r="JP162" s="21"/>
      <c r="JQ162" s="21"/>
      <c r="JR162" s="21"/>
      <c r="JS162" s="21"/>
      <c r="JT162" s="21"/>
      <c r="JU162" s="21"/>
      <c r="JV162" s="21"/>
      <c r="JW162" s="21"/>
      <c r="JX162" s="21"/>
      <c r="JY162" s="21"/>
      <c r="JZ162" s="21"/>
      <c r="KA162" s="21"/>
      <c r="KB162" s="28"/>
    </row>
    <row r="163" spans="2:288" ht="15" customHeight="1" x14ac:dyDescent="0.25">
      <c r="B163" s="1590" t="s">
        <v>1903</v>
      </c>
      <c r="C163" s="1588" t="str">
        <v/>
      </c>
      <c r="D163" s="1588" t="str">
        <v/>
      </c>
      <c r="E163" s="1588" t="str">
        <v/>
      </c>
      <c r="F163" s="1588" t="str">
        <v/>
      </c>
      <c r="G163" s="1588" t="str">
        <v/>
      </c>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8"/>
      <c r="DX163" s="21"/>
      <c r="DY163" s="21"/>
      <c r="DZ163" s="21"/>
      <c r="EA163" s="21"/>
      <c r="EB163" s="21"/>
      <c r="EC163" s="21"/>
      <c r="ED163" s="21"/>
      <c r="EE163" s="21"/>
      <c r="EF163" s="21"/>
      <c r="EG163" s="21"/>
      <c r="EH163" s="21"/>
      <c r="EI163" s="21"/>
      <c r="EJ163" s="21"/>
      <c r="EK163" s="21"/>
      <c r="EL163" s="21"/>
      <c r="EM163" s="21"/>
      <c r="EN163" s="21"/>
      <c r="EO163" s="21"/>
      <c r="EP163" s="21"/>
      <c r="EQ163" s="21"/>
      <c r="ER163" s="28"/>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c r="IU163" s="21"/>
      <c r="IV163" s="21"/>
      <c r="IW163" s="21"/>
      <c r="IX163" s="21"/>
      <c r="IY163" s="21"/>
      <c r="IZ163" s="21"/>
      <c r="JA163" s="21"/>
      <c r="JB163" s="21"/>
      <c r="JC163" s="21"/>
      <c r="JD163" s="21"/>
      <c r="JE163" s="21"/>
      <c r="JF163" s="21"/>
      <c r="JG163" s="28"/>
      <c r="JH163" s="21"/>
      <c r="JI163" s="21"/>
      <c r="JJ163" s="21"/>
      <c r="JK163" s="21"/>
      <c r="JL163" s="21"/>
      <c r="JM163" s="21"/>
      <c r="JN163" s="21"/>
      <c r="JO163" s="21"/>
      <c r="JP163" s="21"/>
      <c r="JQ163" s="21"/>
      <c r="JR163" s="21"/>
      <c r="JS163" s="21"/>
      <c r="JT163" s="21"/>
      <c r="JU163" s="21"/>
      <c r="JV163" s="21"/>
      <c r="JW163" s="21"/>
      <c r="JX163" s="21"/>
      <c r="JY163" s="21"/>
      <c r="JZ163" s="21"/>
      <c r="KA163" s="21"/>
      <c r="KB163" s="28"/>
    </row>
    <row r="164" spans="2:288" ht="15" customHeight="1" x14ac:dyDescent="0.25">
      <c r="B164" s="1590" t="s">
        <v>1904</v>
      </c>
      <c r="C164" s="1588" t="str">
        <v/>
      </c>
      <c r="D164" s="1588" t="str">
        <v/>
      </c>
      <c r="E164" s="1588" t="str">
        <v/>
      </c>
      <c r="F164" s="1588" t="str">
        <v/>
      </c>
      <c r="G164" s="1588" t="str">
        <v/>
      </c>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8"/>
      <c r="DX164" s="21"/>
      <c r="DY164" s="21"/>
      <c r="DZ164" s="21"/>
      <c r="EA164" s="21"/>
      <c r="EB164" s="21"/>
      <c r="EC164" s="21"/>
      <c r="ED164" s="21"/>
      <c r="EE164" s="21"/>
      <c r="EF164" s="21"/>
      <c r="EG164" s="21"/>
      <c r="EH164" s="21"/>
      <c r="EI164" s="21"/>
      <c r="EJ164" s="21"/>
      <c r="EK164" s="21"/>
      <c r="EL164" s="21"/>
      <c r="EM164" s="21"/>
      <c r="EN164" s="21"/>
      <c r="EO164" s="21"/>
      <c r="EP164" s="21"/>
      <c r="EQ164" s="21"/>
      <c r="ER164" s="28"/>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c r="IU164" s="21"/>
      <c r="IV164" s="21"/>
      <c r="IW164" s="21"/>
      <c r="IX164" s="21"/>
      <c r="IY164" s="21"/>
      <c r="IZ164" s="21"/>
      <c r="JA164" s="21"/>
      <c r="JB164" s="21"/>
      <c r="JC164" s="21"/>
      <c r="JD164" s="21"/>
      <c r="JE164" s="21"/>
      <c r="JF164" s="21"/>
      <c r="JG164" s="28"/>
      <c r="JH164" s="21"/>
      <c r="JI164" s="21"/>
      <c r="JJ164" s="21"/>
      <c r="JK164" s="21"/>
      <c r="JL164" s="21"/>
      <c r="JM164" s="21"/>
      <c r="JN164" s="21"/>
      <c r="JO164" s="21"/>
      <c r="JP164" s="21"/>
      <c r="JQ164" s="21"/>
      <c r="JR164" s="21"/>
      <c r="JS164" s="21"/>
      <c r="JT164" s="21"/>
      <c r="JU164" s="21"/>
      <c r="JV164" s="21"/>
      <c r="JW164" s="21"/>
      <c r="JX164" s="21"/>
      <c r="JY164" s="21"/>
      <c r="JZ164" s="21"/>
      <c r="KA164" s="21"/>
      <c r="KB164" s="28"/>
    </row>
    <row r="165" spans="2:288" ht="15" customHeight="1" x14ac:dyDescent="0.25">
      <c r="B165" s="1590" t="s">
        <v>1905</v>
      </c>
      <c r="C165" s="1588" t="str">
        <v/>
      </c>
      <c r="D165" s="1588" t="str">
        <v/>
      </c>
      <c r="E165" s="1588" t="str">
        <v/>
      </c>
      <c r="F165" s="1588" t="str">
        <v/>
      </c>
      <c r="G165" s="1588" t="str">
        <v/>
      </c>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8"/>
      <c r="DX165" s="21"/>
      <c r="DY165" s="21"/>
      <c r="DZ165" s="21"/>
      <c r="EA165" s="21"/>
      <c r="EB165" s="21"/>
      <c r="EC165" s="21"/>
      <c r="ED165" s="21"/>
      <c r="EE165" s="21"/>
      <c r="EF165" s="21"/>
      <c r="EG165" s="21"/>
      <c r="EH165" s="21"/>
      <c r="EI165" s="21"/>
      <c r="EJ165" s="21"/>
      <c r="EK165" s="21"/>
      <c r="EL165" s="21"/>
      <c r="EM165" s="21"/>
      <c r="EN165" s="21"/>
      <c r="EO165" s="21"/>
      <c r="EP165" s="21"/>
      <c r="EQ165" s="21"/>
      <c r="ER165" s="28"/>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c r="IU165" s="21"/>
      <c r="IV165" s="21"/>
      <c r="IW165" s="21"/>
      <c r="IX165" s="21"/>
      <c r="IY165" s="21"/>
      <c r="IZ165" s="21"/>
      <c r="JA165" s="21"/>
      <c r="JB165" s="21"/>
      <c r="JC165" s="21"/>
      <c r="JD165" s="21"/>
      <c r="JE165" s="21"/>
      <c r="JF165" s="21"/>
      <c r="JG165" s="28"/>
      <c r="JH165" s="21"/>
      <c r="JI165" s="21"/>
      <c r="JJ165" s="21"/>
      <c r="JK165" s="21"/>
      <c r="JL165" s="21"/>
      <c r="JM165" s="21"/>
      <c r="JN165" s="21"/>
      <c r="JO165" s="21"/>
      <c r="JP165" s="21"/>
      <c r="JQ165" s="21"/>
      <c r="JR165" s="21"/>
      <c r="JS165" s="21"/>
      <c r="JT165" s="21"/>
      <c r="JU165" s="21"/>
      <c r="JV165" s="21"/>
      <c r="JW165" s="21"/>
      <c r="JX165" s="21"/>
      <c r="JY165" s="21"/>
      <c r="JZ165" s="21"/>
      <c r="KA165" s="21"/>
      <c r="KB165" s="28"/>
    </row>
    <row r="166" spans="2:288" ht="15" customHeight="1" x14ac:dyDescent="0.25">
      <c r="B166" s="1590" t="s">
        <v>1906</v>
      </c>
      <c r="C166" s="1588" t="str">
        <v/>
      </c>
      <c r="D166" s="1588" t="str">
        <v/>
      </c>
      <c r="E166" s="1588" t="str">
        <v/>
      </c>
      <c r="F166" s="1588" t="str">
        <v/>
      </c>
      <c r="G166" s="1588" t="str">
        <v/>
      </c>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8"/>
      <c r="DX166" s="21"/>
      <c r="DY166" s="21"/>
      <c r="DZ166" s="21"/>
      <c r="EA166" s="21"/>
      <c r="EB166" s="21"/>
      <c r="EC166" s="21"/>
      <c r="ED166" s="21"/>
      <c r="EE166" s="21"/>
      <c r="EF166" s="21"/>
      <c r="EG166" s="21"/>
      <c r="EH166" s="21"/>
      <c r="EI166" s="21"/>
      <c r="EJ166" s="21"/>
      <c r="EK166" s="21"/>
      <c r="EL166" s="21"/>
      <c r="EM166" s="21"/>
      <c r="EN166" s="21"/>
      <c r="EO166" s="21"/>
      <c r="EP166" s="21"/>
      <c r="EQ166" s="21"/>
      <c r="ER166" s="28"/>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c r="IU166" s="21"/>
      <c r="IV166" s="21"/>
      <c r="IW166" s="21"/>
      <c r="IX166" s="21"/>
      <c r="IY166" s="21"/>
      <c r="IZ166" s="21"/>
      <c r="JA166" s="21"/>
      <c r="JB166" s="21"/>
      <c r="JC166" s="21"/>
      <c r="JD166" s="21"/>
      <c r="JE166" s="21"/>
      <c r="JF166" s="21"/>
      <c r="JG166" s="28"/>
      <c r="JH166" s="21"/>
      <c r="JI166" s="21"/>
      <c r="JJ166" s="21"/>
      <c r="JK166" s="21"/>
      <c r="JL166" s="21"/>
      <c r="JM166" s="21"/>
      <c r="JN166" s="21"/>
      <c r="JO166" s="21"/>
      <c r="JP166" s="21"/>
      <c r="JQ166" s="21"/>
      <c r="JR166" s="21"/>
      <c r="JS166" s="21"/>
      <c r="JT166" s="21"/>
      <c r="JU166" s="21"/>
      <c r="JV166" s="21"/>
      <c r="JW166" s="21"/>
      <c r="JX166" s="21"/>
      <c r="JY166" s="21"/>
      <c r="JZ166" s="21"/>
      <c r="KA166" s="21"/>
      <c r="KB166" s="28"/>
    </row>
    <row r="167" spans="2:288" ht="15" customHeight="1" x14ac:dyDescent="0.25">
      <c r="B167" s="1590" t="s">
        <v>1907</v>
      </c>
      <c r="C167" s="1588" t="str">
        <v/>
      </c>
      <c r="D167" s="1588" t="str">
        <v/>
      </c>
      <c r="E167" s="1588" t="str">
        <v/>
      </c>
      <c r="F167" s="1588" t="str">
        <v/>
      </c>
      <c r="G167" s="1588" t="str">
        <v/>
      </c>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8"/>
      <c r="DX167" s="21"/>
      <c r="DY167" s="21"/>
      <c r="DZ167" s="21"/>
      <c r="EA167" s="21"/>
      <c r="EB167" s="21"/>
      <c r="EC167" s="21"/>
      <c r="ED167" s="21"/>
      <c r="EE167" s="21"/>
      <c r="EF167" s="21"/>
      <c r="EG167" s="21"/>
      <c r="EH167" s="21"/>
      <c r="EI167" s="21"/>
      <c r="EJ167" s="21"/>
      <c r="EK167" s="21"/>
      <c r="EL167" s="21"/>
      <c r="EM167" s="21"/>
      <c r="EN167" s="21"/>
      <c r="EO167" s="21"/>
      <c r="EP167" s="21"/>
      <c r="EQ167" s="21"/>
      <c r="ER167" s="28"/>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c r="IU167" s="21"/>
      <c r="IV167" s="21"/>
      <c r="IW167" s="21"/>
      <c r="IX167" s="21"/>
      <c r="IY167" s="21"/>
      <c r="IZ167" s="21"/>
      <c r="JA167" s="21"/>
      <c r="JB167" s="21"/>
      <c r="JC167" s="21"/>
      <c r="JD167" s="21"/>
      <c r="JE167" s="21"/>
      <c r="JF167" s="21"/>
      <c r="JG167" s="28"/>
      <c r="JH167" s="21"/>
      <c r="JI167" s="21"/>
      <c r="JJ167" s="21"/>
      <c r="JK167" s="21"/>
      <c r="JL167" s="21"/>
      <c r="JM167" s="21"/>
      <c r="JN167" s="21"/>
      <c r="JO167" s="21"/>
      <c r="JP167" s="21"/>
      <c r="JQ167" s="21"/>
      <c r="JR167" s="21"/>
      <c r="JS167" s="21"/>
      <c r="JT167" s="21"/>
      <c r="JU167" s="21"/>
      <c r="JV167" s="21"/>
      <c r="JW167" s="21"/>
      <c r="JX167" s="21"/>
      <c r="JY167" s="21"/>
      <c r="JZ167" s="21"/>
      <c r="KA167" s="21"/>
      <c r="KB167" s="28"/>
    </row>
    <row r="168" spans="2:288" ht="15" customHeight="1" x14ac:dyDescent="0.25">
      <c r="B168" s="1590" t="s">
        <v>1908</v>
      </c>
      <c r="C168" s="1588" t="str">
        <v/>
      </c>
      <c r="D168" s="1588" t="str">
        <v/>
      </c>
      <c r="E168" s="1588" t="str">
        <v/>
      </c>
      <c r="F168" s="1588" t="str">
        <v/>
      </c>
      <c r="G168" s="1588" t="str">
        <v/>
      </c>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8"/>
      <c r="DX168" s="21"/>
      <c r="DY168" s="21"/>
      <c r="DZ168" s="21"/>
      <c r="EA168" s="21"/>
      <c r="EB168" s="21"/>
      <c r="EC168" s="21"/>
      <c r="ED168" s="21"/>
      <c r="EE168" s="21"/>
      <c r="EF168" s="21"/>
      <c r="EG168" s="21"/>
      <c r="EH168" s="21"/>
      <c r="EI168" s="21"/>
      <c r="EJ168" s="21"/>
      <c r="EK168" s="21"/>
      <c r="EL168" s="21"/>
      <c r="EM168" s="21"/>
      <c r="EN168" s="21"/>
      <c r="EO168" s="21"/>
      <c r="EP168" s="21"/>
      <c r="EQ168" s="21"/>
      <c r="ER168" s="28"/>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c r="IU168" s="21"/>
      <c r="IV168" s="21"/>
      <c r="IW168" s="21"/>
      <c r="IX168" s="21"/>
      <c r="IY168" s="21"/>
      <c r="IZ168" s="21"/>
      <c r="JA168" s="21"/>
      <c r="JB168" s="21"/>
      <c r="JC168" s="21"/>
      <c r="JD168" s="21"/>
      <c r="JE168" s="21"/>
      <c r="JF168" s="21"/>
      <c r="JG168" s="28"/>
      <c r="JH168" s="21"/>
      <c r="JI168" s="21"/>
      <c r="JJ168" s="21"/>
      <c r="JK168" s="21"/>
      <c r="JL168" s="21"/>
      <c r="JM168" s="21"/>
      <c r="JN168" s="21"/>
      <c r="JO168" s="21"/>
      <c r="JP168" s="21"/>
      <c r="JQ168" s="21"/>
      <c r="JR168" s="21"/>
      <c r="JS168" s="21"/>
      <c r="JT168" s="21"/>
      <c r="JU168" s="21"/>
      <c r="JV168" s="21"/>
      <c r="JW168" s="21"/>
      <c r="JX168" s="21"/>
      <c r="JY168" s="21"/>
      <c r="JZ168" s="21"/>
      <c r="KA168" s="21"/>
      <c r="KB168" s="28"/>
    </row>
    <row r="169" spans="2:288" ht="15" customHeight="1" x14ac:dyDescent="0.25">
      <c r="B169" s="1590" t="s">
        <v>1909</v>
      </c>
      <c r="C169" s="1588" t="str">
        <v/>
      </c>
      <c r="D169" s="1588" t="str">
        <v/>
      </c>
      <c r="E169" s="1588" t="str">
        <v/>
      </c>
      <c r="F169" s="1588" t="str">
        <v/>
      </c>
      <c r="G169" s="1588" t="str">
        <v/>
      </c>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8"/>
      <c r="DX169" s="21"/>
      <c r="DY169" s="21"/>
      <c r="DZ169" s="21"/>
      <c r="EA169" s="21"/>
      <c r="EB169" s="21"/>
      <c r="EC169" s="21"/>
      <c r="ED169" s="21"/>
      <c r="EE169" s="21"/>
      <c r="EF169" s="21"/>
      <c r="EG169" s="21"/>
      <c r="EH169" s="21"/>
      <c r="EI169" s="21"/>
      <c r="EJ169" s="21"/>
      <c r="EK169" s="21"/>
      <c r="EL169" s="21"/>
      <c r="EM169" s="21"/>
      <c r="EN169" s="21"/>
      <c r="EO169" s="21"/>
      <c r="EP169" s="21"/>
      <c r="EQ169" s="21"/>
      <c r="ER169" s="28"/>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c r="IU169" s="21"/>
      <c r="IV169" s="21"/>
      <c r="IW169" s="21"/>
      <c r="IX169" s="21"/>
      <c r="IY169" s="21"/>
      <c r="IZ169" s="21"/>
      <c r="JA169" s="21"/>
      <c r="JB169" s="21"/>
      <c r="JC169" s="21"/>
      <c r="JD169" s="21"/>
      <c r="JE169" s="21"/>
      <c r="JF169" s="21"/>
      <c r="JG169" s="28"/>
      <c r="JH169" s="21"/>
      <c r="JI169" s="21"/>
      <c r="JJ169" s="21"/>
      <c r="JK169" s="21"/>
      <c r="JL169" s="21"/>
      <c r="JM169" s="21"/>
      <c r="JN169" s="21"/>
      <c r="JO169" s="21"/>
      <c r="JP169" s="21"/>
      <c r="JQ169" s="21"/>
      <c r="JR169" s="21"/>
      <c r="JS169" s="21"/>
      <c r="JT169" s="21"/>
      <c r="JU169" s="21"/>
      <c r="JV169" s="21"/>
      <c r="JW169" s="21"/>
      <c r="JX169" s="21"/>
      <c r="JY169" s="21"/>
      <c r="JZ169" s="21"/>
      <c r="KA169" s="21"/>
      <c r="KB169" s="28"/>
    </row>
    <row r="170" spans="2:288" ht="15" customHeight="1" x14ac:dyDescent="0.25">
      <c r="B170" s="1590" t="s">
        <v>1910</v>
      </c>
      <c r="C170" s="1588" t="str">
        <v/>
      </c>
      <c r="D170" s="1588" t="str">
        <v/>
      </c>
      <c r="E170" s="1588" t="str">
        <v/>
      </c>
      <c r="F170" s="1588" t="str">
        <v/>
      </c>
      <c r="G170" s="1588" t="str">
        <v/>
      </c>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8"/>
      <c r="DX170" s="21"/>
      <c r="DY170" s="21"/>
      <c r="DZ170" s="21"/>
      <c r="EA170" s="21"/>
      <c r="EB170" s="21"/>
      <c r="EC170" s="21"/>
      <c r="ED170" s="21"/>
      <c r="EE170" s="21"/>
      <c r="EF170" s="21"/>
      <c r="EG170" s="21"/>
      <c r="EH170" s="21"/>
      <c r="EI170" s="21"/>
      <c r="EJ170" s="21"/>
      <c r="EK170" s="21"/>
      <c r="EL170" s="21"/>
      <c r="EM170" s="21"/>
      <c r="EN170" s="21"/>
      <c r="EO170" s="21"/>
      <c r="EP170" s="21"/>
      <c r="EQ170" s="21"/>
      <c r="ER170" s="28"/>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c r="IU170" s="21"/>
      <c r="IV170" s="21"/>
      <c r="IW170" s="21"/>
      <c r="IX170" s="21"/>
      <c r="IY170" s="21"/>
      <c r="IZ170" s="21"/>
      <c r="JA170" s="21"/>
      <c r="JB170" s="21"/>
      <c r="JC170" s="21"/>
      <c r="JD170" s="21"/>
      <c r="JE170" s="21"/>
      <c r="JF170" s="21"/>
      <c r="JG170" s="28"/>
      <c r="JH170" s="21"/>
      <c r="JI170" s="21"/>
      <c r="JJ170" s="21"/>
      <c r="JK170" s="21"/>
      <c r="JL170" s="21"/>
      <c r="JM170" s="21"/>
      <c r="JN170" s="21"/>
      <c r="JO170" s="21"/>
      <c r="JP170" s="21"/>
      <c r="JQ170" s="21"/>
      <c r="JR170" s="21"/>
      <c r="JS170" s="21"/>
      <c r="JT170" s="21"/>
      <c r="JU170" s="21"/>
      <c r="JV170" s="21"/>
      <c r="JW170" s="21"/>
      <c r="JX170" s="21"/>
      <c r="JY170" s="21"/>
      <c r="JZ170" s="21"/>
      <c r="KA170" s="21"/>
      <c r="KB170" s="28"/>
    </row>
    <row r="171" spans="2:288" ht="15" customHeight="1" x14ac:dyDescent="0.25">
      <c r="B171" s="1590" t="s">
        <v>1911</v>
      </c>
      <c r="C171" s="1588" t="str">
        <v/>
      </c>
      <c r="D171" s="1588" t="str">
        <v/>
      </c>
      <c r="E171" s="1588" t="str">
        <v/>
      </c>
      <c r="F171" s="1588" t="str">
        <v/>
      </c>
      <c r="G171" s="1588" t="str">
        <v/>
      </c>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8"/>
      <c r="DX171" s="21"/>
      <c r="DY171" s="21"/>
      <c r="DZ171" s="21"/>
      <c r="EA171" s="21"/>
      <c r="EB171" s="21"/>
      <c r="EC171" s="21"/>
      <c r="ED171" s="21"/>
      <c r="EE171" s="21"/>
      <c r="EF171" s="21"/>
      <c r="EG171" s="21"/>
      <c r="EH171" s="21"/>
      <c r="EI171" s="21"/>
      <c r="EJ171" s="21"/>
      <c r="EK171" s="21"/>
      <c r="EL171" s="21"/>
      <c r="EM171" s="21"/>
      <c r="EN171" s="21"/>
      <c r="EO171" s="21"/>
      <c r="EP171" s="21"/>
      <c r="EQ171" s="21"/>
      <c r="ER171" s="28"/>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c r="IU171" s="21"/>
      <c r="IV171" s="21"/>
      <c r="IW171" s="21"/>
      <c r="IX171" s="21"/>
      <c r="IY171" s="21"/>
      <c r="IZ171" s="21"/>
      <c r="JA171" s="21"/>
      <c r="JB171" s="21"/>
      <c r="JC171" s="21"/>
      <c r="JD171" s="21"/>
      <c r="JE171" s="21"/>
      <c r="JF171" s="21"/>
      <c r="JG171" s="28"/>
      <c r="JH171" s="21"/>
      <c r="JI171" s="21"/>
      <c r="JJ171" s="21"/>
      <c r="JK171" s="21"/>
      <c r="JL171" s="21"/>
      <c r="JM171" s="21"/>
      <c r="JN171" s="21"/>
      <c r="JO171" s="21"/>
      <c r="JP171" s="21"/>
      <c r="JQ171" s="21"/>
      <c r="JR171" s="21"/>
      <c r="JS171" s="21"/>
      <c r="JT171" s="21"/>
      <c r="JU171" s="21"/>
      <c r="JV171" s="21"/>
      <c r="JW171" s="21"/>
      <c r="JX171" s="21"/>
      <c r="JY171" s="21"/>
      <c r="JZ171" s="21"/>
      <c r="KA171" s="21"/>
      <c r="KB171" s="28"/>
    </row>
    <row r="172" spans="2:288" ht="15" customHeight="1" x14ac:dyDescent="0.25">
      <c r="B172" s="1590" t="s">
        <v>1912</v>
      </c>
      <c r="C172" s="1588" t="str">
        <v/>
      </c>
      <c r="D172" s="1588" t="str">
        <v/>
      </c>
      <c r="E172" s="1588" t="str">
        <v/>
      </c>
      <c r="F172" s="1588" t="str">
        <v/>
      </c>
      <c r="G172" s="1588" t="str">
        <v/>
      </c>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8"/>
      <c r="DX172" s="21"/>
      <c r="DY172" s="21"/>
      <c r="DZ172" s="21"/>
      <c r="EA172" s="21"/>
      <c r="EB172" s="21"/>
      <c r="EC172" s="21"/>
      <c r="ED172" s="21"/>
      <c r="EE172" s="21"/>
      <c r="EF172" s="21"/>
      <c r="EG172" s="21"/>
      <c r="EH172" s="21"/>
      <c r="EI172" s="21"/>
      <c r="EJ172" s="21"/>
      <c r="EK172" s="21"/>
      <c r="EL172" s="21"/>
      <c r="EM172" s="21"/>
      <c r="EN172" s="21"/>
      <c r="EO172" s="21"/>
      <c r="EP172" s="21"/>
      <c r="EQ172" s="21"/>
      <c r="ER172" s="28"/>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c r="IU172" s="21"/>
      <c r="IV172" s="21"/>
      <c r="IW172" s="21"/>
      <c r="IX172" s="21"/>
      <c r="IY172" s="21"/>
      <c r="IZ172" s="21"/>
      <c r="JA172" s="21"/>
      <c r="JB172" s="21"/>
      <c r="JC172" s="21"/>
      <c r="JD172" s="21"/>
      <c r="JE172" s="21"/>
      <c r="JF172" s="21"/>
      <c r="JG172" s="28"/>
      <c r="JH172" s="21"/>
      <c r="JI172" s="21"/>
      <c r="JJ172" s="21"/>
      <c r="JK172" s="21"/>
      <c r="JL172" s="21"/>
      <c r="JM172" s="21"/>
      <c r="JN172" s="21"/>
      <c r="JO172" s="21"/>
      <c r="JP172" s="21"/>
      <c r="JQ172" s="21"/>
      <c r="JR172" s="21"/>
      <c r="JS172" s="21"/>
      <c r="JT172" s="21"/>
      <c r="JU172" s="21"/>
      <c r="JV172" s="21"/>
      <c r="JW172" s="21"/>
      <c r="JX172" s="21"/>
      <c r="JY172" s="21"/>
      <c r="JZ172" s="21"/>
      <c r="KA172" s="21"/>
      <c r="KB172" s="28"/>
    </row>
    <row r="173" spans="2:288" ht="15" customHeight="1" x14ac:dyDescent="0.25">
      <c r="B173" s="1590" t="s">
        <v>1913</v>
      </c>
      <c r="C173" s="1588" t="str">
        <v/>
      </c>
      <c r="D173" s="1588" t="str">
        <v/>
      </c>
      <c r="E173" s="1588" t="str">
        <v/>
      </c>
      <c r="F173" s="1588" t="str">
        <v/>
      </c>
      <c r="G173" s="1588" t="str">
        <v/>
      </c>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8"/>
      <c r="DX173" s="21"/>
      <c r="DY173" s="21"/>
      <c r="DZ173" s="21"/>
      <c r="EA173" s="21"/>
      <c r="EB173" s="21"/>
      <c r="EC173" s="21"/>
      <c r="ED173" s="21"/>
      <c r="EE173" s="21"/>
      <c r="EF173" s="21"/>
      <c r="EG173" s="21"/>
      <c r="EH173" s="21"/>
      <c r="EI173" s="21"/>
      <c r="EJ173" s="21"/>
      <c r="EK173" s="21"/>
      <c r="EL173" s="21"/>
      <c r="EM173" s="21"/>
      <c r="EN173" s="21"/>
      <c r="EO173" s="21"/>
      <c r="EP173" s="21"/>
      <c r="EQ173" s="21"/>
      <c r="ER173" s="28"/>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c r="IU173" s="21"/>
      <c r="IV173" s="21"/>
      <c r="IW173" s="21"/>
      <c r="IX173" s="21"/>
      <c r="IY173" s="21"/>
      <c r="IZ173" s="21"/>
      <c r="JA173" s="21"/>
      <c r="JB173" s="21"/>
      <c r="JC173" s="21"/>
      <c r="JD173" s="21"/>
      <c r="JE173" s="21"/>
      <c r="JF173" s="21"/>
      <c r="JG173" s="28"/>
      <c r="JH173" s="21"/>
      <c r="JI173" s="21"/>
      <c r="JJ173" s="21"/>
      <c r="JK173" s="21"/>
      <c r="JL173" s="21"/>
      <c r="JM173" s="21"/>
      <c r="JN173" s="21"/>
      <c r="JO173" s="21"/>
      <c r="JP173" s="21"/>
      <c r="JQ173" s="21"/>
      <c r="JR173" s="21"/>
      <c r="JS173" s="21"/>
      <c r="JT173" s="21"/>
      <c r="JU173" s="21"/>
      <c r="JV173" s="21"/>
      <c r="JW173" s="21"/>
      <c r="JX173" s="21"/>
      <c r="JY173" s="21"/>
      <c r="JZ173" s="21"/>
      <c r="KA173" s="21"/>
      <c r="KB173" s="28"/>
    </row>
    <row r="174" spans="2:288" ht="15" customHeight="1" x14ac:dyDescent="0.25">
      <c r="B174" s="1590" t="s">
        <v>1914</v>
      </c>
      <c r="C174" s="1588" t="str">
        <v/>
      </c>
      <c r="D174" s="1588" t="str">
        <v/>
      </c>
      <c r="E174" s="1588" t="str">
        <v/>
      </c>
      <c r="F174" s="1588" t="str">
        <v/>
      </c>
      <c r="G174" s="1588" t="str">
        <v/>
      </c>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8"/>
      <c r="DX174" s="21"/>
      <c r="DY174" s="21"/>
      <c r="DZ174" s="21"/>
      <c r="EA174" s="21"/>
      <c r="EB174" s="21"/>
      <c r="EC174" s="21"/>
      <c r="ED174" s="21"/>
      <c r="EE174" s="21"/>
      <c r="EF174" s="21"/>
      <c r="EG174" s="21"/>
      <c r="EH174" s="21"/>
      <c r="EI174" s="21"/>
      <c r="EJ174" s="21"/>
      <c r="EK174" s="21"/>
      <c r="EL174" s="21"/>
      <c r="EM174" s="21"/>
      <c r="EN174" s="21"/>
      <c r="EO174" s="21"/>
      <c r="EP174" s="21"/>
      <c r="EQ174" s="21"/>
      <c r="ER174" s="28"/>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c r="IU174" s="21"/>
      <c r="IV174" s="21"/>
      <c r="IW174" s="21"/>
      <c r="IX174" s="21"/>
      <c r="IY174" s="21"/>
      <c r="IZ174" s="21"/>
      <c r="JA174" s="21"/>
      <c r="JB174" s="21"/>
      <c r="JC174" s="21"/>
      <c r="JD174" s="21"/>
      <c r="JE174" s="21"/>
      <c r="JF174" s="21"/>
      <c r="JG174" s="28"/>
      <c r="JH174" s="21"/>
      <c r="JI174" s="21"/>
      <c r="JJ174" s="21"/>
      <c r="JK174" s="21"/>
      <c r="JL174" s="21"/>
      <c r="JM174" s="21"/>
      <c r="JN174" s="21"/>
      <c r="JO174" s="21"/>
      <c r="JP174" s="21"/>
      <c r="JQ174" s="21"/>
      <c r="JR174" s="21"/>
      <c r="JS174" s="21"/>
      <c r="JT174" s="21"/>
      <c r="JU174" s="21"/>
      <c r="JV174" s="21"/>
      <c r="JW174" s="21"/>
      <c r="JX174" s="21"/>
      <c r="JY174" s="21"/>
      <c r="JZ174" s="21"/>
      <c r="KA174" s="21"/>
      <c r="KB174" s="28"/>
    </row>
    <row r="175" spans="2:288" ht="15" customHeight="1" x14ac:dyDescent="0.25">
      <c r="B175" s="1590" t="s">
        <v>1915</v>
      </c>
      <c r="C175" s="1588" t="str">
        <v/>
      </c>
      <c r="D175" s="1588" t="str">
        <v/>
      </c>
      <c r="E175" s="1588" t="str">
        <v/>
      </c>
      <c r="F175" s="1588" t="str">
        <v/>
      </c>
      <c r="G175" s="1588" t="str">
        <v/>
      </c>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8"/>
      <c r="DX175" s="21"/>
      <c r="DY175" s="21"/>
      <c r="DZ175" s="21"/>
      <c r="EA175" s="21"/>
      <c r="EB175" s="21"/>
      <c r="EC175" s="21"/>
      <c r="ED175" s="21"/>
      <c r="EE175" s="21"/>
      <c r="EF175" s="21"/>
      <c r="EG175" s="21"/>
      <c r="EH175" s="21"/>
      <c r="EI175" s="21"/>
      <c r="EJ175" s="21"/>
      <c r="EK175" s="21"/>
      <c r="EL175" s="21"/>
      <c r="EM175" s="21"/>
      <c r="EN175" s="21"/>
      <c r="EO175" s="21"/>
      <c r="EP175" s="21"/>
      <c r="EQ175" s="21"/>
      <c r="ER175" s="28"/>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c r="IU175" s="21"/>
      <c r="IV175" s="21"/>
      <c r="IW175" s="21"/>
      <c r="IX175" s="21"/>
      <c r="IY175" s="21"/>
      <c r="IZ175" s="21"/>
      <c r="JA175" s="21"/>
      <c r="JB175" s="21"/>
      <c r="JC175" s="21"/>
      <c r="JD175" s="21"/>
      <c r="JE175" s="21"/>
      <c r="JF175" s="21"/>
      <c r="JG175" s="28"/>
      <c r="JH175" s="21"/>
      <c r="JI175" s="21"/>
      <c r="JJ175" s="21"/>
      <c r="JK175" s="21"/>
      <c r="JL175" s="21"/>
      <c r="JM175" s="21"/>
      <c r="JN175" s="21"/>
      <c r="JO175" s="21"/>
      <c r="JP175" s="21"/>
      <c r="JQ175" s="21"/>
      <c r="JR175" s="21"/>
      <c r="JS175" s="21"/>
      <c r="JT175" s="21"/>
      <c r="JU175" s="21"/>
      <c r="JV175" s="21"/>
      <c r="JW175" s="21"/>
      <c r="JX175" s="21"/>
      <c r="JY175" s="21"/>
      <c r="JZ175" s="21"/>
      <c r="KA175" s="21"/>
      <c r="KB175" s="28"/>
    </row>
    <row r="176" spans="2:288" ht="15" customHeight="1" x14ac:dyDescent="0.25">
      <c r="B176" s="1590" t="s">
        <v>1916</v>
      </c>
      <c r="C176" s="1588" t="str">
        <v/>
      </c>
      <c r="D176" s="1588" t="str">
        <v/>
      </c>
      <c r="E176" s="1588" t="str">
        <v/>
      </c>
      <c r="F176" s="1588" t="str">
        <v/>
      </c>
      <c r="G176" s="1588" t="str">
        <v/>
      </c>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8"/>
      <c r="DX176" s="21"/>
      <c r="DY176" s="21"/>
      <c r="DZ176" s="21"/>
      <c r="EA176" s="21"/>
      <c r="EB176" s="21"/>
      <c r="EC176" s="21"/>
      <c r="ED176" s="21"/>
      <c r="EE176" s="21"/>
      <c r="EF176" s="21"/>
      <c r="EG176" s="21"/>
      <c r="EH176" s="21"/>
      <c r="EI176" s="21"/>
      <c r="EJ176" s="21"/>
      <c r="EK176" s="21"/>
      <c r="EL176" s="21"/>
      <c r="EM176" s="21"/>
      <c r="EN176" s="21"/>
      <c r="EO176" s="21"/>
      <c r="EP176" s="21"/>
      <c r="EQ176" s="21"/>
      <c r="ER176" s="28"/>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c r="IU176" s="21"/>
      <c r="IV176" s="21"/>
      <c r="IW176" s="21"/>
      <c r="IX176" s="21"/>
      <c r="IY176" s="21"/>
      <c r="IZ176" s="21"/>
      <c r="JA176" s="21"/>
      <c r="JB176" s="21"/>
      <c r="JC176" s="21"/>
      <c r="JD176" s="21"/>
      <c r="JE176" s="21"/>
      <c r="JF176" s="21"/>
      <c r="JG176" s="28"/>
      <c r="JH176" s="21"/>
      <c r="JI176" s="21"/>
      <c r="JJ176" s="21"/>
      <c r="JK176" s="21"/>
      <c r="JL176" s="21"/>
      <c r="JM176" s="21"/>
      <c r="JN176" s="21"/>
      <c r="JO176" s="21"/>
      <c r="JP176" s="21"/>
      <c r="JQ176" s="21"/>
      <c r="JR176" s="21"/>
      <c r="JS176" s="21"/>
      <c r="JT176" s="21"/>
      <c r="JU176" s="21"/>
      <c r="JV176" s="21"/>
      <c r="JW176" s="21"/>
      <c r="JX176" s="21"/>
      <c r="JY176" s="21"/>
      <c r="JZ176" s="21"/>
      <c r="KA176" s="21"/>
      <c r="KB176" s="28"/>
    </row>
    <row r="177" spans="2:288" ht="15" customHeight="1" x14ac:dyDescent="0.25">
      <c r="B177" s="1590" t="s">
        <v>1917</v>
      </c>
      <c r="C177" s="1588" t="str">
        <v/>
      </c>
      <c r="D177" s="1588" t="str">
        <v/>
      </c>
      <c r="E177" s="1588" t="str">
        <v/>
      </c>
      <c r="F177" s="1588" t="str">
        <v/>
      </c>
      <c r="G177" s="1588" t="str">
        <v/>
      </c>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8"/>
      <c r="DX177" s="21"/>
      <c r="DY177" s="21"/>
      <c r="DZ177" s="21"/>
      <c r="EA177" s="21"/>
      <c r="EB177" s="21"/>
      <c r="EC177" s="21"/>
      <c r="ED177" s="21"/>
      <c r="EE177" s="21"/>
      <c r="EF177" s="21"/>
      <c r="EG177" s="21"/>
      <c r="EH177" s="21"/>
      <c r="EI177" s="21"/>
      <c r="EJ177" s="21"/>
      <c r="EK177" s="21"/>
      <c r="EL177" s="21"/>
      <c r="EM177" s="21"/>
      <c r="EN177" s="21"/>
      <c r="EO177" s="21"/>
      <c r="EP177" s="21"/>
      <c r="EQ177" s="21"/>
      <c r="ER177" s="28"/>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c r="IU177" s="21"/>
      <c r="IV177" s="21"/>
      <c r="IW177" s="21"/>
      <c r="IX177" s="21"/>
      <c r="IY177" s="21"/>
      <c r="IZ177" s="21"/>
      <c r="JA177" s="21"/>
      <c r="JB177" s="21"/>
      <c r="JC177" s="21"/>
      <c r="JD177" s="21"/>
      <c r="JE177" s="21"/>
      <c r="JF177" s="21"/>
      <c r="JG177" s="28"/>
      <c r="JH177" s="21"/>
      <c r="JI177" s="21"/>
      <c r="JJ177" s="21"/>
      <c r="JK177" s="21"/>
      <c r="JL177" s="21"/>
      <c r="JM177" s="21"/>
      <c r="JN177" s="21"/>
      <c r="JO177" s="21"/>
      <c r="JP177" s="21"/>
      <c r="JQ177" s="21"/>
      <c r="JR177" s="21"/>
      <c r="JS177" s="21"/>
      <c r="JT177" s="21"/>
      <c r="JU177" s="21"/>
      <c r="JV177" s="21"/>
      <c r="JW177" s="21"/>
      <c r="JX177" s="21"/>
      <c r="JY177" s="21"/>
      <c r="JZ177" s="21"/>
      <c r="KA177" s="21"/>
      <c r="KB177" s="28"/>
    </row>
    <row r="178" spans="2:288" ht="15" customHeight="1" x14ac:dyDescent="0.25">
      <c r="B178" s="1590" t="s">
        <v>1918</v>
      </c>
      <c r="C178" s="1588" t="str">
        <v/>
      </c>
      <c r="D178" s="1588" t="str">
        <v/>
      </c>
      <c r="E178" s="1588" t="str">
        <v/>
      </c>
      <c r="F178" s="1588" t="str">
        <v/>
      </c>
      <c r="G178" s="1588" t="str">
        <v/>
      </c>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8"/>
      <c r="DX178" s="21"/>
      <c r="DY178" s="21"/>
      <c r="DZ178" s="21"/>
      <c r="EA178" s="21"/>
      <c r="EB178" s="21"/>
      <c r="EC178" s="21"/>
      <c r="ED178" s="21"/>
      <c r="EE178" s="21"/>
      <c r="EF178" s="21"/>
      <c r="EG178" s="21"/>
      <c r="EH178" s="21"/>
      <c r="EI178" s="21"/>
      <c r="EJ178" s="21"/>
      <c r="EK178" s="21"/>
      <c r="EL178" s="21"/>
      <c r="EM178" s="21"/>
      <c r="EN178" s="21"/>
      <c r="EO178" s="21"/>
      <c r="EP178" s="21"/>
      <c r="EQ178" s="21"/>
      <c r="ER178" s="28"/>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c r="IU178" s="21"/>
      <c r="IV178" s="21"/>
      <c r="IW178" s="21"/>
      <c r="IX178" s="21"/>
      <c r="IY178" s="21"/>
      <c r="IZ178" s="21"/>
      <c r="JA178" s="21"/>
      <c r="JB178" s="21"/>
      <c r="JC178" s="21"/>
      <c r="JD178" s="21"/>
      <c r="JE178" s="21"/>
      <c r="JF178" s="21"/>
      <c r="JG178" s="28"/>
      <c r="JH178" s="21"/>
      <c r="JI178" s="21"/>
      <c r="JJ178" s="21"/>
      <c r="JK178" s="21"/>
      <c r="JL178" s="21"/>
      <c r="JM178" s="21"/>
      <c r="JN178" s="21"/>
      <c r="JO178" s="21"/>
      <c r="JP178" s="21"/>
      <c r="JQ178" s="21"/>
      <c r="JR178" s="21"/>
      <c r="JS178" s="21"/>
      <c r="JT178" s="21"/>
      <c r="JU178" s="21"/>
      <c r="JV178" s="21"/>
      <c r="JW178" s="21"/>
      <c r="JX178" s="21"/>
      <c r="JY178" s="21"/>
      <c r="JZ178" s="21"/>
      <c r="KA178" s="21"/>
      <c r="KB178" s="28"/>
    </row>
    <row r="179" spans="2:288" ht="15" customHeight="1" x14ac:dyDescent="0.25">
      <c r="B179" s="1590" t="s">
        <v>1919</v>
      </c>
      <c r="C179" s="1588" t="str">
        <v/>
      </c>
      <c r="D179" s="1588" t="str">
        <v/>
      </c>
      <c r="E179" s="1588" t="str">
        <v/>
      </c>
      <c r="F179" s="1588" t="str">
        <v/>
      </c>
      <c r="G179" s="1588" t="str">
        <v/>
      </c>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8"/>
      <c r="DX179" s="21"/>
      <c r="DY179" s="21"/>
      <c r="DZ179" s="21"/>
      <c r="EA179" s="21"/>
      <c r="EB179" s="21"/>
      <c r="EC179" s="21"/>
      <c r="ED179" s="21"/>
      <c r="EE179" s="21"/>
      <c r="EF179" s="21"/>
      <c r="EG179" s="21"/>
      <c r="EH179" s="21"/>
      <c r="EI179" s="21"/>
      <c r="EJ179" s="21"/>
      <c r="EK179" s="21"/>
      <c r="EL179" s="21"/>
      <c r="EM179" s="21"/>
      <c r="EN179" s="21"/>
      <c r="EO179" s="21"/>
      <c r="EP179" s="21"/>
      <c r="EQ179" s="21"/>
      <c r="ER179" s="28"/>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c r="IU179" s="21"/>
      <c r="IV179" s="21"/>
      <c r="IW179" s="21"/>
      <c r="IX179" s="21"/>
      <c r="IY179" s="21"/>
      <c r="IZ179" s="21"/>
      <c r="JA179" s="21"/>
      <c r="JB179" s="21"/>
      <c r="JC179" s="21"/>
      <c r="JD179" s="21"/>
      <c r="JE179" s="21"/>
      <c r="JF179" s="21"/>
      <c r="JG179" s="28"/>
      <c r="JH179" s="21"/>
      <c r="JI179" s="21"/>
      <c r="JJ179" s="21"/>
      <c r="JK179" s="21"/>
      <c r="JL179" s="21"/>
      <c r="JM179" s="21"/>
      <c r="JN179" s="21"/>
      <c r="JO179" s="21"/>
      <c r="JP179" s="21"/>
      <c r="JQ179" s="21"/>
      <c r="JR179" s="21"/>
      <c r="JS179" s="21"/>
      <c r="JT179" s="21"/>
      <c r="JU179" s="21"/>
      <c r="JV179" s="21"/>
      <c r="JW179" s="21"/>
      <c r="JX179" s="21"/>
      <c r="JY179" s="21"/>
      <c r="JZ179" s="21"/>
      <c r="KA179" s="21"/>
      <c r="KB179" s="28"/>
    </row>
    <row r="180" spans="2:288" ht="15" customHeight="1" x14ac:dyDescent="0.25">
      <c r="B180" s="1590" t="s">
        <v>1920</v>
      </c>
      <c r="C180" s="1588" t="str">
        <v/>
      </c>
      <c r="D180" s="1588" t="str">
        <v/>
      </c>
      <c r="E180" s="1588" t="str">
        <v/>
      </c>
      <c r="F180" s="1588" t="str">
        <v/>
      </c>
      <c r="G180" s="1588" t="str">
        <v/>
      </c>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8"/>
      <c r="DX180" s="21"/>
      <c r="DY180" s="21"/>
      <c r="DZ180" s="21"/>
      <c r="EA180" s="21"/>
      <c r="EB180" s="21"/>
      <c r="EC180" s="21"/>
      <c r="ED180" s="21"/>
      <c r="EE180" s="21"/>
      <c r="EF180" s="21"/>
      <c r="EG180" s="21"/>
      <c r="EH180" s="21"/>
      <c r="EI180" s="21"/>
      <c r="EJ180" s="21"/>
      <c r="EK180" s="21"/>
      <c r="EL180" s="21"/>
      <c r="EM180" s="21"/>
      <c r="EN180" s="21"/>
      <c r="EO180" s="21"/>
      <c r="EP180" s="21"/>
      <c r="EQ180" s="21"/>
      <c r="ER180" s="28"/>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c r="IU180" s="21"/>
      <c r="IV180" s="21"/>
      <c r="IW180" s="21"/>
      <c r="IX180" s="21"/>
      <c r="IY180" s="21"/>
      <c r="IZ180" s="21"/>
      <c r="JA180" s="21"/>
      <c r="JB180" s="21"/>
      <c r="JC180" s="21"/>
      <c r="JD180" s="21"/>
      <c r="JE180" s="21"/>
      <c r="JF180" s="21"/>
      <c r="JG180" s="28"/>
      <c r="JH180" s="21"/>
      <c r="JI180" s="21"/>
      <c r="JJ180" s="21"/>
      <c r="JK180" s="21"/>
      <c r="JL180" s="21"/>
      <c r="JM180" s="21"/>
      <c r="JN180" s="21"/>
      <c r="JO180" s="21"/>
      <c r="JP180" s="21"/>
      <c r="JQ180" s="21"/>
      <c r="JR180" s="21"/>
      <c r="JS180" s="21"/>
      <c r="JT180" s="21"/>
      <c r="JU180" s="21"/>
      <c r="JV180" s="21"/>
      <c r="JW180" s="21"/>
      <c r="JX180" s="21"/>
      <c r="JY180" s="21"/>
      <c r="JZ180" s="21"/>
      <c r="KA180" s="21"/>
      <c r="KB180" s="28"/>
    </row>
    <row r="181" spans="2:288" ht="15" customHeight="1" x14ac:dyDescent="0.25">
      <c r="B181" s="1590" t="s">
        <v>1921</v>
      </c>
      <c r="C181" s="1588" t="str">
        <v/>
      </c>
      <c r="D181" s="1588" t="str">
        <v/>
      </c>
      <c r="E181" s="1588" t="str">
        <v/>
      </c>
      <c r="F181" s="1588" t="str">
        <v/>
      </c>
      <c r="G181" s="1588" t="str">
        <v/>
      </c>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8"/>
      <c r="DX181" s="21"/>
      <c r="DY181" s="21"/>
      <c r="DZ181" s="21"/>
      <c r="EA181" s="21"/>
      <c r="EB181" s="21"/>
      <c r="EC181" s="21"/>
      <c r="ED181" s="21"/>
      <c r="EE181" s="21"/>
      <c r="EF181" s="21"/>
      <c r="EG181" s="21"/>
      <c r="EH181" s="21"/>
      <c r="EI181" s="21"/>
      <c r="EJ181" s="21"/>
      <c r="EK181" s="21"/>
      <c r="EL181" s="21"/>
      <c r="EM181" s="21"/>
      <c r="EN181" s="21"/>
      <c r="EO181" s="21"/>
      <c r="EP181" s="21"/>
      <c r="EQ181" s="21"/>
      <c r="ER181" s="28"/>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c r="IU181" s="21"/>
      <c r="IV181" s="21"/>
      <c r="IW181" s="21"/>
      <c r="IX181" s="21"/>
      <c r="IY181" s="21"/>
      <c r="IZ181" s="21"/>
      <c r="JA181" s="21"/>
      <c r="JB181" s="21"/>
      <c r="JC181" s="21"/>
      <c r="JD181" s="21"/>
      <c r="JE181" s="21"/>
      <c r="JF181" s="21"/>
      <c r="JG181" s="28"/>
      <c r="JH181" s="21"/>
      <c r="JI181" s="21"/>
      <c r="JJ181" s="21"/>
      <c r="JK181" s="21"/>
      <c r="JL181" s="21"/>
      <c r="JM181" s="21"/>
      <c r="JN181" s="21"/>
      <c r="JO181" s="21"/>
      <c r="JP181" s="21"/>
      <c r="JQ181" s="21"/>
      <c r="JR181" s="21"/>
      <c r="JS181" s="21"/>
      <c r="JT181" s="21"/>
      <c r="JU181" s="21"/>
      <c r="JV181" s="21"/>
      <c r="JW181" s="21"/>
      <c r="JX181" s="21"/>
      <c r="JY181" s="21"/>
      <c r="JZ181" s="21"/>
      <c r="KA181" s="21"/>
      <c r="KB181" s="28"/>
    </row>
    <row r="182" spans="2:288" ht="15" customHeight="1" x14ac:dyDescent="0.25">
      <c r="B182" s="1590" t="s">
        <v>1922</v>
      </c>
      <c r="C182" s="1588" t="str">
        <v/>
      </c>
      <c r="D182" s="1588" t="str">
        <v/>
      </c>
      <c r="E182" s="1588" t="str">
        <v/>
      </c>
      <c r="F182" s="1588" t="str">
        <v/>
      </c>
      <c r="G182" s="1588" t="str">
        <v/>
      </c>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8"/>
      <c r="DX182" s="21"/>
      <c r="DY182" s="21"/>
      <c r="DZ182" s="21"/>
      <c r="EA182" s="21"/>
      <c r="EB182" s="21"/>
      <c r="EC182" s="21"/>
      <c r="ED182" s="21"/>
      <c r="EE182" s="21"/>
      <c r="EF182" s="21"/>
      <c r="EG182" s="21"/>
      <c r="EH182" s="21"/>
      <c r="EI182" s="21"/>
      <c r="EJ182" s="21"/>
      <c r="EK182" s="21"/>
      <c r="EL182" s="21"/>
      <c r="EM182" s="21"/>
      <c r="EN182" s="21"/>
      <c r="EO182" s="21"/>
      <c r="EP182" s="21"/>
      <c r="EQ182" s="21"/>
      <c r="ER182" s="28"/>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c r="IU182" s="21"/>
      <c r="IV182" s="21"/>
      <c r="IW182" s="21"/>
      <c r="IX182" s="21"/>
      <c r="IY182" s="21"/>
      <c r="IZ182" s="21"/>
      <c r="JA182" s="21"/>
      <c r="JB182" s="21"/>
      <c r="JC182" s="21"/>
      <c r="JD182" s="21"/>
      <c r="JE182" s="21"/>
      <c r="JF182" s="21"/>
      <c r="JG182" s="28"/>
      <c r="JH182" s="21"/>
      <c r="JI182" s="21"/>
      <c r="JJ182" s="21"/>
      <c r="JK182" s="21"/>
      <c r="JL182" s="21"/>
      <c r="JM182" s="21"/>
      <c r="JN182" s="21"/>
      <c r="JO182" s="21"/>
      <c r="JP182" s="21"/>
      <c r="JQ182" s="21"/>
      <c r="JR182" s="21"/>
      <c r="JS182" s="21"/>
      <c r="JT182" s="21"/>
      <c r="JU182" s="21"/>
      <c r="JV182" s="21"/>
      <c r="JW182" s="21"/>
      <c r="JX182" s="21"/>
      <c r="JY182" s="21"/>
      <c r="JZ182" s="21"/>
      <c r="KA182" s="21"/>
      <c r="KB182" s="28"/>
    </row>
    <row r="183" spans="2:288" ht="15" customHeight="1" x14ac:dyDescent="0.25">
      <c r="B183" s="1590" t="s">
        <v>1923</v>
      </c>
      <c r="C183" s="1588" t="str">
        <v/>
      </c>
      <c r="D183" s="1588" t="str">
        <v/>
      </c>
      <c r="E183" s="1588" t="str">
        <v/>
      </c>
      <c r="F183" s="1588" t="str">
        <v/>
      </c>
      <c r="G183" s="1588" t="str">
        <v/>
      </c>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8"/>
      <c r="DX183" s="21"/>
      <c r="DY183" s="21"/>
      <c r="DZ183" s="21"/>
      <c r="EA183" s="21"/>
      <c r="EB183" s="21"/>
      <c r="EC183" s="21"/>
      <c r="ED183" s="21"/>
      <c r="EE183" s="21"/>
      <c r="EF183" s="21"/>
      <c r="EG183" s="21"/>
      <c r="EH183" s="21"/>
      <c r="EI183" s="21"/>
      <c r="EJ183" s="21"/>
      <c r="EK183" s="21"/>
      <c r="EL183" s="21"/>
      <c r="EM183" s="21"/>
      <c r="EN183" s="21"/>
      <c r="EO183" s="21"/>
      <c r="EP183" s="21"/>
      <c r="EQ183" s="21"/>
      <c r="ER183" s="28"/>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c r="IU183" s="21"/>
      <c r="IV183" s="21"/>
      <c r="IW183" s="21"/>
      <c r="IX183" s="21"/>
      <c r="IY183" s="21"/>
      <c r="IZ183" s="21"/>
      <c r="JA183" s="21"/>
      <c r="JB183" s="21"/>
      <c r="JC183" s="21"/>
      <c r="JD183" s="21"/>
      <c r="JE183" s="21"/>
      <c r="JF183" s="21"/>
      <c r="JG183" s="28"/>
      <c r="JH183" s="21"/>
      <c r="JI183" s="21"/>
      <c r="JJ183" s="21"/>
      <c r="JK183" s="21"/>
      <c r="JL183" s="21"/>
      <c r="JM183" s="21"/>
      <c r="JN183" s="21"/>
      <c r="JO183" s="21"/>
      <c r="JP183" s="21"/>
      <c r="JQ183" s="21"/>
      <c r="JR183" s="21"/>
      <c r="JS183" s="21"/>
      <c r="JT183" s="21"/>
      <c r="JU183" s="21"/>
      <c r="JV183" s="21"/>
      <c r="JW183" s="21"/>
      <c r="JX183" s="21"/>
      <c r="JY183" s="21"/>
      <c r="JZ183" s="21"/>
      <c r="KA183" s="21"/>
      <c r="KB183" s="28"/>
    </row>
    <row r="184" spans="2:288" ht="15" customHeight="1" x14ac:dyDescent="0.25">
      <c r="B184" s="1590" t="s">
        <v>1924</v>
      </c>
      <c r="C184" s="1588" t="str">
        <v/>
      </c>
      <c r="D184" s="1588" t="str">
        <v/>
      </c>
      <c r="E184" s="1588" t="str">
        <v/>
      </c>
      <c r="F184" s="1588" t="str">
        <v/>
      </c>
      <c r="G184" s="1588" t="str">
        <v/>
      </c>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8"/>
      <c r="DX184" s="21"/>
      <c r="DY184" s="21"/>
      <c r="DZ184" s="21"/>
      <c r="EA184" s="21"/>
      <c r="EB184" s="21"/>
      <c r="EC184" s="21"/>
      <c r="ED184" s="21"/>
      <c r="EE184" s="21"/>
      <c r="EF184" s="21"/>
      <c r="EG184" s="21"/>
      <c r="EH184" s="21"/>
      <c r="EI184" s="21"/>
      <c r="EJ184" s="21"/>
      <c r="EK184" s="21"/>
      <c r="EL184" s="21"/>
      <c r="EM184" s="21"/>
      <c r="EN184" s="21"/>
      <c r="EO184" s="21"/>
      <c r="EP184" s="21"/>
      <c r="EQ184" s="21"/>
      <c r="ER184" s="28"/>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c r="IU184" s="21"/>
      <c r="IV184" s="21"/>
      <c r="IW184" s="21"/>
      <c r="IX184" s="21"/>
      <c r="IY184" s="21"/>
      <c r="IZ184" s="21"/>
      <c r="JA184" s="21"/>
      <c r="JB184" s="21"/>
      <c r="JC184" s="21"/>
      <c r="JD184" s="21"/>
      <c r="JE184" s="21"/>
      <c r="JF184" s="21"/>
      <c r="JG184" s="28"/>
      <c r="JH184" s="21"/>
      <c r="JI184" s="21"/>
      <c r="JJ184" s="21"/>
      <c r="JK184" s="21"/>
      <c r="JL184" s="21"/>
      <c r="JM184" s="21"/>
      <c r="JN184" s="21"/>
      <c r="JO184" s="21"/>
      <c r="JP184" s="21"/>
      <c r="JQ184" s="21"/>
      <c r="JR184" s="21"/>
      <c r="JS184" s="21"/>
      <c r="JT184" s="21"/>
      <c r="JU184" s="21"/>
      <c r="JV184" s="21"/>
      <c r="JW184" s="21"/>
      <c r="JX184" s="21"/>
      <c r="JY184" s="21"/>
      <c r="JZ184" s="21"/>
      <c r="KA184" s="21"/>
      <c r="KB184" s="28"/>
    </row>
    <row r="185" spans="2:288" ht="15" customHeight="1" x14ac:dyDescent="0.25">
      <c r="B185" s="1590" t="s">
        <v>1925</v>
      </c>
      <c r="C185" s="1588" t="str">
        <v/>
      </c>
      <c r="D185" s="1588" t="str">
        <v/>
      </c>
      <c r="E185" s="1588" t="str">
        <v/>
      </c>
      <c r="F185" s="1588" t="str">
        <v/>
      </c>
      <c r="G185" s="1588" t="str">
        <v/>
      </c>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8"/>
      <c r="DX185" s="21"/>
      <c r="DY185" s="21"/>
      <c r="DZ185" s="21"/>
      <c r="EA185" s="21"/>
      <c r="EB185" s="21"/>
      <c r="EC185" s="21"/>
      <c r="ED185" s="21"/>
      <c r="EE185" s="21"/>
      <c r="EF185" s="21"/>
      <c r="EG185" s="21"/>
      <c r="EH185" s="21"/>
      <c r="EI185" s="21"/>
      <c r="EJ185" s="21"/>
      <c r="EK185" s="21"/>
      <c r="EL185" s="21"/>
      <c r="EM185" s="21"/>
      <c r="EN185" s="21"/>
      <c r="EO185" s="21"/>
      <c r="EP185" s="21"/>
      <c r="EQ185" s="21"/>
      <c r="ER185" s="28"/>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c r="IU185" s="21"/>
      <c r="IV185" s="21"/>
      <c r="IW185" s="21"/>
      <c r="IX185" s="21"/>
      <c r="IY185" s="21"/>
      <c r="IZ185" s="21"/>
      <c r="JA185" s="21"/>
      <c r="JB185" s="21"/>
      <c r="JC185" s="21"/>
      <c r="JD185" s="21"/>
      <c r="JE185" s="21"/>
      <c r="JF185" s="21"/>
      <c r="JG185" s="28"/>
      <c r="JH185" s="21"/>
      <c r="JI185" s="21"/>
      <c r="JJ185" s="21"/>
      <c r="JK185" s="21"/>
      <c r="JL185" s="21"/>
      <c r="JM185" s="21"/>
      <c r="JN185" s="21"/>
      <c r="JO185" s="21"/>
      <c r="JP185" s="21"/>
      <c r="JQ185" s="21"/>
      <c r="JR185" s="21"/>
      <c r="JS185" s="21"/>
      <c r="JT185" s="21"/>
      <c r="JU185" s="21"/>
      <c r="JV185" s="21"/>
      <c r="JW185" s="21"/>
      <c r="JX185" s="21"/>
      <c r="JY185" s="21"/>
      <c r="JZ185" s="21"/>
      <c r="KA185" s="21"/>
      <c r="KB185" s="28"/>
    </row>
    <row r="186" spans="2:288" ht="15" customHeight="1" x14ac:dyDescent="0.25">
      <c r="B186" s="1590" t="s">
        <v>1926</v>
      </c>
      <c r="C186" s="1588" t="str">
        <v/>
      </c>
      <c r="D186" s="1588" t="str">
        <v/>
      </c>
      <c r="E186" s="1588" t="str">
        <v/>
      </c>
      <c r="F186" s="1588" t="str">
        <v/>
      </c>
      <c r="G186" s="1588" t="str">
        <v/>
      </c>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8"/>
      <c r="DX186" s="21"/>
      <c r="DY186" s="21"/>
      <c r="DZ186" s="21"/>
      <c r="EA186" s="21"/>
      <c r="EB186" s="21"/>
      <c r="EC186" s="21"/>
      <c r="ED186" s="21"/>
      <c r="EE186" s="21"/>
      <c r="EF186" s="21"/>
      <c r="EG186" s="21"/>
      <c r="EH186" s="21"/>
      <c r="EI186" s="21"/>
      <c r="EJ186" s="21"/>
      <c r="EK186" s="21"/>
      <c r="EL186" s="21"/>
      <c r="EM186" s="21"/>
      <c r="EN186" s="21"/>
      <c r="EO186" s="21"/>
      <c r="EP186" s="21"/>
      <c r="EQ186" s="21"/>
      <c r="ER186" s="28"/>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c r="IU186" s="21"/>
      <c r="IV186" s="21"/>
      <c r="IW186" s="21"/>
      <c r="IX186" s="21"/>
      <c r="IY186" s="21"/>
      <c r="IZ186" s="21"/>
      <c r="JA186" s="21"/>
      <c r="JB186" s="21"/>
      <c r="JC186" s="21"/>
      <c r="JD186" s="21"/>
      <c r="JE186" s="21"/>
      <c r="JF186" s="21"/>
      <c r="JG186" s="28"/>
      <c r="JH186" s="21"/>
      <c r="JI186" s="21"/>
      <c r="JJ186" s="21"/>
      <c r="JK186" s="21"/>
      <c r="JL186" s="21"/>
      <c r="JM186" s="21"/>
      <c r="JN186" s="21"/>
      <c r="JO186" s="21"/>
      <c r="JP186" s="21"/>
      <c r="JQ186" s="21"/>
      <c r="JR186" s="21"/>
      <c r="JS186" s="21"/>
      <c r="JT186" s="21"/>
      <c r="JU186" s="21"/>
      <c r="JV186" s="21"/>
      <c r="JW186" s="21"/>
      <c r="JX186" s="21"/>
      <c r="JY186" s="21"/>
      <c r="JZ186" s="21"/>
      <c r="KA186" s="21"/>
      <c r="KB186" s="28"/>
    </row>
    <row r="187" spans="2:288" ht="15" customHeight="1" x14ac:dyDescent="0.25">
      <c r="B187" s="1590" t="s">
        <v>1927</v>
      </c>
      <c r="C187" s="1588" t="str">
        <v/>
      </c>
      <c r="D187" s="1588" t="str">
        <v/>
      </c>
      <c r="E187" s="1588" t="str">
        <v/>
      </c>
      <c r="F187" s="1588" t="str">
        <v/>
      </c>
      <c r="G187" s="1588" t="str">
        <v/>
      </c>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8"/>
      <c r="DX187" s="21"/>
      <c r="DY187" s="21"/>
      <c r="DZ187" s="21"/>
      <c r="EA187" s="21"/>
      <c r="EB187" s="21"/>
      <c r="EC187" s="21"/>
      <c r="ED187" s="21"/>
      <c r="EE187" s="21"/>
      <c r="EF187" s="21"/>
      <c r="EG187" s="21"/>
      <c r="EH187" s="21"/>
      <c r="EI187" s="21"/>
      <c r="EJ187" s="21"/>
      <c r="EK187" s="21"/>
      <c r="EL187" s="21"/>
      <c r="EM187" s="21"/>
      <c r="EN187" s="21"/>
      <c r="EO187" s="21"/>
      <c r="EP187" s="21"/>
      <c r="EQ187" s="21"/>
      <c r="ER187" s="28"/>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c r="IU187" s="21"/>
      <c r="IV187" s="21"/>
      <c r="IW187" s="21"/>
      <c r="IX187" s="21"/>
      <c r="IY187" s="21"/>
      <c r="IZ187" s="21"/>
      <c r="JA187" s="21"/>
      <c r="JB187" s="21"/>
      <c r="JC187" s="21"/>
      <c r="JD187" s="21"/>
      <c r="JE187" s="21"/>
      <c r="JF187" s="21"/>
      <c r="JG187" s="28"/>
      <c r="JH187" s="21"/>
      <c r="JI187" s="21"/>
      <c r="JJ187" s="21"/>
      <c r="JK187" s="21"/>
      <c r="JL187" s="21"/>
      <c r="JM187" s="21"/>
      <c r="JN187" s="21"/>
      <c r="JO187" s="21"/>
      <c r="JP187" s="21"/>
      <c r="JQ187" s="21"/>
      <c r="JR187" s="21"/>
      <c r="JS187" s="21"/>
      <c r="JT187" s="21"/>
      <c r="JU187" s="21"/>
      <c r="JV187" s="21"/>
      <c r="JW187" s="21"/>
      <c r="JX187" s="21"/>
      <c r="JY187" s="21"/>
      <c r="JZ187" s="21"/>
      <c r="KA187" s="21"/>
      <c r="KB187" s="28"/>
    </row>
    <row r="188" spans="2:288" ht="15" customHeight="1" x14ac:dyDescent="0.25">
      <c r="B188" s="1590" t="s">
        <v>1928</v>
      </c>
      <c r="C188" s="1588" t="str">
        <v/>
      </c>
      <c r="D188" s="1588" t="str">
        <v/>
      </c>
      <c r="E188" s="1588" t="str">
        <v/>
      </c>
      <c r="F188" s="1588" t="str">
        <v/>
      </c>
      <c r="G188" s="1588" t="str">
        <v/>
      </c>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8"/>
      <c r="DX188" s="21"/>
      <c r="DY188" s="21"/>
      <c r="DZ188" s="21"/>
      <c r="EA188" s="21"/>
      <c r="EB188" s="21"/>
      <c r="EC188" s="21"/>
      <c r="ED188" s="21"/>
      <c r="EE188" s="21"/>
      <c r="EF188" s="21"/>
      <c r="EG188" s="21"/>
      <c r="EH188" s="21"/>
      <c r="EI188" s="21"/>
      <c r="EJ188" s="21"/>
      <c r="EK188" s="21"/>
      <c r="EL188" s="21"/>
      <c r="EM188" s="21"/>
      <c r="EN188" s="21"/>
      <c r="EO188" s="21"/>
      <c r="EP188" s="21"/>
      <c r="EQ188" s="21"/>
      <c r="ER188" s="28"/>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21"/>
      <c r="JD188" s="21"/>
      <c r="JE188" s="21"/>
      <c r="JF188" s="21"/>
      <c r="JG188" s="28"/>
      <c r="JH188" s="21"/>
      <c r="JI188" s="21"/>
      <c r="JJ188" s="21"/>
      <c r="JK188" s="21"/>
      <c r="JL188" s="21"/>
      <c r="JM188" s="21"/>
      <c r="JN188" s="21"/>
      <c r="JO188" s="21"/>
      <c r="JP188" s="21"/>
      <c r="JQ188" s="21"/>
      <c r="JR188" s="21"/>
      <c r="JS188" s="21"/>
      <c r="JT188" s="21"/>
      <c r="JU188" s="21"/>
      <c r="JV188" s="21"/>
      <c r="JW188" s="21"/>
      <c r="JX188" s="21"/>
      <c r="JY188" s="21"/>
      <c r="JZ188" s="21"/>
      <c r="KA188" s="21"/>
      <c r="KB188" s="28"/>
    </row>
    <row r="189" spans="2:288" ht="15" customHeight="1" x14ac:dyDescent="0.25">
      <c r="B189" s="1590" t="s">
        <v>1929</v>
      </c>
      <c r="C189" s="1588" t="str">
        <v/>
      </c>
      <c r="D189" s="1588" t="str">
        <v/>
      </c>
      <c r="E189" s="1588" t="str">
        <v/>
      </c>
      <c r="F189" s="1588" t="str">
        <v/>
      </c>
      <c r="G189" s="1588" t="str">
        <v/>
      </c>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8"/>
      <c r="DX189" s="21"/>
      <c r="DY189" s="21"/>
      <c r="DZ189" s="21"/>
      <c r="EA189" s="21"/>
      <c r="EB189" s="21"/>
      <c r="EC189" s="21"/>
      <c r="ED189" s="21"/>
      <c r="EE189" s="21"/>
      <c r="EF189" s="21"/>
      <c r="EG189" s="21"/>
      <c r="EH189" s="21"/>
      <c r="EI189" s="21"/>
      <c r="EJ189" s="21"/>
      <c r="EK189" s="21"/>
      <c r="EL189" s="21"/>
      <c r="EM189" s="21"/>
      <c r="EN189" s="21"/>
      <c r="EO189" s="21"/>
      <c r="EP189" s="21"/>
      <c r="EQ189" s="21"/>
      <c r="ER189" s="28"/>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c r="IU189" s="21"/>
      <c r="IV189" s="21"/>
      <c r="IW189" s="21"/>
      <c r="IX189" s="21"/>
      <c r="IY189" s="21"/>
      <c r="IZ189" s="21"/>
      <c r="JA189" s="21"/>
      <c r="JB189" s="21"/>
      <c r="JC189" s="21"/>
      <c r="JD189" s="21"/>
      <c r="JE189" s="21"/>
      <c r="JF189" s="21"/>
      <c r="JG189" s="28"/>
      <c r="JH189" s="21"/>
      <c r="JI189" s="21"/>
      <c r="JJ189" s="21"/>
      <c r="JK189" s="21"/>
      <c r="JL189" s="21"/>
      <c r="JM189" s="21"/>
      <c r="JN189" s="21"/>
      <c r="JO189" s="21"/>
      <c r="JP189" s="21"/>
      <c r="JQ189" s="21"/>
      <c r="JR189" s="21"/>
      <c r="JS189" s="21"/>
      <c r="JT189" s="21"/>
      <c r="JU189" s="21"/>
      <c r="JV189" s="21"/>
      <c r="JW189" s="21"/>
      <c r="JX189" s="21"/>
      <c r="JY189" s="21"/>
      <c r="JZ189" s="21"/>
      <c r="KA189" s="21"/>
      <c r="KB189" s="28"/>
    </row>
    <row r="190" spans="2:288" ht="15" customHeight="1" x14ac:dyDescent="0.25">
      <c r="B190" s="1590" t="s">
        <v>1930</v>
      </c>
      <c r="C190" s="1588" t="str">
        <v/>
      </c>
      <c r="D190" s="1588" t="str">
        <v/>
      </c>
      <c r="E190" s="1588" t="str">
        <v/>
      </c>
      <c r="F190" s="1588" t="str">
        <v/>
      </c>
      <c r="G190" s="1588" t="str">
        <v/>
      </c>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8"/>
      <c r="DX190" s="21"/>
      <c r="DY190" s="21"/>
      <c r="DZ190" s="21"/>
      <c r="EA190" s="21"/>
      <c r="EB190" s="21"/>
      <c r="EC190" s="21"/>
      <c r="ED190" s="21"/>
      <c r="EE190" s="21"/>
      <c r="EF190" s="21"/>
      <c r="EG190" s="21"/>
      <c r="EH190" s="21"/>
      <c r="EI190" s="21"/>
      <c r="EJ190" s="21"/>
      <c r="EK190" s="21"/>
      <c r="EL190" s="21"/>
      <c r="EM190" s="21"/>
      <c r="EN190" s="21"/>
      <c r="EO190" s="21"/>
      <c r="EP190" s="21"/>
      <c r="EQ190" s="21"/>
      <c r="ER190" s="28"/>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c r="IU190" s="21"/>
      <c r="IV190" s="21"/>
      <c r="IW190" s="21"/>
      <c r="IX190" s="21"/>
      <c r="IY190" s="21"/>
      <c r="IZ190" s="21"/>
      <c r="JA190" s="21"/>
      <c r="JB190" s="21"/>
      <c r="JC190" s="21"/>
      <c r="JD190" s="21"/>
      <c r="JE190" s="21"/>
      <c r="JF190" s="21"/>
      <c r="JG190" s="28"/>
      <c r="JH190" s="21"/>
      <c r="JI190" s="21"/>
      <c r="JJ190" s="21"/>
      <c r="JK190" s="21"/>
      <c r="JL190" s="21"/>
      <c r="JM190" s="21"/>
      <c r="JN190" s="21"/>
      <c r="JO190" s="21"/>
      <c r="JP190" s="21"/>
      <c r="JQ190" s="21"/>
      <c r="JR190" s="21"/>
      <c r="JS190" s="21"/>
      <c r="JT190" s="21"/>
      <c r="JU190" s="21"/>
      <c r="JV190" s="21"/>
      <c r="JW190" s="21"/>
      <c r="JX190" s="21"/>
      <c r="JY190" s="21"/>
      <c r="JZ190" s="21"/>
      <c r="KA190" s="21"/>
      <c r="KB190" s="28"/>
    </row>
    <row r="191" spans="2:288" ht="15" customHeight="1" x14ac:dyDescent="0.25">
      <c r="B191" s="1590" t="s">
        <v>1931</v>
      </c>
      <c r="C191" s="1588" t="str">
        <v/>
      </c>
      <c r="D191" s="1588" t="str">
        <v/>
      </c>
      <c r="E191" s="1588" t="str">
        <v/>
      </c>
      <c r="F191" s="1588" t="str">
        <v/>
      </c>
      <c r="G191" s="1588" t="str">
        <v/>
      </c>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8"/>
      <c r="DX191" s="21"/>
      <c r="DY191" s="21"/>
      <c r="DZ191" s="21"/>
      <c r="EA191" s="21"/>
      <c r="EB191" s="21"/>
      <c r="EC191" s="21"/>
      <c r="ED191" s="21"/>
      <c r="EE191" s="21"/>
      <c r="EF191" s="21"/>
      <c r="EG191" s="21"/>
      <c r="EH191" s="21"/>
      <c r="EI191" s="21"/>
      <c r="EJ191" s="21"/>
      <c r="EK191" s="21"/>
      <c r="EL191" s="21"/>
      <c r="EM191" s="21"/>
      <c r="EN191" s="21"/>
      <c r="EO191" s="21"/>
      <c r="EP191" s="21"/>
      <c r="EQ191" s="21"/>
      <c r="ER191" s="28"/>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c r="IU191" s="21"/>
      <c r="IV191" s="21"/>
      <c r="IW191" s="21"/>
      <c r="IX191" s="21"/>
      <c r="IY191" s="21"/>
      <c r="IZ191" s="21"/>
      <c r="JA191" s="21"/>
      <c r="JB191" s="21"/>
      <c r="JC191" s="21"/>
      <c r="JD191" s="21"/>
      <c r="JE191" s="21"/>
      <c r="JF191" s="21"/>
      <c r="JG191" s="28"/>
      <c r="JH191" s="21"/>
      <c r="JI191" s="21"/>
      <c r="JJ191" s="21"/>
      <c r="JK191" s="21"/>
      <c r="JL191" s="21"/>
      <c r="JM191" s="21"/>
      <c r="JN191" s="21"/>
      <c r="JO191" s="21"/>
      <c r="JP191" s="21"/>
      <c r="JQ191" s="21"/>
      <c r="JR191" s="21"/>
      <c r="JS191" s="21"/>
      <c r="JT191" s="21"/>
      <c r="JU191" s="21"/>
      <c r="JV191" s="21"/>
      <c r="JW191" s="21"/>
      <c r="JX191" s="21"/>
      <c r="JY191" s="21"/>
      <c r="JZ191" s="21"/>
      <c r="KA191" s="21"/>
      <c r="KB191" s="28"/>
    </row>
    <row r="192" spans="2:288" ht="15" customHeight="1" x14ac:dyDescent="0.25">
      <c r="B192" s="1590" t="s">
        <v>1932</v>
      </c>
      <c r="C192" s="1588" t="str">
        <v/>
      </c>
      <c r="D192" s="1588" t="str">
        <v/>
      </c>
      <c r="E192" s="1588" t="str">
        <v/>
      </c>
      <c r="F192" s="1588" t="str">
        <v/>
      </c>
      <c r="G192" s="1588" t="str">
        <v/>
      </c>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8"/>
      <c r="DX192" s="21"/>
      <c r="DY192" s="21"/>
      <c r="DZ192" s="21"/>
      <c r="EA192" s="21"/>
      <c r="EB192" s="21"/>
      <c r="EC192" s="21"/>
      <c r="ED192" s="21"/>
      <c r="EE192" s="21"/>
      <c r="EF192" s="21"/>
      <c r="EG192" s="21"/>
      <c r="EH192" s="21"/>
      <c r="EI192" s="21"/>
      <c r="EJ192" s="21"/>
      <c r="EK192" s="21"/>
      <c r="EL192" s="21"/>
      <c r="EM192" s="21"/>
      <c r="EN192" s="21"/>
      <c r="EO192" s="21"/>
      <c r="EP192" s="21"/>
      <c r="EQ192" s="21"/>
      <c r="ER192" s="28"/>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21"/>
      <c r="JD192" s="21"/>
      <c r="JE192" s="21"/>
      <c r="JF192" s="21"/>
      <c r="JG192" s="28"/>
      <c r="JH192" s="21"/>
      <c r="JI192" s="21"/>
      <c r="JJ192" s="21"/>
      <c r="JK192" s="21"/>
      <c r="JL192" s="21"/>
      <c r="JM192" s="21"/>
      <c r="JN192" s="21"/>
      <c r="JO192" s="21"/>
      <c r="JP192" s="21"/>
      <c r="JQ192" s="21"/>
      <c r="JR192" s="21"/>
      <c r="JS192" s="21"/>
      <c r="JT192" s="21"/>
      <c r="JU192" s="21"/>
      <c r="JV192" s="21"/>
      <c r="JW192" s="21"/>
      <c r="JX192" s="21"/>
      <c r="JY192" s="21"/>
      <c r="JZ192" s="21"/>
      <c r="KA192" s="21"/>
      <c r="KB192" s="28"/>
    </row>
    <row r="193" spans="2:288" ht="15" customHeight="1" x14ac:dyDescent="0.25">
      <c r="B193" s="1590" t="s">
        <v>1933</v>
      </c>
      <c r="C193" s="1588" t="str">
        <v/>
      </c>
      <c r="D193" s="1588" t="str">
        <v/>
      </c>
      <c r="E193" s="1588" t="str">
        <v/>
      </c>
      <c r="F193" s="1588" t="str">
        <v/>
      </c>
      <c r="G193" s="1588" t="str">
        <v/>
      </c>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8"/>
      <c r="DX193" s="21"/>
      <c r="DY193" s="21"/>
      <c r="DZ193" s="21"/>
      <c r="EA193" s="21"/>
      <c r="EB193" s="21"/>
      <c r="EC193" s="21"/>
      <c r="ED193" s="21"/>
      <c r="EE193" s="21"/>
      <c r="EF193" s="21"/>
      <c r="EG193" s="21"/>
      <c r="EH193" s="21"/>
      <c r="EI193" s="21"/>
      <c r="EJ193" s="21"/>
      <c r="EK193" s="21"/>
      <c r="EL193" s="21"/>
      <c r="EM193" s="21"/>
      <c r="EN193" s="21"/>
      <c r="EO193" s="21"/>
      <c r="EP193" s="21"/>
      <c r="EQ193" s="21"/>
      <c r="ER193" s="28"/>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21"/>
      <c r="JD193" s="21"/>
      <c r="JE193" s="21"/>
      <c r="JF193" s="21"/>
      <c r="JG193" s="28"/>
      <c r="JH193" s="21"/>
      <c r="JI193" s="21"/>
      <c r="JJ193" s="21"/>
      <c r="JK193" s="21"/>
      <c r="JL193" s="21"/>
      <c r="JM193" s="21"/>
      <c r="JN193" s="21"/>
      <c r="JO193" s="21"/>
      <c r="JP193" s="21"/>
      <c r="JQ193" s="21"/>
      <c r="JR193" s="21"/>
      <c r="JS193" s="21"/>
      <c r="JT193" s="21"/>
      <c r="JU193" s="21"/>
      <c r="JV193" s="21"/>
      <c r="JW193" s="21"/>
      <c r="JX193" s="21"/>
      <c r="JY193" s="21"/>
      <c r="JZ193" s="21"/>
      <c r="KA193" s="21"/>
      <c r="KB193" s="28"/>
    </row>
    <row r="194" spans="2:288" ht="15" customHeight="1" x14ac:dyDescent="0.25">
      <c r="B194" s="1590" t="s">
        <v>1934</v>
      </c>
      <c r="C194" s="1588" t="str">
        <v/>
      </c>
      <c r="D194" s="1588" t="str">
        <v/>
      </c>
      <c r="E194" s="1588" t="str">
        <v/>
      </c>
      <c r="F194" s="1588" t="str">
        <v/>
      </c>
      <c r="G194" s="1588" t="str">
        <v/>
      </c>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8"/>
      <c r="DX194" s="21"/>
      <c r="DY194" s="21"/>
      <c r="DZ194" s="21"/>
      <c r="EA194" s="21"/>
      <c r="EB194" s="21"/>
      <c r="EC194" s="21"/>
      <c r="ED194" s="21"/>
      <c r="EE194" s="21"/>
      <c r="EF194" s="21"/>
      <c r="EG194" s="21"/>
      <c r="EH194" s="21"/>
      <c r="EI194" s="21"/>
      <c r="EJ194" s="21"/>
      <c r="EK194" s="21"/>
      <c r="EL194" s="21"/>
      <c r="EM194" s="21"/>
      <c r="EN194" s="21"/>
      <c r="EO194" s="21"/>
      <c r="EP194" s="21"/>
      <c r="EQ194" s="21"/>
      <c r="ER194" s="28"/>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c r="IU194" s="21"/>
      <c r="IV194" s="21"/>
      <c r="IW194" s="21"/>
      <c r="IX194" s="21"/>
      <c r="IY194" s="21"/>
      <c r="IZ194" s="21"/>
      <c r="JA194" s="21"/>
      <c r="JB194" s="21"/>
      <c r="JC194" s="21"/>
      <c r="JD194" s="21"/>
      <c r="JE194" s="21"/>
      <c r="JF194" s="21"/>
      <c r="JG194" s="28"/>
      <c r="JH194" s="21"/>
      <c r="JI194" s="21"/>
      <c r="JJ194" s="21"/>
      <c r="JK194" s="21"/>
      <c r="JL194" s="21"/>
      <c r="JM194" s="21"/>
      <c r="JN194" s="21"/>
      <c r="JO194" s="21"/>
      <c r="JP194" s="21"/>
      <c r="JQ194" s="21"/>
      <c r="JR194" s="21"/>
      <c r="JS194" s="21"/>
      <c r="JT194" s="21"/>
      <c r="JU194" s="21"/>
      <c r="JV194" s="21"/>
      <c r="JW194" s="21"/>
      <c r="JX194" s="21"/>
      <c r="JY194" s="21"/>
      <c r="JZ194" s="21"/>
      <c r="KA194" s="21"/>
      <c r="KB194" s="28"/>
    </row>
    <row r="195" spans="2:288" ht="15" customHeight="1" x14ac:dyDescent="0.25">
      <c r="B195" s="1590" t="s">
        <v>1935</v>
      </c>
      <c r="C195" s="1588" t="str">
        <v/>
      </c>
      <c r="D195" s="1588" t="str">
        <v/>
      </c>
      <c r="E195" s="1588" t="str">
        <v/>
      </c>
      <c r="F195" s="1588" t="str">
        <v/>
      </c>
      <c r="G195" s="1588" t="str">
        <v/>
      </c>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8"/>
      <c r="DX195" s="21"/>
      <c r="DY195" s="21"/>
      <c r="DZ195" s="21"/>
      <c r="EA195" s="21"/>
      <c r="EB195" s="21"/>
      <c r="EC195" s="21"/>
      <c r="ED195" s="21"/>
      <c r="EE195" s="21"/>
      <c r="EF195" s="21"/>
      <c r="EG195" s="21"/>
      <c r="EH195" s="21"/>
      <c r="EI195" s="21"/>
      <c r="EJ195" s="21"/>
      <c r="EK195" s="21"/>
      <c r="EL195" s="21"/>
      <c r="EM195" s="21"/>
      <c r="EN195" s="21"/>
      <c r="EO195" s="21"/>
      <c r="EP195" s="21"/>
      <c r="EQ195" s="21"/>
      <c r="ER195" s="28"/>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21"/>
      <c r="JD195" s="21"/>
      <c r="JE195" s="21"/>
      <c r="JF195" s="21"/>
      <c r="JG195" s="28"/>
      <c r="JH195" s="21"/>
      <c r="JI195" s="21"/>
      <c r="JJ195" s="21"/>
      <c r="JK195" s="21"/>
      <c r="JL195" s="21"/>
      <c r="JM195" s="21"/>
      <c r="JN195" s="21"/>
      <c r="JO195" s="21"/>
      <c r="JP195" s="21"/>
      <c r="JQ195" s="21"/>
      <c r="JR195" s="21"/>
      <c r="JS195" s="21"/>
      <c r="JT195" s="21"/>
      <c r="JU195" s="21"/>
      <c r="JV195" s="21"/>
      <c r="JW195" s="21"/>
      <c r="JX195" s="21"/>
      <c r="JY195" s="21"/>
      <c r="JZ195" s="21"/>
      <c r="KA195" s="21"/>
      <c r="KB195" s="28"/>
    </row>
    <row r="196" spans="2:288" ht="15" customHeight="1" x14ac:dyDescent="0.25">
      <c r="B196" s="1590" t="s">
        <v>1936</v>
      </c>
      <c r="C196" s="1588" t="str">
        <v/>
      </c>
      <c r="D196" s="1588" t="str">
        <v/>
      </c>
      <c r="E196" s="1588" t="str">
        <v/>
      </c>
      <c r="F196" s="1588" t="str">
        <v/>
      </c>
      <c r="G196" s="1588" t="str">
        <v/>
      </c>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8"/>
      <c r="DX196" s="21"/>
      <c r="DY196" s="21"/>
      <c r="DZ196" s="21"/>
      <c r="EA196" s="21"/>
      <c r="EB196" s="21"/>
      <c r="EC196" s="21"/>
      <c r="ED196" s="21"/>
      <c r="EE196" s="21"/>
      <c r="EF196" s="21"/>
      <c r="EG196" s="21"/>
      <c r="EH196" s="21"/>
      <c r="EI196" s="21"/>
      <c r="EJ196" s="21"/>
      <c r="EK196" s="21"/>
      <c r="EL196" s="21"/>
      <c r="EM196" s="21"/>
      <c r="EN196" s="21"/>
      <c r="EO196" s="21"/>
      <c r="EP196" s="21"/>
      <c r="EQ196" s="21"/>
      <c r="ER196" s="28"/>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c r="IU196" s="21"/>
      <c r="IV196" s="21"/>
      <c r="IW196" s="21"/>
      <c r="IX196" s="21"/>
      <c r="IY196" s="21"/>
      <c r="IZ196" s="21"/>
      <c r="JA196" s="21"/>
      <c r="JB196" s="21"/>
      <c r="JC196" s="21"/>
      <c r="JD196" s="21"/>
      <c r="JE196" s="21"/>
      <c r="JF196" s="21"/>
      <c r="JG196" s="28"/>
      <c r="JH196" s="21"/>
      <c r="JI196" s="21"/>
      <c r="JJ196" s="21"/>
      <c r="JK196" s="21"/>
      <c r="JL196" s="21"/>
      <c r="JM196" s="21"/>
      <c r="JN196" s="21"/>
      <c r="JO196" s="21"/>
      <c r="JP196" s="21"/>
      <c r="JQ196" s="21"/>
      <c r="JR196" s="21"/>
      <c r="JS196" s="21"/>
      <c r="JT196" s="21"/>
      <c r="JU196" s="21"/>
      <c r="JV196" s="21"/>
      <c r="JW196" s="21"/>
      <c r="JX196" s="21"/>
      <c r="JY196" s="21"/>
      <c r="JZ196" s="21"/>
      <c r="KA196" s="21"/>
      <c r="KB196" s="28"/>
    </row>
    <row r="197" spans="2:288" ht="15" customHeight="1" x14ac:dyDescent="0.25">
      <c r="B197" s="1590" t="s">
        <v>1937</v>
      </c>
      <c r="C197" s="1588" t="str">
        <v/>
      </c>
      <c r="D197" s="1588" t="str">
        <v/>
      </c>
      <c r="E197" s="1588" t="str">
        <v/>
      </c>
      <c r="F197" s="1588" t="str">
        <v/>
      </c>
      <c r="G197" s="1588" t="str">
        <v/>
      </c>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8"/>
      <c r="DX197" s="21"/>
      <c r="DY197" s="21"/>
      <c r="DZ197" s="21"/>
      <c r="EA197" s="21"/>
      <c r="EB197" s="21"/>
      <c r="EC197" s="21"/>
      <c r="ED197" s="21"/>
      <c r="EE197" s="21"/>
      <c r="EF197" s="21"/>
      <c r="EG197" s="21"/>
      <c r="EH197" s="21"/>
      <c r="EI197" s="21"/>
      <c r="EJ197" s="21"/>
      <c r="EK197" s="21"/>
      <c r="EL197" s="21"/>
      <c r="EM197" s="21"/>
      <c r="EN197" s="21"/>
      <c r="EO197" s="21"/>
      <c r="EP197" s="21"/>
      <c r="EQ197" s="21"/>
      <c r="ER197" s="28"/>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c r="IU197" s="21"/>
      <c r="IV197" s="21"/>
      <c r="IW197" s="21"/>
      <c r="IX197" s="21"/>
      <c r="IY197" s="21"/>
      <c r="IZ197" s="21"/>
      <c r="JA197" s="21"/>
      <c r="JB197" s="21"/>
      <c r="JC197" s="21"/>
      <c r="JD197" s="21"/>
      <c r="JE197" s="21"/>
      <c r="JF197" s="21"/>
      <c r="JG197" s="28"/>
      <c r="JH197" s="21"/>
      <c r="JI197" s="21"/>
      <c r="JJ197" s="21"/>
      <c r="JK197" s="21"/>
      <c r="JL197" s="21"/>
      <c r="JM197" s="21"/>
      <c r="JN197" s="21"/>
      <c r="JO197" s="21"/>
      <c r="JP197" s="21"/>
      <c r="JQ197" s="21"/>
      <c r="JR197" s="21"/>
      <c r="JS197" s="21"/>
      <c r="JT197" s="21"/>
      <c r="JU197" s="21"/>
      <c r="JV197" s="21"/>
      <c r="JW197" s="21"/>
      <c r="JX197" s="21"/>
      <c r="JY197" s="21"/>
      <c r="JZ197" s="21"/>
      <c r="KA197" s="21"/>
      <c r="KB197" s="28"/>
    </row>
    <row r="198" spans="2:288" ht="15" customHeight="1" x14ac:dyDescent="0.25">
      <c r="B198" s="1590" t="s">
        <v>1938</v>
      </c>
      <c r="C198" s="1588" t="str">
        <v/>
      </c>
      <c r="D198" s="1588" t="str">
        <v/>
      </c>
      <c r="E198" s="1588" t="str">
        <v/>
      </c>
      <c r="F198" s="1588" t="str">
        <v/>
      </c>
      <c r="G198" s="1588" t="str">
        <v/>
      </c>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8"/>
      <c r="DX198" s="21"/>
      <c r="DY198" s="21"/>
      <c r="DZ198" s="21"/>
      <c r="EA198" s="21"/>
      <c r="EB198" s="21"/>
      <c r="EC198" s="21"/>
      <c r="ED198" s="21"/>
      <c r="EE198" s="21"/>
      <c r="EF198" s="21"/>
      <c r="EG198" s="21"/>
      <c r="EH198" s="21"/>
      <c r="EI198" s="21"/>
      <c r="EJ198" s="21"/>
      <c r="EK198" s="21"/>
      <c r="EL198" s="21"/>
      <c r="EM198" s="21"/>
      <c r="EN198" s="21"/>
      <c r="EO198" s="21"/>
      <c r="EP198" s="21"/>
      <c r="EQ198" s="21"/>
      <c r="ER198" s="28"/>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21"/>
      <c r="JD198" s="21"/>
      <c r="JE198" s="21"/>
      <c r="JF198" s="21"/>
      <c r="JG198" s="28"/>
      <c r="JH198" s="21"/>
      <c r="JI198" s="21"/>
      <c r="JJ198" s="21"/>
      <c r="JK198" s="21"/>
      <c r="JL198" s="21"/>
      <c r="JM198" s="21"/>
      <c r="JN198" s="21"/>
      <c r="JO198" s="21"/>
      <c r="JP198" s="21"/>
      <c r="JQ198" s="21"/>
      <c r="JR198" s="21"/>
      <c r="JS198" s="21"/>
      <c r="JT198" s="21"/>
      <c r="JU198" s="21"/>
      <c r="JV198" s="21"/>
      <c r="JW198" s="21"/>
      <c r="JX198" s="21"/>
      <c r="JY198" s="21"/>
      <c r="JZ198" s="21"/>
      <c r="KA198" s="21"/>
      <c r="KB198" s="28"/>
    </row>
    <row r="199" spans="2:288" ht="15" customHeight="1" x14ac:dyDescent="0.25">
      <c r="B199" s="1590" t="s">
        <v>1939</v>
      </c>
      <c r="C199" s="1588" t="str">
        <v/>
      </c>
      <c r="D199" s="1588" t="str">
        <v/>
      </c>
      <c r="E199" s="1588" t="str">
        <v/>
      </c>
      <c r="F199" s="1588" t="str">
        <v/>
      </c>
      <c r="G199" s="1588" t="str">
        <v/>
      </c>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8"/>
      <c r="DX199" s="21"/>
      <c r="DY199" s="21"/>
      <c r="DZ199" s="21"/>
      <c r="EA199" s="21"/>
      <c r="EB199" s="21"/>
      <c r="EC199" s="21"/>
      <c r="ED199" s="21"/>
      <c r="EE199" s="21"/>
      <c r="EF199" s="21"/>
      <c r="EG199" s="21"/>
      <c r="EH199" s="21"/>
      <c r="EI199" s="21"/>
      <c r="EJ199" s="21"/>
      <c r="EK199" s="21"/>
      <c r="EL199" s="21"/>
      <c r="EM199" s="21"/>
      <c r="EN199" s="21"/>
      <c r="EO199" s="21"/>
      <c r="EP199" s="21"/>
      <c r="EQ199" s="21"/>
      <c r="ER199" s="28"/>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21"/>
      <c r="JD199" s="21"/>
      <c r="JE199" s="21"/>
      <c r="JF199" s="21"/>
      <c r="JG199" s="28"/>
      <c r="JH199" s="21"/>
      <c r="JI199" s="21"/>
      <c r="JJ199" s="21"/>
      <c r="JK199" s="21"/>
      <c r="JL199" s="21"/>
      <c r="JM199" s="21"/>
      <c r="JN199" s="21"/>
      <c r="JO199" s="21"/>
      <c r="JP199" s="21"/>
      <c r="JQ199" s="21"/>
      <c r="JR199" s="21"/>
      <c r="JS199" s="21"/>
      <c r="JT199" s="21"/>
      <c r="JU199" s="21"/>
      <c r="JV199" s="21"/>
      <c r="JW199" s="21"/>
      <c r="JX199" s="21"/>
      <c r="JY199" s="21"/>
      <c r="JZ199" s="21"/>
      <c r="KA199" s="21"/>
      <c r="KB199" s="28"/>
    </row>
    <row r="200" spans="2:288" ht="15" customHeight="1" x14ac:dyDescent="0.25">
      <c r="B200" s="1590" t="s">
        <v>1940</v>
      </c>
      <c r="C200" s="1588" t="str">
        <v/>
      </c>
      <c r="D200" s="1588" t="str">
        <v/>
      </c>
      <c r="E200" s="1588" t="str">
        <v/>
      </c>
      <c r="F200" s="1588" t="str">
        <v/>
      </c>
      <c r="G200" s="1588" t="str">
        <v/>
      </c>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8"/>
      <c r="DX200" s="21"/>
      <c r="DY200" s="21"/>
      <c r="DZ200" s="21"/>
      <c r="EA200" s="21"/>
      <c r="EB200" s="21"/>
      <c r="EC200" s="21"/>
      <c r="ED200" s="21"/>
      <c r="EE200" s="21"/>
      <c r="EF200" s="21"/>
      <c r="EG200" s="21"/>
      <c r="EH200" s="21"/>
      <c r="EI200" s="21"/>
      <c r="EJ200" s="21"/>
      <c r="EK200" s="21"/>
      <c r="EL200" s="21"/>
      <c r="EM200" s="21"/>
      <c r="EN200" s="21"/>
      <c r="EO200" s="21"/>
      <c r="EP200" s="21"/>
      <c r="EQ200" s="21"/>
      <c r="ER200" s="28"/>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21"/>
      <c r="JD200" s="21"/>
      <c r="JE200" s="21"/>
      <c r="JF200" s="21"/>
      <c r="JG200" s="28"/>
      <c r="JH200" s="21"/>
      <c r="JI200" s="21"/>
      <c r="JJ200" s="21"/>
      <c r="JK200" s="21"/>
      <c r="JL200" s="21"/>
      <c r="JM200" s="21"/>
      <c r="JN200" s="21"/>
      <c r="JO200" s="21"/>
      <c r="JP200" s="21"/>
      <c r="JQ200" s="21"/>
      <c r="JR200" s="21"/>
      <c r="JS200" s="21"/>
      <c r="JT200" s="21"/>
      <c r="JU200" s="21"/>
      <c r="JV200" s="21"/>
      <c r="JW200" s="21"/>
      <c r="JX200" s="21"/>
      <c r="JY200" s="21"/>
      <c r="JZ200" s="21"/>
      <c r="KA200" s="21"/>
      <c r="KB200" s="28"/>
    </row>
    <row r="201" spans="2:288" ht="15" customHeight="1" x14ac:dyDescent="0.25">
      <c r="B201" s="1590" t="s">
        <v>1941</v>
      </c>
      <c r="C201" s="1588" t="str">
        <v/>
      </c>
      <c r="D201" s="1588" t="str">
        <v/>
      </c>
      <c r="E201" s="1588" t="str">
        <v/>
      </c>
      <c r="F201" s="1588" t="str">
        <v/>
      </c>
      <c r="G201" s="1588" t="str">
        <v/>
      </c>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8"/>
      <c r="DX201" s="21"/>
      <c r="DY201" s="21"/>
      <c r="DZ201" s="21"/>
      <c r="EA201" s="21"/>
      <c r="EB201" s="21"/>
      <c r="EC201" s="21"/>
      <c r="ED201" s="21"/>
      <c r="EE201" s="21"/>
      <c r="EF201" s="21"/>
      <c r="EG201" s="21"/>
      <c r="EH201" s="21"/>
      <c r="EI201" s="21"/>
      <c r="EJ201" s="21"/>
      <c r="EK201" s="21"/>
      <c r="EL201" s="21"/>
      <c r="EM201" s="21"/>
      <c r="EN201" s="21"/>
      <c r="EO201" s="21"/>
      <c r="EP201" s="21"/>
      <c r="EQ201" s="21"/>
      <c r="ER201" s="28"/>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21"/>
      <c r="JD201" s="21"/>
      <c r="JE201" s="21"/>
      <c r="JF201" s="21"/>
      <c r="JG201" s="28"/>
      <c r="JH201" s="21"/>
      <c r="JI201" s="21"/>
      <c r="JJ201" s="21"/>
      <c r="JK201" s="21"/>
      <c r="JL201" s="21"/>
      <c r="JM201" s="21"/>
      <c r="JN201" s="21"/>
      <c r="JO201" s="21"/>
      <c r="JP201" s="21"/>
      <c r="JQ201" s="21"/>
      <c r="JR201" s="21"/>
      <c r="JS201" s="21"/>
      <c r="JT201" s="21"/>
      <c r="JU201" s="21"/>
      <c r="JV201" s="21"/>
      <c r="JW201" s="21"/>
      <c r="JX201" s="21"/>
      <c r="JY201" s="21"/>
      <c r="JZ201" s="21"/>
      <c r="KA201" s="21"/>
      <c r="KB201" s="28"/>
    </row>
    <row r="202" spans="2:288" ht="15" customHeight="1" x14ac:dyDescent="0.25">
      <c r="B202" s="1590" t="s">
        <v>1942</v>
      </c>
      <c r="C202" s="1588" t="str">
        <v/>
      </c>
      <c r="D202" s="1588" t="str">
        <v/>
      </c>
      <c r="E202" s="1588" t="str">
        <v/>
      </c>
      <c r="F202" s="1588" t="str">
        <v/>
      </c>
      <c r="G202" s="1588" t="str">
        <v/>
      </c>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8"/>
      <c r="DX202" s="21"/>
      <c r="DY202" s="21"/>
      <c r="DZ202" s="21"/>
      <c r="EA202" s="21"/>
      <c r="EB202" s="21"/>
      <c r="EC202" s="21"/>
      <c r="ED202" s="21"/>
      <c r="EE202" s="21"/>
      <c r="EF202" s="21"/>
      <c r="EG202" s="21"/>
      <c r="EH202" s="21"/>
      <c r="EI202" s="21"/>
      <c r="EJ202" s="21"/>
      <c r="EK202" s="21"/>
      <c r="EL202" s="21"/>
      <c r="EM202" s="21"/>
      <c r="EN202" s="21"/>
      <c r="EO202" s="21"/>
      <c r="EP202" s="21"/>
      <c r="EQ202" s="21"/>
      <c r="ER202" s="28"/>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c r="IU202" s="21"/>
      <c r="IV202" s="21"/>
      <c r="IW202" s="21"/>
      <c r="IX202" s="21"/>
      <c r="IY202" s="21"/>
      <c r="IZ202" s="21"/>
      <c r="JA202" s="21"/>
      <c r="JB202" s="21"/>
      <c r="JC202" s="21"/>
      <c r="JD202" s="21"/>
      <c r="JE202" s="21"/>
      <c r="JF202" s="21"/>
      <c r="JG202" s="28"/>
      <c r="JH202" s="21"/>
      <c r="JI202" s="21"/>
      <c r="JJ202" s="21"/>
      <c r="JK202" s="21"/>
      <c r="JL202" s="21"/>
      <c r="JM202" s="21"/>
      <c r="JN202" s="21"/>
      <c r="JO202" s="21"/>
      <c r="JP202" s="21"/>
      <c r="JQ202" s="21"/>
      <c r="JR202" s="21"/>
      <c r="JS202" s="21"/>
      <c r="JT202" s="21"/>
      <c r="JU202" s="21"/>
      <c r="JV202" s="21"/>
      <c r="JW202" s="21"/>
      <c r="JX202" s="21"/>
      <c r="JY202" s="21"/>
      <c r="JZ202" s="21"/>
      <c r="KA202" s="21"/>
      <c r="KB202" s="28"/>
    </row>
    <row r="203" spans="2:288" ht="15" customHeight="1" x14ac:dyDescent="0.25">
      <c r="B203" s="1590" t="s">
        <v>1943</v>
      </c>
      <c r="C203" s="1588" t="str">
        <v/>
      </c>
      <c r="D203" s="1588" t="str">
        <v/>
      </c>
      <c r="E203" s="1588" t="str">
        <v/>
      </c>
      <c r="F203" s="1588" t="str">
        <v/>
      </c>
      <c r="G203" s="1588" t="str">
        <v/>
      </c>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8"/>
      <c r="DX203" s="21"/>
      <c r="DY203" s="21"/>
      <c r="DZ203" s="21"/>
      <c r="EA203" s="21"/>
      <c r="EB203" s="21"/>
      <c r="EC203" s="21"/>
      <c r="ED203" s="21"/>
      <c r="EE203" s="21"/>
      <c r="EF203" s="21"/>
      <c r="EG203" s="21"/>
      <c r="EH203" s="21"/>
      <c r="EI203" s="21"/>
      <c r="EJ203" s="21"/>
      <c r="EK203" s="21"/>
      <c r="EL203" s="21"/>
      <c r="EM203" s="21"/>
      <c r="EN203" s="21"/>
      <c r="EO203" s="21"/>
      <c r="EP203" s="21"/>
      <c r="EQ203" s="21"/>
      <c r="ER203" s="28"/>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c r="IU203" s="21"/>
      <c r="IV203" s="21"/>
      <c r="IW203" s="21"/>
      <c r="IX203" s="21"/>
      <c r="IY203" s="21"/>
      <c r="IZ203" s="21"/>
      <c r="JA203" s="21"/>
      <c r="JB203" s="21"/>
      <c r="JC203" s="21"/>
      <c r="JD203" s="21"/>
      <c r="JE203" s="21"/>
      <c r="JF203" s="21"/>
      <c r="JG203" s="28"/>
      <c r="JH203" s="21"/>
      <c r="JI203" s="21"/>
      <c r="JJ203" s="21"/>
      <c r="JK203" s="21"/>
      <c r="JL203" s="21"/>
      <c r="JM203" s="21"/>
      <c r="JN203" s="21"/>
      <c r="JO203" s="21"/>
      <c r="JP203" s="21"/>
      <c r="JQ203" s="21"/>
      <c r="JR203" s="21"/>
      <c r="JS203" s="21"/>
      <c r="JT203" s="21"/>
      <c r="JU203" s="21"/>
      <c r="JV203" s="21"/>
      <c r="JW203" s="21"/>
      <c r="JX203" s="21"/>
      <c r="JY203" s="21"/>
      <c r="JZ203" s="21"/>
      <c r="KA203" s="21"/>
      <c r="KB203" s="28"/>
    </row>
    <row r="204" spans="2:288" ht="15" customHeight="1" x14ac:dyDescent="0.25">
      <c r="B204" s="1590" t="s">
        <v>1944</v>
      </c>
      <c r="C204" s="1588" t="str">
        <v/>
      </c>
      <c r="D204" s="1588" t="str">
        <v/>
      </c>
      <c r="E204" s="1588" t="str">
        <v/>
      </c>
      <c r="F204" s="1588" t="str">
        <v/>
      </c>
      <c r="G204" s="1588" t="str">
        <v/>
      </c>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8"/>
      <c r="DX204" s="21"/>
      <c r="DY204" s="21"/>
      <c r="DZ204" s="21"/>
      <c r="EA204" s="21"/>
      <c r="EB204" s="21"/>
      <c r="EC204" s="21"/>
      <c r="ED204" s="21"/>
      <c r="EE204" s="21"/>
      <c r="EF204" s="21"/>
      <c r="EG204" s="21"/>
      <c r="EH204" s="21"/>
      <c r="EI204" s="21"/>
      <c r="EJ204" s="21"/>
      <c r="EK204" s="21"/>
      <c r="EL204" s="21"/>
      <c r="EM204" s="21"/>
      <c r="EN204" s="21"/>
      <c r="EO204" s="21"/>
      <c r="EP204" s="21"/>
      <c r="EQ204" s="21"/>
      <c r="ER204" s="28"/>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c r="IU204" s="21"/>
      <c r="IV204" s="21"/>
      <c r="IW204" s="21"/>
      <c r="IX204" s="21"/>
      <c r="IY204" s="21"/>
      <c r="IZ204" s="21"/>
      <c r="JA204" s="21"/>
      <c r="JB204" s="21"/>
      <c r="JC204" s="21"/>
      <c r="JD204" s="21"/>
      <c r="JE204" s="21"/>
      <c r="JF204" s="21"/>
      <c r="JG204" s="28"/>
      <c r="JH204" s="21"/>
      <c r="JI204" s="21"/>
      <c r="JJ204" s="21"/>
      <c r="JK204" s="21"/>
      <c r="JL204" s="21"/>
      <c r="JM204" s="21"/>
      <c r="JN204" s="21"/>
      <c r="JO204" s="21"/>
      <c r="JP204" s="21"/>
      <c r="JQ204" s="21"/>
      <c r="JR204" s="21"/>
      <c r="JS204" s="21"/>
      <c r="JT204" s="21"/>
      <c r="JU204" s="21"/>
      <c r="JV204" s="21"/>
      <c r="JW204" s="21"/>
      <c r="JX204" s="21"/>
      <c r="JY204" s="21"/>
      <c r="JZ204" s="21"/>
      <c r="KA204" s="21"/>
      <c r="KB204" s="28"/>
    </row>
    <row r="205" spans="2:288" ht="15" customHeight="1" x14ac:dyDescent="0.25">
      <c r="B205" s="1590" t="s">
        <v>1945</v>
      </c>
      <c r="C205" s="1588" t="str">
        <v/>
      </c>
      <c r="D205" s="1588" t="str">
        <v/>
      </c>
      <c r="E205" s="1588" t="str">
        <v/>
      </c>
      <c r="F205" s="1588" t="str">
        <v/>
      </c>
      <c r="G205" s="1588" t="str">
        <v/>
      </c>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8"/>
      <c r="DX205" s="21"/>
      <c r="DY205" s="21"/>
      <c r="DZ205" s="21"/>
      <c r="EA205" s="21"/>
      <c r="EB205" s="21"/>
      <c r="EC205" s="21"/>
      <c r="ED205" s="21"/>
      <c r="EE205" s="21"/>
      <c r="EF205" s="21"/>
      <c r="EG205" s="21"/>
      <c r="EH205" s="21"/>
      <c r="EI205" s="21"/>
      <c r="EJ205" s="21"/>
      <c r="EK205" s="21"/>
      <c r="EL205" s="21"/>
      <c r="EM205" s="21"/>
      <c r="EN205" s="21"/>
      <c r="EO205" s="21"/>
      <c r="EP205" s="21"/>
      <c r="EQ205" s="21"/>
      <c r="ER205" s="28"/>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c r="IU205" s="21"/>
      <c r="IV205" s="21"/>
      <c r="IW205" s="21"/>
      <c r="IX205" s="21"/>
      <c r="IY205" s="21"/>
      <c r="IZ205" s="21"/>
      <c r="JA205" s="21"/>
      <c r="JB205" s="21"/>
      <c r="JC205" s="21"/>
      <c r="JD205" s="21"/>
      <c r="JE205" s="21"/>
      <c r="JF205" s="21"/>
      <c r="JG205" s="28"/>
      <c r="JH205" s="21"/>
      <c r="JI205" s="21"/>
      <c r="JJ205" s="21"/>
      <c r="JK205" s="21"/>
      <c r="JL205" s="21"/>
      <c r="JM205" s="21"/>
      <c r="JN205" s="21"/>
      <c r="JO205" s="21"/>
      <c r="JP205" s="21"/>
      <c r="JQ205" s="21"/>
      <c r="JR205" s="21"/>
      <c r="JS205" s="21"/>
      <c r="JT205" s="21"/>
      <c r="JU205" s="21"/>
      <c r="JV205" s="21"/>
      <c r="JW205" s="21"/>
      <c r="JX205" s="21"/>
      <c r="JY205" s="21"/>
      <c r="JZ205" s="21"/>
      <c r="KA205" s="21"/>
      <c r="KB205" s="28"/>
    </row>
    <row r="206" spans="2:288" ht="15" customHeight="1" x14ac:dyDescent="0.25">
      <c r="B206" s="1590" t="s">
        <v>1946</v>
      </c>
      <c r="C206" s="1588" t="str">
        <v/>
      </c>
      <c r="D206" s="1588" t="str">
        <v/>
      </c>
      <c r="E206" s="1588" t="str">
        <v/>
      </c>
      <c r="F206" s="1588" t="str">
        <v/>
      </c>
      <c r="G206" s="1588" t="str">
        <v/>
      </c>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8"/>
      <c r="DX206" s="21"/>
      <c r="DY206" s="21"/>
      <c r="DZ206" s="21"/>
      <c r="EA206" s="21"/>
      <c r="EB206" s="21"/>
      <c r="EC206" s="21"/>
      <c r="ED206" s="21"/>
      <c r="EE206" s="21"/>
      <c r="EF206" s="21"/>
      <c r="EG206" s="21"/>
      <c r="EH206" s="21"/>
      <c r="EI206" s="21"/>
      <c r="EJ206" s="21"/>
      <c r="EK206" s="21"/>
      <c r="EL206" s="21"/>
      <c r="EM206" s="21"/>
      <c r="EN206" s="21"/>
      <c r="EO206" s="21"/>
      <c r="EP206" s="21"/>
      <c r="EQ206" s="21"/>
      <c r="ER206" s="28"/>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8"/>
      <c r="JH206" s="21"/>
      <c r="JI206" s="21"/>
      <c r="JJ206" s="21"/>
      <c r="JK206" s="21"/>
      <c r="JL206" s="21"/>
      <c r="JM206" s="21"/>
      <c r="JN206" s="21"/>
      <c r="JO206" s="21"/>
      <c r="JP206" s="21"/>
      <c r="JQ206" s="21"/>
      <c r="JR206" s="21"/>
      <c r="JS206" s="21"/>
      <c r="JT206" s="21"/>
      <c r="JU206" s="21"/>
      <c r="JV206" s="21"/>
      <c r="JW206" s="21"/>
      <c r="JX206" s="21"/>
      <c r="JY206" s="21"/>
      <c r="JZ206" s="21"/>
      <c r="KA206" s="21"/>
      <c r="KB206" s="28"/>
    </row>
    <row r="207" spans="2:288" ht="15" customHeight="1" x14ac:dyDescent="0.25">
      <c r="B207" s="1590" t="s">
        <v>1947</v>
      </c>
      <c r="C207" s="1588" t="str">
        <v/>
      </c>
      <c r="D207" s="1588" t="str">
        <v/>
      </c>
      <c r="E207" s="1588" t="str">
        <v/>
      </c>
      <c r="F207" s="1588" t="str">
        <v/>
      </c>
      <c r="G207" s="1588" t="str">
        <v/>
      </c>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8"/>
      <c r="DX207" s="21"/>
      <c r="DY207" s="21"/>
      <c r="DZ207" s="21"/>
      <c r="EA207" s="21"/>
      <c r="EB207" s="21"/>
      <c r="EC207" s="21"/>
      <c r="ED207" s="21"/>
      <c r="EE207" s="21"/>
      <c r="EF207" s="21"/>
      <c r="EG207" s="21"/>
      <c r="EH207" s="21"/>
      <c r="EI207" s="21"/>
      <c r="EJ207" s="21"/>
      <c r="EK207" s="21"/>
      <c r="EL207" s="21"/>
      <c r="EM207" s="21"/>
      <c r="EN207" s="21"/>
      <c r="EO207" s="21"/>
      <c r="EP207" s="21"/>
      <c r="EQ207" s="21"/>
      <c r="ER207" s="28"/>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21"/>
      <c r="JD207" s="21"/>
      <c r="JE207" s="21"/>
      <c r="JF207" s="21"/>
      <c r="JG207" s="28"/>
      <c r="JH207" s="21"/>
      <c r="JI207" s="21"/>
      <c r="JJ207" s="21"/>
      <c r="JK207" s="21"/>
      <c r="JL207" s="21"/>
      <c r="JM207" s="21"/>
      <c r="JN207" s="21"/>
      <c r="JO207" s="21"/>
      <c r="JP207" s="21"/>
      <c r="JQ207" s="21"/>
      <c r="JR207" s="21"/>
      <c r="JS207" s="21"/>
      <c r="JT207" s="21"/>
      <c r="JU207" s="21"/>
      <c r="JV207" s="21"/>
      <c r="JW207" s="21"/>
      <c r="JX207" s="21"/>
      <c r="JY207" s="21"/>
      <c r="JZ207" s="21"/>
      <c r="KA207" s="21"/>
      <c r="KB207" s="28"/>
    </row>
    <row r="208" spans="2:288" ht="15" customHeight="1" x14ac:dyDescent="0.25">
      <c r="B208" s="1590" t="s">
        <v>1948</v>
      </c>
      <c r="C208" s="1588" t="str">
        <v/>
      </c>
      <c r="D208" s="1588" t="str">
        <v/>
      </c>
      <c r="E208" s="1588" t="str">
        <v/>
      </c>
      <c r="F208" s="1588" t="str">
        <v/>
      </c>
      <c r="G208" s="1588" t="str">
        <v/>
      </c>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8"/>
      <c r="DX208" s="21"/>
      <c r="DY208" s="21"/>
      <c r="DZ208" s="21"/>
      <c r="EA208" s="21"/>
      <c r="EB208" s="21"/>
      <c r="EC208" s="21"/>
      <c r="ED208" s="21"/>
      <c r="EE208" s="21"/>
      <c r="EF208" s="21"/>
      <c r="EG208" s="21"/>
      <c r="EH208" s="21"/>
      <c r="EI208" s="21"/>
      <c r="EJ208" s="21"/>
      <c r="EK208" s="21"/>
      <c r="EL208" s="21"/>
      <c r="EM208" s="21"/>
      <c r="EN208" s="21"/>
      <c r="EO208" s="21"/>
      <c r="EP208" s="21"/>
      <c r="EQ208" s="21"/>
      <c r="ER208" s="28"/>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21"/>
      <c r="JD208" s="21"/>
      <c r="JE208" s="21"/>
      <c r="JF208" s="21"/>
      <c r="JG208" s="28"/>
      <c r="JH208" s="21"/>
      <c r="JI208" s="21"/>
      <c r="JJ208" s="21"/>
      <c r="JK208" s="21"/>
      <c r="JL208" s="21"/>
      <c r="JM208" s="21"/>
      <c r="JN208" s="21"/>
      <c r="JO208" s="21"/>
      <c r="JP208" s="21"/>
      <c r="JQ208" s="21"/>
      <c r="JR208" s="21"/>
      <c r="JS208" s="21"/>
      <c r="JT208" s="21"/>
      <c r="JU208" s="21"/>
      <c r="JV208" s="21"/>
      <c r="JW208" s="21"/>
      <c r="JX208" s="21"/>
      <c r="JY208" s="21"/>
      <c r="JZ208" s="21"/>
      <c r="KA208" s="21"/>
      <c r="KB208" s="28"/>
    </row>
    <row r="209" spans="1:288" ht="15" customHeight="1" x14ac:dyDescent="0.25">
      <c r="B209" s="1590" t="s">
        <v>1949</v>
      </c>
      <c r="C209" s="1588" t="str">
        <v/>
      </c>
      <c r="D209" s="1588" t="str">
        <v/>
      </c>
      <c r="E209" s="1588" t="str">
        <v/>
      </c>
      <c r="F209" s="1588" t="str">
        <v/>
      </c>
      <c r="G209" s="1588" t="str">
        <v/>
      </c>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8"/>
      <c r="DX209" s="21"/>
      <c r="DY209" s="21"/>
      <c r="DZ209" s="21"/>
      <c r="EA209" s="21"/>
      <c r="EB209" s="21"/>
      <c r="EC209" s="21"/>
      <c r="ED209" s="21"/>
      <c r="EE209" s="21"/>
      <c r="EF209" s="21"/>
      <c r="EG209" s="21"/>
      <c r="EH209" s="21"/>
      <c r="EI209" s="21"/>
      <c r="EJ209" s="21"/>
      <c r="EK209" s="21"/>
      <c r="EL209" s="21"/>
      <c r="EM209" s="21"/>
      <c r="EN209" s="21"/>
      <c r="EO209" s="21"/>
      <c r="EP209" s="21"/>
      <c r="EQ209" s="21"/>
      <c r="ER209" s="28"/>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c r="IU209" s="21"/>
      <c r="IV209" s="21"/>
      <c r="IW209" s="21"/>
      <c r="IX209" s="21"/>
      <c r="IY209" s="21"/>
      <c r="IZ209" s="21"/>
      <c r="JA209" s="21"/>
      <c r="JB209" s="21"/>
      <c r="JC209" s="21"/>
      <c r="JD209" s="21"/>
      <c r="JE209" s="21"/>
      <c r="JF209" s="21"/>
      <c r="JG209" s="28"/>
      <c r="JH209" s="21"/>
      <c r="JI209" s="21"/>
      <c r="JJ209" s="21"/>
      <c r="JK209" s="21"/>
      <c r="JL209" s="21"/>
      <c r="JM209" s="21"/>
      <c r="JN209" s="21"/>
      <c r="JO209" s="21"/>
      <c r="JP209" s="21"/>
      <c r="JQ209" s="21"/>
      <c r="JR209" s="21"/>
      <c r="JS209" s="21"/>
      <c r="JT209" s="21"/>
      <c r="JU209" s="21"/>
      <c r="JV209" s="21"/>
      <c r="JW209" s="21"/>
      <c r="JX209" s="21"/>
      <c r="JY209" s="21"/>
      <c r="JZ209" s="21"/>
      <c r="KA209" s="21"/>
      <c r="KB209" s="28"/>
    </row>
    <row r="210" spans="1:288" ht="15" customHeight="1" x14ac:dyDescent="0.25">
      <c r="B210" s="1597" t="s">
        <v>1950</v>
      </c>
      <c r="C210" s="1588" t="str">
        <v/>
      </c>
      <c r="D210" s="1588" t="str">
        <v/>
      </c>
      <c r="E210" s="1588" t="str">
        <v/>
      </c>
      <c r="F210" s="1588" t="str">
        <v/>
      </c>
      <c r="G210" s="1588" t="str">
        <v/>
      </c>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46"/>
      <c r="DX210" s="24"/>
      <c r="DY210" s="24"/>
      <c r="DZ210" s="24"/>
      <c r="EA210" s="24"/>
      <c r="EB210" s="24"/>
      <c r="EC210" s="24"/>
      <c r="ED210" s="24"/>
      <c r="EE210" s="24"/>
      <c r="EF210" s="24"/>
      <c r="EG210" s="24"/>
      <c r="EH210" s="24"/>
      <c r="EI210" s="24"/>
      <c r="EJ210" s="24"/>
      <c r="EK210" s="24"/>
      <c r="EL210" s="24"/>
      <c r="EM210" s="24"/>
      <c r="EN210" s="24"/>
      <c r="EO210" s="24"/>
      <c r="EP210" s="24"/>
      <c r="EQ210" s="24"/>
      <c r="ER210" s="46"/>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c r="IS210" s="24"/>
      <c r="IT210" s="24"/>
      <c r="IU210" s="24"/>
      <c r="IV210" s="24"/>
      <c r="IW210" s="24"/>
      <c r="IX210" s="24"/>
      <c r="IY210" s="24"/>
      <c r="IZ210" s="24"/>
      <c r="JA210" s="24"/>
      <c r="JB210" s="24"/>
      <c r="JC210" s="24"/>
      <c r="JD210" s="24"/>
      <c r="JE210" s="24"/>
      <c r="JF210" s="24"/>
      <c r="JG210" s="46"/>
      <c r="JH210" s="24"/>
      <c r="JI210" s="24"/>
      <c r="JJ210" s="24"/>
      <c r="JK210" s="24"/>
      <c r="JL210" s="24"/>
      <c r="JM210" s="24"/>
      <c r="JN210" s="24"/>
      <c r="JO210" s="24"/>
      <c r="JP210" s="24"/>
      <c r="JQ210" s="24"/>
      <c r="JR210" s="24"/>
      <c r="JS210" s="24"/>
      <c r="JT210" s="24"/>
      <c r="JU210" s="24"/>
      <c r="JV210" s="24"/>
      <c r="JW210" s="24"/>
      <c r="JX210" s="24"/>
      <c r="JY210" s="24"/>
      <c r="JZ210" s="24"/>
      <c r="KA210" s="24"/>
      <c r="KB210" s="46"/>
    </row>
    <row r="211" spans="1:288" ht="15" customHeight="1" x14ac:dyDescent="0.25">
      <c r="B211" s="1608" t="s">
        <v>331</v>
      </c>
      <c r="C211" s="221"/>
      <c r="D211" s="221"/>
      <c r="E211" s="215"/>
      <c r="F211" s="215"/>
      <c r="G211" s="215"/>
      <c r="H211" s="250"/>
      <c r="I211" s="250"/>
      <c r="J211" s="250"/>
      <c r="K211" s="250"/>
      <c r="L211" s="250"/>
      <c r="M211" s="250"/>
      <c r="N211" s="250"/>
      <c r="O211" s="250"/>
      <c r="P211" s="250"/>
      <c r="Q211" s="250"/>
      <c r="R211" s="250"/>
      <c r="S211" s="250"/>
      <c r="T211" s="250"/>
      <c r="U211" s="250"/>
      <c r="V211" s="250"/>
      <c r="W211" s="250"/>
      <c r="X211" s="250"/>
      <c r="Y211" s="250"/>
      <c r="Z211" s="250"/>
      <c r="AA211" s="250"/>
      <c r="AB211" s="250"/>
      <c r="AC211" s="250"/>
      <c r="AD211" s="250"/>
      <c r="AE211" s="250"/>
      <c r="AF211" s="250"/>
      <c r="AG211" s="250"/>
      <c r="AH211" s="250"/>
      <c r="AI211" s="250"/>
      <c r="AJ211" s="250"/>
      <c r="AK211" s="250"/>
      <c r="AL211" s="250"/>
      <c r="AM211" s="250"/>
      <c r="AN211" s="250"/>
      <c r="AO211" s="250"/>
      <c r="AP211" s="250"/>
      <c r="AQ211" s="250"/>
      <c r="AR211" s="250"/>
      <c r="AS211" s="250"/>
      <c r="AT211" s="250"/>
      <c r="AU211" s="250"/>
      <c r="AV211" s="250"/>
      <c r="AW211" s="250"/>
      <c r="AX211" s="250"/>
      <c r="AY211" s="250"/>
      <c r="AZ211" s="250"/>
      <c r="BA211" s="250"/>
      <c r="BB211" s="250"/>
      <c r="BC211" s="250"/>
      <c r="BD211" s="250"/>
      <c r="BE211" s="250"/>
      <c r="BF211" s="250"/>
      <c r="BG211" s="250"/>
      <c r="BH211" s="250"/>
      <c r="BI211" s="250"/>
      <c r="BJ211" s="250"/>
      <c r="BK211" s="250"/>
      <c r="BL211" s="250"/>
      <c r="BM211" s="250"/>
      <c r="BN211" s="250"/>
      <c r="BO211" s="250"/>
      <c r="BP211" s="250"/>
      <c r="BQ211" s="250"/>
      <c r="BR211" s="250"/>
      <c r="BS211" s="250"/>
      <c r="BT211" s="250"/>
      <c r="BU211" s="250"/>
      <c r="BV211" s="250"/>
      <c r="BW211" s="250"/>
      <c r="BX211" s="250"/>
      <c r="BY211" s="250"/>
      <c r="BZ211" s="250"/>
      <c r="CA211" s="250"/>
      <c r="CB211" s="250"/>
      <c r="CC211" s="250"/>
      <c r="CD211" s="250"/>
      <c r="CE211" s="250"/>
      <c r="CF211" s="250"/>
      <c r="CG211" s="250"/>
      <c r="CH211" s="250"/>
      <c r="CI211" s="250"/>
      <c r="CJ211" s="250"/>
      <c r="CK211" s="250"/>
      <c r="CL211" s="250"/>
      <c r="CM211" s="250"/>
      <c r="CN211" s="250"/>
      <c r="CO211" s="250"/>
      <c r="CP211" s="250"/>
      <c r="CQ211" s="250"/>
      <c r="CR211" s="250"/>
      <c r="CS211" s="250"/>
      <c r="CT211" s="250"/>
      <c r="CU211" s="250"/>
      <c r="CV211" s="250"/>
      <c r="CW211" s="250"/>
      <c r="CX211" s="250"/>
      <c r="CY211" s="250"/>
      <c r="CZ211" s="250"/>
      <c r="DA211" s="250"/>
      <c r="DB211" s="250"/>
      <c r="DC211" s="250"/>
      <c r="DD211" s="250"/>
      <c r="DE211" s="250"/>
      <c r="DF211" s="250"/>
      <c r="DG211" s="250"/>
      <c r="DH211" s="250"/>
      <c r="DI211" s="250"/>
      <c r="DJ211" s="250"/>
      <c r="DK211" s="250"/>
      <c r="DL211" s="250"/>
      <c r="DM211" s="250"/>
      <c r="DN211" s="250"/>
      <c r="DO211" s="250"/>
      <c r="DP211" s="250"/>
      <c r="DQ211" s="250"/>
      <c r="DR211" s="250"/>
      <c r="DS211" s="250"/>
      <c r="DT211" s="250"/>
      <c r="DU211" s="250"/>
      <c r="DV211" s="250"/>
      <c r="DW211" s="241"/>
      <c r="DX211" s="250"/>
      <c r="DY211" s="250"/>
      <c r="DZ211" s="250"/>
      <c r="EA211" s="250"/>
      <c r="EB211" s="250"/>
      <c r="EC211" s="250"/>
      <c r="ED211" s="250"/>
      <c r="EE211" s="250"/>
      <c r="EF211" s="250"/>
      <c r="EG211" s="250"/>
      <c r="EH211" s="250"/>
      <c r="EI211" s="250"/>
      <c r="EJ211" s="250"/>
      <c r="EK211" s="250"/>
      <c r="EL211" s="250"/>
      <c r="EM211" s="250"/>
      <c r="EN211" s="250"/>
      <c r="EO211" s="250"/>
      <c r="EP211" s="250"/>
      <c r="EQ211" s="250"/>
      <c r="ER211" s="241"/>
      <c r="ES211" s="250"/>
      <c r="ET211" s="250"/>
      <c r="EU211" s="250"/>
      <c r="EV211" s="250"/>
      <c r="EW211" s="250"/>
      <c r="EX211" s="250"/>
      <c r="EY211" s="250"/>
      <c r="EZ211" s="250"/>
      <c r="FA211" s="250"/>
      <c r="FB211" s="250"/>
      <c r="FC211" s="250"/>
      <c r="FD211" s="250"/>
      <c r="FE211" s="250"/>
      <c r="FF211" s="250"/>
      <c r="FG211" s="250"/>
      <c r="FH211" s="250"/>
      <c r="FI211" s="250"/>
      <c r="FJ211" s="250"/>
      <c r="FK211" s="250"/>
      <c r="FL211" s="250"/>
      <c r="FM211" s="250"/>
      <c r="FN211" s="250"/>
      <c r="FO211" s="250"/>
      <c r="FP211" s="250"/>
      <c r="FQ211" s="250"/>
      <c r="FR211" s="250"/>
      <c r="FS211" s="250"/>
      <c r="FT211" s="250"/>
      <c r="FU211" s="250"/>
      <c r="FV211" s="250"/>
      <c r="FW211" s="250"/>
      <c r="FX211" s="250"/>
      <c r="FY211" s="250"/>
      <c r="FZ211" s="250"/>
      <c r="GA211" s="250"/>
      <c r="GB211" s="250"/>
      <c r="GC211" s="250"/>
      <c r="GD211" s="250"/>
      <c r="GE211" s="250"/>
      <c r="GF211" s="250"/>
      <c r="GG211" s="250"/>
      <c r="GH211" s="250"/>
      <c r="GI211" s="250"/>
      <c r="GJ211" s="250"/>
      <c r="GK211" s="250"/>
      <c r="GL211" s="250"/>
      <c r="GM211" s="250"/>
      <c r="GN211" s="250"/>
      <c r="GO211" s="250"/>
      <c r="GP211" s="250"/>
      <c r="GQ211" s="250"/>
      <c r="GR211" s="250"/>
      <c r="GS211" s="250"/>
      <c r="GT211" s="250"/>
      <c r="GU211" s="250"/>
      <c r="GV211" s="250"/>
      <c r="GW211" s="250"/>
      <c r="GX211" s="250"/>
      <c r="GY211" s="250"/>
      <c r="GZ211" s="250"/>
      <c r="HA211" s="250"/>
      <c r="HB211" s="250"/>
      <c r="HC211" s="250"/>
      <c r="HD211" s="250"/>
      <c r="HE211" s="250"/>
      <c r="HF211" s="250"/>
      <c r="HG211" s="250"/>
      <c r="HH211" s="250"/>
      <c r="HI211" s="250"/>
      <c r="HJ211" s="250"/>
      <c r="HK211" s="250"/>
      <c r="HL211" s="250"/>
      <c r="HM211" s="250"/>
      <c r="HN211" s="250"/>
      <c r="HO211" s="250"/>
      <c r="HP211" s="250"/>
      <c r="HQ211" s="250"/>
      <c r="HR211" s="250"/>
      <c r="HS211" s="250"/>
      <c r="HT211" s="250"/>
      <c r="HU211" s="250"/>
      <c r="HV211" s="250"/>
      <c r="HW211" s="250"/>
      <c r="HX211" s="250"/>
      <c r="HY211" s="250"/>
      <c r="HZ211" s="250"/>
      <c r="IA211" s="250"/>
      <c r="IB211" s="250"/>
      <c r="IC211" s="250"/>
      <c r="ID211" s="250"/>
      <c r="IE211" s="250"/>
      <c r="IF211" s="250"/>
      <c r="IG211" s="250"/>
      <c r="IH211" s="250"/>
      <c r="II211" s="250"/>
      <c r="IJ211" s="250"/>
      <c r="IK211" s="250"/>
      <c r="IL211" s="250"/>
      <c r="IM211" s="250"/>
      <c r="IN211" s="250"/>
      <c r="IO211" s="250"/>
      <c r="IP211" s="250"/>
      <c r="IQ211" s="250"/>
      <c r="IR211" s="250"/>
      <c r="IS211" s="250"/>
      <c r="IT211" s="250"/>
      <c r="IU211" s="250"/>
      <c r="IV211" s="250"/>
      <c r="IW211" s="250"/>
      <c r="IX211" s="250"/>
      <c r="IY211" s="250"/>
      <c r="IZ211" s="250"/>
      <c r="JA211" s="250"/>
      <c r="JB211" s="250"/>
      <c r="JC211" s="250"/>
      <c r="JD211" s="250"/>
      <c r="JE211" s="250"/>
      <c r="JF211" s="250"/>
      <c r="JG211" s="241"/>
      <c r="JH211" s="250"/>
      <c r="JI211" s="250"/>
      <c r="JJ211" s="250"/>
      <c r="JK211" s="250"/>
      <c r="JL211" s="250"/>
      <c r="JM211" s="250"/>
      <c r="JN211" s="250"/>
      <c r="JO211" s="250"/>
      <c r="JP211" s="250"/>
      <c r="JQ211" s="250"/>
      <c r="JR211" s="250"/>
      <c r="JS211" s="250"/>
      <c r="JT211" s="250"/>
      <c r="JU211" s="250"/>
      <c r="JV211" s="250"/>
      <c r="JW211" s="250"/>
      <c r="JX211" s="250"/>
      <c r="JY211" s="250"/>
      <c r="JZ211" s="250"/>
      <c r="KA211" s="250"/>
      <c r="KB211" s="982"/>
    </row>
    <row r="212" spans="1:288" ht="60" customHeight="1" x14ac:dyDescent="0.25">
      <c r="A212" s="245" t="s">
        <v>1773</v>
      </c>
      <c r="B212" s="1588"/>
      <c r="C212" s="56"/>
      <c r="D212" s="72"/>
      <c r="E212" s="72"/>
      <c r="F212" s="72"/>
      <c r="G212" s="72"/>
    </row>
    <row r="213" spans="1:288" ht="60" customHeight="1" x14ac:dyDescent="0.25">
      <c r="B213" s="246" t="s">
        <v>230</v>
      </c>
      <c r="C213" s="219" t="s">
        <v>379</v>
      </c>
      <c r="D213" s="247" t="s">
        <v>357</v>
      </c>
      <c r="E213" s="219" t="s">
        <v>358</v>
      </c>
      <c r="F213" s="663" t="s">
        <v>1057</v>
      </c>
      <c r="G213" s="663" t="s">
        <v>1384</v>
      </c>
      <c r="H213" s="1609" t="s">
        <v>228</v>
      </c>
      <c r="I213" s="1609" t="str">
        <f t="shared" ref="I213:BT213" si="10">"T+" &amp; (COLUMN(I213)-COLUMN($H213))</f>
        <v>T+1</v>
      </c>
      <c r="J213" s="1609" t="str">
        <f t="shared" si="10"/>
        <v>T+2</v>
      </c>
      <c r="K213" s="1609" t="str">
        <f t="shared" si="10"/>
        <v>T+3</v>
      </c>
      <c r="L213" s="1609" t="str">
        <f t="shared" si="10"/>
        <v>T+4</v>
      </c>
      <c r="M213" s="1609" t="str">
        <f t="shared" si="10"/>
        <v>T+5</v>
      </c>
      <c r="N213" s="1609" t="str">
        <f t="shared" si="10"/>
        <v>T+6</v>
      </c>
      <c r="O213" s="1609" t="str">
        <f t="shared" si="10"/>
        <v>T+7</v>
      </c>
      <c r="P213" s="1609" t="str">
        <f t="shared" si="10"/>
        <v>T+8</v>
      </c>
      <c r="Q213" s="1609" t="str">
        <f t="shared" si="10"/>
        <v>T+9</v>
      </c>
      <c r="R213" s="1609" t="str">
        <f t="shared" si="10"/>
        <v>T+10</v>
      </c>
      <c r="S213" s="1609" t="str">
        <f t="shared" si="10"/>
        <v>T+11</v>
      </c>
      <c r="T213" s="1609" t="str">
        <f t="shared" si="10"/>
        <v>T+12</v>
      </c>
      <c r="U213" s="1609" t="str">
        <f t="shared" si="10"/>
        <v>T+13</v>
      </c>
      <c r="V213" s="1609" t="str">
        <f t="shared" si="10"/>
        <v>T+14</v>
      </c>
      <c r="W213" s="1609" t="str">
        <f t="shared" si="10"/>
        <v>T+15</v>
      </c>
      <c r="X213" s="1609" t="str">
        <f t="shared" si="10"/>
        <v>T+16</v>
      </c>
      <c r="Y213" s="1609" t="str">
        <f t="shared" si="10"/>
        <v>T+17</v>
      </c>
      <c r="Z213" s="1609" t="str">
        <f t="shared" si="10"/>
        <v>T+18</v>
      </c>
      <c r="AA213" s="1609" t="str">
        <f t="shared" si="10"/>
        <v>T+19</v>
      </c>
      <c r="AB213" s="1609" t="str">
        <f t="shared" si="10"/>
        <v>T+20</v>
      </c>
      <c r="AC213" s="1609" t="str">
        <f t="shared" si="10"/>
        <v>T+21</v>
      </c>
      <c r="AD213" s="1609" t="str">
        <f t="shared" si="10"/>
        <v>T+22</v>
      </c>
      <c r="AE213" s="1609" t="str">
        <f t="shared" si="10"/>
        <v>T+23</v>
      </c>
      <c r="AF213" s="1609" t="str">
        <f t="shared" si="10"/>
        <v>T+24</v>
      </c>
      <c r="AG213" s="1609" t="str">
        <f t="shared" si="10"/>
        <v>T+25</v>
      </c>
      <c r="AH213" s="1609" t="str">
        <f t="shared" si="10"/>
        <v>T+26</v>
      </c>
      <c r="AI213" s="1609" t="str">
        <f t="shared" si="10"/>
        <v>T+27</v>
      </c>
      <c r="AJ213" s="1609" t="str">
        <f t="shared" si="10"/>
        <v>T+28</v>
      </c>
      <c r="AK213" s="1609" t="str">
        <f t="shared" si="10"/>
        <v>T+29</v>
      </c>
      <c r="AL213" s="1609" t="str">
        <f t="shared" si="10"/>
        <v>T+30</v>
      </c>
      <c r="AM213" s="1609" t="str">
        <f t="shared" si="10"/>
        <v>T+31</v>
      </c>
      <c r="AN213" s="1609" t="str">
        <f t="shared" si="10"/>
        <v>T+32</v>
      </c>
      <c r="AO213" s="1609" t="str">
        <f t="shared" si="10"/>
        <v>T+33</v>
      </c>
      <c r="AP213" s="1609" t="str">
        <f t="shared" si="10"/>
        <v>T+34</v>
      </c>
      <c r="AQ213" s="1609" t="str">
        <f t="shared" si="10"/>
        <v>T+35</v>
      </c>
      <c r="AR213" s="1609" t="str">
        <f t="shared" si="10"/>
        <v>T+36</v>
      </c>
      <c r="AS213" s="1609" t="str">
        <f t="shared" si="10"/>
        <v>T+37</v>
      </c>
      <c r="AT213" s="1609" t="str">
        <f t="shared" si="10"/>
        <v>T+38</v>
      </c>
      <c r="AU213" s="1609" t="str">
        <f t="shared" si="10"/>
        <v>T+39</v>
      </c>
      <c r="AV213" s="1609" t="str">
        <f t="shared" si="10"/>
        <v>T+40</v>
      </c>
      <c r="AW213" s="1609" t="str">
        <f t="shared" si="10"/>
        <v>T+41</v>
      </c>
      <c r="AX213" s="1609" t="str">
        <f t="shared" si="10"/>
        <v>T+42</v>
      </c>
      <c r="AY213" s="1609" t="str">
        <f t="shared" si="10"/>
        <v>T+43</v>
      </c>
      <c r="AZ213" s="1609" t="str">
        <f t="shared" si="10"/>
        <v>T+44</v>
      </c>
      <c r="BA213" s="1609" t="str">
        <f t="shared" si="10"/>
        <v>T+45</v>
      </c>
      <c r="BB213" s="1609" t="str">
        <f t="shared" si="10"/>
        <v>T+46</v>
      </c>
      <c r="BC213" s="1609" t="str">
        <f t="shared" si="10"/>
        <v>T+47</v>
      </c>
      <c r="BD213" s="1609" t="str">
        <f t="shared" si="10"/>
        <v>T+48</v>
      </c>
      <c r="BE213" s="1609" t="str">
        <f t="shared" si="10"/>
        <v>T+49</v>
      </c>
      <c r="BF213" s="1609" t="str">
        <f t="shared" si="10"/>
        <v>T+50</v>
      </c>
      <c r="BG213" s="1609" t="str">
        <f t="shared" si="10"/>
        <v>T+51</v>
      </c>
      <c r="BH213" s="1609" t="str">
        <f t="shared" si="10"/>
        <v>T+52</v>
      </c>
      <c r="BI213" s="1609" t="str">
        <f t="shared" si="10"/>
        <v>T+53</v>
      </c>
      <c r="BJ213" s="1609" t="str">
        <f t="shared" si="10"/>
        <v>T+54</v>
      </c>
      <c r="BK213" s="1609" t="str">
        <f t="shared" si="10"/>
        <v>T+55</v>
      </c>
      <c r="BL213" s="1609" t="str">
        <f t="shared" si="10"/>
        <v>T+56</v>
      </c>
      <c r="BM213" s="1609" t="str">
        <f t="shared" si="10"/>
        <v>T+57</v>
      </c>
      <c r="BN213" s="1609" t="str">
        <f t="shared" si="10"/>
        <v>T+58</v>
      </c>
      <c r="BO213" s="1609" t="str">
        <f t="shared" si="10"/>
        <v>T+59</v>
      </c>
      <c r="BP213" s="1609" t="str">
        <f t="shared" si="10"/>
        <v>T+60</v>
      </c>
      <c r="BQ213" s="1609" t="str">
        <f t="shared" si="10"/>
        <v>T+61</v>
      </c>
      <c r="BR213" s="1609" t="str">
        <f t="shared" si="10"/>
        <v>T+62</v>
      </c>
      <c r="BS213" s="1609" t="str">
        <f t="shared" si="10"/>
        <v>T+63</v>
      </c>
      <c r="BT213" s="1609" t="str">
        <f t="shared" si="10"/>
        <v>T+64</v>
      </c>
      <c r="BU213" s="1609" t="str">
        <f t="shared" ref="BU213:EF213" si="11">"T+" &amp; (COLUMN(BU213)-COLUMN($H213))</f>
        <v>T+65</v>
      </c>
      <c r="BV213" s="1609" t="str">
        <f t="shared" si="11"/>
        <v>T+66</v>
      </c>
      <c r="BW213" s="1609" t="str">
        <f t="shared" si="11"/>
        <v>T+67</v>
      </c>
      <c r="BX213" s="1609" t="str">
        <f t="shared" si="11"/>
        <v>T+68</v>
      </c>
      <c r="BY213" s="1609" t="str">
        <f t="shared" si="11"/>
        <v>T+69</v>
      </c>
      <c r="BZ213" s="1609" t="str">
        <f t="shared" si="11"/>
        <v>T+70</v>
      </c>
      <c r="CA213" s="1609" t="str">
        <f t="shared" si="11"/>
        <v>T+71</v>
      </c>
      <c r="CB213" s="1609" t="str">
        <f t="shared" si="11"/>
        <v>T+72</v>
      </c>
      <c r="CC213" s="1609" t="str">
        <f t="shared" si="11"/>
        <v>T+73</v>
      </c>
      <c r="CD213" s="1609" t="str">
        <f t="shared" si="11"/>
        <v>T+74</v>
      </c>
      <c r="CE213" s="1609" t="str">
        <f t="shared" si="11"/>
        <v>T+75</v>
      </c>
      <c r="CF213" s="1609" t="str">
        <f t="shared" si="11"/>
        <v>T+76</v>
      </c>
      <c r="CG213" s="1609" t="str">
        <f t="shared" si="11"/>
        <v>T+77</v>
      </c>
      <c r="CH213" s="1609" t="str">
        <f t="shared" si="11"/>
        <v>T+78</v>
      </c>
      <c r="CI213" s="1609" t="str">
        <f t="shared" si="11"/>
        <v>T+79</v>
      </c>
      <c r="CJ213" s="1609" t="str">
        <f t="shared" si="11"/>
        <v>T+80</v>
      </c>
      <c r="CK213" s="1609" t="str">
        <f t="shared" si="11"/>
        <v>T+81</v>
      </c>
      <c r="CL213" s="1609" t="str">
        <f t="shared" si="11"/>
        <v>T+82</v>
      </c>
      <c r="CM213" s="1609" t="str">
        <f t="shared" si="11"/>
        <v>T+83</v>
      </c>
      <c r="CN213" s="1609" t="str">
        <f t="shared" si="11"/>
        <v>T+84</v>
      </c>
      <c r="CO213" s="1609" t="str">
        <f t="shared" si="11"/>
        <v>T+85</v>
      </c>
      <c r="CP213" s="1609" t="str">
        <f t="shared" si="11"/>
        <v>T+86</v>
      </c>
      <c r="CQ213" s="1609" t="str">
        <f t="shared" si="11"/>
        <v>T+87</v>
      </c>
      <c r="CR213" s="1609" t="str">
        <f t="shared" si="11"/>
        <v>T+88</v>
      </c>
      <c r="CS213" s="1609" t="str">
        <f t="shared" si="11"/>
        <v>T+89</v>
      </c>
      <c r="CT213" s="1609" t="str">
        <f t="shared" si="11"/>
        <v>T+90</v>
      </c>
      <c r="CU213" s="1609" t="str">
        <f t="shared" si="11"/>
        <v>T+91</v>
      </c>
      <c r="CV213" s="1609" t="str">
        <f t="shared" si="11"/>
        <v>T+92</v>
      </c>
      <c r="CW213" s="1609" t="str">
        <f t="shared" si="11"/>
        <v>T+93</v>
      </c>
      <c r="CX213" s="1609" t="str">
        <f t="shared" si="11"/>
        <v>T+94</v>
      </c>
      <c r="CY213" s="1609" t="str">
        <f t="shared" si="11"/>
        <v>T+95</v>
      </c>
      <c r="CZ213" s="1609" t="str">
        <f t="shared" si="11"/>
        <v>T+96</v>
      </c>
      <c r="DA213" s="1609" t="str">
        <f t="shared" si="11"/>
        <v>T+97</v>
      </c>
      <c r="DB213" s="1609" t="str">
        <f t="shared" si="11"/>
        <v>T+98</v>
      </c>
      <c r="DC213" s="1609" t="str">
        <f t="shared" si="11"/>
        <v>T+99</v>
      </c>
      <c r="DD213" s="1609" t="str">
        <f t="shared" si="11"/>
        <v>T+100</v>
      </c>
      <c r="DE213" s="1609" t="str">
        <f t="shared" si="11"/>
        <v>T+101</v>
      </c>
      <c r="DF213" s="1609" t="str">
        <f t="shared" si="11"/>
        <v>T+102</v>
      </c>
      <c r="DG213" s="1609" t="str">
        <f t="shared" si="11"/>
        <v>T+103</v>
      </c>
      <c r="DH213" s="1609" t="str">
        <f t="shared" si="11"/>
        <v>T+104</v>
      </c>
      <c r="DI213" s="1609" t="str">
        <f t="shared" si="11"/>
        <v>T+105</v>
      </c>
      <c r="DJ213" s="1609" t="str">
        <f t="shared" si="11"/>
        <v>T+106</v>
      </c>
      <c r="DK213" s="1609" t="str">
        <f t="shared" si="11"/>
        <v>T+107</v>
      </c>
      <c r="DL213" s="1609" t="str">
        <f t="shared" si="11"/>
        <v>T+108</v>
      </c>
      <c r="DM213" s="1609" t="str">
        <f t="shared" si="11"/>
        <v>T+109</v>
      </c>
      <c r="DN213" s="1609" t="str">
        <f t="shared" si="11"/>
        <v>T+110</v>
      </c>
      <c r="DO213" s="1609" t="str">
        <f t="shared" si="11"/>
        <v>T+111</v>
      </c>
      <c r="DP213" s="1609" t="str">
        <f t="shared" si="11"/>
        <v>T+112</v>
      </c>
      <c r="DQ213" s="1609" t="str">
        <f t="shared" si="11"/>
        <v>T+113</v>
      </c>
      <c r="DR213" s="1609" t="str">
        <f t="shared" si="11"/>
        <v>T+114</v>
      </c>
      <c r="DS213" s="1609" t="str">
        <f t="shared" si="11"/>
        <v>T+115</v>
      </c>
      <c r="DT213" s="1609" t="str">
        <f t="shared" si="11"/>
        <v>T+116</v>
      </c>
      <c r="DU213" s="1609" t="str">
        <f t="shared" si="11"/>
        <v>T+117</v>
      </c>
      <c r="DV213" s="1609" t="str">
        <f t="shared" si="11"/>
        <v>T+118</v>
      </c>
      <c r="DW213" s="1609" t="str">
        <f t="shared" si="11"/>
        <v>T+119</v>
      </c>
      <c r="DX213" s="1609" t="str">
        <f t="shared" si="11"/>
        <v>T+120</v>
      </c>
      <c r="DY213" s="1609" t="str">
        <f t="shared" si="11"/>
        <v>T+121</v>
      </c>
      <c r="DZ213" s="1609" t="str">
        <f t="shared" si="11"/>
        <v>T+122</v>
      </c>
      <c r="EA213" s="1609" t="str">
        <f t="shared" si="11"/>
        <v>T+123</v>
      </c>
      <c r="EB213" s="1609" t="str">
        <f t="shared" si="11"/>
        <v>T+124</v>
      </c>
      <c r="EC213" s="1609" t="str">
        <f t="shared" si="11"/>
        <v>T+125</v>
      </c>
      <c r="ED213" s="1609" t="str">
        <f t="shared" si="11"/>
        <v>T+126</v>
      </c>
      <c r="EE213" s="1609" t="str">
        <f t="shared" si="11"/>
        <v>T+127</v>
      </c>
      <c r="EF213" s="1609" t="str">
        <f t="shared" si="11"/>
        <v>T+128</v>
      </c>
      <c r="EG213" s="1609" t="str">
        <f t="shared" ref="EG213:GR213" si="12">"T+" &amp; (COLUMN(EG213)-COLUMN($H213))</f>
        <v>T+129</v>
      </c>
      <c r="EH213" s="1609" t="str">
        <f t="shared" si="12"/>
        <v>T+130</v>
      </c>
      <c r="EI213" s="1609" t="str">
        <f t="shared" si="12"/>
        <v>T+131</v>
      </c>
      <c r="EJ213" s="1609" t="str">
        <f t="shared" si="12"/>
        <v>T+132</v>
      </c>
      <c r="EK213" s="1609" t="str">
        <f t="shared" si="12"/>
        <v>T+133</v>
      </c>
      <c r="EL213" s="1609" t="str">
        <f t="shared" si="12"/>
        <v>T+134</v>
      </c>
      <c r="EM213" s="1609" t="str">
        <f t="shared" si="12"/>
        <v>T+135</v>
      </c>
      <c r="EN213" s="1609" t="str">
        <f t="shared" si="12"/>
        <v>T+136</v>
      </c>
      <c r="EO213" s="1609" t="str">
        <f t="shared" si="12"/>
        <v>T+137</v>
      </c>
      <c r="EP213" s="1609" t="str">
        <f t="shared" si="12"/>
        <v>T+138</v>
      </c>
      <c r="EQ213" s="1609" t="str">
        <f t="shared" si="12"/>
        <v>T+139</v>
      </c>
      <c r="ER213" s="1609" t="str">
        <f t="shared" si="12"/>
        <v>T+140</v>
      </c>
      <c r="ES213" s="1609" t="str">
        <f t="shared" si="12"/>
        <v>T+141</v>
      </c>
      <c r="ET213" s="1609" t="str">
        <f t="shared" si="12"/>
        <v>T+142</v>
      </c>
      <c r="EU213" s="1609" t="str">
        <f t="shared" si="12"/>
        <v>T+143</v>
      </c>
      <c r="EV213" s="1609" t="str">
        <f t="shared" si="12"/>
        <v>T+144</v>
      </c>
      <c r="EW213" s="1609" t="str">
        <f t="shared" si="12"/>
        <v>T+145</v>
      </c>
      <c r="EX213" s="1609" t="str">
        <f t="shared" si="12"/>
        <v>T+146</v>
      </c>
      <c r="EY213" s="1609" t="str">
        <f t="shared" si="12"/>
        <v>T+147</v>
      </c>
      <c r="EZ213" s="1609" t="str">
        <f t="shared" si="12"/>
        <v>T+148</v>
      </c>
      <c r="FA213" s="1609" t="str">
        <f t="shared" si="12"/>
        <v>T+149</v>
      </c>
      <c r="FB213" s="1609" t="str">
        <f t="shared" si="12"/>
        <v>T+150</v>
      </c>
      <c r="FC213" s="1609" t="str">
        <f t="shared" si="12"/>
        <v>T+151</v>
      </c>
      <c r="FD213" s="1609" t="str">
        <f t="shared" si="12"/>
        <v>T+152</v>
      </c>
      <c r="FE213" s="1609" t="str">
        <f t="shared" si="12"/>
        <v>T+153</v>
      </c>
      <c r="FF213" s="1609" t="str">
        <f t="shared" si="12"/>
        <v>T+154</v>
      </c>
      <c r="FG213" s="1609" t="str">
        <f t="shared" si="12"/>
        <v>T+155</v>
      </c>
      <c r="FH213" s="1609" t="str">
        <f t="shared" si="12"/>
        <v>T+156</v>
      </c>
      <c r="FI213" s="1609" t="str">
        <f t="shared" si="12"/>
        <v>T+157</v>
      </c>
      <c r="FJ213" s="1609" t="str">
        <f t="shared" si="12"/>
        <v>T+158</v>
      </c>
      <c r="FK213" s="1609" t="str">
        <f t="shared" si="12"/>
        <v>T+159</v>
      </c>
      <c r="FL213" s="1609" t="str">
        <f t="shared" si="12"/>
        <v>T+160</v>
      </c>
      <c r="FM213" s="1609" t="str">
        <f t="shared" si="12"/>
        <v>T+161</v>
      </c>
      <c r="FN213" s="1609" t="str">
        <f t="shared" si="12"/>
        <v>T+162</v>
      </c>
      <c r="FO213" s="1609" t="str">
        <f t="shared" si="12"/>
        <v>T+163</v>
      </c>
      <c r="FP213" s="1609" t="str">
        <f t="shared" si="12"/>
        <v>T+164</v>
      </c>
      <c r="FQ213" s="1609" t="str">
        <f t="shared" si="12"/>
        <v>T+165</v>
      </c>
      <c r="FR213" s="1609" t="str">
        <f t="shared" si="12"/>
        <v>T+166</v>
      </c>
      <c r="FS213" s="1609" t="str">
        <f t="shared" si="12"/>
        <v>T+167</v>
      </c>
      <c r="FT213" s="1609" t="str">
        <f t="shared" si="12"/>
        <v>T+168</v>
      </c>
      <c r="FU213" s="1609" t="str">
        <f t="shared" si="12"/>
        <v>T+169</v>
      </c>
      <c r="FV213" s="1609" t="str">
        <f t="shared" si="12"/>
        <v>T+170</v>
      </c>
      <c r="FW213" s="1609" t="str">
        <f t="shared" si="12"/>
        <v>T+171</v>
      </c>
      <c r="FX213" s="1609" t="str">
        <f t="shared" si="12"/>
        <v>T+172</v>
      </c>
      <c r="FY213" s="1609" t="str">
        <f t="shared" si="12"/>
        <v>T+173</v>
      </c>
      <c r="FZ213" s="1609" t="str">
        <f t="shared" si="12"/>
        <v>T+174</v>
      </c>
      <c r="GA213" s="1609" t="str">
        <f t="shared" si="12"/>
        <v>T+175</v>
      </c>
      <c r="GB213" s="1609" t="str">
        <f t="shared" si="12"/>
        <v>T+176</v>
      </c>
      <c r="GC213" s="1609" t="str">
        <f t="shared" si="12"/>
        <v>T+177</v>
      </c>
      <c r="GD213" s="1609" t="str">
        <f t="shared" si="12"/>
        <v>T+178</v>
      </c>
      <c r="GE213" s="1609" t="str">
        <f t="shared" si="12"/>
        <v>T+179</v>
      </c>
      <c r="GF213" s="1609" t="str">
        <f t="shared" si="12"/>
        <v>T+180</v>
      </c>
      <c r="GG213" s="1609" t="str">
        <f t="shared" si="12"/>
        <v>T+181</v>
      </c>
      <c r="GH213" s="1609" t="str">
        <f t="shared" si="12"/>
        <v>T+182</v>
      </c>
      <c r="GI213" s="1609" t="str">
        <f t="shared" si="12"/>
        <v>T+183</v>
      </c>
      <c r="GJ213" s="1609" t="str">
        <f t="shared" si="12"/>
        <v>T+184</v>
      </c>
      <c r="GK213" s="1609" t="str">
        <f t="shared" si="12"/>
        <v>T+185</v>
      </c>
      <c r="GL213" s="1609" t="str">
        <f t="shared" si="12"/>
        <v>T+186</v>
      </c>
      <c r="GM213" s="1609" t="str">
        <f t="shared" si="12"/>
        <v>T+187</v>
      </c>
      <c r="GN213" s="1609" t="str">
        <f t="shared" si="12"/>
        <v>T+188</v>
      </c>
      <c r="GO213" s="1609" t="str">
        <f t="shared" si="12"/>
        <v>T+189</v>
      </c>
      <c r="GP213" s="1609" t="str">
        <f t="shared" si="12"/>
        <v>T+190</v>
      </c>
      <c r="GQ213" s="1609" t="str">
        <f t="shared" si="12"/>
        <v>T+191</v>
      </c>
      <c r="GR213" s="1609" t="str">
        <f t="shared" si="12"/>
        <v>T+192</v>
      </c>
      <c r="GS213" s="1609" t="str">
        <f t="shared" ref="GS213:JD213" si="13">"T+" &amp; (COLUMN(GS213)-COLUMN($H213))</f>
        <v>T+193</v>
      </c>
      <c r="GT213" s="1609" t="str">
        <f t="shared" si="13"/>
        <v>T+194</v>
      </c>
      <c r="GU213" s="1609" t="str">
        <f t="shared" si="13"/>
        <v>T+195</v>
      </c>
      <c r="GV213" s="1609" t="str">
        <f t="shared" si="13"/>
        <v>T+196</v>
      </c>
      <c r="GW213" s="1609" t="str">
        <f t="shared" si="13"/>
        <v>T+197</v>
      </c>
      <c r="GX213" s="1609" t="str">
        <f t="shared" si="13"/>
        <v>T+198</v>
      </c>
      <c r="GY213" s="1609" t="str">
        <f t="shared" si="13"/>
        <v>T+199</v>
      </c>
      <c r="GZ213" s="1609" t="str">
        <f t="shared" si="13"/>
        <v>T+200</v>
      </c>
      <c r="HA213" s="1609" t="str">
        <f t="shared" si="13"/>
        <v>T+201</v>
      </c>
      <c r="HB213" s="1609" t="str">
        <f t="shared" si="13"/>
        <v>T+202</v>
      </c>
      <c r="HC213" s="1609" t="str">
        <f t="shared" si="13"/>
        <v>T+203</v>
      </c>
      <c r="HD213" s="1609" t="str">
        <f t="shared" si="13"/>
        <v>T+204</v>
      </c>
      <c r="HE213" s="1609" t="str">
        <f t="shared" si="13"/>
        <v>T+205</v>
      </c>
      <c r="HF213" s="1609" t="str">
        <f t="shared" si="13"/>
        <v>T+206</v>
      </c>
      <c r="HG213" s="1609" t="str">
        <f t="shared" si="13"/>
        <v>T+207</v>
      </c>
      <c r="HH213" s="1609" t="str">
        <f t="shared" si="13"/>
        <v>T+208</v>
      </c>
      <c r="HI213" s="1609" t="str">
        <f t="shared" si="13"/>
        <v>T+209</v>
      </c>
      <c r="HJ213" s="1609" t="str">
        <f t="shared" si="13"/>
        <v>T+210</v>
      </c>
      <c r="HK213" s="1609" t="str">
        <f t="shared" si="13"/>
        <v>T+211</v>
      </c>
      <c r="HL213" s="1609" t="str">
        <f t="shared" si="13"/>
        <v>T+212</v>
      </c>
      <c r="HM213" s="1609" t="str">
        <f t="shared" si="13"/>
        <v>T+213</v>
      </c>
      <c r="HN213" s="1609" t="str">
        <f t="shared" si="13"/>
        <v>T+214</v>
      </c>
      <c r="HO213" s="1609" t="str">
        <f t="shared" si="13"/>
        <v>T+215</v>
      </c>
      <c r="HP213" s="1609" t="str">
        <f t="shared" si="13"/>
        <v>T+216</v>
      </c>
      <c r="HQ213" s="1609" t="str">
        <f t="shared" si="13"/>
        <v>T+217</v>
      </c>
      <c r="HR213" s="1609" t="str">
        <f t="shared" si="13"/>
        <v>T+218</v>
      </c>
      <c r="HS213" s="1609" t="str">
        <f t="shared" si="13"/>
        <v>T+219</v>
      </c>
      <c r="HT213" s="1609" t="str">
        <f t="shared" si="13"/>
        <v>T+220</v>
      </c>
      <c r="HU213" s="1609" t="str">
        <f t="shared" si="13"/>
        <v>T+221</v>
      </c>
      <c r="HV213" s="1609" t="str">
        <f t="shared" si="13"/>
        <v>T+222</v>
      </c>
      <c r="HW213" s="1609" t="str">
        <f t="shared" si="13"/>
        <v>T+223</v>
      </c>
      <c r="HX213" s="1609" t="str">
        <f t="shared" si="13"/>
        <v>T+224</v>
      </c>
      <c r="HY213" s="1609" t="str">
        <f t="shared" si="13"/>
        <v>T+225</v>
      </c>
      <c r="HZ213" s="1609" t="str">
        <f t="shared" si="13"/>
        <v>T+226</v>
      </c>
      <c r="IA213" s="1609" t="str">
        <f t="shared" si="13"/>
        <v>T+227</v>
      </c>
      <c r="IB213" s="1609" t="str">
        <f t="shared" si="13"/>
        <v>T+228</v>
      </c>
      <c r="IC213" s="1609" t="str">
        <f t="shared" si="13"/>
        <v>T+229</v>
      </c>
      <c r="ID213" s="1609" t="str">
        <f t="shared" si="13"/>
        <v>T+230</v>
      </c>
      <c r="IE213" s="1609" t="str">
        <f t="shared" si="13"/>
        <v>T+231</v>
      </c>
      <c r="IF213" s="1609" t="str">
        <f t="shared" si="13"/>
        <v>T+232</v>
      </c>
      <c r="IG213" s="1609" t="str">
        <f t="shared" si="13"/>
        <v>T+233</v>
      </c>
      <c r="IH213" s="1609" t="str">
        <f t="shared" si="13"/>
        <v>T+234</v>
      </c>
      <c r="II213" s="1609" t="str">
        <f t="shared" si="13"/>
        <v>T+235</v>
      </c>
      <c r="IJ213" s="1609" t="str">
        <f t="shared" si="13"/>
        <v>T+236</v>
      </c>
      <c r="IK213" s="1609" t="str">
        <f t="shared" si="13"/>
        <v>T+237</v>
      </c>
      <c r="IL213" s="1609" t="str">
        <f t="shared" si="13"/>
        <v>T+238</v>
      </c>
      <c r="IM213" s="1609" t="str">
        <f t="shared" si="13"/>
        <v>T+239</v>
      </c>
      <c r="IN213" s="1609" t="str">
        <f t="shared" si="13"/>
        <v>T+240</v>
      </c>
      <c r="IO213" s="1609" t="str">
        <f t="shared" si="13"/>
        <v>T+241</v>
      </c>
      <c r="IP213" s="1609" t="str">
        <f t="shared" si="13"/>
        <v>T+242</v>
      </c>
      <c r="IQ213" s="1609" t="str">
        <f t="shared" si="13"/>
        <v>T+243</v>
      </c>
      <c r="IR213" s="1609" t="str">
        <f t="shared" si="13"/>
        <v>T+244</v>
      </c>
      <c r="IS213" s="1609" t="str">
        <f t="shared" si="13"/>
        <v>T+245</v>
      </c>
      <c r="IT213" s="1609" t="str">
        <f t="shared" si="13"/>
        <v>T+246</v>
      </c>
      <c r="IU213" s="1609" t="str">
        <f t="shared" si="13"/>
        <v>T+247</v>
      </c>
      <c r="IV213" s="1609" t="str">
        <f t="shared" si="13"/>
        <v>T+248</v>
      </c>
      <c r="IW213" s="1609" t="str">
        <f t="shared" si="13"/>
        <v>T+249</v>
      </c>
      <c r="IX213" s="1609" t="str">
        <f t="shared" si="13"/>
        <v>T+250</v>
      </c>
      <c r="IY213" s="1609" t="str">
        <f t="shared" si="13"/>
        <v>T+251</v>
      </c>
      <c r="IZ213" s="1609" t="str">
        <f t="shared" si="13"/>
        <v>T+252</v>
      </c>
      <c r="JA213" s="1609" t="str">
        <f t="shared" si="13"/>
        <v>T+253</v>
      </c>
      <c r="JB213" s="1609" t="str">
        <f t="shared" si="13"/>
        <v>T+254</v>
      </c>
      <c r="JC213" s="1609" t="str">
        <f t="shared" si="13"/>
        <v>T+255</v>
      </c>
      <c r="JD213" s="1609" t="str">
        <f t="shared" si="13"/>
        <v>T+256</v>
      </c>
      <c r="JE213" s="1609" t="str">
        <f t="shared" ref="JE213:KB213" si="14">"T+" &amp; (COLUMN(JE213)-COLUMN($H213))</f>
        <v>T+257</v>
      </c>
      <c r="JF213" s="1609" t="str">
        <f t="shared" si="14"/>
        <v>T+258</v>
      </c>
      <c r="JG213" s="1609" t="str">
        <f t="shared" si="14"/>
        <v>T+259</v>
      </c>
      <c r="JH213" s="1609" t="str">
        <f t="shared" si="14"/>
        <v>T+260</v>
      </c>
      <c r="JI213" s="1609" t="str">
        <f t="shared" si="14"/>
        <v>T+261</v>
      </c>
      <c r="JJ213" s="1609" t="str">
        <f t="shared" si="14"/>
        <v>T+262</v>
      </c>
      <c r="JK213" s="1609" t="str">
        <f t="shared" si="14"/>
        <v>T+263</v>
      </c>
      <c r="JL213" s="1609" t="str">
        <f t="shared" si="14"/>
        <v>T+264</v>
      </c>
      <c r="JM213" s="1609" t="str">
        <f t="shared" si="14"/>
        <v>T+265</v>
      </c>
      <c r="JN213" s="1609" t="str">
        <f t="shared" si="14"/>
        <v>T+266</v>
      </c>
      <c r="JO213" s="1609" t="str">
        <f t="shared" si="14"/>
        <v>T+267</v>
      </c>
      <c r="JP213" s="1609" t="str">
        <f t="shared" si="14"/>
        <v>T+268</v>
      </c>
      <c r="JQ213" s="1609" t="str">
        <f t="shared" si="14"/>
        <v>T+269</v>
      </c>
      <c r="JR213" s="1609" t="str">
        <f t="shared" si="14"/>
        <v>T+270</v>
      </c>
      <c r="JS213" s="1609" t="str">
        <f t="shared" si="14"/>
        <v>T+271</v>
      </c>
      <c r="JT213" s="1609" t="str">
        <f t="shared" si="14"/>
        <v>T+272</v>
      </c>
      <c r="JU213" s="1609" t="str">
        <f t="shared" si="14"/>
        <v>T+273</v>
      </c>
      <c r="JV213" s="1609" t="str">
        <f t="shared" si="14"/>
        <v>T+274</v>
      </c>
      <c r="JW213" s="1609" t="str">
        <f t="shared" si="14"/>
        <v>T+275</v>
      </c>
      <c r="JX213" s="1609" t="str">
        <f t="shared" si="14"/>
        <v>T+276</v>
      </c>
      <c r="JY213" s="1609" t="str">
        <f t="shared" si="14"/>
        <v>T+277</v>
      </c>
      <c r="JZ213" s="1609" t="str">
        <f t="shared" si="14"/>
        <v>T+278</v>
      </c>
      <c r="KA213" s="1609" t="str">
        <f t="shared" si="14"/>
        <v>T+279</v>
      </c>
      <c r="KB213" s="1131" t="str">
        <f t="shared" si="14"/>
        <v>T+280</v>
      </c>
    </row>
    <row r="214" spans="1:288" ht="15" customHeight="1" x14ac:dyDescent="0.25">
      <c r="B214" s="1589" t="s">
        <v>231</v>
      </c>
      <c r="C214" s="1588" t="str" cm="1">
        <f t="array" ref="C214:C413" xml:space="preserve"> IF(ISBLANK(TB!C$170:'TB'!C$369), "", TB!C$170:'TB'!C$369)</f>
        <v/>
      </c>
      <c r="D214" s="1588" t="str" cm="1">
        <f t="array" ref="D214:D413" xml:space="preserve"> IF(ISBLANK(TB!D$170:'TB'!D$369), "", TB!D$170:'TB'!D$369)</f>
        <v/>
      </c>
      <c r="E214" s="1588" t="str" cm="1">
        <f t="array" ref="E214:E413" xml:space="preserve"> IF(ISBLANK(TB!G$170:'TB'!G$369), "", TB!G$170:'TB'!G$369)</f>
        <v/>
      </c>
      <c r="F214" s="1588" t="str" cm="1">
        <f t="array" ref="F214:F413" xml:space="preserve"> IF(ISBLANK(TB!I$170:'TB'!I$369), "", TB!I$170:'TB'!I$369)</f>
        <v/>
      </c>
      <c r="G214" s="1588" t="str" cm="1">
        <f t="array" ref="G214:G413" xml:space="preserve"> IF(ISBLANK(TB!J$170:'TB'!J$369), "", TB!J$170:'TB'!J$369)</f>
        <v/>
      </c>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8"/>
      <c r="DX214" s="21"/>
      <c r="DY214" s="21"/>
      <c r="DZ214" s="21"/>
      <c r="EA214" s="21"/>
      <c r="EB214" s="21"/>
      <c r="EC214" s="21"/>
      <c r="ED214" s="21"/>
      <c r="EE214" s="21"/>
      <c r="EF214" s="21"/>
      <c r="EG214" s="21"/>
      <c r="EH214" s="21"/>
      <c r="EI214" s="21"/>
      <c r="EJ214" s="21"/>
      <c r="EK214" s="21"/>
      <c r="EL214" s="21"/>
      <c r="EM214" s="21"/>
      <c r="EN214" s="21"/>
      <c r="EO214" s="21"/>
      <c r="EP214" s="21"/>
      <c r="EQ214" s="21"/>
      <c r="ER214" s="28"/>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21"/>
      <c r="JD214" s="21"/>
      <c r="JE214" s="21"/>
      <c r="JF214" s="21"/>
      <c r="JG214" s="28"/>
      <c r="JH214" s="21"/>
      <c r="JI214" s="21"/>
      <c r="JJ214" s="21"/>
      <c r="JK214" s="21"/>
      <c r="JL214" s="21"/>
      <c r="JM214" s="21"/>
      <c r="JN214" s="21"/>
      <c r="JO214" s="21"/>
      <c r="JP214" s="21"/>
      <c r="JQ214" s="21"/>
      <c r="JR214" s="21"/>
      <c r="JS214" s="21"/>
      <c r="JT214" s="21"/>
      <c r="JU214" s="21"/>
      <c r="JV214" s="21"/>
      <c r="JW214" s="21"/>
      <c r="JX214" s="21"/>
      <c r="JY214" s="21"/>
      <c r="JZ214" s="21"/>
      <c r="KA214" s="21"/>
      <c r="KB214" s="28"/>
    </row>
    <row r="215" spans="1:288" ht="15" customHeight="1" x14ac:dyDescent="0.25">
      <c r="B215" s="1590" t="s">
        <v>232</v>
      </c>
      <c r="C215" s="1588" t="str">
        <v/>
      </c>
      <c r="D215" s="1588" t="str">
        <v/>
      </c>
      <c r="E215" s="1588" t="str">
        <v/>
      </c>
      <c r="F215" s="1588" t="str">
        <v/>
      </c>
      <c r="G215" s="1588" t="str">
        <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8"/>
      <c r="DX215" s="21"/>
      <c r="DY215" s="21"/>
      <c r="DZ215" s="21"/>
      <c r="EA215" s="21"/>
      <c r="EB215" s="21"/>
      <c r="EC215" s="21"/>
      <c r="ED215" s="21"/>
      <c r="EE215" s="21"/>
      <c r="EF215" s="21"/>
      <c r="EG215" s="21"/>
      <c r="EH215" s="21"/>
      <c r="EI215" s="21"/>
      <c r="EJ215" s="21"/>
      <c r="EK215" s="21"/>
      <c r="EL215" s="21"/>
      <c r="EM215" s="21"/>
      <c r="EN215" s="21"/>
      <c r="EO215" s="21"/>
      <c r="EP215" s="21"/>
      <c r="EQ215" s="21"/>
      <c r="ER215" s="28"/>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c r="IU215" s="21"/>
      <c r="IV215" s="21"/>
      <c r="IW215" s="21"/>
      <c r="IX215" s="21"/>
      <c r="IY215" s="21"/>
      <c r="IZ215" s="21"/>
      <c r="JA215" s="21"/>
      <c r="JB215" s="21"/>
      <c r="JC215" s="21"/>
      <c r="JD215" s="21"/>
      <c r="JE215" s="21"/>
      <c r="JF215" s="21"/>
      <c r="JG215" s="28"/>
      <c r="JH215" s="21"/>
      <c r="JI215" s="21"/>
      <c r="JJ215" s="21"/>
      <c r="JK215" s="21"/>
      <c r="JL215" s="21"/>
      <c r="JM215" s="21"/>
      <c r="JN215" s="21"/>
      <c r="JO215" s="21"/>
      <c r="JP215" s="21"/>
      <c r="JQ215" s="21"/>
      <c r="JR215" s="21"/>
      <c r="JS215" s="21"/>
      <c r="JT215" s="21"/>
      <c r="JU215" s="21"/>
      <c r="JV215" s="21"/>
      <c r="JW215" s="21"/>
      <c r="JX215" s="21"/>
      <c r="JY215" s="21"/>
      <c r="JZ215" s="21"/>
      <c r="KA215" s="21"/>
      <c r="KB215" s="28"/>
    </row>
    <row r="216" spans="1:288" ht="15" customHeight="1" x14ac:dyDescent="0.25">
      <c r="B216" s="1590" t="s">
        <v>233</v>
      </c>
      <c r="C216" s="1588" t="str">
        <v/>
      </c>
      <c r="D216" s="1588" t="str">
        <v/>
      </c>
      <c r="E216" s="1588" t="str">
        <v/>
      </c>
      <c r="F216" s="1588" t="str">
        <v/>
      </c>
      <c r="G216" s="1588" t="str">
        <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8"/>
      <c r="DX216" s="21"/>
      <c r="DY216" s="21"/>
      <c r="DZ216" s="21"/>
      <c r="EA216" s="21"/>
      <c r="EB216" s="21"/>
      <c r="EC216" s="21"/>
      <c r="ED216" s="21"/>
      <c r="EE216" s="21"/>
      <c r="EF216" s="21"/>
      <c r="EG216" s="21"/>
      <c r="EH216" s="21"/>
      <c r="EI216" s="21"/>
      <c r="EJ216" s="21"/>
      <c r="EK216" s="21"/>
      <c r="EL216" s="21"/>
      <c r="EM216" s="21"/>
      <c r="EN216" s="21"/>
      <c r="EO216" s="21"/>
      <c r="EP216" s="21"/>
      <c r="EQ216" s="21"/>
      <c r="ER216" s="28"/>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21"/>
      <c r="JD216" s="21"/>
      <c r="JE216" s="21"/>
      <c r="JF216" s="21"/>
      <c r="JG216" s="28"/>
      <c r="JH216" s="21"/>
      <c r="JI216" s="21"/>
      <c r="JJ216" s="21"/>
      <c r="JK216" s="21"/>
      <c r="JL216" s="21"/>
      <c r="JM216" s="21"/>
      <c r="JN216" s="21"/>
      <c r="JO216" s="21"/>
      <c r="JP216" s="21"/>
      <c r="JQ216" s="21"/>
      <c r="JR216" s="21"/>
      <c r="JS216" s="21"/>
      <c r="JT216" s="21"/>
      <c r="JU216" s="21"/>
      <c r="JV216" s="21"/>
      <c r="JW216" s="21"/>
      <c r="JX216" s="21"/>
      <c r="JY216" s="21"/>
      <c r="JZ216" s="21"/>
      <c r="KA216" s="21"/>
      <c r="KB216" s="28"/>
    </row>
    <row r="217" spans="1:288" ht="15" customHeight="1" x14ac:dyDescent="0.25">
      <c r="B217" s="1590" t="s">
        <v>234</v>
      </c>
      <c r="C217" s="1588" t="str">
        <v/>
      </c>
      <c r="D217" s="1588" t="str">
        <v/>
      </c>
      <c r="E217" s="1588" t="str">
        <v/>
      </c>
      <c r="F217" s="1588" t="str">
        <v/>
      </c>
      <c r="G217" s="1588" t="str">
        <v/>
      </c>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8"/>
      <c r="DX217" s="21"/>
      <c r="DY217" s="21"/>
      <c r="DZ217" s="21"/>
      <c r="EA217" s="21"/>
      <c r="EB217" s="21"/>
      <c r="EC217" s="21"/>
      <c r="ED217" s="21"/>
      <c r="EE217" s="21"/>
      <c r="EF217" s="21"/>
      <c r="EG217" s="21"/>
      <c r="EH217" s="21"/>
      <c r="EI217" s="21"/>
      <c r="EJ217" s="21"/>
      <c r="EK217" s="21"/>
      <c r="EL217" s="21"/>
      <c r="EM217" s="21"/>
      <c r="EN217" s="21"/>
      <c r="EO217" s="21"/>
      <c r="EP217" s="21"/>
      <c r="EQ217" s="21"/>
      <c r="ER217" s="28"/>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c r="IU217" s="21"/>
      <c r="IV217" s="21"/>
      <c r="IW217" s="21"/>
      <c r="IX217" s="21"/>
      <c r="IY217" s="21"/>
      <c r="IZ217" s="21"/>
      <c r="JA217" s="21"/>
      <c r="JB217" s="21"/>
      <c r="JC217" s="21"/>
      <c r="JD217" s="21"/>
      <c r="JE217" s="21"/>
      <c r="JF217" s="21"/>
      <c r="JG217" s="28"/>
      <c r="JH217" s="21"/>
      <c r="JI217" s="21"/>
      <c r="JJ217" s="21"/>
      <c r="JK217" s="21"/>
      <c r="JL217" s="21"/>
      <c r="JM217" s="21"/>
      <c r="JN217" s="21"/>
      <c r="JO217" s="21"/>
      <c r="JP217" s="21"/>
      <c r="JQ217" s="21"/>
      <c r="JR217" s="21"/>
      <c r="JS217" s="21"/>
      <c r="JT217" s="21"/>
      <c r="JU217" s="21"/>
      <c r="JV217" s="21"/>
      <c r="JW217" s="21"/>
      <c r="JX217" s="21"/>
      <c r="JY217" s="21"/>
      <c r="JZ217" s="21"/>
      <c r="KA217" s="21"/>
      <c r="KB217" s="28"/>
    </row>
    <row r="218" spans="1:288" ht="15" customHeight="1" x14ac:dyDescent="0.25">
      <c r="B218" s="1590" t="s">
        <v>235</v>
      </c>
      <c r="C218" s="1588" t="str">
        <v/>
      </c>
      <c r="D218" s="1588" t="str">
        <v/>
      </c>
      <c r="E218" s="1588" t="str">
        <v/>
      </c>
      <c r="F218" s="1588" t="str">
        <v/>
      </c>
      <c r="G218" s="1588" t="str">
        <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8"/>
      <c r="DX218" s="21"/>
      <c r="DY218" s="21"/>
      <c r="DZ218" s="21"/>
      <c r="EA218" s="21"/>
      <c r="EB218" s="21"/>
      <c r="EC218" s="21"/>
      <c r="ED218" s="21"/>
      <c r="EE218" s="21"/>
      <c r="EF218" s="21"/>
      <c r="EG218" s="21"/>
      <c r="EH218" s="21"/>
      <c r="EI218" s="21"/>
      <c r="EJ218" s="21"/>
      <c r="EK218" s="21"/>
      <c r="EL218" s="21"/>
      <c r="EM218" s="21"/>
      <c r="EN218" s="21"/>
      <c r="EO218" s="21"/>
      <c r="EP218" s="21"/>
      <c r="EQ218" s="21"/>
      <c r="ER218" s="28"/>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21"/>
      <c r="JD218" s="21"/>
      <c r="JE218" s="21"/>
      <c r="JF218" s="21"/>
      <c r="JG218" s="28"/>
      <c r="JH218" s="21"/>
      <c r="JI218" s="21"/>
      <c r="JJ218" s="21"/>
      <c r="JK218" s="21"/>
      <c r="JL218" s="21"/>
      <c r="JM218" s="21"/>
      <c r="JN218" s="21"/>
      <c r="JO218" s="21"/>
      <c r="JP218" s="21"/>
      <c r="JQ218" s="21"/>
      <c r="JR218" s="21"/>
      <c r="JS218" s="21"/>
      <c r="JT218" s="21"/>
      <c r="JU218" s="21"/>
      <c r="JV218" s="21"/>
      <c r="JW218" s="21"/>
      <c r="JX218" s="21"/>
      <c r="JY218" s="21"/>
      <c r="JZ218" s="21"/>
      <c r="KA218" s="21"/>
      <c r="KB218" s="28"/>
    </row>
    <row r="219" spans="1:288" ht="15" customHeight="1" x14ac:dyDescent="0.25">
      <c r="B219" s="1590" t="s">
        <v>236</v>
      </c>
      <c r="C219" s="1588" t="str">
        <v/>
      </c>
      <c r="D219" s="1588" t="str">
        <v/>
      </c>
      <c r="E219" s="1588" t="str">
        <v/>
      </c>
      <c r="F219" s="1588" t="str">
        <v/>
      </c>
      <c r="G219" s="1588" t="str">
        <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8"/>
      <c r="DX219" s="21"/>
      <c r="DY219" s="21"/>
      <c r="DZ219" s="21"/>
      <c r="EA219" s="21"/>
      <c r="EB219" s="21"/>
      <c r="EC219" s="21"/>
      <c r="ED219" s="21"/>
      <c r="EE219" s="21"/>
      <c r="EF219" s="21"/>
      <c r="EG219" s="21"/>
      <c r="EH219" s="21"/>
      <c r="EI219" s="21"/>
      <c r="EJ219" s="21"/>
      <c r="EK219" s="21"/>
      <c r="EL219" s="21"/>
      <c r="EM219" s="21"/>
      <c r="EN219" s="21"/>
      <c r="EO219" s="21"/>
      <c r="EP219" s="21"/>
      <c r="EQ219" s="21"/>
      <c r="ER219" s="28"/>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21"/>
      <c r="JD219" s="21"/>
      <c r="JE219" s="21"/>
      <c r="JF219" s="21"/>
      <c r="JG219" s="28"/>
      <c r="JH219" s="21"/>
      <c r="JI219" s="21"/>
      <c r="JJ219" s="21"/>
      <c r="JK219" s="21"/>
      <c r="JL219" s="21"/>
      <c r="JM219" s="21"/>
      <c r="JN219" s="21"/>
      <c r="JO219" s="21"/>
      <c r="JP219" s="21"/>
      <c r="JQ219" s="21"/>
      <c r="JR219" s="21"/>
      <c r="JS219" s="21"/>
      <c r="JT219" s="21"/>
      <c r="JU219" s="21"/>
      <c r="JV219" s="21"/>
      <c r="JW219" s="21"/>
      <c r="JX219" s="21"/>
      <c r="JY219" s="21"/>
      <c r="JZ219" s="21"/>
      <c r="KA219" s="21"/>
      <c r="KB219" s="28"/>
    </row>
    <row r="220" spans="1:288" ht="15" customHeight="1" x14ac:dyDescent="0.25">
      <c r="B220" s="1590" t="s">
        <v>237</v>
      </c>
      <c r="C220" s="1588" t="str">
        <v/>
      </c>
      <c r="D220" s="1588" t="str">
        <v/>
      </c>
      <c r="E220" s="1588" t="str">
        <v/>
      </c>
      <c r="F220" s="1588" t="str">
        <v/>
      </c>
      <c r="G220" s="1588" t="str">
        <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8"/>
      <c r="DX220" s="21"/>
      <c r="DY220" s="21"/>
      <c r="DZ220" s="21"/>
      <c r="EA220" s="21"/>
      <c r="EB220" s="21"/>
      <c r="EC220" s="21"/>
      <c r="ED220" s="21"/>
      <c r="EE220" s="21"/>
      <c r="EF220" s="21"/>
      <c r="EG220" s="21"/>
      <c r="EH220" s="21"/>
      <c r="EI220" s="21"/>
      <c r="EJ220" s="21"/>
      <c r="EK220" s="21"/>
      <c r="EL220" s="21"/>
      <c r="EM220" s="21"/>
      <c r="EN220" s="21"/>
      <c r="EO220" s="21"/>
      <c r="EP220" s="21"/>
      <c r="EQ220" s="21"/>
      <c r="ER220" s="28"/>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c r="IU220" s="21"/>
      <c r="IV220" s="21"/>
      <c r="IW220" s="21"/>
      <c r="IX220" s="21"/>
      <c r="IY220" s="21"/>
      <c r="IZ220" s="21"/>
      <c r="JA220" s="21"/>
      <c r="JB220" s="21"/>
      <c r="JC220" s="21"/>
      <c r="JD220" s="21"/>
      <c r="JE220" s="21"/>
      <c r="JF220" s="21"/>
      <c r="JG220" s="28"/>
      <c r="JH220" s="21"/>
      <c r="JI220" s="21"/>
      <c r="JJ220" s="21"/>
      <c r="JK220" s="21"/>
      <c r="JL220" s="21"/>
      <c r="JM220" s="21"/>
      <c r="JN220" s="21"/>
      <c r="JO220" s="21"/>
      <c r="JP220" s="21"/>
      <c r="JQ220" s="21"/>
      <c r="JR220" s="21"/>
      <c r="JS220" s="21"/>
      <c r="JT220" s="21"/>
      <c r="JU220" s="21"/>
      <c r="JV220" s="21"/>
      <c r="JW220" s="21"/>
      <c r="JX220" s="21"/>
      <c r="JY220" s="21"/>
      <c r="JZ220" s="21"/>
      <c r="KA220" s="21"/>
      <c r="KB220" s="28"/>
    </row>
    <row r="221" spans="1:288" ht="15" customHeight="1" x14ac:dyDescent="0.25">
      <c r="B221" s="1590" t="s">
        <v>238</v>
      </c>
      <c r="C221" s="1588" t="str">
        <v/>
      </c>
      <c r="D221" s="1588" t="str">
        <v/>
      </c>
      <c r="E221" s="1588" t="str">
        <v/>
      </c>
      <c r="F221" s="1588" t="str">
        <v/>
      </c>
      <c r="G221" s="1588" t="str">
        <v/>
      </c>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8"/>
      <c r="DX221" s="21"/>
      <c r="DY221" s="21"/>
      <c r="DZ221" s="21"/>
      <c r="EA221" s="21"/>
      <c r="EB221" s="21"/>
      <c r="EC221" s="21"/>
      <c r="ED221" s="21"/>
      <c r="EE221" s="21"/>
      <c r="EF221" s="21"/>
      <c r="EG221" s="21"/>
      <c r="EH221" s="21"/>
      <c r="EI221" s="21"/>
      <c r="EJ221" s="21"/>
      <c r="EK221" s="21"/>
      <c r="EL221" s="21"/>
      <c r="EM221" s="21"/>
      <c r="EN221" s="21"/>
      <c r="EO221" s="21"/>
      <c r="EP221" s="21"/>
      <c r="EQ221" s="21"/>
      <c r="ER221" s="28"/>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8"/>
      <c r="JH221" s="21"/>
      <c r="JI221" s="21"/>
      <c r="JJ221" s="21"/>
      <c r="JK221" s="21"/>
      <c r="JL221" s="21"/>
      <c r="JM221" s="21"/>
      <c r="JN221" s="21"/>
      <c r="JO221" s="21"/>
      <c r="JP221" s="21"/>
      <c r="JQ221" s="21"/>
      <c r="JR221" s="21"/>
      <c r="JS221" s="21"/>
      <c r="JT221" s="21"/>
      <c r="JU221" s="21"/>
      <c r="JV221" s="21"/>
      <c r="JW221" s="21"/>
      <c r="JX221" s="21"/>
      <c r="JY221" s="21"/>
      <c r="JZ221" s="21"/>
      <c r="KA221" s="21"/>
      <c r="KB221" s="28"/>
    </row>
    <row r="222" spans="1:288" ht="15" customHeight="1" x14ac:dyDescent="0.25">
      <c r="B222" s="1590" t="s">
        <v>239</v>
      </c>
      <c r="C222" s="1588" t="str">
        <v/>
      </c>
      <c r="D222" s="1588" t="str">
        <v/>
      </c>
      <c r="E222" s="1588" t="str">
        <v/>
      </c>
      <c r="F222" s="1588" t="str">
        <v/>
      </c>
      <c r="G222" s="1588" t="str">
        <v/>
      </c>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8"/>
      <c r="DX222" s="21"/>
      <c r="DY222" s="21"/>
      <c r="DZ222" s="21"/>
      <c r="EA222" s="21"/>
      <c r="EB222" s="21"/>
      <c r="EC222" s="21"/>
      <c r="ED222" s="21"/>
      <c r="EE222" s="21"/>
      <c r="EF222" s="21"/>
      <c r="EG222" s="21"/>
      <c r="EH222" s="21"/>
      <c r="EI222" s="21"/>
      <c r="EJ222" s="21"/>
      <c r="EK222" s="21"/>
      <c r="EL222" s="21"/>
      <c r="EM222" s="21"/>
      <c r="EN222" s="21"/>
      <c r="EO222" s="21"/>
      <c r="EP222" s="21"/>
      <c r="EQ222" s="21"/>
      <c r="ER222" s="28"/>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8"/>
      <c r="JH222" s="21"/>
      <c r="JI222" s="21"/>
      <c r="JJ222" s="21"/>
      <c r="JK222" s="21"/>
      <c r="JL222" s="21"/>
      <c r="JM222" s="21"/>
      <c r="JN222" s="21"/>
      <c r="JO222" s="21"/>
      <c r="JP222" s="21"/>
      <c r="JQ222" s="21"/>
      <c r="JR222" s="21"/>
      <c r="JS222" s="21"/>
      <c r="JT222" s="21"/>
      <c r="JU222" s="21"/>
      <c r="JV222" s="21"/>
      <c r="JW222" s="21"/>
      <c r="JX222" s="21"/>
      <c r="JY222" s="21"/>
      <c r="JZ222" s="21"/>
      <c r="KA222" s="21"/>
      <c r="KB222" s="28"/>
    </row>
    <row r="223" spans="1:288" ht="15" customHeight="1" x14ac:dyDescent="0.25">
      <c r="B223" s="1590" t="s">
        <v>240</v>
      </c>
      <c r="C223" s="1588" t="str">
        <v/>
      </c>
      <c r="D223" s="1588" t="str">
        <v/>
      </c>
      <c r="E223" s="1588" t="str">
        <v/>
      </c>
      <c r="F223" s="1588" t="str">
        <v/>
      </c>
      <c r="G223" s="1588" t="str">
        <v/>
      </c>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8"/>
      <c r="DX223" s="21"/>
      <c r="DY223" s="21"/>
      <c r="DZ223" s="21"/>
      <c r="EA223" s="21"/>
      <c r="EB223" s="21"/>
      <c r="EC223" s="21"/>
      <c r="ED223" s="21"/>
      <c r="EE223" s="21"/>
      <c r="EF223" s="21"/>
      <c r="EG223" s="21"/>
      <c r="EH223" s="21"/>
      <c r="EI223" s="21"/>
      <c r="EJ223" s="21"/>
      <c r="EK223" s="21"/>
      <c r="EL223" s="21"/>
      <c r="EM223" s="21"/>
      <c r="EN223" s="21"/>
      <c r="EO223" s="21"/>
      <c r="EP223" s="21"/>
      <c r="EQ223" s="21"/>
      <c r="ER223" s="28"/>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8"/>
      <c r="JH223" s="21"/>
      <c r="JI223" s="21"/>
      <c r="JJ223" s="21"/>
      <c r="JK223" s="21"/>
      <c r="JL223" s="21"/>
      <c r="JM223" s="21"/>
      <c r="JN223" s="21"/>
      <c r="JO223" s="21"/>
      <c r="JP223" s="21"/>
      <c r="JQ223" s="21"/>
      <c r="JR223" s="21"/>
      <c r="JS223" s="21"/>
      <c r="JT223" s="21"/>
      <c r="JU223" s="21"/>
      <c r="JV223" s="21"/>
      <c r="JW223" s="21"/>
      <c r="JX223" s="21"/>
      <c r="JY223" s="21"/>
      <c r="JZ223" s="21"/>
      <c r="KA223" s="21"/>
      <c r="KB223" s="28"/>
    </row>
    <row r="224" spans="1:288" ht="15" customHeight="1" x14ac:dyDescent="0.25">
      <c r="B224" s="1590" t="s">
        <v>241</v>
      </c>
      <c r="C224" s="1588" t="str">
        <v/>
      </c>
      <c r="D224" s="1588" t="str">
        <v/>
      </c>
      <c r="E224" s="1588" t="str">
        <v/>
      </c>
      <c r="F224" s="1588" t="str">
        <v/>
      </c>
      <c r="G224" s="1588" t="str">
        <v/>
      </c>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8"/>
      <c r="DX224" s="21"/>
      <c r="DY224" s="21"/>
      <c r="DZ224" s="21"/>
      <c r="EA224" s="21"/>
      <c r="EB224" s="21"/>
      <c r="EC224" s="21"/>
      <c r="ED224" s="21"/>
      <c r="EE224" s="21"/>
      <c r="EF224" s="21"/>
      <c r="EG224" s="21"/>
      <c r="EH224" s="21"/>
      <c r="EI224" s="21"/>
      <c r="EJ224" s="21"/>
      <c r="EK224" s="21"/>
      <c r="EL224" s="21"/>
      <c r="EM224" s="21"/>
      <c r="EN224" s="21"/>
      <c r="EO224" s="21"/>
      <c r="EP224" s="21"/>
      <c r="EQ224" s="21"/>
      <c r="ER224" s="28"/>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8"/>
      <c r="JH224" s="21"/>
      <c r="JI224" s="21"/>
      <c r="JJ224" s="21"/>
      <c r="JK224" s="21"/>
      <c r="JL224" s="21"/>
      <c r="JM224" s="21"/>
      <c r="JN224" s="21"/>
      <c r="JO224" s="21"/>
      <c r="JP224" s="21"/>
      <c r="JQ224" s="21"/>
      <c r="JR224" s="21"/>
      <c r="JS224" s="21"/>
      <c r="JT224" s="21"/>
      <c r="JU224" s="21"/>
      <c r="JV224" s="21"/>
      <c r="JW224" s="21"/>
      <c r="JX224" s="21"/>
      <c r="JY224" s="21"/>
      <c r="JZ224" s="21"/>
      <c r="KA224" s="21"/>
      <c r="KB224" s="28"/>
    </row>
    <row r="225" spans="2:288" ht="15" customHeight="1" x14ac:dyDescent="0.25">
      <c r="B225" s="1590" t="s">
        <v>242</v>
      </c>
      <c r="C225" s="1588" t="str">
        <v/>
      </c>
      <c r="D225" s="1588" t="str">
        <v/>
      </c>
      <c r="E225" s="1588" t="str">
        <v/>
      </c>
      <c r="F225" s="1588" t="str">
        <v/>
      </c>
      <c r="G225" s="1588" t="str">
        <v/>
      </c>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8"/>
      <c r="DX225" s="21"/>
      <c r="DY225" s="21"/>
      <c r="DZ225" s="21"/>
      <c r="EA225" s="21"/>
      <c r="EB225" s="21"/>
      <c r="EC225" s="21"/>
      <c r="ED225" s="21"/>
      <c r="EE225" s="21"/>
      <c r="EF225" s="21"/>
      <c r="EG225" s="21"/>
      <c r="EH225" s="21"/>
      <c r="EI225" s="21"/>
      <c r="EJ225" s="21"/>
      <c r="EK225" s="21"/>
      <c r="EL225" s="21"/>
      <c r="EM225" s="21"/>
      <c r="EN225" s="21"/>
      <c r="EO225" s="21"/>
      <c r="EP225" s="21"/>
      <c r="EQ225" s="21"/>
      <c r="ER225" s="28"/>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c r="IU225" s="21"/>
      <c r="IV225" s="21"/>
      <c r="IW225" s="21"/>
      <c r="IX225" s="21"/>
      <c r="IY225" s="21"/>
      <c r="IZ225" s="21"/>
      <c r="JA225" s="21"/>
      <c r="JB225" s="21"/>
      <c r="JC225" s="21"/>
      <c r="JD225" s="21"/>
      <c r="JE225" s="21"/>
      <c r="JF225" s="21"/>
      <c r="JG225" s="28"/>
      <c r="JH225" s="21"/>
      <c r="JI225" s="21"/>
      <c r="JJ225" s="21"/>
      <c r="JK225" s="21"/>
      <c r="JL225" s="21"/>
      <c r="JM225" s="21"/>
      <c r="JN225" s="21"/>
      <c r="JO225" s="21"/>
      <c r="JP225" s="21"/>
      <c r="JQ225" s="21"/>
      <c r="JR225" s="21"/>
      <c r="JS225" s="21"/>
      <c r="JT225" s="21"/>
      <c r="JU225" s="21"/>
      <c r="JV225" s="21"/>
      <c r="JW225" s="21"/>
      <c r="JX225" s="21"/>
      <c r="JY225" s="21"/>
      <c r="JZ225" s="21"/>
      <c r="KA225" s="21"/>
      <c r="KB225" s="28"/>
    </row>
    <row r="226" spans="2:288" ht="15" customHeight="1" x14ac:dyDescent="0.25">
      <c r="B226" s="1590" t="s">
        <v>243</v>
      </c>
      <c r="C226" s="1588" t="str">
        <v/>
      </c>
      <c r="D226" s="1588" t="str">
        <v/>
      </c>
      <c r="E226" s="1588" t="str">
        <v/>
      </c>
      <c r="F226" s="1588" t="str">
        <v/>
      </c>
      <c r="G226" s="1588" t="str">
        <v/>
      </c>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8"/>
      <c r="DX226" s="21"/>
      <c r="DY226" s="21"/>
      <c r="DZ226" s="21"/>
      <c r="EA226" s="21"/>
      <c r="EB226" s="21"/>
      <c r="EC226" s="21"/>
      <c r="ED226" s="21"/>
      <c r="EE226" s="21"/>
      <c r="EF226" s="21"/>
      <c r="EG226" s="21"/>
      <c r="EH226" s="21"/>
      <c r="EI226" s="21"/>
      <c r="EJ226" s="21"/>
      <c r="EK226" s="21"/>
      <c r="EL226" s="21"/>
      <c r="EM226" s="21"/>
      <c r="EN226" s="21"/>
      <c r="EO226" s="21"/>
      <c r="EP226" s="21"/>
      <c r="EQ226" s="21"/>
      <c r="ER226" s="28"/>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21"/>
      <c r="JD226" s="21"/>
      <c r="JE226" s="21"/>
      <c r="JF226" s="21"/>
      <c r="JG226" s="28"/>
      <c r="JH226" s="21"/>
      <c r="JI226" s="21"/>
      <c r="JJ226" s="21"/>
      <c r="JK226" s="21"/>
      <c r="JL226" s="21"/>
      <c r="JM226" s="21"/>
      <c r="JN226" s="21"/>
      <c r="JO226" s="21"/>
      <c r="JP226" s="21"/>
      <c r="JQ226" s="21"/>
      <c r="JR226" s="21"/>
      <c r="JS226" s="21"/>
      <c r="JT226" s="21"/>
      <c r="JU226" s="21"/>
      <c r="JV226" s="21"/>
      <c r="JW226" s="21"/>
      <c r="JX226" s="21"/>
      <c r="JY226" s="21"/>
      <c r="JZ226" s="21"/>
      <c r="KA226" s="21"/>
      <c r="KB226" s="28"/>
    </row>
    <row r="227" spans="2:288" ht="15" customHeight="1" x14ac:dyDescent="0.25">
      <c r="B227" s="1590" t="s">
        <v>244</v>
      </c>
      <c r="C227" s="1588" t="str">
        <v/>
      </c>
      <c r="D227" s="1588" t="str">
        <v/>
      </c>
      <c r="E227" s="1588" t="str">
        <v/>
      </c>
      <c r="F227" s="1588" t="str">
        <v/>
      </c>
      <c r="G227" s="1588" t="str">
        <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8"/>
      <c r="DX227" s="21"/>
      <c r="DY227" s="21"/>
      <c r="DZ227" s="21"/>
      <c r="EA227" s="21"/>
      <c r="EB227" s="21"/>
      <c r="EC227" s="21"/>
      <c r="ED227" s="21"/>
      <c r="EE227" s="21"/>
      <c r="EF227" s="21"/>
      <c r="EG227" s="21"/>
      <c r="EH227" s="21"/>
      <c r="EI227" s="21"/>
      <c r="EJ227" s="21"/>
      <c r="EK227" s="21"/>
      <c r="EL227" s="21"/>
      <c r="EM227" s="21"/>
      <c r="EN227" s="21"/>
      <c r="EO227" s="21"/>
      <c r="EP227" s="21"/>
      <c r="EQ227" s="21"/>
      <c r="ER227" s="28"/>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c r="IU227" s="21"/>
      <c r="IV227" s="21"/>
      <c r="IW227" s="21"/>
      <c r="IX227" s="21"/>
      <c r="IY227" s="21"/>
      <c r="IZ227" s="21"/>
      <c r="JA227" s="21"/>
      <c r="JB227" s="21"/>
      <c r="JC227" s="21"/>
      <c r="JD227" s="21"/>
      <c r="JE227" s="21"/>
      <c r="JF227" s="21"/>
      <c r="JG227" s="28"/>
      <c r="JH227" s="21"/>
      <c r="JI227" s="21"/>
      <c r="JJ227" s="21"/>
      <c r="JK227" s="21"/>
      <c r="JL227" s="21"/>
      <c r="JM227" s="21"/>
      <c r="JN227" s="21"/>
      <c r="JO227" s="21"/>
      <c r="JP227" s="21"/>
      <c r="JQ227" s="21"/>
      <c r="JR227" s="21"/>
      <c r="JS227" s="21"/>
      <c r="JT227" s="21"/>
      <c r="JU227" s="21"/>
      <c r="JV227" s="21"/>
      <c r="JW227" s="21"/>
      <c r="JX227" s="21"/>
      <c r="JY227" s="21"/>
      <c r="JZ227" s="21"/>
      <c r="KA227" s="21"/>
      <c r="KB227" s="28"/>
    </row>
    <row r="228" spans="2:288" ht="15" customHeight="1" x14ac:dyDescent="0.25">
      <c r="B228" s="1590" t="s">
        <v>245</v>
      </c>
      <c r="C228" s="1588" t="str">
        <v/>
      </c>
      <c r="D228" s="1588" t="str">
        <v/>
      </c>
      <c r="E228" s="1588" t="str">
        <v/>
      </c>
      <c r="F228" s="1588" t="str">
        <v/>
      </c>
      <c r="G228" s="1588" t="str">
        <v/>
      </c>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8"/>
      <c r="DX228" s="21"/>
      <c r="DY228" s="21"/>
      <c r="DZ228" s="21"/>
      <c r="EA228" s="21"/>
      <c r="EB228" s="21"/>
      <c r="EC228" s="21"/>
      <c r="ED228" s="21"/>
      <c r="EE228" s="21"/>
      <c r="EF228" s="21"/>
      <c r="EG228" s="21"/>
      <c r="EH228" s="21"/>
      <c r="EI228" s="21"/>
      <c r="EJ228" s="21"/>
      <c r="EK228" s="21"/>
      <c r="EL228" s="21"/>
      <c r="EM228" s="21"/>
      <c r="EN228" s="21"/>
      <c r="EO228" s="21"/>
      <c r="EP228" s="21"/>
      <c r="EQ228" s="21"/>
      <c r="ER228" s="28"/>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21"/>
      <c r="JD228" s="21"/>
      <c r="JE228" s="21"/>
      <c r="JF228" s="21"/>
      <c r="JG228" s="28"/>
      <c r="JH228" s="21"/>
      <c r="JI228" s="21"/>
      <c r="JJ228" s="21"/>
      <c r="JK228" s="21"/>
      <c r="JL228" s="21"/>
      <c r="JM228" s="21"/>
      <c r="JN228" s="21"/>
      <c r="JO228" s="21"/>
      <c r="JP228" s="21"/>
      <c r="JQ228" s="21"/>
      <c r="JR228" s="21"/>
      <c r="JS228" s="21"/>
      <c r="JT228" s="21"/>
      <c r="JU228" s="21"/>
      <c r="JV228" s="21"/>
      <c r="JW228" s="21"/>
      <c r="JX228" s="21"/>
      <c r="JY228" s="21"/>
      <c r="JZ228" s="21"/>
      <c r="KA228" s="21"/>
      <c r="KB228" s="28"/>
    </row>
    <row r="229" spans="2:288" ht="15" customHeight="1" x14ac:dyDescent="0.25">
      <c r="B229" s="1590" t="s">
        <v>246</v>
      </c>
      <c r="C229" s="1588" t="str">
        <v/>
      </c>
      <c r="D229" s="1588" t="str">
        <v/>
      </c>
      <c r="E229" s="1588" t="str">
        <v/>
      </c>
      <c r="F229" s="1588" t="str">
        <v/>
      </c>
      <c r="G229" s="1588" t="str">
        <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8"/>
      <c r="DX229" s="21"/>
      <c r="DY229" s="21"/>
      <c r="DZ229" s="21"/>
      <c r="EA229" s="21"/>
      <c r="EB229" s="21"/>
      <c r="EC229" s="21"/>
      <c r="ED229" s="21"/>
      <c r="EE229" s="21"/>
      <c r="EF229" s="21"/>
      <c r="EG229" s="21"/>
      <c r="EH229" s="21"/>
      <c r="EI229" s="21"/>
      <c r="EJ229" s="21"/>
      <c r="EK229" s="21"/>
      <c r="EL229" s="21"/>
      <c r="EM229" s="21"/>
      <c r="EN229" s="21"/>
      <c r="EO229" s="21"/>
      <c r="EP229" s="21"/>
      <c r="EQ229" s="21"/>
      <c r="ER229" s="28"/>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c r="IK229" s="21"/>
      <c r="IL229" s="21"/>
      <c r="IM229" s="21"/>
      <c r="IN229" s="21"/>
      <c r="IO229" s="21"/>
      <c r="IP229" s="21"/>
      <c r="IQ229" s="21"/>
      <c r="IR229" s="21"/>
      <c r="IS229" s="21"/>
      <c r="IT229" s="21"/>
      <c r="IU229" s="21"/>
      <c r="IV229" s="21"/>
      <c r="IW229" s="21"/>
      <c r="IX229" s="21"/>
      <c r="IY229" s="21"/>
      <c r="IZ229" s="21"/>
      <c r="JA229" s="21"/>
      <c r="JB229" s="21"/>
      <c r="JC229" s="21"/>
      <c r="JD229" s="21"/>
      <c r="JE229" s="21"/>
      <c r="JF229" s="21"/>
      <c r="JG229" s="28"/>
      <c r="JH229" s="21"/>
      <c r="JI229" s="21"/>
      <c r="JJ229" s="21"/>
      <c r="JK229" s="21"/>
      <c r="JL229" s="21"/>
      <c r="JM229" s="21"/>
      <c r="JN229" s="21"/>
      <c r="JO229" s="21"/>
      <c r="JP229" s="21"/>
      <c r="JQ229" s="21"/>
      <c r="JR229" s="21"/>
      <c r="JS229" s="21"/>
      <c r="JT229" s="21"/>
      <c r="JU229" s="21"/>
      <c r="JV229" s="21"/>
      <c r="JW229" s="21"/>
      <c r="JX229" s="21"/>
      <c r="JY229" s="21"/>
      <c r="JZ229" s="21"/>
      <c r="KA229" s="21"/>
      <c r="KB229" s="28"/>
    </row>
    <row r="230" spans="2:288" ht="15" customHeight="1" x14ac:dyDescent="0.25">
      <c r="B230" s="1590" t="s">
        <v>247</v>
      </c>
      <c r="C230" s="1588" t="str">
        <v/>
      </c>
      <c r="D230" s="1588" t="str">
        <v/>
      </c>
      <c r="E230" s="1588" t="str">
        <v/>
      </c>
      <c r="F230" s="1588" t="str">
        <v/>
      </c>
      <c r="G230" s="1588" t="str">
        <v/>
      </c>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8"/>
      <c r="DX230" s="21"/>
      <c r="DY230" s="21"/>
      <c r="DZ230" s="21"/>
      <c r="EA230" s="21"/>
      <c r="EB230" s="21"/>
      <c r="EC230" s="21"/>
      <c r="ED230" s="21"/>
      <c r="EE230" s="21"/>
      <c r="EF230" s="21"/>
      <c r="EG230" s="21"/>
      <c r="EH230" s="21"/>
      <c r="EI230" s="21"/>
      <c r="EJ230" s="21"/>
      <c r="EK230" s="21"/>
      <c r="EL230" s="21"/>
      <c r="EM230" s="21"/>
      <c r="EN230" s="21"/>
      <c r="EO230" s="21"/>
      <c r="EP230" s="21"/>
      <c r="EQ230" s="21"/>
      <c r="ER230" s="28"/>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21"/>
      <c r="JD230" s="21"/>
      <c r="JE230" s="21"/>
      <c r="JF230" s="21"/>
      <c r="JG230" s="28"/>
      <c r="JH230" s="21"/>
      <c r="JI230" s="21"/>
      <c r="JJ230" s="21"/>
      <c r="JK230" s="21"/>
      <c r="JL230" s="21"/>
      <c r="JM230" s="21"/>
      <c r="JN230" s="21"/>
      <c r="JO230" s="21"/>
      <c r="JP230" s="21"/>
      <c r="JQ230" s="21"/>
      <c r="JR230" s="21"/>
      <c r="JS230" s="21"/>
      <c r="JT230" s="21"/>
      <c r="JU230" s="21"/>
      <c r="JV230" s="21"/>
      <c r="JW230" s="21"/>
      <c r="JX230" s="21"/>
      <c r="JY230" s="21"/>
      <c r="JZ230" s="21"/>
      <c r="KA230" s="21"/>
      <c r="KB230" s="28"/>
    </row>
    <row r="231" spans="2:288" ht="15" customHeight="1" x14ac:dyDescent="0.25">
      <c r="B231" s="1590" t="s">
        <v>248</v>
      </c>
      <c r="C231" s="1588" t="str">
        <v/>
      </c>
      <c r="D231" s="1588" t="str">
        <v/>
      </c>
      <c r="E231" s="1588" t="str">
        <v/>
      </c>
      <c r="F231" s="1588" t="str">
        <v/>
      </c>
      <c r="G231" s="1588" t="str">
        <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8"/>
      <c r="DX231" s="21"/>
      <c r="DY231" s="21"/>
      <c r="DZ231" s="21"/>
      <c r="EA231" s="21"/>
      <c r="EB231" s="21"/>
      <c r="EC231" s="21"/>
      <c r="ED231" s="21"/>
      <c r="EE231" s="21"/>
      <c r="EF231" s="21"/>
      <c r="EG231" s="21"/>
      <c r="EH231" s="21"/>
      <c r="EI231" s="21"/>
      <c r="EJ231" s="21"/>
      <c r="EK231" s="21"/>
      <c r="EL231" s="21"/>
      <c r="EM231" s="21"/>
      <c r="EN231" s="21"/>
      <c r="EO231" s="21"/>
      <c r="EP231" s="21"/>
      <c r="EQ231" s="21"/>
      <c r="ER231" s="28"/>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1"/>
      <c r="IH231" s="21"/>
      <c r="II231" s="21"/>
      <c r="IJ231" s="21"/>
      <c r="IK231" s="21"/>
      <c r="IL231" s="21"/>
      <c r="IM231" s="21"/>
      <c r="IN231" s="21"/>
      <c r="IO231" s="21"/>
      <c r="IP231" s="21"/>
      <c r="IQ231" s="21"/>
      <c r="IR231" s="21"/>
      <c r="IS231" s="21"/>
      <c r="IT231" s="21"/>
      <c r="IU231" s="21"/>
      <c r="IV231" s="21"/>
      <c r="IW231" s="21"/>
      <c r="IX231" s="21"/>
      <c r="IY231" s="21"/>
      <c r="IZ231" s="21"/>
      <c r="JA231" s="21"/>
      <c r="JB231" s="21"/>
      <c r="JC231" s="21"/>
      <c r="JD231" s="21"/>
      <c r="JE231" s="21"/>
      <c r="JF231" s="21"/>
      <c r="JG231" s="28"/>
      <c r="JH231" s="21"/>
      <c r="JI231" s="21"/>
      <c r="JJ231" s="21"/>
      <c r="JK231" s="21"/>
      <c r="JL231" s="21"/>
      <c r="JM231" s="21"/>
      <c r="JN231" s="21"/>
      <c r="JO231" s="21"/>
      <c r="JP231" s="21"/>
      <c r="JQ231" s="21"/>
      <c r="JR231" s="21"/>
      <c r="JS231" s="21"/>
      <c r="JT231" s="21"/>
      <c r="JU231" s="21"/>
      <c r="JV231" s="21"/>
      <c r="JW231" s="21"/>
      <c r="JX231" s="21"/>
      <c r="JY231" s="21"/>
      <c r="JZ231" s="21"/>
      <c r="KA231" s="21"/>
      <c r="KB231" s="28"/>
    </row>
    <row r="232" spans="2:288" ht="15" customHeight="1" x14ac:dyDescent="0.25">
      <c r="B232" s="1590" t="s">
        <v>249</v>
      </c>
      <c r="C232" s="1588" t="str">
        <v/>
      </c>
      <c r="D232" s="1588" t="str">
        <v/>
      </c>
      <c r="E232" s="1588" t="str">
        <v/>
      </c>
      <c r="F232" s="1588" t="str">
        <v/>
      </c>
      <c r="G232" s="1588" t="str">
        <v/>
      </c>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8"/>
      <c r="DX232" s="21"/>
      <c r="DY232" s="21"/>
      <c r="DZ232" s="21"/>
      <c r="EA232" s="21"/>
      <c r="EB232" s="21"/>
      <c r="EC232" s="21"/>
      <c r="ED232" s="21"/>
      <c r="EE232" s="21"/>
      <c r="EF232" s="21"/>
      <c r="EG232" s="21"/>
      <c r="EH232" s="21"/>
      <c r="EI232" s="21"/>
      <c r="EJ232" s="21"/>
      <c r="EK232" s="21"/>
      <c r="EL232" s="21"/>
      <c r="EM232" s="21"/>
      <c r="EN232" s="21"/>
      <c r="EO232" s="21"/>
      <c r="EP232" s="21"/>
      <c r="EQ232" s="21"/>
      <c r="ER232" s="28"/>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21"/>
      <c r="JD232" s="21"/>
      <c r="JE232" s="21"/>
      <c r="JF232" s="21"/>
      <c r="JG232" s="28"/>
      <c r="JH232" s="21"/>
      <c r="JI232" s="21"/>
      <c r="JJ232" s="21"/>
      <c r="JK232" s="21"/>
      <c r="JL232" s="21"/>
      <c r="JM232" s="21"/>
      <c r="JN232" s="21"/>
      <c r="JO232" s="21"/>
      <c r="JP232" s="21"/>
      <c r="JQ232" s="21"/>
      <c r="JR232" s="21"/>
      <c r="JS232" s="21"/>
      <c r="JT232" s="21"/>
      <c r="JU232" s="21"/>
      <c r="JV232" s="21"/>
      <c r="JW232" s="21"/>
      <c r="JX232" s="21"/>
      <c r="JY232" s="21"/>
      <c r="JZ232" s="21"/>
      <c r="KA232" s="21"/>
      <c r="KB232" s="28"/>
    </row>
    <row r="233" spans="2:288" ht="15" customHeight="1" x14ac:dyDescent="0.25">
      <c r="B233" s="1590" t="s">
        <v>250</v>
      </c>
      <c r="C233" s="1588" t="str">
        <v/>
      </c>
      <c r="D233" s="1588" t="str">
        <v/>
      </c>
      <c r="E233" s="1588" t="str">
        <v/>
      </c>
      <c r="F233" s="1588" t="str">
        <v/>
      </c>
      <c r="G233" s="1588" t="str">
        <v/>
      </c>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8"/>
      <c r="DX233" s="21"/>
      <c r="DY233" s="21"/>
      <c r="DZ233" s="21"/>
      <c r="EA233" s="21"/>
      <c r="EB233" s="21"/>
      <c r="EC233" s="21"/>
      <c r="ED233" s="21"/>
      <c r="EE233" s="21"/>
      <c r="EF233" s="21"/>
      <c r="EG233" s="21"/>
      <c r="EH233" s="21"/>
      <c r="EI233" s="21"/>
      <c r="EJ233" s="21"/>
      <c r="EK233" s="21"/>
      <c r="EL233" s="21"/>
      <c r="EM233" s="21"/>
      <c r="EN233" s="21"/>
      <c r="EO233" s="21"/>
      <c r="EP233" s="21"/>
      <c r="EQ233" s="21"/>
      <c r="ER233" s="28"/>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c r="IK233" s="21"/>
      <c r="IL233" s="21"/>
      <c r="IM233" s="21"/>
      <c r="IN233" s="21"/>
      <c r="IO233" s="21"/>
      <c r="IP233" s="21"/>
      <c r="IQ233" s="21"/>
      <c r="IR233" s="21"/>
      <c r="IS233" s="21"/>
      <c r="IT233" s="21"/>
      <c r="IU233" s="21"/>
      <c r="IV233" s="21"/>
      <c r="IW233" s="21"/>
      <c r="IX233" s="21"/>
      <c r="IY233" s="21"/>
      <c r="IZ233" s="21"/>
      <c r="JA233" s="21"/>
      <c r="JB233" s="21"/>
      <c r="JC233" s="21"/>
      <c r="JD233" s="21"/>
      <c r="JE233" s="21"/>
      <c r="JF233" s="21"/>
      <c r="JG233" s="28"/>
      <c r="JH233" s="21"/>
      <c r="JI233" s="21"/>
      <c r="JJ233" s="21"/>
      <c r="JK233" s="21"/>
      <c r="JL233" s="21"/>
      <c r="JM233" s="21"/>
      <c r="JN233" s="21"/>
      <c r="JO233" s="21"/>
      <c r="JP233" s="21"/>
      <c r="JQ233" s="21"/>
      <c r="JR233" s="21"/>
      <c r="JS233" s="21"/>
      <c r="JT233" s="21"/>
      <c r="JU233" s="21"/>
      <c r="JV233" s="21"/>
      <c r="JW233" s="21"/>
      <c r="JX233" s="21"/>
      <c r="JY233" s="21"/>
      <c r="JZ233" s="21"/>
      <c r="KA233" s="21"/>
      <c r="KB233" s="28"/>
    </row>
    <row r="234" spans="2:288" ht="15" customHeight="1" x14ac:dyDescent="0.25">
      <c r="B234" s="1590" t="s">
        <v>251</v>
      </c>
      <c r="C234" s="1588" t="str">
        <v/>
      </c>
      <c r="D234" s="1588" t="str">
        <v/>
      </c>
      <c r="E234" s="1588" t="str">
        <v/>
      </c>
      <c r="F234" s="1588" t="str">
        <v/>
      </c>
      <c r="G234" s="1588" t="str">
        <v/>
      </c>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8"/>
      <c r="DX234" s="21"/>
      <c r="DY234" s="21"/>
      <c r="DZ234" s="21"/>
      <c r="EA234" s="21"/>
      <c r="EB234" s="21"/>
      <c r="EC234" s="21"/>
      <c r="ED234" s="21"/>
      <c r="EE234" s="21"/>
      <c r="EF234" s="21"/>
      <c r="EG234" s="21"/>
      <c r="EH234" s="21"/>
      <c r="EI234" s="21"/>
      <c r="EJ234" s="21"/>
      <c r="EK234" s="21"/>
      <c r="EL234" s="21"/>
      <c r="EM234" s="21"/>
      <c r="EN234" s="21"/>
      <c r="EO234" s="21"/>
      <c r="EP234" s="21"/>
      <c r="EQ234" s="21"/>
      <c r="ER234" s="28"/>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c r="IK234" s="21"/>
      <c r="IL234" s="21"/>
      <c r="IM234" s="21"/>
      <c r="IN234" s="21"/>
      <c r="IO234" s="21"/>
      <c r="IP234" s="21"/>
      <c r="IQ234" s="21"/>
      <c r="IR234" s="21"/>
      <c r="IS234" s="21"/>
      <c r="IT234" s="21"/>
      <c r="IU234" s="21"/>
      <c r="IV234" s="21"/>
      <c r="IW234" s="21"/>
      <c r="IX234" s="21"/>
      <c r="IY234" s="21"/>
      <c r="IZ234" s="21"/>
      <c r="JA234" s="21"/>
      <c r="JB234" s="21"/>
      <c r="JC234" s="21"/>
      <c r="JD234" s="21"/>
      <c r="JE234" s="21"/>
      <c r="JF234" s="21"/>
      <c r="JG234" s="28"/>
      <c r="JH234" s="21"/>
      <c r="JI234" s="21"/>
      <c r="JJ234" s="21"/>
      <c r="JK234" s="21"/>
      <c r="JL234" s="21"/>
      <c r="JM234" s="21"/>
      <c r="JN234" s="21"/>
      <c r="JO234" s="21"/>
      <c r="JP234" s="21"/>
      <c r="JQ234" s="21"/>
      <c r="JR234" s="21"/>
      <c r="JS234" s="21"/>
      <c r="JT234" s="21"/>
      <c r="JU234" s="21"/>
      <c r="JV234" s="21"/>
      <c r="JW234" s="21"/>
      <c r="JX234" s="21"/>
      <c r="JY234" s="21"/>
      <c r="JZ234" s="21"/>
      <c r="KA234" s="21"/>
      <c r="KB234" s="28"/>
    </row>
    <row r="235" spans="2:288" ht="15" customHeight="1" x14ac:dyDescent="0.25">
      <c r="B235" s="1590" t="s">
        <v>252</v>
      </c>
      <c r="C235" s="1588" t="str">
        <v/>
      </c>
      <c r="D235" s="1588" t="str">
        <v/>
      </c>
      <c r="E235" s="1588" t="str">
        <v/>
      </c>
      <c r="F235" s="1588" t="str">
        <v/>
      </c>
      <c r="G235" s="1588" t="str">
        <v/>
      </c>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8"/>
      <c r="DX235" s="21"/>
      <c r="DY235" s="21"/>
      <c r="DZ235" s="21"/>
      <c r="EA235" s="21"/>
      <c r="EB235" s="21"/>
      <c r="EC235" s="21"/>
      <c r="ED235" s="21"/>
      <c r="EE235" s="21"/>
      <c r="EF235" s="21"/>
      <c r="EG235" s="21"/>
      <c r="EH235" s="21"/>
      <c r="EI235" s="21"/>
      <c r="EJ235" s="21"/>
      <c r="EK235" s="21"/>
      <c r="EL235" s="21"/>
      <c r="EM235" s="21"/>
      <c r="EN235" s="21"/>
      <c r="EO235" s="21"/>
      <c r="EP235" s="21"/>
      <c r="EQ235" s="21"/>
      <c r="ER235" s="28"/>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c r="IK235" s="21"/>
      <c r="IL235" s="21"/>
      <c r="IM235" s="21"/>
      <c r="IN235" s="21"/>
      <c r="IO235" s="21"/>
      <c r="IP235" s="21"/>
      <c r="IQ235" s="21"/>
      <c r="IR235" s="21"/>
      <c r="IS235" s="21"/>
      <c r="IT235" s="21"/>
      <c r="IU235" s="21"/>
      <c r="IV235" s="21"/>
      <c r="IW235" s="21"/>
      <c r="IX235" s="21"/>
      <c r="IY235" s="21"/>
      <c r="IZ235" s="21"/>
      <c r="JA235" s="21"/>
      <c r="JB235" s="21"/>
      <c r="JC235" s="21"/>
      <c r="JD235" s="21"/>
      <c r="JE235" s="21"/>
      <c r="JF235" s="21"/>
      <c r="JG235" s="28"/>
      <c r="JH235" s="21"/>
      <c r="JI235" s="21"/>
      <c r="JJ235" s="21"/>
      <c r="JK235" s="21"/>
      <c r="JL235" s="21"/>
      <c r="JM235" s="21"/>
      <c r="JN235" s="21"/>
      <c r="JO235" s="21"/>
      <c r="JP235" s="21"/>
      <c r="JQ235" s="21"/>
      <c r="JR235" s="21"/>
      <c r="JS235" s="21"/>
      <c r="JT235" s="21"/>
      <c r="JU235" s="21"/>
      <c r="JV235" s="21"/>
      <c r="JW235" s="21"/>
      <c r="JX235" s="21"/>
      <c r="JY235" s="21"/>
      <c r="JZ235" s="21"/>
      <c r="KA235" s="21"/>
      <c r="KB235" s="28"/>
    </row>
    <row r="236" spans="2:288" ht="15" customHeight="1" x14ac:dyDescent="0.25">
      <c r="B236" s="1590" t="s">
        <v>253</v>
      </c>
      <c r="C236" s="1588" t="str">
        <v/>
      </c>
      <c r="D236" s="1588" t="str">
        <v/>
      </c>
      <c r="E236" s="1588" t="str">
        <v/>
      </c>
      <c r="F236" s="1588" t="str">
        <v/>
      </c>
      <c r="G236" s="1588" t="str">
        <v/>
      </c>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8"/>
      <c r="DX236" s="21"/>
      <c r="DY236" s="21"/>
      <c r="DZ236" s="21"/>
      <c r="EA236" s="21"/>
      <c r="EB236" s="21"/>
      <c r="EC236" s="21"/>
      <c r="ED236" s="21"/>
      <c r="EE236" s="21"/>
      <c r="EF236" s="21"/>
      <c r="EG236" s="21"/>
      <c r="EH236" s="21"/>
      <c r="EI236" s="21"/>
      <c r="EJ236" s="21"/>
      <c r="EK236" s="21"/>
      <c r="EL236" s="21"/>
      <c r="EM236" s="21"/>
      <c r="EN236" s="21"/>
      <c r="EO236" s="21"/>
      <c r="EP236" s="21"/>
      <c r="EQ236" s="21"/>
      <c r="ER236" s="28"/>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c r="IK236" s="21"/>
      <c r="IL236" s="21"/>
      <c r="IM236" s="21"/>
      <c r="IN236" s="21"/>
      <c r="IO236" s="21"/>
      <c r="IP236" s="21"/>
      <c r="IQ236" s="21"/>
      <c r="IR236" s="21"/>
      <c r="IS236" s="21"/>
      <c r="IT236" s="21"/>
      <c r="IU236" s="21"/>
      <c r="IV236" s="21"/>
      <c r="IW236" s="21"/>
      <c r="IX236" s="21"/>
      <c r="IY236" s="21"/>
      <c r="IZ236" s="21"/>
      <c r="JA236" s="21"/>
      <c r="JB236" s="21"/>
      <c r="JC236" s="21"/>
      <c r="JD236" s="21"/>
      <c r="JE236" s="21"/>
      <c r="JF236" s="21"/>
      <c r="JG236" s="28"/>
      <c r="JH236" s="21"/>
      <c r="JI236" s="21"/>
      <c r="JJ236" s="21"/>
      <c r="JK236" s="21"/>
      <c r="JL236" s="21"/>
      <c r="JM236" s="21"/>
      <c r="JN236" s="21"/>
      <c r="JO236" s="21"/>
      <c r="JP236" s="21"/>
      <c r="JQ236" s="21"/>
      <c r="JR236" s="21"/>
      <c r="JS236" s="21"/>
      <c r="JT236" s="21"/>
      <c r="JU236" s="21"/>
      <c r="JV236" s="21"/>
      <c r="JW236" s="21"/>
      <c r="JX236" s="21"/>
      <c r="JY236" s="21"/>
      <c r="JZ236" s="21"/>
      <c r="KA236" s="21"/>
      <c r="KB236" s="28"/>
    </row>
    <row r="237" spans="2:288" ht="15" customHeight="1" x14ac:dyDescent="0.25">
      <c r="B237" s="1590" t="s">
        <v>254</v>
      </c>
      <c r="C237" s="1588" t="str">
        <v/>
      </c>
      <c r="D237" s="1588" t="str">
        <v/>
      </c>
      <c r="E237" s="1588" t="str">
        <v/>
      </c>
      <c r="F237" s="1588" t="str">
        <v/>
      </c>
      <c r="G237" s="1588" t="str">
        <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8"/>
      <c r="DX237" s="21"/>
      <c r="DY237" s="21"/>
      <c r="DZ237" s="21"/>
      <c r="EA237" s="21"/>
      <c r="EB237" s="21"/>
      <c r="EC237" s="21"/>
      <c r="ED237" s="21"/>
      <c r="EE237" s="21"/>
      <c r="EF237" s="21"/>
      <c r="EG237" s="21"/>
      <c r="EH237" s="21"/>
      <c r="EI237" s="21"/>
      <c r="EJ237" s="21"/>
      <c r="EK237" s="21"/>
      <c r="EL237" s="21"/>
      <c r="EM237" s="21"/>
      <c r="EN237" s="21"/>
      <c r="EO237" s="21"/>
      <c r="EP237" s="21"/>
      <c r="EQ237" s="21"/>
      <c r="ER237" s="28"/>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
      <c r="JE237" s="21"/>
      <c r="JF237" s="21"/>
      <c r="JG237" s="28"/>
      <c r="JH237" s="21"/>
      <c r="JI237" s="21"/>
      <c r="JJ237" s="21"/>
      <c r="JK237" s="21"/>
      <c r="JL237" s="21"/>
      <c r="JM237" s="21"/>
      <c r="JN237" s="21"/>
      <c r="JO237" s="21"/>
      <c r="JP237" s="21"/>
      <c r="JQ237" s="21"/>
      <c r="JR237" s="21"/>
      <c r="JS237" s="21"/>
      <c r="JT237" s="21"/>
      <c r="JU237" s="21"/>
      <c r="JV237" s="21"/>
      <c r="JW237" s="21"/>
      <c r="JX237" s="21"/>
      <c r="JY237" s="21"/>
      <c r="JZ237" s="21"/>
      <c r="KA237" s="21"/>
      <c r="KB237" s="28"/>
    </row>
    <row r="238" spans="2:288" ht="15" customHeight="1" x14ac:dyDescent="0.25">
      <c r="B238" s="1590" t="s">
        <v>255</v>
      </c>
      <c r="C238" s="1588" t="str">
        <v/>
      </c>
      <c r="D238" s="1588" t="str">
        <v/>
      </c>
      <c r="E238" s="1588" t="str">
        <v/>
      </c>
      <c r="F238" s="1588" t="str">
        <v/>
      </c>
      <c r="G238" s="1588" t="str">
        <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8"/>
      <c r="DX238" s="21"/>
      <c r="DY238" s="21"/>
      <c r="DZ238" s="21"/>
      <c r="EA238" s="21"/>
      <c r="EB238" s="21"/>
      <c r="EC238" s="21"/>
      <c r="ED238" s="21"/>
      <c r="EE238" s="21"/>
      <c r="EF238" s="21"/>
      <c r="EG238" s="21"/>
      <c r="EH238" s="21"/>
      <c r="EI238" s="21"/>
      <c r="EJ238" s="21"/>
      <c r="EK238" s="21"/>
      <c r="EL238" s="21"/>
      <c r="EM238" s="21"/>
      <c r="EN238" s="21"/>
      <c r="EO238" s="21"/>
      <c r="EP238" s="21"/>
      <c r="EQ238" s="21"/>
      <c r="ER238" s="28"/>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c r="IK238" s="21"/>
      <c r="IL238" s="21"/>
      <c r="IM238" s="21"/>
      <c r="IN238" s="21"/>
      <c r="IO238" s="21"/>
      <c r="IP238" s="21"/>
      <c r="IQ238" s="21"/>
      <c r="IR238" s="21"/>
      <c r="IS238" s="21"/>
      <c r="IT238" s="21"/>
      <c r="IU238" s="21"/>
      <c r="IV238" s="21"/>
      <c r="IW238" s="21"/>
      <c r="IX238" s="21"/>
      <c r="IY238" s="21"/>
      <c r="IZ238" s="21"/>
      <c r="JA238" s="21"/>
      <c r="JB238" s="21"/>
      <c r="JC238" s="21"/>
      <c r="JD238" s="21"/>
      <c r="JE238" s="21"/>
      <c r="JF238" s="21"/>
      <c r="JG238" s="28"/>
      <c r="JH238" s="21"/>
      <c r="JI238" s="21"/>
      <c r="JJ238" s="21"/>
      <c r="JK238" s="21"/>
      <c r="JL238" s="21"/>
      <c r="JM238" s="21"/>
      <c r="JN238" s="21"/>
      <c r="JO238" s="21"/>
      <c r="JP238" s="21"/>
      <c r="JQ238" s="21"/>
      <c r="JR238" s="21"/>
      <c r="JS238" s="21"/>
      <c r="JT238" s="21"/>
      <c r="JU238" s="21"/>
      <c r="JV238" s="21"/>
      <c r="JW238" s="21"/>
      <c r="JX238" s="21"/>
      <c r="JY238" s="21"/>
      <c r="JZ238" s="21"/>
      <c r="KA238" s="21"/>
      <c r="KB238" s="28"/>
    </row>
    <row r="239" spans="2:288" ht="15" customHeight="1" x14ac:dyDescent="0.25">
      <c r="B239" s="1590" t="s">
        <v>256</v>
      </c>
      <c r="C239" s="1588" t="str">
        <v/>
      </c>
      <c r="D239" s="1588" t="str">
        <v/>
      </c>
      <c r="E239" s="1588" t="str">
        <v/>
      </c>
      <c r="F239" s="1588" t="str">
        <v/>
      </c>
      <c r="G239" s="1588" t="str">
        <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8"/>
      <c r="DX239" s="21"/>
      <c r="DY239" s="21"/>
      <c r="DZ239" s="21"/>
      <c r="EA239" s="21"/>
      <c r="EB239" s="21"/>
      <c r="EC239" s="21"/>
      <c r="ED239" s="21"/>
      <c r="EE239" s="21"/>
      <c r="EF239" s="21"/>
      <c r="EG239" s="21"/>
      <c r="EH239" s="21"/>
      <c r="EI239" s="21"/>
      <c r="EJ239" s="21"/>
      <c r="EK239" s="21"/>
      <c r="EL239" s="21"/>
      <c r="EM239" s="21"/>
      <c r="EN239" s="21"/>
      <c r="EO239" s="21"/>
      <c r="EP239" s="21"/>
      <c r="EQ239" s="21"/>
      <c r="ER239" s="28"/>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1"/>
      <c r="IH239" s="21"/>
      <c r="II239" s="21"/>
      <c r="IJ239" s="21"/>
      <c r="IK239" s="21"/>
      <c r="IL239" s="21"/>
      <c r="IM239" s="21"/>
      <c r="IN239" s="21"/>
      <c r="IO239" s="21"/>
      <c r="IP239" s="21"/>
      <c r="IQ239" s="21"/>
      <c r="IR239" s="21"/>
      <c r="IS239" s="21"/>
      <c r="IT239" s="21"/>
      <c r="IU239" s="21"/>
      <c r="IV239" s="21"/>
      <c r="IW239" s="21"/>
      <c r="IX239" s="21"/>
      <c r="IY239" s="21"/>
      <c r="IZ239" s="21"/>
      <c r="JA239" s="21"/>
      <c r="JB239" s="21"/>
      <c r="JC239" s="21"/>
      <c r="JD239" s="21"/>
      <c r="JE239" s="21"/>
      <c r="JF239" s="21"/>
      <c r="JG239" s="28"/>
      <c r="JH239" s="21"/>
      <c r="JI239" s="21"/>
      <c r="JJ239" s="21"/>
      <c r="JK239" s="21"/>
      <c r="JL239" s="21"/>
      <c r="JM239" s="21"/>
      <c r="JN239" s="21"/>
      <c r="JO239" s="21"/>
      <c r="JP239" s="21"/>
      <c r="JQ239" s="21"/>
      <c r="JR239" s="21"/>
      <c r="JS239" s="21"/>
      <c r="JT239" s="21"/>
      <c r="JU239" s="21"/>
      <c r="JV239" s="21"/>
      <c r="JW239" s="21"/>
      <c r="JX239" s="21"/>
      <c r="JY239" s="21"/>
      <c r="JZ239" s="21"/>
      <c r="KA239" s="21"/>
      <c r="KB239" s="28"/>
    </row>
    <row r="240" spans="2:288" ht="15" customHeight="1" x14ac:dyDescent="0.25">
      <c r="B240" s="1590" t="s">
        <v>257</v>
      </c>
      <c r="C240" s="1588" t="str">
        <v/>
      </c>
      <c r="D240" s="1588" t="str">
        <v/>
      </c>
      <c r="E240" s="1588" t="str">
        <v/>
      </c>
      <c r="F240" s="1588" t="str">
        <v/>
      </c>
      <c r="G240" s="1588" t="str">
        <v/>
      </c>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8"/>
      <c r="DX240" s="21"/>
      <c r="DY240" s="21"/>
      <c r="DZ240" s="21"/>
      <c r="EA240" s="21"/>
      <c r="EB240" s="21"/>
      <c r="EC240" s="21"/>
      <c r="ED240" s="21"/>
      <c r="EE240" s="21"/>
      <c r="EF240" s="21"/>
      <c r="EG240" s="21"/>
      <c r="EH240" s="21"/>
      <c r="EI240" s="21"/>
      <c r="EJ240" s="21"/>
      <c r="EK240" s="21"/>
      <c r="EL240" s="21"/>
      <c r="EM240" s="21"/>
      <c r="EN240" s="21"/>
      <c r="EO240" s="21"/>
      <c r="EP240" s="21"/>
      <c r="EQ240" s="21"/>
      <c r="ER240" s="28"/>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R240" s="21"/>
      <c r="IS240" s="21"/>
      <c r="IT240" s="21"/>
      <c r="IU240" s="21"/>
      <c r="IV240" s="21"/>
      <c r="IW240" s="21"/>
      <c r="IX240" s="21"/>
      <c r="IY240" s="21"/>
      <c r="IZ240" s="21"/>
      <c r="JA240" s="21"/>
      <c r="JB240" s="21"/>
      <c r="JC240" s="21"/>
      <c r="JD240" s="21"/>
      <c r="JE240" s="21"/>
      <c r="JF240" s="21"/>
      <c r="JG240" s="28"/>
      <c r="JH240" s="21"/>
      <c r="JI240" s="21"/>
      <c r="JJ240" s="21"/>
      <c r="JK240" s="21"/>
      <c r="JL240" s="21"/>
      <c r="JM240" s="21"/>
      <c r="JN240" s="21"/>
      <c r="JO240" s="21"/>
      <c r="JP240" s="21"/>
      <c r="JQ240" s="21"/>
      <c r="JR240" s="21"/>
      <c r="JS240" s="21"/>
      <c r="JT240" s="21"/>
      <c r="JU240" s="21"/>
      <c r="JV240" s="21"/>
      <c r="JW240" s="21"/>
      <c r="JX240" s="21"/>
      <c r="JY240" s="21"/>
      <c r="JZ240" s="21"/>
      <c r="KA240" s="21"/>
      <c r="KB240" s="28"/>
    </row>
    <row r="241" spans="2:288" ht="15" customHeight="1" x14ac:dyDescent="0.25">
      <c r="B241" s="1590" t="s">
        <v>258</v>
      </c>
      <c r="C241" s="1588" t="str">
        <v/>
      </c>
      <c r="D241" s="1588" t="str">
        <v/>
      </c>
      <c r="E241" s="1588" t="str">
        <v/>
      </c>
      <c r="F241" s="1588" t="str">
        <v/>
      </c>
      <c r="G241" s="1588" t="str">
        <v/>
      </c>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8"/>
      <c r="DX241" s="21"/>
      <c r="DY241" s="21"/>
      <c r="DZ241" s="21"/>
      <c r="EA241" s="21"/>
      <c r="EB241" s="21"/>
      <c r="EC241" s="21"/>
      <c r="ED241" s="21"/>
      <c r="EE241" s="21"/>
      <c r="EF241" s="21"/>
      <c r="EG241" s="21"/>
      <c r="EH241" s="21"/>
      <c r="EI241" s="21"/>
      <c r="EJ241" s="21"/>
      <c r="EK241" s="21"/>
      <c r="EL241" s="21"/>
      <c r="EM241" s="21"/>
      <c r="EN241" s="21"/>
      <c r="EO241" s="21"/>
      <c r="EP241" s="21"/>
      <c r="EQ241" s="21"/>
      <c r="ER241" s="28"/>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c r="IK241" s="21"/>
      <c r="IL241" s="21"/>
      <c r="IM241" s="21"/>
      <c r="IN241" s="21"/>
      <c r="IO241" s="21"/>
      <c r="IP241" s="21"/>
      <c r="IQ241" s="21"/>
      <c r="IR241" s="21"/>
      <c r="IS241" s="21"/>
      <c r="IT241" s="21"/>
      <c r="IU241" s="21"/>
      <c r="IV241" s="21"/>
      <c r="IW241" s="21"/>
      <c r="IX241" s="21"/>
      <c r="IY241" s="21"/>
      <c r="IZ241" s="21"/>
      <c r="JA241" s="21"/>
      <c r="JB241" s="21"/>
      <c r="JC241" s="21"/>
      <c r="JD241" s="21"/>
      <c r="JE241" s="21"/>
      <c r="JF241" s="21"/>
      <c r="JG241" s="28"/>
      <c r="JH241" s="21"/>
      <c r="JI241" s="21"/>
      <c r="JJ241" s="21"/>
      <c r="JK241" s="21"/>
      <c r="JL241" s="21"/>
      <c r="JM241" s="21"/>
      <c r="JN241" s="21"/>
      <c r="JO241" s="21"/>
      <c r="JP241" s="21"/>
      <c r="JQ241" s="21"/>
      <c r="JR241" s="21"/>
      <c r="JS241" s="21"/>
      <c r="JT241" s="21"/>
      <c r="JU241" s="21"/>
      <c r="JV241" s="21"/>
      <c r="JW241" s="21"/>
      <c r="JX241" s="21"/>
      <c r="JY241" s="21"/>
      <c r="JZ241" s="21"/>
      <c r="KA241" s="21"/>
      <c r="KB241" s="28"/>
    </row>
    <row r="242" spans="2:288" ht="15" customHeight="1" x14ac:dyDescent="0.25">
      <c r="B242" s="1590" t="s">
        <v>259</v>
      </c>
      <c r="C242" s="1588" t="str">
        <v/>
      </c>
      <c r="D242" s="1588" t="str">
        <v/>
      </c>
      <c r="E242" s="1588" t="str">
        <v/>
      </c>
      <c r="F242" s="1588" t="str">
        <v/>
      </c>
      <c r="G242" s="1588" t="str">
        <v/>
      </c>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8"/>
      <c r="DX242" s="21"/>
      <c r="DY242" s="21"/>
      <c r="DZ242" s="21"/>
      <c r="EA242" s="21"/>
      <c r="EB242" s="21"/>
      <c r="EC242" s="21"/>
      <c r="ED242" s="21"/>
      <c r="EE242" s="21"/>
      <c r="EF242" s="21"/>
      <c r="EG242" s="21"/>
      <c r="EH242" s="21"/>
      <c r="EI242" s="21"/>
      <c r="EJ242" s="21"/>
      <c r="EK242" s="21"/>
      <c r="EL242" s="21"/>
      <c r="EM242" s="21"/>
      <c r="EN242" s="21"/>
      <c r="EO242" s="21"/>
      <c r="EP242" s="21"/>
      <c r="EQ242" s="21"/>
      <c r="ER242" s="28"/>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R242" s="21"/>
      <c r="IS242" s="21"/>
      <c r="IT242" s="21"/>
      <c r="IU242" s="21"/>
      <c r="IV242" s="21"/>
      <c r="IW242" s="21"/>
      <c r="IX242" s="21"/>
      <c r="IY242" s="21"/>
      <c r="IZ242" s="21"/>
      <c r="JA242" s="21"/>
      <c r="JB242" s="21"/>
      <c r="JC242" s="21"/>
      <c r="JD242" s="21"/>
      <c r="JE242" s="21"/>
      <c r="JF242" s="21"/>
      <c r="JG242" s="28"/>
      <c r="JH242" s="21"/>
      <c r="JI242" s="21"/>
      <c r="JJ242" s="21"/>
      <c r="JK242" s="21"/>
      <c r="JL242" s="21"/>
      <c r="JM242" s="21"/>
      <c r="JN242" s="21"/>
      <c r="JO242" s="21"/>
      <c r="JP242" s="21"/>
      <c r="JQ242" s="21"/>
      <c r="JR242" s="21"/>
      <c r="JS242" s="21"/>
      <c r="JT242" s="21"/>
      <c r="JU242" s="21"/>
      <c r="JV242" s="21"/>
      <c r="JW242" s="21"/>
      <c r="JX242" s="21"/>
      <c r="JY242" s="21"/>
      <c r="JZ242" s="21"/>
      <c r="KA242" s="21"/>
      <c r="KB242" s="28"/>
    </row>
    <row r="243" spans="2:288" ht="15" customHeight="1" x14ac:dyDescent="0.25">
      <c r="B243" s="1590" t="s">
        <v>260</v>
      </c>
      <c r="C243" s="1588" t="str">
        <v/>
      </c>
      <c r="D243" s="1588" t="str">
        <v/>
      </c>
      <c r="E243" s="1588" t="str">
        <v/>
      </c>
      <c r="F243" s="1588" t="str">
        <v/>
      </c>
      <c r="G243" s="1588" t="str">
        <v/>
      </c>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8"/>
      <c r="DX243" s="21"/>
      <c r="DY243" s="21"/>
      <c r="DZ243" s="21"/>
      <c r="EA243" s="21"/>
      <c r="EB243" s="21"/>
      <c r="EC243" s="21"/>
      <c r="ED243" s="21"/>
      <c r="EE243" s="21"/>
      <c r="EF243" s="21"/>
      <c r="EG243" s="21"/>
      <c r="EH243" s="21"/>
      <c r="EI243" s="21"/>
      <c r="EJ243" s="21"/>
      <c r="EK243" s="21"/>
      <c r="EL243" s="21"/>
      <c r="EM243" s="21"/>
      <c r="EN243" s="21"/>
      <c r="EO243" s="21"/>
      <c r="EP243" s="21"/>
      <c r="EQ243" s="21"/>
      <c r="ER243" s="28"/>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c r="IK243" s="21"/>
      <c r="IL243" s="21"/>
      <c r="IM243" s="21"/>
      <c r="IN243" s="21"/>
      <c r="IO243" s="21"/>
      <c r="IP243" s="21"/>
      <c r="IQ243" s="21"/>
      <c r="IR243" s="21"/>
      <c r="IS243" s="21"/>
      <c r="IT243" s="21"/>
      <c r="IU243" s="21"/>
      <c r="IV243" s="21"/>
      <c r="IW243" s="21"/>
      <c r="IX243" s="21"/>
      <c r="IY243" s="21"/>
      <c r="IZ243" s="21"/>
      <c r="JA243" s="21"/>
      <c r="JB243" s="21"/>
      <c r="JC243" s="21"/>
      <c r="JD243" s="21"/>
      <c r="JE243" s="21"/>
      <c r="JF243" s="21"/>
      <c r="JG243" s="28"/>
      <c r="JH243" s="21"/>
      <c r="JI243" s="21"/>
      <c r="JJ243" s="21"/>
      <c r="JK243" s="21"/>
      <c r="JL243" s="21"/>
      <c r="JM243" s="21"/>
      <c r="JN243" s="21"/>
      <c r="JO243" s="21"/>
      <c r="JP243" s="21"/>
      <c r="JQ243" s="21"/>
      <c r="JR243" s="21"/>
      <c r="JS243" s="21"/>
      <c r="JT243" s="21"/>
      <c r="JU243" s="21"/>
      <c r="JV243" s="21"/>
      <c r="JW243" s="21"/>
      <c r="JX243" s="21"/>
      <c r="JY243" s="21"/>
      <c r="JZ243" s="21"/>
      <c r="KA243" s="21"/>
      <c r="KB243" s="28"/>
    </row>
    <row r="244" spans="2:288" ht="15" customHeight="1" x14ac:dyDescent="0.25">
      <c r="B244" s="1590" t="s">
        <v>261</v>
      </c>
      <c r="C244" s="1588" t="str">
        <v/>
      </c>
      <c r="D244" s="1588" t="str">
        <v/>
      </c>
      <c r="E244" s="1588" t="str">
        <v/>
      </c>
      <c r="F244" s="1588" t="str">
        <v/>
      </c>
      <c r="G244" s="1588" t="str">
        <v/>
      </c>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8"/>
      <c r="DX244" s="21"/>
      <c r="DY244" s="21"/>
      <c r="DZ244" s="21"/>
      <c r="EA244" s="21"/>
      <c r="EB244" s="21"/>
      <c r="EC244" s="21"/>
      <c r="ED244" s="21"/>
      <c r="EE244" s="21"/>
      <c r="EF244" s="21"/>
      <c r="EG244" s="21"/>
      <c r="EH244" s="21"/>
      <c r="EI244" s="21"/>
      <c r="EJ244" s="21"/>
      <c r="EK244" s="21"/>
      <c r="EL244" s="21"/>
      <c r="EM244" s="21"/>
      <c r="EN244" s="21"/>
      <c r="EO244" s="21"/>
      <c r="EP244" s="21"/>
      <c r="EQ244" s="21"/>
      <c r="ER244" s="28"/>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c r="IK244" s="21"/>
      <c r="IL244" s="21"/>
      <c r="IM244" s="21"/>
      <c r="IN244" s="21"/>
      <c r="IO244" s="21"/>
      <c r="IP244" s="21"/>
      <c r="IQ244" s="21"/>
      <c r="IR244" s="21"/>
      <c r="IS244" s="21"/>
      <c r="IT244" s="21"/>
      <c r="IU244" s="21"/>
      <c r="IV244" s="21"/>
      <c r="IW244" s="21"/>
      <c r="IX244" s="21"/>
      <c r="IY244" s="21"/>
      <c r="IZ244" s="21"/>
      <c r="JA244" s="21"/>
      <c r="JB244" s="21"/>
      <c r="JC244" s="21"/>
      <c r="JD244" s="21"/>
      <c r="JE244" s="21"/>
      <c r="JF244" s="21"/>
      <c r="JG244" s="28"/>
      <c r="JH244" s="21"/>
      <c r="JI244" s="21"/>
      <c r="JJ244" s="21"/>
      <c r="JK244" s="21"/>
      <c r="JL244" s="21"/>
      <c r="JM244" s="21"/>
      <c r="JN244" s="21"/>
      <c r="JO244" s="21"/>
      <c r="JP244" s="21"/>
      <c r="JQ244" s="21"/>
      <c r="JR244" s="21"/>
      <c r="JS244" s="21"/>
      <c r="JT244" s="21"/>
      <c r="JU244" s="21"/>
      <c r="JV244" s="21"/>
      <c r="JW244" s="21"/>
      <c r="JX244" s="21"/>
      <c r="JY244" s="21"/>
      <c r="JZ244" s="21"/>
      <c r="KA244" s="21"/>
      <c r="KB244" s="28"/>
    </row>
    <row r="245" spans="2:288" ht="15" customHeight="1" x14ac:dyDescent="0.25">
      <c r="B245" s="1590" t="s">
        <v>262</v>
      </c>
      <c r="C245" s="1588" t="str">
        <v/>
      </c>
      <c r="D245" s="1588" t="str">
        <v/>
      </c>
      <c r="E245" s="1588" t="str">
        <v/>
      </c>
      <c r="F245" s="1588" t="str">
        <v/>
      </c>
      <c r="G245" s="1588" t="str">
        <v/>
      </c>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8"/>
      <c r="DX245" s="21"/>
      <c r="DY245" s="21"/>
      <c r="DZ245" s="21"/>
      <c r="EA245" s="21"/>
      <c r="EB245" s="21"/>
      <c r="EC245" s="21"/>
      <c r="ED245" s="21"/>
      <c r="EE245" s="21"/>
      <c r="EF245" s="21"/>
      <c r="EG245" s="21"/>
      <c r="EH245" s="21"/>
      <c r="EI245" s="21"/>
      <c r="EJ245" s="21"/>
      <c r="EK245" s="21"/>
      <c r="EL245" s="21"/>
      <c r="EM245" s="21"/>
      <c r="EN245" s="21"/>
      <c r="EO245" s="21"/>
      <c r="EP245" s="21"/>
      <c r="EQ245" s="21"/>
      <c r="ER245" s="28"/>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c r="IK245" s="21"/>
      <c r="IL245" s="21"/>
      <c r="IM245" s="21"/>
      <c r="IN245" s="21"/>
      <c r="IO245" s="21"/>
      <c r="IP245" s="21"/>
      <c r="IQ245" s="21"/>
      <c r="IR245" s="21"/>
      <c r="IS245" s="21"/>
      <c r="IT245" s="21"/>
      <c r="IU245" s="21"/>
      <c r="IV245" s="21"/>
      <c r="IW245" s="21"/>
      <c r="IX245" s="21"/>
      <c r="IY245" s="21"/>
      <c r="IZ245" s="21"/>
      <c r="JA245" s="21"/>
      <c r="JB245" s="21"/>
      <c r="JC245" s="21"/>
      <c r="JD245" s="21"/>
      <c r="JE245" s="21"/>
      <c r="JF245" s="21"/>
      <c r="JG245" s="28"/>
      <c r="JH245" s="21"/>
      <c r="JI245" s="21"/>
      <c r="JJ245" s="21"/>
      <c r="JK245" s="21"/>
      <c r="JL245" s="21"/>
      <c r="JM245" s="21"/>
      <c r="JN245" s="21"/>
      <c r="JO245" s="21"/>
      <c r="JP245" s="21"/>
      <c r="JQ245" s="21"/>
      <c r="JR245" s="21"/>
      <c r="JS245" s="21"/>
      <c r="JT245" s="21"/>
      <c r="JU245" s="21"/>
      <c r="JV245" s="21"/>
      <c r="JW245" s="21"/>
      <c r="JX245" s="21"/>
      <c r="JY245" s="21"/>
      <c r="JZ245" s="21"/>
      <c r="KA245" s="21"/>
      <c r="KB245" s="28"/>
    </row>
    <row r="246" spans="2:288" ht="15" customHeight="1" x14ac:dyDescent="0.25">
      <c r="B246" s="1590" t="s">
        <v>263</v>
      </c>
      <c r="C246" s="1588" t="str">
        <v/>
      </c>
      <c r="D246" s="1588" t="str">
        <v/>
      </c>
      <c r="E246" s="1588" t="str">
        <v/>
      </c>
      <c r="F246" s="1588" t="str">
        <v/>
      </c>
      <c r="G246" s="1588" t="str">
        <v/>
      </c>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8"/>
      <c r="DX246" s="21"/>
      <c r="DY246" s="21"/>
      <c r="DZ246" s="21"/>
      <c r="EA246" s="21"/>
      <c r="EB246" s="21"/>
      <c r="EC246" s="21"/>
      <c r="ED246" s="21"/>
      <c r="EE246" s="21"/>
      <c r="EF246" s="21"/>
      <c r="EG246" s="21"/>
      <c r="EH246" s="21"/>
      <c r="EI246" s="21"/>
      <c r="EJ246" s="21"/>
      <c r="EK246" s="21"/>
      <c r="EL246" s="21"/>
      <c r="EM246" s="21"/>
      <c r="EN246" s="21"/>
      <c r="EO246" s="21"/>
      <c r="EP246" s="21"/>
      <c r="EQ246" s="21"/>
      <c r="ER246" s="28"/>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c r="IK246" s="21"/>
      <c r="IL246" s="21"/>
      <c r="IM246" s="21"/>
      <c r="IN246" s="21"/>
      <c r="IO246" s="21"/>
      <c r="IP246" s="21"/>
      <c r="IQ246" s="21"/>
      <c r="IR246" s="21"/>
      <c r="IS246" s="21"/>
      <c r="IT246" s="21"/>
      <c r="IU246" s="21"/>
      <c r="IV246" s="21"/>
      <c r="IW246" s="21"/>
      <c r="IX246" s="21"/>
      <c r="IY246" s="21"/>
      <c r="IZ246" s="21"/>
      <c r="JA246" s="21"/>
      <c r="JB246" s="21"/>
      <c r="JC246" s="21"/>
      <c r="JD246" s="21"/>
      <c r="JE246" s="21"/>
      <c r="JF246" s="21"/>
      <c r="JG246" s="28"/>
      <c r="JH246" s="21"/>
      <c r="JI246" s="21"/>
      <c r="JJ246" s="21"/>
      <c r="JK246" s="21"/>
      <c r="JL246" s="21"/>
      <c r="JM246" s="21"/>
      <c r="JN246" s="21"/>
      <c r="JO246" s="21"/>
      <c r="JP246" s="21"/>
      <c r="JQ246" s="21"/>
      <c r="JR246" s="21"/>
      <c r="JS246" s="21"/>
      <c r="JT246" s="21"/>
      <c r="JU246" s="21"/>
      <c r="JV246" s="21"/>
      <c r="JW246" s="21"/>
      <c r="JX246" s="21"/>
      <c r="JY246" s="21"/>
      <c r="JZ246" s="21"/>
      <c r="KA246" s="21"/>
      <c r="KB246" s="28"/>
    </row>
    <row r="247" spans="2:288" ht="15" customHeight="1" x14ac:dyDescent="0.25">
      <c r="B247" s="1590" t="s">
        <v>264</v>
      </c>
      <c r="C247" s="1588" t="str">
        <v/>
      </c>
      <c r="D247" s="1588" t="str">
        <v/>
      </c>
      <c r="E247" s="1588" t="str">
        <v/>
      </c>
      <c r="F247" s="1588" t="str">
        <v/>
      </c>
      <c r="G247" s="1588" t="str">
        <v/>
      </c>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8"/>
      <c r="DX247" s="21"/>
      <c r="DY247" s="21"/>
      <c r="DZ247" s="21"/>
      <c r="EA247" s="21"/>
      <c r="EB247" s="21"/>
      <c r="EC247" s="21"/>
      <c r="ED247" s="21"/>
      <c r="EE247" s="21"/>
      <c r="EF247" s="21"/>
      <c r="EG247" s="21"/>
      <c r="EH247" s="21"/>
      <c r="EI247" s="21"/>
      <c r="EJ247" s="21"/>
      <c r="EK247" s="21"/>
      <c r="EL247" s="21"/>
      <c r="EM247" s="21"/>
      <c r="EN247" s="21"/>
      <c r="EO247" s="21"/>
      <c r="EP247" s="21"/>
      <c r="EQ247" s="21"/>
      <c r="ER247" s="28"/>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R247" s="21"/>
      <c r="IS247" s="21"/>
      <c r="IT247" s="21"/>
      <c r="IU247" s="21"/>
      <c r="IV247" s="21"/>
      <c r="IW247" s="21"/>
      <c r="IX247" s="21"/>
      <c r="IY247" s="21"/>
      <c r="IZ247" s="21"/>
      <c r="JA247" s="21"/>
      <c r="JB247" s="21"/>
      <c r="JC247" s="21"/>
      <c r="JD247" s="21"/>
      <c r="JE247" s="21"/>
      <c r="JF247" s="21"/>
      <c r="JG247" s="28"/>
      <c r="JH247" s="21"/>
      <c r="JI247" s="21"/>
      <c r="JJ247" s="21"/>
      <c r="JK247" s="21"/>
      <c r="JL247" s="21"/>
      <c r="JM247" s="21"/>
      <c r="JN247" s="21"/>
      <c r="JO247" s="21"/>
      <c r="JP247" s="21"/>
      <c r="JQ247" s="21"/>
      <c r="JR247" s="21"/>
      <c r="JS247" s="21"/>
      <c r="JT247" s="21"/>
      <c r="JU247" s="21"/>
      <c r="JV247" s="21"/>
      <c r="JW247" s="21"/>
      <c r="JX247" s="21"/>
      <c r="JY247" s="21"/>
      <c r="JZ247" s="21"/>
      <c r="KA247" s="21"/>
      <c r="KB247" s="28"/>
    </row>
    <row r="248" spans="2:288" ht="15" customHeight="1" x14ac:dyDescent="0.25">
      <c r="B248" s="1590" t="s">
        <v>265</v>
      </c>
      <c r="C248" s="1588" t="str">
        <v/>
      </c>
      <c r="D248" s="1588" t="str">
        <v/>
      </c>
      <c r="E248" s="1588" t="str">
        <v/>
      </c>
      <c r="F248" s="1588" t="str">
        <v/>
      </c>
      <c r="G248" s="1588" t="str">
        <v/>
      </c>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8"/>
      <c r="DX248" s="21"/>
      <c r="DY248" s="21"/>
      <c r="DZ248" s="21"/>
      <c r="EA248" s="21"/>
      <c r="EB248" s="21"/>
      <c r="EC248" s="21"/>
      <c r="ED248" s="21"/>
      <c r="EE248" s="21"/>
      <c r="EF248" s="21"/>
      <c r="EG248" s="21"/>
      <c r="EH248" s="21"/>
      <c r="EI248" s="21"/>
      <c r="EJ248" s="21"/>
      <c r="EK248" s="21"/>
      <c r="EL248" s="21"/>
      <c r="EM248" s="21"/>
      <c r="EN248" s="21"/>
      <c r="EO248" s="21"/>
      <c r="EP248" s="21"/>
      <c r="EQ248" s="21"/>
      <c r="ER248" s="28"/>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1"/>
      <c r="IH248" s="21"/>
      <c r="II248" s="21"/>
      <c r="IJ248" s="21"/>
      <c r="IK248" s="21"/>
      <c r="IL248" s="21"/>
      <c r="IM248" s="21"/>
      <c r="IN248" s="21"/>
      <c r="IO248" s="21"/>
      <c r="IP248" s="21"/>
      <c r="IQ248" s="21"/>
      <c r="IR248" s="21"/>
      <c r="IS248" s="21"/>
      <c r="IT248" s="21"/>
      <c r="IU248" s="21"/>
      <c r="IV248" s="21"/>
      <c r="IW248" s="21"/>
      <c r="IX248" s="21"/>
      <c r="IY248" s="21"/>
      <c r="IZ248" s="21"/>
      <c r="JA248" s="21"/>
      <c r="JB248" s="21"/>
      <c r="JC248" s="21"/>
      <c r="JD248" s="21"/>
      <c r="JE248" s="21"/>
      <c r="JF248" s="21"/>
      <c r="JG248" s="28"/>
      <c r="JH248" s="21"/>
      <c r="JI248" s="21"/>
      <c r="JJ248" s="21"/>
      <c r="JK248" s="21"/>
      <c r="JL248" s="21"/>
      <c r="JM248" s="21"/>
      <c r="JN248" s="21"/>
      <c r="JO248" s="21"/>
      <c r="JP248" s="21"/>
      <c r="JQ248" s="21"/>
      <c r="JR248" s="21"/>
      <c r="JS248" s="21"/>
      <c r="JT248" s="21"/>
      <c r="JU248" s="21"/>
      <c r="JV248" s="21"/>
      <c r="JW248" s="21"/>
      <c r="JX248" s="21"/>
      <c r="JY248" s="21"/>
      <c r="JZ248" s="21"/>
      <c r="KA248" s="21"/>
      <c r="KB248" s="28"/>
    </row>
    <row r="249" spans="2:288" ht="15" customHeight="1" x14ac:dyDescent="0.25">
      <c r="B249" s="1590" t="s">
        <v>266</v>
      </c>
      <c r="C249" s="1588" t="str">
        <v/>
      </c>
      <c r="D249" s="1588" t="str">
        <v/>
      </c>
      <c r="E249" s="1588" t="str">
        <v/>
      </c>
      <c r="F249" s="1588" t="str">
        <v/>
      </c>
      <c r="G249" s="1588" t="str">
        <v/>
      </c>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8"/>
      <c r="DX249" s="21"/>
      <c r="DY249" s="21"/>
      <c r="DZ249" s="21"/>
      <c r="EA249" s="21"/>
      <c r="EB249" s="21"/>
      <c r="EC249" s="21"/>
      <c r="ED249" s="21"/>
      <c r="EE249" s="21"/>
      <c r="EF249" s="21"/>
      <c r="EG249" s="21"/>
      <c r="EH249" s="21"/>
      <c r="EI249" s="21"/>
      <c r="EJ249" s="21"/>
      <c r="EK249" s="21"/>
      <c r="EL249" s="21"/>
      <c r="EM249" s="21"/>
      <c r="EN249" s="21"/>
      <c r="EO249" s="21"/>
      <c r="EP249" s="21"/>
      <c r="EQ249" s="21"/>
      <c r="ER249" s="28"/>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c r="IK249" s="21"/>
      <c r="IL249" s="21"/>
      <c r="IM249" s="21"/>
      <c r="IN249" s="21"/>
      <c r="IO249" s="21"/>
      <c r="IP249" s="21"/>
      <c r="IQ249" s="21"/>
      <c r="IR249" s="21"/>
      <c r="IS249" s="21"/>
      <c r="IT249" s="21"/>
      <c r="IU249" s="21"/>
      <c r="IV249" s="21"/>
      <c r="IW249" s="21"/>
      <c r="IX249" s="21"/>
      <c r="IY249" s="21"/>
      <c r="IZ249" s="21"/>
      <c r="JA249" s="21"/>
      <c r="JB249" s="21"/>
      <c r="JC249" s="21"/>
      <c r="JD249" s="21"/>
      <c r="JE249" s="21"/>
      <c r="JF249" s="21"/>
      <c r="JG249" s="28"/>
      <c r="JH249" s="21"/>
      <c r="JI249" s="21"/>
      <c r="JJ249" s="21"/>
      <c r="JK249" s="21"/>
      <c r="JL249" s="21"/>
      <c r="JM249" s="21"/>
      <c r="JN249" s="21"/>
      <c r="JO249" s="21"/>
      <c r="JP249" s="21"/>
      <c r="JQ249" s="21"/>
      <c r="JR249" s="21"/>
      <c r="JS249" s="21"/>
      <c r="JT249" s="21"/>
      <c r="JU249" s="21"/>
      <c r="JV249" s="21"/>
      <c r="JW249" s="21"/>
      <c r="JX249" s="21"/>
      <c r="JY249" s="21"/>
      <c r="JZ249" s="21"/>
      <c r="KA249" s="21"/>
      <c r="KB249" s="28"/>
    </row>
    <row r="250" spans="2:288" ht="15" customHeight="1" x14ac:dyDescent="0.25">
      <c r="B250" s="1590" t="s">
        <v>267</v>
      </c>
      <c r="C250" s="1588" t="str">
        <v/>
      </c>
      <c r="D250" s="1588" t="str">
        <v/>
      </c>
      <c r="E250" s="1588" t="str">
        <v/>
      </c>
      <c r="F250" s="1588" t="str">
        <v/>
      </c>
      <c r="G250" s="1588" t="str">
        <v/>
      </c>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8"/>
      <c r="DX250" s="21"/>
      <c r="DY250" s="21"/>
      <c r="DZ250" s="21"/>
      <c r="EA250" s="21"/>
      <c r="EB250" s="21"/>
      <c r="EC250" s="21"/>
      <c r="ED250" s="21"/>
      <c r="EE250" s="21"/>
      <c r="EF250" s="21"/>
      <c r="EG250" s="21"/>
      <c r="EH250" s="21"/>
      <c r="EI250" s="21"/>
      <c r="EJ250" s="21"/>
      <c r="EK250" s="21"/>
      <c r="EL250" s="21"/>
      <c r="EM250" s="21"/>
      <c r="EN250" s="21"/>
      <c r="EO250" s="21"/>
      <c r="EP250" s="21"/>
      <c r="EQ250" s="21"/>
      <c r="ER250" s="28"/>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c r="IK250" s="21"/>
      <c r="IL250" s="21"/>
      <c r="IM250" s="21"/>
      <c r="IN250" s="21"/>
      <c r="IO250" s="21"/>
      <c r="IP250" s="21"/>
      <c r="IQ250" s="21"/>
      <c r="IR250" s="21"/>
      <c r="IS250" s="21"/>
      <c r="IT250" s="21"/>
      <c r="IU250" s="21"/>
      <c r="IV250" s="21"/>
      <c r="IW250" s="21"/>
      <c r="IX250" s="21"/>
      <c r="IY250" s="21"/>
      <c r="IZ250" s="21"/>
      <c r="JA250" s="21"/>
      <c r="JB250" s="21"/>
      <c r="JC250" s="21"/>
      <c r="JD250" s="21"/>
      <c r="JE250" s="21"/>
      <c r="JF250" s="21"/>
      <c r="JG250" s="28"/>
      <c r="JH250" s="21"/>
      <c r="JI250" s="21"/>
      <c r="JJ250" s="21"/>
      <c r="JK250" s="21"/>
      <c r="JL250" s="21"/>
      <c r="JM250" s="21"/>
      <c r="JN250" s="21"/>
      <c r="JO250" s="21"/>
      <c r="JP250" s="21"/>
      <c r="JQ250" s="21"/>
      <c r="JR250" s="21"/>
      <c r="JS250" s="21"/>
      <c r="JT250" s="21"/>
      <c r="JU250" s="21"/>
      <c r="JV250" s="21"/>
      <c r="JW250" s="21"/>
      <c r="JX250" s="21"/>
      <c r="JY250" s="21"/>
      <c r="JZ250" s="21"/>
      <c r="KA250" s="21"/>
      <c r="KB250" s="28"/>
    </row>
    <row r="251" spans="2:288" ht="15" customHeight="1" x14ac:dyDescent="0.25">
      <c r="B251" s="1590" t="s">
        <v>268</v>
      </c>
      <c r="C251" s="1588" t="str">
        <v/>
      </c>
      <c r="D251" s="1588" t="str">
        <v/>
      </c>
      <c r="E251" s="1588" t="str">
        <v/>
      </c>
      <c r="F251" s="1588" t="str">
        <v/>
      </c>
      <c r="G251" s="1588" t="str">
        <v/>
      </c>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8"/>
      <c r="DX251" s="21"/>
      <c r="DY251" s="21"/>
      <c r="DZ251" s="21"/>
      <c r="EA251" s="21"/>
      <c r="EB251" s="21"/>
      <c r="EC251" s="21"/>
      <c r="ED251" s="21"/>
      <c r="EE251" s="21"/>
      <c r="EF251" s="21"/>
      <c r="EG251" s="21"/>
      <c r="EH251" s="21"/>
      <c r="EI251" s="21"/>
      <c r="EJ251" s="21"/>
      <c r="EK251" s="21"/>
      <c r="EL251" s="21"/>
      <c r="EM251" s="21"/>
      <c r="EN251" s="21"/>
      <c r="EO251" s="21"/>
      <c r="EP251" s="21"/>
      <c r="EQ251" s="21"/>
      <c r="ER251" s="28"/>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c r="IK251" s="21"/>
      <c r="IL251" s="21"/>
      <c r="IM251" s="21"/>
      <c r="IN251" s="21"/>
      <c r="IO251" s="21"/>
      <c r="IP251" s="21"/>
      <c r="IQ251" s="21"/>
      <c r="IR251" s="21"/>
      <c r="IS251" s="21"/>
      <c r="IT251" s="21"/>
      <c r="IU251" s="21"/>
      <c r="IV251" s="21"/>
      <c r="IW251" s="21"/>
      <c r="IX251" s="21"/>
      <c r="IY251" s="21"/>
      <c r="IZ251" s="21"/>
      <c r="JA251" s="21"/>
      <c r="JB251" s="21"/>
      <c r="JC251" s="21"/>
      <c r="JD251" s="21"/>
      <c r="JE251" s="21"/>
      <c r="JF251" s="21"/>
      <c r="JG251" s="28"/>
      <c r="JH251" s="21"/>
      <c r="JI251" s="21"/>
      <c r="JJ251" s="21"/>
      <c r="JK251" s="21"/>
      <c r="JL251" s="21"/>
      <c r="JM251" s="21"/>
      <c r="JN251" s="21"/>
      <c r="JO251" s="21"/>
      <c r="JP251" s="21"/>
      <c r="JQ251" s="21"/>
      <c r="JR251" s="21"/>
      <c r="JS251" s="21"/>
      <c r="JT251" s="21"/>
      <c r="JU251" s="21"/>
      <c r="JV251" s="21"/>
      <c r="JW251" s="21"/>
      <c r="JX251" s="21"/>
      <c r="JY251" s="21"/>
      <c r="JZ251" s="21"/>
      <c r="KA251" s="21"/>
      <c r="KB251" s="28"/>
    </row>
    <row r="252" spans="2:288" ht="15" customHeight="1" x14ac:dyDescent="0.25">
      <c r="B252" s="1590" t="s">
        <v>269</v>
      </c>
      <c r="C252" s="1588" t="str">
        <v/>
      </c>
      <c r="D252" s="1588" t="str">
        <v/>
      </c>
      <c r="E252" s="1588" t="str">
        <v/>
      </c>
      <c r="F252" s="1588" t="str">
        <v/>
      </c>
      <c r="G252" s="1588" t="str">
        <v/>
      </c>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8"/>
      <c r="DX252" s="21"/>
      <c r="DY252" s="21"/>
      <c r="DZ252" s="21"/>
      <c r="EA252" s="21"/>
      <c r="EB252" s="21"/>
      <c r="EC252" s="21"/>
      <c r="ED252" s="21"/>
      <c r="EE252" s="21"/>
      <c r="EF252" s="21"/>
      <c r="EG252" s="21"/>
      <c r="EH252" s="21"/>
      <c r="EI252" s="21"/>
      <c r="EJ252" s="21"/>
      <c r="EK252" s="21"/>
      <c r="EL252" s="21"/>
      <c r="EM252" s="21"/>
      <c r="EN252" s="21"/>
      <c r="EO252" s="21"/>
      <c r="EP252" s="21"/>
      <c r="EQ252" s="21"/>
      <c r="ER252" s="28"/>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c r="IK252" s="21"/>
      <c r="IL252" s="21"/>
      <c r="IM252" s="21"/>
      <c r="IN252" s="21"/>
      <c r="IO252" s="21"/>
      <c r="IP252" s="21"/>
      <c r="IQ252" s="21"/>
      <c r="IR252" s="21"/>
      <c r="IS252" s="21"/>
      <c r="IT252" s="21"/>
      <c r="IU252" s="21"/>
      <c r="IV252" s="21"/>
      <c r="IW252" s="21"/>
      <c r="IX252" s="21"/>
      <c r="IY252" s="21"/>
      <c r="IZ252" s="21"/>
      <c r="JA252" s="21"/>
      <c r="JB252" s="21"/>
      <c r="JC252" s="21"/>
      <c r="JD252" s="21"/>
      <c r="JE252" s="21"/>
      <c r="JF252" s="21"/>
      <c r="JG252" s="28"/>
      <c r="JH252" s="21"/>
      <c r="JI252" s="21"/>
      <c r="JJ252" s="21"/>
      <c r="JK252" s="21"/>
      <c r="JL252" s="21"/>
      <c r="JM252" s="21"/>
      <c r="JN252" s="21"/>
      <c r="JO252" s="21"/>
      <c r="JP252" s="21"/>
      <c r="JQ252" s="21"/>
      <c r="JR252" s="21"/>
      <c r="JS252" s="21"/>
      <c r="JT252" s="21"/>
      <c r="JU252" s="21"/>
      <c r="JV252" s="21"/>
      <c r="JW252" s="21"/>
      <c r="JX252" s="21"/>
      <c r="JY252" s="21"/>
      <c r="JZ252" s="21"/>
      <c r="KA252" s="21"/>
      <c r="KB252" s="28"/>
    </row>
    <row r="253" spans="2:288" ht="15" customHeight="1" x14ac:dyDescent="0.25">
      <c r="B253" s="1590" t="s">
        <v>270</v>
      </c>
      <c r="C253" s="1588" t="str">
        <v/>
      </c>
      <c r="D253" s="1588" t="str">
        <v/>
      </c>
      <c r="E253" s="1588" t="str">
        <v/>
      </c>
      <c r="F253" s="1588" t="str">
        <v/>
      </c>
      <c r="G253" s="1588" t="str">
        <v/>
      </c>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8"/>
      <c r="DX253" s="21"/>
      <c r="DY253" s="21"/>
      <c r="DZ253" s="21"/>
      <c r="EA253" s="21"/>
      <c r="EB253" s="21"/>
      <c r="EC253" s="21"/>
      <c r="ED253" s="21"/>
      <c r="EE253" s="21"/>
      <c r="EF253" s="21"/>
      <c r="EG253" s="21"/>
      <c r="EH253" s="21"/>
      <c r="EI253" s="21"/>
      <c r="EJ253" s="21"/>
      <c r="EK253" s="21"/>
      <c r="EL253" s="21"/>
      <c r="EM253" s="21"/>
      <c r="EN253" s="21"/>
      <c r="EO253" s="21"/>
      <c r="EP253" s="21"/>
      <c r="EQ253" s="21"/>
      <c r="ER253" s="28"/>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R253" s="21"/>
      <c r="IS253" s="21"/>
      <c r="IT253" s="21"/>
      <c r="IU253" s="21"/>
      <c r="IV253" s="21"/>
      <c r="IW253" s="21"/>
      <c r="IX253" s="21"/>
      <c r="IY253" s="21"/>
      <c r="IZ253" s="21"/>
      <c r="JA253" s="21"/>
      <c r="JB253" s="21"/>
      <c r="JC253" s="21"/>
      <c r="JD253" s="21"/>
      <c r="JE253" s="21"/>
      <c r="JF253" s="21"/>
      <c r="JG253" s="28"/>
      <c r="JH253" s="21"/>
      <c r="JI253" s="21"/>
      <c r="JJ253" s="21"/>
      <c r="JK253" s="21"/>
      <c r="JL253" s="21"/>
      <c r="JM253" s="21"/>
      <c r="JN253" s="21"/>
      <c r="JO253" s="21"/>
      <c r="JP253" s="21"/>
      <c r="JQ253" s="21"/>
      <c r="JR253" s="21"/>
      <c r="JS253" s="21"/>
      <c r="JT253" s="21"/>
      <c r="JU253" s="21"/>
      <c r="JV253" s="21"/>
      <c r="JW253" s="21"/>
      <c r="JX253" s="21"/>
      <c r="JY253" s="21"/>
      <c r="JZ253" s="21"/>
      <c r="KA253" s="21"/>
      <c r="KB253" s="28"/>
    </row>
    <row r="254" spans="2:288" ht="15" customHeight="1" x14ac:dyDescent="0.25">
      <c r="B254" s="1590" t="s">
        <v>271</v>
      </c>
      <c r="C254" s="1588" t="str">
        <v/>
      </c>
      <c r="D254" s="1588" t="str">
        <v/>
      </c>
      <c r="E254" s="1588" t="str">
        <v/>
      </c>
      <c r="F254" s="1588" t="str">
        <v/>
      </c>
      <c r="G254" s="1588" t="str">
        <v/>
      </c>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8"/>
      <c r="DX254" s="21"/>
      <c r="DY254" s="21"/>
      <c r="DZ254" s="21"/>
      <c r="EA254" s="21"/>
      <c r="EB254" s="21"/>
      <c r="EC254" s="21"/>
      <c r="ED254" s="21"/>
      <c r="EE254" s="21"/>
      <c r="EF254" s="21"/>
      <c r="EG254" s="21"/>
      <c r="EH254" s="21"/>
      <c r="EI254" s="21"/>
      <c r="EJ254" s="21"/>
      <c r="EK254" s="21"/>
      <c r="EL254" s="21"/>
      <c r="EM254" s="21"/>
      <c r="EN254" s="21"/>
      <c r="EO254" s="21"/>
      <c r="EP254" s="21"/>
      <c r="EQ254" s="21"/>
      <c r="ER254" s="28"/>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R254" s="21"/>
      <c r="IS254" s="21"/>
      <c r="IT254" s="21"/>
      <c r="IU254" s="21"/>
      <c r="IV254" s="21"/>
      <c r="IW254" s="21"/>
      <c r="IX254" s="21"/>
      <c r="IY254" s="21"/>
      <c r="IZ254" s="21"/>
      <c r="JA254" s="21"/>
      <c r="JB254" s="21"/>
      <c r="JC254" s="21"/>
      <c r="JD254" s="21"/>
      <c r="JE254" s="21"/>
      <c r="JF254" s="21"/>
      <c r="JG254" s="28"/>
      <c r="JH254" s="21"/>
      <c r="JI254" s="21"/>
      <c r="JJ254" s="21"/>
      <c r="JK254" s="21"/>
      <c r="JL254" s="21"/>
      <c r="JM254" s="21"/>
      <c r="JN254" s="21"/>
      <c r="JO254" s="21"/>
      <c r="JP254" s="21"/>
      <c r="JQ254" s="21"/>
      <c r="JR254" s="21"/>
      <c r="JS254" s="21"/>
      <c r="JT254" s="21"/>
      <c r="JU254" s="21"/>
      <c r="JV254" s="21"/>
      <c r="JW254" s="21"/>
      <c r="JX254" s="21"/>
      <c r="JY254" s="21"/>
      <c r="JZ254" s="21"/>
      <c r="KA254" s="21"/>
      <c r="KB254" s="28"/>
    </row>
    <row r="255" spans="2:288" ht="15" customHeight="1" x14ac:dyDescent="0.25">
      <c r="B255" s="1590" t="s">
        <v>272</v>
      </c>
      <c r="C255" s="1588" t="str">
        <v/>
      </c>
      <c r="D255" s="1588" t="str">
        <v/>
      </c>
      <c r="E255" s="1588" t="str">
        <v/>
      </c>
      <c r="F255" s="1588" t="str">
        <v/>
      </c>
      <c r="G255" s="1588" t="str">
        <v/>
      </c>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8"/>
      <c r="DX255" s="21"/>
      <c r="DY255" s="21"/>
      <c r="DZ255" s="21"/>
      <c r="EA255" s="21"/>
      <c r="EB255" s="21"/>
      <c r="EC255" s="21"/>
      <c r="ED255" s="21"/>
      <c r="EE255" s="21"/>
      <c r="EF255" s="21"/>
      <c r="EG255" s="21"/>
      <c r="EH255" s="21"/>
      <c r="EI255" s="21"/>
      <c r="EJ255" s="21"/>
      <c r="EK255" s="21"/>
      <c r="EL255" s="21"/>
      <c r="EM255" s="21"/>
      <c r="EN255" s="21"/>
      <c r="EO255" s="21"/>
      <c r="EP255" s="21"/>
      <c r="EQ255" s="21"/>
      <c r="ER255" s="28"/>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R255" s="21"/>
      <c r="IS255" s="21"/>
      <c r="IT255" s="21"/>
      <c r="IU255" s="21"/>
      <c r="IV255" s="21"/>
      <c r="IW255" s="21"/>
      <c r="IX255" s="21"/>
      <c r="IY255" s="21"/>
      <c r="IZ255" s="21"/>
      <c r="JA255" s="21"/>
      <c r="JB255" s="21"/>
      <c r="JC255" s="21"/>
      <c r="JD255" s="21"/>
      <c r="JE255" s="21"/>
      <c r="JF255" s="21"/>
      <c r="JG255" s="28"/>
      <c r="JH255" s="21"/>
      <c r="JI255" s="21"/>
      <c r="JJ255" s="21"/>
      <c r="JK255" s="21"/>
      <c r="JL255" s="21"/>
      <c r="JM255" s="21"/>
      <c r="JN255" s="21"/>
      <c r="JO255" s="21"/>
      <c r="JP255" s="21"/>
      <c r="JQ255" s="21"/>
      <c r="JR255" s="21"/>
      <c r="JS255" s="21"/>
      <c r="JT255" s="21"/>
      <c r="JU255" s="21"/>
      <c r="JV255" s="21"/>
      <c r="JW255" s="21"/>
      <c r="JX255" s="21"/>
      <c r="JY255" s="21"/>
      <c r="JZ255" s="21"/>
      <c r="KA255" s="21"/>
      <c r="KB255" s="28"/>
    </row>
    <row r="256" spans="2:288" ht="15" customHeight="1" x14ac:dyDescent="0.25">
      <c r="B256" s="1590" t="s">
        <v>273</v>
      </c>
      <c r="C256" s="1588" t="str">
        <v/>
      </c>
      <c r="D256" s="1588" t="str">
        <v/>
      </c>
      <c r="E256" s="1588" t="str">
        <v/>
      </c>
      <c r="F256" s="1588" t="str">
        <v/>
      </c>
      <c r="G256" s="1588" t="str">
        <v/>
      </c>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8"/>
      <c r="DX256" s="21"/>
      <c r="DY256" s="21"/>
      <c r="DZ256" s="21"/>
      <c r="EA256" s="21"/>
      <c r="EB256" s="21"/>
      <c r="EC256" s="21"/>
      <c r="ED256" s="21"/>
      <c r="EE256" s="21"/>
      <c r="EF256" s="21"/>
      <c r="EG256" s="21"/>
      <c r="EH256" s="21"/>
      <c r="EI256" s="21"/>
      <c r="EJ256" s="21"/>
      <c r="EK256" s="21"/>
      <c r="EL256" s="21"/>
      <c r="EM256" s="21"/>
      <c r="EN256" s="21"/>
      <c r="EO256" s="21"/>
      <c r="EP256" s="21"/>
      <c r="EQ256" s="21"/>
      <c r="ER256" s="28"/>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R256" s="21"/>
      <c r="IS256" s="21"/>
      <c r="IT256" s="21"/>
      <c r="IU256" s="21"/>
      <c r="IV256" s="21"/>
      <c r="IW256" s="21"/>
      <c r="IX256" s="21"/>
      <c r="IY256" s="21"/>
      <c r="IZ256" s="21"/>
      <c r="JA256" s="21"/>
      <c r="JB256" s="21"/>
      <c r="JC256" s="21"/>
      <c r="JD256" s="21"/>
      <c r="JE256" s="21"/>
      <c r="JF256" s="21"/>
      <c r="JG256" s="28"/>
      <c r="JH256" s="21"/>
      <c r="JI256" s="21"/>
      <c r="JJ256" s="21"/>
      <c r="JK256" s="21"/>
      <c r="JL256" s="21"/>
      <c r="JM256" s="21"/>
      <c r="JN256" s="21"/>
      <c r="JO256" s="21"/>
      <c r="JP256" s="21"/>
      <c r="JQ256" s="21"/>
      <c r="JR256" s="21"/>
      <c r="JS256" s="21"/>
      <c r="JT256" s="21"/>
      <c r="JU256" s="21"/>
      <c r="JV256" s="21"/>
      <c r="JW256" s="21"/>
      <c r="JX256" s="21"/>
      <c r="JY256" s="21"/>
      <c r="JZ256" s="21"/>
      <c r="KA256" s="21"/>
      <c r="KB256" s="28"/>
    </row>
    <row r="257" spans="2:288" ht="15" customHeight="1" x14ac:dyDescent="0.25">
      <c r="B257" s="1590" t="s">
        <v>274</v>
      </c>
      <c r="C257" s="1588" t="str">
        <v/>
      </c>
      <c r="D257" s="1588" t="str">
        <v/>
      </c>
      <c r="E257" s="1588" t="str">
        <v/>
      </c>
      <c r="F257" s="1588" t="str">
        <v/>
      </c>
      <c r="G257" s="1588" t="str">
        <v/>
      </c>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8"/>
      <c r="DX257" s="21"/>
      <c r="DY257" s="21"/>
      <c r="DZ257" s="21"/>
      <c r="EA257" s="21"/>
      <c r="EB257" s="21"/>
      <c r="EC257" s="21"/>
      <c r="ED257" s="21"/>
      <c r="EE257" s="21"/>
      <c r="EF257" s="21"/>
      <c r="EG257" s="21"/>
      <c r="EH257" s="21"/>
      <c r="EI257" s="21"/>
      <c r="EJ257" s="21"/>
      <c r="EK257" s="21"/>
      <c r="EL257" s="21"/>
      <c r="EM257" s="21"/>
      <c r="EN257" s="21"/>
      <c r="EO257" s="21"/>
      <c r="EP257" s="21"/>
      <c r="EQ257" s="21"/>
      <c r="ER257" s="28"/>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c r="IK257" s="21"/>
      <c r="IL257" s="21"/>
      <c r="IM257" s="21"/>
      <c r="IN257" s="21"/>
      <c r="IO257" s="21"/>
      <c r="IP257" s="21"/>
      <c r="IQ257" s="21"/>
      <c r="IR257" s="21"/>
      <c r="IS257" s="21"/>
      <c r="IT257" s="21"/>
      <c r="IU257" s="21"/>
      <c r="IV257" s="21"/>
      <c r="IW257" s="21"/>
      <c r="IX257" s="21"/>
      <c r="IY257" s="21"/>
      <c r="IZ257" s="21"/>
      <c r="JA257" s="21"/>
      <c r="JB257" s="21"/>
      <c r="JC257" s="21"/>
      <c r="JD257" s="21"/>
      <c r="JE257" s="21"/>
      <c r="JF257" s="21"/>
      <c r="JG257" s="28"/>
      <c r="JH257" s="21"/>
      <c r="JI257" s="21"/>
      <c r="JJ257" s="21"/>
      <c r="JK257" s="21"/>
      <c r="JL257" s="21"/>
      <c r="JM257" s="21"/>
      <c r="JN257" s="21"/>
      <c r="JO257" s="21"/>
      <c r="JP257" s="21"/>
      <c r="JQ257" s="21"/>
      <c r="JR257" s="21"/>
      <c r="JS257" s="21"/>
      <c r="JT257" s="21"/>
      <c r="JU257" s="21"/>
      <c r="JV257" s="21"/>
      <c r="JW257" s="21"/>
      <c r="JX257" s="21"/>
      <c r="JY257" s="21"/>
      <c r="JZ257" s="21"/>
      <c r="KA257" s="21"/>
      <c r="KB257" s="28"/>
    </row>
    <row r="258" spans="2:288" ht="15" customHeight="1" x14ac:dyDescent="0.25">
      <c r="B258" s="1590" t="s">
        <v>275</v>
      </c>
      <c r="C258" s="1588" t="str">
        <v/>
      </c>
      <c r="D258" s="1588" t="str">
        <v/>
      </c>
      <c r="E258" s="1588" t="str">
        <v/>
      </c>
      <c r="F258" s="1588" t="str">
        <v/>
      </c>
      <c r="G258" s="1588" t="str">
        <v/>
      </c>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8"/>
      <c r="DX258" s="21"/>
      <c r="DY258" s="21"/>
      <c r="DZ258" s="21"/>
      <c r="EA258" s="21"/>
      <c r="EB258" s="21"/>
      <c r="EC258" s="21"/>
      <c r="ED258" s="21"/>
      <c r="EE258" s="21"/>
      <c r="EF258" s="21"/>
      <c r="EG258" s="21"/>
      <c r="EH258" s="21"/>
      <c r="EI258" s="21"/>
      <c r="EJ258" s="21"/>
      <c r="EK258" s="21"/>
      <c r="EL258" s="21"/>
      <c r="EM258" s="21"/>
      <c r="EN258" s="21"/>
      <c r="EO258" s="21"/>
      <c r="EP258" s="21"/>
      <c r="EQ258" s="21"/>
      <c r="ER258" s="28"/>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c r="IK258" s="21"/>
      <c r="IL258" s="21"/>
      <c r="IM258" s="21"/>
      <c r="IN258" s="21"/>
      <c r="IO258" s="21"/>
      <c r="IP258" s="21"/>
      <c r="IQ258" s="21"/>
      <c r="IR258" s="21"/>
      <c r="IS258" s="21"/>
      <c r="IT258" s="21"/>
      <c r="IU258" s="21"/>
      <c r="IV258" s="21"/>
      <c r="IW258" s="21"/>
      <c r="IX258" s="21"/>
      <c r="IY258" s="21"/>
      <c r="IZ258" s="21"/>
      <c r="JA258" s="21"/>
      <c r="JB258" s="21"/>
      <c r="JC258" s="21"/>
      <c r="JD258" s="21"/>
      <c r="JE258" s="21"/>
      <c r="JF258" s="21"/>
      <c r="JG258" s="28"/>
      <c r="JH258" s="21"/>
      <c r="JI258" s="21"/>
      <c r="JJ258" s="21"/>
      <c r="JK258" s="21"/>
      <c r="JL258" s="21"/>
      <c r="JM258" s="21"/>
      <c r="JN258" s="21"/>
      <c r="JO258" s="21"/>
      <c r="JP258" s="21"/>
      <c r="JQ258" s="21"/>
      <c r="JR258" s="21"/>
      <c r="JS258" s="21"/>
      <c r="JT258" s="21"/>
      <c r="JU258" s="21"/>
      <c r="JV258" s="21"/>
      <c r="JW258" s="21"/>
      <c r="JX258" s="21"/>
      <c r="JY258" s="21"/>
      <c r="JZ258" s="21"/>
      <c r="KA258" s="21"/>
      <c r="KB258" s="28"/>
    </row>
    <row r="259" spans="2:288" ht="15" customHeight="1" x14ac:dyDescent="0.25">
      <c r="B259" s="1590" t="s">
        <v>276</v>
      </c>
      <c r="C259" s="1588" t="str">
        <v/>
      </c>
      <c r="D259" s="1588" t="str">
        <v/>
      </c>
      <c r="E259" s="1588" t="str">
        <v/>
      </c>
      <c r="F259" s="1588" t="str">
        <v/>
      </c>
      <c r="G259" s="1588" t="str">
        <v/>
      </c>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8"/>
      <c r="DX259" s="21"/>
      <c r="DY259" s="21"/>
      <c r="DZ259" s="21"/>
      <c r="EA259" s="21"/>
      <c r="EB259" s="21"/>
      <c r="EC259" s="21"/>
      <c r="ED259" s="21"/>
      <c r="EE259" s="21"/>
      <c r="EF259" s="21"/>
      <c r="EG259" s="21"/>
      <c r="EH259" s="21"/>
      <c r="EI259" s="21"/>
      <c r="EJ259" s="21"/>
      <c r="EK259" s="21"/>
      <c r="EL259" s="21"/>
      <c r="EM259" s="21"/>
      <c r="EN259" s="21"/>
      <c r="EO259" s="21"/>
      <c r="EP259" s="21"/>
      <c r="EQ259" s="21"/>
      <c r="ER259" s="28"/>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c r="IK259" s="21"/>
      <c r="IL259" s="21"/>
      <c r="IM259" s="21"/>
      <c r="IN259" s="21"/>
      <c r="IO259" s="21"/>
      <c r="IP259" s="21"/>
      <c r="IQ259" s="21"/>
      <c r="IR259" s="21"/>
      <c r="IS259" s="21"/>
      <c r="IT259" s="21"/>
      <c r="IU259" s="21"/>
      <c r="IV259" s="21"/>
      <c r="IW259" s="21"/>
      <c r="IX259" s="21"/>
      <c r="IY259" s="21"/>
      <c r="IZ259" s="21"/>
      <c r="JA259" s="21"/>
      <c r="JB259" s="21"/>
      <c r="JC259" s="21"/>
      <c r="JD259" s="21"/>
      <c r="JE259" s="21"/>
      <c r="JF259" s="21"/>
      <c r="JG259" s="28"/>
      <c r="JH259" s="21"/>
      <c r="JI259" s="21"/>
      <c r="JJ259" s="21"/>
      <c r="JK259" s="21"/>
      <c r="JL259" s="21"/>
      <c r="JM259" s="21"/>
      <c r="JN259" s="21"/>
      <c r="JO259" s="21"/>
      <c r="JP259" s="21"/>
      <c r="JQ259" s="21"/>
      <c r="JR259" s="21"/>
      <c r="JS259" s="21"/>
      <c r="JT259" s="21"/>
      <c r="JU259" s="21"/>
      <c r="JV259" s="21"/>
      <c r="JW259" s="21"/>
      <c r="JX259" s="21"/>
      <c r="JY259" s="21"/>
      <c r="JZ259" s="21"/>
      <c r="KA259" s="21"/>
      <c r="KB259" s="28"/>
    </row>
    <row r="260" spans="2:288" ht="15" customHeight="1" x14ac:dyDescent="0.25">
      <c r="B260" s="1590" t="s">
        <v>277</v>
      </c>
      <c r="C260" s="1588" t="str">
        <v/>
      </c>
      <c r="D260" s="1588" t="str">
        <v/>
      </c>
      <c r="E260" s="1588" t="str">
        <v/>
      </c>
      <c r="F260" s="1588" t="str">
        <v/>
      </c>
      <c r="G260" s="1588" t="str">
        <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8"/>
      <c r="DX260" s="21"/>
      <c r="DY260" s="21"/>
      <c r="DZ260" s="21"/>
      <c r="EA260" s="21"/>
      <c r="EB260" s="21"/>
      <c r="EC260" s="21"/>
      <c r="ED260" s="21"/>
      <c r="EE260" s="21"/>
      <c r="EF260" s="21"/>
      <c r="EG260" s="21"/>
      <c r="EH260" s="21"/>
      <c r="EI260" s="21"/>
      <c r="EJ260" s="21"/>
      <c r="EK260" s="21"/>
      <c r="EL260" s="21"/>
      <c r="EM260" s="21"/>
      <c r="EN260" s="21"/>
      <c r="EO260" s="21"/>
      <c r="EP260" s="21"/>
      <c r="EQ260" s="21"/>
      <c r="ER260" s="28"/>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c r="IK260" s="21"/>
      <c r="IL260" s="21"/>
      <c r="IM260" s="21"/>
      <c r="IN260" s="21"/>
      <c r="IO260" s="21"/>
      <c r="IP260" s="21"/>
      <c r="IQ260" s="21"/>
      <c r="IR260" s="21"/>
      <c r="IS260" s="21"/>
      <c r="IT260" s="21"/>
      <c r="IU260" s="21"/>
      <c r="IV260" s="21"/>
      <c r="IW260" s="21"/>
      <c r="IX260" s="21"/>
      <c r="IY260" s="21"/>
      <c r="IZ260" s="21"/>
      <c r="JA260" s="21"/>
      <c r="JB260" s="21"/>
      <c r="JC260" s="21"/>
      <c r="JD260" s="21"/>
      <c r="JE260" s="21"/>
      <c r="JF260" s="21"/>
      <c r="JG260" s="28"/>
      <c r="JH260" s="21"/>
      <c r="JI260" s="21"/>
      <c r="JJ260" s="21"/>
      <c r="JK260" s="21"/>
      <c r="JL260" s="21"/>
      <c r="JM260" s="21"/>
      <c r="JN260" s="21"/>
      <c r="JO260" s="21"/>
      <c r="JP260" s="21"/>
      <c r="JQ260" s="21"/>
      <c r="JR260" s="21"/>
      <c r="JS260" s="21"/>
      <c r="JT260" s="21"/>
      <c r="JU260" s="21"/>
      <c r="JV260" s="21"/>
      <c r="JW260" s="21"/>
      <c r="JX260" s="21"/>
      <c r="JY260" s="21"/>
      <c r="JZ260" s="21"/>
      <c r="KA260" s="21"/>
      <c r="KB260" s="28"/>
    </row>
    <row r="261" spans="2:288" ht="15" customHeight="1" x14ac:dyDescent="0.25">
      <c r="B261" s="1590" t="s">
        <v>278</v>
      </c>
      <c r="C261" s="1588" t="str">
        <v/>
      </c>
      <c r="D261" s="1588" t="str">
        <v/>
      </c>
      <c r="E261" s="1588" t="str">
        <v/>
      </c>
      <c r="F261" s="1588" t="str">
        <v/>
      </c>
      <c r="G261" s="1588" t="str">
        <v/>
      </c>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8"/>
      <c r="DX261" s="21"/>
      <c r="DY261" s="21"/>
      <c r="DZ261" s="21"/>
      <c r="EA261" s="21"/>
      <c r="EB261" s="21"/>
      <c r="EC261" s="21"/>
      <c r="ED261" s="21"/>
      <c r="EE261" s="21"/>
      <c r="EF261" s="21"/>
      <c r="EG261" s="21"/>
      <c r="EH261" s="21"/>
      <c r="EI261" s="21"/>
      <c r="EJ261" s="21"/>
      <c r="EK261" s="21"/>
      <c r="EL261" s="21"/>
      <c r="EM261" s="21"/>
      <c r="EN261" s="21"/>
      <c r="EO261" s="21"/>
      <c r="EP261" s="21"/>
      <c r="EQ261" s="21"/>
      <c r="ER261" s="28"/>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c r="IK261" s="21"/>
      <c r="IL261" s="21"/>
      <c r="IM261" s="21"/>
      <c r="IN261" s="21"/>
      <c r="IO261" s="21"/>
      <c r="IP261" s="21"/>
      <c r="IQ261" s="21"/>
      <c r="IR261" s="21"/>
      <c r="IS261" s="21"/>
      <c r="IT261" s="21"/>
      <c r="IU261" s="21"/>
      <c r="IV261" s="21"/>
      <c r="IW261" s="21"/>
      <c r="IX261" s="21"/>
      <c r="IY261" s="21"/>
      <c r="IZ261" s="21"/>
      <c r="JA261" s="21"/>
      <c r="JB261" s="21"/>
      <c r="JC261" s="21"/>
      <c r="JD261" s="21"/>
      <c r="JE261" s="21"/>
      <c r="JF261" s="21"/>
      <c r="JG261" s="28"/>
      <c r="JH261" s="21"/>
      <c r="JI261" s="21"/>
      <c r="JJ261" s="21"/>
      <c r="JK261" s="21"/>
      <c r="JL261" s="21"/>
      <c r="JM261" s="21"/>
      <c r="JN261" s="21"/>
      <c r="JO261" s="21"/>
      <c r="JP261" s="21"/>
      <c r="JQ261" s="21"/>
      <c r="JR261" s="21"/>
      <c r="JS261" s="21"/>
      <c r="JT261" s="21"/>
      <c r="JU261" s="21"/>
      <c r="JV261" s="21"/>
      <c r="JW261" s="21"/>
      <c r="JX261" s="21"/>
      <c r="JY261" s="21"/>
      <c r="JZ261" s="21"/>
      <c r="KA261" s="21"/>
      <c r="KB261" s="28"/>
    </row>
    <row r="262" spans="2:288" ht="15" customHeight="1" x14ac:dyDescent="0.25">
      <c r="B262" s="1590" t="s">
        <v>279</v>
      </c>
      <c r="C262" s="1588" t="str">
        <v/>
      </c>
      <c r="D262" s="1588" t="str">
        <v/>
      </c>
      <c r="E262" s="1588" t="str">
        <v/>
      </c>
      <c r="F262" s="1588" t="str">
        <v/>
      </c>
      <c r="G262" s="1588" t="str">
        <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8"/>
      <c r="DX262" s="21"/>
      <c r="DY262" s="21"/>
      <c r="DZ262" s="21"/>
      <c r="EA262" s="21"/>
      <c r="EB262" s="21"/>
      <c r="EC262" s="21"/>
      <c r="ED262" s="21"/>
      <c r="EE262" s="21"/>
      <c r="EF262" s="21"/>
      <c r="EG262" s="21"/>
      <c r="EH262" s="21"/>
      <c r="EI262" s="21"/>
      <c r="EJ262" s="21"/>
      <c r="EK262" s="21"/>
      <c r="EL262" s="21"/>
      <c r="EM262" s="21"/>
      <c r="EN262" s="21"/>
      <c r="EO262" s="21"/>
      <c r="EP262" s="21"/>
      <c r="EQ262" s="21"/>
      <c r="ER262" s="28"/>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c r="IK262" s="21"/>
      <c r="IL262" s="21"/>
      <c r="IM262" s="21"/>
      <c r="IN262" s="21"/>
      <c r="IO262" s="21"/>
      <c r="IP262" s="21"/>
      <c r="IQ262" s="21"/>
      <c r="IR262" s="21"/>
      <c r="IS262" s="21"/>
      <c r="IT262" s="21"/>
      <c r="IU262" s="21"/>
      <c r="IV262" s="21"/>
      <c r="IW262" s="21"/>
      <c r="IX262" s="21"/>
      <c r="IY262" s="21"/>
      <c r="IZ262" s="21"/>
      <c r="JA262" s="21"/>
      <c r="JB262" s="21"/>
      <c r="JC262" s="21"/>
      <c r="JD262" s="21"/>
      <c r="JE262" s="21"/>
      <c r="JF262" s="21"/>
      <c r="JG262" s="28"/>
      <c r="JH262" s="21"/>
      <c r="JI262" s="21"/>
      <c r="JJ262" s="21"/>
      <c r="JK262" s="21"/>
      <c r="JL262" s="21"/>
      <c r="JM262" s="21"/>
      <c r="JN262" s="21"/>
      <c r="JO262" s="21"/>
      <c r="JP262" s="21"/>
      <c r="JQ262" s="21"/>
      <c r="JR262" s="21"/>
      <c r="JS262" s="21"/>
      <c r="JT262" s="21"/>
      <c r="JU262" s="21"/>
      <c r="JV262" s="21"/>
      <c r="JW262" s="21"/>
      <c r="JX262" s="21"/>
      <c r="JY262" s="21"/>
      <c r="JZ262" s="21"/>
      <c r="KA262" s="21"/>
      <c r="KB262" s="28"/>
    </row>
    <row r="263" spans="2:288" ht="15" customHeight="1" x14ac:dyDescent="0.25">
      <c r="B263" s="1590" t="s">
        <v>280</v>
      </c>
      <c r="C263" s="1588" t="str">
        <v/>
      </c>
      <c r="D263" s="1588" t="str">
        <v/>
      </c>
      <c r="E263" s="1588" t="str">
        <v/>
      </c>
      <c r="F263" s="1588" t="str">
        <v/>
      </c>
      <c r="G263" s="1588" t="str">
        <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8"/>
      <c r="DX263" s="21"/>
      <c r="DY263" s="21"/>
      <c r="DZ263" s="21"/>
      <c r="EA263" s="21"/>
      <c r="EB263" s="21"/>
      <c r="EC263" s="21"/>
      <c r="ED263" s="21"/>
      <c r="EE263" s="21"/>
      <c r="EF263" s="21"/>
      <c r="EG263" s="21"/>
      <c r="EH263" s="21"/>
      <c r="EI263" s="21"/>
      <c r="EJ263" s="21"/>
      <c r="EK263" s="21"/>
      <c r="EL263" s="21"/>
      <c r="EM263" s="21"/>
      <c r="EN263" s="21"/>
      <c r="EO263" s="21"/>
      <c r="EP263" s="21"/>
      <c r="EQ263" s="21"/>
      <c r="ER263" s="28"/>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1"/>
      <c r="IH263" s="21"/>
      <c r="II263" s="21"/>
      <c r="IJ263" s="21"/>
      <c r="IK263" s="21"/>
      <c r="IL263" s="21"/>
      <c r="IM263" s="21"/>
      <c r="IN263" s="21"/>
      <c r="IO263" s="21"/>
      <c r="IP263" s="21"/>
      <c r="IQ263" s="21"/>
      <c r="IR263" s="21"/>
      <c r="IS263" s="21"/>
      <c r="IT263" s="21"/>
      <c r="IU263" s="21"/>
      <c r="IV263" s="21"/>
      <c r="IW263" s="21"/>
      <c r="IX263" s="21"/>
      <c r="IY263" s="21"/>
      <c r="IZ263" s="21"/>
      <c r="JA263" s="21"/>
      <c r="JB263" s="21"/>
      <c r="JC263" s="21"/>
      <c r="JD263" s="21"/>
      <c r="JE263" s="21"/>
      <c r="JF263" s="21"/>
      <c r="JG263" s="28"/>
      <c r="JH263" s="21"/>
      <c r="JI263" s="21"/>
      <c r="JJ263" s="21"/>
      <c r="JK263" s="21"/>
      <c r="JL263" s="21"/>
      <c r="JM263" s="21"/>
      <c r="JN263" s="21"/>
      <c r="JO263" s="21"/>
      <c r="JP263" s="21"/>
      <c r="JQ263" s="21"/>
      <c r="JR263" s="21"/>
      <c r="JS263" s="21"/>
      <c r="JT263" s="21"/>
      <c r="JU263" s="21"/>
      <c r="JV263" s="21"/>
      <c r="JW263" s="21"/>
      <c r="JX263" s="21"/>
      <c r="JY263" s="21"/>
      <c r="JZ263" s="21"/>
      <c r="KA263" s="21"/>
      <c r="KB263" s="28"/>
    </row>
    <row r="264" spans="2:288" ht="15" customHeight="1" x14ac:dyDescent="0.25">
      <c r="B264" s="1590" t="s">
        <v>281</v>
      </c>
      <c r="C264" s="1588" t="str">
        <v/>
      </c>
      <c r="D264" s="1588" t="str">
        <v/>
      </c>
      <c r="E264" s="1588" t="str">
        <v/>
      </c>
      <c r="F264" s="1588" t="str">
        <v/>
      </c>
      <c r="G264" s="1588" t="str">
        <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8"/>
      <c r="DX264" s="21"/>
      <c r="DY264" s="21"/>
      <c r="DZ264" s="21"/>
      <c r="EA264" s="21"/>
      <c r="EB264" s="21"/>
      <c r="EC264" s="21"/>
      <c r="ED264" s="21"/>
      <c r="EE264" s="21"/>
      <c r="EF264" s="21"/>
      <c r="EG264" s="21"/>
      <c r="EH264" s="21"/>
      <c r="EI264" s="21"/>
      <c r="EJ264" s="21"/>
      <c r="EK264" s="21"/>
      <c r="EL264" s="21"/>
      <c r="EM264" s="21"/>
      <c r="EN264" s="21"/>
      <c r="EO264" s="21"/>
      <c r="EP264" s="21"/>
      <c r="EQ264" s="21"/>
      <c r="ER264" s="28"/>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1"/>
      <c r="IH264" s="21"/>
      <c r="II264" s="21"/>
      <c r="IJ264" s="21"/>
      <c r="IK264" s="21"/>
      <c r="IL264" s="21"/>
      <c r="IM264" s="21"/>
      <c r="IN264" s="21"/>
      <c r="IO264" s="21"/>
      <c r="IP264" s="21"/>
      <c r="IQ264" s="21"/>
      <c r="IR264" s="21"/>
      <c r="IS264" s="21"/>
      <c r="IT264" s="21"/>
      <c r="IU264" s="21"/>
      <c r="IV264" s="21"/>
      <c r="IW264" s="21"/>
      <c r="IX264" s="21"/>
      <c r="IY264" s="21"/>
      <c r="IZ264" s="21"/>
      <c r="JA264" s="21"/>
      <c r="JB264" s="21"/>
      <c r="JC264" s="21"/>
      <c r="JD264" s="21"/>
      <c r="JE264" s="21"/>
      <c r="JF264" s="21"/>
      <c r="JG264" s="28"/>
      <c r="JH264" s="21"/>
      <c r="JI264" s="21"/>
      <c r="JJ264" s="21"/>
      <c r="JK264" s="21"/>
      <c r="JL264" s="21"/>
      <c r="JM264" s="21"/>
      <c r="JN264" s="21"/>
      <c r="JO264" s="21"/>
      <c r="JP264" s="21"/>
      <c r="JQ264" s="21"/>
      <c r="JR264" s="21"/>
      <c r="JS264" s="21"/>
      <c r="JT264" s="21"/>
      <c r="JU264" s="21"/>
      <c r="JV264" s="21"/>
      <c r="JW264" s="21"/>
      <c r="JX264" s="21"/>
      <c r="JY264" s="21"/>
      <c r="JZ264" s="21"/>
      <c r="KA264" s="21"/>
      <c r="KB264" s="28"/>
    </row>
    <row r="265" spans="2:288" ht="15" customHeight="1" x14ac:dyDescent="0.25">
      <c r="B265" s="1590" t="s">
        <v>282</v>
      </c>
      <c r="C265" s="1588" t="str">
        <v/>
      </c>
      <c r="D265" s="1588" t="str">
        <v/>
      </c>
      <c r="E265" s="1588" t="str">
        <v/>
      </c>
      <c r="F265" s="1588" t="str">
        <v/>
      </c>
      <c r="G265" s="1588" t="str">
        <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8"/>
      <c r="DX265" s="21"/>
      <c r="DY265" s="21"/>
      <c r="DZ265" s="21"/>
      <c r="EA265" s="21"/>
      <c r="EB265" s="21"/>
      <c r="EC265" s="21"/>
      <c r="ED265" s="21"/>
      <c r="EE265" s="21"/>
      <c r="EF265" s="21"/>
      <c r="EG265" s="21"/>
      <c r="EH265" s="21"/>
      <c r="EI265" s="21"/>
      <c r="EJ265" s="21"/>
      <c r="EK265" s="21"/>
      <c r="EL265" s="21"/>
      <c r="EM265" s="21"/>
      <c r="EN265" s="21"/>
      <c r="EO265" s="21"/>
      <c r="EP265" s="21"/>
      <c r="EQ265" s="21"/>
      <c r="ER265" s="28"/>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1"/>
      <c r="IH265" s="21"/>
      <c r="II265" s="21"/>
      <c r="IJ265" s="21"/>
      <c r="IK265" s="21"/>
      <c r="IL265" s="21"/>
      <c r="IM265" s="21"/>
      <c r="IN265" s="21"/>
      <c r="IO265" s="21"/>
      <c r="IP265" s="21"/>
      <c r="IQ265" s="21"/>
      <c r="IR265" s="21"/>
      <c r="IS265" s="21"/>
      <c r="IT265" s="21"/>
      <c r="IU265" s="21"/>
      <c r="IV265" s="21"/>
      <c r="IW265" s="21"/>
      <c r="IX265" s="21"/>
      <c r="IY265" s="21"/>
      <c r="IZ265" s="21"/>
      <c r="JA265" s="21"/>
      <c r="JB265" s="21"/>
      <c r="JC265" s="21"/>
      <c r="JD265" s="21"/>
      <c r="JE265" s="21"/>
      <c r="JF265" s="21"/>
      <c r="JG265" s="28"/>
      <c r="JH265" s="21"/>
      <c r="JI265" s="21"/>
      <c r="JJ265" s="21"/>
      <c r="JK265" s="21"/>
      <c r="JL265" s="21"/>
      <c r="JM265" s="21"/>
      <c r="JN265" s="21"/>
      <c r="JO265" s="21"/>
      <c r="JP265" s="21"/>
      <c r="JQ265" s="21"/>
      <c r="JR265" s="21"/>
      <c r="JS265" s="21"/>
      <c r="JT265" s="21"/>
      <c r="JU265" s="21"/>
      <c r="JV265" s="21"/>
      <c r="JW265" s="21"/>
      <c r="JX265" s="21"/>
      <c r="JY265" s="21"/>
      <c r="JZ265" s="21"/>
      <c r="KA265" s="21"/>
      <c r="KB265" s="28"/>
    </row>
    <row r="266" spans="2:288" ht="15" customHeight="1" x14ac:dyDescent="0.25">
      <c r="B266" s="1590" t="s">
        <v>283</v>
      </c>
      <c r="C266" s="1588" t="str">
        <v/>
      </c>
      <c r="D266" s="1588" t="str">
        <v/>
      </c>
      <c r="E266" s="1588" t="str">
        <v/>
      </c>
      <c r="F266" s="1588" t="str">
        <v/>
      </c>
      <c r="G266" s="1588" t="str">
        <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8"/>
      <c r="DX266" s="21"/>
      <c r="DY266" s="21"/>
      <c r="DZ266" s="21"/>
      <c r="EA266" s="21"/>
      <c r="EB266" s="21"/>
      <c r="EC266" s="21"/>
      <c r="ED266" s="21"/>
      <c r="EE266" s="21"/>
      <c r="EF266" s="21"/>
      <c r="EG266" s="21"/>
      <c r="EH266" s="21"/>
      <c r="EI266" s="21"/>
      <c r="EJ266" s="21"/>
      <c r="EK266" s="21"/>
      <c r="EL266" s="21"/>
      <c r="EM266" s="21"/>
      <c r="EN266" s="21"/>
      <c r="EO266" s="21"/>
      <c r="EP266" s="21"/>
      <c r="EQ266" s="21"/>
      <c r="ER266" s="28"/>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1"/>
      <c r="IH266" s="21"/>
      <c r="II266" s="21"/>
      <c r="IJ266" s="21"/>
      <c r="IK266" s="21"/>
      <c r="IL266" s="21"/>
      <c r="IM266" s="21"/>
      <c r="IN266" s="21"/>
      <c r="IO266" s="21"/>
      <c r="IP266" s="21"/>
      <c r="IQ266" s="21"/>
      <c r="IR266" s="21"/>
      <c r="IS266" s="21"/>
      <c r="IT266" s="21"/>
      <c r="IU266" s="21"/>
      <c r="IV266" s="21"/>
      <c r="IW266" s="21"/>
      <c r="IX266" s="21"/>
      <c r="IY266" s="21"/>
      <c r="IZ266" s="21"/>
      <c r="JA266" s="21"/>
      <c r="JB266" s="21"/>
      <c r="JC266" s="21"/>
      <c r="JD266" s="21"/>
      <c r="JE266" s="21"/>
      <c r="JF266" s="21"/>
      <c r="JG266" s="28"/>
      <c r="JH266" s="21"/>
      <c r="JI266" s="21"/>
      <c r="JJ266" s="21"/>
      <c r="JK266" s="21"/>
      <c r="JL266" s="21"/>
      <c r="JM266" s="21"/>
      <c r="JN266" s="21"/>
      <c r="JO266" s="21"/>
      <c r="JP266" s="21"/>
      <c r="JQ266" s="21"/>
      <c r="JR266" s="21"/>
      <c r="JS266" s="21"/>
      <c r="JT266" s="21"/>
      <c r="JU266" s="21"/>
      <c r="JV266" s="21"/>
      <c r="JW266" s="21"/>
      <c r="JX266" s="21"/>
      <c r="JY266" s="21"/>
      <c r="JZ266" s="21"/>
      <c r="KA266" s="21"/>
      <c r="KB266" s="28"/>
    </row>
    <row r="267" spans="2:288" ht="15" customHeight="1" x14ac:dyDescent="0.25">
      <c r="B267" s="1590" t="s">
        <v>284</v>
      </c>
      <c r="C267" s="1588" t="str">
        <v/>
      </c>
      <c r="D267" s="1588" t="str">
        <v/>
      </c>
      <c r="E267" s="1588" t="str">
        <v/>
      </c>
      <c r="F267" s="1588" t="str">
        <v/>
      </c>
      <c r="G267" s="1588" t="str">
        <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8"/>
      <c r="DX267" s="21"/>
      <c r="DY267" s="21"/>
      <c r="DZ267" s="21"/>
      <c r="EA267" s="21"/>
      <c r="EB267" s="21"/>
      <c r="EC267" s="21"/>
      <c r="ED267" s="21"/>
      <c r="EE267" s="21"/>
      <c r="EF267" s="21"/>
      <c r="EG267" s="21"/>
      <c r="EH267" s="21"/>
      <c r="EI267" s="21"/>
      <c r="EJ267" s="21"/>
      <c r="EK267" s="21"/>
      <c r="EL267" s="21"/>
      <c r="EM267" s="21"/>
      <c r="EN267" s="21"/>
      <c r="EO267" s="21"/>
      <c r="EP267" s="21"/>
      <c r="EQ267" s="21"/>
      <c r="ER267" s="28"/>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1"/>
      <c r="IH267" s="21"/>
      <c r="II267" s="21"/>
      <c r="IJ267" s="21"/>
      <c r="IK267" s="21"/>
      <c r="IL267" s="21"/>
      <c r="IM267" s="21"/>
      <c r="IN267" s="21"/>
      <c r="IO267" s="21"/>
      <c r="IP267" s="21"/>
      <c r="IQ267" s="21"/>
      <c r="IR267" s="21"/>
      <c r="IS267" s="21"/>
      <c r="IT267" s="21"/>
      <c r="IU267" s="21"/>
      <c r="IV267" s="21"/>
      <c r="IW267" s="21"/>
      <c r="IX267" s="21"/>
      <c r="IY267" s="21"/>
      <c r="IZ267" s="21"/>
      <c r="JA267" s="21"/>
      <c r="JB267" s="21"/>
      <c r="JC267" s="21"/>
      <c r="JD267" s="21"/>
      <c r="JE267" s="21"/>
      <c r="JF267" s="21"/>
      <c r="JG267" s="28"/>
      <c r="JH267" s="21"/>
      <c r="JI267" s="21"/>
      <c r="JJ267" s="21"/>
      <c r="JK267" s="21"/>
      <c r="JL267" s="21"/>
      <c r="JM267" s="21"/>
      <c r="JN267" s="21"/>
      <c r="JO267" s="21"/>
      <c r="JP267" s="21"/>
      <c r="JQ267" s="21"/>
      <c r="JR267" s="21"/>
      <c r="JS267" s="21"/>
      <c r="JT267" s="21"/>
      <c r="JU267" s="21"/>
      <c r="JV267" s="21"/>
      <c r="JW267" s="21"/>
      <c r="JX267" s="21"/>
      <c r="JY267" s="21"/>
      <c r="JZ267" s="21"/>
      <c r="KA267" s="21"/>
      <c r="KB267" s="28"/>
    </row>
    <row r="268" spans="2:288" ht="15" customHeight="1" x14ac:dyDescent="0.25">
      <c r="B268" s="1590" t="s">
        <v>285</v>
      </c>
      <c r="C268" s="1588" t="str">
        <v/>
      </c>
      <c r="D268" s="1588" t="str">
        <v/>
      </c>
      <c r="E268" s="1588" t="str">
        <v/>
      </c>
      <c r="F268" s="1588" t="str">
        <v/>
      </c>
      <c r="G268" s="1588" t="str">
        <v/>
      </c>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8"/>
      <c r="DX268" s="21"/>
      <c r="DY268" s="21"/>
      <c r="DZ268" s="21"/>
      <c r="EA268" s="21"/>
      <c r="EB268" s="21"/>
      <c r="EC268" s="21"/>
      <c r="ED268" s="21"/>
      <c r="EE268" s="21"/>
      <c r="EF268" s="21"/>
      <c r="EG268" s="21"/>
      <c r="EH268" s="21"/>
      <c r="EI268" s="21"/>
      <c r="EJ268" s="21"/>
      <c r="EK268" s="21"/>
      <c r="EL268" s="21"/>
      <c r="EM268" s="21"/>
      <c r="EN268" s="21"/>
      <c r="EO268" s="21"/>
      <c r="EP268" s="21"/>
      <c r="EQ268" s="21"/>
      <c r="ER268" s="28"/>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8"/>
      <c r="JH268" s="21"/>
      <c r="JI268" s="21"/>
      <c r="JJ268" s="21"/>
      <c r="JK268" s="21"/>
      <c r="JL268" s="21"/>
      <c r="JM268" s="21"/>
      <c r="JN268" s="21"/>
      <c r="JO268" s="21"/>
      <c r="JP268" s="21"/>
      <c r="JQ268" s="21"/>
      <c r="JR268" s="21"/>
      <c r="JS268" s="21"/>
      <c r="JT268" s="21"/>
      <c r="JU268" s="21"/>
      <c r="JV268" s="21"/>
      <c r="JW268" s="21"/>
      <c r="JX268" s="21"/>
      <c r="JY268" s="21"/>
      <c r="JZ268" s="21"/>
      <c r="KA268" s="21"/>
      <c r="KB268" s="28"/>
    </row>
    <row r="269" spans="2:288" ht="15" customHeight="1" x14ac:dyDescent="0.25">
      <c r="B269" s="1590" t="s">
        <v>286</v>
      </c>
      <c r="C269" s="1588" t="str">
        <v/>
      </c>
      <c r="D269" s="1588" t="str">
        <v/>
      </c>
      <c r="E269" s="1588" t="str">
        <v/>
      </c>
      <c r="F269" s="1588" t="str">
        <v/>
      </c>
      <c r="G269" s="1588" t="str">
        <v/>
      </c>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8"/>
      <c r="DX269" s="21"/>
      <c r="DY269" s="21"/>
      <c r="DZ269" s="21"/>
      <c r="EA269" s="21"/>
      <c r="EB269" s="21"/>
      <c r="EC269" s="21"/>
      <c r="ED269" s="21"/>
      <c r="EE269" s="21"/>
      <c r="EF269" s="21"/>
      <c r="EG269" s="21"/>
      <c r="EH269" s="21"/>
      <c r="EI269" s="21"/>
      <c r="EJ269" s="21"/>
      <c r="EK269" s="21"/>
      <c r="EL269" s="21"/>
      <c r="EM269" s="21"/>
      <c r="EN269" s="21"/>
      <c r="EO269" s="21"/>
      <c r="EP269" s="21"/>
      <c r="EQ269" s="21"/>
      <c r="ER269" s="28"/>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8"/>
      <c r="JH269" s="21"/>
      <c r="JI269" s="21"/>
      <c r="JJ269" s="21"/>
      <c r="JK269" s="21"/>
      <c r="JL269" s="21"/>
      <c r="JM269" s="21"/>
      <c r="JN269" s="21"/>
      <c r="JO269" s="21"/>
      <c r="JP269" s="21"/>
      <c r="JQ269" s="21"/>
      <c r="JR269" s="21"/>
      <c r="JS269" s="21"/>
      <c r="JT269" s="21"/>
      <c r="JU269" s="21"/>
      <c r="JV269" s="21"/>
      <c r="JW269" s="21"/>
      <c r="JX269" s="21"/>
      <c r="JY269" s="21"/>
      <c r="JZ269" s="21"/>
      <c r="KA269" s="21"/>
      <c r="KB269" s="28"/>
    </row>
    <row r="270" spans="2:288" ht="15" customHeight="1" x14ac:dyDescent="0.25">
      <c r="B270" s="1590" t="s">
        <v>287</v>
      </c>
      <c r="C270" s="1588" t="str">
        <v/>
      </c>
      <c r="D270" s="1588" t="str">
        <v/>
      </c>
      <c r="E270" s="1588" t="str">
        <v/>
      </c>
      <c r="F270" s="1588" t="str">
        <v/>
      </c>
      <c r="G270" s="1588" t="str">
        <v/>
      </c>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8"/>
      <c r="DX270" s="21"/>
      <c r="DY270" s="21"/>
      <c r="DZ270" s="21"/>
      <c r="EA270" s="21"/>
      <c r="EB270" s="21"/>
      <c r="EC270" s="21"/>
      <c r="ED270" s="21"/>
      <c r="EE270" s="21"/>
      <c r="EF270" s="21"/>
      <c r="EG270" s="21"/>
      <c r="EH270" s="21"/>
      <c r="EI270" s="21"/>
      <c r="EJ270" s="21"/>
      <c r="EK270" s="21"/>
      <c r="EL270" s="21"/>
      <c r="EM270" s="21"/>
      <c r="EN270" s="21"/>
      <c r="EO270" s="21"/>
      <c r="EP270" s="21"/>
      <c r="EQ270" s="21"/>
      <c r="ER270" s="28"/>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8"/>
      <c r="JH270" s="21"/>
      <c r="JI270" s="21"/>
      <c r="JJ270" s="21"/>
      <c r="JK270" s="21"/>
      <c r="JL270" s="21"/>
      <c r="JM270" s="21"/>
      <c r="JN270" s="21"/>
      <c r="JO270" s="21"/>
      <c r="JP270" s="21"/>
      <c r="JQ270" s="21"/>
      <c r="JR270" s="21"/>
      <c r="JS270" s="21"/>
      <c r="JT270" s="21"/>
      <c r="JU270" s="21"/>
      <c r="JV270" s="21"/>
      <c r="JW270" s="21"/>
      <c r="JX270" s="21"/>
      <c r="JY270" s="21"/>
      <c r="JZ270" s="21"/>
      <c r="KA270" s="21"/>
      <c r="KB270" s="28"/>
    </row>
    <row r="271" spans="2:288" ht="15" customHeight="1" x14ac:dyDescent="0.25">
      <c r="B271" s="1590" t="s">
        <v>288</v>
      </c>
      <c r="C271" s="1588" t="str">
        <v/>
      </c>
      <c r="D271" s="1588" t="str">
        <v/>
      </c>
      <c r="E271" s="1588" t="str">
        <v/>
      </c>
      <c r="F271" s="1588" t="str">
        <v/>
      </c>
      <c r="G271" s="1588" t="str">
        <v/>
      </c>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8"/>
      <c r="DX271" s="21"/>
      <c r="DY271" s="21"/>
      <c r="DZ271" s="21"/>
      <c r="EA271" s="21"/>
      <c r="EB271" s="21"/>
      <c r="EC271" s="21"/>
      <c r="ED271" s="21"/>
      <c r="EE271" s="21"/>
      <c r="EF271" s="21"/>
      <c r="EG271" s="21"/>
      <c r="EH271" s="21"/>
      <c r="EI271" s="21"/>
      <c r="EJ271" s="21"/>
      <c r="EK271" s="21"/>
      <c r="EL271" s="21"/>
      <c r="EM271" s="21"/>
      <c r="EN271" s="21"/>
      <c r="EO271" s="21"/>
      <c r="EP271" s="21"/>
      <c r="EQ271" s="21"/>
      <c r="ER271" s="28"/>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c r="IK271" s="21"/>
      <c r="IL271" s="21"/>
      <c r="IM271" s="21"/>
      <c r="IN271" s="21"/>
      <c r="IO271" s="21"/>
      <c r="IP271" s="21"/>
      <c r="IQ271" s="21"/>
      <c r="IR271" s="21"/>
      <c r="IS271" s="21"/>
      <c r="IT271" s="21"/>
      <c r="IU271" s="21"/>
      <c r="IV271" s="21"/>
      <c r="IW271" s="21"/>
      <c r="IX271" s="21"/>
      <c r="IY271" s="21"/>
      <c r="IZ271" s="21"/>
      <c r="JA271" s="21"/>
      <c r="JB271" s="21"/>
      <c r="JC271" s="21"/>
      <c r="JD271" s="21"/>
      <c r="JE271" s="21"/>
      <c r="JF271" s="21"/>
      <c r="JG271" s="28"/>
      <c r="JH271" s="21"/>
      <c r="JI271" s="21"/>
      <c r="JJ271" s="21"/>
      <c r="JK271" s="21"/>
      <c r="JL271" s="21"/>
      <c r="JM271" s="21"/>
      <c r="JN271" s="21"/>
      <c r="JO271" s="21"/>
      <c r="JP271" s="21"/>
      <c r="JQ271" s="21"/>
      <c r="JR271" s="21"/>
      <c r="JS271" s="21"/>
      <c r="JT271" s="21"/>
      <c r="JU271" s="21"/>
      <c r="JV271" s="21"/>
      <c r="JW271" s="21"/>
      <c r="JX271" s="21"/>
      <c r="JY271" s="21"/>
      <c r="JZ271" s="21"/>
      <c r="KA271" s="21"/>
      <c r="KB271" s="28"/>
    </row>
    <row r="272" spans="2:288" ht="15" customHeight="1" x14ac:dyDescent="0.25">
      <c r="B272" s="1590" t="s">
        <v>289</v>
      </c>
      <c r="C272" s="1588" t="str">
        <v/>
      </c>
      <c r="D272" s="1588" t="str">
        <v/>
      </c>
      <c r="E272" s="1588" t="str">
        <v/>
      </c>
      <c r="F272" s="1588" t="str">
        <v/>
      </c>
      <c r="G272" s="1588" t="str">
        <v/>
      </c>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8"/>
      <c r="DX272" s="21"/>
      <c r="DY272" s="21"/>
      <c r="DZ272" s="21"/>
      <c r="EA272" s="21"/>
      <c r="EB272" s="21"/>
      <c r="EC272" s="21"/>
      <c r="ED272" s="21"/>
      <c r="EE272" s="21"/>
      <c r="EF272" s="21"/>
      <c r="EG272" s="21"/>
      <c r="EH272" s="21"/>
      <c r="EI272" s="21"/>
      <c r="EJ272" s="21"/>
      <c r="EK272" s="21"/>
      <c r="EL272" s="21"/>
      <c r="EM272" s="21"/>
      <c r="EN272" s="21"/>
      <c r="EO272" s="21"/>
      <c r="EP272" s="21"/>
      <c r="EQ272" s="21"/>
      <c r="ER272" s="28"/>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c r="IK272" s="21"/>
      <c r="IL272" s="21"/>
      <c r="IM272" s="21"/>
      <c r="IN272" s="21"/>
      <c r="IO272" s="21"/>
      <c r="IP272" s="21"/>
      <c r="IQ272" s="21"/>
      <c r="IR272" s="21"/>
      <c r="IS272" s="21"/>
      <c r="IT272" s="21"/>
      <c r="IU272" s="21"/>
      <c r="IV272" s="21"/>
      <c r="IW272" s="21"/>
      <c r="IX272" s="21"/>
      <c r="IY272" s="21"/>
      <c r="IZ272" s="21"/>
      <c r="JA272" s="21"/>
      <c r="JB272" s="21"/>
      <c r="JC272" s="21"/>
      <c r="JD272" s="21"/>
      <c r="JE272" s="21"/>
      <c r="JF272" s="21"/>
      <c r="JG272" s="28"/>
      <c r="JH272" s="21"/>
      <c r="JI272" s="21"/>
      <c r="JJ272" s="21"/>
      <c r="JK272" s="21"/>
      <c r="JL272" s="21"/>
      <c r="JM272" s="21"/>
      <c r="JN272" s="21"/>
      <c r="JO272" s="21"/>
      <c r="JP272" s="21"/>
      <c r="JQ272" s="21"/>
      <c r="JR272" s="21"/>
      <c r="JS272" s="21"/>
      <c r="JT272" s="21"/>
      <c r="JU272" s="21"/>
      <c r="JV272" s="21"/>
      <c r="JW272" s="21"/>
      <c r="JX272" s="21"/>
      <c r="JY272" s="21"/>
      <c r="JZ272" s="21"/>
      <c r="KA272" s="21"/>
      <c r="KB272" s="28"/>
    </row>
    <row r="273" spans="2:288" ht="15" customHeight="1" x14ac:dyDescent="0.25">
      <c r="B273" s="1590" t="s">
        <v>290</v>
      </c>
      <c r="C273" s="1588" t="str">
        <v/>
      </c>
      <c r="D273" s="1588" t="str">
        <v/>
      </c>
      <c r="E273" s="1588" t="str">
        <v/>
      </c>
      <c r="F273" s="1588" t="str">
        <v/>
      </c>
      <c r="G273" s="1588" t="str">
        <v/>
      </c>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8"/>
      <c r="DX273" s="21"/>
      <c r="DY273" s="21"/>
      <c r="DZ273" s="21"/>
      <c r="EA273" s="21"/>
      <c r="EB273" s="21"/>
      <c r="EC273" s="21"/>
      <c r="ED273" s="21"/>
      <c r="EE273" s="21"/>
      <c r="EF273" s="21"/>
      <c r="EG273" s="21"/>
      <c r="EH273" s="21"/>
      <c r="EI273" s="21"/>
      <c r="EJ273" s="21"/>
      <c r="EK273" s="21"/>
      <c r="EL273" s="21"/>
      <c r="EM273" s="21"/>
      <c r="EN273" s="21"/>
      <c r="EO273" s="21"/>
      <c r="EP273" s="21"/>
      <c r="EQ273" s="21"/>
      <c r="ER273" s="28"/>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c r="IK273" s="21"/>
      <c r="IL273" s="21"/>
      <c r="IM273" s="21"/>
      <c r="IN273" s="21"/>
      <c r="IO273" s="21"/>
      <c r="IP273" s="21"/>
      <c r="IQ273" s="21"/>
      <c r="IR273" s="21"/>
      <c r="IS273" s="21"/>
      <c r="IT273" s="21"/>
      <c r="IU273" s="21"/>
      <c r="IV273" s="21"/>
      <c r="IW273" s="21"/>
      <c r="IX273" s="21"/>
      <c r="IY273" s="21"/>
      <c r="IZ273" s="21"/>
      <c r="JA273" s="21"/>
      <c r="JB273" s="21"/>
      <c r="JC273" s="21"/>
      <c r="JD273" s="21"/>
      <c r="JE273" s="21"/>
      <c r="JF273" s="21"/>
      <c r="JG273" s="28"/>
      <c r="JH273" s="21"/>
      <c r="JI273" s="21"/>
      <c r="JJ273" s="21"/>
      <c r="JK273" s="21"/>
      <c r="JL273" s="21"/>
      <c r="JM273" s="21"/>
      <c r="JN273" s="21"/>
      <c r="JO273" s="21"/>
      <c r="JP273" s="21"/>
      <c r="JQ273" s="21"/>
      <c r="JR273" s="21"/>
      <c r="JS273" s="21"/>
      <c r="JT273" s="21"/>
      <c r="JU273" s="21"/>
      <c r="JV273" s="21"/>
      <c r="JW273" s="21"/>
      <c r="JX273" s="21"/>
      <c r="JY273" s="21"/>
      <c r="JZ273" s="21"/>
      <c r="KA273" s="21"/>
      <c r="KB273" s="28"/>
    </row>
    <row r="274" spans="2:288" ht="15" customHeight="1" x14ac:dyDescent="0.25">
      <c r="B274" s="1590" t="s">
        <v>291</v>
      </c>
      <c r="C274" s="1588" t="str">
        <v/>
      </c>
      <c r="D274" s="1588" t="str">
        <v/>
      </c>
      <c r="E274" s="1588" t="str">
        <v/>
      </c>
      <c r="F274" s="1588" t="str">
        <v/>
      </c>
      <c r="G274" s="1588" t="str">
        <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8"/>
      <c r="DX274" s="21"/>
      <c r="DY274" s="21"/>
      <c r="DZ274" s="21"/>
      <c r="EA274" s="21"/>
      <c r="EB274" s="21"/>
      <c r="EC274" s="21"/>
      <c r="ED274" s="21"/>
      <c r="EE274" s="21"/>
      <c r="EF274" s="21"/>
      <c r="EG274" s="21"/>
      <c r="EH274" s="21"/>
      <c r="EI274" s="21"/>
      <c r="EJ274" s="21"/>
      <c r="EK274" s="21"/>
      <c r="EL274" s="21"/>
      <c r="EM274" s="21"/>
      <c r="EN274" s="21"/>
      <c r="EO274" s="21"/>
      <c r="EP274" s="21"/>
      <c r="EQ274" s="21"/>
      <c r="ER274" s="28"/>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c r="IK274" s="21"/>
      <c r="IL274" s="21"/>
      <c r="IM274" s="21"/>
      <c r="IN274" s="21"/>
      <c r="IO274" s="21"/>
      <c r="IP274" s="21"/>
      <c r="IQ274" s="21"/>
      <c r="IR274" s="21"/>
      <c r="IS274" s="21"/>
      <c r="IT274" s="21"/>
      <c r="IU274" s="21"/>
      <c r="IV274" s="21"/>
      <c r="IW274" s="21"/>
      <c r="IX274" s="21"/>
      <c r="IY274" s="21"/>
      <c r="IZ274" s="21"/>
      <c r="JA274" s="21"/>
      <c r="JB274" s="21"/>
      <c r="JC274" s="21"/>
      <c r="JD274" s="21"/>
      <c r="JE274" s="21"/>
      <c r="JF274" s="21"/>
      <c r="JG274" s="28"/>
      <c r="JH274" s="21"/>
      <c r="JI274" s="21"/>
      <c r="JJ274" s="21"/>
      <c r="JK274" s="21"/>
      <c r="JL274" s="21"/>
      <c r="JM274" s="21"/>
      <c r="JN274" s="21"/>
      <c r="JO274" s="21"/>
      <c r="JP274" s="21"/>
      <c r="JQ274" s="21"/>
      <c r="JR274" s="21"/>
      <c r="JS274" s="21"/>
      <c r="JT274" s="21"/>
      <c r="JU274" s="21"/>
      <c r="JV274" s="21"/>
      <c r="JW274" s="21"/>
      <c r="JX274" s="21"/>
      <c r="JY274" s="21"/>
      <c r="JZ274" s="21"/>
      <c r="KA274" s="21"/>
      <c r="KB274" s="28"/>
    </row>
    <row r="275" spans="2:288" ht="15" customHeight="1" x14ac:dyDescent="0.25">
      <c r="B275" s="1590" t="s">
        <v>292</v>
      </c>
      <c r="C275" s="1588" t="str">
        <v/>
      </c>
      <c r="D275" s="1588" t="str">
        <v/>
      </c>
      <c r="E275" s="1588" t="str">
        <v/>
      </c>
      <c r="F275" s="1588" t="str">
        <v/>
      </c>
      <c r="G275" s="1588" t="str">
        <v/>
      </c>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8"/>
      <c r="DX275" s="21"/>
      <c r="DY275" s="21"/>
      <c r="DZ275" s="21"/>
      <c r="EA275" s="21"/>
      <c r="EB275" s="21"/>
      <c r="EC275" s="21"/>
      <c r="ED275" s="21"/>
      <c r="EE275" s="21"/>
      <c r="EF275" s="21"/>
      <c r="EG275" s="21"/>
      <c r="EH275" s="21"/>
      <c r="EI275" s="21"/>
      <c r="EJ275" s="21"/>
      <c r="EK275" s="21"/>
      <c r="EL275" s="21"/>
      <c r="EM275" s="21"/>
      <c r="EN275" s="21"/>
      <c r="EO275" s="21"/>
      <c r="EP275" s="21"/>
      <c r="EQ275" s="21"/>
      <c r="ER275" s="28"/>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c r="IK275" s="21"/>
      <c r="IL275" s="21"/>
      <c r="IM275" s="21"/>
      <c r="IN275" s="21"/>
      <c r="IO275" s="21"/>
      <c r="IP275" s="21"/>
      <c r="IQ275" s="21"/>
      <c r="IR275" s="21"/>
      <c r="IS275" s="21"/>
      <c r="IT275" s="21"/>
      <c r="IU275" s="21"/>
      <c r="IV275" s="21"/>
      <c r="IW275" s="21"/>
      <c r="IX275" s="21"/>
      <c r="IY275" s="21"/>
      <c r="IZ275" s="21"/>
      <c r="JA275" s="21"/>
      <c r="JB275" s="21"/>
      <c r="JC275" s="21"/>
      <c r="JD275" s="21"/>
      <c r="JE275" s="21"/>
      <c r="JF275" s="21"/>
      <c r="JG275" s="28"/>
      <c r="JH275" s="21"/>
      <c r="JI275" s="21"/>
      <c r="JJ275" s="21"/>
      <c r="JK275" s="21"/>
      <c r="JL275" s="21"/>
      <c r="JM275" s="21"/>
      <c r="JN275" s="21"/>
      <c r="JO275" s="21"/>
      <c r="JP275" s="21"/>
      <c r="JQ275" s="21"/>
      <c r="JR275" s="21"/>
      <c r="JS275" s="21"/>
      <c r="JT275" s="21"/>
      <c r="JU275" s="21"/>
      <c r="JV275" s="21"/>
      <c r="JW275" s="21"/>
      <c r="JX275" s="21"/>
      <c r="JY275" s="21"/>
      <c r="JZ275" s="21"/>
      <c r="KA275" s="21"/>
      <c r="KB275" s="28"/>
    </row>
    <row r="276" spans="2:288" ht="15" customHeight="1" x14ac:dyDescent="0.25">
      <c r="B276" s="1590" t="s">
        <v>293</v>
      </c>
      <c r="C276" s="1588" t="str">
        <v/>
      </c>
      <c r="D276" s="1588" t="str">
        <v/>
      </c>
      <c r="E276" s="1588" t="str">
        <v/>
      </c>
      <c r="F276" s="1588" t="str">
        <v/>
      </c>
      <c r="G276" s="1588" t="str">
        <v/>
      </c>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8"/>
      <c r="DX276" s="21"/>
      <c r="DY276" s="21"/>
      <c r="DZ276" s="21"/>
      <c r="EA276" s="21"/>
      <c r="EB276" s="21"/>
      <c r="EC276" s="21"/>
      <c r="ED276" s="21"/>
      <c r="EE276" s="21"/>
      <c r="EF276" s="21"/>
      <c r="EG276" s="21"/>
      <c r="EH276" s="21"/>
      <c r="EI276" s="21"/>
      <c r="EJ276" s="21"/>
      <c r="EK276" s="21"/>
      <c r="EL276" s="21"/>
      <c r="EM276" s="21"/>
      <c r="EN276" s="21"/>
      <c r="EO276" s="21"/>
      <c r="EP276" s="21"/>
      <c r="EQ276" s="21"/>
      <c r="ER276" s="28"/>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c r="IK276" s="21"/>
      <c r="IL276" s="21"/>
      <c r="IM276" s="21"/>
      <c r="IN276" s="21"/>
      <c r="IO276" s="21"/>
      <c r="IP276" s="21"/>
      <c r="IQ276" s="21"/>
      <c r="IR276" s="21"/>
      <c r="IS276" s="21"/>
      <c r="IT276" s="21"/>
      <c r="IU276" s="21"/>
      <c r="IV276" s="21"/>
      <c r="IW276" s="21"/>
      <c r="IX276" s="21"/>
      <c r="IY276" s="21"/>
      <c r="IZ276" s="21"/>
      <c r="JA276" s="21"/>
      <c r="JB276" s="21"/>
      <c r="JC276" s="21"/>
      <c r="JD276" s="21"/>
      <c r="JE276" s="21"/>
      <c r="JF276" s="21"/>
      <c r="JG276" s="28"/>
      <c r="JH276" s="21"/>
      <c r="JI276" s="21"/>
      <c r="JJ276" s="21"/>
      <c r="JK276" s="21"/>
      <c r="JL276" s="21"/>
      <c r="JM276" s="21"/>
      <c r="JN276" s="21"/>
      <c r="JO276" s="21"/>
      <c r="JP276" s="21"/>
      <c r="JQ276" s="21"/>
      <c r="JR276" s="21"/>
      <c r="JS276" s="21"/>
      <c r="JT276" s="21"/>
      <c r="JU276" s="21"/>
      <c r="JV276" s="21"/>
      <c r="JW276" s="21"/>
      <c r="JX276" s="21"/>
      <c r="JY276" s="21"/>
      <c r="JZ276" s="21"/>
      <c r="KA276" s="21"/>
      <c r="KB276" s="28"/>
    </row>
    <row r="277" spans="2:288" ht="15" customHeight="1" x14ac:dyDescent="0.25">
      <c r="B277" s="1590" t="s">
        <v>294</v>
      </c>
      <c r="C277" s="1588" t="str">
        <v/>
      </c>
      <c r="D277" s="1588" t="str">
        <v/>
      </c>
      <c r="E277" s="1588" t="str">
        <v/>
      </c>
      <c r="F277" s="1588" t="str">
        <v/>
      </c>
      <c r="G277" s="1588" t="str">
        <v/>
      </c>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8"/>
      <c r="DX277" s="21"/>
      <c r="DY277" s="21"/>
      <c r="DZ277" s="21"/>
      <c r="EA277" s="21"/>
      <c r="EB277" s="21"/>
      <c r="EC277" s="21"/>
      <c r="ED277" s="21"/>
      <c r="EE277" s="21"/>
      <c r="EF277" s="21"/>
      <c r="EG277" s="21"/>
      <c r="EH277" s="21"/>
      <c r="EI277" s="21"/>
      <c r="EJ277" s="21"/>
      <c r="EK277" s="21"/>
      <c r="EL277" s="21"/>
      <c r="EM277" s="21"/>
      <c r="EN277" s="21"/>
      <c r="EO277" s="21"/>
      <c r="EP277" s="21"/>
      <c r="EQ277" s="21"/>
      <c r="ER277" s="28"/>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c r="IK277" s="21"/>
      <c r="IL277" s="21"/>
      <c r="IM277" s="21"/>
      <c r="IN277" s="21"/>
      <c r="IO277" s="21"/>
      <c r="IP277" s="21"/>
      <c r="IQ277" s="21"/>
      <c r="IR277" s="21"/>
      <c r="IS277" s="21"/>
      <c r="IT277" s="21"/>
      <c r="IU277" s="21"/>
      <c r="IV277" s="21"/>
      <c r="IW277" s="21"/>
      <c r="IX277" s="21"/>
      <c r="IY277" s="21"/>
      <c r="IZ277" s="21"/>
      <c r="JA277" s="21"/>
      <c r="JB277" s="21"/>
      <c r="JC277" s="21"/>
      <c r="JD277" s="21"/>
      <c r="JE277" s="21"/>
      <c r="JF277" s="21"/>
      <c r="JG277" s="28"/>
      <c r="JH277" s="21"/>
      <c r="JI277" s="21"/>
      <c r="JJ277" s="21"/>
      <c r="JK277" s="21"/>
      <c r="JL277" s="21"/>
      <c r="JM277" s="21"/>
      <c r="JN277" s="21"/>
      <c r="JO277" s="21"/>
      <c r="JP277" s="21"/>
      <c r="JQ277" s="21"/>
      <c r="JR277" s="21"/>
      <c r="JS277" s="21"/>
      <c r="JT277" s="21"/>
      <c r="JU277" s="21"/>
      <c r="JV277" s="21"/>
      <c r="JW277" s="21"/>
      <c r="JX277" s="21"/>
      <c r="JY277" s="21"/>
      <c r="JZ277" s="21"/>
      <c r="KA277" s="21"/>
      <c r="KB277" s="28"/>
    </row>
    <row r="278" spans="2:288" ht="15" customHeight="1" x14ac:dyDescent="0.25">
      <c r="B278" s="1590" t="s">
        <v>295</v>
      </c>
      <c r="C278" s="1588" t="str">
        <v/>
      </c>
      <c r="D278" s="1588" t="str">
        <v/>
      </c>
      <c r="E278" s="1588" t="str">
        <v/>
      </c>
      <c r="F278" s="1588" t="str">
        <v/>
      </c>
      <c r="G278" s="1588" t="str">
        <v/>
      </c>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8"/>
      <c r="DX278" s="21"/>
      <c r="DY278" s="21"/>
      <c r="DZ278" s="21"/>
      <c r="EA278" s="21"/>
      <c r="EB278" s="21"/>
      <c r="EC278" s="21"/>
      <c r="ED278" s="21"/>
      <c r="EE278" s="21"/>
      <c r="EF278" s="21"/>
      <c r="EG278" s="21"/>
      <c r="EH278" s="21"/>
      <c r="EI278" s="21"/>
      <c r="EJ278" s="21"/>
      <c r="EK278" s="21"/>
      <c r="EL278" s="21"/>
      <c r="EM278" s="21"/>
      <c r="EN278" s="21"/>
      <c r="EO278" s="21"/>
      <c r="EP278" s="21"/>
      <c r="EQ278" s="21"/>
      <c r="ER278" s="28"/>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c r="IK278" s="21"/>
      <c r="IL278" s="21"/>
      <c r="IM278" s="21"/>
      <c r="IN278" s="21"/>
      <c r="IO278" s="21"/>
      <c r="IP278" s="21"/>
      <c r="IQ278" s="21"/>
      <c r="IR278" s="21"/>
      <c r="IS278" s="21"/>
      <c r="IT278" s="21"/>
      <c r="IU278" s="21"/>
      <c r="IV278" s="21"/>
      <c r="IW278" s="21"/>
      <c r="IX278" s="21"/>
      <c r="IY278" s="21"/>
      <c r="IZ278" s="21"/>
      <c r="JA278" s="21"/>
      <c r="JB278" s="21"/>
      <c r="JC278" s="21"/>
      <c r="JD278" s="21"/>
      <c r="JE278" s="21"/>
      <c r="JF278" s="21"/>
      <c r="JG278" s="28"/>
      <c r="JH278" s="21"/>
      <c r="JI278" s="21"/>
      <c r="JJ278" s="21"/>
      <c r="JK278" s="21"/>
      <c r="JL278" s="21"/>
      <c r="JM278" s="21"/>
      <c r="JN278" s="21"/>
      <c r="JO278" s="21"/>
      <c r="JP278" s="21"/>
      <c r="JQ278" s="21"/>
      <c r="JR278" s="21"/>
      <c r="JS278" s="21"/>
      <c r="JT278" s="21"/>
      <c r="JU278" s="21"/>
      <c r="JV278" s="21"/>
      <c r="JW278" s="21"/>
      <c r="JX278" s="21"/>
      <c r="JY278" s="21"/>
      <c r="JZ278" s="21"/>
      <c r="KA278" s="21"/>
      <c r="KB278" s="28"/>
    </row>
    <row r="279" spans="2:288" ht="15" customHeight="1" x14ac:dyDescent="0.25">
      <c r="B279" s="1590" t="s">
        <v>296</v>
      </c>
      <c r="C279" s="1588" t="str">
        <v/>
      </c>
      <c r="D279" s="1588" t="str">
        <v/>
      </c>
      <c r="E279" s="1588" t="str">
        <v/>
      </c>
      <c r="F279" s="1588" t="str">
        <v/>
      </c>
      <c r="G279" s="1588" t="str">
        <v/>
      </c>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8"/>
      <c r="DX279" s="21"/>
      <c r="DY279" s="21"/>
      <c r="DZ279" s="21"/>
      <c r="EA279" s="21"/>
      <c r="EB279" s="21"/>
      <c r="EC279" s="21"/>
      <c r="ED279" s="21"/>
      <c r="EE279" s="21"/>
      <c r="EF279" s="21"/>
      <c r="EG279" s="21"/>
      <c r="EH279" s="21"/>
      <c r="EI279" s="21"/>
      <c r="EJ279" s="21"/>
      <c r="EK279" s="21"/>
      <c r="EL279" s="21"/>
      <c r="EM279" s="21"/>
      <c r="EN279" s="21"/>
      <c r="EO279" s="21"/>
      <c r="EP279" s="21"/>
      <c r="EQ279" s="21"/>
      <c r="ER279" s="28"/>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c r="IK279" s="21"/>
      <c r="IL279" s="21"/>
      <c r="IM279" s="21"/>
      <c r="IN279" s="21"/>
      <c r="IO279" s="21"/>
      <c r="IP279" s="21"/>
      <c r="IQ279" s="21"/>
      <c r="IR279" s="21"/>
      <c r="IS279" s="21"/>
      <c r="IT279" s="21"/>
      <c r="IU279" s="21"/>
      <c r="IV279" s="21"/>
      <c r="IW279" s="21"/>
      <c r="IX279" s="21"/>
      <c r="IY279" s="21"/>
      <c r="IZ279" s="21"/>
      <c r="JA279" s="21"/>
      <c r="JB279" s="21"/>
      <c r="JC279" s="21"/>
      <c r="JD279" s="21"/>
      <c r="JE279" s="21"/>
      <c r="JF279" s="21"/>
      <c r="JG279" s="28"/>
      <c r="JH279" s="21"/>
      <c r="JI279" s="21"/>
      <c r="JJ279" s="21"/>
      <c r="JK279" s="21"/>
      <c r="JL279" s="21"/>
      <c r="JM279" s="21"/>
      <c r="JN279" s="21"/>
      <c r="JO279" s="21"/>
      <c r="JP279" s="21"/>
      <c r="JQ279" s="21"/>
      <c r="JR279" s="21"/>
      <c r="JS279" s="21"/>
      <c r="JT279" s="21"/>
      <c r="JU279" s="21"/>
      <c r="JV279" s="21"/>
      <c r="JW279" s="21"/>
      <c r="JX279" s="21"/>
      <c r="JY279" s="21"/>
      <c r="JZ279" s="21"/>
      <c r="KA279" s="21"/>
      <c r="KB279" s="28"/>
    </row>
    <row r="280" spans="2:288" ht="15" customHeight="1" x14ac:dyDescent="0.25">
      <c r="B280" s="1590" t="s">
        <v>297</v>
      </c>
      <c r="C280" s="1588" t="str">
        <v/>
      </c>
      <c r="D280" s="1588" t="str">
        <v/>
      </c>
      <c r="E280" s="1588" t="str">
        <v/>
      </c>
      <c r="F280" s="1588" t="str">
        <v/>
      </c>
      <c r="G280" s="1588" t="str">
        <v/>
      </c>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8"/>
      <c r="DX280" s="21"/>
      <c r="DY280" s="21"/>
      <c r="DZ280" s="21"/>
      <c r="EA280" s="21"/>
      <c r="EB280" s="21"/>
      <c r="EC280" s="21"/>
      <c r="ED280" s="21"/>
      <c r="EE280" s="21"/>
      <c r="EF280" s="21"/>
      <c r="EG280" s="21"/>
      <c r="EH280" s="21"/>
      <c r="EI280" s="21"/>
      <c r="EJ280" s="21"/>
      <c r="EK280" s="21"/>
      <c r="EL280" s="21"/>
      <c r="EM280" s="21"/>
      <c r="EN280" s="21"/>
      <c r="EO280" s="21"/>
      <c r="EP280" s="21"/>
      <c r="EQ280" s="21"/>
      <c r="ER280" s="28"/>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1"/>
      <c r="IH280" s="21"/>
      <c r="II280" s="21"/>
      <c r="IJ280" s="21"/>
      <c r="IK280" s="21"/>
      <c r="IL280" s="21"/>
      <c r="IM280" s="21"/>
      <c r="IN280" s="21"/>
      <c r="IO280" s="21"/>
      <c r="IP280" s="21"/>
      <c r="IQ280" s="21"/>
      <c r="IR280" s="21"/>
      <c r="IS280" s="21"/>
      <c r="IT280" s="21"/>
      <c r="IU280" s="21"/>
      <c r="IV280" s="21"/>
      <c r="IW280" s="21"/>
      <c r="IX280" s="21"/>
      <c r="IY280" s="21"/>
      <c r="IZ280" s="21"/>
      <c r="JA280" s="21"/>
      <c r="JB280" s="21"/>
      <c r="JC280" s="21"/>
      <c r="JD280" s="21"/>
      <c r="JE280" s="21"/>
      <c r="JF280" s="21"/>
      <c r="JG280" s="28"/>
      <c r="JH280" s="21"/>
      <c r="JI280" s="21"/>
      <c r="JJ280" s="21"/>
      <c r="JK280" s="21"/>
      <c r="JL280" s="21"/>
      <c r="JM280" s="21"/>
      <c r="JN280" s="21"/>
      <c r="JO280" s="21"/>
      <c r="JP280" s="21"/>
      <c r="JQ280" s="21"/>
      <c r="JR280" s="21"/>
      <c r="JS280" s="21"/>
      <c r="JT280" s="21"/>
      <c r="JU280" s="21"/>
      <c r="JV280" s="21"/>
      <c r="JW280" s="21"/>
      <c r="JX280" s="21"/>
      <c r="JY280" s="21"/>
      <c r="JZ280" s="21"/>
      <c r="KA280" s="21"/>
      <c r="KB280" s="28"/>
    </row>
    <row r="281" spans="2:288" ht="15" customHeight="1" x14ac:dyDescent="0.25">
      <c r="B281" s="1590" t="s">
        <v>298</v>
      </c>
      <c r="C281" s="1588" t="str">
        <v/>
      </c>
      <c r="D281" s="1588" t="str">
        <v/>
      </c>
      <c r="E281" s="1588" t="str">
        <v/>
      </c>
      <c r="F281" s="1588" t="str">
        <v/>
      </c>
      <c r="G281" s="1588" t="str">
        <v/>
      </c>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8"/>
      <c r="DX281" s="21"/>
      <c r="DY281" s="21"/>
      <c r="DZ281" s="21"/>
      <c r="EA281" s="21"/>
      <c r="EB281" s="21"/>
      <c r="EC281" s="21"/>
      <c r="ED281" s="21"/>
      <c r="EE281" s="21"/>
      <c r="EF281" s="21"/>
      <c r="EG281" s="21"/>
      <c r="EH281" s="21"/>
      <c r="EI281" s="21"/>
      <c r="EJ281" s="21"/>
      <c r="EK281" s="21"/>
      <c r="EL281" s="21"/>
      <c r="EM281" s="21"/>
      <c r="EN281" s="21"/>
      <c r="EO281" s="21"/>
      <c r="EP281" s="21"/>
      <c r="EQ281" s="21"/>
      <c r="ER281" s="28"/>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1"/>
      <c r="IH281" s="21"/>
      <c r="II281" s="21"/>
      <c r="IJ281" s="21"/>
      <c r="IK281" s="21"/>
      <c r="IL281" s="21"/>
      <c r="IM281" s="21"/>
      <c r="IN281" s="21"/>
      <c r="IO281" s="21"/>
      <c r="IP281" s="21"/>
      <c r="IQ281" s="21"/>
      <c r="IR281" s="21"/>
      <c r="IS281" s="21"/>
      <c r="IT281" s="21"/>
      <c r="IU281" s="21"/>
      <c r="IV281" s="21"/>
      <c r="IW281" s="21"/>
      <c r="IX281" s="21"/>
      <c r="IY281" s="21"/>
      <c r="IZ281" s="21"/>
      <c r="JA281" s="21"/>
      <c r="JB281" s="21"/>
      <c r="JC281" s="21"/>
      <c r="JD281" s="21"/>
      <c r="JE281" s="21"/>
      <c r="JF281" s="21"/>
      <c r="JG281" s="28"/>
      <c r="JH281" s="21"/>
      <c r="JI281" s="21"/>
      <c r="JJ281" s="21"/>
      <c r="JK281" s="21"/>
      <c r="JL281" s="21"/>
      <c r="JM281" s="21"/>
      <c r="JN281" s="21"/>
      <c r="JO281" s="21"/>
      <c r="JP281" s="21"/>
      <c r="JQ281" s="21"/>
      <c r="JR281" s="21"/>
      <c r="JS281" s="21"/>
      <c r="JT281" s="21"/>
      <c r="JU281" s="21"/>
      <c r="JV281" s="21"/>
      <c r="JW281" s="21"/>
      <c r="JX281" s="21"/>
      <c r="JY281" s="21"/>
      <c r="JZ281" s="21"/>
      <c r="KA281" s="21"/>
      <c r="KB281" s="28"/>
    </row>
    <row r="282" spans="2:288" ht="15" customHeight="1" x14ac:dyDescent="0.25">
      <c r="B282" s="1590" t="s">
        <v>299</v>
      </c>
      <c r="C282" s="1588" t="str">
        <v/>
      </c>
      <c r="D282" s="1588" t="str">
        <v/>
      </c>
      <c r="E282" s="1588" t="str">
        <v/>
      </c>
      <c r="F282" s="1588" t="str">
        <v/>
      </c>
      <c r="G282" s="1588" t="str">
        <v/>
      </c>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8"/>
      <c r="DX282" s="21"/>
      <c r="DY282" s="21"/>
      <c r="DZ282" s="21"/>
      <c r="EA282" s="21"/>
      <c r="EB282" s="21"/>
      <c r="EC282" s="21"/>
      <c r="ED282" s="21"/>
      <c r="EE282" s="21"/>
      <c r="EF282" s="21"/>
      <c r="EG282" s="21"/>
      <c r="EH282" s="21"/>
      <c r="EI282" s="21"/>
      <c r="EJ282" s="21"/>
      <c r="EK282" s="21"/>
      <c r="EL282" s="21"/>
      <c r="EM282" s="21"/>
      <c r="EN282" s="21"/>
      <c r="EO282" s="21"/>
      <c r="EP282" s="21"/>
      <c r="EQ282" s="21"/>
      <c r="ER282" s="28"/>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1"/>
      <c r="IH282" s="21"/>
      <c r="II282" s="21"/>
      <c r="IJ282" s="21"/>
      <c r="IK282" s="21"/>
      <c r="IL282" s="21"/>
      <c r="IM282" s="21"/>
      <c r="IN282" s="21"/>
      <c r="IO282" s="21"/>
      <c r="IP282" s="21"/>
      <c r="IQ282" s="21"/>
      <c r="IR282" s="21"/>
      <c r="IS282" s="21"/>
      <c r="IT282" s="21"/>
      <c r="IU282" s="21"/>
      <c r="IV282" s="21"/>
      <c r="IW282" s="21"/>
      <c r="IX282" s="21"/>
      <c r="IY282" s="21"/>
      <c r="IZ282" s="21"/>
      <c r="JA282" s="21"/>
      <c r="JB282" s="21"/>
      <c r="JC282" s="21"/>
      <c r="JD282" s="21"/>
      <c r="JE282" s="21"/>
      <c r="JF282" s="21"/>
      <c r="JG282" s="28"/>
      <c r="JH282" s="21"/>
      <c r="JI282" s="21"/>
      <c r="JJ282" s="21"/>
      <c r="JK282" s="21"/>
      <c r="JL282" s="21"/>
      <c r="JM282" s="21"/>
      <c r="JN282" s="21"/>
      <c r="JO282" s="21"/>
      <c r="JP282" s="21"/>
      <c r="JQ282" s="21"/>
      <c r="JR282" s="21"/>
      <c r="JS282" s="21"/>
      <c r="JT282" s="21"/>
      <c r="JU282" s="21"/>
      <c r="JV282" s="21"/>
      <c r="JW282" s="21"/>
      <c r="JX282" s="21"/>
      <c r="JY282" s="21"/>
      <c r="JZ282" s="21"/>
      <c r="KA282" s="21"/>
      <c r="KB282" s="28"/>
    </row>
    <row r="283" spans="2:288" ht="15" customHeight="1" x14ac:dyDescent="0.25">
      <c r="B283" s="1590" t="s">
        <v>300</v>
      </c>
      <c r="C283" s="1588" t="str">
        <v/>
      </c>
      <c r="D283" s="1588" t="str">
        <v/>
      </c>
      <c r="E283" s="1588" t="str">
        <v/>
      </c>
      <c r="F283" s="1588" t="str">
        <v/>
      </c>
      <c r="G283" s="1588" t="str">
        <v/>
      </c>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8"/>
      <c r="DX283" s="21"/>
      <c r="DY283" s="21"/>
      <c r="DZ283" s="21"/>
      <c r="EA283" s="21"/>
      <c r="EB283" s="21"/>
      <c r="EC283" s="21"/>
      <c r="ED283" s="21"/>
      <c r="EE283" s="21"/>
      <c r="EF283" s="21"/>
      <c r="EG283" s="21"/>
      <c r="EH283" s="21"/>
      <c r="EI283" s="21"/>
      <c r="EJ283" s="21"/>
      <c r="EK283" s="21"/>
      <c r="EL283" s="21"/>
      <c r="EM283" s="21"/>
      <c r="EN283" s="21"/>
      <c r="EO283" s="21"/>
      <c r="EP283" s="21"/>
      <c r="EQ283" s="21"/>
      <c r="ER283" s="28"/>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1"/>
      <c r="IH283" s="21"/>
      <c r="II283" s="21"/>
      <c r="IJ283" s="21"/>
      <c r="IK283" s="21"/>
      <c r="IL283" s="21"/>
      <c r="IM283" s="21"/>
      <c r="IN283" s="21"/>
      <c r="IO283" s="21"/>
      <c r="IP283" s="21"/>
      <c r="IQ283" s="21"/>
      <c r="IR283" s="21"/>
      <c r="IS283" s="21"/>
      <c r="IT283" s="21"/>
      <c r="IU283" s="21"/>
      <c r="IV283" s="21"/>
      <c r="IW283" s="21"/>
      <c r="IX283" s="21"/>
      <c r="IY283" s="21"/>
      <c r="IZ283" s="21"/>
      <c r="JA283" s="21"/>
      <c r="JB283" s="21"/>
      <c r="JC283" s="21"/>
      <c r="JD283" s="21"/>
      <c r="JE283" s="21"/>
      <c r="JF283" s="21"/>
      <c r="JG283" s="28"/>
      <c r="JH283" s="21"/>
      <c r="JI283" s="21"/>
      <c r="JJ283" s="21"/>
      <c r="JK283" s="21"/>
      <c r="JL283" s="21"/>
      <c r="JM283" s="21"/>
      <c r="JN283" s="21"/>
      <c r="JO283" s="21"/>
      <c r="JP283" s="21"/>
      <c r="JQ283" s="21"/>
      <c r="JR283" s="21"/>
      <c r="JS283" s="21"/>
      <c r="JT283" s="21"/>
      <c r="JU283" s="21"/>
      <c r="JV283" s="21"/>
      <c r="JW283" s="21"/>
      <c r="JX283" s="21"/>
      <c r="JY283" s="21"/>
      <c r="JZ283" s="21"/>
      <c r="KA283" s="21"/>
      <c r="KB283" s="28"/>
    </row>
    <row r="284" spans="2:288" ht="15" customHeight="1" x14ac:dyDescent="0.25">
      <c r="B284" s="1590" t="s">
        <v>301</v>
      </c>
      <c r="C284" s="1588" t="str">
        <v/>
      </c>
      <c r="D284" s="1588" t="str">
        <v/>
      </c>
      <c r="E284" s="1588" t="str">
        <v/>
      </c>
      <c r="F284" s="1588" t="str">
        <v/>
      </c>
      <c r="G284" s="1588" t="str">
        <v/>
      </c>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8"/>
      <c r="DX284" s="21"/>
      <c r="DY284" s="21"/>
      <c r="DZ284" s="21"/>
      <c r="EA284" s="21"/>
      <c r="EB284" s="21"/>
      <c r="EC284" s="21"/>
      <c r="ED284" s="21"/>
      <c r="EE284" s="21"/>
      <c r="EF284" s="21"/>
      <c r="EG284" s="21"/>
      <c r="EH284" s="21"/>
      <c r="EI284" s="21"/>
      <c r="EJ284" s="21"/>
      <c r="EK284" s="21"/>
      <c r="EL284" s="21"/>
      <c r="EM284" s="21"/>
      <c r="EN284" s="21"/>
      <c r="EO284" s="21"/>
      <c r="EP284" s="21"/>
      <c r="EQ284" s="21"/>
      <c r="ER284" s="28"/>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1"/>
      <c r="IH284" s="21"/>
      <c r="II284" s="21"/>
      <c r="IJ284" s="21"/>
      <c r="IK284" s="21"/>
      <c r="IL284" s="21"/>
      <c r="IM284" s="21"/>
      <c r="IN284" s="21"/>
      <c r="IO284" s="21"/>
      <c r="IP284" s="21"/>
      <c r="IQ284" s="21"/>
      <c r="IR284" s="21"/>
      <c r="IS284" s="21"/>
      <c r="IT284" s="21"/>
      <c r="IU284" s="21"/>
      <c r="IV284" s="21"/>
      <c r="IW284" s="21"/>
      <c r="IX284" s="21"/>
      <c r="IY284" s="21"/>
      <c r="IZ284" s="21"/>
      <c r="JA284" s="21"/>
      <c r="JB284" s="21"/>
      <c r="JC284" s="21"/>
      <c r="JD284" s="21"/>
      <c r="JE284" s="21"/>
      <c r="JF284" s="21"/>
      <c r="JG284" s="28"/>
      <c r="JH284" s="21"/>
      <c r="JI284" s="21"/>
      <c r="JJ284" s="21"/>
      <c r="JK284" s="21"/>
      <c r="JL284" s="21"/>
      <c r="JM284" s="21"/>
      <c r="JN284" s="21"/>
      <c r="JO284" s="21"/>
      <c r="JP284" s="21"/>
      <c r="JQ284" s="21"/>
      <c r="JR284" s="21"/>
      <c r="JS284" s="21"/>
      <c r="JT284" s="21"/>
      <c r="JU284" s="21"/>
      <c r="JV284" s="21"/>
      <c r="JW284" s="21"/>
      <c r="JX284" s="21"/>
      <c r="JY284" s="21"/>
      <c r="JZ284" s="21"/>
      <c r="KA284" s="21"/>
      <c r="KB284" s="28"/>
    </row>
    <row r="285" spans="2:288" ht="15" customHeight="1" x14ac:dyDescent="0.25">
      <c r="B285" s="1590" t="s">
        <v>302</v>
      </c>
      <c r="C285" s="1588" t="str">
        <v/>
      </c>
      <c r="D285" s="1588" t="str">
        <v/>
      </c>
      <c r="E285" s="1588" t="str">
        <v/>
      </c>
      <c r="F285" s="1588" t="str">
        <v/>
      </c>
      <c r="G285" s="1588" t="str">
        <v/>
      </c>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8"/>
      <c r="DX285" s="21"/>
      <c r="DY285" s="21"/>
      <c r="DZ285" s="21"/>
      <c r="EA285" s="21"/>
      <c r="EB285" s="21"/>
      <c r="EC285" s="21"/>
      <c r="ED285" s="21"/>
      <c r="EE285" s="21"/>
      <c r="EF285" s="21"/>
      <c r="EG285" s="21"/>
      <c r="EH285" s="21"/>
      <c r="EI285" s="21"/>
      <c r="EJ285" s="21"/>
      <c r="EK285" s="21"/>
      <c r="EL285" s="21"/>
      <c r="EM285" s="21"/>
      <c r="EN285" s="21"/>
      <c r="EO285" s="21"/>
      <c r="EP285" s="21"/>
      <c r="EQ285" s="21"/>
      <c r="ER285" s="28"/>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1"/>
      <c r="IH285" s="21"/>
      <c r="II285" s="21"/>
      <c r="IJ285" s="21"/>
      <c r="IK285" s="21"/>
      <c r="IL285" s="21"/>
      <c r="IM285" s="21"/>
      <c r="IN285" s="21"/>
      <c r="IO285" s="21"/>
      <c r="IP285" s="21"/>
      <c r="IQ285" s="21"/>
      <c r="IR285" s="21"/>
      <c r="IS285" s="21"/>
      <c r="IT285" s="21"/>
      <c r="IU285" s="21"/>
      <c r="IV285" s="21"/>
      <c r="IW285" s="21"/>
      <c r="IX285" s="21"/>
      <c r="IY285" s="21"/>
      <c r="IZ285" s="21"/>
      <c r="JA285" s="21"/>
      <c r="JB285" s="21"/>
      <c r="JC285" s="21"/>
      <c r="JD285" s="21"/>
      <c r="JE285" s="21"/>
      <c r="JF285" s="21"/>
      <c r="JG285" s="28"/>
      <c r="JH285" s="21"/>
      <c r="JI285" s="21"/>
      <c r="JJ285" s="21"/>
      <c r="JK285" s="21"/>
      <c r="JL285" s="21"/>
      <c r="JM285" s="21"/>
      <c r="JN285" s="21"/>
      <c r="JO285" s="21"/>
      <c r="JP285" s="21"/>
      <c r="JQ285" s="21"/>
      <c r="JR285" s="21"/>
      <c r="JS285" s="21"/>
      <c r="JT285" s="21"/>
      <c r="JU285" s="21"/>
      <c r="JV285" s="21"/>
      <c r="JW285" s="21"/>
      <c r="JX285" s="21"/>
      <c r="JY285" s="21"/>
      <c r="JZ285" s="21"/>
      <c r="KA285" s="21"/>
      <c r="KB285" s="28"/>
    </row>
    <row r="286" spans="2:288" ht="15" customHeight="1" x14ac:dyDescent="0.25">
      <c r="B286" s="1590" t="s">
        <v>303</v>
      </c>
      <c r="C286" s="1588" t="str">
        <v/>
      </c>
      <c r="D286" s="1588" t="str">
        <v/>
      </c>
      <c r="E286" s="1588" t="str">
        <v/>
      </c>
      <c r="F286" s="1588" t="str">
        <v/>
      </c>
      <c r="G286" s="1588" t="str">
        <v/>
      </c>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8"/>
      <c r="DX286" s="21"/>
      <c r="DY286" s="21"/>
      <c r="DZ286" s="21"/>
      <c r="EA286" s="21"/>
      <c r="EB286" s="21"/>
      <c r="EC286" s="21"/>
      <c r="ED286" s="21"/>
      <c r="EE286" s="21"/>
      <c r="EF286" s="21"/>
      <c r="EG286" s="21"/>
      <c r="EH286" s="21"/>
      <c r="EI286" s="21"/>
      <c r="EJ286" s="21"/>
      <c r="EK286" s="21"/>
      <c r="EL286" s="21"/>
      <c r="EM286" s="21"/>
      <c r="EN286" s="21"/>
      <c r="EO286" s="21"/>
      <c r="EP286" s="21"/>
      <c r="EQ286" s="21"/>
      <c r="ER286" s="28"/>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c r="IK286" s="21"/>
      <c r="IL286" s="21"/>
      <c r="IM286" s="21"/>
      <c r="IN286" s="21"/>
      <c r="IO286" s="21"/>
      <c r="IP286" s="21"/>
      <c r="IQ286" s="21"/>
      <c r="IR286" s="21"/>
      <c r="IS286" s="21"/>
      <c r="IT286" s="21"/>
      <c r="IU286" s="21"/>
      <c r="IV286" s="21"/>
      <c r="IW286" s="21"/>
      <c r="IX286" s="21"/>
      <c r="IY286" s="21"/>
      <c r="IZ286" s="21"/>
      <c r="JA286" s="21"/>
      <c r="JB286" s="21"/>
      <c r="JC286" s="21"/>
      <c r="JD286" s="21"/>
      <c r="JE286" s="21"/>
      <c r="JF286" s="21"/>
      <c r="JG286" s="28"/>
      <c r="JH286" s="21"/>
      <c r="JI286" s="21"/>
      <c r="JJ286" s="21"/>
      <c r="JK286" s="21"/>
      <c r="JL286" s="21"/>
      <c r="JM286" s="21"/>
      <c r="JN286" s="21"/>
      <c r="JO286" s="21"/>
      <c r="JP286" s="21"/>
      <c r="JQ286" s="21"/>
      <c r="JR286" s="21"/>
      <c r="JS286" s="21"/>
      <c r="JT286" s="21"/>
      <c r="JU286" s="21"/>
      <c r="JV286" s="21"/>
      <c r="JW286" s="21"/>
      <c r="JX286" s="21"/>
      <c r="JY286" s="21"/>
      <c r="JZ286" s="21"/>
      <c r="KA286" s="21"/>
      <c r="KB286" s="28"/>
    </row>
    <row r="287" spans="2:288" ht="15" customHeight="1" x14ac:dyDescent="0.25">
      <c r="B287" s="1590" t="s">
        <v>304</v>
      </c>
      <c r="C287" s="1588" t="str">
        <v/>
      </c>
      <c r="D287" s="1588" t="str">
        <v/>
      </c>
      <c r="E287" s="1588" t="str">
        <v/>
      </c>
      <c r="F287" s="1588" t="str">
        <v/>
      </c>
      <c r="G287" s="1588" t="str">
        <v/>
      </c>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8"/>
      <c r="DX287" s="21"/>
      <c r="DY287" s="21"/>
      <c r="DZ287" s="21"/>
      <c r="EA287" s="21"/>
      <c r="EB287" s="21"/>
      <c r="EC287" s="21"/>
      <c r="ED287" s="21"/>
      <c r="EE287" s="21"/>
      <c r="EF287" s="21"/>
      <c r="EG287" s="21"/>
      <c r="EH287" s="21"/>
      <c r="EI287" s="21"/>
      <c r="EJ287" s="21"/>
      <c r="EK287" s="21"/>
      <c r="EL287" s="21"/>
      <c r="EM287" s="21"/>
      <c r="EN287" s="21"/>
      <c r="EO287" s="21"/>
      <c r="EP287" s="21"/>
      <c r="EQ287" s="21"/>
      <c r="ER287" s="28"/>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c r="IK287" s="21"/>
      <c r="IL287" s="21"/>
      <c r="IM287" s="21"/>
      <c r="IN287" s="21"/>
      <c r="IO287" s="21"/>
      <c r="IP287" s="21"/>
      <c r="IQ287" s="21"/>
      <c r="IR287" s="21"/>
      <c r="IS287" s="21"/>
      <c r="IT287" s="21"/>
      <c r="IU287" s="21"/>
      <c r="IV287" s="21"/>
      <c r="IW287" s="21"/>
      <c r="IX287" s="21"/>
      <c r="IY287" s="21"/>
      <c r="IZ287" s="21"/>
      <c r="JA287" s="21"/>
      <c r="JB287" s="21"/>
      <c r="JC287" s="21"/>
      <c r="JD287" s="21"/>
      <c r="JE287" s="21"/>
      <c r="JF287" s="21"/>
      <c r="JG287" s="28"/>
      <c r="JH287" s="21"/>
      <c r="JI287" s="21"/>
      <c r="JJ287" s="21"/>
      <c r="JK287" s="21"/>
      <c r="JL287" s="21"/>
      <c r="JM287" s="21"/>
      <c r="JN287" s="21"/>
      <c r="JO287" s="21"/>
      <c r="JP287" s="21"/>
      <c r="JQ287" s="21"/>
      <c r="JR287" s="21"/>
      <c r="JS287" s="21"/>
      <c r="JT287" s="21"/>
      <c r="JU287" s="21"/>
      <c r="JV287" s="21"/>
      <c r="JW287" s="21"/>
      <c r="JX287" s="21"/>
      <c r="JY287" s="21"/>
      <c r="JZ287" s="21"/>
      <c r="KA287" s="21"/>
      <c r="KB287" s="28"/>
    </row>
    <row r="288" spans="2:288" ht="15" customHeight="1" x14ac:dyDescent="0.25">
      <c r="B288" s="1590" t="s">
        <v>305</v>
      </c>
      <c r="C288" s="1588" t="str">
        <v/>
      </c>
      <c r="D288" s="1588" t="str">
        <v/>
      </c>
      <c r="E288" s="1588" t="str">
        <v/>
      </c>
      <c r="F288" s="1588" t="str">
        <v/>
      </c>
      <c r="G288" s="1588" t="str">
        <v/>
      </c>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8"/>
      <c r="DX288" s="21"/>
      <c r="DY288" s="21"/>
      <c r="DZ288" s="21"/>
      <c r="EA288" s="21"/>
      <c r="EB288" s="21"/>
      <c r="EC288" s="21"/>
      <c r="ED288" s="21"/>
      <c r="EE288" s="21"/>
      <c r="EF288" s="21"/>
      <c r="EG288" s="21"/>
      <c r="EH288" s="21"/>
      <c r="EI288" s="21"/>
      <c r="EJ288" s="21"/>
      <c r="EK288" s="21"/>
      <c r="EL288" s="21"/>
      <c r="EM288" s="21"/>
      <c r="EN288" s="21"/>
      <c r="EO288" s="21"/>
      <c r="EP288" s="21"/>
      <c r="EQ288" s="21"/>
      <c r="ER288" s="28"/>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8"/>
      <c r="JH288" s="21"/>
      <c r="JI288" s="21"/>
      <c r="JJ288" s="21"/>
      <c r="JK288" s="21"/>
      <c r="JL288" s="21"/>
      <c r="JM288" s="21"/>
      <c r="JN288" s="21"/>
      <c r="JO288" s="21"/>
      <c r="JP288" s="21"/>
      <c r="JQ288" s="21"/>
      <c r="JR288" s="21"/>
      <c r="JS288" s="21"/>
      <c r="JT288" s="21"/>
      <c r="JU288" s="21"/>
      <c r="JV288" s="21"/>
      <c r="JW288" s="21"/>
      <c r="JX288" s="21"/>
      <c r="JY288" s="21"/>
      <c r="JZ288" s="21"/>
      <c r="KA288" s="21"/>
      <c r="KB288" s="28"/>
    </row>
    <row r="289" spans="2:288" ht="15" customHeight="1" x14ac:dyDescent="0.25">
      <c r="B289" s="1590" t="s">
        <v>306</v>
      </c>
      <c r="C289" s="1588" t="str">
        <v/>
      </c>
      <c r="D289" s="1588" t="str">
        <v/>
      </c>
      <c r="E289" s="1588" t="str">
        <v/>
      </c>
      <c r="F289" s="1588" t="str">
        <v/>
      </c>
      <c r="G289" s="1588" t="str">
        <v/>
      </c>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8"/>
      <c r="DX289" s="21"/>
      <c r="DY289" s="21"/>
      <c r="DZ289" s="21"/>
      <c r="EA289" s="21"/>
      <c r="EB289" s="21"/>
      <c r="EC289" s="21"/>
      <c r="ED289" s="21"/>
      <c r="EE289" s="21"/>
      <c r="EF289" s="21"/>
      <c r="EG289" s="21"/>
      <c r="EH289" s="21"/>
      <c r="EI289" s="21"/>
      <c r="EJ289" s="21"/>
      <c r="EK289" s="21"/>
      <c r="EL289" s="21"/>
      <c r="EM289" s="21"/>
      <c r="EN289" s="21"/>
      <c r="EO289" s="21"/>
      <c r="EP289" s="21"/>
      <c r="EQ289" s="21"/>
      <c r="ER289" s="28"/>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8"/>
      <c r="JH289" s="21"/>
      <c r="JI289" s="21"/>
      <c r="JJ289" s="21"/>
      <c r="JK289" s="21"/>
      <c r="JL289" s="21"/>
      <c r="JM289" s="21"/>
      <c r="JN289" s="21"/>
      <c r="JO289" s="21"/>
      <c r="JP289" s="21"/>
      <c r="JQ289" s="21"/>
      <c r="JR289" s="21"/>
      <c r="JS289" s="21"/>
      <c r="JT289" s="21"/>
      <c r="JU289" s="21"/>
      <c r="JV289" s="21"/>
      <c r="JW289" s="21"/>
      <c r="JX289" s="21"/>
      <c r="JY289" s="21"/>
      <c r="JZ289" s="21"/>
      <c r="KA289" s="21"/>
      <c r="KB289" s="28"/>
    </row>
    <row r="290" spans="2:288" ht="15" customHeight="1" x14ac:dyDescent="0.25">
      <c r="B290" s="1590" t="s">
        <v>307</v>
      </c>
      <c r="C290" s="1588" t="str">
        <v/>
      </c>
      <c r="D290" s="1588" t="str">
        <v/>
      </c>
      <c r="E290" s="1588" t="str">
        <v/>
      </c>
      <c r="F290" s="1588" t="str">
        <v/>
      </c>
      <c r="G290" s="1588" t="str">
        <v/>
      </c>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8"/>
      <c r="DX290" s="21"/>
      <c r="DY290" s="21"/>
      <c r="DZ290" s="21"/>
      <c r="EA290" s="21"/>
      <c r="EB290" s="21"/>
      <c r="EC290" s="21"/>
      <c r="ED290" s="21"/>
      <c r="EE290" s="21"/>
      <c r="EF290" s="21"/>
      <c r="EG290" s="21"/>
      <c r="EH290" s="21"/>
      <c r="EI290" s="21"/>
      <c r="EJ290" s="21"/>
      <c r="EK290" s="21"/>
      <c r="EL290" s="21"/>
      <c r="EM290" s="21"/>
      <c r="EN290" s="21"/>
      <c r="EO290" s="21"/>
      <c r="EP290" s="21"/>
      <c r="EQ290" s="21"/>
      <c r="ER290" s="28"/>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8"/>
      <c r="JH290" s="21"/>
      <c r="JI290" s="21"/>
      <c r="JJ290" s="21"/>
      <c r="JK290" s="21"/>
      <c r="JL290" s="21"/>
      <c r="JM290" s="21"/>
      <c r="JN290" s="21"/>
      <c r="JO290" s="21"/>
      <c r="JP290" s="21"/>
      <c r="JQ290" s="21"/>
      <c r="JR290" s="21"/>
      <c r="JS290" s="21"/>
      <c r="JT290" s="21"/>
      <c r="JU290" s="21"/>
      <c r="JV290" s="21"/>
      <c r="JW290" s="21"/>
      <c r="JX290" s="21"/>
      <c r="JY290" s="21"/>
      <c r="JZ290" s="21"/>
      <c r="KA290" s="21"/>
      <c r="KB290" s="28"/>
    </row>
    <row r="291" spans="2:288" ht="15" customHeight="1" x14ac:dyDescent="0.25">
      <c r="B291" s="1590" t="s">
        <v>308</v>
      </c>
      <c r="C291" s="1588" t="str">
        <v/>
      </c>
      <c r="D291" s="1588" t="str">
        <v/>
      </c>
      <c r="E291" s="1588" t="str">
        <v/>
      </c>
      <c r="F291" s="1588" t="str">
        <v/>
      </c>
      <c r="G291" s="1588" t="str">
        <v/>
      </c>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8"/>
      <c r="DX291" s="21"/>
      <c r="DY291" s="21"/>
      <c r="DZ291" s="21"/>
      <c r="EA291" s="21"/>
      <c r="EB291" s="21"/>
      <c r="EC291" s="21"/>
      <c r="ED291" s="21"/>
      <c r="EE291" s="21"/>
      <c r="EF291" s="21"/>
      <c r="EG291" s="21"/>
      <c r="EH291" s="21"/>
      <c r="EI291" s="21"/>
      <c r="EJ291" s="21"/>
      <c r="EK291" s="21"/>
      <c r="EL291" s="21"/>
      <c r="EM291" s="21"/>
      <c r="EN291" s="21"/>
      <c r="EO291" s="21"/>
      <c r="EP291" s="21"/>
      <c r="EQ291" s="21"/>
      <c r="ER291" s="28"/>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8"/>
      <c r="JH291" s="21"/>
      <c r="JI291" s="21"/>
      <c r="JJ291" s="21"/>
      <c r="JK291" s="21"/>
      <c r="JL291" s="21"/>
      <c r="JM291" s="21"/>
      <c r="JN291" s="21"/>
      <c r="JO291" s="21"/>
      <c r="JP291" s="21"/>
      <c r="JQ291" s="21"/>
      <c r="JR291" s="21"/>
      <c r="JS291" s="21"/>
      <c r="JT291" s="21"/>
      <c r="JU291" s="21"/>
      <c r="JV291" s="21"/>
      <c r="JW291" s="21"/>
      <c r="JX291" s="21"/>
      <c r="JY291" s="21"/>
      <c r="JZ291" s="21"/>
      <c r="KA291" s="21"/>
      <c r="KB291" s="28"/>
    </row>
    <row r="292" spans="2:288" ht="15" customHeight="1" x14ac:dyDescent="0.25">
      <c r="B292" s="1590" t="s">
        <v>309</v>
      </c>
      <c r="C292" s="1588" t="str">
        <v/>
      </c>
      <c r="D292" s="1588" t="str">
        <v/>
      </c>
      <c r="E292" s="1588" t="str">
        <v/>
      </c>
      <c r="F292" s="1588" t="str">
        <v/>
      </c>
      <c r="G292" s="1588" t="str">
        <v/>
      </c>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8"/>
      <c r="DX292" s="21"/>
      <c r="DY292" s="21"/>
      <c r="DZ292" s="21"/>
      <c r="EA292" s="21"/>
      <c r="EB292" s="21"/>
      <c r="EC292" s="21"/>
      <c r="ED292" s="21"/>
      <c r="EE292" s="21"/>
      <c r="EF292" s="21"/>
      <c r="EG292" s="21"/>
      <c r="EH292" s="21"/>
      <c r="EI292" s="21"/>
      <c r="EJ292" s="21"/>
      <c r="EK292" s="21"/>
      <c r="EL292" s="21"/>
      <c r="EM292" s="21"/>
      <c r="EN292" s="21"/>
      <c r="EO292" s="21"/>
      <c r="EP292" s="21"/>
      <c r="EQ292" s="21"/>
      <c r="ER292" s="28"/>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1"/>
      <c r="IH292" s="21"/>
      <c r="II292" s="21"/>
      <c r="IJ292" s="21"/>
      <c r="IK292" s="21"/>
      <c r="IL292" s="21"/>
      <c r="IM292" s="21"/>
      <c r="IN292" s="21"/>
      <c r="IO292" s="21"/>
      <c r="IP292" s="21"/>
      <c r="IQ292" s="21"/>
      <c r="IR292" s="21"/>
      <c r="IS292" s="21"/>
      <c r="IT292" s="21"/>
      <c r="IU292" s="21"/>
      <c r="IV292" s="21"/>
      <c r="IW292" s="21"/>
      <c r="IX292" s="21"/>
      <c r="IY292" s="21"/>
      <c r="IZ292" s="21"/>
      <c r="JA292" s="21"/>
      <c r="JB292" s="21"/>
      <c r="JC292" s="21"/>
      <c r="JD292" s="21"/>
      <c r="JE292" s="21"/>
      <c r="JF292" s="21"/>
      <c r="JG292" s="28"/>
      <c r="JH292" s="21"/>
      <c r="JI292" s="21"/>
      <c r="JJ292" s="21"/>
      <c r="JK292" s="21"/>
      <c r="JL292" s="21"/>
      <c r="JM292" s="21"/>
      <c r="JN292" s="21"/>
      <c r="JO292" s="21"/>
      <c r="JP292" s="21"/>
      <c r="JQ292" s="21"/>
      <c r="JR292" s="21"/>
      <c r="JS292" s="21"/>
      <c r="JT292" s="21"/>
      <c r="JU292" s="21"/>
      <c r="JV292" s="21"/>
      <c r="JW292" s="21"/>
      <c r="JX292" s="21"/>
      <c r="JY292" s="21"/>
      <c r="JZ292" s="21"/>
      <c r="KA292" s="21"/>
      <c r="KB292" s="28"/>
    </row>
    <row r="293" spans="2:288" ht="15" customHeight="1" x14ac:dyDescent="0.25">
      <c r="B293" s="1590" t="s">
        <v>310</v>
      </c>
      <c r="C293" s="1588" t="str">
        <v/>
      </c>
      <c r="D293" s="1588" t="str">
        <v/>
      </c>
      <c r="E293" s="1588" t="str">
        <v/>
      </c>
      <c r="F293" s="1588" t="str">
        <v/>
      </c>
      <c r="G293" s="1588" t="str">
        <v/>
      </c>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8"/>
      <c r="DX293" s="21"/>
      <c r="DY293" s="21"/>
      <c r="DZ293" s="21"/>
      <c r="EA293" s="21"/>
      <c r="EB293" s="21"/>
      <c r="EC293" s="21"/>
      <c r="ED293" s="21"/>
      <c r="EE293" s="21"/>
      <c r="EF293" s="21"/>
      <c r="EG293" s="21"/>
      <c r="EH293" s="21"/>
      <c r="EI293" s="21"/>
      <c r="EJ293" s="21"/>
      <c r="EK293" s="21"/>
      <c r="EL293" s="21"/>
      <c r="EM293" s="21"/>
      <c r="EN293" s="21"/>
      <c r="EO293" s="21"/>
      <c r="EP293" s="21"/>
      <c r="EQ293" s="21"/>
      <c r="ER293" s="28"/>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1"/>
      <c r="IH293" s="21"/>
      <c r="II293" s="21"/>
      <c r="IJ293" s="21"/>
      <c r="IK293" s="21"/>
      <c r="IL293" s="21"/>
      <c r="IM293" s="21"/>
      <c r="IN293" s="21"/>
      <c r="IO293" s="21"/>
      <c r="IP293" s="21"/>
      <c r="IQ293" s="21"/>
      <c r="IR293" s="21"/>
      <c r="IS293" s="21"/>
      <c r="IT293" s="21"/>
      <c r="IU293" s="21"/>
      <c r="IV293" s="21"/>
      <c r="IW293" s="21"/>
      <c r="IX293" s="21"/>
      <c r="IY293" s="21"/>
      <c r="IZ293" s="21"/>
      <c r="JA293" s="21"/>
      <c r="JB293" s="21"/>
      <c r="JC293" s="21"/>
      <c r="JD293" s="21"/>
      <c r="JE293" s="21"/>
      <c r="JF293" s="21"/>
      <c r="JG293" s="28"/>
      <c r="JH293" s="21"/>
      <c r="JI293" s="21"/>
      <c r="JJ293" s="21"/>
      <c r="JK293" s="21"/>
      <c r="JL293" s="21"/>
      <c r="JM293" s="21"/>
      <c r="JN293" s="21"/>
      <c r="JO293" s="21"/>
      <c r="JP293" s="21"/>
      <c r="JQ293" s="21"/>
      <c r="JR293" s="21"/>
      <c r="JS293" s="21"/>
      <c r="JT293" s="21"/>
      <c r="JU293" s="21"/>
      <c r="JV293" s="21"/>
      <c r="JW293" s="21"/>
      <c r="JX293" s="21"/>
      <c r="JY293" s="21"/>
      <c r="JZ293" s="21"/>
      <c r="KA293" s="21"/>
      <c r="KB293" s="28"/>
    </row>
    <row r="294" spans="2:288" ht="15" customHeight="1" x14ac:dyDescent="0.25">
      <c r="B294" s="1590" t="s">
        <v>311</v>
      </c>
      <c r="C294" s="1588" t="str">
        <v/>
      </c>
      <c r="D294" s="1588" t="str">
        <v/>
      </c>
      <c r="E294" s="1588" t="str">
        <v/>
      </c>
      <c r="F294" s="1588" t="str">
        <v/>
      </c>
      <c r="G294" s="1588" t="str">
        <v/>
      </c>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8"/>
      <c r="DX294" s="21"/>
      <c r="DY294" s="21"/>
      <c r="DZ294" s="21"/>
      <c r="EA294" s="21"/>
      <c r="EB294" s="21"/>
      <c r="EC294" s="21"/>
      <c r="ED294" s="21"/>
      <c r="EE294" s="21"/>
      <c r="EF294" s="21"/>
      <c r="EG294" s="21"/>
      <c r="EH294" s="21"/>
      <c r="EI294" s="21"/>
      <c r="EJ294" s="21"/>
      <c r="EK294" s="21"/>
      <c r="EL294" s="21"/>
      <c r="EM294" s="21"/>
      <c r="EN294" s="21"/>
      <c r="EO294" s="21"/>
      <c r="EP294" s="21"/>
      <c r="EQ294" s="21"/>
      <c r="ER294" s="28"/>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1"/>
      <c r="IH294" s="21"/>
      <c r="II294" s="21"/>
      <c r="IJ294" s="21"/>
      <c r="IK294" s="21"/>
      <c r="IL294" s="21"/>
      <c r="IM294" s="21"/>
      <c r="IN294" s="21"/>
      <c r="IO294" s="21"/>
      <c r="IP294" s="21"/>
      <c r="IQ294" s="21"/>
      <c r="IR294" s="21"/>
      <c r="IS294" s="21"/>
      <c r="IT294" s="21"/>
      <c r="IU294" s="21"/>
      <c r="IV294" s="21"/>
      <c r="IW294" s="21"/>
      <c r="IX294" s="21"/>
      <c r="IY294" s="21"/>
      <c r="IZ294" s="21"/>
      <c r="JA294" s="21"/>
      <c r="JB294" s="21"/>
      <c r="JC294" s="21"/>
      <c r="JD294" s="21"/>
      <c r="JE294" s="21"/>
      <c r="JF294" s="21"/>
      <c r="JG294" s="28"/>
      <c r="JH294" s="21"/>
      <c r="JI294" s="21"/>
      <c r="JJ294" s="21"/>
      <c r="JK294" s="21"/>
      <c r="JL294" s="21"/>
      <c r="JM294" s="21"/>
      <c r="JN294" s="21"/>
      <c r="JO294" s="21"/>
      <c r="JP294" s="21"/>
      <c r="JQ294" s="21"/>
      <c r="JR294" s="21"/>
      <c r="JS294" s="21"/>
      <c r="JT294" s="21"/>
      <c r="JU294" s="21"/>
      <c r="JV294" s="21"/>
      <c r="JW294" s="21"/>
      <c r="JX294" s="21"/>
      <c r="JY294" s="21"/>
      <c r="JZ294" s="21"/>
      <c r="KA294" s="21"/>
      <c r="KB294" s="28"/>
    </row>
    <row r="295" spans="2:288" ht="15" customHeight="1" x14ac:dyDescent="0.25">
      <c r="B295" s="1590" t="s">
        <v>312</v>
      </c>
      <c r="C295" s="1588" t="str">
        <v/>
      </c>
      <c r="D295" s="1588" t="str">
        <v/>
      </c>
      <c r="E295" s="1588" t="str">
        <v/>
      </c>
      <c r="F295" s="1588" t="str">
        <v/>
      </c>
      <c r="G295" s="1588" t="str">
        <v/>
      </c>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8"/>
      <c r="DX295" s="21"/>
      <c r="DY295" s="21"/>
      <c r="DZ295" s="21"/>
      <c r="EA295" s="21"/>
      <c r="EB295" s="21"/>
      <c r="EC295" s="21"/>
      <c r="ED295" s="21"/>
      <c r="EE295" s="21"/>
      <c r="EF295" s="21"/>
      <c r="EG295" s="21"/>
      <c r="EH295" s="21"/>
      <c r="EI295" s="21"/>
      <c r="EJ295" s="21"/>
      <c r="EK295" s="21"/>
      <c r="EL295" s="21"/>
      <c r="EM295" s="21"/>
      <c r="EN295" s="21"/>
      <c r="EO295" s="21"/>
      <c r="EP295" s="21"/>
      <c r="EQ295" s="21"/>
      <c r="ER295" s="28"/>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1"/>
      <c r="IH295" s="21"/>
      <c r="II295" s="21"/>
      <c r="IJ295" s="21"/>
      <c r="IK295" s="21"/>
      <c r="IL295" s="21"/>
      <c r="IM295" s="21"/>
      <c r="IN295" s="21"/>
      <c r="IO295" s="21"/>
      <c r="IP295" s="21"/>
      <c r="IQ295" s="21"/>
      <c r="IR295" s="21"/>
      <c r="IS295" s="21"/>
      <c r="IT295" s="21"/>
      <c r="IU295" s="21"/>
      <c r="IV295" s="21"/>
      <c r="IW295" s="21"/>
      <c r="IX295" s="21"/>
      <c r="IY295" s="21"/>
      <c r="IZ295" s="21"/>
      <c r="JA295" s="21"/>
      <c r="JB295" s="21"/>
      <c r="JC295" s="21"/>
      <c r="JD295" s="21"/>
      <c r="JE295" s="21"/>
      <c r="JF295" s="21"/>
      <c r="JG295" s="28"/>
      <c r="JH295" s="21"/>
      <c r="JI295" s="21"/>
      <c r="JJ295" s="21"/>
      <c r="JK295" s="21"/>
      <c r="JL295" s="21"/>
      <c r="JM295" s="21"/>
      <c r="JN295" s="21"/>
      <c r="JO295" s="21"/>
      <c r="JP295" s="21"/>
      <c r="JQ295" s="21"/>
      <c r="JR295" s="21"/>
      <c r="JS295" s="21"/>
      <c r="JT295" s="21"/>
      <c r="JU295" s="21"/>
      <c r="JV295" s="21"/>
      <c r="JW295" s="21"/>
      <c r="JX295" s="21"/>
      <c r="JY295" s="21"/>
      <c r="JZ295" s="21"/>
      <c r="KA295" s="21"/>
      <c r="KB295" s="28"/>
    </row>
    <row r="296" spans="2:288" ht="15" customHeight="1" x14ac:dyDescent="0.25">
      <c r="B296" s="1590" t="s">
        <v>313</v>
      </c>
      <c r="C296" s="1588" t="str">
        <v/>
      </c>
      <c r="D296" s="1588" t="str">
        <v/>
      </c>
      <c r="E296" s="1588" t="str">
        <v/>
      </c>
      <c r="F296" s="1588" t="str">
        <v/>
      </c>
      <c r="G296" s="1588" t="str">
        <v/>
      </c>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8"/>
      <c r="DX296" s="21"/>
      <c r="DY296" s="21"/>
      <c r="DZ296" s="21"/>
      <c r="EA296" s="21"/>
      <c r="EB296" s="21"/>
      <c r="EC296" s="21"/>
      <c r="ED296" s="21"/>
      <c r="EE296" s="21"/>
      <c r="EF296" s="21"/>
      <c r="EG296" s="21"/>
      <c r="EH296" s="21"/>
      <c r="EI296" s="21"/>
      <c r="EJ296" s="21"/>
      <c r="EK296" s="21"/>
      <c r="EL296" s="21"/>
      <c r="EM296" s="21"/>
      <c r="EN296" s="21"/>
      <c r="EO296" s="21"/>
      <c r="EP296" s="21"/>
      <c r="EQ296" s="21"/>
      <c r="ER296" s="28"/>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1"/>
      <c r="IH296" s="21"/>
      <c r="II296" s="21"/>
      <c r="IJ296" s="21"/>
      <c r="IK296" s="21"/>
      <c r="IL296" s="21"/>
      <c r="IM296" s="21"/>
      <c r="IN296" s="21"/>
      <c r="IO296" s="21"/>
      <c r="IP296" s="21"/>
      <c r="IQ296" s="21"/>
      <c r="IR296" s="21"/>
      <c r="IS296" s="21"/>
      <c r="IT296" s="21"/>
      <c r="IU296" s="21"/>
      <c r="IV296" s="21"/>
      <c r="IW296" s="21"/>
      <c r="IX296" s="21"/>
      <c r="IY296" s="21"/>
      <c r="IZ296" s="21"/>
      <c r="JA296" s="21"/>
      <c r="JB296" s="21"/>
      <c r="JC296" s="21"/>
      <c r="JD296" s="21"/>
      <c r="JE296" s="21"/>
      <c r="JF296" s="21"/>
      <c r="JG296" s="28"/>
      <c r="JH296" s="21"/>
      <c r="JI296" s="21"/>
      <c r="JJ296" s="21"/>
      <c r="JK296" s="21"/>
      <c r="JL296" s="21"/>
      <c r="JM296" s="21"/>
      <c r="JN296" s="21"/>
      <c r="JO296" s="21"/>
      <c r="JP296" s="21"/>
      <c r="JQ296" s="21"/>
      <c r="JR296" s="21"/>
      <c r="JS296" s="21"/>
      <c r="JT296" s="21"/>
      <c r="JU296" s="21"/>
      <c r="JV296" s="21"/>
      <c r="JW296" s="21"/>
      <c r="JX296" s="21"/>
      <c r="JY296" s="21"/>
      <c r="JZ296" s="21"/>
      <c r="KA296" s="21"/>
      <c r="KB296" s="28"/>
    </row>
    <row r="297" spans="2:288" ht="15" customHeight="1" x14ac:dyDescent="0.25">
      <c r="B297" s="1590" t="s">
        <v>314</v>
      </c>
      <c r="C297" s="1588" t="str">
        <v/>
      </c>
      <c r="D297" s="1588" t="str">
        <v/>
      </c>
      <c r="E297" s="1588" t="str">
        <v/>
      </c>
      <c r="F297" s="1588" t="str">
        <v/>
      </c>
      <c r="G297" s="1588" t="str">
        <v/>
      </c>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8"/>
      <c r="DX297" s="21"/>
      <c r="DY297" s="21"/>
      <c r="DZ297" s="21"/>
      <c r="EA297" s="21"/>
      <c r="EB297" s="21"/>
      <c r="EC297" s="21"/>
      <c r="ED297" s="21"/>
      <c r="EE297" s="21"/>
      <c r="EF297" s="21"/>
      <c r="EG297" s="21"/>
      <c r="EH297" s="21"/>
      <c r="EI297" s="21"/>
      <c r="EJ297" s="21"/>
      <c r="EK297" s="21"/>
      <c r="EL297" s="21"/>
      <c r="EM297" s="21"/>
      <c r="EN297" s="21"/>
      <c r="EO297" s="21"/>
      <c r="EP297" s="21"/>
      <c r="EQ297" s="21"/>
      <c r="ER297" s="28"/>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1"/>
      <c r="IH297" s="21"/>
      <c r="II297" s="21"/>
      <c r="IJ297" s="21"/>
      <c r="IK297" s="21"/>
      <c r="IL297" s="21"/>
      <c r="IM297" s="21"/>
      <c r="IN297" s="21"/>
      <c r="IO297" s="21"/>
      <c r="IP297" s="21"/>
      <c r="IQ297" s="21"/>
      <c r="IR297" s="21"/>
      <c r="IS297" s="21"/>
      <c r="IT297" s="21"/>
      <c r="IU297" s="21"/>
      <c r="IV297" s="21"/>
      <c r="IW297" s="21"/>
      <c r="IX297" s="21"/>
      <c r="IY297" s="21"/>
      <c r="IZ297" s="21"/>
      <c r="JA297" s="21"/>
      <c r="JB297" s="21"/>
      <c r="JC297" s="21"/>
      <c r="JD297" s="21"/>
      <c r="JE297" s="21"/>
      <c r="JF297" s="21"/>
      <c r="JG297" s="28"/>
      <c r="JH297" s="21"/>
      <c r="JI297" s="21"/>
      <c r="JJ297" s="21"/>
      <c r="JK297" s="21"/>
      <c r="JL297" s="21"/>
      <c r="JM297" s="21"/>
      <c r="JN297" s="21"/>
      <c r="JO297" s="21"/>
      <c r="JP297" s="21"/>
      <c r="JQ297" s="21"/>
      <c r="JR297" s="21"/>
      <c r="JS297" s="21"/>
      <c r="JT297" s="21"/>
      <c r="JU297" s="21"/>
      <c r="JV297" s="21"/>
      <c r="JW297" s="21"/>
      <c r="JX297" s="21"/>
      <c r="JY297" s="21"/>
      <c r="JZ297" s="21"/>
      <c r="KA297" s="21"/>
      <c r="KB297" s="28"/>
    </row>
    <row r="298" spans="2:288" ht="15" customHeight="1" x14ac:dyDescent="0.25">
      <c r="B298" s="1590" t="s">
        <v>315</v>
      </c>
      <c r="C298" s="1588" t="str">
        <v/>
      </c>
      <c r="D298" s="1588" t="str">
        <v/>
      </c>
      <c r="E298" s="1588" t="str">
        <v/>
      </c>
      <c r="F298" s="1588" t="str">
        <v/>
      </c>
      <c r="G298" s="1588" t="str">
        <v/>
      </c>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8"/>
      <c r="DX298" s="21"/>
      <c r="DY298" s="21"/>
      <c r="DZ298" s="21"/>
      <c r="EA298" s="21"/>
      <c r="EB298" s="21"/>
      <c r="EC298" s="21"/>
      <c r="ED298" s="21"/>
      <c r="EE298" s="21"/>
      <c r="EF298" s="21"/>
      <c r="EG298" s="21"/>
      <c r="EH298" s="21"/>
      <c r="EI298" s="21"/>
      <c r="EJ298" s="21"/>
      <c r="EK298" s="21"/>
      <c r="EL298" s="21"/>
      <c r="EM298" s="21"/>
      <c r="EN298" s="21"/>
      <c r="EO298" s="21"/>
      <c r="EP298" s="21"/>
      <c r="EQ298" s="21"/>
      <c r="ER298" s="28"/>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1"/>
      <c r="IH298" s="21"/>
      <c r="II298" s="21"/>
      <c r="IJ298" s="21"/>
      <c r="IK298" s="21"/>
      <c r="IL298" s="21"/>
      <c r="IM298" s="21"/>
      <c r="IN298" s="21"/>
      <c r="IO298" s="21"/>
      <c r="IP298" s="21"/>
      <c r="IQ298" s="21"/>
      <c r="IR298" s="21"/>
      <c r="IS298" s="21"/>
      <c r="IT298" s="21"/>
      <c r="IU298" s="21"/>
      <c r="IV298" s="21"/>
      <c r="IW298" s="21"/>
      <c r="IX298" s="21"/>
      <c r="IY298" s="21"/>
      <c r="IZ298" s="21"/>
      <c r="JA298" s="21"/>
      <c r="JB298" s="21"/>
      <c r="JC298" s="21"/>
      <c r="JD298" s="21"/>
      <c r="JE298" s="21"/>
      <c r="JF298" s="21"/>
      <c r="JG298" s="28"/>
      <c r="JH298" s="21"/>
      <c r="JI298" s="21"/>
      <c r="JJ298" s="21"/>
      <c r="JK298" s="21"/>
      <c r="JL298" s="21"/>
      <c r="JM298" s="21"/>
      <c r="JN298" s="21"/>
      <c r="JO298" s="21"/>
      <c r="JP298" s="21"/>
      <c r="JQ298" s="21"/>
      <c r="JR298" s="21"/>
      <c r="JS298" s="21"/>
      <c r="JT298" s="21"/>
      <c r="JU298" s="21"/>
      <c r="JV298" s="21"/>
      <c r="JW298" s="21"/>
      <c r="JX298" s="21"/>
      <c r="JY298" s="21"/>
      <c r="JZ298" s="21"/>
      <c r="KA298" s="21"/>
      <c r="KB298" s="28"/>
    </row>
    <row r="299" spans="2:288" ht="15" customHeight="1" x14ac:dyDescent="0.25">
      <c r="B299" s="1590" t="s">
        <v>316</v>
      </c>
      <c r="C299" s="1588" t="str">
        <v/>
      </c>
      <c r="D299" s="1588" t="str">
        <v/>
      </c>
      <c r="E299" s="1588" t="str">
        <v/>
      </c>
      <c r="F299" s="1588" t="str">
        <v/>
      </c>
      <c r="G299" s="1588" t="str">
        <v/>
      </c>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8"/>
      <c r="DX299" s="21"/>
      <c r="DY299" s="21"/>
      <c r="DZ299" s="21"/>
      <c r="EA299" s="21"/>
      <c r="EB299" s="21"/>
      <c r="EC299" s="21"/>
      <c r="ED299" s="21"/>
      <c r="EE299" s="21"/>
      <c r="EF299" s="21"/>
      <c r="EG299" s="21"/>
      <c r="EH299" s="21"/>
      <c r="EI299" s="21"/>
      <c r="EJ299" s="21"/>
      <c r="EK299" s="21"/>
      <c r="EL299" s="21"/>
      <c r="EM299" s="21"/>
      <c r="EN299" s="21"/>
      <c r="EO299" s="21"/>
      <c r="EP299" s="21"/>
      <c r="EQ299" s="21"/>
      <c r="ER299" s="28"/>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1"/>
      <c r="IH299" s="21"/>
      <c r="II299" s="21"/>
      <c r="IJ299" s="21"/>
      <c r="IK299" s="21"/>
      <c r="IL299" s="21"/>
      <c r="IM299" s="21"/>
      <c r="IN299" s="21"/>
      <c r="IO299" s="21"/>
      <c r="IP299" s="21"/>
      <c r="IQ299" s="21"/>
      <c r="IR299" s="21"/>
      <c r="IS299" s="21"/>
      <c r="IT299" s="21"/>
      <c r="IU299" s="21"/>
      <c r="IV299" s="21"/>
      <c r="IW299" s="21"/>
      <c r="IX299" s="21"/>
      <c r="IY299" s="21"/>
      <c r="IZ299" s="21"/>
      <c r="JA299" s="21"/>
      <c r="JB299" s="21"/>
      <c r="JC299" s="21"/>
      <c r="JD299" s="21"/>
      <c r="JE299" s="21"/>
      <c r="JF299" s="21"/>
      <c r="JG299" s="28"/>
      <c r="JH299" s="21"/>
      <c r="JI299" s="21"/>
      <c r="JJ299" s="21"/>
      <c r="JK299" s="21"/>
      <c r="JL299" s="21"/>
      <c r="JM299" s="21"/>
      <c r="JN299" s="21"/>
      <c r="JO299" s="21"/>
      <c r="JP299" s="21"/>
      <c r="JQ299" s="21"/>
      <c r="JR299" s="21"/>
      <c r="JS299" s="21"/>
      <c r="JT299" s="21"/>
      <c r="JU299" s="21"/>
      <c r="JV299" s="21"/>
      <c r="JW299" s="21"/>
      <c r="JX299" s="21"/>
      <c r="JY299" s="21"/>
      <c r="JZ299" s="21"/>
      <c r="KA299" s="21"/>
      <c r="KB299" s="28"/>
    </row>
    <row r="300" spans="2:288" ht="15" customHeight="1" x14ac:dyDescent="0.25">
      <c r="B300" s="1590" t="s">
        <v>317</v>
      </c>
      <c r="C300" s="1588" t="str">
        <v/>
      </c>
      <c r="D300" s="1588" t="str">
        <v/>
      </c>
      <c r="E300" s="1588" t="str">
        <v/>
      </c>
      <c r="F300" s="1588" t="str">
        <v/>
      </c>
      <c r="G300" s="1588" t="str">
        <v/>
      </c>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8"/>
      <c r="DX300" s="21"/>
      <c r="DY300" s="21"/>
      <c r="DZ300" s="21"/>
      <c r="EA300" s="21"/>
      <c r="EB300" s="21"/>
      <c r="EC300" s="21"/>
      <c r="ED300" s="21"/>
      <c r="EE300" s="21"/>
      <c r="EF300" s="21"/>
      <c r="EG300" s="21"/>
      <c r="EH300" s="21"/>
      <c r="EI300" s="21"/>
      <c r="EJ300" s="21"/>
      <c r="EK300" s="21"/>
      <c r="EL300" s="21"/>
      <c r="EM300" s="21"/>
      <c r="EN300" s="21"/>
      <c r="EO300" s="21"/>
      <c r="EP300" s="21"/>
      <c r="EQ300" s="21"/>
      <c r="ER300" s="28"/>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1"/>
      <c r="IH300" s="21"/>
      <c r="II300" s="21"/>
      <c r="IJ300" s="21"/>
      <c r="IK300" s="21"/>
      <c r="IL300" s="21"/>
      <c r="IM300" s="21"/>
      <c r="IN300" s="21"/>
      <c r="IO300" s="21"/>
      <c r="IP300" s="21"/>
      <c r="IQ300" s="21"/>
      <c r="IR300" s="21"/>
      <c r="IS300" s="21"/>
      <c r="IT300" s="21"/>
      <c r="IU300" s="21"/>
      <c r="IV300" s="21"/>
      <c r="IW300" s="21"/>
      <c r="IX300" s="21"/>
      <c r="IY300" s="21"/>
      <c r="IZ300" s="21"/>
      <c r="JA300" s="21"/>
      <c r="JB300" s="21"/>
      <c r="JC300" s="21"/>
      <c r="JD300" s="21"/>
      <c r="JE300" s="21"/>
      <c r="JF300" s="21"/>
      <c r="JG300" s="28"/>
      <c r="JH300" s="21"/>
      <c r="JI300" s="21"/>
      <c r="JJ300" s="21"/>
      <c r="JK300" s="21"/>
      <c r="JL300" s="21"/>
      <c r="JM300" s="21"/>
      <c r="JN300" s="21"/>
      <c r="JO300" s="21"/>
      <c r="JP300" s="21"/>
      <c r="JQ300" s="21"/>
      <c r="JR300" s="21"/>
      <c r="JS300" s="21"/>
      <c r="JT300" s="21"/>
      <c r="JU300" s="21"/>
      <c r="JV300" s="21"/>
      <c r="JW300" s="21"/>
      <c r="JX300" s="21"/>
      <c r="JY300" s="21"/>
      <c r="JZ300" s="21"/>
      <c r="KA300" s="21"/>
      <c r="KB300" s="28"/>
    </row>
    <row r="301" spans="2:288" ht="15" customHeight="1" x14ac:dyDescent="0.25">
      <c r="B301" s="1590" t="s">
        <v>318</v>
      </c>
      <c r="C301" s="1588" t="str">
        <v/>
      </c>
      <c r="D301" s="1588" t="str">
        <v/>
      </c>
      <c r="E301" s="1588" t="str">
        <v/>
      </c>
      <c r="F301" s="1588" t="str">
        <v/>
      </c>
      <c r="G301" s="1588" t="str">
        <v/>
      </c>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8"/>
      <c r="DX301" s="21"/>
      <c r="DY301" s="21"/>
      <c r="DZ301" s="21"/>
      <c r="EA301" s="21"/>
      <c r="EB301" s="21"/>
      <c r="EC301" s="21"/>
      <c r="ED301" s="21"/>
      <c r="EE301" s="21"/>
      <c r="EF301" s="21"/>
      <c r="EG301" s="21"/>
      <c r="EH301" s="21"/>
      <c r="EI301" s="21"/>
      <c r="EJ301" s="21"/>
      <c r="EK301" s="21"/>
      <c r="EL301" s="21"/>
      <c r="EM301" s="21"/>
      <c r="EN301" s="21"/>
      <c r="EO301" s="21"/>
      <c r="EP301" s="21"/>
      <c r="EQ301" s="21"/>
      <c r="ER301" s="28"/>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1"/>
      <c r="IH301" s="21"/>
      <c r="II301" s="21"/>
      <c r="IJ301" s="21"/>
      <c r="IK301" s="21"/>
      <c r="IL301" s="21"/>
      <c r="IM301" s="21"/>
      <c r="IN301" s="21"/>
      <c r="IO301" s="21"/>
      <c r="IP301" s="21"/>
      <c r="IQ301" s="21"/>
      <c r="IR301" s="21"/>
      <c r="IS301" s="21"/>
      <c r="IT301" s="21"/>
      <c r="IU301" s="21"/>
      <c r="IV301" s="21"/>
      <c r="IW301" s="21"/>
      <c r="IX301" s="21"/>
      <c r="IY301" s="21"/>
      <c r="IZ301" s="21"/>
      <c r="JA301" s="21"/>
      <c r="JB301" s="21"/>
      <c r="JC301" s="21"/>
      <c r="JD301" s="21"/>
      <c r="JE301" s="21"/>
      <c r="JF301" s="21"/>
      <c r="JG301" s="28"/>
      <c r="JH301" s="21"/>
      <c r="JI301" s="21"/>
      <c r="JJ301" s="21"/>
      <c r="JK301" s="21"/>
      <c r="JL301" s="21"/>
      <c r="JM301" s="21"/>
      <c r="JN301" s="21"/>
      <c r="JO301" s="21"/>
      <c r="JP301" s="21"/>
      <c r="JQ301" s="21"/>
      <c r="JR301" s="21"/>
      <c r="JS301" s="21"/>
      <c r="JT301" s="21"/>
      <c r="JU301" s="21"/>
      <c r="JV301" s="21"/>
      <c r="JW301" s="21"/>
      <c r="JX301" s="21"/>
      <c r="JY301" s="21"/>
      <c r="JZ301" s="21"/>
      <c r="KA301" s="21"/>
      <c r="KB301" s="28"/>
    </row>
    <row r="302" spans="2:288" ht="15" customHeight="1" x14ac:dyDescent="0.25">
      <c r="B302" s="1590" t="s">
        <v>319</v>
      </c>
      <c r="C302" s="1588" t="str">
        <v/>
      </c>
      <c r="D302" s="1588" t="str">
        <v/>
      </c>
      <c r="E302" s="1588" t="str">
        <v/>
      </c>
      <c r="F302" s="1588" t="str">
        <v/>
      </c>
      <c r="G302" s="1588" t="str">
        <v/>
      </c>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8"/>
      <c r="DX302" s="21"/>
      <c r="DY302" s="21"/>
      <c r="DZ302" s="21"/>
      <c r="EA302" s="21"/>
      <c r="EB302" s="21"/>
      <c r="EC302" s="21"/>
      <c r="ED302" s="21"/>
      <c r="EE302" s="21"/>
      <c r="EF302" s="21"/>
      <c r="EG302" s="21"/>
      <c r="EH302" s="21"/>
      <c r="EI302" s="21"/>
      <c r="EJ302" s="21"/>
      <c r="EK302" s="21"/>
      <c r="EL302" s="21"/>
      <c r="EM302" s="21"/>
      <c r="EN302" s="21"/>
      <c r="EO302" s="21"/>
      <c r="EP302" s="21"/>
      <c r="EQ302" s="21"/>
      <c r="ER302" s="28"/>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1"/>
      <c r="IH302" s="21"/>
      <c r="II302" s="21"/>
      <c r="IJ302" s="21"/>
      <c r="IK302" s="21"/>
      <c r="IL302" s="21"/>
      <c r="IM302" s="21"/>
      <c r="IN302" s="21"/>
      <c r="IO302" s="21"/>
      <c r="IP302" s="21"/>
      <c r="IQ302" s="21"/>
      <c r="IR302" s="21"/>
      <c r="IS302" s="21"/>
      <c r="IT302" s="21"/>
      <c r="IU302" s="21"/>
      <c r="IV302" s="21"/>
      <c r="IW302" s="21"/>
      <c r="IX302" s="21"/>
      <c r="IY302" s="21"/>
      <c r="IZ302" s="21"/>
      <c r="JA302" s="21"/>
      <c r="JB302" s="21"/>
      <c r="JC302" s="21"/>
      <c r="JD302" s="21"/>
      <c r="JE302" s="21"/>
      <c r="JF302" s="21"/>
      <c r="JG302" s="28"/>
      <c r="JH302" s="21"/>
      <c r="JI302" s="21"/>
      <c r="JJ302" s="21"/>
      <c r="JK302" s="21"/>
      <c r="JL302" s="21"/>
      <c r="JM302" s="21"/>
      <c r="JN302" s="21"/>
      <c r="JO302" s="21"/>
      <c r="JP302" s="21"/>
      <c r="JQ302" s="21"/>
      <c r="JR302" s="21"/>
      <c r="JS302" s="21"/>
      <c r="JT302" s="21"/>
      <c r="JU302" s="21"/>
      <c r="JV302" s="21"/>
      <c r="JW302" s="21"/>
      <c r="JX302" s="21"/>
      <c r="JY302" s="21"/>
      <c r="JZ302" s="21"/>
      <c r="KA302" s="21"/>
      <c r="KB302" s="28"/>
    </row>
    <row r="303" spans="2:288" ht="15" customHeight="1" x14ac:dyDescent="0.25">
      <c r="B303" s="1590" t="s">
        <v>320</v>
      </c>
      <c r="C303" s="1588" t="str">
        <v/>
      </c>
      <c r="D303" s="1588" t="str">
        <v/>
      </c>
      <c r="E303" s="1588" t="str">
        <v/>
      </c>
      <c r="F303" s="1588" t="str">
        <v/>
      </c>
      <c r="G303" s="1588" t="str">
        <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8"/>
      <c r="DX303" s="21"/>
      <c r="DY303" s="21"/>
      <c r="DZ303" s="21"/>
      <c r="EA303" s="21"/>
      <c r="EB303" s="21"/>
      <c r="EC303" s="21"/>
      <c r="ED303" s="21"/>
      <c r="EE303" s="21"/>
      <c r="EF303" s="21"/>
      <c r="EG303" s="21"/>
      <c r="EH303" s="21"/>
      <c r="EI303" s="21"/>
      <c r="EJ303" s="21"/>
      <c r="EK303" s="21"/>
      <c r="EL303" s="21"/>
      <c r="EM303" s="21"/>
      <c r="EN303" s="21"/>
      <c r="EO303" s="21"/>
      <c r="EP303" s="21"/>
      <c r="EQ303" s="21"/>
      <c r="ER303" s="28"/>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1"/>
      <c r="IH303" s="21"/>
      <c r="II303" s="21"/>
      <c r="IJ303" s="21"/>
      <c r="IK303" s="21"/>
      <c r="IL303" s="21"/>
      <c r="IM303" s="21"/>
      <c r="IN303" s="21"/>
      <c r="IO303" s="21"/>
      <c r="IP303" s="21"/>
      <c r="IQ303" s="21"/>
      <c r="IR303" s="21"/>
      <c r="IS303" s="21"/>
      <c r="IT303" s="21"/>
      <c r="IU303" s="21"/>
      <c r="IV303" s="21"/>
      <c r="IW303" s="21"/>
      <c r="IX303" s="21"/>
      <c r="IY303" s="21"/>
      <c r="IZ303" s="21"/>
      <c r="JA303" s="21"/>
      <c r="JB303" s="21"/>
      <c r="JC303" s="21"/>
      <c r="JD303" s="21"/>
      <c r="JE303" s="21"/>
      <c r="JF303" s="21"/>
      <c r="JG303" s="28"/>
      <c r="JH303" s="21"/>
      <c r="JI303" s="21"/>
      <c r="JJ303" s="21"/>
      <c r="JK303" s="21"/>
      <c r="JL303" s="21"/>
      <c r="JM303" s="21"/>
      <c r="JN303" s="21"/>
      <c r="JO303" s="21"/>
      <c r="JP303" s="21"/>
      <c r="JQ303" s="21"/>
      <c r="JR303" s="21"/>
      <c r="JS303" s="21"/>
      <c r="JT303" s="21"/>
      <c r="JU303" s="21"/>
      <c r="JV303" s="21"/>
      <c r="JW303" s="21"/>
      <c r="JX303" s="21"/>
      <c r="JY303" s="21"/>
      <c r="JZ303" s="21"/>
      <c r="KA303" s="21"/>
      <c r="KB303" s="28"/>
    </row>
    <row r="304" spans="2:288" ht="15" customHeight="1" x14ac:dyDescent="0.25">
      <c r="B304" s="1590" t="s">
        <v>321</v>
      </c>
      <c r="C304" s="1588" t="str">
        <v/>
      </c>
      <c r="D304" s="1588" t="str">
        <v/>
      </c>
      <c r="E304" s="1588" t="str">
        <v/>
      </c>
      <c r="F304" s="1588" t="str">
        <v/>
      </c>
      <c r="G304" s="1588" t="str">
        <v/>
      </c>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8"/>
      <c r="DX304" s="21"/>
      <c r="DY304" s="21"/>
      <c r="DZ304" s="21"/>
      <c r="EA304" s="21"/>
      <c r="EB304" s="21"/>
      <c r="EC304" s="21"/>
      <c r="ED304" s="21"/>
      <c r="EE304" s="21"/>
      <c r="EF304" s="21"/>
      <c r="EG304" s="21"/>
      <c r="EH304" s="21"/>
      <c r="EI304" s="21"/>
      <c r="EJ304" s="21"/>
      <c r="EK304" s="21"/>
      <c r="EL304" s="21"/>
      <c r="EM304" s="21"/>
      <c r="EN304" s="21"/>
      <c r="EO304" s="21"/>
      <c r="EP304" s="21"/>
      <c r="EQ304" s="21"/>
      <c r="ER304" s="28"/>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1"/>
      <c r="IH304" s="21"/>
      <c r="II304" s="21"/>
      <c r="IJ304" s="21"/>
      <c r="IK304" s="21"/>
      <c r="IL304" s="21"/>
      <c r="IM304" s="21"/>
      <c r="IN304" s="21"/>
      <c r="IO304" s="21"/>
      <c r="IP304" s="21"/>
      <c r="IQ304" s="21"/>
      <c r="IR304" s="21"/>
      <c r="IS304" s="21"/>
      <c r="IT304" s="21"/>
      <c r="IU304" s="21"/>
      <c r="IV304" s="21"/>
      <c r="IW304" s="21"/>
      <c r="IX304" s="21"/>
      <c r="IY304" s="21"/>
      <c r="IZ304" s="21"/>
      <c r="JA304" s="21"/>
      <c r="JB304" s="21"/>
      <c r="JC304" s="21"/>
      <c r="JD304" s="21"/>
      <c r="JE304" s="21"/>
      <c r="JF304" s="21"/>
      <c r="JG304" s="28"/>
      <c r="JH304" s="21"/>
      <c r="JI304" s="21"/>
      <c r="JJ304" s="21"/>
      <c r="JK304" s="21"/>
      <c r="JL304" s="21"/>
      <c r="JM304" s="21"/>
      <c r="JN304" s="21"/>
      <c r="JO304" s="21"/>
      <c r="JP304" s="21"/>
      <c r="JQ304" s="21"/>
      <c r="JR304" s="21"/>
      <c r="JS304" s="21"/>
      <c r="JT304" s="21"/>
      <c r="JU304" s="21"/>
      <c r="JV304" s="21"/>
      <c r="JW304" s="21"/>
      <c r="JX304" s="21"/>
      <c r="JY304" s="21"/>
      <c r="JZ304" s="21"/>
      <c r="KA304" s="21"/>
      <c r="KB304" s="28"/>
    </row>
    <row r="305" spans="2:288" ht="15" customHeight="1" x14ac:dyDescent="0.25">
      <c r="B305" s="1590" t="s">
        <v>322</v>
      </c>
      <c r="C305" s="1588" t="str">
        <v/>
      </c>
      <c r="D305" s="1588" t="str">
        <v/>
      </c>
      <c r="E305" s="1588" t="str">
        <v/>
      </c>
      <c r="F305" s="1588" t="str">
        <v/>
      </c>
      <c r="G305" s="1588" t="str">
        <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8"/>
      <c r="DX305" s="21"/>
      <c r="DY305" s="21"/>
      <c r="DZ305" s="21"/>
      <c r="EA305" s="21"/>
      <c r="EB305" s="21"/>
      <c r="EC305" s="21"/>
      <c r="ED305" s="21"/>
      <c r="EE305" s="21"/>
      <c r="EF305" s="21"/>
      <c r="EG305" s="21"/>
      <c r="EH305" s="21"/>
      <c r="EI305" s="21"/>
      <c r="EJ305" s="21"/>
      <c r="EK305" s="21"/>
      <c r="EL305" s="21"/>
      <c r="EM305" s="21"/>
      <c r="EN305" s="21"/>
      <c r="EO305" s="21"/>
      <c r="EP305" s="21"/>
      <c r="EQ305" s="21"/>
      <c r="ER305" s="28"/>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8"/>
      <c r="JH305" s="21"/>
      <c r="JI305" s="21"/>
      <c r="JJ305" s="21"/>
      <c r="JK305" s="21"/>
      <c r="JL305" s="21"/>
      <c r="JM305" s="21"/>
      <c r="JN305" s="21"/>
      <c r="JO305" s="21"/>
      <c r="JP305" s="21"/>
      <c r="JQ305" s="21"/>
      <c r="JR305" s="21"/>
      <c r="JS305" s="21"/>
      <c r="JT305" s="21"/>
      <c r="JU305" s="21"/>
      <c r="JV305" s="21"/>
      <c r="JW305" s="21"/>
      <c r="JX305" s="21"/>
      <c r="JY305" s="21"/>
      <c r="JZ305" s="21"/>
      <c r="KA305" s="21"/>
      <c r="KB305" s="28"/>
    </row>
    <row r="306" spans="2:288" ht="15" customHeight="1" x14ac:dyDescent="0.25">
      <c r="B306" s="1590" t="s">
        <v>323</v>
      </c>
      <c r="C306" s="1588" t="str">
        <v/>
      </c>
      <c r="D306" s="1588" t="str">
        <v/>
      </c>
      <c r="E306" s="1588" t="str">
        <v/>
      </c>
      <c r="F306" s="1588" t="str">
        <v/>
      </c>
      <c r="G306" s="1588" t="str">
        <v/>
      </c>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8"/>
      <c r="DX306" s="21"/>
      <c r="DY306" s="21"/>
      <c r="DZ306" s="21"/>
      <c r="EA306" s="21"/>
      <c r="EB306" s="21"/>
      <c r="EC306" s="21"/>
      <c r="ED306" s="21"/>
      <c r="EE306" s="21"/>
      <c r="EF306" s="21"/>
      <c r="EG306" s="21"/>
      <c r="EH306" s="21"/>
      <c r="EI306" s="21"/>
      <c r="EJ306" s="21"/>
      <c r="EK306" s="21"/>
      <c r="EL306" s="21"/>
      <c r="EM306" s="21"/>
      <c r="EN306" s="21"/>
      <c r="EO306" s="21"/>
      <c r="EP306" s="21"/>
      <c r="EQ306" s="21"/>
      <c r="ER306" s="28"/>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1"/>
      <c r="IH306" s="21"/>
      <c r="II306" s="21"/>
      <c r="IJ306" s="21"/>
      <c r="IK306" s="21"/>
      <c r="IL306" s="21"/>
      <c r="IM306" s="21"/>
      <c r="IN306" s="21"/>
      <c r="IO306" s="21"/>
      <c r="IP306" s="21"/>
      <c r="IQ306" s="21"/>
      <c r="IR306" s="21"/>
      <c r="IS306" s="21"/>
      <c r="IT306" s="21"/>
      <c r="IU306" s="21"/>
      <c r="IV306" s="21"/>
      <c r="IW306" s="21"/>
      <c r="IX306" s="21"/>
      <c r="IY306" s="21"/>
      <c r="IZ306" s="21"/>
      <c r="JA306" s="21"/>
      <c r="JB306" s="21"/>
      <c r="JC306" s="21"/>
      <c r="JD306" s="21"/>
      <c r="JE306" s="21"/>
      <c r="JF306" s="21"/>
      <c r="JG306" s="28"/>
      <c r="JH306" s="21"/>
      <c r="JI306" s="21"/>
      <c r="JJ306" s="21"/>
      <c r="JK306" s="21"/>
      <c r="JL306" s="21"/>
      <c r="JM306" s="21"/>
      <c r="JN306" s="21"/>
      <c r="JO306" s="21"/>
      <c r="JP306" s="21"/>
      <c r="JQ306" s="21"/>
      <c r="JR306" s="21"/>
      <c r="JS306" s="21"/>
      <c r="JT306" s="21"/>
      <c r="JU306" s="21"/>
      <c r="JV306" s="21"/>
      <c r="JW306" s="21"/>
      <c r="JX306" s="21"/>
      <c r="JY306" s="21"/>
      <c r="JZ306" s="21"/>
      <c r="KA306" s="21"/>
      <c r="KB306" s="28"/>
    </row>
    <row r="307" spans="2:288" ht="15" customHeight="1" x14ac:dyDescent="0.25">
      <c r="B307" s="1590" t="s">
        <v>324</v>
      </c>
      <c r="C307" s="1588" t="str">
        <v/>
      </c>
      <c r="D307" s="1588" t="str">
        <v/>
      </c>
      <c r="E307" s="1588" t="str">
        <v/>
      </c>
      <c r="F307" s="1588" t="str">
        <v/>
      </c>
      <c r="G307" s="1588" t="str">
        <v/>
      </c>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8"/>
      <c r="DX307" s="21"/>
      <c r="DY307" s="21"/>
      <c r="DZ307" s="21"/>
      <c r="EA307" s="21"/>
      <c r="EB307" s="21"/>
      <c r="EC307" s="21"/>
      <c r="ED307" s="21"/>
      <c r="EE307" s="21"/>
      <c r="EF307" s="21"/>
      <c r="EG307" s="21"/>
      <c r="EH307" s="21"/>
      <c r="EI307" s="21"/>
      <c r="EJ307" s="21"/>
      <c r="EK307" s="21"/>
      <c r="EL307" s="21"/>
      <c r="EM307" s="21"/>
      <c r="EN307" s="21"/>
      <c r="EO307" s="21"/>
      <c r="EP307" s="21"/>
      <c r="EQ307" s="21"/>
      <c r="ER307" s="28"/>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1"/>
      <c r="IH307" s="21"/>
      <c r="II307" s="21"/>
      <c r="IJ307" s="21"/>
      <c r="IK307" s="21"/>
      <c r="IL307" s="21"/>
      <c r="IM307" s="21"/>
      <c r="IN307" s="21"/>
      <c r="IO307" s="21"/>
      <c r="IP307" s="21"/>
      <c r="IQ307" s="21"/>
      <c r="IR307" s="21"/>
      <c r="IS307" s="21"/>
      <c r="IT307" s="21"/>
      <c r="IU307" s="21"/>
      <c r="IV307" s="21"/>
      <c r="IW307" s="21"/>
      <c r="IX307" s="21"/>
      <c r="IY307" s="21"/>
      <c r="IZ307" s="21"/>
      <c r="JA307" s="21"/>
      <c r="JB307" s="21"/>
      <c r="JC307" s="21"/>
      <c r="JD307" s="21"/>
      <c r="JE307" s="21"/>
      <c r="JF307" s="21"/>
      <c r="JG307" s="28"/>
      <c r="JH307" s="21"/>
      <c r="JI307" s="21"/>
      <c r="JJ307" s="21"/>
      <c r="JK307" s="21"/>
      <c r="JL307" s="21"/>
      <c r="JM307" s="21"/>
      <c r="JN307" s="21"/>
      <c r="JO307" s="21"/>
      <c r="JP307" s="21"/>
      <c r="JQ307" s="21"/>
      <c r="JR307" s="21"/>
      <c r="JS307" s="21"/>
      <c r="JT307" s="21"/>
      <c r="JU307" s="21"/>
      <c r="JV307" s="21"/>
      <c r="JW307" s="21"/>
      <c r="JX307" s="21"/>
      <c r="JY307" s="21"/>
      <c r="JZ307" s="21"/>
      <c r="KA307" s="21"/>
      <c r="KB307" s="28"/>
    </row>
    <row r="308" spans="2:288" ht="15" customHeight="1" x14ac:dyDescent="0.25">
      <c r="B308" s="1590" t="s">
        <v>325</v>
      </c>
      <c r="C308" s="1588" t="str">
        <v/>
      </c>
      <c r="D308" s="1588" t="str">
        <v/>
      </c>
      <c r="E308" s="1588" t="str">
        <v/>
      </c>
      <c r="F308" s="1588" t="str">
        <v/>
      </c>
      <c r="G308" s="1588" t="str">
        <v/>
      </c>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8"/>
      <c r="DX308" s="21"/>
      <c r="DY308" s="21"/>
      <c r="DZ308" s="21"/>
      <c r="EA308" s="21"/>
      <c r="EB308" s="21"/>
      <c r="EC308" s="21"/>
      <c r="ED308" s="21"/>
      <c r="EE308" s="21"/>
      <c r="EF308" s="21"/>
      <c r="EG308" s="21"/>
      <c r="EH308" s="21"/>
      <c r="EI308" s="21"/>
      <c r="EJ308" s="21"/>
      <c r="EK308" s="21"/>
      <c r="EL308" s="21"/>
      <c r="EM308" s="21"/>
      <c r="EN308" s="21"/>
      <c r="EO308" s="21"/>
      <c r="EP308" s="21"/>
      <c r="EQ308" s="21"/>
      <c r="ER308" s="28"/>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1"/>
      <c r="IH308" s="21"/>
      <c r="II308" s="21"/>
      <c r="IJ308" s="21"/>
      <c r="IK308" s="21"/>
      <c r="IL308" s="21"/>
      <c r="IM308" s="21"/>
      <c r="IN308" s="21"/>
      <c r="IO308" s="21"/>
      <c r="IP308" s="21"/>
      <c r="IQ308" s="21"/>
      <c r="IR308" s="21"/>
      <c r="IS308" s="21"/>
      <c r="IT308" s="21"/>
      <c r="IU308" s="21"/>
      <c r="IV308" s="21"/>
      <c r="IW308" s="21"/>
      <c r="IX308" s="21"/>
      <c r="IY308" s="21"/>
      <c r="IZ308" s="21"/>
      <c r="JA308" s="21"/>
      <c r="JB308" s="21"/>
      <c r="JC308" s="21"/>
      <c r="JD308" s="21"/>
      <c r="JE308" s="21"/>
      <c r="JF308" s="21"/>
      <c r="JG308" s="28"/>
      <c r="JH308" s="21"/>
      <c r="JI308" s="21"/>
      <c r="JJ308" s="21"/>
      <c r="JK308" s="21"/>
      <c r="JL308" s="21"/>
      <c r="JM308" s="21"/>
      <c r="JN308" s="21"/>
      <c r="JO308" s="21"/>
      <c r="JP308" s="21"/>
      <c r="JQ308" s="21"/>
      <c r="JR308" s="21"/>
      <c r="JS308" s="21"/>
      <c r="JT308" s="21"/>
      <c r="JU308" s="21"/>
      <c r="JV308" s="21"/>
      <c r="JW308" s="21"/>
      <c r="JX308" s="21"/>
      <c r="JY308" s="21"/>
      <c r="JZ308" s="21"/>
      <c r="KA308" s="21"/>
      <c r="KB308" s="28"/>
    </row>
    <row r="309" spans="2:288" ht="15" customHeight="1" x14ac:dyDescent="0.25">
      <c r="B309" s="1590" t="s">
        <v>326</v>
      </c>
      <c r="C309" s="1588" t="str">
        <v/>
      </c>
      <c r="D309" s="1588" t="str">
        <v/>
      </c>
      <c r="E309" s="1588" t="str">
        <v/>
      </c>
      <c r="F309" s="1588" t="str">
        <v/>
      </c>
      <c r="G309" s="1588" t="str">
        <v/>
      </c>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8"/>
      <c r="DX309" s="21"/>
      <c r="DY309" s="21"/>
      <c r="DZ309" s="21"/>
      <c r="EA309" s="21"/>
      <c r="EB309" s="21"/>
      <c r="EC309" s="21"/>
      <c r="ED309" s="21"/>
      <c r="EE309" s="21"/>
      <c r="EF309" s="21"/>
      <c r="EG309" s="21"/>
      <c r="EH309" s="21"/>
      <c r="EI309" s="21"/>
      <c r="EJ309" s="21"/>
      <c r="EK309" s="21"/>
      <c r="EL309" s="21"/>
      <c r="EM309" s="21"/>
      <c r="EN309" s="21"/>
      <c r="EO309" s="21"/>
      <c r="EP309" s="21"/>
      <c r="EQ309" s="21"/>
      <c r="ER309" s="28"/>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1"/>
      <c r="IH309" s="21"/>
      <c r="II309" s="21"/>
      <c r="IJ309" s="21"/>
      <c r="IK309" s="21"/>
      <c r="IL309" s="21"/>
      <c r="IM309" s="21"/>
      <c r="IN309" s="21"/>
      <c r="IO309" s="21"/>
      <c r="IP309" s="21"/>
      <c r="IQ309" s="21"/>
      <c r="IR309" s="21"/>
      <c r="IS309" s="21"/>
      <c r="IT309" s="21"/>
      <c r="IU309" s="21"/>
      <c r="IV309" s="21"/>
      <c r="IW309" s="21"/>
      <c r="IX309" s="21"/>
      <c r="IY309" s="21"/>
      <c r="IZ309" s="21"/>
      <c r="JA309" s="21"/>
      <c r="JB309" s="21"/>
      <c r="JC309" s="21"/>
      <c r="JD309" s="21"/>
      <c r="JE309" s="21"/>
      <c r="JF309" s="21"/>
      <c r="JG309" s="28"/>
      <c r="JH309" s="21"/>
      <c r="JI309" s="21"/>
      <c r="JJ309" s="21"/>
      <c r="JK309" s="21"/>
      <c r="JL309" s="21"/>
      <c r="JM309" s="21"/>
      <c r="JN309" s="21"/>
      <c r="JO309" s="21"/>
      <c r="JP309" s="21"/>
      <c r="JQ309" s="21"/>
      <c r="JR309" s="21"/>
      <c r="JS309" s="21"/>
      <c r="JT309" s="21"/>
      <c r="JU309" s="21"/>
      <c r="JV309" s="21"/>
      <c r="JW309" s="21"/>
      <c r="JX309" s="21"/>
      <c r="JY309" s="21"/>
      <c r="JZ309" s="21"/>
      <c r="KA309" s="21"/>
      <c r="KB309" s="28"/>
    </row>
    <row r="310" spans="2:288" ht="15" customHeight="1" x14ac:dyDescent="0.25">
      <c r="B310" s="1590" t="s">
        <v>327</v>
      </c>
      <c r="C310" s="1588" t="str">
        <v/>
      </c>
      <c r="D310" s="1588" t="str">
        <v/>
      </c>
      <c r="E310" s="1588" t="str">
        <v/>
      </c>
      <c r="F310" s="1588" t="str">
        <v/>
      </c>
      <c r="G310" s="1588" t="str">
        <v/>
      </c>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8"/>
      <c r="DX310" s="21"/>
      <c r="DY310" s="21"/>
      <c r="DZ310" s="21"/>
      <c r="EA310" s="21"/>
      <c r="EB310" s="21"/>
      <c r="EC310" s="21"/>
      <c r="ED310" s="21"/>
      <c r="EE310" s="21"/>
      <c r="EF310" s="21"/>
      <c r="EG310" s="21"/>
      <c r="EH310" s="21"/>
      <c r="EI310" s="21"/>
      <c r="EJ310" s="21"/>
      <c r="EK310" s="21"/>
      <c r="EL310" s="21"/>
      <c r="EM310" s="21"/>
      <c r="EN310" s="21"/>
      <c r="EO310" s="21"/>
      <c r="EP310" s="21"/>
      <c r="EQ310" s="21"/>
      <c r="ER310" s="28"/>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c r="GR310" s="21"/>
      <c r="GS310" s="21"/>
      <c r="GT310" s="21"/>
      <c r="GU310" s="21"/>
      <c r="GV310" s="21"/>
      <c r="GW310" s="21"/>
      <c r="GX310" s="21"/>
      <c r="GY310" s="21"/>
      <c r="GZ310" s="21"/>
      <c r="HA310" s="21"/>
      <c r="HB310" s="21"/>
      <c r="HC310" s="21"/>
      <c r="HD310" s="21"/>
      <c r="HE310" s="21"/>
      <c r="HF310" s="21"/>
      <c r="HG310" s="21"/>
      <c r="HH310" s="21"/>
      <c r="HI310" s="21"/>
      <c r="HJ310" s="21"/>
      <c r="HK310" s="21"/>
      <c r="HL310" s="21"/>
      <c r="HM310" s="21"/>
      <c r="HN310" s="21"/>
      <c r="HO310" s="21"/>
      <c r="HP310" s="21"/>
      <c r="HQ310" s="21"/>
      <c r="HR310" s="21"/>
      <c r="HS310" s="21"/>
      <c r="HT310" s="21"/>
      <c r="HU310" s="21"/>
      <c r="HV310" s="21"/>
      <c r="HW310" s="21"/>
      <c r="HX310" s="21"/>
      <c r="HY310" s="21"/>
      <c r="HZ310" s="21"/>
      <c r="IA310" s="21"/>
      <c r="IB310" s="21"/>
      <c r="IC310" s="21"/>
      <c r="ID310" s="21"/>
      <c r="IE310" s="21"/>
      <c r="IF310" s="21"/>
      <c r="IG310" s="21"/>
      <c r="IH310" s="21"/>
      <c r="II310" s="21"/>
      <c r="IJ310" s="21"/>
      <c r="IK310" s="21"/>
      <c r="IL310" s="21"/>
      <c r="IM310" s="21"/>
      <c r="IN310" s="21"/>
      <c r="IO310" s="21"/>
      <c r="IP310" s="21"/>
      <c r="IQ310" s="21"/>
      <c r="IR310" s="21"/>
      <c r="IS310" s="21"/>
      <c r="IT310" s="21"/>
      <c r="IU310" s="21"/>
      <c r="IV310" s="21"/>
      <c r="IW310" s="21"/>
      <c r="IX310" s="21"/>
      <c r="IY310" s="21"/>
      <c r="IZ310" s="21"/>
      <c r="JA310" s="21"/>
      <c r="JB310" s="21"/>
      <c r="JC310" s="21"/>
      <c r="JD310" s="21"/>
      <c r="JE310" s="21"/>
      <c r="JF310" s="21"/>
      <c r="JG310" s="28"/>
      <c r="JH310" s="21"/>
      <c r="JI310" s="21"/>
      <c r="JJ310" s="21"/>
      <c r="JK310" s="21"/>
      <c r="JL310" s="21"/>
      <c r="JM310" s="21"/>
      <c r="JN310" s="21"/>
      <c r="JO310" s="21"/>
      <c r="JP310" s="21"/>
      <c r="JQ310" s="21"/>
      <c r="JR310" s="21"/>
      <c r="JS310" s="21"/>
      <c r="JT310" s="21"/>
      <c r="JU310" s="21"/>
      <c r="JV310" s="21"/>
      <c r="JW310" s="21"/>
      <c r="JX310" s="21"/>
      <c r="JY310" s="21"/>
      <c r="JZ310" s="21"/>
      <c r="KA310" s="21"/>
      <c r="KB310" s="28"/>
    </row>
    <row r="311" spans="2:288" ht="15" customHeight="1" x14ac:dyDescent="0.25">
      <c r="B311" s="1590" t="s">
        <v>328</v>
      </c>
      <c r="C311" s="1588" t="str">
        <v/>
      </c>
      <c r="D311" s="1588" t="str">
        <v/>
      </c>
      <c r="E311" s="1588" t="str">
        <v/>
      </c>
      <c r="F311" s="1588" t="str">
        <v/>
      </c>
      <c r="G311" s="1588" t="str">
        <v/>
      </c>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8"/>
      <c r="DX311" s="21"/>
      <c r="DY311" s="21"/>
      <c r="DZ311" s="21"/>
      <c r="EA311" s="21"/>
      <c r="EB311" s="21"/>
      <c r="EC311" s="21"/>
      <c r="ED311" s="21"/>
      <c r="EE311" s="21"/>
      <c r="EF311" s="21"/>
      <c r="EG311" s="21"/>
      <c r="EH311" s="21"/>
      <c r="EI311" s="21"/>
      <c r="EJ311" s="21"/>
      <c r="EK311" s="21"/>
      <c r="EL311" s="21"/>
      <c r="EM311" s="21"/>
      <c r="EN311" s="21"/>
      <c r="EO311" s="21"/>
      <c r="EP311" s="21"/>
      <c r="EQ311" s="21"/>
      <c r="ER311" s="28"/>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c r="GO311" s="21"/>
      <c r="GP311" s="21"/>
      <c r="GQ311" s="21"/>
      <c r="GR311" s="21"/>
      <c r="GS311" s="21"/>
      <c r="GT311" s="21"/>
      <c r="GU311" s="21"/>
      <c r="GV311" s="21"/>
      <c r="GW311" s="21"/>
      <c r="GX311" s="21"/>
      <c r="GY311" s="21"/>
      <c r="GZ311" s="21"/>
      <c r="HA311" s="21"/>
      <c r="HB311" s="21"/>
      <c r="HC311" s="21"/>
      <c r="HD311" s="21"/>
      <c r="HE311" s="21"/>
      <c r="HF311" s="21"/>
      <c r="HG311" s="21"/>
      <c r="HH311" s="21"/>
      <c r="HI311" s="21"/>
      <c r="HJ311" s="21"/>
      <c r="HK311" s="21"/>
      <c r="HL311" s="21"/>
      <c r="HM311" s="21"/>
      <c r="HN311" s="21"/>
      <c r="HO311" s="21"/>
      <c r="HP311" s="21"/>
      <c r="HQ311" s="21"/>
      <c r="HR311" s="21"/>
      <c r="HS311" s="21"/>
      <c r="HT311" s="21"/>
      <c r="HU311" s="21"/>
      <c r="HV311" s="21"/>
      <c r="HW311" s="21"/>
      <c r="HX311" s="21"/>
      <c r="HY311" s="21"/>
      <c r="HZ311" s="21"/>
      <c r="IA311" s="21"/>
      <c r="IB311" s="21"/>
      <c r="IC311" s="21"/>
      <c r="ID311" s="21"/>
      <c r="IE311" s="21"/>
      <c r="IF311" s="21"/>
      <c r="IG311" s="21"/>
      <c r="IH311" s="21"/>
      <c r="II311" s="21"/>
      <c r="IJ311" s="21"/>
      <c r="IK311" s="21"/>
      <c r="IL311" s="21"/>
      <c r="IM311" s="21"/>
      <c r="IN311" s="21"/>
      <c r="IO311" s="21"/>
      <c r="IP311" s="21"/>
      <c r="IQ311" s="21"/>
      <c r="IR311" s="21"/>
      <c r="IS311" s="21"/>
      <c r="IT311" s="21"/>
      <c r="IU311" s="21"/>
      <c r="IV311" s="21"/>
      <c r="IW311" s="21"/>
      <c r="IX311" s="21"/>
      <c r="IY311" s="21"/>
      <c r="IZ311" s="21"/>
      <c r="JA311" s="21"/>
      <c r="JB311" s="21"/>
      <c r="JC311" s="21"/>
      <c r="JD311" s="21"/>
      <c r="JE311" s="21"/>
      <c r="JF311" s="21"/>
      <c r="JG311" s="28"/>
      <c r="JH311" s="21"/>
      <c r="JI311" s="21"/>
      <c r="JJ311" s="21"/>
      <c r="JK311" s="21"/>
      <c r="JL311" s="21"/>
      <c r="JM311" s="21"/>
      <c r="JN311" s="21"/>
      <c r="JO311" s="21"/>
      <c r="JP311" s="21"/>
      <c r="JQ311" s="21"/>
      <c r="JR311" s="21"/>
      <c r="JS311" s="21"/>
      <c r="JT311" s="21"/>
      <c r="JU311" s="21"/>
      <c r="JV311" s="21"/>
      <c r="JW311" s="21"/>
      <c r="JX311" s="21"/>
      <c r="JY311" s="21"/>
      <c r="JZ311" s="21"/>
      <c r="KA311" s="21"/>
      <c r="KB311" s="28"/>
    </row>
    <row r="312" spans="2:288" ht="15" customHeight="1" x14ac:dyDescent="0.25">
      <c r="B312" s="1590" t="s">
        <v>329</v>
      </c>
      <c r="C312" s="1588" t="str">
        <v/>
      </c>
      <c r="D312" s="1588" t="str">
        <v/>
      </c>
      <c r="E312" s="1588" t="str">
        <v/>
      </c>
      <c r="F312" s="1588" t="str">
        <v/>
      </c>
      <c r="G312" s="1588" t="str">
        <v/>
      </c>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8"/>
      <c r="DX312" s="21"/>
      <c r="DY312" s="21"/>
      <c r="DZ312" s="21"/>
      <c r="EA312" s="21"/>
      <c r="EB312" s="21"/>
      <c r="EC312" s="21"/>
      <c r="ED312" s="21"/>
      <c r="EE312" s="21"/>
      <c r="EF312" s="21"/>
      <c r="EG312" s="21"/>
      <c r="EH312" s="21"/>
      <c r="EI312" s="21"/>
      <c r="EJ312" s="21"/>
      <c r="EK312" s="21"/>
      <c r="EL312" s="21"/>
      <c r="EM312" s="21"/>
      <c r="EN312" s="21"/>
      <c r="EO312" s="21"/>
      <c r="EP312" s="21"/>
      <c r="EQ312" s="21"/>
      <c r="ER312" s="28"/>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c r="GO312" s="21"/>
      <c r="GP312" s="21"/>
      <c r="GQ312" s="21"/>
      <c r="GR312" s="21"/>
      <c r="GS312" s="21"/>
      <c r="GT312" s="21"/>
      <c r="GU312" s="21"/>
      <c r="GV312" s="21"/>
      <c r="GW312" s="21"/>
      <c r="GX312" s="21"/>
      <c r="GY312" s="21"/>
      <c r="GZ312" s="21"/>
      <c r="HA312" s="21"/>
      <c r="HB312" s="21"/>
      <c r="HC312" s="21"/>
      <c r="HD312" s="21"/>
      <c r="HE312" s="21"/>
      <c r="HF312" s="21"/>
      <c r="HG312" s="21"/>
      <c r="HH312" s="21"/>
      <c r="HI312" s="21"/>
      <c r="HJ312" s="21"/>
      <c r="HK312" s="21"/>
      <c r="HL312" s="21"/>
      <c r="HM312" s="21"/>
      <c r="HN312" s="21"/>
      <c r="HO312" s="21"/>
      <c r="HP312" s="21"/>
      <c r="HQ312" s="21"/>
      <c r="HR312" s="21"/>
      <c r="HS312" s="21"/>
      <c r="HT312" s="21"/>
      <c r="HU312" s="21"/>
      <c r="HV312" s="21"/>
      <c r="HW312" s="21"/>
      <c r="HX312" s="21"/>
      <c r="HY312" s="21"/>
      <c r="HZ312" s="21"/>
      <c r="IA312" s="21"/>
      <c r="IB312" s="21"/>
      <c r="IC312" s="21"/>
      <c r="ID312" s="21"/>
      <c r="IE312" s="21"/>
      <c r="IF312" s="21"/>
      <c r="IG312" s="21"/>
      <c r="IH312" s="21"/>
      <c r="II312" s="21"/>
      <c r="IJ312" s="21"/>
      <c r="IK312" s="21"/>
      <c r="IL312" s="21"/>
      <c r="IM312" s="21"/>
      <c r="IN312" s="21"/>
      <c r="IO312" s="21"/>
      <c r="IP312" s="21"/>
      <c r="IQ312" s="21"/>
      <c r="IR312" s="21"/>
      <c r="IS312" s="21"/>
      <c r="IT312" s="21"/>
      <c r="IU312" s="21"/>
      <c r="IV312" s="21"/>
      <c r="IW312" s="21"/>
      <c r="IX312" s="21"/>
      <c r="IY312" s="21"/>
      <c r="IZ312" s="21"/>
      <c r="JA312" s="21"/>
      <c r="JB312" s="21"/>
      <c r="JC312" s="21"/>
      <c r="JD312" s="21"/>
      <c r="JE312" s="21"/>
      <c r="JF312" s="21"/>
      <c r="JG312" s="28"/>
      <c r="JH312" s="21"/>
      <c r="JI312" s="21"/>
      <c r="JJ312" s="21"/>
      <c r="JK312" s="21"/>
      <c r="JL312" s="21"/>
      <c r="JM312" s="21"/>
      <c r="JN312" s="21"/>
      <c r="JO312" s="21"/>
      <c r="JP312" s="21"/>
      <c r="JQ312" s="21"/>
      <c r="JR312" s="21"/>
      <c r="JS312" s="21"/>
      <c r="JT312" s="21"/>
      <c r="JU312" s="21"/>
      <c r="JV312" s="21"/>
      <c r="JW312" s="21"/>
      <c r="JX312" s="21"/>
      <c r="JY312" s="21"/>
      <c r="JZ312" s="21"/>
      <c r="KA312" s="21"/>
      <c r="KB312" s="28"/>
    </row>
    <row r="313" spans="2:288" ht="15" customHeight="1" x14ac:dyDescent="0.25">
      <c r="B313" s="1590" t="s">
        <v>330</v>
      </c>
      <c r="C313" s="1588" t="str">
        <v/>
      </c>
      <c r="D313" s="1588" t="str">
        <v/>
      </c>
      <c r="E313" s="1588" t="str">
        <v/>
      </c>
      <c r="F313" s="1588" t="str">
        <v/>
      </c>
      <c r="G313" s="1588" t="str">
        <v/>
      </c>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8"/>
      <c r="DX313" s="21"/>
      <c r="DY313" s="21"/>
      <c r="DZ313" s="21"/>
      <c r="EA313" s="21"/>
      <c r="EB313" s="21"/>
      <c r="EC313" s="21"/>
      <c r="ED313" s="21"/>
      <c r="EE313" s="21"/>
      <c r="EF313" s="21"/>
      <c r="EG313" s="21"/>
      <c r="EH313" s="21"/>
      <c r="EI313" s="21"/>
      <c r="EJ313" s="21"/>
      <c r="EK313" s="21"/>
      <c r="EL313" s="21"/>
      <c r="EM313" s="21"/>
      <c r="EN313" s="21"/>
      <c r="EO313" s="21"/>
      <c r="EP313" s="21"/>
      <c r="EQ313" s="21"/>
      <c r="ER313" s="28"/>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21"/>
      <c r="GQ313" s="21"/>
      <c r="GR313" s="21"/>
      <c r="GS313" s="21"/>
      <c r="GT313" s="21"/>
      <c r="GU313" s="21"/>
      <c r="GV313" s="21"/>
      <c r="GW313" s="21"/>
      <c r="GX313" s="21"/>
      <c r="GY313" s="21"/>
      <c r="GZ313" s="21"/>
      <c r="HA313" s="21"/>
      <c r="HB313" s="21"/>
      <c r="HC313" s="21"/>
      <c r="HD313" s="21"/>
      <c r="HE313" s="21"/>
      <c r="HF313" s="21"/>
      <c r="HG313" s="21"/>
      <c r="HH313" s="21"/>
      <c r="HI313" s="21"/>
      <c r="HJ313" s="21"/>
      <c r="HK313" s="21"/>
      <c r="HL313" s="21"/>
      <c r="HM313" s="21"/>
      <c r="HN313" s="21"/>
      <c r="HO313" s="21"/>
      <c r="HP313" s="21"/>
      <c r="HQ313" s="21"/>
      <c r="HR313" s="21"/>
      <c r="HS313" s="21"/>
      <c r="HT313" s="21"/>
      <c r="HU313" s="21"/>
      <c r="HV313" s="21"/>
      <c r="HW313" s="21"/>
      <c r="HX313" s="21"/>
      <c r="HY313" s="21"/>
      <c r="HZ313" s="21"/>
      <c r="IA313" s="21"/>
      <c r="IB313" s="21"/>
      <c r="IC313" s="21"/>
      <c r="ID313" s="21"/>
      <c r="IE313" s="21"/>
      <c r="IF313" s="21"/>
      <c r="IG313" s="21"/>
      <c r="IH313" s="21"/>
      <c r="II313" s="21"/>
      <c r="IJ313" s="21"/>
      <c r="IK313" s="21"/>
      <c r="IL313" s="21"/>
      <c r="IM313" s="21"/>
      <c r="IN313" s="21"/>
      <c r="IO313" s="21"/>
      <c r="IP313" s="21"/>
      <c r="IQ313" s="21"/>
      <c r="IR313" s="21"/>
      <c r="IS313" s="21"/>
      <c r="IT313" s="21"/>
      <c r="IU313" s="21"/>
      <c r="IV313" s="21"/>
      <c r="IW313" s="21"/>
      <c r="IX313" s="21"/>
      <c r="IY313" s="21"/>
      <c r="IZ313" s="21"/>
      <c r="JA313" s="21"/>
      <c r="JB313" s="21"/>
      <c r="JC313" s="21"/>
      <c r="JD313" s="21"/>
      <c r="JE313" s="21"/>
      <c r="JF313" s="21"/>
      <c r="JG313" s="28"/>
      <c r="JH313" s="21"/>
      <c r="JI313" s="21"/>
      <c r="JJ313" s="21"/>
      <c r="JK313" s="21"/>
      <c r="JL313" s="21"/>
      <c r="JM313" s="21"/>
      <c r="JN313" s="21"/>
      <c r="JO313" s="21"/>
      <c r="JP313" s="21"/>
      <c r="JQ313" s="21"/>
      <c r="JR313" s="21"/>
      <c r="JS313" s="21"/>
      <c r="JT313" s="21"/>
      <c r="JU313" s="21"/>
      <c r="JV313" s="21"/>
      <c r="JW313" s="21"/>
      <c r="JX313" s="21"/>
      <c r="JY313" s="21"/>
      <c r="JZ313" s="21"/>
      <c r="KA313" s="21"/>
      <c r="KB313" s="28"/>
    </row>
    <row r="314" spans="2:288" ht="15" customHeight="1" x14ac:dyDescent="0.25">
      <c r="B314" s="1590" t="s">
        <v>1851</v>
      </c>
      <c r="C314" s="1588" t="str">
        <v/>
      </c>
      <c r="D314" s="1588" t="str">
        <v/>
      </c>
      <c r="E314" s="1588" t="str">
        <v/>
      </c>
      <c r="F314" s="1588" t="str">
        <v/>
      </c>
      <c r="G314" s="1588" t="str">
        <v/>
      </c>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8"/>
      <c r="DX314" s="21"/>
      <c r="DY314" s="21"/>
      <c r="DZ314" s="21"/>
      <c r="EA314" s="21"/>
      <c r="EB314" s="21"/>
      <c r="EC314" s="21"/>
      <c r="ED314" s="21"/>
      <c r="EE314" s="21"/>
      <c r="EF314" s="21"/>
      <c r="EG314" s="21"/>
      <c r="EH314" s="21"/>
      <c r="EI314" s="21"/>
      <c r="EJ314" s="21"/>
      <c r="EK314" s="21"/>
      <c r="EL314" s="21"/>
      <c r="EM314" s="21"/>
      <c r="EN314" s="21"/>
      <c r="EO314" s="21"/>
      <c r="EP314" s="21"/>
      <c r="EQ314" s="21"/>
      <c r="ER314" s="28"/>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21"/>
      <c r="GQ314" s="21"/>
      <c r="GR314" s="21"/>
      <c r="GS314" s="21"/>
      <c r="GT314" s="21"/>
      <c r="GU314" s="21"/>
      <c r="GV314" s="21"/>
      <c r="GW314" s="21"/>
      <c r="GX314" s="21"/>
      <c r="GY314" s="21"/>
      <c r="GZ314" s="21"/>
      <c r="HA314" s="21"/>
      <c r="HB314" s="21"/>
      <c r="HC314" s="21"/>
      <c r="HD314" s="21"/>
      <c r="HE314" s="21"/>
      <c r="HF314" s="21"/>
      <c r="HG314" s="21"/>
      <c r="HH314" s="21"/>
      <c r="HI314" s="21"/>
      <c r="HJ314" s="21"/>
      <c r="HK314" s="21"/>
      <c r="HL314" s="21"/>
      <c r="HM314" s="21"/>
      <c r="HN314" s="21"/>
      <c r="HO314" s="21"/>
      <c r="HP314" s="21"/>
      <c r="HQ314" s="21"/>
      <c r="HR314" s="21"/>
      <c r="HS314" s="21"/>
      <c r="HT314" s="21"/>
      <c r="HU314" s="21"/>
      <c r="HV314" s="21"/>
      <c r="HW314" s="21"/>
      <c r="HX314" s="21"/>
      <c r="HY314" s="21"/>
      <c r="HZ314" s="21"/>
      <c r="IA314" s="21"/>
      <c r="IB314" s="21"/>
      <c r="IC314" s="21"/>
      <c r="ID314" s="21"/>
      <c r="IE314" s="21"/>
      <c r="IF314" s="21"/>
      <c r="IG314" s="21"/>
      <c r="IH314" s="21"/>
      <c r="II314" s="21"/>
      <c r="IJ314" s="21"/>
      <c r="IK314" s="21"/>
      <c r="IL314" s="21"/>
      <c r="IM314" s="21"/>
      <c r="IN314" s="21"/>
      <c r="IO314" s="21"/>
      <c r="IP314" s="21"/>
      <c r="IQ314" s="21"/>
      <c r="IR314" s="21"/>
      <c r="IS314" s="21"/>
      <c r="IT314" s="21"/>
      <c r="IU314" s="21"/>
      <c r="IV314" s="21"/>
      <c r="IW314" s="21"/>
      <c r="IX314" s="21"/>
      <c r="IY314" s="21"/>
      <c r="IZ314" s="21"/>
      <c r="JA314" s="21"/>
      <c r="JB314" s="21"/>
      <c r="JC314" s="21"/>
      <c r="JD314" s="21"/>
      <c r="JE314" s="21"/>
      <c r="JF314" s="21"/>
      <c r="JG314" s="28"/>
      <c r="JH314" s="21"/>
      <c r="JI314" s="21"/>
      <c r="JJ314" s="21"/>
      <c r="JK314" s="21"/>
      <c r="JL314" s="21"/>
      <c r="JM314" s="21"/>
      <c r="JN314" s="21"/>
      <c r="JO314" s="21"/>
      <c r="JP314" s="21"/>
      <c r="JQ314" s="21"/>
      <c r="JR314" s="21"/>
      <c r="JS314" s="21"/>
      <c r="JT314" s="21"/>
      <c r="JU314" s="21"/>
      <c r="JV314" s="21"/>
      <c r="JW314" s="21"/>
      <c r="JX314" s="21"/>
      <c r="JY314" s="21"/>
      <c r="JZ314" s="21"/>
      <c r="KA314" s="21"/>
      <c r="KB314" s="28"/>
    </row>
    <row r="315" spans="2:288" ht="15" customHeight="1" x14ac:dyDescent="0.25">
      <c r="B315" s="1590" t="s">
        <v>1852</v>
      </c>
      <c r="C315" s="1588" t="str">
        <v/>
      </c>
      <c r="D315" s="1588" t="str">
        <v/>
      </c>
      <c r="E315" s="1588" t="str">
        <v/>
      </c>
      <c r="F315" s="1588" t="str">
        <v/>
      </c>
      <c r="G315" s="1588" t="str">
        <v/>
      </c>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8"/>
      <c r="DX315" s="21"/>
      <c r="DY315" s="21"/>
      <c r="DZ315" s="21"/>
      <c r="EA315" s="21"/>
      <c r="EB315" s="21"/>
      <c r="EC315" s="21"/>
      <c r="ED315" s="21"/>
      <c r="EE315" s="21"/>
      <c r="EF315" s="21"/>
      <c r="EG315" s="21"/>
      <c r="EH315" s="21"/>
      <c r="EI315" s="21"/>
      <c r="EJ315" s="21"/>
      <c r="EK315" s="21"/>
      <c r="EL315" s="21"/>
      <c r="EM315" s="21"/>
      <c r="EN315" s="21"/>
      <c r="EO315" s="21"/>
      <c r="EP315" s="21"/>
      <c r="EQ315" s="21"/>
      <c r="ER315" s="28"/>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c r="GO315" s="21"/>
      <c r="GP315" s="21"/>
      <c r="GQ315" s="21"/>
      <c r="GR315" s="21"/>
      <c r="GS315" s="21"/>
      <c r="GT315" s="21"/>
      <c r="GU315" s="21"/>
      <c r="GV315" s="21"/>
      <c r="GW315" s="21"/>
      <c r="GX315" s="21"/>
      <c r="GY315" s="21"/>
      <c r="GZ315" s="21"/>
      <c r="HA315" s="21"/>
      <c r="HB315" s="21"/>
      <c r="HC315" s="21"/>
      <c r="HD315" s="21"/>
      <c r="HE315" s="21"/>
      <c r="HF315" s="21"/>
      <c r="HG315" s="21"/>
      <c r="HH315" s="21"/>
      <c r="HI315" s="21"/>
      <c r="HJ315" s="21"/>
      <c r="HK315" s="21"/>
      <c r="HL315" s="21"/>
      <c r="HM315" s="21"/>
      <c r="HN315" s="21"/>
      <c r="HO315" s="21"/>
      <c r="HP315" s="21"/>
      <c r="HQ315" s="21"/>
      <c r="HR315" s="21"/>
      <c r="HS315" s="21"/>
      <c r="HT315" s="21"/>
      <c r="HU315" s="21"/>
      <c r="HV315" s="21"/>
      <c r="HW315" s="21"/>
      <c r="HX315" s="21"/>
      <c r="HY315" s="21"/>
      <c r="HZ315" s="21"/>
      <c r="IA315" s="21"/>
      <c r="IB315" s="21"/>
      <c r="IC315" s="21"/>
      <c r="ID315" s="21"/>
      <c r="IE315" s="21"/>
      <c r="IF315" s="21"/>
      <c r="IG315" s="21"/>
      <c r="IH315" s="21"/>
      <c r="II315" s="21"/>
      <c r="IJ315" s="21"/>
      <c r="IK315" s="21"/>
      <c r="IL315" s="21"/>
      <c r="IM315" s="21"/>
      <c r="IN315" s="21"/>
      <c r="IO315" s="21"/>
      <c r="IP315" s="21"/>
      <c r="IQ315" s="21"/>
      <c r="IR315" s="21"/>
      <c r="IS315" s="21"/>
      <c r="IT315" s="21"/>
      <c r="IU315" s="21"/>
      <c r="IV315" s="21"/>
      <c r="IW315" s="21"/>
      <c r="IX315" s="21"/>
      <c r="IY315" s="21"/>
      <c r="IZ315" s="21"/>
      <c r="JA315" s="21"/>
      <c r="JB315" s="21"/>
      <c r="JC315" s="21"/>
      <c r="JD315" s="21"/>
      <c r="JE315" s="21"/>
      <c r="JF315" s="21"/>
      <c r="JG315" s="28"/>
      <c r="JH315" s="21"/>
      <c r="JI315" s="21"/>
      <c r="JJ315" s="21"/>
      <c r="JK315" s="21"/>
      <c r="JL315" s="21"/>
      <c r="JM315" s="21"/>
      <c r="JN315" s="21"/>
      <c r="JO315" s="21"/>
      <c r="JP315" s="21"/>
      <c r="JQ315" s="21"/>
      <c r="JR315" s="21"/>
      <c r="JS315" s="21"/>
      <c r="JT315" s="21"/>
      <c r="JU315" s="21"/>
      <c r="JV315" s="21"/>
      <c r="JW315" s="21"/>
      <c r="JX315" s="21"/>
      <c r="JY315" s="21"/>
      <c r="JZ315" s="21"/>
      <c r="KA315" s="21"/>
      <c r="KB315" s="28"/>
    </row>
    <row r="316" spans="2:288" ht="15" customHeight="1" x14ac:dyDescent="0.25">
      <c r="B316" s="1590" t="s">
        <v>1853</v>
      </c>
      <c r="C316" s="1588" t="str">
        <v/>
      </c>
      <c r="D316" s="1588" t="str">
        <v/>
      </c>
      <c r="E316" s="1588" t="str">
        <v/>
      </c>
      <c r="F316" s="1588" t="str">
        <v/>
      </c>
      <c r="G316" s="1588" t="str">
        <v/>
      </c>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8"/>
      <c r="DX316" s="21"/>
      <c r="DY316" s="21"/>
      <c r="DZ316" s="21"/>
      <c r="EA316" s="21"/>
      <c r="EB316" s="21"/>
      <c r="EC316" s="21"/>
      <c r="ED316" s="21"/>
      <c r="EE316" s="21"/>
      <c r="EF316" s="21"/>
      <c r="EG316" s="21"/>
      <c r="EH316" s="21"/>
      <c r="EI316" s="21"/>
      <c r="EJ316" s="21"/>
      <c r="EK316" s="21"/>
      <c r="EL316" s="21"/>
      <c r="EM316" s="21"/>
      <c r="EN316" s="21"/>
      <c r="EO316" s="21"/>
      <c r="EP316" s="21"/>
      <c r="EQ316" s="21"/>
      <c r="ER316" s="28"/>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c r="GO316" s="21"/>
      <c r="GP316" s="21"/>
      <c r="GQ316" s="21"/>
      <c r="GR316" s="21"/>
      <c r="GS316" s="21"/>
      <c r="GT316" s="21"/>
      <c r="GU316" s="21"/>
      <c r="GV316" s="21"/>
      <c r="GW316" s="21"/>
      <c r="GX316" s="21"/>
      <c r="GY316" s="21"/>
      <c r="GZ316" s="21"/>
      <c r="HA316" s="21"/>
      <c r="HB316" s="21"/>
      <c r="HC316" s="21"/>
      <c r="HD316" s="21"/>
      <c r="HE316" s="21"/>
      <c r="HF316" s="21"/>
      <c r="HG316" s="21"/>
      <c r="HH316" s="21"/>
      <c r="HI316" s="21"/>
      <c r="HJ316" s="21"/>
      <c r="HK316" s="21"/>
      <c r="HL316" s="21"/>
      <c r="HM316" s="21"/>
      <c r="HN316" s="21"/>
      <c r="HO316" s="21"/>
      <c r="HP316" s="21"/>
      <c r="HQ316" s="21"/>
      <c r="HR316" s="21"/>
      <c r="HS316" s="21"/>
      <c r="HT316" s="21"/>
      <c r="HU316" s="21"/>
      <c r="HV316" s="21"/>
      <c r="HW316" s="21"/>
      <c r="HX316" s="21"/>
      <c r="HY316" s="21"/>
      <c r="HZ316" s="21"/>
      <c r="IA316" s="21"/>
      <c r="IB316" s="21"/>
      <c r="IC316" s="21"/>
      <c r="ID316" s="21"/>
      <c r="IE316" s="21"/>
      <c r="IF316" s="21"/>
      <c r="IG316" s="21"/>
      <c r="IH316" s="21"/>
      <c r="II316" s="21"/>
      <c r="IJ316" s="21"/>
      <c r="IK316" s="21"/>
      <c r="IL316" s="21"/>
      <c r="IM316" s="21"/>
      <c r="IN316" s="21"/>
      <c r="IO316" s="21"/>
      <c r="IP316" s="21"/>
      <c r="IQ316" s="21"/>
      <c r="IR316" s="21"/>
      <c r="IS316" s="21"/>
      <c r="IT316" s="21"/>
      <c r="IU316" s="21"/>
      <c r="IV316" s="21"/>
      <c r="IW316" s="21"/>
      <c r="IX316" s="21"/>
      <c r="IY316" s="21"/>
      <c r="IZ316" s="21"/>
      <c r="JA316" s="21"/>
      <c r="JB316" s="21"/>
      <c r="JC316" s="21"/>
      <c r="JD316" s="21"/>
      <c r="JE316" s="21"/>
      <c r="JF316" s="21"/>
      <c r="JG316" s="28"/>
      <c r="JH316" s="21"/>
      <c r="JI316" s="21"/>
      <c r="JJ316" s="21"/>
      <c r="JK316" s="21"/>
      <c r="JL316" s="21"/>
      <c r="JM316" s="21"/>
      <c r="JN316" s="21"/>
      <c r="JO316" s="21"/>
      <c r="JP316" s="21"/>
      <c r="JQ316" s="21"/>
      <c r="JR316" s="21"/>
      <c r="JS316" s="21"/>
      <c r="JT316" s="21"/>
      <c r="JU316" s="21"/>
      <c r="JV316" s="21"/>
      <c r="JW316" s="21"/>
      <c r="JX316" s="21"/>
      <c r="JY316" s="21"/>
      <c r="JZ316" s="21"/>
      <c r="KA316" s="21"/>
      <c r="KB316" s="28"/>
    </row>
    <row r="317" spans="2:288" ht="15" customHeight="1" x14ac:dyDescent="0.25">
      <c r="B317" s="1590" t="s">
        <v>1854</v>
      </c>
      <c r="C317" s="1588" t="str">
        <v/>
      </c>
      <c r="D317" s="1588" t="str">
        <v/>
      </c>
      <c r="E317" s="1588" t="str">
        <v/>
      </c>
      <c r="F317" s="1588" t="str">
        <v/>
      </c>
      <c r="G317" s="1588" t="str">
        <v/>
      </c>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8"/>
      <c r="DX317" s="21"/>
      <c r="DY317" s="21"/>
      <c r="DZ317" s="21"/>
      <c r="EA317" s="21"/>
      <c r="EB317" s="21"/>
      <c r="EC317" s="21"/>
      <c r="ED317" s="21"/>
      <c r="EE317" s="21"/>
      <c r="EF317" s="21"/>
      <c r="EG317" s="21"/>
      <c r="EH317" s="21"/>
      <c r="EI317" s="21"/>
      <c r="EJ317" s="21"/>
      <c r="EK317" s="21"/>
      <c r="EL317" s="21"/>
      <c r="EM317" s="21"/>
      <c r="EN317" s="21"/>
      <c r="EO317" s="21"/>
      <c r="EP317" s="21"/>
      <c r="EQ317" s="21"/>
      <c r="ER317" s="28"/>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c r="GR317" s="21"/>
      <c r="GS317" s="21"/>
      <c r="GT317" s="21"/>
      <c r="GU317" s="21"/>
      <c r="GV317" s="21"/>
      <c r="GW317" s="21"/>
      <c r="GX317" s="21"/>
      <c r="GY317" s="21"/>
      <c r="GZ317" s="21"/>
      <c r="HA317" s="21"/>
      <c r="HB317" s="21"/>
      <c r="HC317" s="21"/>
      <c r="HD317" s="21"/>
      <c r="HE317" s="21"/>
      <c r="HF317" s="21"/>
      <c r="HG317" s="21"/>
      <c r="HH317" s="21"/>
      <c r="HI317" s="21"/>
      <c r="HJ317" s="21"/>
      <c r="HK317" s="21"/>
      <c r="HL317" s="21"/>
      <c r="HM317" s="21"/>
      <c r="HN317" s="21"/>
      <c r="HO317" s="21"/>
      <c r="HP317" s="21"/>
      <c r="HQ317" s="21"/>
      <c r="HR317" s="21"/>
      <c r="HS317" s="21"/>
      <c r="HT317" s="21"/>
      <c r="HU317" s="21"/>
      <c r="HV317" s="21"/>
      <c r="HW317" s="21"/>
      <c r="HX317" s="21"/>
      <c r="HY317" s="21"/>
      <c r="HZ317" s="21"/>
      <c r="IA317" s="21"/>
      <c r="IB317" s="21"/>
      <c r="IC317" s="21"/>
      <c r="ID317" s="21"/>
      <c r="IE317" s="21"/>
      <c r="IF317" s="21"/>
      <c r="IG317" s="21"/>
      <c r="IH317" s="21"/>
      <c r="II317" s="21"/>
      <c r="IJ317" s="21"/>
      <c r="IK317" s="21"/>
      <c r="IL317" s="21"/>
      <c r="IM317" s="21"/>
      <c r="IN317" s="21"/>
      <c r="IO317" s="21"/>
      <c r="IP317" s="21"/>
      <c r="IQ317" s="21"/>
      <c r="IR317" s="21"/>
      <c r="IS317" s="21"/>
      <c r="IT317" s="21"/>
      <c r="IU317" s="21"/>
      <c r="IV317" s="21"/>
      <c r="IW317" s="21"/>
      <c r="IX317" s="21"/>
      <c r="IY317" s="21"/>
      <c r="IZ317" s="21"/>
      <c r="JA317" s="21"/>
      <c r="JB317" s="21"/>
      <c r="JC317" s="21"/>
      <c r="JD317" s="21"/>
      <c r="JE317" s="21"/>
      <c r="JF317" s="21"/>
      <c r="JG317" s="28"/>
      <c r="JH317" s="21"/>
      <c r="JI317" s="21"/>
      <c r="JJ317" s="21"/>
      <c r="JK317" s="21"/>
      <c r="JL317" s="21"/>
      <c r="JM317" s="21"/>
      <c r="JN317" s="21"/>
      <c r="JO317" s="21"/>
      <c r="JP317" s="21"/>
      <c r="JQ317" s="21"/>
      <c r="JR317" s="21"/>
      <c r="JS317" s="21"/>
      <c r="JT317" s="21"/>
      <c r="JU317" s="21"/>
      <c r="JV317" s="21"/>
      <c r="JW317" s="21"/>
      <c r="JX317" s="21"/>
      <c r="JY317" s="21"/>
      <c r="JZ317" s="21"/>
      <c r="KA317" s="21"/>
      <c r="KB317" s="28"/>
    </row>
    <row r="318" spans="2:288" ht="15" customHeight="1" x14ac:dyDescent="0.25">
      <c r="B318" s="1590" t="s">
        <v>1855</v>
      </c>
      <c r="C318" s="1588" t="str">
        <v/>
      </c>
      <c r="D318" s="1588" t="str">
        <v/>
      </c>
      <c r="E318" s="1588" t="str">
        <v/>
      </c>
      <c r="F318" s="1588" t="str">
        <v/>
      </c>
      <c r="G318" s="1588" t="str">
        <v/>
      </c>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8"/>
      <c r="DX318" s="21"/>
      <c r="DY318" s="21"/>
      <c r="DZ318" s="21"/>
      <c r="EA318" s="21"/>
      <c r="EB318" s="21"/>
      <c r="EC318" s="21"/>
      <c r="ED318" s="21"/>
      <c r="EE318" s="21"/>
      <c r="EF318" s="21"/>
      <c r="EG318" s="21"/>
      <c r="EH318" s="21"/>
      <c r="EI318" s="21"/>
      <c r="EJ318" s="21"/>
      <c r="EK318" s="21"/>
      <c r="EL318" s="21"/>
      <c r="EM318" s="21"/>
      <c r="EN318" s="21"/>
      <c r="EO318" s="21"/>
      <c r="EP318" s="21"/>
      <c r="EQ318" s="21"/>
      <c r="ER318" s="28"/>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21"/>
      <c r="GQ318" s="21"/>
      <c r="GR318" s="21"/>
      <c r="GS318" s="21"/>
      <c r="GT318" s="21"/>
      <c r="GU318" s="21"/>
      <c r="GV318" s="21"/>
      <c r="GW318" s="21"/>
      <c r="GX318" s="21"/>
      <c r="GY318" s="21"/>
      <c r="GZ318" s="21"/>
      <c r="HA318" s="21"/>
      <c r="HB318" s="21"/>
      <c r="HC318" s="21"/>
      <c r="HD318" s="21"/>
      <c r="HE318" s="21"/>
      <c r="HF318" s="21"/>
      <c r="HG318" s="21"/>
      <c r="HH318" s="21"/>
      <c r="HI318" s="21"/>
      <c r="HJ318" s="21"/>
      <c r="HK318" s="21"/>
      <c r="HL318" s="21"/>
      <c r="HM318" s="21"/>
      <c r="HN318" s="21"/>
      <c r="HO318" s="21"/>
      <c r="HP318" s="21"/>
      <c r="HQ318" s="21"/>
      <c r="HR318" s="21"/>
      <c r="HS318" s="21"/>
      <c r="HT318" s="21"/>
      <c r="HU318" s="21"/>
      <c r="HV318" s="21"/>
      <c r="HW318" s="21"/>
      <c r="HX318" s="21"/>
      <c r="HY318" s="21"/>
      <c r="HZ318" s="21"/>
      <c r="IA318" s="21"/>
      <c r="IB318" s="21"/>
      <c r="IC318" s="21"/>
      <c r="ID318" s="21"/>
      <c r="IE318" s="21"/>
      <c r="IF318" s="21"/>
      <c r="IG318" s="21"/>
      <c r="IH318" s="21"/>
      <c r="II318" s="21"/>
      <c r="IJ318" s="21"/>
      <c r="IK318" s="21"/>
      <c r="IL318" s="21"/>
      <c r="IM318" s="21"/>
      <c r="IN318" s="21"/>
      <c r="IO318" s="21"/>
      <c r="IP318" s="21"/>
      <c r="IQ318" s="21"/>
      <c r="IR318" s="21"/>
      <c r="IS318" s="21"/>
      <c r="IT318" s="21"/>
      <c r="IU318" s="21"/>
      <c r="IV318" s="21"/>
      <c r="IW318" s="21"/>
      <c r="IX318" s="21"/>
      <c r="IY318" s="21"/>
      <c r="IZ318" s="21"/>
      <c r="JA318" s="21"/>
      <c r="JB318" s="21"/>
      <c r="JC318" s="21"/>
      <c r="JD318" s="21"/>
      <c r="JE318" s="21"/>
      <c r="JF318" s="21"/>
      <c r="JG318" s="28"/>
      <c r="JH318" s="21"/>
      <c r="JI318" s="21"/>
      <c r="JJ318" s="21"/>
      <c r="JK318" s="21"/>
      <c r="JL318" s="21"/>
      <c r="JM318" s="21"/>
      <c r="JN318" s="21"/>
      <c r="JO318" s="21"/>
      <c r="JP318" s="21"/>
      <c r="JQ318" s="21"/>
      <c r="JR318" s="21"/>
      <c r="JS318" s="21"/>
      <c r="JT318" s="21"/>
      <c r="JU318" s="21"/>
      <c r="JV318" s="21"/>
      <c r="JW318" s="21"/>
      <c r="JX318" s="21"/>
      <c r="JY318" s="21"/>
      <c r="JZ318" s="21"/>
      <c r="KA318" s="21"/>
      <c r="KB318" s="28"/>
    </row>
    <row r="319" spans="2:288" ht="15" customHeight="1" x14ac:dyDescent="0.25">
      <c r="B319" s="1590" t="s">
        <v>1856</v>
      </c>
      <c r="C319" s="1588" t="str">
        <v/>
      </c>
      <c r="D319" s="1588" t="str">
        <v/>
      </c>
      <c r="E319" s="1588" t="str">
        <v/>
      </c>
      <c r="F319" s="1588" t="str">
        <v/>
      </c>
      <c r="G319" s="1588" t="str">
        <v/>
      </c>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8"/>
      <c r="DX319" s="21"/>
      <c r="DY319" s="21"/>
      <c r="DZ319" s="21"/>
      <c r="EA319" s="21"/>
      <c r="EB319" s="21"/>
      <c r="EC319" s="21"/>
      <c r="ED319" s="21"/>
      <c r="EE319" s="21"/>
      <c r="EF319" s="21"/>
      <c r="EG319" s="21"/>
      <c r="EH319" s="21"/>
      <c r="EI319" s="21"/>
      <c r="EJ319" s="21"/>
      <c r="EK319" s="21"/>
      <c r="EL319" s="21"/>
      <c r="EM319" s="21"/>
      <c r="EN319" s="21"/>
      <c r="EO319" s="21"/>
      <c r="EP319" s="21"/>
      <c r="EQ319" s="21"/>
      <c r="ER319" s="28"/>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c r="GO319" s="21"/>
      <c r="GP319" s="21"/>
      <c r="GQ319" s="21"/>
      <c r="GR319" s="21"/>
      <c r="GS319" s="21"/>
      <c r="GT319" s="21"/>
      <c r="GU319" s="21"/>
      <c r="GV319" s="21"/>
      <c r="GW319" s="21"/>
      <c r="GX319" s="21"/>
      <c r="GY319" s="21"/>
      <c r="GZ319" s="21"/>
      <c r="HA319" s="21"/>
      <c r="HB319" s="21"/>
      <c r="HC319" s="21"/>
      <c r="HD319" s="21"/>
      <c r="HE319" s="21"/>
      <c r="HF319" s="21"/>
      <c r="HG319" s="21"/>
      <c r="HH319" s="21"/>
      <c r="HI319" s="21"/>
      <c r="HJ319" s="21"/>
      <c r="HK319" s="21"/>
      <c r="HL319" s="21"/>
      <c r="HM319" s="21"/>
      <c r="HN319" s="21"/>
      <c r="HO319" s="21"/>
      <c r="HP319" s="21"/>
      <c r="HQ319" s="21"/>
      <c r="HR319" s="21"/>
      <c r="HS319" s="21"/>
      <c r="HT319" s="21"/>
      <c r="HU319" s="21"/>
      <c r="HV319" s="21"/>
      <c r="HW319" s="21"/>
      <c r="HX319" s="21"/>
      <c r="HY319" s="21"/>
      <c r="HZ319" s="21"/>
      <c r="IA319" s="21"/>
      <c r="IB319" s="21"/>
      <c r="IC319" s="21"/>
      <c r="ID319" s="21"/>
      <c r="IE319" s="21"/>
      <c r="IF319" s="21"/>
      <c r="IG319" s="21"/>
      <c r="IH319" s="21"/>
      <c r="II319" s="21"/>
      <c r="IJ319" s="21"/>
      <c r="IK319" s="21"/>
      <c r="IL319" s="21"/>
      <c r="IM319" s="21"/>
      <c r="IN319" s="21"/>
      <c r="IO319" s="21"/>
      <c r="IP319" s="21"/>
      <c r="IQ319" s="21"/>
      <c r="IR319" s="21"/>
      <c r="IS319" s="21"/>
      <c r="IT319" s="21"/>
      <c r="IU319" s="21"/>
      <c r="IV319" s="21"/>
      <c r="IW319" s="21"/>
      <c r="IX319" s="21"/>
      <c r="IY319" s="21"/>
      <c r="IZ319" s="21"/>
      <c r="JA319" s="21"/>
      <c r="JB319" s="21"/>
      <c r="JC319" s="21"/>
      <c r="JD319" s="21"/>
      <c r="JE319" s="21"/>
      <c r="JF319" s="21"/>
      <c r="JG319" s="28"/>
      <c r="JH319" s="21"/>
      <c r="JI319" s="21"/>
      <c r="JJ319" s="21"/>
      <c r="JK319" s="21"/>
      <c r="JL319" s="21"/>
      <c r="JM319" s="21"/>
      <c r="JN319" s="21"/>
      <c r="JO319" s="21"/>
      <c r="JP319" s="21"/>
      <c r="JQ319" s="21"/>
      <c r="JR319" s="21"/>
      <c r="JS319" s="21"/>
      <c r="JT319" s="21"/>
      <c r="JU319" s="21"/>
      <c r="JV319" s="21"/>
      <c r="JW319" s="21"/>
      <c r="JX319" s="21"/>
      <c r="JY319" s="21"/>
      <c r="JZ319" s="21"/>
      <c r="KA319" s="21"/>
      <c r="KB319" s="28"/>
    </row>
    <row r="320" spans="2:288" ht="15" customHeight="1" x14ac:dyDescent="0.25">
      <c r="B320" s="1590" t="s">
        <v>1857</v>
      </c>
      <c r="C320" s="1588" t="str">
        <v/>
      </c>
      <c r="D320" s="1588" t="str">
        <v/>
      </c>
      <c r="E320" s="1588" t="str">
        <v/>
      </c>
      <c r="F320" s="1588" t="str">
        <v/>
      </c>
      <c r="G320" s="1588" t="str">
        <v/>
      </c>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8"/>
      <c r="DX320" s="21"/>
      <c r="DY320" s="21"/>
      <c r="DZ320" s="21"/>
      <c r="EA320" s="21"/>
      <c r="EB320" s="21"/>
      <c r="EC320" s="21"/>
      <c r="ED320" s="21"/>
      <c r="EE320" s="21"/>
      <c r="EF320" s="21"/>
      <c r="EG320" s="21"/>
      <c r="EH320" s="21"/>
      <c r="EI320" s="21"/>
      <c r="EJ320" s="21"/>
      <c r="EK320" s="21"/>
      <c r="EL320" s="21"/>
      <c r="EM320" s="21"/>
      <c r="EN320" s="21"/>
      <c r="EO320" s="21"/>
      <c r="EP320" s="21"/>
      <c r="EQ320" s="21"/>
      <c r="ER320" s="28"/>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c r="GO320" s="21"/>
      <c r="GP320" s="21"/>
      <c r="GQ320" s="21"/>
      <c r="GR320" s="21"/>
      <c r="GS320" s="21"/>
      <c r="GT320" s="21"/>
      <c r="GU320" s="21"/>
      <c r="GV320" s="21"/>
      <c r="GW320" s="21"/>
      <c r="GX320" s="21"/>
      <c r="GY320" s="21"/>
      <c r="GZ320" s="21"/>
      <c r="HA320" s="21"/>
      <c r="HB320" s="21"/>
      <c r="HC320" s="21"/>
      <c r="HD320" s="21"/>
      <c r="HE320" s="21"/>
      <c r="HF320" s="21"/>
      <c r="HG320" s="21"/>
      <c r="HH320" s="21"/>
      <c r="HI320" s="21"/>
      <c r="HJ320" s="21"/>
      <c r="HK320" s="21"/>
      <c r="HL320" s="21"/>
      <c r="HM320" s="21"/>
      <c r="HN320" s="21"/>
      <c r="HO320" s="21"/>
      <c r="HP320" s="21"/>
      <c r="HQ320" s="21"/>
      <c r="HR320" s="21"/>
      <c r="HS320" s="21"/>
      <c r="HT320" s="21"/>
      <c r="HU320" s="21"/>
      <c r="HV320" s="21"/>
      <c r="HW320" s="21"/>
      <c r="HX320" s="21"/>
      <c r="HY320" s="21"/>
      <c r="HZ320" s="21"/>
      <c r="IA320" s="21"/>
      <c r="IB320" s="21"/>
      <c r="IC320" s="21"/>
      <c r="ID320" s="21"/>
      <c r="IE320" s="21"/>
      <c r="IF320" s="21"/>
      <c r="IG320" s="21"/>
      <c r="IH320" s="21"/>
      <c r="II320" s="21"/>
      <c r="IJ320" s="21"/>
      <c r="IK320" s="21"/>
      <c r="IL320" s="21"/>
      <c r="IM320" s="21"/>
      <c r="IN320" s="21"/>
      <c r="IO320" s="21"/>
      <c r="IP320" s="21"/>
      <c r="IQ320" s="21"/>
      <c r="IR320" s="21"/>
      <c r="IS320" s="21"/>
      <c r="IT320" s="21"/>
      <c r="IU320" s="21"/>
      <c r="IV320" s="21"/>
      <c r="IW320" s="21"/>
      <c r="IX320" s="21"/>
      <c r="IY320" s="21"/>
      <c r="IZ320" s="21"/>
      <c r="JA320" s="21"/>
      <c r="JB320" s="21"/>
      <c r="JC320" s="21"/>
      <c r="JD320" s="21"/>
      <c r="JE320" s="21"/>
      <c r="JF320" s="21"/>
      <c r="JG320" s="28"/>
      <c r="JH320" s="21"/>
      <c r="JI320" s="21"/>
      <c r="JJ320" s="21"/>
      <c r="JK320" s="21"/>
      <c r="JL320" s="21"/>
      <c r="JM320" s="21"/>
      <c r="JN320" s="21"/>
      <c r="JO320" s="21"/>
      <c r="JP320" s="21"/>
      <c r="JQ320" s="21"/>
      <c r="JR320" s="21"/>
      <c r="JS320" s="21"/>
      <c r="JT320" s="21"/>
      <c r="JU320" s="21"/>
      <c r="JV320" s="21"/>
      <c r="JW320" s="21"/>
      <c r="JX320" s="21"/>
      <c r="JY320" s="21"/>
      <c r="JZ320" s="21"/>
      <c r="KA320" s="21"/>
      <c r="KB320" s="28"/>
    </row>
    <row r="321" spans="2:288" ht="15" customHeight="1" x14ac:dyDescent="0.25">
      <c r="B321" s="1590" t="s">
        <v>1858</v>
      </c>
      <c r="C321" s="1588" t="str">
        <v/>
      </c>
      <c r="D321" s="1588" t="str">
        <v/>
      </c>
      <c r="E321" s="1588" t="str">
        <v/>
      </c>
      <c r="F321" s="1588" t="str">
        <v/>
      </c>
      <c r="G321" s="1588" t="str">
        <v/>
      </c>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8"/>
      <c r="DX321" s="21"/>
      <c r="DY321" s="21"/>
      <c r="DZ321" s="21"/>
      <c r="EA321" s="21"/>
      <c r="EB321" s="21"/>
      <c r="EC321" s="21"/>
      <c r="ED321" s="21"/>
      <c r="EE321" s="21"/>
      <c r="EF321" s="21"/>
      <c r="EG321" s="21"/>
      <c r="EH321" s="21"/>
      <c r="EI321" s="21"/>
      <c r="EJ321" s="21"/>
      <c r="EK321" s="21"/>
      <c r="EL321" s="21"/>
      <c r="EM321" s="21"/>
      <c r="EN321" s="21"/>
      <c r="EO321" s="21"/>
      <c r="EP321" s="21"/>
      <c r="EQ321" s="21"/>
      <c r="ER321" s="28"/>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c r="GR321" s="21"/>
      <c r="GS321" s="21"/>
      <c r="GT321" s="21"/>
      <c r="GU321" s="21"/>
      <c r="GV321" s="21"/>
      <c r="GW321" s="21"/>
      <c r="GX321" s="21"/>
      <c r="GY321" s="21"/>
      <c r="GZ321" s="21"/>
      <c r="HA321" s="21"/>
      <c r="HB321" s="21"/>
      <c r="HC321" s="21"/>
      <c r="HD321" s="21"/>
      <c r="HE321" s="21"/>
      <c r="HF321" s="21"/>
      <c r="HG321" s="21"/>
      <c r="HH321" s="21"/>
      <c r="HI321" s="21"/>
      <c r="HJ321" s="21"/>
      <c r="HK321" s="21"/>
      <c r="HL321" s="21"/>
      <c r="HM321" s="21"/>
      <c r="HN321" s="21"/>
      <c r="HO321" s="21"/>
      <c r="HP321" s="21"/>
      <c r="HQ321" s="21"/>
      <c r="HR321" s="21"/>
      <c r="HS321" s="21"/>
      <c r="HT321" s="21"/>
      <c r="HU321" s="21"/>
      <c r="HV321" s="21"/>
      <c r="HW321" s="21"/>
      <c r="HX321" s="21"/>
      <c r="HY321" s="21"/>
      <c r="HZ321" s="21"/>
      <c r="IA321" s="21"/>
      <c r="IB321" s="21"/>
      <c r="IC321" s="21"/>
      <c r="ID321" s="21"/>
      <c r="IE321" s="21"/>
      <c r="IF321" s="21"/>
      <c r="IG321" s="21"/>
      <c r="IH321" s="21"/>
      <c r="II321" s="21"/>
      <c r="IJ321" s="21"/>
      <c r="IK321" s="21"/>
      <c r="IL321" s="21"/>
      <c r="IM321" s="21"/>
      <c r="IN321" s="21"/>
      <c r="IO321" s="21"/>
      <c r="IP321" s="21"/>
      <c r="IQ321" s="21"/>
      <c r="IR321" s="21"/>
      <c r="IS321" s="21"/>
      <c r="IT321" s="21"/>
      <c r="IU321" s="21"/>
      <c r="IV321" s="21"/>
      <c r="IW321" s="21"/>
      <c r="IX321" s="21"/>
      <c r="IY321" s="21"/>
      <c r="IZ321" s="21"/>
      <c r="JA321" s="21"/>
      <c r="JB321" s="21"/>
      <c r="JC321" s="21"/>
      <c r="JD321" s="21"/>
      <c r="JE321" s="21"/>
      <c r="JF321" s="21"/>
      <c r="JG321" s="28"/>
      <c r="JH321" s="21"/>
      <c r="JI321" s="21"/>
      <c r="JJ321" s="21"/>
      <c r="JK321" s="21"/>
      <c r="JL321" s="21"/>
      <c r="JM321" s="21"/>
      <c r="JN321" s="21"/>
      <c r="JO321" s="21"/>
      <c r="JP321" s="21"/>
      <c r="JQ321" s="21"/>
      <c r="JR321" s="21"/>
      <c r="JS321" s="21"/>
      <c r="JT321" s="21"/>
      <c r="JU321" s="21"/>
      <c r="JV321" s="21"/>
      <c r="JW321" s="21"/>
      <c r="JX321" s="21"/>
      <c r="JY321" s="21"/>
      <c r="JZ321" s="21"/>
      <c r="KA321" s="21"/>
      <c r="KB321" s="28"/>
    </row>
    <row r="322" spans="2:288" ht="15" customHeight="1" x14ac:dyDescent="0.25">
      <c r="B322" s="1590" t="s">
        <v>1859</v>
      </c>
      <c r="C322" s="1588" t="str">
        <v/>
      </c>
      <c r="D322" s="1588" t="str">
        <v/>
      </c>
      <c r="E322" s="1588" t="str">
        <v/>
      </c>
      <c r="F322" s="1588" t="str">
        <v/>
      </c>
      <c r="G322" s="1588" t="str">
        <v/>
      </c>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8"/>
      <c r="DX322" s="21"/>
      <c r="DY322" s="21"/>
      <c r="DZ322" s="21"/>
      <c r="EA322" s="21"/>
      <c r="EB322" s="21"/>
      <c r="EC322" s="21"/>
      <c r="ED322" s="21"/>
      <c r="EE322" s="21"/>
      <c r="EF322" s="21"/>
      <c r="EG322" s="21"/>
      <c r="EH322" s="21"/>
      <c r="EI322" s="21"/>
      <c r="EJ322" s="21"/>
      <c r="EK322" s="21"/>
      <c r="EL322" s="21"/>
      <c r="EM322" s="21"/>
      <c r="EN322" s="21"/>
      <c r="EO322" s="21"/>
      <c r="EP322" s="21"/>
      <c r="EQ322" s="21"/>
      <c r="ER322" s="28"/>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c r="GR322" s="21"/>
      <c r="GS322" s="21"/>
      <c r="GT322" s="21"/>
      <c r="GU322" s="21"/>
      <c r="GV322" s="21"/>
      <c r="GW322" s="21"/>
      <c r="GX322" s="21"/>
      <c r="GY322" s="21"/>
      <c r="GZ322" s="21"/>
      <c r="HA322" s="21"/>
      <c r="HB322" s="21"/>
      <c r="HC322" s="21"/>
      <c r="HD322" s="21"/>
      <c r="HE322" s="21"/>
      <c r="HF322" s="21"/>
      <c r="HG322" s="21"/>
      <c r="HH322" s="21"/>
      <c r="HI322" s="21"/>
      <c r="HJ322" s="21"/>
      <c r="HK322" s="21"/>
      <c r="HL322" s="21"/>
      <c r="HM322" s="21"/>
      <c r="HN322" s="21"/>
      <c r="HO322" s="21"/>
      <c r="HP322" s="21"/>
      <c r="HQ322" s="21"/>
      <c r="HR322" s="21"/>
      <c r="HS322" s="21"/>
      <c r="HT322" s="21"/>
      <c r="HU322" s="21"/>
      <c r="HV322" s="21"/>
      <c r="HW322" s="21"/>
      <c r="HX322" s="21"/>
      <c r="HY322" s="21"/>
      <c r="HZ322" s="21"/>
      <c r="IA322" s="21"/>
      <c r="IB322" s="21"/>
      <c r="IC322" s="21"/>
      <c r="ID322" s="21"/>
      <c r="IE322" s="21"/>
      <c r="IF322" s="21"/>
      <c r="IG322" s="21"/>
      <c r="IH322" s="21"/>
      <c r="II322" s="21"/>
      <c r="IJ322" s="21"/>
      <c r="IK322" s="21"/>
      <c r="IL322" s="21"/>
      <c r="IM322" s="21"/>
      <c r="IN322" s="21"/>
      <c r="IO322" s="21"/>
      <c r="IP322" s="21"/>
      <c r="IQ322" s="21"/>
      <c r="IR322" s="21"/>
      <c r="IS322" s="21"/>
      <c r="IT322" s="21"/>
      <c r="IU322" s="21"/>
      <c r="IV322" s="21"/>
      <c r="IW322" s="21"/>
      <c r="IX322" s="21"/>
      <c r="IY322" s="21"/>
      <c r="IZ322" s="21"/>
      <c r="JA322" s="21"/>
      <c r="JB322" s="21"/>
      <c r="JC322" s="21"/>
      <c r="JD322" s="21"/>
      <c r="JE322" s="21"/>
      <c r="JF322" s="21"/>
      <c r="JG322" s="28"/>
      <c r="JH322" s="21"/>
      <c r="JI322" s="21"/>
      <c r="JJ322" s="21"/>
      <c r="JK322" s="21"/>
      <c r="JL322" s="21"/>
      <c r="JM322" s="21"/>
      <c r="JN322" s="21"/>
      <c r="JO322" s="21"/>
      <c r="JP322" s="21"/>
      <c r="JQ322" s="21"/>
      <c r="JR322" s="21"/>
      <c r="JS322" s="21"/>
      <c r="JT322" s="21"/>
      <c r="JU322" s="21"/>
      <c r="JV322" s="21"/>
      <c r="JW322" s="21"/>
      <c r="JX322" s="21"/>
      <c r="JY322" s="21"/>
      <c r="JZ322" s="21"/>
      <c r="KA322" s="21"/>
      <c r="KB322" s="28"/>
    </row>
    <row r="323" spans="2:288" ht="15" customHeight="1" x14ac:dyDescent="0.25">
      <c r="B323" s="1590" t="s">
        <v>1860</v>
      </c>
      <c r="C323" s="1588" t="str">
        <v/>
      </c>
      <c r="D323" s="1588" t="str">
        <v/>
      </c>
      <c r="E323" s="1588" t="str">
        <v/>
      </c>
      <c r="F323" s="1588" t="str">
        <v/>
      </c>
      <c r="G323" s="1588" t="str">
        <v/>
      </c>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8"/>
      <c r="DX323" s="21"/>
      <c r="DY323" s="21"/>
      <c r="DZ323" s="21"/>
      <c r="EA323" s="21"/>
      <c r="EB323" s="21"/>
      <c r="EC323" s="21"/>
      <c r="ED323" s="21"/>
      <c r="EE323" s="21"/>
      <c r="EF323" s="21"/>
      <c r="EG323" s="21"/>
      <c r="EH323" s="21"/>
      <c r="EI323" s="21"/>
      <c r="EJ323" s="21"/>
      <c r="EK323" s="21"/>
      <c r="EL323" s="21"/>
      <c r="EM323" s="21"/>
      <c r="EN323" s="21"/>
      <c r="EO323" s="21"/>
      <c r="EP323" s="21"/>
      <c r="EQ323" s="21"/>
      <c r="ER323" s="28"/>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c r="GO323" s="21"/>
      <c r="GP323" s="21"/>
      <c r="GQ323" s="21"/>
      <c r="GR323" s="21"/>
      <c r="GS323" s="21"/>
      <c r="GT323" s="21"/>
      <c r="GU323" s="21"/>
      <c r="GV323" s="21"/>
      <c r="GW323" s="21"/>
      <c r="GX323" s="21"/>
      <c r="GY323" s="21"/>
      <c r="GZ323" s="21"/>
      <c r="HA323" s="21"/>
      <c r="HB323" s="21"/>
      <c r="HC323" s="21"/>
      <c r="HD323" s="21"/>
      <c r="HE323" s="21"/>
      <c r="HF323" s="21"/>
      <c r="HG323" s="21"/>
      <c r="HH323" s="21"/>
      <c r="HI323" s="21"/>
      <c r="HJ323" s="21"/>
      <c r="HK323" s="21"/>
      <c r="HL323" s="21"/>
      <c r="HM323" s="21"/>
      <c r="HN323" s="21"/>
      <c r="HO323" s="21"/>
      <c r="HP323" s="21"/>
      <c r="HQ323" s="21"/>
      <c r="HR323" s="21"/>
      <c r="HS323" s="21"/>
      <c r="HT323" s="21"/>
      <c r="HU323" s="21"/>
      <c r="HV323" s="21"/>
      <c r="HW323" s="21"/>
      <c r="HX323" s="21"/>
      <c r="HY323" s="21"/>
      <c r="HZ323" s="21"/>
      <c r="IA323" s="21"/>
      <c r="IB323" s="21"/>
      <c r="IC323" s="21"/>
      <c r="ID323" s="21"/>
      <c r="IE323" s="21"/>
      <c r="IF323" s="21"/>
      <c r="IG323" s="21"/>
      <c r="IH323" s="21"/>
      <c r="II323" s="21"/>
      <c r="IJ323" s="21"/>
      <c r="IK323" s="21"/>
      <c r="IL323" s="21"/>
      <c r="IM323" s="21"/>
      <c r="IN323" s="21"/>
      <c r="IO323" s="21"/>
      <c r="IP323" s="21"/>
      <c r="IQ323" s="21"/>
      <c r="IR323" s="21"/>
      <c r="IS323" s="21"/>
      <c r="IT323" s="21"/>
      <c r="IU323" s="21"/>
      <c r="IV323" s="21"/>
      <c r="IW323" s="21"/>
      <c r="IX323" s="21"/>
      <c r="IY323" s="21"/>
      <c r="IZ323" s="21"/>
      <c r="JA323" s="21"/>
      <c r="JB323" s="21"/>
      <c r="JC323" s="21"/>
      <c r="JD323" s="21"/>
      <c r="JE323" s="21"/>
      <c r="JF323" s="21"/>
      <c r="JG323" s="28"/>
      <c r="JH323" s="21"/>
      <c r="JI323" s="21"/>
      <c r="JJ323" s="21"/>
      <c r="JK323" s="21"/>
      <c r="JL323" s="21"/>
      <c r="JM323" s="21"/>
      <c r="JN323" s="21"/>
      <c r="JO323" s="21"/>
      <c r="JP323" s="21"/>
      <c r="JQ323" s="21"/>
      <c r="JR323" s="21"/>
      <c r="JS323" s="21"/>
      <c r="JT323" s="21"/>
      <c r="JU323" s="21"/>
      <c r="JV323" s="21"/>
      <c r="JW323" s="21"/>
      <c r="JX323" s="21"/>
      <c r="JY323" s="21"/>
      <c r="JZ323" s="21"/>
      <c r="KA323" s="21"/>
      <c r="KB323" s="28"/>
    </row>
    <row r="324" spans="2:288" ht="15" customHeight="1" x14ac:dyDescent="0.25">
      <c r="B324" s="1590" t="s">
        <v>1861</v>
      </c>
      <c r="C324" s="1588" t="str">
        <v/>
      </c>
      <c r="D324" s="1588" t="str">
        <v/>
      </c>
      <c r="E324" s="1588" t="str">
        <v/>
      </c>
      <c r="F324" s="1588" t="str">
        <v/>
      </c>
      <c r="G324" s="1588" t="str">
        <v/>
      </c>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8"/>
      <c r="DX324" s="21"/>
      <c r="DY324" s="21"/>
      <c r="DZ324" s="21"/>
      <c r="EA324" s="21"/>
      <c r="EB324" s="21"/>
      <c r="EC324" s="21"/>
      <c r="ED324" s="21"/>
      <c r="EE324" s="21"/>
      <c r="EF324" s="21"/>
      <c r="EG324" s="21"/>
      <c r="EH324" s="21"/>
      <c r="EI324" s="21"/>
      <c r="EJ324" s="21"/>
      <c r="EK324" s="21"/>
      <c r="EL324" s="21"/>
      <c r="EM324" s="21"/>
      <c r="EN324" s="21"/>
      <c r="EO324" s="21"/>
      <c r="EP324" s="21"/>
      <c r="EQ324" s="21"/>
      <c r="ER324" s="28"/>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c r="GO324" s="21"/>
      <c r="GP324" s="21"/>
      <c r="GQ324" s="21"/>
      <c r="GR324" s="21"/>
      <c r="GS324" s="21"/>
      <c r="GT324" s="21"/>
      <c r="GU324" s="21"/>
      <c r="GV324" s="21"/>
      <c r="GW324" s="21"/>
      <c r="GX324" s="21"/>
      <c r="GY324" s="21"/>
      <c r="GZ324" s="21"/>
      <c r="HA324" s="21"/>
      <c r="HB324" s="21"/>
      <c r="HC324" s="21"/>
      <c r="HD324" s="21"/>
      <c r="HE324" s="21"/>
      <c r="HF324" s="21"/>
      <c r="HG324" s="21"/>
      <c r="HH324" s="21"/>
      <c r="HI324" s="21"/>
      <c r="HJ324" s="21"/>
      <c r="HK324" s="21"/>
      <c r="HL324" s="21"/>
      <c r="HM324" s="21"/>
      <c r="HN324" s="21"/>
      <c r="HO324" s="21"/>
      <c r="HP324" s="21"/>
      <c r="HQ324" s="21"/>
      <c r="HR324" s="21"/>
      <c r="HS324" s="21"/>
      <c r="HT324" s="21"/>
      <c r="HU324" s="21"/>
      <c r="HV324" s="21"/>
      <c r="HW324" s="21"/>
      <c r="HX324" s="21"/>
      <c r="HY324" s="21"/>
      <c r="HZ324" s="21"/>
      <c r="IA324" s="21"/>
      <c r="IB324" s="21"/>
      <c r="IC324" s="21"/>
      <c r="ID324" s="21"/>
      <c r="IE324" s="21"/>
      <c r="IF324" s="21"/>
      <c r="IG324" s="21"/>
      <c r="IH324" s="21"/>
      <c r="II324" s="21"/>
      <c r="IJ324" s="21"/>
      <c r="IK324" s="21"/>
      <c r="IL324" s="21"/>
      <c r="IM324" s="21"/>
      <c r="IN324" s="21"/>
      <c r="IO324" s="21"/>
      <c r="IP324" s="21"/>
      <c r="IQ324" s="21"/>
      <c r="IR324" s="21"/>
      <c r="IS324" s="21"/>
      <c r="IT324" s="21"/>
      <c r="IU324" s="21"/>
      <c r="IV324" s="21"/>
      <c r="IW324" s="21"/>
      <c r="IX324" s="21"/>
      <c r="IY324" s="21"/>
      <c r="IZ324" s="21"/>
      <c r="JA324" s="21"/>
      <c r="JB324" s="21"/>
      <c r="JC324" s="21"/>
      <c r="JD324" s="21"/>
      <c r="JE324" s="21"/>
      <c r="JF324" s="21"/>
      <c r="JG324" s="28"/>
      <c r="JH324" s="21"/>
      <c r="JI324" s="21"/>
      <c r="JJ324" s="21"/>
      <c r="JK324" s="21"/>
      <c r="JL324" s="21"/>
      <c r="JM324" s="21"/>
      <c r="JN324" s="21"/>
      <c r="JO324" s="21"/>
      <c r="JP324" s="21"/>
      <c r="JQ324" s="21"/>
      <c r="JR324" s="21"/>
      <c r="JS324" s="21"/>
      <c r="JT324" s="21"/>
      <c r="JU324" s="21"/>
      <c r="JV324" s="21"/>
      <c r="JW324" s="21"/>
      <c r="JX324" s="21"/>
      <c r="JY324" s="21"/>
      <c r="JZ324" s="21"/>
      <c r="KA324" s="21"/>
      <c r="KB324" s="28"/>
    </row>
    <row r="325" spans="2:288" ht="15" customHeight="1" x14ac:dyDescent="0.25">
      <c r="B325" s="1590" t="s">
        <v>1862</v>
      </c>
      <c r="C325" s="1588" t="str">
        <v/>
      </c>
      <c r="D325" s="1588" t="str">
        <v/>
      </c>
      <c r="E325" s="1588" t="str">
        <v/>
      </c>
      <c r="F325" s="1588" t="str">
        <v/>
      </c>
      <c r="G325" s="1588" t="str">
        <v/>
      </c>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8"/>
      <c r="DX325" s="21"/>
      <c r="DY325" s="21"/>
      <c r="DZ325" s="21"/>
      <c r="EA325" s="21"/>
      <c r="EB325" s="21"/>
      <c r="EC325" s="21"/>
      <c r="ED325" s="21"/>
      <c r="EE325" s="21"/>
      <c r="EF325" s="21"/>
      <c r="EG325" s="21"/>
      <c r="EH325" s="21"/>
      <c r="EI325" s="21"/>
      <c r="EJ325" s="21"/>
      <c r="EK325" s="21"/>
      <c r="EL325" s="21"/>
      <c r="EM325" s="21"/>
      <c r="EN325" s="21"/>
      <c r="EO325" s="21"/>
      <c r="EP325" s="21"/>
      <c r="EQ325" s="21"/>
      <c r="ER325" s="28"/>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c r="GO325" s="21"/>
      <c r="GP325" s="21"/>
      <c r="GQ325" s="21"/>
      <c r="GR325" s="21"/>
      <c r="GS325" s="21"/>
      <c r="GT325" s="21"/>
      <c r="GU325" s="21"/>
      <c r="GV325" s="21"/>
      <c r="GW325" s="21"/>
      <c r="GX325" s="21"/>
      <c r="GY325" s="21"/>
      <c r="GZ325" s="21"/>
      <c r="HA325" s="21"/>
      <c r="HB325" s="21"/>
      <c r="HC325" s="21"/>
      <c r="HD325" s="21"/>
      <c r="HE325" s="21"/>
      <c r="HF325" s="21"/>
      <c r="HG325" s="21"/>
      <c r="HH325" s="21"/>
      <c r="HI325" s="21"/>
      <c r="HJ325" s="21"/>
      <c r="HK325" s="21"/>
      <c r="HL325" s="21"/>
      <c r="HM325" s="21"/>
      <c r="HN325" s="21"/>
      <c r="HO325" s="21"/>
      <c r="HP325" s="21"/>
      <c r="HQ325" s="21"/>
      <c r="HR325" s="21"/>
      <c r="HS325" s="21"/>
      <c r="HT325" s="21"/>
      <c r="HU325" s="21"/>
      <c r="HV325" s="21"/>
      <c r="HW325" s="21"/>
      <c r="HX325" s="21"/>
      <c r="HY325" s="21"/>
      <c r="HZ325" s="21"/>
      <c r="IA325" s="21"/>
      <c r="IB325" s="21"/>
      <c r="IC325" s="21"/>
      <c r="ID325" s="21"/>
      <c r="IE325" s="21"/>
      <c r="IF325" s="21"/>
      <c r="IG325" s="21"/>
      <c r="IH325" s="21"/>
      <c r="II325" s="21"/>
      <c r="IJ325" s="21"/>
      <c r="IK325" s="21"/>
      <c r="IL325" s="21"/>
      <c r="IM325" s="21"/>
      <c r="IN325" s="21"/>
      <c r="IO325" s="21"/>
      <c r="IP325" s="21"/>
      <c r="IQ325" s="21"/>
      <c r="IR325" s="21"/>
      <c r="IS325" s="21"/>
      <c r="IT325" s="21"/>
      <c r="IU325" s="21"/>
      <c r="IV325" s="21"/>
      <c r="IW325" s="21"/>
      <c r="IX325" s="21"/>
      <c r="IY325" s="21"/>
      <c r="IZ325" s="21"/>
      <c r="JA325" s="21"/>
      <c r="JB325" s="21"/>
      <c r="JC325" s="21"/>
      <c r="JD325" s="21"/>
      <c r="JE325" s="21"/>
      <c r="JF325" s="21"/>
      <c r="JG325" s="28"/>
      <c r="JH325" s="21"/>
      <c r="JI325" s="21"/>
      <c r="JJ325" s="21"/>
      <c r="JK325" s="21"/>
      <c r="JL325" s="21"/>
      <c r="JM325" s="21"/>
      <c r="JN325" s="21"/>
      <c r="JO325" s="21"/>
      <c r="JP325" s="21"/>
      <c r="JQ325" s="21"/>
      <c r="JR325" s="21"/>
      <c r="JS325" s="21"/>
      <c r="JT325" s="21"/>
      <c r="JU325" s="21"/>
      <c r="JV325" s="21"/>
      <c r="JW325" s="21"/>
      <c r="JX325" s="21"/>
      <c r="JY325" s="21"/>
      <c r="JZ325" s="21"/>
      <c r="KA325" s="21"/>
      <c r="KB325" s="28"/>
    </row>
    <row r="326" spans="2:288" ht="15" customHeight="1" x14ac:dyDescent="0.25">
      <c r="B326" s="1590" t="s">
        <v>1863</v>
      </c>
      <c r="C326" s="1588" t="str">
        <v/>
      </c>
      <c r="D326" s="1588" t="str">
        <v/>
      </c>
      <c r="E326" s="1588" t="str">
        <v/>
      </c>
      <c r="F326" s="1588" t="str">
        <v/>
      </c>
      <c r="G326" s="1588" t="str">
        <v/>
      </c>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8"/>
      <c r="DX326" s="21"/>
      <c r="DY326" s="21"/>
      <c r="DZ326" s="21"/>
      <c r="EA326" s="21"/>
      <c r="EB326" s="21"/>
      <c r="EC326" s="21"/>
      <c r="ED326" s="21"/>
      <c r="EE326" s="21"/>
      <c r="EF326" s="21"/>
      <c r="EG326" s="21"/>
      <c r="EH326" s="21"/>
      <c r="EI326" s="21"/>
      <c r="EJ326" s="21"/>
      <c r="EK326" s="21"/>
      <c r="EL326" s="21"/>
      <c r="EM326" s="21"/>
      <c r="EN326" s="21"/>
      <c r="EO326" s="21"/>
      <c r="EP326" s="21"/>
      <c r="EQ326" s="21"/>
      <c r="ER326" s="28"/>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21"/>
      <c r="GQ326" s="21"/>
      <c r="GR326" s="21"/>
      <c r="GS326" s="21"/>
      <c r="GT326" s="21"/>
      <c r="GU326" s="21"/>
      <c r="GV326" s="21"/>
      <c r="GW326" s="21"/>
      <c r="GX326" s="21"/>
      <c r="GY326" s="21"/>
      <c r="GZ326" s="21"/>
      <c r="HA326" s="21"/>
      <c r="HB326" s="21"/>
      <c r="HC326" s="21"/>
      <c r="HD326" s="21"/>
      <c r="HE326" s="21"/>
      <c r="HF326" s="21"/>
      <c r="HG326" s="21"/>
      <c r="HH326" s="21"/>
      <c r="HI326" s="21"/>
      <c r="HJ326" s="21"/>
      <c r="HK326" s="21"/>
      <c r="HL326" s="21"/>
      <c r="HM326" s="21"/>
      <c r="HN326" s="21"/>
      <c r="HO326" s="21"/>
      <c r="HP326" s="21"/>
      <c r="HQ326" s="21"/>
      <c r="HR326" s="21"/>
      <c r="HS326" s="21"/>
      <c r="HT326" s="21"/>
      <c r="HU326" s="21"/>
      <c r="HV326" s="21"/>
      <c r="HW326" s="21"/>
      <c r="HX326" s="21"/>
      <c r="HY326" s="21"/>
      <c r="HZ326" s="21"/>
      <c r="IA326" s="21"/>
      <c r="IB326" s="21"/>
      <c r="IC326" s="21"/>
      <c r="ID326" s="21"/>
      <c r="IE326" s="21"/>
      <c r="IF326" s="21"/>
      <c r="IG326" s="21"/>
      <c r="IH326" s="21"/>
      <c r="II326" s="21"/>
      <c r="IJ326" s="21"/>
      <c r="IK326" s="21"/>
      <c r="IL326" s="21"/>
      <c r="IM326" s="21"/>
      <c r="IN326" s="21"/>
      <c r="IO326" s="21"/>
      <c r="IP326" s="21"/>
      <c r="IQ326" s="21"/>
      <c r="IR326" s="21"/>
      <c r="IS326" s="21"/>
      <c r="IT326" s="21"/>
      <c r="IU326" s="21"/>
      <c r="IV326" s="21"/>
      <c r="IW326" s="21"/>
      <c r="IX326" s="21"/>
      <c r="IY326" s="21"/>
      <c r="IZ326" s="21"/>
      <c r="JA326" s="21"/>
      <c r="JB326" s="21"/>
      <c r="JC326" s="21"/>
      <c r="JD326" s="21"/>
      <c r="JE326" s="21"/>
      <c r="JF326" s="21"/>
      <c r="JG326" s="28"/>
      <c r="JH326" s="21"/>
      <c r="JI326" s="21"/>
      <c r="JJ326" s="21"/>
      <c r="JK326" s="21"/>
      <c r="JL326" s="21"/>
      <c r="JM326" s="21"/>
      <c r="JN326" s="21"/>
      <c r="JO326" s="21"/>
      <c r="JP326" s="21"/>
      <c r="JQ326" s="21"/>
      <c r="JR326" s="21"/>
      <c r="JS326" s="21"/>
      <c r="JT326" s="21"/>
      <c r="JU326" s="21"/>
      <c r="JV326" s="21"/>
      <c r="JW326" s="21"/>
      <c r="JX326" s="21"/>
      <c r="JY326" s="21"/>
      <c r="JZ326" s="21"/>
      <c r="KA326" s="21"/>
      <c r="KB326" s="28"/>
    </row>
    <row r="327" spans="2:288" ht="15" customHeight="1" x14ac:dyDescent="0.25">
      <c r="B327" s="1590" t="s">
        <v>1864</v>
      </c>
      <c r="C327" s="1588" t="str">
        <v/>
      </c>
      <c r="D327" s="1588" t="str">
        <v/>
      </c>
      <c r="E327" s="1588" t="str">
        <v/>
      </c>
      <c r="F327" s="1588" t="str">
        <v/>
      </c>
      <c r="G327" s="1588" t="str">
        <v/>
      </c>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8"/>
      <c r="DX327" s="21"/>
      <c r="DY327" s="21"/>
      <c r="DZ327" s="21"/>
      <c r="EA327" s="21"/>
      <c r="EB327" s="21"/>
      <c r="EC327" s="21"/>
      <c r="ED327" s="21"/>
      <c r="EE327" s="21"/>
      <c r="EF327" s="21"/>
      <c r="EG327" s="21"/>
      <c r="EH327" s="21"/>
      <c r="EI327" s="21"/>
      <c r="EJ327" s="21"/>
      <c r="EK327" s="21"/>
      <c r="EL327" s="21"/>
      <c r="EM327" s="21"/>
      <c r="EN327" s="21"/>
      <c r="EO327" s="21"/>
      <c r="EP327" s="21"/>
      <c r="EQ327" s="21"/>
      <c r="ER327" s="28"/>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c r="IX327" s="21"/>
      <c r="IY327" s="21"/>
      <c r="IZ327" s="21"/>
      <c r="JA327" s="21"/>
      <c r="JB327" s="21"/>
      <c r="JC327" s="21"/>
      <c r="JD327" s="21"/>
      <c r="JE327" s="21"/>
      <c r="JF327" s="21"/>
      <c r="JG327" s="28"/>
      <c r="JH327" s="21"/>
      <c r="JI327" s="21"/>
      <c r="JJ327" s="21"/>
      <c r="JK327" s="21"/>
      <c r="JL327" s="21"/>
      <c r="JM327" s="21"/>
      <c r="JN327" s="21"/>
      <c r="JO327" s="21"/>
      <c r="JP327" s="21"/>
      <c r="JQ327" s="21"/>
      <c r="JR327" s="21"/>
      <c r="JS327" s="21"/>
      <c r="JT327" s="21"/>
      <c r="JU327" s="21"/>
      <c r="JV327" s="21"/>
      <c r="JW327" s="21"/>
      <c r="JX327" s="21"/>
      <c r="JY327" s="21"/>
      <c r="JZ327" s="21"/>
      <c r="KA327" s="21"/>
      <c r="KB327" s="28"/>
    </row>
    <row r="328" spans="2:288" ht="15" customHeight="1" x14ac:dyDescent="0.25">
      <c r="B328" s="1590" t="s">
        <v>1865</v>
      </c>
      <c r="C328" s="1588" t="str">
        <v/>
      </c>
      <c r="D328" s="1588" t="str">
        <v/>
      </c>
      <c r="E328" s="1588" t="str">
        <v/>
      </c>
      <c r="F328" s="1588" t="str">
        <v/>
      </c>
      <c r="G328" s="1588" t="str">
        <v/>
      </c>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8"/>
      <c r="DX328" s="21"/>
      <c r="DY328" s="21"/>
      <c r="DZ328" s="21"/>
      <c r="EA328" s="21"/>
      <c r="EB328" s="21"/>
      <c r="EC328" s="21"/>
      <c r="ED328" s="21"/>
      <c r="EE328" s="21"/>
      <c r="EF328" s="21"/>
      <c r="EG328" s="21"/>
      <c r="EH328" s="21"/>
      <c r="EI328" s="21"/>
      <c r="EJ328" s="21"/>
      <c r="EK328" s="21"/>
      <c r="EL328" s="21"/>
      <c r="EM328" s="21"/>
      <c r="EN328" s="21"/>
      <c r="EO328" s="21"/>
      <c r="EP328" s="21"/>
      <c r="EQ328" s="21"/>
      <c r="ER328" s="28"/>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c r="GO328" s="21"/>
      <c r="GP328" s="21"/>
      <c r="GQ328" s="21"/>
      <c r="GR328" s="21"/>
      <c r="GS328" s="21"/>
      <c r="GT328" s="21"/>
      <c r="GU328" s="21"/>
      <c r="GV328" s="21"/>
      <c r="GW328" s="21"/>
      <c r="GX328" s="21"/>
      <c r="GY328" s="21"/>
      <c r="GZ328" s="21"/>
      <c r="HA328" s="21"/>
      <c r="HB328" s="21"/>
      <c r="HC328" s="21"/>
      <c r="HD328" s="21"/>
      <c r="HE328" s="21"/>
      <c r="HF328" s="21"/>
      <c r="HG328" s="21"/>
      <c r="HH328" s="21"/>
      <c r="HI328" s="21"/>
      <c r="HJ328" s="21"/>
      <c r="HK328" s="21"/>
      <c r="HL328" s="21"/>
      <c r="HM328" s="21"/>
      <c r="HN328" s="21"/>
      <c r="HO328" s="21"/>
      <c r="HP328" s="21"/>
      <c r="HQ328" s="21"/>
      <c r="HR328" s="21"/>
      <c r="HS328" s="21"/>
      <c r="HT328" s="21"/>
      <c r="HU328" s="21"/>
      <c r="HV328" s="21"/>
      <c r="HW328" s="21"/>
      <c r="HX328" s="21"/>
      <c r="HY328" s="21"/>
      <c r="HZ328" s="21"/>
      <c r="IA328" s="21"/>
      <c r="IB328" s="21"/>
      <c r="IC328" s="21"/>
      <c r="ID328" s="21"/>
      <c r="IE328" s="21"/>
      <c r="IF328" s="21"/>
      <c r="IG328" s="21"/>
      <c r="IH328" s="21"/>
      <c r="II328" s="21"/>
      <c r="IJ328" s="21"/>
      <c r="IK328" s="21"/>
      <c r="IL328" s="21"/>
      <c r="IM328" s="21"/>
      <c r="IN328" s="21"/>
      <c r="IO328" s="21"/>
      <c r="IP328" s="21"/>
      <c r="IQ328" s="21"/>
      <c r="IR328" s="21"/>
      <c r="IS328" s="21"/>
      <c r="IT328" s="21"/>
      <c r="IU328" s="21"/>
      <c r="IV328" s="21"/>
      <c r="IW328" s="21"/>
      <c r="IX328" s="21"/>
      <c r="IY328" s="21"/>
      <c r="IZ328" s="21"/>
      <c r="JA328" s="21"/>
      <c r="JB328" s="21"/>
      <c r="JC328" s="21"/>
      <c r="JD328" s="21"/>
      <c r="JE328" s="21"/>
      <c r="JF328" s="21"/>
      <c r="JG328" s="28"/>
      <c r="JH328" s="21"/>
      <c r="JI328" s="21"/>
      <c r="JJ328" s="21"/>
      <c r="JK328" s="21"/>
      <c r="JL328" s="21"/>
      <c r="JM328" s="21"/>
      <c r="JN328" s="21"/>
      <c r="JO328" s="21"/>
      <c r="JP328" s="21"/>
      <c r="JQ328" s="21"/>
      <c r="JR328" s="21"/>
      <c r="JS328" s="21"/>
      <c r="JT328" s="21"/>
      <c r="JU328" s="21"/>
      <c r="JV328" s="21"/>
      <c r="JW328" s="21"/>
      <c r="JX328" s="21"/>
      <c r="JY328" s="21"/>
      <c r="JZ328" s="21"/>
      <c r="KA328" s="21"/>
      <c r="KB328" s="28"/>
    </row>
    <row r="329" spans="2:288" ht="15" customHeight="1" x14ac:dyDescent="0.25">
      <c r="B329" s="1590" t="s">
        <v>1866</v>
      </c>
      <c r="C329" s="1588" t="str">
        <v/>
      </c>
      <c r="D329" s="1588" t="str">
        <v/>
      </c>
      <c r="E329" s="1588" t="str">
        <v/>
      </c>
      <c r="F329" s="1588" t="str">
        <v/>
      </c>
      <c r="G329" s="1588" t="str">
        <v/>
      </c>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8"/>
      <c r="DX329" s="21"/>
      <c r="DY329" s="21"/>
      <c r="DZ329" s="21"/>
      <c r="EA329" s="21"/>
      <c r="EB329" s="21"/>
      <c r="EC329" s="21"/>
      <c r="ED329" s="21"/>
      <c r="EE329" s="21"/>
      <c r="EF329" s="21"/>
      <c r="EG329" s="21"/>
      <c r="EH329" s="21"/>
      <c r="EI329" s="21"/>
      <c r="EJ329" s="21"/>
      <c r="EK329" s="21"/>
      <c r="EL329" s="21"/>
      <c r="EM329" s="21"/>
      <c r="EN329" s="21"/>
      <c r="EO329" s="21"/>
      <c r="EP329" s="21"/>
      <c r="EQ329" s="21"/>
      <c r="ER329" s="28"/>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c r="GR329" s="21"/>
      <c r="GS329" s="21"/>
      <c r="GT329" s="21"/>
      <c r="GU329" s="21"/>
      <c r="GV329" s="21"/>
      <c r="GW329" s="21"/>
      <c r="GX329" s="21"/>
      <c r="GY329" s="21"/>
      <c r="GZ329" s="21"/>
      <c r="HA329" s="21"/>
      <c r="HB329" s="21"/>
      <c r="HC329" s="21"/>
      <c r="HD329" s="21"/>
      <c r="HE329" s="21"/>
      <c r="HF329" s="21"/>
      <c r="HG329" s="21"/>
      <c r="HH329" s="21"/>
      <c r="HI329" s="21"/>
      <c r="HJ329" s="21"/>
      <c r="HK329" s="21"/>
      <c r="HL329" s="21"/>
      <c r="HM329" s="21"/>
      <c r="HN329" s="21"/>
      <c r="HO329" s="21"/>
      <c r="HP329" s="21"/>
      <c r="HQ329" s="21"/>
      <c r="HR329" s="21"/>
      <c r="HS329" s="21"/>
      <c r="HT329" s="21"/>
      <c r="HU329" s="21"/>
      <c r="HV329" s="21"/>
      <c r="HW329" s="21"/>
      <c r="HX329" s="21"/>
      <c r="HY329" s="21"/>
      <c r="HZ329" s="21"/>
      <c r="IA329" s="21"/>
      <c r="IB329" s="21"/>
      <c r="IC329" s="21"/>
      <c r="ID329" s="21"/>
      <c r="IE329" s="21"/>
      <c r="IF329" s="21"/>
      <c r="IG329" s="21"/>
      <c r="IH329" s="21"/>
      <c r="II329" s="21"/>
      <c r="IJ329" s="21"/>
      <c r="IK329" s="21"/>
      <c r="IL329" s="21"/>
      <c r="IM329" s="21"/>
      <c r="IN329" s="21"/>
      <c r="IO329" s="21"/>
      <c r="IP329" s="21"/>
      <c r="IQ329" s="21"/>
      <c r="IR329" s="21"/>
      <c r="IS329" s="21"/>
      <c r="IT329" s="21"/>
      <c r="IU329" s="21"/>
      <c r="IV329" s="21"/>
      <c r="IW329" s="21"/>
      <c r="IX329" s="21"/>
      <c r="IY329" s="21"/>
      <c r="IZ329" s="21"/>
      <c r="JA329" s="21"/>
      <c r="JB329" s="21"/>
      <c r="JC329" s="21"/>
      <c r="JD329" s="21"/>
      <c r="JE329" s="21"/>
      <c r="JF329" s="21"/>
      <c r="JG329" s="28"/>
      <c r="JH329" s="21"/>
      <c r="JI329" s="21"/>
      <c r="JJ329" s="21"/>
      <c r="JK329" s="21"/>
      <c r="JL329" s="21"/>
      <c r="JM329" s="21"/>
      <c r="JN329" s="21"/>
      <c r="JO329" s="21"/>
      <c r="JP329" s="21"/>
      <c r="JQ329" s="21"/>
      <c r="JR329" s="21"/>
      <c r="JS329" s="21"/>
      <c r="JT329" s="21"/>
      <c r="JU329" s="21"/>
      <c r="JV329" s="21"/>
      <c r="JW329" s="21"/>
      <c r="JX329" s="21"/>
      <c r="JY329" s="21"/>
      <c r="JZ329" s="21"/>
      <c r="KA329" s="21"/>
      <c r="KB329" s="28"/>
    </row>
    <row r="330" spans="2:288" ht="15" customHeight="1" x14ac:dyDescent="0.25">
      <c r="B330" s="1590" t="s">
        <v>1867</v>
      </c>
      <c r="C330" s="1588" t="str">
        <v/>
      </c>
      <c r="D330" s="1588" t="str">
        <v/>
      </c>
      <c r="E330" s="1588" t="str">
        <v/>
      </c>
      <c r="F330" s="1588" t="str">
        <v/>
      </c>
      <c r="G330" s="1588" t="str">
        <v/>
      </c>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8"/>
      <c r="DX330" s="21"/>
      <c r="DY330" s="21"/>
      <c r="DZ330" s="21"/>
      <c r="EA330" s="21"/>
      <c r="EB330" s="21"/>
      <c r="EC330" s="21"/>
      <c r="ED330" s="21"/>
      <c r="EE330" s="21"/>
      <c r="EF330" s="21"/>
      <c r="EG330" s="21"/>
      <c r="EH330" s="21"/>
      <c r="EI330" s="21"/>
      <c r="EJ330" s="21"/>
      <c r="EK330" s="21"/>
      <c r="EL330" s="21"/>
      <c r="EM330" s="21"/>
      <c r="EN330" s="21"/>
      <c r="EO330" s="21"/>
      <c r="EP330" s="21"/>
      <c r="EQ330" s="21"/>
      <c r="ER330" s="28"/>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21"/>
      <c r="GQ330" s="21"/>
      <c r="GR330" s="21"/>
      <c r="GS330" s="21"/>
      <c r="GT330" s="21"/>
      <c r="GU330" s="21"/>
      <c r="GV330" s="21"/>
      <c r="GW330" s="21"/>
      <c r="GX330" s="21"/>
      <c r="GY330" s="21"/>
      <c r="GZ330" s="21"/>
      <c r="HA330" s="21"/>
      <c r="HB330" s="21"/>
      <c r="HC330" s="21"/>
      <c r="HD330" s="21"/>
      <c r="HE330" s="21"/>
      <c r="HF330" s="21"/>
      <c r="HG330" s="21"/>
      <c r="HH330" s="21"/>
      <c r="HI330" s="21"/>
      <c r="HJ330" s="21"/>
      <c r="HK330" s="21"/>
      <c r="HL330" s="21"/>
      <c r="HM330" s="21"/>
      <c r="HN330" s="21"/>
      <c r="HO330" s="21"/>
      <c r="HP330" s="21"/>
      <c r="HQ330" s="21"/>
      <c r="HR330" s="21"/>
      <c r="HS330" s="21"/>
      <c r="HT330" s="21"/>
      <c r="HU330" s="21"/>
      <c r="HV330" s="21"/>
      <c r="HW330" s="21"/>
      <c r="HX330" s="21"/>
      <c r="HY330" s="21"/>
      <c r="HZ330" s="21"/>
      <c r="IA330" s="21"/>
      <c r="IB330" s="21"/>
      <c r="IC330" s="21"/>
      <c r="ID330" s="21"/>
      <c r="IE330" s="21"/>
      <c r="IF330" s="21"/>
      <c r="IG330" s="21"/>
      <c r="IH330" s="21"/>
      <c r="II330" s="21"/>
      <c r="IJ330" s="21"/>
      <c r="IK330" s="21"/>
      <c r="IL330" s="21"/>
      <c r="IM330" s="21"/>
      <c r="IN330" s="21"/>
      <c r="IO330" s="21"/>
      <c r="IP330" s="21"/>
      <c r="IQ330" s="21"/>
      <c r="IR330" s="21"/>
      <c r="IS330" s="21"/>
      <c r="IT330" s="21"/>
      <c r="IU330" s="21"/>
      <c r="IV330" s="21"/>
      <c r="IW330" s="21"/>
      <c r="IX330" s="21"/>
      <c r="IY330" s="21"/>
      <c r="IZ330" s="21"/>
      <c r="JA330" s="21"/>
      <c r="JB330" s="21"/>
      <c r="JC330" s="21"/>
      <c r="JD330" s="21"/>
      <c r="JE330" s="21"/>
      <c r="JF330" s="21"/>
      <c r="JG330" s="28"/>
      <c r="JH330" s="21"/>
      <c r="JI330" s="21"/>
      <c r="JJ330" s="21"/>
      <c r="JK330" s="21"/>
      <c r="JL330" s="21"/>
      <c r="JM330" s="21"/>
      <c r="JN330" s="21"/>
      <c r="JO330" s="21"/>
      <c r="JP330" s="21"/>
      <c r="JQ330" s="21"/>
      <c r="JR330" s="21"/>
      <c r="JS330" s="21"/>
      <c r="JT330" s="21"/>
      <c r="JU330" s="21"/>
      <c r="JV330" s="21"/>
      <c r="JW330" s="21"/>
      <c r="JX330" s="21"/>
      <c r="JY330" s="21"/>
      <c r="JZ330" s="21"/>
      <c r="KA330" s="21"/>
      <c r="KB330" s="28"/>
    </row>
    <row r="331" spans="2:288" ht="15" customHeight="1" x14ac:dyDescent="0.25">
      <c r="B331" s="1590" t="s">
        <v>1868</v>
      </c>
      <c r="C331" s="1588" t="str">
        <v/>
      </c>
      <c r="D331" s="1588" t="str">
        <v/>
      </c>
      <c r="E331" s="1588" t="str">
        <v/>
      </c>
      <c r="F331" s="1588" t="str">
        <v/>
      </c>
      <c r="G331" s="1588" t="str">
        <v/>
      </c>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8"/>
      <c r="DX331" s="21"/>
      <c r="DY331" s="21"/>
      <c r="DZ331" s="21"/>
      <c r="EA331" s="21"/>
      <c r="EB331" s="21"/>
      <c r="EC331" s="21"/>
      <c r="ED331" s="21"/>
      <c r="EE331" s="21"/>
      <c r="EF331" s="21"/>
      <c r="EG331" s="21"/>
      <c r="EH331" s="21"/>
      <c r="EI331" s="21"/>
      <c r="EJ331" s="21"/>
      <c r="EK331" s="21"/>
      <c r="EL331" s="21"/>
      <c r="EM331" s="21"/>
      <c r="EN331" s="21"/>
      <c r="EO331" s="21"/>
      <c r="EP331" s="21"/>
      <c r="EQ331" s="21"/>
      <c r="ER331" s="28"/>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c r="GR331" s="21"/>
      <c r="GS331" s="21"/>
      <c r="GT331" s="21"/>
      <c r="GU331" s="21"/>
      <c r="GV331" s="21"/>
      <c r="GW331" s="21"/>
      <c r="GX331" s="21"/>
      <c r="GY331" s="21"/>
      <c r="GZ331" s="21"/>
      <c r="HA331" s="21"/>
      <c r="HB331" s="21"/>
      <c r="HC331" s="21"/>
      <c r="HD331" s="21"/>
      <c r="HE331" s="21"/>
      <c r="HF331" s="21"/>
      <c r="HG331" s="21"/>
      <c r="HH331" s="21"/>
      <c r="HI331" s="21"/>
      <c r="HJ331" s="21"/>
      <c r="HK331" s="21"/>
      <c r="HL331" s="21"/>
      <c r="HM331" s="21"/>
      <c r="HN331" s="21"/>
      <c r="HO331" s="21"/>
      <c r="HP331" s="21"/>
      <c r="HQ331" s="21"/>
      <c r="HR331" s="21"/>
      <c r="HS331" s="21"/>
      <c r="HT331" s="21"/>
      <c r="HU331" s="21"/>
      <c r="HV331" s="21"/>
      <c r="HW331" s="21"/>
      <c r="HX331" s="21"/>
      <c r="HY331" s="21"/>
      <c r="HZ331" s="21"/>
      <c r="IA331" s="21"/>
      <c r="IB331" s="21"/>
      <c r="IC331" s="21"/>
      <c r="ID331" s="21"/>
      <c r="IE331" s="21"/>
      <c r="IF331" s="21"/>
      <c r="IG331" s="21"/>
      <c r="IH331" s="21"/>
      <c r="II331" s="21"/>
      <c r="IJ331" s="21"/>
      <c r="IK331" s="21"/>
      <c r="IL331" s="21"/>
      <c r="IM331" s="21"/>
      <c r="IN331" s="21"/>
      <c r="IO331" s="21"/>
      <c r="IP331" s="21"/>
      <c r="IQ331" s="21"/>
      <c r="IR331" s="21"/>
      <c r="IS331" s="21"/>
      <c r="IT331" s="21"/>
      <c r="IU331" s="21"/>
      <c r="IV331" s="21"/>
      <c r="IW331" s="21"/>
      <c r="IX331" s="21"/>
      <c r="IY331" s="21"/>
      <c r="IZ331" s="21"/>
      <c r="JA331" s="21"/>
      <c r="JB331" s="21"/>
      <c r="JC331" s="21"/>
      <c r="JD331" s="21"/>
      <c r="JE331" s="21"/>
      <c r="JF331" s="21"/>
      <c r="JG331" s="28"/>
      <c r="JH331" s="21"/>
      <c r="JI331" s="21"/>
      <c r="JJ331" s="21"/>
      <c r="JK331" s="21"/>
      <c r="JL331" s="21"/>
      <c r="JM331" s="21"/>
      <c r="JN331" s="21"/>
      <c r="JO331" s="21"/>
      <c r="JP331" s="21"/>
      <c r="JQ331" s="21"/>
      <c r="JR331" s="21"/>
      <c r="JS331" s="21"/>
      <c r="JT331" s="21"/>
      <c r="JU331" s="21"/>
      <c r="JV331" s="21"/>
      <c r="JW331" s="21"/>
      <c r="JX331" s="21"/>
      <c r="JY331" s="21"/>
      <c r="JZ331" s="21"/>
      <c r="KA331" s="21"/>
      <c r="KB331" s="28"/>
    </row>
    <row r="332" spans="2:288" ht="15" customHeight="1" x14ac:dyDescent="0.25">
      <c r="B332" s="1590" t="s">
        <v>1869</v>
      </c>
      <c r="C332" s="1588" t="str">
        <v/>
      </c>
      <c r="D332" s="1588" t="str">
        <v/>
      </c>
      <c r="E332" s="1588" t="str">
        <v/>
      </c>
      <c r="F332" s="1588" t="str">
        <v/>
      </c>
      <c r="G332" s="1588" t="str">
        <v/>
      </c>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8"/>
      <c r="DX332" s="21"/>
      <c r="DY332" s="21"/>
      <c r="DZ332" s="21"/>
      <c r="EA332" s="21"/>
      <c r="EB332" s="21"/>
      <c r="EC332" s="21"/>
      <c r="ED332" s="21"/>
      <c r="EE332" s="21"/>
      <c r="EF332" s="21"/>
      <c r="EG332" s="21"/>
      <c r="EH332" s="21"/>
      <c r="EI332" s="21"/>
      <c r="EJ332" s="21"/>
      <c r="EK332" s="21"/>
      <c r="EL332" s="21"/>
      <c r="EM332" s="21"/>
      <c r="EN332" s="21"/>
      <c r="EO332" s="21"/>
      <c r="EP332" s="21"/>
      <c r="EQ332" s="21"/>
      <c r="ER332" s="28"/>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c r="GO332" s="21"/>
      <c r="GP332" s="21"/>
      <c r="GQ332" s="21"/>
      <c r="GR332" s="21"/>
      <c r="GS332" s="21"/>
      <c r="GT332" s="21"/>
      <c r="GU332" s="21"/>
      <c r="GV332" s="21"/>
      <c r="GW332" s="21"/>
      <c r="GX332" s="21"/>
      <c r="GY332" s="21"/>
      <c r="GZ332" s="21"/>
      <c r="HA332" s="21"/>
      <c r="HB332" s="21"/>
      <c r="HC332" s="21"/>
      <c r="HD332" s="21"/>
      <c r="HE332" s="21"/>
      <c r="HF332" s="21"/>
      <c r="HG332" s="21"/>
      <c r="HH332" s="21"/>
      <c r="HI332" s="21"/>
      <c r="HJ332" s="21"/>
      <c r="HK332" s="21"/>
      <c r="HL332" s="21"/>
      <c r="HM332" s="21"/>
      <c r="HN332" s="21"/>
      <c r="HO332" s="21"/>
      <c r="HP332" s="21"/>
      <c r="HQ332" s="21"/>
      <c r="HR332" s="21"/>
      <c r="HS332" s="21"/>
      <c r="HT332" s="21"/>
      <c r="HU332" s="21"/>
      <c r="HV332" s="21"/>
      <c r="HW332" s="21"/>
      <c r="HX332" s="21"/>
      <c r="HY332" s="21"/>
      <c r="HZ332" s="21"/>
      <c r="IA332" s="21"/>
      <c r="IB332" s="21"/>
      <c r="IC332" s="21"/>
      <c r="ID332" s="21"/>
      <c r="IE332" s="21"/>
      <c r="IF332" s="21"/>
      <c r="IG332" s="21"/>
      <c r="IH332" s="21"/>
      <c r="II332" s="21"/>
      <c r="IJ332" s="21"/>
      <c r="IK332" s="21"/>
      <c r="IL332" s="21"/>
      <c r="IM332" s="21"/>
      <c r="IN332" s="21"/>
      <c r="IO332" s="21"/>
      <c r="IP332" s="21"/>
      <c r="IQ332" s="21"/>
      <c r="IR332" s="21"/>
      <c r="IS332" s="21"/>
      <c r="IT332" s="21"/>
      <c r="IU332" s="21"/>
      <c r="IV332" s="21"/>
      <c r="IW332" s="21"/>
      <c r="IX332" s="21"/>
      <c r="IY332" s="21"/>
      <c r="IZ332" s="21"/>
      <c r="JA332" s="21"/>
      <c r="JB332" s="21"/>
      <c r="JC332" s="21"/>
      <c r="JD332" s="21"/>
      <c r="JE332" s="21"/>
      <c r="JF332" s="21"/>
      <c r="JG332" s="28"/>
      <c r="JH332" s="21"/>
      <c r="JI332" s="21"/>
      <c r="JJ332" s="21"/>
      <c r="JK332" s="21"/>
      <c r="JL332" s="21"/>
      <c r="JM332" s="21"/>
      <c r="JN332" s="21"/>
      <c r="JO332" s="21"/>
      <c r="JP332" s="21"/>
      <c r="JQ332" s="21"/>
      <c r="JR332" s="21"/>
      <c r="JS332" s="21"/>
      <c r="JT332" s="21"/>
      <c r="JU332" s="21"/>
      <c r="JV332" s="21"/>
      <c r="JW332" s="21"/>
      <c r="JX332" s="21"/>
      <c r="JY332" s="21"/>
      <c r="JZ332" s="21"/>
      <c r="KA332" s="21"/>
      <c r="KB332" s="28"/>
    </row>
    <row r="333" spans="2:288" ht="15" customHeight="1" x14ac:dyDescent="0.25">
      <c r="B333" s="1590" t="s">
        <v>1870</v>
      </c>
      <c r="C333" s="1588" t="str">
        <v/>
      </c>
      <c r="D333" s="1588" t="str">
        <v/>
      </c>
      <c r="E333" s="1588" t="str">
        <v/>
      </c>
      <c r="F333" s="1588" t="str">
        <v/>
      </c>
      <c r="G333" s="1588" t="str">
        <v/>
      </c>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8"/>
      <c r="DX333" s="21"/>
      <c r="DY333" s="21"/>
      <c r="DZ333" s="21"/>
      <c r="EA333" s="21"/>
      <c r="EB333" s="21"/>
      <c r="EC333" s="21"/>
      <c r="ED333" s="21"/>
      <c r="EE333" s="21"/>
      <c r="EF333" s="21"/>
      <c r="EG333" s="21"/>
      <c r="EH333" s="21"/>
      <c r="EI333" s="21"/>
      <c r="EJ333" s="21"/>
      <c r="EK333" s="21"/>
      <c r="EL333" s="21"/>
      <c r="EM333" s="21"/>
      <c r="EN333" s="21"/>
      <c r="EO333" s="21"/>
      <c r="EP333" s="21"/>
      <c r="EQ333" s="21"/>
      <c r="ER333" s="28"/>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c r="GO333" s="21"/>
      <c r="GP333" s="21"/>
      <c r="GQ333" s="21"/>
      <c r="GR333" s="21"/>
      <c r="GS333" s="21"/>
      <c r="GT333" s="21"/>
      <c r="GU333" s="21"/>
      <c r="GV333" s="21"/>
      <c r="GW333" s="21"/>
      <c r="GX333" s="21"/>
      <c r="GY333" s="21"/>
      <c r="GZ333" s="21"/>
      <c r="HA333" s="21"/>
      <c r="HB333" s="21"/>
      <c r="HC333" s="21"/>
      <c r="HD333" s="21"/>
      <c r="HE333" s="21"/>
      <c r="HF333" s="21"/>
      <c r="HG333" s="21"/>
      <c r="HH333" s="21"/>
      <c r="HI333" s="21"/>
      <c r="HJ333" s="21"/>
      <c r="HK333" s="21"/>
      <c r="HL333" s="21"/>
      <c r="HM333" s="21"/>
      <c r="HN333" s="21"/>
      <c r="HO333" s="21"/>
      <c r="HP333" s="21"/>
      <c r="HQ333" s="21"/>
      <c r="HR333" s="21"/>
      <c r="HS333" s="21"/>
      <c r="HT333" s="21"/>
      <c r="HU333" s="21"/>
      <c r="HV333" s="21"/>
      <c r="HW333" s="21"/>
      <c r="HX333" s="21"/>
      <c r="HY333" s="21"/>
      <c r="HZ333" s="21"/>
      <c r="IA333" s="21"/>
      <c r="IB333" s="21"/>
      <c r="IC333" s="21"/>
      <c r="ID333" s="21"/>
      <c r="IE333" s="21"/>
      <c r="IF333" s="21"/>
      <c r="IG333" s="21"/>
      <c r="IH333" s="21"/>
      <c r="II333" s="21"/>
      <c r="IJ333" s="21"/>
      <c r="IK333" s="21"/>
      <c r="IL333" s="21"/>
      <c r="IM333" s="21"/>
      <c r="IN333" s="21"/>
      <c r="IO333" s="21"/>
      <c r="IP333" s="21"/>
      <c r="IQ333" s="21"/>
      <c r="IR333" s="21"/>
      <c r="IS333" s="21"/>
      <c r="IT333" s="21"/>
      <c r="IU333" s="21"/>
      <c r="IV333" s="21"/>
      <c r="IW333" s="21"/>
      <c r="IX333" s="21"/>
      <c r="IY333" s="21"/>
      <c r="IZ333" s="21"/>
      <c r="JA333" s="21"/>
      <c r="JB333" s="21"/>
      <c r="JC333" s="21"/>
      <c r="JD333" s="21"/>
      <c r="JE333" s="21"/>
      <c r="JF333" s="21"/>
      <c r="JG333" s="28"/>
      <c r="JH333" s="21"/>
      <c r="JI333" s="21"/>
      <c r="JJ333" s="21"/>
      <c r="JK333" s="21"/>
      <c r="JL333" s="21"/>
      <c r="JM333" s="21"/>
      <c r="JN333" s="21"/>
      <c r="JO333" s="21"/>
      <c r="JP333" s="21"/>
      <c r="JQ333" s="21"/>
      <c r="JR333" s="21"/>
      <c r="JS333" s="21"/>
      <c r="JT333" s="21"/>
      <c r="JU333" s="21"/>
      <c r="JV333" s="21"/>
      <c r="JW333" s="21"/>
      <c r="JX333" s="21"/>
      <c r="JY333" s="21"/>
      <c r="JZ333" s="21"/>
      <c r="KA333" s="21"/>
      <c r="KB333" s="28"/>
    </row>
    <row r="334" spans="2:288" ht="15" customHeight="1" x14ac:dyDescent="0.25">
      <c r="B334" s="1590" t="s">
        <v>1871</v>
      </c>
      <c r="C334" s="1588" t="str">
        <v/>
      </c>
      <c r="D334" s="1588" t="str">
        <v/>
      </c>
      <c r="E334" s="1588" t="str">
        <v/>
      </c>
      <c r="F334" s="1588" t="str">
        <v/>
      </c>
      <c r="G334" s="1588" t="str">
        <v/>
      </c>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8"/>
      <c r="DX334" s="21"/>
      <c r="DY334" s="21"/>
      <c r="DZ334" s="21"/>
      <c r="EA334" s="21"/>
      <c r="EB334" s="21"/>
      <c r="EC334" s="21"/>
      <c r="ED334" s="21"/>
      <c r="EE334" s="21"/>
      <c r="EF334" s="21"/>
      <c r="EG334" s="21"/>
      <c r="EH334" s="21"/>
      <c r="EI334" s="21"/>
      <c r="EJ334" s="21"/>
      <c r="EK334" s="21"/>
      <c r="EL334" s="21"/>
      <c r="EM334" s="21"/>
      <c r="EN334" s="21"/>
      <c r="EO334" s="21"/>
      <c r="EP334" s="21"/>
      <c r="EQ334" s="21"/>
      <c r="ER334" s="28"/>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21"/>
      <c r="GQ334" s="21"/>
      <c r="GR334" s="21"/>
      <c r="GS334" s="21"/>
      <c r="GT334" s="21"/>
      <c r="GU334" s="21"/>
      <c r="GV334" s="21"/>
      <c r="GW334" s="21"/>
      <c r="GX334" s="21"/>
      <c r="GY334" s="21"/>
      <c r="GZ334" s="21"/>
      <c r="HA334" s="21"/>
      <c r="HB334" s="21"/>
      <c r="HC334" s="21"/>
      <c r="HD334" s="21"/>
      <c r="HE334" s="21"/>
      <c r="HF334" s="21"/>
      <c r="HG334" s="21"/>
      <c r="HH334" s="21"/>
      <c r="HI334" s="21"/>
      <c r="HJ334" s="21"/>
      <c r="HK334" s="21"/>
      <c r="HL334" s="21"/>
      <c r="HM334" s="21"/>
      <c r="HN334" s="21"/>
      <c r="HO334" s="21"/>
      <c r="HP334" s="21"/>
      <c r="HQ334" s="21"/>
      <c r="HR334" s="21"/>
      <c r="HS334" s="21"/>
      <c r="HT334" s="21"/>
      <c r="HU334" s="21"/>
      <c r="HV334" s="21"/>
      <c r="HW334" s="21"/>
      <c r="HX334" s="21"/>
      <c r="HY334" s="21"/>
      <c r="HZ334" s="21"/>
      <c r="IA334" s="21"/>
      <c r="IB334" s="21"/>
      <c r="IC334" s="21"/>
      <c r="ID334" s="21"/>
      <c r="IE334" s="21"/>
      <c r="IF334" s="21"/>
      <c r="IG334" s="21"/>
      <c r="IH334" s="21"/>
      <c r="II334" s="21"/>
      <c r="IJ334" s="21"/>
      <c r="IK334" s="21"/>
      <c r="IL334" s="21"/>
      <c r="IM334" s="21"/>
      <c r="IN334" s="21"/>
      <c r="IO334" s="21"/>
      <c r="IP334" s="21"/>
      <c r="IQ334" s="21"/>
      <c r="IR334" s="21"/>
      <c r="IS334" s="21"/>
      <c r="IT334" s="21"/>
      <c r="IU334" s="21"/>
      <c r="IV334" s="21"/>
      <c r="IW334" s="21"/>
      <c r="IX334" s="21"/>
      <c r="IY334" s="21"/>
      <c r="IZ334" s="21"/>
      <c r="JA334" s="21"/>
      <c r="JB334" s="21"/>
      <c r="JC334" s="21"/>
      <c r="JD334" s="21"/>
      <c r="JE334" s="21"/>
      <c r="JF334" s="21"/>
      <c r="JG334" s="28"/>
      <c r="JH334" s="21"/>
      <c r="JI334" s="21"/>
      <c r="JJ334" s="21"/>
      <c r="JK334" s="21"/>
      <c r="JL334" s="21"/>
      <c r="JM334" s="21"/>
      <c r="JN334" s="21"/>
      <c r="JO334" s="21"/>
      <c r="JP334" s="21"/>
      <c r="JQ334" s="21"/>
      <c r="JR334" s="21"/>
      <c r="JS334" s="21"/>
      <c r="JT334" s="21"/>
      <c r="JU334" s="21"/>
      <c r="JV334" s="21"/>
      <c r="JW334" s="21"/>
      <c r="JX334" s="21"/>
      <c r="JY334" s="21"/>
      <c r="JZ334" s="21"/>
      <c r="KA334" s="21"/>
      <c r="KB334" s="28"/>
    </row>
    <row r="335" spans="2:288" ht="15" customHeight="1" x14ac:dyDescent="0.25">
      <c r="B335" s="1590" t="s">
        <v>1872</v>
      </c>
      <c r="C335" s="1588" t="str">
        <v/>
      </c>
      <c r="D335" s="1588" t="str">
        <v/>
      </c>
      <c r="E335" s="1588" t="str">
        <v/>
      </c>
      <c r="F335" s="1588" t="str">
        <v/>
      </c>
      <c r="G335" s="1588" t="str">
        <v/>
      </c>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8"/>
      <c r="DX335" s="21"/>
      <c r="DY335" s="21"/>
      <c r="DZ335" s="21"/>
      <c r="EA335" s="21"/>
      <c r="EB335" s="21"/>
      <c r="EC335" s="21"/>
      <c r="ED335" s="21"/>
      <c r="EE335" s="21"/>
      <c r="EF335" s="21"/>
      <c r="EG335" s="21"/>
      <c r="EH335" s="21"/>
      <c r="EI335" s="21"/>
      <c r="EJ335" s="21"/>
      <c r="EK335" s="21"/>
      <c r="EL335" s="21"/>
      <c r="EM335" s="21"/>
      <c r="EN335" s="21"/>
      <c r="EO335" s="21"/>
      <c r="EP335" s="21"/>
      <c r="EQ335" s="21"/>
      <c r="ER335" s="28"/>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c r="GO335" s="21"/>
      <c r="GP335" s="21"/>
      <c r="GQ335" s="21"/>
      <c r="GR335" s="21"/>
      <c r="GS335" s="21"/>
      <c r="GT335" s="21"/>
      <c r="GU335" s="21"/>
      <c r="GV335" s="21"/>
      <c r="GW335" s="21"/>
      <c r="GX335" s="21"/>
      <c r="GY335" s="21"/>
      <c r="GZ335" s="21"/>
      <c r="HA335" s="21"/>
      <c r="HB335" s="21"/>
      <c r="HC335" s="21"/>
      <c r="HD335" s="21"/>
      <c r="HE335" s="21"/>
      <c r="HF335" s="21"/>
      <c r="HG335" s="21"/>
      <c r="HH335" s="21"/>
      <c r="HI335" s="21"/>
      <c r="HJ335" s="21"/>
      <c r="HK335" s="21"/>
      <c r="HL335" s="21"/>
      <c r="HM335" s="21"/>
      <c r="HN335" s="21"/>
      <c r="HO335" s="21"/>
      <c r="HP335" s="21"/>
      <c r="HQ335" s="21"/>
      <c r="HR335" s="21"/>
      <c r="HS335" s="21"/>
      <c r="HT335" s="21"/>
      <c r="HU335" s="21"/>
      <c r="HV335" s="21"/>
      <c r="HW335" s="21"/>
      <c r="HX335" s="21"/>
      <c r="HY335" s="21"/>
      <c r="HZ335" s="21"/>
      <c r="IA335" s="21"/>
      <c r="IB335" s="21"/>
      <c r="IC335" s="21"/>
      <c r="ID335" s="21"/>
      <c r="IE335" s="21"/>
      <c r="IF335" s="21"/>
      <c r="IG335" s="21"/>
      <c r="IH335" s="21"/>
      <c r="II335" s="21"/>
      <c r="IJ335" s="21"/>
      <c r="IK335" s="21"/>
      <c r="IL335" s="21"/>
      <c r="IM335" s="21"/>
      <c r="IN335" s="21"/>
      <c r="IO335" s="21"/>
      <c r="IP335" s="21"/>
      <c r="IQ335" s="21"/>
      <c r="IR335" s="21"/>
      <c r="IS335" s="21"/>
      <c r="IT335" s="21"/>
      <c r="IU335" s="21"/>
      <c r="IV335" s="21"/>
      <c r="IW335" s="21"/>
      <c r="IX335" s="21"/>
      <c r="IY335" s="21"/>
      <c r="IZ335" s="21"/>
      <c r="JA335" s="21"/>
      <c r="JB335" s="21"/>
      <c r="JC335" s="21"/>
      <c r="JD335" s="21"/>
      <c r="JE335" s="21"/>
      <c r="JF335" s="21"/>
      <c r="JG335" s="28"/>
      <c r="JH335" s="21"/>
      <c r="JI335" s="21"/>
      <c r="JJ335" s="21"/>
      <c r="JK335" s="21"/>
      <c r="JL335" s="21"/>
      <c r="JM335" s="21"/>
      <c r="JN335" s="21"/>
      <c r="JO335" s="21"/>
      <c r="JP335" s="21"/>
      <c r="JQ335" s="21"/>
      <c r="JR335" s="21"/>
      <c r="JS335" s="21"/>
      <c r="JT335" s="21"/>
      <c r="JU335" s="21"/>
      <c r="JV335" s="21"/>
      <c r="JW335" s="21"/>
      <c r="JX335" s="21"/>
      <c r="JY335" s="21"/>
      <c r="JZ335" s="21"/>
      <c r="KA335" s="21"/>
      <c r="KB335" s="28"/>
    </row>
    <row r="336" spans="2:288" ht="15" customHeight="1" x14ac:dyDescent="0.25">
      <c r="B336" s="1590" t="s">
        <v>1873</v>
      </c>
      <c r="C336" s="1588" t="str">
        <v/>
      </c>
      <c r="D336" s="1588" t="str">
        <v/>
      </c>
      <c r="E336" s="1588" t="str">
        <v/>
      </c>
      <c r="F336" s="1588" t="str">
        <v/>
      </c>
      <c r="G336" s="1588" t="str">
        <v/>
      </c>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8"/>
      <c r="DX336" s="21"/>
      <c r="DY336" s="21"/>
      <c r="DZ336" s="21"/>
      <c r="EA336" s="21"/>
      <c r="EB336" s="21"/>
      <c r="EC336" s="21"/>
      <c r="ED336" s="21"/>
      <c r="EE336" s="21"/>
      <c r="EF336" s="21"/>
      <c r="EG336" s="21"/>
      <c r="EH336" s="21"/>
      <c r="EI336" s="21"/>
      <c r="EJ336" s="21"/>
      <c r="EK336" s="21"/>
      <c r="EL336" s="21"/>
      <c r="EM336" s="21"/>
      <c r="EN336" s="21"/>
      <c r="EO336" s="21"/>
      <c r="EP336" s="21"/>
      <c r="EQ336" s="21"/>
      <c r="ER336" s="28"/>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c r="GO336" s="21"/>
      <c r="GP336" s="21"/>
      <c r="GQ336" s="21"/>
      <c r="GR336" s="21"/>
      <c r="GS336" s="21"/>
      <c r="GT336" s="21"/>
      <c r="GU336" s="21"/>
      <c r="GV336" s="21"/>
      <c r="GW336" s="21"/>
      <c r="GX336" s="21"/>
      <c r="GY336" s="21"/>
      <c r="GZ336" s="21"/>
      <c r="HA336" s="21"/>
      <c r="HB336" s="21"/>
      <c r="HC336" s="21"/>
      <c r="HD336" s="21"/>
      <c r="HE336" s="21"/>
      <c r="HF336" s="21"/>
      <c r="HG336" s="21"/>
      <c r="HH336" s="21"/>
      <c r="HI336" s="21"/>
      <c r="HJ336" s="21"/>
      <c r="HK336" s="21"/>
      <c r="HL336" s="21"/>
      <c r="HM336" s="21"/>
      <c r="HN336" s="21"/>
      <c r="HO336" s="21"/>
      <c r="HP336" s="21"/>
      <c r="HQ336" s="21"/>
      <c r="HR336" s="21"/>
      <c r="HS336" s="21"/>
      <c r="HT336" s="21"/>
      <c r="HU336" s="21"/>
      <c r="HV336" s="21"/>
      <c r="HW336" s="21"/>
      <c r="HX336" s="21"/>
      <c r="HY336" s="21"/>
      <c r="HZ336" s="21"/>
      <c r="IA336" s="21"/>
      <c r="IB336" s="21"/>
      <c r="IC336" s="21"/>
      <c r="ID336" s="21"/>
      <c r="IE336" s="21"/>
      <c r="IF336" s="21"/>
      <c r="IG336" s="21"/>
      <c r="IH336" s="21"/>
      <c r="II336" s="21"/>
      <c r="IJ336" s="21"/>
      <c r="IK336" s="21"/>
      <c r="IL336" s="21"/>
      <c r="IM336" s="21"/>
      <c r="IN336" s="21"/>
      <c r="IO336" s="21"/>
      <c r="IP336" s="21"/>
      <c r="IQ336" s="21"/>
      <c r="IR336" s="21"/>
      <c r="IS336" s="21"/>
      <c r="IT336" s="21"/>
      <c r="IU336" s="21"/>
      <c r="IV336" s="21"/>
      <c r="IW336" s="21"/>
      <c r="IX336" s="21"/>
      <c r="IY336" s="21"/>
      <c r="IZ336" s="21"/>
      <c r="JA336" s="21"/>
      <c r="JB336" s="21"/>
      <c r="JC336" s="21"/>
      <c r="JD336" s="21"/>
      <c r="JE336" s="21"/>
      <c r="JF336" s="21"/>
      <c r="JG336" s="28"/>
      <c r="JH336" s="21"/>
      <c r="JI336" s="21"/>
      <c r="JJ336" s="21"/>
      <c r="JK336" s="21"/>
      <c r="JL336" s="21"/>
      <c r="JM336" s="21"/>
      <c r="JN336" s="21"/>
      <c r="JO336" s="21"/>
      <c r="JP336" s="21"/>
      <c r="JQ336" s="21"/>
      <c r="JR336" s="21"/>
      <c r="JS336" s="21"/>
      <c r="JT336" s="21"/>
      <c r="JU336" s="21"/>
      <c r="JV336" s="21"/>
      <c r="JW336" s="21"/>
      <c r="JX336" s="21"/>
      <c r="JY336" s="21"/>
      <c r="JZ336" s="21"/>
      <c r="KA336" s="21"/>
      <c r="KB336" s="28"/>
    </row>
    <row r="337" spans="2:288" ht="15" customHeight="1" x14ac:dyDescent="0.25">
      <c r="B337" s="1590" t="s">
        <v>1874</v>
      </c>
      <c r="C337" s="1588" t="str">
        <v/>
      </c>
      <c r="D337" s="1588" t="str">
        <v/>
      </c>
      <c r="E337" s="1588" t="str">
        <v/>
      </c>
      <c r="F337" s="1588" t="str">
        <v/>
      </c>
      <c r="G337" s="1588" t="str">
        <v/>
      </c>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8"/>
      <c r="DX337" s="21"/>
      <c r="DY337" s="21"/>
      <c r="DZ337" s="21"/>
      <c r="EA337" s="21"/>
      <c r="EB337" s="21"/>
      <c r="EC337" s="21"/>
      <c r="ED337" s="21"/>
      <c r="EE337" s="21"/>
      <c r="EF337" s="21"/>
      <c r="EG337" s="21"/>
      <c r="EH337" s="21"/>
      <c r="EI337" s="21"/>
      <c r="EJ337" s="21"/>
      <c r="EK337" s="21"/>
      <c r="EL337" s="21"/>
      <c r="EM337" s="21"/>
      <c r="EN337" s="21"/>
      <c r="EO337" s="21"/>
      <c r="EP337" s="21"/>
      <c r="EQ337" s="21"/>
      <c r="ER337" s="28"/>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21"/>
      <c r="GQ337" s="21"/>
      <c r="GR337" s="21"/>
      <c r="GS337" s="21"/>
      <c r="GT337" s="21"/>
      <c r="GU337" s="21"/>
      <c r="GV337" s="21"/>
      <c r="GW337" s="21"/>
      <c r="GX337" s="21"/>
      <c r="GY337" s="21"/>
      <c r="GZ337" s="21"/>
      <c r="HA337" s="21"/>
      <c r="HB337" s="21"/>
      <c r="HC337" s="21"/>
      <c r="HD337" s="21"/>
      <c r="HE337" s="21"/>
      <c r="HF337" s="21"/>
      <c r="HG337" s="21"/>
      <c r="HH337" s="21"/>
      <c r="HI337" s="21"/>
      <c r="HJ337" s="21"/>
      <c r="HK337" s="21"/>
      <c r="HL337" s="21"/>
      <c r="HM337" s="21"/>
      <c r="HN337" s="21"/>
      <c r="HO337" s="21"/>
      <c r="HP337" s="21"/>
      <c r="HQ337" s="21"/>
      <c r="HR337" s="21"/>
      <c r="HS337" s="21"/>
      <c r="HT337" s="21"/>
      <c r="HU337" s="21"/>
      <c r="HV337" s="21"/>
      <c r="HW337" s="21"/>
      <c r="HX337" s="21"/>
      <c r="HY337" s="21"/>
      <c r="HZ337" s="21"/>
      <c r="IA337" s="21"/>
      <c r="IB337" s="21"/>
      <c r="IC337" s="21"/>
      <c r="ID337" s="21"/>
      <c r="IE337" s="21"/>
      <c r="IF337" s="21"/>
      <c r="IG337" s="21"/>
      <c r="IH337" s="21"/>
      <c r="II337" s="21"/>
      <c r="IJ337" s="21"/>
      <c r="IK337" s="21"/>
      <c r="IL337" s="21"/>
      <c r="IM337" s="21"/>
      <c r="IN337" s="21"/>
      <c r="IO337" s="21"/>
      <c r="IP337" s="21"/>
      <c r="IQ337" s="21"/>
      <c r="IR337" s="21"/>
      <c r="IS337" s="21"/>
      <c r="IT337" s="21"/>
      <c r="IU337" s="21"/>
      <c r="IV337" s="21"/>
      <c r="IW337" s="21"/>
      <c r="IX337" s="21"/>
      <c r="IY337" s="21"/>
      <c r="IZ337" s="21"/>
      <c r="JA337" s="21"/>
      <c r="JB337" s="21"/>
      <c r="JC337" s="21"/>
      <c r="JD337" s="21"/>
      <c r="JE337" s="21"/>
      <c r="JF337" s="21"/>
      <c r="JG337" s="28"/>
      <c r="JH337" s="21"/>
      <c r="JI337" s="21"/>
      <c r="JJ337" s="21"/>
      <c r="JK337" s="21"/>
      <c r="JL337" s="21"/>
      <c r="JM337" s="21"/>
      <c r="JN337" s="21"/>
      <c r="JO337" s="21"/>
      <c r="JP337" s="21"/>
      <c r="JQ337" s="21"/>
      <c r="JR337" s="21"/>
      <c r="JS337" s="21"/>
      <c r="JT337" s="21"/>
      <c r="JU337" s="21"/>
      <c r="JV337" s="21"/>
      <c r="JW337" s="21"/>
      <c r="JX337" s="21"/>
      <c r="JY337" s="21"/>
      <c r="JZ337" s="21"/>
      <c r="KA337" s="21"/>
      <c r="KB337" s="28"/>
    </row>
    <row r="338" spans="2:288" ht="15" customHeight="1" x14ac:dyDescent="0.25">
      <c r="B338" s="1590" t="s">
        <v>1875</v>
      </c>
      <c r="C338" s="1588" t="str">
        <v/>
      </c>
      <c r="D338" s="1588" t="str">
        <v/>
      </c>
      <c r="E338" s="1588" t="str">
        <v/>
      </c>
      <c r="F338" s="1588" t="str">
        <v/>
      </c>
      <c r="G338" s="1588" t="str">
        <v/>
      </c>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8"/>
      <c r="DX338" s="21"/>
      <c r="DY338" s="21"/>
      <c r="DZ338" s="21"/>
      <c r="EA338" s="21"/>
      <c r="EB338" s="21"/>
      <c r="EC338" s="21"/>
      <c r="ED338" s="21"/>
      <c r="EE338" s="21"/>
      <c r="EF338" s="21"/>
      <c r="EG338" s="21"/>
      <c r="EH338" s="21"/>
      <c r="EI338" s="21"/>
      <c r="EJ338" s="21"/>
      <c r="EK338" s="21"/>
      <c r="EL338" s="21"/>
      <c r="EM338" s="21"/>
      <c r="EN338" s="21"/>
      <c r="EO338" s="21"/>
      <c r="EP338" s="21"/>
      <c r="EQ338" s="21"/>
      <c r="ER338" s="28"/>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21"/>
      <c r="GQ338" s="21"/>
      <c r="GR338" s="21"/>
      <c r="GS338" s="21"/>
      <c r="GT338" s="21"/>
      <c r="GU338" s="21"/>
      <c r="GV338" s="21"/>
      <c r="GW338" s="21"/>
      <c r="GX338" s="21"/>
      <c r="GY338" s="21"/>
      <c r="GZ338" s="21"/>
      <c r="HA338" s="21"/>
      <c r="HB338" s="21"/>
      <c r="HC338" s="21"/>
      <c r="HD338" s="21"/>
      <c r="HE338" s="21"/>
      <c r="HF338" s="21"/>
      <c r="HG338" s="21"/>
      <c r="HH338" s="21"/>
      <c r="HI338" s="21"/>
      <c r="HJ338" s="21"/>
      <c r="HK338" s="21"/>
      <c r="HL338" s="21"/>
      <c r="HM338" s="21"/>
      <c r="HN338" s="21"/>
      <c r="HO338" s="21"/>
      <c r="HP338" s="21"/>
      <c r="HQ338" s="21"/>
      <c r="HR338" s="21"/>
      <c r="HS338" s="21"/>
      <c r="HT338" s="21"/>
      <c r="HU338" s="21"/>
      <c r="HV338" s="21"/>
      <c r="HW338" s="21"/>
      <c r="HX338" s="21"/>
      <c r="HY338" s="21"/>
      <c r="HZ338" s="21"/>
      <c r="IA338" s="21"/>
      <c r="IB338" s="21"/>
      <c r="IC338" s="21"/>
      <c r="ID338" s="21"/>
      <c r="IE338" s="21"/>
      <c r="IF338" s="21"/>
      <c r="IG338" s="21"/>
      <c r="IH338" s="21"/>
      <c r="II338" s="21"/>
      <c r="IJ338" s="21"/>
      <c r="IK338" s="21"/>
      <c r="IL338" s="21"/>
      <c r="IM338" s="21"/>
      <c r="IN338" s="21"/>
      <c r="IO338" s="21"/>
      <c r="IP338" s="21"/>
      <c r="IQ338" s="21"/>
      <c r="IR338" s="21"/>
      <c r="IS338" s="21"/>
      <c r="IT338" s="21"/>
      <c r="IU338" s="21"/>
      <c r="IV338" s="21"/>
      <c r="IW338" s="21"/>
      <c r="IX338" s="21"/>
      <c r="IY338" s="21"/>
      <c r="IZ338" s="21"/>
      <c r="JA338" s="21"/>
      <c r="JB338" s="21"/>
      <c r="JC338" s="21"/>
      <c r="JD338" s="21"/>
      <c r="JE338" s="21"/>
      <c r="JF338" s="21"/>
      <c r="JG338" s="28"/>
      <c r="JH338" s="21"/>
      <c r="JI338" s="21"/>
      <c r="JJ338" s="21"/>
      <c r="JK338" s="21"/>
      <c r="JL338" s="21"/>
      <c r="JM338" s="21"/>
      <c r="JN338" s="21"/>
      <c r="JO338" s="21"/>
      <c r="JP338" s="21"/>
      <c r="JQ338" s="21"/>
      <c r="JR338" s="21"/>
      <c r="JS338" s="21"/>
      <c r="JT338" s="21"/>
      <c r="JU338" s="21"/>
      <c r="JV338" s="21"/>
      <c r="JW338" s="21"/>
      <c r="JX338" s="21"/>
      <c r="JY338" s="21"/>
      <c r="JZ338" s="21"/>
      <c r="KA338" s="21"/>
      <c r="KB338" s="28"/>
    </row>
    <row r="339" spans="2:288" ht="15" customHeight="1" x14ac:dyDescent="0.25">
      <c r="B339" s="1590" t="s">
        <v>1876</v>
      </c>
      <c r="C339" s="1588" t="str">
        <v/>
      </c>
      <c r="D339" s="1588" t="str">
        <v/>
      </c>
      <c r="E339" s="1588" t="str">
        <v/>
      </c>
      <c r="F339" s="1588" t="str">
        <v/>
      </c>
      <c r="G339" s="1588" t="str">
        <v/>
      </c>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8"/>
      <c r="DX339" s="21"/>
      <c r="DY339" s="21"/>
      <c r="DZ339" s="21"/>
      <c r="EA339" s="21"/>
      <c r="EB339" s="21"/>
      <c r="EC339" s="21"/>
      <c r="ED339" s="21"/>
      <c r="EE339" s="21"/>
      <c r="EF339" s="21"/>
      <c r="EG339" s="21"/>
      <c r="EH339" s="21"/>
      <c r="EI339" s="21"/>
      <c r="EJ339" s="21"/>
      <c r="EK339" s="21"/>
      <c r="EL339" s="21"/>
      <c r="EM339" s="21"/>
      <c r="EN339" s="21"/>
      <c r="EO339" s="21"/>
      <c r="EP339" s="21"/>
      <c r="EQ339" s="21"/>
      <c r="ER339" s="28"/>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c r="GO339" s="21"/>
      <c r="GP339" s="21"/>
      <c r="GQ339" s="21"/>
      <c r="GR339" s="21"/>
      <c r="GS339" s="21"/>
      <c r="GT339" s="21"/>
      <c r="GU339" s="21"/>
      <c r="GV339" s="21"/>
      <c r="GW339" s="21"/>
      <c r="GX339" s="21"/>
      <c r="GY339" s="21"/>
      <c r="GZ339" s="21"/>
      <c r="HA339" s="21"/>
      <c r="HB339" s="21"/>
      <c r="HC339" s="21"/>
      <c r="HD339" s="21"/>
      <c r="HE339" s="21"/>
      <c r="HF339" s="21"/>
      <c r="HG339" s="21"/>
      <c r="HH339" s="21"/>
      <c r="HI339" s="21"/>
      <c r="HJ339" s="21"/>
      <c r="HK339" s="21"/>
      <c r="HL339" s="21"/>
      <c r="HM339" s="21"/>
      <c r="HN339" s="21"/>
      <c r="HO339" s="21"/>
      <c r="HP339" s="21"/>
      <c r="HQ339" s="21"/>
      <c r="HR339" s="21"/>
      <c r="HS339" s="21"/>
      <c r="HT339" s="21"/>
      <c r="HU339" s="21"/>
      <c r="HV339" s="21"/>
      <c r="HW339" s="21"/>
      <c r="HX339" s="21"/>
      <c r="HY339" s="21"/>
      <c r="HZ339" s="21"/>
      <c r="IA339" s="21"/>
      <c r="IB339" s="21"/>
      <c r="IC339" s="21"/>
      <c r="ID339" s="21"/>
      <c r="IE339" s="21"/>
      <c r="IF339" s="21"/>
      <c r="IG339" s="21"/>
      <c r="IH339" s="21"/>
      <c r="II339" s="21"/>
      <c r="IJ339" s="21"/>
      <c r="IK339" s="21"/>
      <c r="IL339" s="21"/>
      <c r="IM339" s="21"/>
      <c r="IN339" s="21"/>
      <c r="IO339" s="21"/>
      <c r="IP339" s="21"/>
      <c r="IQ339" s="21"/>
      <c r="IR339" s="21"/>
      <c r="IS339" s="21"/>
      <c r="IT339" s="21"/>
      <c r="IU339" s="21"/>
      <c r="IV339" s="21"/>
      <c r="IW339" s="21"/>
      <c r="IX339" s="21"/>
      <c r="IY339" s="21"/>
      <c r="IZ339" s="21"/>
      <c r="JA339" s="21"/>
      <c r="JB339" s="21"/>
      <c r="JC339" s="21"/>
      <c r="JD339" s="21"/>
      <c r="JE339" s="21"/>
      <c r="JF339" s="21"/>
      <c r="JG339" s="28"/>
      <c r="JH339" s="21"/>
      <c r="JI339" s="21"/>
      <c r="JJ339" s="21"/>
      <c r="JK339" s="21"/>
      <c r="JL339" s="21"/>
      <c r="JM339" s="21"/>
      <c r="JN339" s="21"/>
      <c r="JO339" s="21"/>
      <c r="JP339" s="21"/>
      <c r="JQ339" s="21"/>
      <c r="JR339" s="21"/>
      <c r="JS339" s="21"/>
      <c r="JT339" s="21"/>
      <c r="JU339" s="21"/>
      <c r="JV339" s="21"/>
      <c r="JW339" s="21"/>
      <c r="JX339" s="21"/>
      <c r="JY339" s="21"/>
      <c r="JZ339" s="21"/>
      <c r="KA339" s="21"/>
      <c r="KB339" s="28"/>
    </row>
    <row r="340" spans="2:288" ht="15" customHeight="1" x14ac:dyDescent="0.25">
      <c r="B340" s="1590" t="s">
        <v>1877</v>
      </c>
      <c r="C340" s="1588" t="str">
        <v/>
      </c>
      <c r="D340" s="1588" t="str">
        <v/>
      </c>
      <c r="E340" s="1588" t="str">
        <v/>
      </c>
      <c r="F340" s="1588" t="str">
        <v/>
      </c>
      <c r="G340" s="1588" t="str">
        <v/>
      </c>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8"/>
      <c r="DX340" s="21"/>
      <c r="DY340" s="21"/>
      <c r="DZ340" s="21"/>
      <c r="EA340" s="21"/>
      <c r="EB340" s="21"/>
      <c r="EC340" s="21"/>
      <c r="ED340" s="21"/>
      <c r="EE340" s="21"/>
      <c r="EF340" s="21"/>
      <c r="EG340" s="21"/>
      <c r="EH340" s="21"/>
      <c r="EI340" s="21"/>
      <c r="EJ340" s="21"/>
      <c r="EK340" s="21"/>
      <c r="EL340" s="21"/>
      <c r="EM340" s="21"/>
      <c r="EN340" s="21"/>
      <c r="EO340" s="21"/>
      <c r="EP340" s="21"/>
      <c r="EQ340" s="21"/>
      <c r="ER340" s="28"/>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c r="GO340" s="21"/>
      <c r="GP340" s="21"/>
      <c r="GQ340" s="21"/>
      <c r="GR340" s="21"/>
      <c r="GS340" s="21"/>
      <c r="GT340" s="21"/>
      <c r="GU340" s="21"/>
      <c r="GV340" s="21"/>
      <c r="GW340" s="21"/>
      <c r="GX340" s="21"/>
      <c r="GY340" s="21"/>
      <c r="GZ340" s="21"/>
      <c r="HA340" s="21"/>
      <c r="HB340" s="21"/>
      <c r="HC340" s="21"/>
      <c r="HD340" s="21"/>
      <c r="HE340" s="21"/>
      <c r="HF340" s="21"/>
      <c r="HG340" s="21"/>
      <c r="HH340" s="21"/>
      <c r="HI340" s="21"/>
      <c r="HJ340" s="21"/>
      <c r="HK340" s="21"/>
      <c r="HL340" s="21"/>
      <c r="HM340" s="21"/>
      <c r="HN340" s="21"/>
      <c r="HO340" s="21"/>
      <c r="HP340" s="21"/>
      <c r="HQ340" s="21"/>
      <c r="HR340" s="21"/>
      <c r="HS340" s="21"/>
      <c r="HT340" s="21"/>
      <c r="HU340" s="21"/>
      <c r="HV340" s="21"/>
      <c r="HW340" s="21"/>
      <c r="HX340" s="21"/>
      <c r="HY340" s="21"/>
      <c r="HZ340" s="21"/>
      <c r="IA340" s="21"/>
      <c r="IB340" s="21"/>
      <c r="IC340" s="21"/>
      <c r="ID340" s="21"/>
      <c r="IE340" s="21"/>
      <c r="IF340" s="21"/>
      <c r="IG340" s="21"/>
      <c r="IH340" s="21"/>
      <c r="II340" s="21"/>
      <c r="IJ340" s="21"/>
      <c r="IK340" s="21"/>
      <c r="IL340" s="21"/>
      <c r="IM340" s="21"/>
      <c r="IN340" s="21"/>
      <c r="IO340" s="21"/>
      <c r="IP340" s="21"/>
      <c r="IQ340" s="21"/>
      <c r="IR340" s="21"/>
      <c r="IS340" s="21"/>
      <c r="IT340" s="21"/>
      <c r="IU340" s="21"/>
      <c r="IV340" s="21"/>
      <c r="IW340" s="21"/>
      <c r="IX340" s="21"/>
      <c r="IY340" s="21"/>
      <c r="IZ340" s="21"/>
      <c r="JA340" s="21"/>
      <c r="JB340" s="21"/>
      <c r="JC340" s="21"/>
      <c r="JD340" s="21"/>
      <c r="JE340" s="21"/>
      <c r="JF340" s="21"/>
      <c r="JG340" s="28"/>
      <c r="JH340" s="21"/>
      <c r="JI340" s="21"/>
      <c r="JJ340" s="21"/>
      <c r="JK340" s="21"/>
      <c r="JL340" s="21"/>
      <c r="JM340" s="21"/>
      <c r="JN340" s="21"/>
      <c r="JO340" s="21"/>
      <c r="JP340" s="21"/>
      <c r="JQ340" s="21"/>
      <c r="JR340" s="21"/>
      <c r="JS340" s="21"/>
      <c r="JT340" s="21"/>
      <c r="JU340" s="21"/>
      <c r="JV340" s="21"/>
      <c r="JW340" s="21"/>
      <c r="JX340" s="21"/>
      <c r="JY340" s="21"/>
      <c r="JZ340" s="21"/>
      <c r="KA340" s="21"/>
      <c r="KB340" s="28"/>
    </row>
    <row r="341" spans="2:288" ht="15" customHeight="1" x14ac:dyDescent="0.25">
      <c r="B341" s="1590" t="s">
        <v>1878</v>
      </c>
      <c r="C341" s="1588" t="str">
        <v/>
      </c>
      <c r="D341" s="1588" t="str">
        <v/>
      </c>
      <c r="E341" s="1588" t="str">
        <v/>
      </c>
      <c r="F341" s="1588" t="str">
        <v/>
      </c>
      <c r="G341" s="1588" t="str">
        <v/>
      </c>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8"/>
      <c r="DX341" s="21"/>
      <c r="DY341" s="21"/>
      <c r="DZ341" s="21"/>
      <c r="EA341" s="21"/>
      <c r="EB341" s="21"/>
      <c r="EC341" s="21"/>
      <c r="ED341" s="21"/>
      <c r="EE341" s="21"/>
      <c r="EF341" s="21"/>
      <c r="EG341" s="21"/>
      <c r="EH341" s="21"/>
      <c r="EI341" s="21"/>
      <c r="EJ341" s="21"/>
      <c r="EK341" s="21"/>
      <c r="EL341" s="21"/>
      <c r="EM341" s="21"/>
      <c r="EN341" s="21"/>
      <c r="EO341" s="21"/>
      <c r="EP341" s="21"/>
      <c r="EQ341" s="21"/>
      <c r="ER341" s="28"/>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c r="GO341" s="21"/>
      <c r="GP341" s="21"/>
      <c r="GQ341" s="21"/>
      <c r="GR341" s="21"/>
      <c r="GS341" s="21"/>
      <c r="GT341" s="21"/>
      <c r="GU341" s="21"/>
      <c r="GV341" s="21"/>
      <c r="GW341" s="21"/>
      <c r="GX341" s="21"/>
      <c r="GY341" s="21"/>
      <c r="GZ341" s="21"/>
      <c r="HA341" s="21"/>
      <c r="HB341" s="21"/>
      <c r="HC341" s="21"/>
      <c r="HD341" s="21"/>
      <c r="HE341" s="21"/>
      <c r="HF341" s="21"/>
      <c r="HG341" s="21"/>
      <c r="HH341" s="21"/>
      <c r="HI341" s="21"/>
      <c r="HJ341" s="21"/>
      <c r="HK341" s="21"/>
      <c r="HL341" s="21"/>
      <c r="HM341" s="21"/>
      <c r="HN341" s="21"/>
      <c r="HO341" s="21"/>
      <c r="HP341" s="21"/>
      <c r="HQ341" s="21"/>
      <c r="HR341" s="21"/>
      <c r="HS341" s="21"/>
      <c r="HT341" s="21"/>
      <c r="HU341" s="21"/>
      <c r="HV341" s="21"/>
      <c r="HW341" s="21"/>
      <c r="HX341" s="21"/>
      <c r="HY341" s="21"/>
      <c r="HZ341" s="21"/>
      <c r="IA341" s="21"/>
      <c r="IB341" s="21"/>
      <c r="IC341" s="21"/>
      <c r="ID341" s="21"/>
      <c r="IE341" s="21"/>
      <c r="IF341" s="21"/>
      <c r="IG341" s="21"/>
      <c r="IH341" s="21"/>
      <c r="II341" s="21"/>
      <c r="IJ341" s="21"/>
      <c r="IK341" s="21"/>
      <c r="IL341" s="21"/>
      <c r="IM341" s="21"/>
      <c r="IN341" s="21"/>
      <c r="IO341" s="21"/>
      <c r="IP341" s="21"/>
      <c r="IQ341" s="21"/>
      <c r="IR341" s="21"/>
      <c r="IS341" s="21"/>
      <c r="IT341" s="21"/>
      <c r="IU341" s="21"/>
      <c r="IV341" s="21"/>
      <c r="IW341" s="21"/>
      <c r="IX341" s="21"/>
      <c r="IY341" s="21"/>
      <c r="IZ341" s="21"/>
      <c r="JA341" s="21"/>
      <c r="JB341" s="21"/>
      <c r="JC341" s="21"/>
      <c r="JD341" s="21"/>
      <c r="JE341" s="21"/>
      <c r="JF341" s="21"/>
      <c r="JG341" s="28"/>
      <c r="JH341" s="21"/>
      <c r="JI341" s="21"/>
      <c r="JJ341" s="21"/>
      <c r="JK341" s="21"/>
      <c r="JL341" s="21"/>
      <c r="JM341" s="21"/>
      <c r="JN341" s="21"/>
      <c r="JO341" s="21"/>
      <c r="JP341" s="21"/>
      <c r="JQ341" s="21"/>
      <c r="JR341" s="21"/>
      <c r="JS341" s="21"/>
      <c r="JT341" s="21"/>
      <c r="JU341" s="21"/>
      <c r="JV341" s="21"/>
      <c r="JW341" s="21"/>
      <c r="JX341" s="21"/>
      <c r="JY341" s="21"/>
      <c r="JZ341" s="21"/>
      <c r="KA341" s="21"/>
      <c r="KB341" s="28"/>
    </row>
    <row r="342" spans="2:288" ht="15" customHeight="1" x14ac:dyDescent="0.25">
      <c r="B342" s="1590" t="s">
        <v>1879</v>
      </c>
      <c r="C342" s="1588" t="str">
        <v/>
      </c>
      <c r="D342" s="1588" t="str">
        <v/>
      </c>
      <c r="E342" s="1588" t="str">
        <v/>
      </c>
      <c r="F342" s="1588" t="str">
        <v/>
      </c>
      <c r="G342" s="1588" t="str">
        <v/>
      </c>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8"/>
      <c r="DX342" s="21"/>
      <c r="DY342" s="21"/>
      <c r="DZ342" s="21"/>
      <c r="EA342" s="21"/>
      <c r="EB342" s="21"/>
      <c r="EC342" s="21"/>
      <c r="ED342" s="21"/>
      <c r="EE342" s="21"/>
      <c r="EF342" s="21"/>
      <c r="EG342" s="21"/>
      <c r="EH342" s="21"/>
      <c r="EI342" s="21"/>
      <c r="EJ342" s="21"/>
      <c r="EK342" s="21"/>
      <c r="EL342" s="21"/>
      <c r="EM342" s="21"/>
      <c r="EN342" s="21"/>
      <c r="EO342" s="21"/>
      <c r="EP342" s="21"/>
      <c r="EQ342" s="21"/>
      <c r="ER342" s="28"/>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21"/>
      <c r="GQ342" s="21"/>
      <c r="GR342" s="21"/>
      <c r="GS342" s="21"/>
      <c r="GT342" s="21"/>
      <c r="GU342" s="21"/>
      <c r="GV342" s="21"/>
      <c r="GW342" s="21"/>
      <c r="GX342" s="21"/>
      <c r="GY342" s="21"/>
      <c r="GZ342" s="21"/>
      <c r="HA342" s="21"/>
      <c r="HB342" s="21"/>
      <c r="HC342" s="21"/>
      <c r="HD342" s="21"/>
      <c r="HE342" s="21"/>
      <c r="HF342" s="21"/>
      <c r="HG342" s="21"/>
      <c r="HH342" s="21"/>
      <c r="HI342" s="21"/>
      <c r="HJ342" s="21"/>
      <c r="HK342" s="21"/>
      <c r="HL342" s="21"/>
      <c r="HM342" s="21"/>
      <c r="HN342" s="21"/>
      <c r="HO342" s="21"/>
      <c r="HP342" s="21"/>
      <c r="HQ342" s="21"/>
      <c r="HR342" s="21"/>
      <c r="HS342" s="21"/>
      <c r="HT342" s="21"/>
      <c r="HU342" s="21"/>
      <c r="HV342" s="21"/>
      <c r="HW342" s="21"/>
      <c r="HX342" s="21"/>
      <c r="HY342" s="21"/>
      <c r="HZ342" s="21"/>
      <c r="IA342" s="21"/>
      <c r="IB342" s="21"/>
      <c r="IC342" s="21"/>
      <c r="ID342" s="21"/>
      <c r="IE342" s="21"/>
      <c r="IF342" s="21"/>
      <c r="IG342" s="21"/>
      <c r="IH342" s="21"/>
      <c r="II342" s="21"/>
      <c r="IJ342" s="21"/>
      <c r="IK342" s="21"/>
      <c r="IL342" s="21"/>
      <c r="IM342" s="21"/>
      <c r="IN342" s="21"/>
      <c r="IO342" s="21"/>
      <c r="IP342" s="21"/>
      <c r="IQ342" s="21"/>
      <c r="IR342" s="21"/>
      <c r="IS342" s="21"/>
      <c r="IT342" s="21"/>
      <c r="IU342" s="21"/>
      <c r="IV342" s="21"/>
      <c r="IW342" s="21"/>
      <c r="IX342" s="21"/>
      <c r="IY342" s="21"/>
      <c r="IZ342" s="21"/>
      <c r="JA342" s="21"/>
      <c r="JB342" s="21"/>
      <c r="JC342" s="21"/>
      <c r="JD342" s="21"/>
      <c r="JE342" s="21"/>
      <c r="JF342" s="21"/>
      <c r="JG342" s="28"/>
      <c r="JH342" s="21"/>
      <c r="JI342" s="21"/>
      <c r="JJ342" s="21"/>
      <c r="JK342" s="21"/>
      <c r="JL342" s="21"/>
      <c r="JM342" s="21"/>
      <c r="JN342" s="21"/>
      <c r="JO342" s="21"/>
      <c r="JP342" s="21"/>
      <c r="JQ342" s="21"/>
      <c r="JR342" s="21"/>
      <c r="JS342" s="21"/>
      <c r="JT342" s="21"/>
      <c r="JU342" s="21"/>
      <c r="JV342" s="21"/>
      <c r="JW342" s="21"/>
      <c r="JX342" s="21"/>
      <c r="JY342" s="21"/>
      <c r="JZ342" s="21"/>
      <c r="KA342" s="21"/>
      <c r="KB342" s="28"/>
    </row>
    <row r="343" spans="2:288" ht="15" customHeight="1" x14ac:dyDescent="0.25">
      <c r="B343" s="1590" t="s">
        <v>1880</v>
      </c>
      <c r="C343" s="1588" t="str">
        <v/>
      </c>
      <c r="D343" s="1588" t="str">
        <v/>
      </c>
      <c r="E343" s="1588" t="str">
        <v/>
      </c>
      <c r="F343" s="1588" t="str">
        <v/>
      </c>
      <c r="G343" s="1588" t="str">
        <v/>
      </c>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8"/>
      <c r="DX343" s="21"/>
      <c r="DY343" s="21"/>
      <c r="DZ343" s="21"/>
      <c r="EA343" s="21"/>
      <c r="EB343" s="21"/>
      <c r="EC343" s="21"/>
      <c r="ED343" s="21"/>
      <c r="EE343" s="21"/>
      <c r="EF343" s="21"/>
      <c r="EG343" s="21"/>
      <c r="EH343" s="21"/>
      <c r="EI343" s="21"/>
      <c r="EJ343" s="21"/>
      <c r="EK343" s="21"/>
      <c r="EL343" s="21"/>
      <c r="EM343" s="21"/>
      <c r="EN343" s="21"/>
      <c r="EO343" s="21"/>
      <c r="EP343" s="21"/>
      <c r="EQ343" s="21"/>
      <c r="ER343" s="28"/>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c r="GO343" s="21"/>
      <c r="GP343" s="21"/>
      <c r="GQ343" s="21"/>
      <c r="GR343" s="21"/>
      <c r="GS343" s="21"/>
      <c r="GT343" s="21"/>
      <c r="GU343" s="21"/>
      <c r="GV343" s="21"/>
      <c r="GW343" s="21"/>
      <c r="GX343" s="21"/>
      <c r="GY343" s="21"/>
      <c r="GZ343" s="21"/>
      <c r="HA343" s="21"/>
      <c r="HB343" s="21"/>
      <c r="HC343" s="21"/>
      <c r="HD343" s="21"/>
      <c r="HE343" s="21"/>
      <c r="HF343" s="21"/>
      <c r="HG343" s="21"/>
      <c r="HH343" s="21"/>
      <c r="HI343" s="21"/>
      <c r="HJ343" s="21"/>
      <c r="HK343" s="21"/>
      <c r="HL343" s="21"/>
      <c r="HM343" s="21"/>
      <c r="HN343" s="21"/>
      <c r="HO343" s="21"/>
      <c r="HP343" s="21"/>
      <c r="HQ343" s="21"/>
      <c r="HR343" s="21"/>
      <c r="HS343" s="21"/>
      <c r="HT343" s="21"/>
      <c r="HU343" s="21"/>
      <c r="HV343" s="21"/>
      <c r="HW343" s="21"/>
      <c r="HX343" s="21"/>
      <c r="HY343" s="21"/>
      <c r="HZ343" s="21"/>
      <c r="IA343" s="21"/>
      <c r="IB343" s="21"/>
      <c r="IC343" s="21"/>
      <c r="ID343" s="21"/>
      <c r="IE343" s="21"/>
      <c r="IF343" s="21"/>
      <c r="IG343" s="21"/>
      <c r="IH343" s="21"/>
      <c r="II343" s="21"/>
      <c r="IJ343" s="21"/>
      <c r="IK343" s="21"/>
      <c r="IL343" s="21"/>
      <c r="IM343" s="21"/>
      <c r="IN343" s="21"/>
      <c r="IO343" s="21"/>
      <c r="IP343" s="21"/>
      <c r="IQ343" s="21"/>
      <c r="IR343" s="21"/>
      <c r="IS343" s="21"/>
      <c r="IT343" s="21"/>
      <c r="IU343" s="21"/>
      <c r="IV343" s="21"/>
      <c r="IW343" s="21"/>
      <c r="IX343" s="21"/>
      <c r="IY343" s="21"/>
      <c r="IZ343" s="21"/>
      <c r="JA343" s="21"/>
      <c r="JB343" s="21"/>
      <c r="JC343" s="21"/>
      <c r="JD343" s="21"/>
      <c r="JE343" s="21"/>
      <c r="JF343" s="21"/>
      <c r="JG343" s="28"/>
      <c r="JH343" s="21"/>
      <c r="JI343" s="21"/>
      <c r="JJ343" s="21"/>
      <c r="JK343" s="21"/>
      <c r="JL343" s="21"/>
      <c r="JM343" s="21"/>
      <c r="JN343" s="21"/>
      <c r="JO343" s="21"/>
      <c r="JP343" s="21"/>
      <c r="JQ343" s="21"/>
      <c r="JR343" s="21"/>
      <c r="JS343" s="21"/>
      <c r="JT343" s="21"/>
      <c r="JU343" s="21"/>
      <c r="JV343" s="21"/>
      <c r="JW343" s="21"/>
      <c r="JX343" s="21"/>
      <c r="JY343" s="21"/>
      <c r="JZ343" s="21"/>
      <c r="KA343" s="21"/>
      <c r="KB343" s="28"/>
    </row>
    <row r="344" spans="2:288" ht="15" customHeight="1" x14ac:dyDescent="0.25">
      <c r="B344" s="1590" t="s">
        <v>1881</v>
      </c>
      <c r="C344" s="1588" t="str">
        <v/>
      </c>
      <c r="D344" s="1588" t="str">
        <v/>
      </c>
      <c r="E344" s="1588" t="str">
        <v/>
      </c>
      <c r="F344" s="1588" t="str">
        <v/>
      </c>
      <c r="G344" s="1588" t="str">
        <v/>
      </c>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8"/>
      <c r="DX344" s="21"/>
      <c r="DY344" s="21"/>
      <c r="DZ344" s="21"/>
      <c r="EA344" s="21"/>
      <c r="EB344" s="21"/>
      <c r="EC344" s="21"/>
      <c r="ED344" s="21"/>
      <c r="EE344" s="21"/>
      <c r="EF344" s="21"/>
      <c r="EG344" s="21"/>
      <c r="EH344" s="21"/>
      <c r="EI344" s="21"/>
      <c r="EJ344" s="21"/>
      <c r="EK344" s="21"/>
      <c r="EL344" s="21"/>
      <c r="EM344" s="21"/>
      <c r="EN344" s="21"/>
      <c r="EO344" s="21"/>
      <c r="EP344" s="21"/>
      <c r="EQ344" s="21"/>
      <c r="ER344" s="28"/>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c r="GO344" s="21"/>
      <c r="GP344" s="21"/>
      <c r="GQ344" s="21"/>
      <c r="GR344" s="21"/>
      <c r="GS344" s="21"/>
      <c r="GT344" s="21"/>
      <c r="GU344" s="21"/>
      <c r="GV344" s="21"/>
      <c r="GW344" s="21"/>
      <c r="GX344" s="21"/>
      <c r="GY344" s="21"/>
      <c r="GZ344" s="21"/>
      <c r="HA344" s="21"/>
      <c r="HB344" s="21"/>
      <c r="HC344" s="21"/>
      <c r="HD344" s="21"/>
      <c r="HE344" s="21"/>
      <c r="HF344" s="21"/>
      <c r="HG344" s="21"/>
      <c r="HH344" s="21"/>
      <c r="HI344" s="21"/>
      <c r="HJ344" s="21"/>
      <c r="HK344" s="21"/>
      <c r="HL344" s="21"/>
      <c r="HM344" s="21"/>
      <c r="HN344" s="21"/>
      <c r="HO344" s="21"/>
      <c r="HP344" s="21"/>
      <c r="HQ344" s="21"/>
      <c r="HR344" s="21"/>
      <c r="HS344" s="21"/>
      <c r="HT344" s="21"/>
      <c r="HU344" s="21"/>
      <c r="HV344" s="21"/>
      <c r="HW344" s="21"/>
      <c r="HX344" s="21"/>
      <c r="HY344" s="21"/>
      <c r="HZ344" s="21"/>
      <c r="IA344" s="21"/>
      <c r="IB344" s="21"/>
      <c r="IC344" s="21"/>
      <c r="ID344" s="21"/>
      <c r="IE344" s="21"/>
      <c r="IF344" s="21"/>
      <c r="IG344" s="21"/>
      <c r="IH344" s="21"/>
      <c r="II344" s="21"/>
      <c r="IJ344" s="21"/>
      <c r="IK344" s="21"/>
      <c r="IL344" s="21"/>
      <c r="IM344" s="21"/>
      <c r="IN344" s="21"/>
      <c r="IO344" s="21"/>
      <c r="IP344" s="21"/>
      <c r="IQ344" s="21"/>
      <c r="IR344" s="21"/>
      <c r="IS344" s="21"/>
      <c r="IT344" s="21"/>
      <c r="IU344" s="21"/>
      <c r="IV344" s="21"/>
      <c r="IW344" s="21"/>
      <c r="IX344" s="21"/>
      <c r="IY344" s="21"/>
      <c r="IZ344" s="21"/>
      <c r="JA344" s="21"/>
      <c r="JB344" s="21"/>
      <c r="JC344" s="21"/>
      <c r="JD344" s="21"/>
      <c r="JE344" s="21"/>
      <c r="JF344" s="21"/>
      <c r="JG344" s="28"/>
      <c r="JH344" s="21"/>
      <c r="JI344" s="21"/>
      <c r="JJ344" s="21"/>
      <c r="JK344" s="21"/>
      <c r="JL344" s="21"/>
      <c r="JM344" s="21"/>
      <c r="JN344" s="21"/>
      <c r="JO344" s="21"/>
      <c r="JP344" s="21"/>
      <c r="JQ344" s="21"/>
      <c r="JR344" s="21"/>
      <c r="JS344" s="21"/>
      <c r="JT344" s="21"/>
      <c r="JU344" s="21"/>
      <c r="JV344" s="21"/>
      <c r="JW344" s="21"/>
      <c r="JX344" s="21"/>
      <c r="JY344" s="21"/>
      <c r="JZ344" s="21"/>
      <c r="KA344" s="21"/>
      <c r="KB344" s="28"/>
    </row>
    <row r="345" spans="2:288" ht="15" customHeight="1" x14ac:dyDescent="0.25">
      <c r="B345" s="1590" t="s">
        <v>1882</v>
      </c>
      <c r="C345" s="1588" t="str">
        <v/>
      </c>
      <c r="D345" s="1588" t="str">
        <v/>
      </c>
      <c r="E345" s="1588" t="str">
        <v/>
      </c>
      <c r="F345" s="1588" t="str">
        <v/>
      </c>
      <c r="G345" s="1588" t="str">
        <v/>
      </c>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8"/>
      <c r="DX345" s="21"/>
      <c r="DY345" s="21"/>
      <c r="DZ345" s="21"/>
      <c r="EA345" s="21"/>
      <c r="EB345" s="21"/>
      <c r="EC345" s="21"/>
      <c r="ED345" s="21"/>
      <c r="EE345" s="21"/>
      <c r="EF345" s="21"/>
      <c r="EG345" s="21"/>
      <c r="EH345" s="21"/>
      <c r="EI345" s="21"/>
      <c r="EJ345" s="21"/>
      <c r="EK345" s="21"/>
      <c r="EL345" s="21"/>
      <c r="EM345" s="21"/>
      <c r="EN345" s="21"/>
      <c r="EO345" s="21"/>
      <c r="EP345" s="21"/>
      <c r="EQ345" s="21"/>
      <c r="ER345" s="28"/>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c r="GO345" s="21"/>
      <c r="GP345" s="21"/>
      <c r="GQ345" s="21"/>
      <c r="GR345" s="21"/>
      <c r="GS345" s="21"/>
      <c r="GT345" s="21"/>
      <c r="GU345" s="21"/>
      <c r="GV345" s="21"/>
      <c r="GW345" s="21"/>
      <c r="GX345" s="21"/>
      <c r="GY345" s="21"/>
      <c r="GZ345" s="21"/>
      <c r="HA345" s="21"/>
      <c r="HB345" s="21"/>
      <c r="HC345" s="21"/>
      <c r="HD345" s="21"/>
      <c r="HE345" s="21"/>
      <c r="HF345" s="21"/>
      <c r="HG345" s="21"/>
      <c r="HH345" s="21"/>
      <c r="HI345" s="21"/>
      <c r="HJ345" s="21"/>
      <c r="HK345" s="21"/>
      <c r="HL345" s="21"/>
      <c r="HM345" s="21"/>
      <c r="HN345" s="21"/>
      <c r="HO345" s="21"/>
      <c r="HP345" s="21"/>
      <c r="HQ345" s="21"/>
      <c r="HR345" s="21"/>
      <c r="HS345" s="21"/>
      <c r="HT345" s="21"/>
      <c r="HU345" s="21"/>
      <c r="HV345" s="21"/>
      <c r="HW345" s="21"/>
      <c r="HX345" s="21"/>
      <c r="HY345" s="21"/>
      <c r="HZ345" s="21"/>
      <c r="IA345" s="21"/>
      <c r="IB345" s="21"/>
      <c r="IC345" s="21"/>
      <c r="ID345" s="21"/>
      <c r="IE345" s="21"/>
      <c r="IF345" s="21"/>
      <c r="IG345" s="21"/>
      <c r="IH345" s="21"/>
      <c r="II345" s="21"/>
      <c r="IJ345" s="21"/>
      <c r="IK345" s="21"/>
      <c r="IL345" s="21"/>
      <c r="IM345" s="21"/>
      <c r="IN345" s="21"/>
      <c r="IO345" s="21"/>
      <c r="IP345" s="21"/>
      <c r="IQ345" s="21"/>
      <c r="IR345" s="21"/>
      <c r="IS345" s="21"/>
      <c r="IT345" s="21"/>
      <c r="IU345" s="21"/>
      <c r="IV345" s="21"/>
      <c r="IW345" s="21"/>
      <c r="IX345" s="21"/>
      <c r="IY345" s="21"/>
      <c r="IZ345" s="21"/>
      <c r="JA345" s="21"/>
      <c r="JB345" s="21"/>
      <c r="JC345" s="21"/>
      <c r="JD345" s="21"/>
      <c r="JE345" s="21"/>
      <c r="JF345" s="21"/>
      <c r="JG345" s="28"/>
      <c r="JH345" s="21"/>
      <c r="JI345" s="21"/>
      <c r="JJ345" s="21"/>
      <c r="JK345" s="21"/>
      <c r="JL345" s="21"/>
      <c r="JM345" s="21"/>
      <c r="JN345" s="21"/>
      <c r="JO345" s="21"/>
      <c r="JP345" s="21"/>
      <c r="JQ345" s="21"/>
      <c r="JR345" s="21"/>
      <c r="JS345" s="21"/>
      <c r="JT345" s="21"/>
      <c r="JU345" s="21"/>
      <c r="JV345" s="21"/>
      <c r="JW345" s="21"/>
      <c r="JX345" s="21"/>
      <c r="JY345" s="21"/>
      <c r="JZ345" s="21"/>
      <c r="KA345" s="21"/>
      <c r="KB345" s="28"/>
    </row>
    <row r="346" spans="2:288" ht="15" customHeight="1" x14ac:dyDescent="0.25">
      <c r="B346" s="1590" t="s">
        <v>1883</v>
      </c>
      <c r="C346" s="1588" t="str">
        <v/>
      </c>
      <c r="D346" s="1588" t="str">
        <v/>
      </c>
      <c r="E346" s="1588" t="str">
        <v/>
      </c>
      <c r="F346" s="1588" t="str">
        <v/>
      </c>
      <c r="G346" s="1588" t="str">
        <v/>
      </c>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8"/>
      <c r="DX346" s="21"/>
      <c r="DY346" s="21"/>
      <c r="DZ346" s="21"/>
      <c r="EA346" s="21"/>
      <c r="EB346" s="21"/>
      <c r="EC346" s="21"/>
      <c r="ED346" s="21"/>
      <c r="EE346" s="21"/>
      <c r="EF346" s="21"/>
      <c r="EG346" s="21"/>
      <c r="EH346" s="21"/>
      <c r="EI346" s="21"/>
      <c r="EJ346" s="21"/>
      <c r="EK346" s="21"/>
      <c r="EL346" s="21"/>
      <c r="EM346" s="21"/>
      <c r="EN346" s="21"/>
      <c r="EO346" s="21"/>
      <c r="EP346" s="21"/>
      <c r="EQ346" s="21"/>
      <c r="ER346" s="28"/>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c r="GO346" s="21"/>
      <c r="GP346" s="21"/>
      <c r="GQ346" s="21"/>
      <c r="GR346" s="21"/>
      <c r="GS346" s="21"/>
      <c r="GT346" s="21"/>
      <c r="GU346" s="21"/>
      <c r="GV346" s="21"/>
      <c r="GW346" s="21"/>
      <c r="GX346" s="21"/>
      <c r="GY346" s="21"/>
      <c r="GZ346" s="21"/>
      <c r="HA346" s="21"/>
      <c r="HB346" s="21"/>
      <c r="HC346" s="21"/>
      <c r="HD346" s="21"/>
      <c r="HE346" s="21"/>
      <c r="HF346" s="21"/>
      <c r="HG346" s="21"/>
      <c r="HH346" s="21"/>
      <c r="HI346" s="21"/>
      <c r="HJ346" s="21"/>
      <c r="HK346" s="21"/>
      <c r="HL346" s="21"/>
      <c r="HM346" s="21"/>
      <c r="HN346" s="21"/>
      <c r="HO346" s="21"/>
      <c r="HP346" s="21"/>
      <c r="HQ346" s="21"/>
      <c r="HR346" s="21"/>
      <c r="HS346" s="21"/>
      <c r="HT346" s="21"/>
      <c r="HU346" s="21"/>
      <c r="HV346" s="21"/>
      <c r="HW346" s="21"/>
      <c r="HX346" s="21"/>
      <c r="HY346" s="21"/>
      <c r="HZ346" s="21"/>
      <c r="IA346" s="21"/>
      <c r="IB346" s="21"/>
      <c r="IC346" s="21"/>
      <c r="ID346" s="21"/>
      <c r="IE346" s="21"/>
      <c r="IF346" s="21"/>
      <c r="IG346" s="21"/>
      <c r="IH346" s="21"/>
      <c r="II346" s="21"/>
      <c r="IJ346" s="21"/>
      <c r="IK346" s="21"/>
      <c r="IL346" s="21"/>
      <c r="IM346" s="21"/>
      <c r="IN346" s="21"/>
      <c r="IO346" s="21"/>
      <c r="IP346" s="21"/>
      <c r="IQ346" s="21"/>
      <c r="IR346" s="21"/>
      <c r="IS346" s="21"/>
      <c r="IT346" s="21"/>
      <c r="IU346" s="21"/>
      <c r="IV346" s="21"/>
      <c r="IW346" s="21"/>
      <c r="IX346" s="21"/>
      <c r="IY346" s="21"/>
      <c r="IZ346" s="21"/>
      <c r="JA346" s="21"/>
      <c r="JB346" s="21"/>
      <c r="JC346" s="21"/>
      <c r="JD346" s="21"/>
      <c r="JE346" s="21"/>
      <c r="JF346" s="21"/>
      <c r="JG346" s="28"/>
      <c r="JH346" s="21"/>
      <c r="JI346" s="21"/>
      <c r="JJ346" s="21"/>
      <c r="JK346" s="21"/>
      <c r="JL346" s="21"/>
      <c r="JM346" s="21"/>
      <c r="JN346" s="21"/>
      <c r="JO346" s="21"/>
      <c r="JP346" s="21"/>
      <c r="JQ346" s="21"/>
      <c r="JR346" s="21"/>
      <c r="JS346" s="21"/>
      <c r="JT346" s="21"/>
      <c r="JU346" s="21"/>
      <c r="JV346" s="21"/>
      <c r="JW346" s="21"/>
      <c r="JX346" s="21"/>
      <c r="JY346" s="21"/>
      <c r="JZ346" s="21"/>
      <c r="KA346" s="21"/>
      <c r="KB346" s="28"/>
    </row>
    <row r="347" spans="2:288" ht="15" customHeight="1" x14ac:dyDescent="0.25">
      <c r="B347" s="1590" t="s">
        <v>1884</v>
      </c>
      <c r="C347" s="1588" t="str">
        <v/>
      </c>
      <c r="D347" s="1588" t="str">
        <v/>
      </c>
      <c r="E347" s="1588" t="str">
        <v/>
      </c>
      <c r="F347" s="1588" t="str">
        <v/>
      </c>
      <c r="G347" s="1588" t="str">
        <v/>
      </c>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8"/>
      <c r="DX347" s="21"/>
      <c r="DY347" s="21"/>
      <c r="DZ347" s="21"/>
      <c r="EA347" s="21"/>
      <c r="EB347" s="21"/>
      <c r="EC347" s="21"/>
      <c r="ED347" s="21"/>
      <c r="EE347" s="21"/>
      <c r="EF347" s="21"/>
      <c r="EG347" s="21"/>
      <c r="EH347" s="21"/>
      <c r="EI347" s="21"/>
      <c r="EJ347" s="21"/>
      <c r="EK347" s="21"/>
      <c r="EL347" s="21"/>
      <c r="EM347" s="21"/>
      <c r="EN347" s="21"/>
      <c r="EO347" s="21"/>
      <c r="EP347" s="21"/>
      <c r="EQ347" s="21"/>
      <c r="ER347" s="28"/>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c r="GO347" s="21"/>
      <c r="GP347" s="21"/>
      <c r="GQ347" s="21"/>
      <c r="GR347" s="21"/>
      <c r="GS347" s="21"/>
      <c r="GT347" s="21"/>
      <c r="GU347" s="21"/>
      <c r="GV347" s="21"/>
      <c r="GW347" s="21"/>
      <c r="GX347" s="21"/>
      <c r="GY347" s="21"/>
      <c r="GZ347" s="21"/>
      <c r="HA347" s="21"/>
      <c r="HB347" s="21"/>
      <c r="HC347" s="21"/>
      <c r="HD347" s="21"/>
      <c r="HE347" s="21"/>
      <c r="HF347" s="21"/>
      <c r="HG347" s="21"/>
      <c r="HH347" s="21"/>
      <c r="HI347" s="21"/>
      <c r="HJ347" s="21"/>
      <c r="HK347" s="21"/>
      <c r="HL347" s="21"/>
      <c r="HM347" s="21"/>
      <c r="HN347" s="21"/>
      <c r="HO347" s="21"/>
      <c r="HP347" s="21"/>
      <c r="HQ347" s="21"/>
      <c r="HR347" s="21"/>
      <c r="HS347" s="21"/>
      <c r="HT347" s="21"/>
      <c r="HU347" s="21"/>
      <c r="HV347" s="21"/>
      <c r="HW347" s="21"/>
      <c r="HX347" s="21"/>
      <c r="HY347" s="21"/>
      <c r="HZ347" s="21"/>
      <c r="IA347" s="21"/>
      <c r="IB347" s="21"/>
      <c r="IC347" s="21"/>
      <c r="ID347" s="21"/>
      <c r="IE347" s="21"/>
      <c r="IF347" s="21"/>
      <c r="IG347" s="21"/>
      <c r="IH347" s="21"/>
      <c r="II347" s="21"/>
      <c r="IJ347" s="21"/>
      <c r="IK347" s="21"/>
      <c r="IL347" s="21"/>
      <c r="IM347" s="21"/>
      <c r="IN347" s="21"/>
      <c r="IO347" s="21"/>
      <c r="IP347" s="21"/>
      <c r="IQ347" s="21"/>
      <c r="IR347" s="21"/>
      <c r="IS347" s="21"/>
      <c r="IT347" s="21"/>
      <c r="IU347" s="21"/>
      <c r="IV347" s="21"/>
      <c r="IW347" s="21"/>
      <c r="IX347" s="21"/>
      <c r="IY347" s="21"/>
      <c r="IZ347" s="21"/>
      <c r="JA347" s="21"/>
      <c r="JB347" s="21"/>
      <c r="JC347" s="21"/>
      <c r="JD347" s="21"/>
      <c r="JE347" s="21"/>
      <c r="JF347" s="21"/>
      <c r="JG347" s="28"/>
      <c r="JH347" s="21"/>
      <c r="JI347" s="21"/>
      <c r="JJ347" s="21"/>
      <c r="JK347" s="21"/>
      <c r="JL347" s="21"/>
      <c r="JM347" s="21"/>
      <c r="JN347" s="21"/>
      <c r="JO347" s="21"/>
      <c r="JP347" s="21"/>
      <c r="JQ347" s="21"/>
      <c r="JR347" s="21"/>
      <c r="JS347" s="21"/>
      <c r="JT347" s="21"/>
      <c r="JU347" s="21"/>
      <c r="JV347" s="21"/>
      <c r="JW347" s="21"/>
      <c r="JX347" s="21"/>
      <c r="JY347" s="21"/>
      <c r="JZ347" s="21"/>
      <c r="KA347" s="21"/>
      <c r="KB347" s="28"/>
    </row>
    <row r="348" spans="2:288" ht="15" customHeight="1" x14ac:dyDescent="0.25">
      <c r="B348" s="1590" t="s">
        <v>1885</v>
      </c>
      <c r="C348" s="1588" t="str">
        <v/>
      </c>
      <c r="D348" s="1588" t="str">
        <v/>
      </c>
      <c r="E348" s="1588" t="str">
        <v/>
      </c>
      <c r="F348" s="1588" t="str">
        <v/>
      </c>
      <c r="G348" s="1588" t="str">
        <v/>
      </c>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8"/>
      <c r="DX348" s="21"/>
      <c r="DY348" s="21"/>
      <c r="DZ348" s="21"/>
      <c r="EA348" s="21"/>
      <c r="EB348" s="21"/>
      <c r="EC348" s="21"/>
      <c r="ED348" s="21"/>
      <c r="EE348" s="21"/>
      <c r="EF348" s="21"/>
      <c r="EG348" s="21"/>
      <c r="EH348" s="21"/>
      <c r="EI348" s="21"/>
      <c r="EJ348" s="21"/>
      <c r="EK348" s="21"/>
      <c r="EL348" s="21"/>
      <c r="EM348" s="21"/>
      <c r="EN348" s="21"/>
      <c r="EO348" s="21"/>
      <c r="EP348" s="21"/>
      <c r="EQ348" s="21"/>
      <c r="ER348" s="28"/>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c r="GO348" s="21"/>
      <c r="GP348" s="21"/>
      <c r="GQ348" s="21"/>
      <c r="GR348" s="21"/>
      <c r="GS348" s="21"/>
      <c r="GT348" s="21"/>
      <c r="GU348" s="21"/>
      <c r="GV348" s="21"/>
      <c r="GW348" s="21"/>
      <c r="GX348" s="21"/>
      <c r="GY348" s="21"/>
      <c r="GZ348" s="21"/>
      <c r="HA348" s="21"/>
      <c r="HB348" s="21"/>
      <c r="HC348" s="21"/>
      <c r="HD348" s="21"/>
      <c r="HE348" s="21"/>
      <c r="HF348" s="21"/>
      <c r="HG348" s="21"/>
      <c r="HH348" s="21"/>
      <c r="HI348" s="21"/>
      <c r="HJ348" s="21"/>
      <c r="HK348" s="21"/>
      <c r="HL348" s="21"/>
      <c r="HM348" s="21"/>
      <c r="HN348" s="21"/>
      <c r="HO348" s="21"/>
      <c r="HP348" s="21"/>
      <c r="HQ348" s="21"/>
      <c r="HR348" s="21"/>
      <c r="HS348" s="21"/>
      <c r="HT348" s="21"/>
      <c r="HU348" s="21"/>
      <c r="HV348" s="21"/>
      <c r="HW348" s="21"/>
      <c r="HX348" s="21"/>
      <c r="HY348" s="21"/>
      <c r="HZ348" s="21"/>
      <c r="IA348" s="21"/>
      <c r="IB348" s="21"/>
      <c r="IC348" s="21"/>
      <c r="ID348" s="21"/>
      <c r="IE348" s="21"/>
      <c r="IF348" s="21"/>
      <c r="IG348" s="21"/>
      <c r="IH348" s="21"/>
      <c r="II348" s="21"/>
      <c r="IJ348" s="21"/>
      <c r="IK348" s="21"/>
      <c r="IL348" s="21"/>
      <c r="IM348" s="21"/>
      <c r="IN348" s="21"/>
      <c r="IO348" s="21"/>
      <c r="IP348" s="21"/>
      <c r="IQ348" s="21"/>
      <c r="IR348" s="21"/>
      <c r="IS348" s="21"/>
      <c r="IT348" s="21"/>
      <c r="IU348" s="21"/>
      <c r="IV348" s="21"/>
      <c r="IW348" s="21"/>
      <c r="IX348" s="21"/>
      <c r="IY348" s="21"/>
      <c r="IZ348" s="21"/>
      <c r="JA348" s="21"/>
      <c r="JB348" s="21"/>
      <c r="JC348" s="21"/>
      <c r="JD348" s="21"/>
      <c r="JE348" s="21"/>
      <c r="JF348" s="21"/>
      <c r="JG348" s="28"/>
      <c r="JH348" s="21"/>
      <c r="JI348" s="21"/>
      <c r="JJ348" s="21"/>
      <c r="JK348" s="21"/>
      <c r="JL348" s="21"/>
      <c r="JM348" s="21"/>
      <c r="JN348" s="21"/>
      <c r="JO348" s="21"/>
      <c r="JP348" s="21"/>
      <c r="JQ348" s="21"/>
      <c r="JR348" s="21"/>
      <c r="JS348" s="21"/>
      <c r="JT348" s="21"/>
      <c r="JU348" s="21"/>
      <c r="JV348" s="21"/>
      <c r="JW348" s="21"/>
      <c r="JX348" s="21"/>
      <c r="JY348" s="21"/>
      <c r="JZ348" s="21"/>
      <c r="KA348" s="21"/>
      <c r="KB348" s="28"/>
    </row>
    <row r="349" spans="2:288" ht="15" customHeight="1" x14ac:dyDescent="0.25">
      <c r="B349" s="1590" t="s">
        <v>1886</v>
      </c>
      <c r="C349" s="1588" t="str">
        <v/>
      </c>
      <c r="D349" s="1588" t="str">
        <v/>
      </c>
      <c r="E349" s="1588" t="str">
        <v/>
      </c>
      <c r="F349" s="1588" t="str">
        <v/>
      </c>
      <c r="G349" s="1588" t="str">
        <v/>
      </c>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8"/>
      <c r="DX349" s="21"/>
      <c r="DY349" s="21"/>
      <c r="DZ349" s="21"/>
      <c r="EA349" s="21"/>
      <c r="EB349" s="21"/>
      <c r="EC349" s="21"/>
      <c r="ED349" s="21"/>
      <c r="EE349" s="21"/>
      <c r="EF349" s="21"/>
      <c r="EG349" s="21"/>
      <c r="EH349" s="21"/>
      <c r="EI349" s="21"/>
      <c r="EJ349" s="21"/>
      <c r="EK349" s="21"/>
      <c r="EL349" s="21"/>
      <c r="EM349" s="21"/>
      <c r="EN349" s="21"/>
      <c r="EO349" s="21"/>
      <c r="EP349" s="21"/>
      <c r="EQ349" s="21"/>
      <c r="ER349" s="28"/>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1"/>
      <c r="GK349" s="21"/>
      <c r="GL349" s="21"/>
      <c r="GM349" s="21"/>
      <c r="GN349" s="21"/>
      <c r="GO349" s="21"/>
      <c r="GP349" s="21"/>
      <c r="GQ349" s="21"/>
      <c r="GR349" s="21"/>
      <c r="GS349" s="21"/>
      <c r="GT349" s="21"/>
      <c r="GU349" s="21"/>
      <c r="GV349" s="21"/>
      <c r="GW349" s="21"/>
      <c r="GX349" s="21"/>
      <c r="GY349" s="21"/>
      <c r="GZ349" s="21"/>
      <c r="HA349" s="21"/>
      <c r="HB349" s="21"/>
      <c r="HC349" s="21"/>
      <c r="HD349" s="21"/>
      <c r="HE349" s="21"/>
      <c r="HF349" s="21"/>
      <c r="HG349" s="21"/>
      <c r="HH349" s="21"/>
      <c r="HI349" s="21"/>
      <c r="HJ349" s="21"/>
      <c r="HK349" s="21"/>
      <c r="HL349" s="21"/>
      <c r="HM349" s="21"/>
      <c r="HN349" s="21"/>
      <c r="HO349" s="21"/>
      <c r="HP349" s="21"/>
      <c r="HQ349" s="21"/>
      <c r="HR349" s="21"/>
      <c r="HS349" s="21"/>
      <c r="HT349" s="21"/>
      <c r="HU349" s="21"/>
      <c r="HV349" s="21"/>
      <c r="HW349" s="21"/>
      <c r="HX349" s="21"/>
      <c r="HY349" s="21"/>
      <c r="HZ349" s="21"/>
      <c r="IA349" s="21"/>
      <c r="IB349" s="21"/>
      <c r="IC349" s="21"/>
      <c r="ID349" s="21"/>
      <c r="IE349" s="21"/>
      <c r="IF349" s="21"/>
      <c r="IG349" s="21"/>
      <c r="IH349" s="21"/>
      <c r="II349" s="21"/>
      <c r="IJ349" s="21"/>
      <c r="IK349" s="21"/>
      <c r="IL349" s="21"/>
      <c r="IM349" s="21"/>
      <c r="IN349" s="21"/>
      <c r="IO349" s="21"/>
      <c r="IP349" s="21"/>
      <c r="IQ349" s="21"/>
      <c r="IR349" s="21"/>
      <c r="IS349" s="21"/>
      <c r="IT349" s="21"/>
      <c r="IU349" s="21"/>
      <c r="IV349" s="21"/>
      <c r="IW349" s="21"/>
      <c r="IX349" s="21"/>
      <c r="IY349" s="21"/>
      <c r="IZ349" s="21"/>
      <c r="JA349" s="21"/>
      <c r="JB349" s="21"/>
      <c r="JC349" s="21"/>
      <c r="JD349" s="21"/>
      <c r="JE349" s="21"/>
      <c r="JF349" s="21"/>
      <c r="JG349" s="28"/>
      <c r="JH349" s="21"/>
      <c r="JI349" s="21"/>
      <c r="JJ349" s="21"/>
      <c r="JK349" s="21"/>
      <c r="JL349" s="21"/>
      <c r="JM349" s="21"/>
      <c r="JN349" s="21"/>
      <c r="JO349" s="21"/>
      <c r="JP349" s="21"/>
      <c r="JQ349" s="21"/>
      <c r="JR349" s="21"/>
      <c r="JS349" s="21"/>
      <c r="JT349" s="21"/>
      <c r="JU349" s="21"/>
      <c r="JV349" s="21"/>
      <c r="JW349" s="21"/>
      <c r="JX349" s="21"/>
      <c r="JY349" s="21"/>
      <c r="JZ349" s="21"/>
      <c r="KA349" s="21"/>
      <c r="KB349" s="28"/>
    </row>
    <row r="350" spans="2:288" ht="15" customHeight="1" x14ac:dyDescent="0.25">
      <c r="B350" s="1590" t="s">
        <v>1887</v>
      </c>
      <c r="C350" s="1588" t="str">
        <v/>
      </c>
      <c r="D350" s="1588" t="str">
        <v/>
      </c>
      <c r="E350" s="1588" t="str">
        <v/>
      </c>
      <c r="F350" s="1588" t="str">
        <v/>
      </c>
      <c r="G350" s="1588" t="str">
        <v/>
      </c>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8"/>
      <c r="DX350" s="21"/>
      <c r="DY350" s="21"/>
      <c r="DZ350" s="21"/>
      <c r="EA350" s="21"/>
      <c r="EB350" s="21"/>
      <c r="EC350" s="21"/>
      <c r="ED350" s="21"/>
      <c r="EE350" s="21"/>
      <c r="EF350" s="21"/>
      <c r="EG350" s="21"/>
      <c r="EH350" s="21"/>
      <c r="EI350" s="21"/>
      <c r="EJ350" s="21"/>
      <c r="EK350" s="21"/>
      <c r="EL350" s="21"/>
      <c r="EM350" s="21"/>
      <c r="EN350" s="21"/>
      <c r="EO350" s="21"/>
      <c r="EP350" s="21"/>
      <c r="EQ350" s="21"/>
      <c r="ER350" s="28"/>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c r="GO350" s="21"/>
      <c r="GP350" s="21"/>
      <c r="GQ350" s="21"/>
      <c r="GR350" s="21"/>
      <c r="GS350" s="21"/>
      <c r="GT350" s="21"/>
      <c r="GU350" s="21"/>
      <c r="GV350" s="21"/>
      <c r="GW350" s="21"/>
      <c r="GX350" s="21"/>
      <c r="GY350" s="21"/>
      <c r="GZ350" s="21"/>
      <c r="HA350" s="21"/>
      <c r="HB350" s="21"/>
      <c r="HC350" s="21"/>
      <c r="HD350" s="21"/>
      <c r="HE350" s="21"/>
      <c r="HF350" s="21"/>
      <c r="HG350" s="21"/>
      <c r="HH350" s="21"/>
      <c r="HI350" s="21"/>
      <c r="HJ350" s="21"/>
      <c r="HK350" s="21"/>
      <c r="HL350" s="21"/>
      <c r="HM350" s="21"/>
      <c r="HN350" s="21"/>
      <c r="HO350" s="21"/>
      <c r="HP350" s="21"/>
      <c r="HQ350" s="21"/>
      <c r="HR350" s="21"/>
      <c r="HS350" s="21"/>
      <c r="HT350" s="21"/>
      <c r="HU350" s="21"/>
      <c r="HV350" s="21"/>
      <c r="HW350" s="21"/>
      <c r="HX350" s="21"/>
      <c r="HY350" s="21"/>
      <c r="HZ350" s="21"/>
      <c r="IA350" s="21"/>
      <c r="IB350" s="21"/>
      <c r="IC350" s="21"/>
      <c r="ID350" s="21"/>
      <c r="IE350" s="21"/>
      <c r="IF350" s="21"/>
      <c r="IG350" s="21"/>
      <c r="IH350" s="21"/>
      <c r="II350" s="21"/>
      <c r="IJ350" s="21"/>
      <c r="IK350" s="21"/>
      <c r="IL350" s="21"/>
      <c r="IM350" s="21"/>
      <c r="IN350" s="21"/>
      <c r="IO350" s="21"/>
      <c r="IP350" s="21"/>
      <c r="IQ350" s="21"/>
      <c r="IR350" s="21"/>
      <c r="IS350" s="21"/>
      <c r="IT350" s="21"/>
      <c r="IU350" s="21"/>
      <c r="IV350" s="21"/>
      <c r="IW350" s="21"/>
      <c r="IX350" s="21"/>
      <c r="IY350" s="21"/>
      <c r="IZ350" s="21"/>
      <c r="JA350" s="21"/>
      <c r="JB350" s="21"/>
      <c r="JC350" s="21"/>
      <c r="JD350" s="21"/>
      <c r="JE350" s="21"/>
      <c r="JF350" s="21"/>
      <c r="JG350" s="28"/>
      <c r="JH350" s="21"/>
      <c r="JI350" s="21"/>
      <c r="JJ350" s="21"/>
      <c r="JK350" s="21"/>
      <c r="JL350" s="21"/>
      <c r="JM350" s="21"/>
      <c r="JN350" s="21"/>
      <c r="JO350" s="21"/>
      <c r="JP350" s="21"/>
      <c r="JQ350" s="21"/>
      <c r="JR350" s="21"/>
      <c r="JS350" s="21"/>
      <c r="JT350" s="21"/>
      <c r="JU350" s="21"/>
      <c r="JV350" s="21"/>
      <c r="JW350" s="21"/>
      <c r="JX350" s="21"/>
      <c r="JY350" s="21"/>
      <c r="JZ350" s="21"/>
      <c r="KA350" s="21"/>
      <c r="KB350" s="28"/>
    </row>
    <row r="351" spans="2:288" ht="15" customHeight="1" x14ac:dyDescent="0.25">
      <c r="B351" s="1590" t="s">
        <v>1888</v>
      </c>
      <c r="C351" s="1588" t="str">
        <v/>
      </c>
      <c r="D351" s="1588" t="str">
        <v/>
      </c>
      <c r="E351" s="1588" t="str">
        <v/>
      </c>
      <c r="F351" s="1588" t="str">
        <v/>
      </c>
      <c r="G351" s="1588" t="str">
        <v/>
      </c>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8"/>
      <c r="DX351" s="21"/>
      <c r="DY351" s="21"/>
      <c r="DZ351" s="21"/>
      <c r="EA351" s="21"/>
      <c r="EB351" s="21"/>
      <c r="EC351" s="21"/>
      <c r="ED351" s="21"/>
      <c r="EE351" s="21"/>
      <c r="EF351" s="21"/>
      <c r="EG351" s="21"/>
      <c r="EH351" s="21"/>
      <c r="EI351" s="21"/>
      <c r="EJ351" s="21"/>
      <c r="EK351" s="21"/>
      <c r="EL351" s="21"/>
      <c r="EM351" s="21"/>
      <c r="EN351" s="21"/>
      <c r="EO351" s="21"/>
      <c r="EP351" s="21"/>
      <c r="EQ351" s="21"/>
      <c r="ER351" s="28"/>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c r="GO351" s="21"/>
      <c r="GP351" s="21"/>
      <c r="GQ351" s="21"/>
      <c r="GR351" s="21"/>
      <c r="GS351" s="21"/>
      <c r="GT351" s="21"/>
      <c r="GU351" s="21"/>
      <c r="GV351" s="21"/>
      <c r="GW351" s="21"/>
      <c r="GX351" s="21"/>
      <c r="GY351" s="21"/>
      <c r="GZ351" s="21"/>
      <c r="HA351" s="21"/>
      <c r="HB351" s="21"/>
      <c r="HC351" s="21"/>
      <c r="HD351" s="21"/>
      <c r="HE351" s="21"/>
      <c r="HF351" s="21"/>
      <c r="HG351" s="21"/>
      <c r="HH351" s="21"/>
      <c r="HI351" s="21"/>
      <c r="HJ351" s="21"/>
      <c r="HK351" s="21"/>
      <c r="HL351" s="21"/>
      <c r="HM351" s="21"/>
      <c r="HN351" s="21"/>
      <c r="HO351" s="21"/>
      <c r="HP351" s="21"/>
      <c r="HQ351" s="21"/>
      <c r="HR351" s="21"/>
      <c r="HS351" s="21"/>
      <c r="HT351" s="21"/>
      <c r="HU351" s="21"/>
      <c r="HV351" s="21"/>
      <c r="HW351" s="21"/>
      <c r="HX351" s="21"/>
      <c r="HY351" s="21"/>
      <c r="HZ351" s="21"/>
      <c r="IA351" s="21"/>
      <c r="IB351" s="21"/>
      <c r="IC351" s="21"/>
      <c r="ID351" s="21"/>
      <c r="IE351" s="21"/>
      <c r="IF351" s="21"/>
      <c r="IG351" s="21"/>
      <c r="IH351" s="21"/>
      <c r="II351" s="21"/>
      <c r="IJ351" s="21"/>
      <c r="IK351" s="21"/>
      <c r="IL351" s="21"/>
      <c r="IM351" s="21"/>
      <c r="IN351" s="21"/>
      <c r="IO351" s="21"/>
      <c r="IP351" s="21"/>
      <c r="IQ351" s="21"/>
      <c r="IR351" s="21"/>
      <c r="IS351" s="21"/>
      <c r="IT351" s="21"/>
      <c r="IU351" s="21"/>
      <c r="IV351" s="21"/>
      <c r="IW351" s="21"/>
      <c r="IX351" s="21"/>
      <c r="IY351" s="21"/>
      <c r="IZ351" s="21"/>
      <c r="JA351" s="21"/>
      <c r="JB351" s="21"/>
      <c r="JC351" s="21"/>
      <c r="JD351" s="21"/>
      <c r="JE351" s="21"/>
      <c r="JF351" s="21"/>
      <c r="JG351" s="28"/>
      <c r="JH351" s="21"/>
      <c r="JI351" s="21"/>
      <c r="JJ351" s="21"/>
      <c r="JK351" s="21"/>
      <c r="JL351" s="21"/>
      <c r="JM351" s="21"/>
      <c r="JN351" s="21"/>
      <c r="JO351" s="21"/>
      <c r="JP351" s="21"/>
      <c r="JQ351" s="21"/>
      <c r="JR351" s="21"/>
      <c r="JS351" s="21"/>
      <c r="JT351" s="21"/>
      <c r="JU351" s="21"/>
      <c r="JV351" s="21"/>
      <c r="JW351" s="21"/>
      <c r="JX351" s="21"/>
      <c r="JY351" s="21"/>
      <c r="JZ351" s="21"/>
      <c r="KA351" s="21"/>
      <c r="KB351" s="28"/>
    </row>
    <row r="352" spans="2:288" ht="15" customHeight="1" x14ac:dyDescent="0.25">
      <c r="B352" s="1590" t="s">
        <v>1889</v>
      </c>
      <c r="C352" s="1588" t="str">
        <v/>
      </c>
      <c r="D352" s="1588" t="str">
        <v/>
      </c>
      <c r="E352" s="1588" t="str">
        <v/>
      </c>
      <c r="F352" s="1588" t="str">
        <v/>
      </c>
      <c r="G352" s="1588" t="str">
        <v/>
      </c>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8"/>
      <c r="DX352" s="21"/>
      <c r="DY352" s="21"/>
      <c r="DZ352" s="21"/>
      <c r="EA352" s="21"/>
      <c r="EB352" s="21"/>
      <c r="EC352" s="21"/>
      <c r="ED352" s="21"/>
      <c r="EE352" s="21"/>
      <c r="EF352" s="21"/>
      <c r="EG352" s="21"/>
      <c r="EH352" s="21"/>
      <c r="EI352" s="21"/>
      <c r="EJ352" s="21"/>
      <c r="EK352" s="21"/>
      <c r="EL352" s="21"/>
      <c r="EM352" s="21"/>
      <c r="EN352" s="21"/>
      <c r="EO352" s="21"/>
      <c r="EP352" s="21"/>
      <c r="EQ352" s="21"/>
      <c r="ER352" s="28"/>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c r="GO352" s="21"/>
      <c r="GP352" s="21"/>
      <c r="GQ352" s="21"/>
      <c r="GR352" s="21"/>
      <c r="GS352" s="21"/>
      <c r="GT352" s="21"/>
      <c r="GU352" s="21"/>
      <c r="GV352" s="21"/>
      <c r="GW352" s="21"/>
      <c r="GX352" s="21"/>
      <c r="GY352" s="21"/>
      <c r="GZ352" s="21"/>
      <c r="HA352" s="21"/>
      <c r="HB352" s="21"/>
      <c r="HC352" s="21"/>
      <c r="HD352" s="21"/>
      <c r="HE352" s="21"/>
      <c r="HF352" s="21"/>
      <c r="HG352" s="21"/>
      <c r="HH352" s="21"/>
      <c r="HI352" s="21"/>
      <c r="HJ352" s="21"/>
      <c r="HK352" s="21"/>
      <c r="HL352" s="21"/>
      <c r="HM352" s="21"/>
      <c r="HN352" s="21"/>
      <c r="HO352" s="21"/>
      <c r="HP352" s="21"/>
      <c r="HQ352" s="21"/>
      <c r="HR352" s="21"/>
      <c r="HS352" s="21"/>
      <c r="HT352" s="21"/>
      <c r="HU352" s="21"/>
      <c r="HV352" s="21"/>
      <c r="HW352" s="21"/>
      <c r="HX352" s="21"/>
      <c r="HY352" s="21"/>
      <c r="HZ352" s="21"/>
      <c r="IA352" s="21"/>
      <c r="IB352" s="21"/>
      <c r="IC352" s="21"/>
      <c r="ID352" s="21"/>
      <c r="IE352" s="21"/>
      <c r="IF352" s="21"/>
      <c r="IG352" s="21"/>
      <c r="IH352" s="21"/>
      <c r="II352" s="21"/>
      <c r="IJ352" s="21"/>
      <c r="IK352" s="21"/>
      <c r="IL352" s="21"/>
      <c r="IM352" s="21"/>
      <c r="IN352" s="21"/>
      <c r="IO352" s="21"/>
      <c r="IP352" s="21"/>
      <c r="IQ352" s="21"/>
      <c r="IR352" s="21"/>
      <c r="IS352" s="21"/>
      <c r="IT352" s="21"/>
      <c r="IU352" s="21"/>
      <c r="IV352" s="21"/>
      <c r="IW352" s="21"/>
      <c r="IX352" s="21"/>
      <c r="IY352" s="21"/>
      <c r="IZ352" s="21"/>
      <c r="JA352" s="21"/>
      <c r="JB352" s="21"/>
      <c r="JC352" s="21"/>
      <c r="JD352" s="21"/>
      <c r="JE352" s="21"/>
      <c r="JF352" s="21"/>
      <c r="JG352" s="28"/>
      <c r="JH352" s="21"/>
      <c r="JI352" s="21"/>
      <c r="JJ352" s="21"/>
      <c r="JK352" s="21"/>
      <c r="JL352" s="21"/>
      <c r="JM352" s="21"/>
      <c r="JN352" s="21"/>
      <c r="JO352" s="21"/>
      <c r="JP352" s="21"/>
      <c r="JQ352" s="21"/>
      <c r="JR352" s="21"/>
      <c r="JS352" s="21"/>
      <c r="JT352" s="21"/>
      <c r="JU352" s="21"/>
      <c r="JV352" s="21"/>
      <c r="JW352" s="21"/>
      <c r="JX352" s="21"/>
      <c r="JY352" s="21"/>
      <c r="JZ352" s="21"/>
      <c r="KA352" s="21"/>
      <c r="KB352" s="28"/>
    </row>
    <row r="353" spans="2:288" ht="15" customHeight="1" x14ac:dyDescent="0.25">
      <c r="B353" s="1590" t="s">
        <v>1890</v>
      </c>
      <c r="C353" s="1588" t="str">
        <v/>
      </c>
      <c r="D353" s="1588" t="str">
        <v/>
      </c>
      <c r="E353" s="1588" t="str">
        <v/>
      </c>
      <c r="F353" s="1588" t="str">
        <v/>
      </c>
      <c r="G353" s="1588" t="str">
        <v/>
      </c>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8"/>
      <c r="DX353" s="21"/>
      <c r="DY353" s="21"/>
      <c r="DZ353" s="21"/>
      <c r="EA353" s="21"/>
      <c r="EB353" s="21"/>
      <c r="EC353" s="21"/>
      <c r="ED353" s="21"/>
      <c r="EE353" s="21"/>
      <c r="EF353" s="21"/>
      <c r="EG353" s="21"/>
      <c r="EH353" s="21"/>
      <c r="EI353" s="21"/>
      <c r="EJ353" s="21"/>
      <c r="EK353" s="21"/>
      <c r="EL353" s="21"/>
      <c r="EM353" s="21"/>
      <c r="EN353" s="21"/>
      <c r="EO353" s="21"/>
      <c r="EP353" s="21"/>
      <c r="EQ353" s="21"/>
      <c r="ER353" s="28"/>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c r="GO353" s="21"/>
      <c r="GP353" s="21"/>
      <c r="GQ353" s="21"/>
      <c r="GR353" s="21"/>
      <c r="GS353" s="21"/>
      <c r="GT353" s="21"/>
      <c r="GU353" s="21"/>
      <c r="GV353" s="21"/>
      <c r="GW353" s="21"/>
      <c r="GX353" s="21"/>
      <c r="GY353" s="21"/>
      <c r="GZ353" s="21"/>
      <c r="HA353" s="21"/>
      <c r="HB353" s="21"/>
      <c r="HC353" s="21"/>
      <c r="HD353" s="21"/>
      <c r="HE353" s="21"/>
      <c r="HF353" s="21"/>
      <c r="HG353" s="21"/>
      <c r="HH353" s="21"/>
      <c r="HI353" s="21"/>
      <c r="HJ353" s="21"/>
      <c r="HK353" s="21"/>
      <c r="HL353" s="21"/>
      <c r="HM353" s="21"/>
      <c r="HN353" s="21"/>
      <c r="HO353" s="21"/>
      <c r="HP353" s="21"/>
      <c r="HQ353" s="21"/>
      <c r="HR353" s="21"/>
      <c r="HS353" s="21"/>
      <c r="HT353" s="21"/>
      <c r="HU353" s="21"/>
      <c r="HV353" s="21"/>
      <c r="HW353" s="21"/>
      <c r="HX353" s="21"/>
      <c r="HY353" s="21"/>
      <c r="HZ353" s="21"/>
      <c r="IA353" s="21"/>
      <c r="IB353" s="21"/>
      <c r="IC353" s="21"/>
      <c r="ID353" s="21"/>
      <c r="IE353" s="21"/>
      <c r="IF353" s="21"/>
      <c r="IG353" s="21"/>
      <c r="IH353" s="21"/>
      <c r="II353" s="21"/>
      <c r="IJ353" s="21"/>
      <c r="IK353" s="21"/>
      <c r="IL353" s="21"/>
      <c r="IM353" s="21"/>
      <c r="IN353" s="21"/>
      <c r="IO353" s="21"/>
      <c r="IP353" s="21"/>
      <c r="IQ353" s="21"/>
      <c r="IR353" s="21"/>
      <c r="IS353" s="21"/>
      <c r="IT353" s="21"/>
      <c r="IU353" s="21"/>
      <c r="IV353" s="21"/>
      <c r="IW353" s="21"/>
      <c r="IX353" s="21"/>
      <c r="IY353" s="21"/>
      <c r="IZ353" s="21"/>
      <c r="JA353" s="21"/>
      <c r="JB353" s="21"/>
      <c r="JC353" s="21"/>
      <c r="JD353" s="21"/>
      <c r="JE353" s="21"/>
      <c r="JF353" s="21"/>
      <c r="JG353" s="28"/>
      <c r="JH353" s="21"/>
      <c r="JI353" s="21"/>
      <c r="JJ353" s="21"/>
      <c r="JK353" s="21"/>
      <c r="JL353" s="21"/>
      <c r="JM353" s="21"/>
      <c r="JN353" s="21"/>
      <c r="JO353" s="21"/>
      <c r="JP353" s="21"/>
      <c r="JQ353" s="21"/>
      <c r="JR353" s="21"/>
      <c r="JS353" s="21"/>
      <c r="JT353" s="21"/>
      <c r="JU353" s="21"/>
      <c r="JV353" s="21"/>
      <c r="JW353" s="21"/>
      <c r="JX353" s="21"/>
      <c r="JY353" s="21"/>
      <c r="JZ353" s="21"/>
      <c r="KA353" s="21"/>
      <c r="KB353" s="28"/>
    </row>
    <row r="354" spans="2:288" ht="15" customHeight="1" x14ac:dyDescent="0.25">
      <c r="B354" s="1590" t="s">
        <v>1891</v>
      </c>
      <c r="C354" s="1588" t="str">
        <v/>
      </c>
      <c r="D354" s="1588" t="str">
        <v/>
      </c>
      <c r="E354" s="1588" t="str">
        <v/>
      </c>
      <c r="F354" s="1588" t="str">
        <v/>
      </c>
      <c r="G354" s="1588" t="str">
        <v/>
      </c>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8"/>
      <c r="DX354" s="21"/>
      <c r="DY354" s="21"/>
      <c r="DZ354" s="21"/>
      <c r="EA354" s="21"/>
      <c r="EB354" s="21"/>
      <c r="EC354" s="21"/>
      <c r="ED354" s="21"/>
      <c r="EE354" s="21"/>
      <c r="EF354" s="21"/>
      <c r="EG354" s="21"/>
      <c r="EH354" s="21"/>
      <c r="EI354" s="21"/>
      <c r="EJ354" s="21"/>
      <c r="EK354" s="21"/>
      <c r="EL354" s="21"/>
      <c r="EM354" s="21"/>
      <c r="EN354" s="21"/>
      <c r="EO354" s="21"/>
      <c r="EP354" s="21"/>
      <c r="EQ354" s="21"/>
      <c r="ER354" s="28"/>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c r="GO354" s="21"/>
      <c r="GP354" s="21"/>
      <c r="GQ354" s="21"/>
      <c r="GR354" s="21"/>
      <c r="GS354" s="21"/>
      <c r="GT354" s="21"/>
      <c r="GU354" s="21"/>
      <c r="GV354" s="21"/>
      <c r="GW354" s="21"/>
      <c r="GX354" s="21"/>
      <c r="GY354" s="21"/>
      <c r="GZ354" s="21"/>
      <c r="HA354" s="21"/>
      <c r="HB354" s="21"/>
      <c r="HC354" s="21"/>
      <c r="HD354" s="21"/>
      <c r="HE354" s="21"/>
      <c r="HF354" s="21"/>
      <c r="HG354" s="21"/>
      <c r="HH354" s="21"/>
      <c r="HI354" s="21"/>
      <c r="HJ354" s="21"/>
      <c r="HK354" s="21"/>
      <c r="HL354" s="21"/>
      <c r="HM354" s="21"/>
      <c r="HN354" s="21"/>
      <c r="HO354" s="21"/>
      <c r="HP354" s="21"/>
      <c r="HQ354" s="21"/>
      <c r="HR354" s="21"/>
      <c r="HS354" s="21"/>
      <c r="HT354" s="21"/>
      <c r="HU354" s="21"/>
      <c r="HV354" s="21"/>
      <c r="HW354" s="21"/>
      <c r="HX354" s="21"/>
      <c r="HY354" s="21"/>
      <c r="HZ354" s="21"/>
      <c r="IA354" s="21"/>
      <c r="IB354" s="21"/>
      <c r="IC354" s="21"/>
      <c r="ID354" s="21"/>
      <c r="IE354" s="21"/>
      <c r="IF354" s="21"/>
      <c r="IG354" s="21"/>
      <c r="IH354" s="21"/>
      <c r="II354" s="21"/>
      <c r="IJ354" s="21"/>
      <c r="IK354" s="21"/>
      <c r="IL354" s="21"/>
      <c r="IM354" s="21"/>
      <c r="IN354" s="21"/>
      <c r="IO354" s="21"/>
      <c r="IP354" s="21"/>
      <c r="IQ354" s="21"/>
      <c r="IR354" s="21"/>
      <c r="IS354" s="21"/>
      <c r="IT354" s="21"/>
      <c r="IU354" s="21"/>
      <c r="IV354" s="21"/>
      <c r="IW354" s="21"/>
      <c r="IX354" s="21"/>
      <c r="IY354" s="21"/>
      <c r="IZ354" s="21"/>
      <c r="JA354" s="21"/>
      <c r="JB354" s="21"/>
      <c r="JC354" s="21"/>
      <c r="JD354" s="21"/>
      <c r="JE354" s="21"/>
      <c r="JF354" s="21"/>
      <c r="JG354" s="28"/>
      <c r="JH354" s="21"/>
      <c r="JI354" s="21"/>
      <c r="JJ354" s="21"/>
      <c r="JK354" s="21"/>
      <c r="JL354" s="21"/>
      <c r="JM354" s="21"/>
      <c r="JN354" s="21"/>
      <c r="JO354" s="21"/>
      <c r="JP354" s="21"/>
      <c r="JQ354" s="21"/>
      <c r="JR354" s="21"/>
      <c r="JS354" s="21"/>
      <c r="JT354" s="21"/>
      <c r="JU354" s="21"/>
      <c r="JV354" s="21"/>
      <c r="JW354" s="21"/>
      <c r="JX354" s="21"/>
      <c r="JY354" s="21"/>
      <c r="JZ354" s="21"/>
      <c r="KA354" s="21"/>
      <c r="KB354" s="28"/>
    </row>
    <row r="355" spans="2:288" ht="15" customHeight="1" x14ac:dyDescent="0.25">
      <c r="B355" s="1590" t="s">
        <v>1892</v>
      </c>
      <c r="C355" s="1588" t="str">
        <v/>
      </c>
      <c r="D355" s="1588" t="str">
        <v/>
      </c>
      <c r="E355" s="1588" t="str">
        <v/>
      </c>
      <c r="F355" s="1588" t="str">
        <v/>
      </c>
      <c r="G355" s="1588" t="str">
        <v/>
      </c>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8"/>
      <c r="DX355" s="21"/>
      <c r="DY355" s="21"/>
      <c r="DZ355" s="21"/>
      <c r="EA355" s="21"/>
      <c r="EB355" s="21"/>
      <c r="EC355" s="21"/>
      <c r="ED355" s="21"/>
      <c r="EE355" s="21"/>
      <c r="EF355" s="21"/>
      <c r="EG355" s="21"/>
      <c r="EH355" s="21"/>
      <c r="EI355" s="21"/>
      <c r="EJ355" s="21"/>
      <c r="EK355" s="21"/>
      <c r="EL355" s="21"/>
      <c r="EM355" s="21"/>
      <c r="EN355" s="21"/>
      <c r="EO355" s="21"/>
      <c r="EP355" s="21"/>
      <c r="EQ355" s="21"/>
      <c r="ER355" s="28"/>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c r="GO355" s="21"/>
      <c r="GP355" s="21"/>
      <c r="GQ355" s="21"/>
      <c r="GR355" s="21"/>
      <c r="GS355" s="21"/>
      <c r="GT355" s="21"/>
      <c r="GU355" s="21"/>
      <c r="GV355" s="21"/>
      <c r="GW355" s="21"/>
      <c r="GX355" s="21"/>
      <c r="GY355" s="21"/>
      <c r="GZ355" s="21"/>
      <c r="HA355" s="21"/>
      <c r="HB355" s="21"/>
      <c r="HC355" s="21"/>
      <c r="HD355" s="21"/>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8"/>
      <c r="JH355" s="21"/>
      <c r="JI355" s="21"/>
      <c r="JJ355" s="21"/>
      <c r="JK355" s="21"/>
      <c r="JL355" s="21"/>
      <c r="JM355" s="21"/>
      <c r="JN355" s="21"/>
      <c r="JO355" s="21"/>
      <c r="JP355" s="21"/>
      <c r="JQ355" s="21"/>
      <c r="JR355" s="21"/>
      <c r="JS355" s="21"/>
      <c r="JT355" s="21"/>
      <c r="JU355" s="21"/>
      <c r="JV355" s="21"/>
      <c r="JW355" s="21"/>
      <c r="JX355" s="21"/>
      <c r="JY355" s="21"/>
      <c r="JZ355" s="21"/>
      <c r="KA355" s="21"/>
      <c r="KB355" s="28"/>
    </row>
    <row r="356" spans="2:288" ht="15" customHeight="1" x14ac:dyDescent="0.25">
      <c r="B356" s="1590" t="s">
        <v>1893</v>
      </c>
      <c r="C356" s="1588" t="str">
        <v/>
      </c>
      <c r="D356" s="1588" t="str">
        <v/>
      </c>
      <c r="E356" s="1588" t="str">
        <v/>
      </c>
      <c r="F356" s="1588" t="str">
        <v/>
      </c>
      <c r="G356" s="1588" t="str">
        <v/>
      </c>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8"/>
      <c r="DX356" s="21"/>
      <c r="DY356" s="21"/>
      <c r="DZ356" s="21"/>
      <c r="EA356" s="21"/>
      <c r="EB356" s="21"/>
      <c r="EC356" s="21"/>
      <c r="ED356" s="21"/>
      <c r="EE356" s="21"/>
      <c r="EF356" s="21"/>
      <c r="EG356" s="21"/>
      <c r="EH356" s="21"/>
      <c r="EI356" s="21"/>
      <c r="EJ356" s="21"/>
      <c r="EK356" s="21"/>
      <c r="EL356" s="21"/>
      <c r="EM356" s="21"/>
      <c r="EN356" s="21"/>
      <c r="EO356" s="21"/>
      <c r="EP356" s="21"/>
      <c r="EQ356" s="21"/>
      <c r="ER356" s="28"/>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c r="GO356" s="21"/>
      <c r="GP356" s="21"/>
      <c r="GQ356" s="21"/>
      <c r="GR356" s="21"/>
      <c r="GS356" s="21"/>
      <c r="GT356" s="21"/>
      <c r="GU356" s="21"/>
      <c r="GV356" s="21"/>
      <c r="GW356" s="21"/>
      <c r="GX356" s="21"/>
      <c r="GY356" s="21"/>
      <c r="GZ356" s="21"/>
      <c r="HA356" s="21"/>
      <c r="HB356" s="21"/>
      <c r="HC356" s="21"/>
      <c r="HD356" s="21"/>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8"/>
      <c r="JH356" s="21"/>
      <c r="JI356" s="21"/>
      <c r="JJ356" s="21"/>
      <c r="JK356" s="21"/>
      <c r="JL356" s="21"/>
      <c r="JM356" s="21"/>
      <c r="JN356" s="21"/>
      <c r="JO356" s="21"/>
      <c r="JP356" s="21"/>
      <c r="JQ356" s="21"/>
      <c r="JR356" s="21"/>
      <c r="JS356" s="21"/>
      <c r="JT356" s="21"/>
      <c r="JU356" s="21"/>
      <c r="JV356" s="21"/>
      <c r="JW356" s="21"/>
      <c r="JX356" s="21"/>
      <c r="JY356" s="21"/>
      <c r="JZ356" s="21"/>
      <c r="KA356" s="21"/>
      <c r="KB356" s="28"/>
    </row>
    <row r="357" spans="2:288" ht="15" customHeight="1" x14ac:dyDescent="0.25">
      <c r="B357" s="1590" t="s">
        <v>1894</v>
      </c>
      <c r="C357" s="1588" t="str">
        <v/>
      </c>
      <c r="D357" s="1588" t="str">
        <v/>
      </c>
      <c r="E357" s="1588" t="str">
        <v/>
      </c>
      <c r="F357" s="1588" t="str">
        <v/>
      </c>
      <c r="G357" s="1588" t="str">
        <v/>
      </c>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8"/>
      <c r="DX357" s="21"/>
      <c r="DY357" s="21"/>
      <c r="DZ357" s="21"/>
      <c r="EA357" s="21"/>
      <c r="EB357" s="21"/>
      <c r="EC357" s="21"/>
      <c r="ED357" s="21"/>
      <c r="EE357" s="21"/>
      <c r="EF357" s="21"/>
      <c r="EG357" s="21"/>
      <c r="EH357" s="21"/>
      <c r="EI357" s="21"/>
      <c r="EJ357" s="21"/>
      <c r="EK357" s="21"/>
      <c r="EL357" s="21"/>
      <c r="EM357" s="21"/>
      <c r="EN357" s="21"/>
      <c r="EO357" s="21"/>
      <c r="EP357" s="21"/>
      <c r="EQ357" s="21"/>
      <c r="ER357" s="28"/>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1"/>
      <c r="GK357" s="21"/>
      <c r="GL357" s="21"/>
      <c r="GM357" s="21"/>
      <c r="GN357" s="21"/>
      <c r="GO357" s="21"/>
      <c r="GP357" s="21"/>
      <c r="GQ357" s="21"/>
      <c r="GR357" s="21"/>
      <c r="GS357" s="21"/>
      <c r="GT357" s="21"/>
      <c r="GU357" s="21"/>
      <c r="GV357" s="21"/>
      <c r="GW357" s="21"/>
      <c r="GX357" s="21"/>
      <c r="GY357" s="21"/>
      <c r="GZ357" s="21"/>
      <c r="HA357" s="21"/>
      <c r="HB357" s="21"/>
      <c r="HC357" s="21"/>
      <c r="HD357" s="21"/>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8"/>
      <c r="JH357" s="21"/>
      <c r="JI357" s="21"/>
      <c r="JJ357" s="21"/>
      <c r="JK357" s="21"/>
      <c r="JL357" s="21"/>
      <c r="JM357" s="21"/>
      <c r="JN357" s="21"/>
      <c r="JO357" s="21"/>
      <c r="JP357" s="21"/>
      <c r="JQ357" s="21"/>
      <c r="JR357" s="21"/>
      <c r="JS357" s="21"/>
      <c r="JT357" s="21"/>
      <c r="JU357" s="21"/>
      <c r="JV357" s="21"/>
      <c r="JW357" s="21"/>
      <c r="JX357" s="21"/>
      <c r="JY357" s="21"/>
      <c r="JZ357" s="21"/>
      <c r="KA357" s="21"/>
      <c r="KB357" s="28"/>
    </row>
    <row r="358" spans="2:288" ht="15" customHeight="1" x14ac:dyDescent="0.25">
      <c r="B358" s="1590" t="s">
        <v>1895</v>
      </c>
      <c r="C358" s="1588" t="str">
        <v/>
      </c>
      <c r="D358" s="1588" t="str">
        <v/>
      </c>
      <c r="E358" s="1588" t="str">
        <v/>
      </c>
      <c r="F358" s="1588" t="str">
        <v/>
      </c>
      <c r="G358" s="1588" t="str">
        <v/>
      </c>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8"/>
      <c r="DX358" s="21"/>
      <c r="DY358" s="21"/>
      <c r="DZ358" s="21"/>
      <c r="EA358" s="21"/>
      <c r="EB358" s="21"/>
      <c r="EC358" s="21"/>
      <c r="ED358" s="21"/>
      <c r="EE358" s="21"/>
      <c r="EF358" s="21"/>
      <c r="EG358" s="21"/>
      <c r="EH358" s="21"/>
      <c r="EI358" s="21"/>
      <c r="EJ358" s="21"/>
      <c r="EK358" s="21"/>
      <c r="EL358" s="21"/>
      <c r="EM358" s="21"/>
      <c r="EN358" s="21"/>
      <c r="EO358" s="21"/>
      <c r="EP358" s="21"/>
      <c r="EQ358" s="21"/>
      <c r="ER358" s="28"/>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1"/>
      <c r="GK358" s="21"/>
      <c r="GL358" s="21"/>
      <c r="GM358" s="21"/>
      <c r="GN358" s="21"/>
      <c r="GO358" s="21"/>
      <c r="GP358" s="21"/>
      <c r="GQ358" s="21"/>
      <c r="GR358" s="21"/>
      <c r="GS358" s="21"/>
      <c r="GT358" s="21"/>
      <c r="GU358" s="21"/>
      <c r="GV358" s="21"/>
      <c r="GW358" s="21"/>
      <c r="GX358" s="21"/>
      <c r="GY358" s="21"/>
      <c r="GZ358" s="21"/>
      <c r="HA358" s="21"/>
      <c r="HB358" s="21"/>
      <c r="HC358" s="21"/>
      <c r="HD358" s="21"/>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8"/>
      <c r="JH358" s="21"/>
      <c r="JI358" s="21"/>
      <c r="JJ358" s="21"/>
      <c r="JK358" s="21"/>
      <c r="JL358" s="21"/>
      <c r="JM358" s="21"/>
      <c r="JN358" s="21"/>
      <c r="JO358" s="21"/>
      <c r="JP358" s="21"/>
      <c r="JQ358" s="21"/>
      <c r="JR358" s="21"/>
      <c r="JS358" s="21"/>
      <c r="JT358" s="21"/>
      <c r="JU358" s="21"/>
      <c r="JV358" s="21"/>
      <c r="JW358" s="21"/>
      <c r="JX358" s="21"/>
      <c r="JY358" s="21"/>
      <c r="JZ358" s="21"/>
      <c r="KA358" s="21"/>
      <c r="KB358" s="28"/>
    </row>
    <row r="359" spans="2:288" ht="15" customHeight="1" x14ac:dyDescent="0.25">
      <c r="B359" s="1590" t="s">
        <v>1896</v>
      </c>
      <c r="C359" s="1588" t="str">
        <v/>
      </c>
      <c r="D359" s="1588" t="str">
        <v/>
      </c>
      <c r="E359" s="1588" t="str">
        <v/>
      </c>
      <c r="F359" s="1588" t="str">
        <v/>
      </c>
      <c r="G359" s="1588" t="str">
        <v/>
      </c>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8"/>
      <c r="DX359" s="21"/>
      <c r="DY359" s="21"/>
      <c r="DZ359" s="21"/>
      <c r="EA359" s="21"/>
      <c r="EB359" s="21"/>
      <c r="EC359" s="21"/>
      <c r="ED359" s="21"/>
      <c r="EE359" s="21"/>
      <c r="EF359" s="21"/>
      <c r="EG359" s="21"/>
      <c r="EH359" s="21"/>
      <c r="EI359" s="21"/>
      <c r="EJ359" s="21"/>
      <c r="EK359" s="21"/>
      <c r="EL359" s="21"/>
      <c r="EM359" s="21"/>
      <c r="EN359" s="21"/>
      <c r="EO359" s="21"/>
      <c r="EP359" s="21"/>
      <c r="EQ359" s="21"/>
      <c r="ER359" s="28"/>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1"/>
      <c r="GK359" s="21"/>
      <c r="GL359" s="21"/>
      <c r="GM359" s="21"/>
      <c r="GN359" s="21"/>
      <c r="GO359" s="21"/>
      <c r="GP359" s="21"/>
      <c r="GQ359" s="21"/>
      <c r="GR359" s="21"/>
      <c r="GS359" s="21"/>
      <c r="GT359" s="21"/>
      <c r="GU359" s="21"/>
      <c r="GV359" s="21"/>
      <c r="GW359" s="21"/>
      <c r="GX359" s="21"/>
      <c r="GY359" s="21"/>
      <c r="GZ359" s="21"/>
      <c r="HA359" s="21"/>
      <c r="HB359" s="21"/>
      <c r="HC359" s="21"/>
      <c r="HD359" s="21"/>
      <c r="HE359" s="21"/>
      <c r="HF359" s="21"/>
      <c r="HG359" s="21"/>
      <c r="HH359" s="21"/>
      <c r="HI359" s="21"/>
      <c r="HJ359" s="21"/>
      <c r="HK359" s="21"/>
      <c r="HL359" s="21"/>
      <c r="HM359" s="21"/>
      <c r="HN359" s="21"/>
      <c r="HO359" s="21"/>
      <c r="HP359" s="21"/>
      <c r="HQ359" s="21"/>
      <c r="HR359" s="21"/>
      <c r="HS359" s="21"/>
      <c r="HT359" s="21"/>
      <c r="HU359" s="21"/>
      <c r="HV359" s="21"/>
      <c r="HW359" s="21"/>
      <c r="HX359" s="21"/>
      <c r="HY359" s="21"/>
      <c r="HZ359" s="21"/>
      <c r="IA359" s="21"/>
      <c r="IB359" s="21"/>
      <c r="IC359" s="21"/>
      <c r="ID359" s="21"/>
      <c r="IE359" s="21"/>
      <c r="IF359" s="21"/>
      <c r="IG359" s="21"/>
      <c r="IH359" s="21"/>
      <c r="II359" s="21"/>
      <c r="IJ359" s="21"/>
      <c r="IK359" s="21"/>
      <c r="IL359" s="21"/>
      <c r="IM359" s="21"/>
      <c r="IN359" s="21"/>
      <c r="IO359" s="21"/>
      <c r="IP359" s="21"/>
      <c r="IQ359" s="21"/>
      <c r="IR359" s="21"/>
      <c r="IS359" s="21"/>
      <c r="IT359" s="21"/>
      <c r="IU359" s="21"/>
      <c r="IV359" s="21"/>
      <c r="IW359" s="21"/>
      <c r="IX359" s="21"/>
      <c r="IY359" s="21"/>
      <c r="IZ359" s="21"/>
      <c r="JA359" s="21"/>
      <c r="JB359" s="21"/>
      <c r="JC359" s="21"/>
      <c r="JD359" s="21"/>
      <c r="JE359" s="21"/>
      <c r="JF359" s="21"/>
      <c r="JG359" s="28"/>
      <c r="JH359" s="21"/>
      <c r="JI359" s="21"/>
      <c r="JJ359" s="21"/>
      <c r="JK359" s="21"/>
      <c r="JL359" s="21"/>
      <c r="JM359" s="21"/>
      <c r="JN359" s="21"/>
      <c r="JO359" s="21"/>
      <c r="JP359" s="21"/>
      <c r="JQ359" s="21"/>
      <c r="JR359" s="21"/>
      <c r="JS359" s="21"/>
      <c r="JT359" s="21"/>
      <c r="JU359" s="21"/>
      <c r="JV359" s="21"/>
      <c r="JW359" s="21"/>
      <c r="JX359" s="21"/>
      <c r="JY359" s="21"/>
      <c r="JZ359" s="21"/>
      <c r="KA359" s="21"/>
      <c r="KB359" s="28"/>
    </row>
    <row r="360" spans="2:288" ht="15" customHeight="1" x14ac:dyDescent="0.25">
      <c r="B360" s="1590" t="s">
        <v>1897</v>
      </c>
      <c r="C360" s="1588" t="str">
        <v/>
      </c>
      <c r="D360" s="1588" t="str">
        <v/>
      </c>
      <c r="E360" s="1588" t="str">
        <v/>
      </c>
      <c r="F360" s="1588" t="str">
        <v/>
      </c>
      <c r="G360" s="1588" t="str">
        <v/>
      </c>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8"/>
      <c r="DX360" s="21"/>
      <c r="DY360" s="21"/>
      <c r="DZ360" s="21"/>
      <c r="EA360" s="21"/>
      <c r="EB360" s="21"/>
      <c r="EC360" s="21"/>
      <c r="ED360" s="21"/>
      <c r="EE360" s="21"/>
      <c r="EF360" s="21"/>
      <c r="EG360" s="21"/>
      <c r="EH360" s="21"/>
      <c r="EI360" s="21"/>
      <c r="EJ360" s="21"/>
      <c r="EK360" s="21"/>
      <c r="EL360" s="21"/>
      <c r="EM360" s="21"/>
      <c r="EN360" s="21"/>
      <c r="EO360" s="21"/>
      <c r="EP360" s="21"/>
      <c r="EQ360" s="21"/>
      <c r="ER360" s="28"/>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1"/>
      <c r="GK360" s="21"/>
      <c r="GL360" s="21"/>
      <c r="GM360" s="21"/>
      <c r="GN360" s="21"/>
      <c r="GO360" s="21"/>
      <c r="GP360" s="21"/>
      <c r="GQ360" s="21"/>
      <c r="GR360" s="21"/>
      <c r="GS360" s="21"/>
      <c r="GT360" s="21"/>
      <c r="GU360" s="21"/>
      <c r="GV360" s="21"/>
      <c r="GW360" s="21"/>
      <c r="GX360" s="21"/>
      <c r="GY360" s="21"/>
      <c r="GZ360" s="21"/>
      <c r="HA360" s="21"/>
      <c r="HB360" s="21"/>
      <c r="HC360" s="21"/>
      <c r="HD360" s="21"/>
      <c r="HE360" s="21"/>
      <c r="HF360" s="21"/>
      <c r="HG360" s="21"/>
      <c r="HH360" s="21"/>
      <c r="HI360" s="21"/>
      <c r="HJ360" s="21"/>
      <c r="HK360" s="21"/>
      <c r="HL360" s="21"/>
      <c r="HM360" s="21"/>
      <c r="HN360" s="21"/>
      <c r="HO360" s="21"/>
      <c r="HP360" s="21"/>
      <c r="HQ360" s="21"/>
      <c r="HR360" s="21"/>
      <c r="HS360" s="21"/>
      <c r="HT360" s="21"/>
      <c r="HU360" s="21"/>
      <c r="HV360" s="21"/>
      <c r="HW360" s="21"/>
      <c r="HX360" s="21"/>
      <c r="HY360" s="21"/>
      <c r="HZ360" s="21"/>
      <c r="IA360" s="21"/>
      <c r="IB360" s="21"/>
      <c r="IC360" s="21"/>
      <c r="ID360" s="21"/>
      <c r="IE360" s="21"/>
      <c r="IF360" s="21"/>
      <c r="IG360" s="21"/>
      <c r="IH360" s="21"/>
      <c r="II360" s="21"/>
      <c r="IJ360" s="21"/>
      <c r="IK360" s="21"/>
      <c r="IL360" s="21"/>
      <c r="IM360" s="21"/>
      <c r="IN360" s="21"/>
      <c r="IO360" s="21"/>
      <c r="IP360" s="21"/>
      <c r="IQ360" s="21"/>
      <c r="IR360" s="21"/>
      <c r="IS360" s="21"/>
      <c r="IT360" s="21"/>
      <c r="IU360" s="21"/>
      <c r="IV360" s="21"/>
      <c r="IW360" s="21"/>
      <c r="IX360" s="21"/>
      <c r="IY360" s="21"/>
      <c r="IZ360" s="21"/>
      <c r="JA360" s="21"/>
      <c r="JB360" s="21"/>
      <c r="JC360" s="21"/>
      <c r="JD360" s="21"/>
      <c r="JE360" s="21"/>
      <c r="JF360" s="21"/>
      <c r="JG360" s="28"/>
      <c r="JH360" s="21"/>
      <c r="JI360" s="21"/>
      <c r="JJ360" s="21"/>
      <c r="JK360" s="21"/>
      <c r="JL360" s="21"/>
      <c r="JM360" s="21"/>
      <c r="JN360" s="21"/>
      <c r="JO360" s="21"/>
      <c r="JP360" s="21"/>
      <c r="JQ360" s="21"/>
      <c r="JR360" s="21"/>
      <c r="JS360" s="21"/>
      <c r="JT360" s="21"/>
      <c r="JU360" s="21"/>
      <c r="JV360" s="21"/>
      <c r="JW360" s="21"/>
      <c r="JX360" s="21"/>
      <c r="JY360" s="21"/>
      <c r="JZ360" s="21"/>
      <c r="KA360" s="21"/>
      <c r="KB360" s="28"/>
    </row>
    <row r="361" spans="2:288" ht="15" customHeight="1" x14ac:dyDescent="0.25">
      <c r="B361" s="1590" t="s">
        <v>1898</v>
      </c>
      <c r="C361" s="1588" t="str">
        <v/>
      </c>
      <c r="D361" s="1588" t="str">
        <v/>
      </c>
      <c r="E361" s="1588" t="str">
        <v/>
      </c>
      <c r="F361" s="1588" t="str">
        <v/>
      </c>
      <c r="G361" s="1588" t="str">
        <v/>
      </c>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8"/>
      <c r="DX361" s="21"/>
      <c r="DY361" s="21"/>
      <c r="DZ361" s="21"/>
      <c r="EA361" s="21"/>
      <c r="EB361" s="21"/>
      <c r="EC361" s="21"/>
      <c r="ED361" s="21"/>
      <c r="EE361" s="21"/>
      <c r="EF361" s="21"/>
      <c r="EG361" s="21"/>
      <c r="EH361" s="21"/>
      <c r="EI361" s="21"/>
      <c r="EJ361" s="21"/>
      <c r="EK361" s="21"/>
      <c r="EL361" s="21"/>
      <c r="EM361" s="21"/>
      <c r="EN361" s="21"/>
      <c r="EO361" s="21"/>
      <c r="EP361" s="21"/>
      <c r="EQ361" s="21"/>
      <c r="ER361" s="28"/>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1"/>
      <c r="GK361" s="21"/>
      <c r="GL361" s="21"/>
      <c r="GM361" s="21"/>
      <c r="GN361" s="21"/>
      <c r="GO361" s="21"/>
      <c r="GP361" s="21"/>
      <c r="GQ361" s="21"/>
      <c r="GR361" s="21"/>
      <c r="GS361" s="21"/>
      <c r="GT361" s="21"/>
      <c r="GU361" s="21"/>
      <c r="GV361" s="21"/>
      <c r="GW361" s="21"/>
      <c r="GX361" s="21"/>
      <c r="GY361" s="21"/>
      <c r="GZ361" s="21"/>
      <c r="HA361" s="21"/>
      <c r="HB361" s="21"/>
      <c r="HC361" s="21"/>
      <c r="HD361" s="21"/>
      <c r="HE361" s="21"/>
      <c r="HF361" s="21"/>
      <c r="HG361" s="21"/>
      <c r="HH361" s="21"/>
      <c r="HI361" s="21"/>
      <c r="HJ361" s="21"/>
      <c r="HK361" s="21"/>
      <c r="HL361" s="21"/>
      <c r="HM361" s="21"/>
      <c r="HN361" s="21"/>
      <c r="HO361" s="21"/>
      <c r="HP361" s="21"/>
      <c r="HQ361" s="21"/>
      <c r="HR361" s="21"/>
      <c r="HS361" s="21"/>
      <c r="HT361" s="21"/>
      <c r="HU361" s="21"/>
      <c r="HV361" s="21"/>
      <c r="HW361" s="21"/>
      <c r="HX361" s="21"/>
      <c r="HY361" s="21"/>
      <c r="HZ361" s="21"/>
      <c r="IA361" s="21"/>
      <c r="IB361" s="21"/>
      <c r="IC361" s="21"/>
      <c r="ID361" s="21"/>
      <c r="IE361" s="21"/>
      <c r="IF361" s="21"/>
      <c r="IG361" s="21"/>
      <c r="IH361" s="21"/>
      <c r="II361" s="21"/>
      <c r="IJ361" s="21"/>
      <c r="IK361" s="21"/>
      <c r="IL361" s="21"/>
      <c r="IM361" s="21"/>
      <c r="IN361" s="21"/>
      <c r="IO361" s="21"/>
      <c r="IP361" s="21"/>
      <c r="IQ361" s="21"/>
      <c r="IR361" s="21"/>
      <c r="IS361" s="21"/>
      <c r="IT361" s="21"/>
      <c r="IU361" s="21"/>
      <c r="IV361" s="21"/>
      <c r="IW361" s="21"/>
      <c r="IX361" s="21"/>
      <c r="IY361" s="21"/>
      <c r="IZ361" s="21"/>
      <c r="JA361" s="21"/>
      <c r="JB361" s="21"/>
      <c r="JC361" s="21"/>
      <c r="JD361" s="21"/>
      <c r="JE361" s="21"/>
      <c r="JF361" s="21"/>
      <c r="JG361" s="28"/>
      <c r="JH361" s="21"/>
      <c r="JI361" s="21"/>
      <c r="JJ361" s="21"/>
      <c r="JK361" s="21"/>
      <c r="JL361" s="21"/>
      <c r="JM361" s="21"/>
      <c r="JN361" s="21"/>
      <c r="JO361" s="21"/>
      <c r="JP361" s="21"/>
      <c r="JQ361" s="21"/>
      <c r="JR361" s="21"/>
      <c r="JS361" s="21"/>
      <c r="JT361" s="21"/>
      <c r="JU361" s="21"/>
      <c r="JV361" s="21"/>
      <c r="JW361" s="21"/>
      <c r="JX361" s="21"/>
      <c r="JY361" s="21"/>
      <c r="JZ361" s="21"/>
      <c r="KA361" s="21"/>
      <c r="KB361" s="28"/>
    </row>
    <row r="362" spans="2:288" ht="15" customHeight="1" x14ac:dyDescent="0.25">
      <c r="B362" s="1590" t="s">
        <v>1899</v>
      </c>
      <c r="C362" s="1588" t="str">
        <v/>
      </c>
      <c r="D362" s="1588" t="str">
        <v/>
      </c>
      <c r="E362" s="1588" t="str">
        <v/>
      </c>
      <c r="F362" s="1588" t="str">
        <v/>
      </c>
      <c r="G362" s="1588" t="str">
        <v/>
      </c>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8"/>
      <c r="DX362" s="21"/>
      <c r="DY362" s="21"/>
      <c r="DZ362" s="21"/>
      <c r="EA362" s="21"/>
      <c r="EB362" s="21"/>
      <c r="EC362" s="21"/>
      <c r="ED362" s="21"/>
      <c r="EE362" s="21"/>
      <c r="EF362" s="21"/>
      <c r="EG362" s="21"/>
      <c r="EH362" s="21"/>
      <c r="EI362" s="21"/>
      <c r="EJ362" s="21"/>
      <c r="EK362" s="21"/>
      <c r="EL362" s="21"/>
      <c r="EM362" s="21"/>
      <c r="EN362" s="21"/>
      <c r="EO362" s="21"/>
      <c r="EP362" s="21"/>
      <c r="EQ362" s="21"/>
      <c r="ER362" s="28"/>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1"/>
      <c r="GK362" s="21"/>
      <c r="GL362" s="21"/>
      <c r="GM362" s="21"/>
      <c r="GN362" s="21"/>
      <c r="GO362" s="21"/>
      <c r="GP362" s="21"/>
      <c r="GQ362" s="21"/>
      <c r="GR362" s="21"/>
      <c r="GS362" s="21"/>
      <c r="GT362" s="21"/>
      <c r="GU362" s="21"/>
      <c r="GV362" s="21"/>
      <c r="GW362" s="21"/>
      <c r="GX362" s="21"/>
      <c r="GY362" s="21"/>
      <c r="GZ362" s="21"/>
      <c r="HA362" s="21"/>
      <c r="HB362" s="21"/>
      <c r="HC362" s="21"/>
      <c r="HD362" s="21"/>
      <c r="HE362" s="21"/>
      <c r="HF362" s="21"/>
      <c r="HG362" s="21"/>
      <c r="HH362" s="21"/>
      <c r="HI362" s="21"/>
      <c r="HJ362" s="21"/>
      <c r="HK362" s="21"/>
      <c r="HL362" s="21"/>
      <c r="HM362" s="21"/>
      <c r="HN362" s="21"/>
      <c r="HO362" s="21"/>
      <c r="HP362" s="21"/>
      <c r="HQ362" s="21"/>
      <c r="HR362" s="21"/>
      <c r="HS362" s="21"/>
      <c r="HT362" s="21"/>
      <c r="HU362" s="21"/>
      <c r="HV362" s="21"/>
      <c r="HW362" s="21"/>
      <c r="HX362" s="21"/>
      <c r="HY362" s="21"/>
      <c r="HZ362" s="21"/>
      <c r="IA362" s="21"/>
      <c r="IB362" s="21"/>
      <c r="IC362" s="21"/>
      <c r="ID362" s="21"/>
      <c r="IE362" s="21"/>
      <c r="IF362" s="21"/>
      <c r="IG362" s="21"/>
      <c r="IH362" s="21"/>
      <c r="II362" s="21"/>
      <c r="IJ362" s="21"/>
      <c r="IK362" s="21"/>
      <c r="IL362" s="21"/>
      <c r="IM362" s="21"/>
      <c r="IN362" s="21"/>
      <c r="IO362" s="21"/>
      <c r="IP362" s="21"/>
      <c r="IQ362" s="21"/>
      <c r="IR362" s="21"/>
      <c r="IS362" s="21"/>
      <c r="IT362" s="21"/>
      <c r="IU362" s="21"/>
      <c r="IV362" s="21"/>
      <c r="IW362" s="21"/>
      <c r="IX362" s="21"/>
      <c r="IY362" s="21"/>
      <c r="IZ362" s="21"/>
      <c r="JA362" s="21"/>
      <c r="JB362" s="21"/>
      <c r="JC362" s="21"/>
      <c r="JD362" s="21"/>
      <c r="JE362" s="21"/>
      <c r="JF362" s="21"/>
      <c r="JG362" s="28"/>
      <c r="JH362" s="21"/>
      <c r="JI362" s="21"/>
      <c r="JJ362" s="21"/>
      <c r="JK362" s="21"/>
      <c r="JL362" s="21"/>
      <c r="JM362" s="21"/>
      <c r="JN362" s="21"/>
      <c r="JO362" s="21"/>
      <c r="JP362" s="21"/>
      <c r="JQ362" s="21"/>
      <c r="JR362" s="21"/>
      <c r="JS362" s="21"/>
      <c r="JT362" s="21"/>
      <c r="JU362" s="21"/>
      <c r="JV362" s="21"/>
      <c r="JW362" s="21"/>
      <c r="JX362" s="21"/>
      <c r="JY362" s="21"/>
      <c r="JZ362" s="21"/>
      <c r="KA362" s="21"/>
      <c r="KB362" s="28"/>
    </row>
    <row r="363" spans="2:288" ht="15" customHeight="1" x14ac:dyDescent="0.25">
      <c r="B363" s="1590" t="s">
        <v>1900</v>
      </c>
      <c r="C363" s="1588" t="str">
        <v/>
      </c>
      <c r="D363" s="1588" t="str">
        <v/>
      </c>
      <c r="E363" s="1588" t="str">
        <v/>
      </c>
      <c r="F363" s="1588" t="str">
        <v/>
      </c>
      <c r="G363" s="1588" t="str">
        <v/>
      </c>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8"/>
      <c r="DX363" s="21"/>
      <c r="DY363" s="21"/>
      <c r="DZ363" s="21"/>
      <c r="EA363" s="21"/>
      <c r="EB363" s="21"/>
      <c r="EC363" s="21"/>
      <c r="ED363" s="21"/>
      <c r="EE363" s="21"/>
      <c r="EF363" s="21"/>
      <c r="EG363" s="21"/>
      <c r="EH363" s="21"/>
      <c r="EI363" s="21"/>
      <c r="EJ363" s="21"/>
      <c r="EK363" s="21"/>
      <c r="EL363" s="21"/>
      <c r="EM363" s="21"/>
      <c r="EN363" s="21"/>
      <c r="EO363" s="21"/>
      <c r="EP363" s="21"/>
      <c r="EQ363" s="21"/>
      <c r="ER363" s="28"/>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1"/>
      <c r="GK363" s="21"/>
      <c r="GL363" s="21"/>
      <c r="GM363" s="21"/>
      <c r="GN363" s="21"/>
      <c r="GO363" s="21"/>
      <c r="GP363" s="21"/>
      <c r="GQ363" s="21"/>
      <c r="GR363" s="21"/>
      <c r="GS363" s="21"/>
      <c r="GT363" s="21"/>
      <c r="GU363" s="21"/>
      <c r="GV363" s="21"/>
      <c r="GW363" s="21"/>
      <c r="GX363" s="21"/>
      <c r="GY363" s="21"/>
      <c r="GZ363" s="21"/>
      <c r="HA363" s="21"/>
      <c r="HB363" s="21"/>
      <c r="HC363" s="21"/>
      <c r="HD363" s="21"/>
      <c r="HE363" s="21"/>
      <c r="HF363" s="21"/>
      <c r="HG363" s="21"/>
      <c r="HH363" s="21"/>
      <c r="HI363" s="21"/>
      <c r="HJ363" s="21"/>
      <c r="HK363" s="21"/>
      <c r="HL363" s="21"/>
      <c r="HM363" s="21"/>
      <c r="HN363" s="21"/>
      <c r="HO363" s="21"/>
      <c r="HP363" s="21"/>
      <c r="HQ363" s="21"/>
      <c r="HR363" s="21"/>
      <c r="HS363" s="21"/>
      <c r="HT363" s="21"/>
      <c r="HU363" s="21"/>
      <c r="HV363" s="21"/>
      <c r="HW363" s="21"/>
      <c r="HX363" s="21"/>
      <c r="HY363" s="21"/>
      <c r="HZ363" s="21"/>
      <c r="IA363" s="21"/>
      <c r="IB363" s="21"/>
      <c r="IC363" s="21"/>
      <c r="ID363" s="21"/>
      <c r="IE363" s="21"/>
      <c r="IF363" s="21"/>
      <c r="IG363" s="21"/>
      <c r="IH363" s="21"/>
      <c r="II363" s="21"/>
      <c r="IJ363" s="21"/>
      <c r="IK363" s="21"/>
      <c r="IL363" s="21"/>
      <c r="IM363" s="21"/>
      <c r="IN363" s="21"/>
      <c r="IO363" s="21"/>
      <c r="IP363" s="21"/>
      <c r="IQ363" s="21"/>
      <c r="IR363" s="21"/>
      <c r="IS363" s="21"/>
      <c r="IT363" s="21"/>
      <c r="IU363" s="21"/>
      <c r="IV363" s="21"/>
      <c r="IW363" s="21"/>
      <c r="IX363" s="21"/>
      <c r="IY363" s="21"/>
      <c r="IZ363" s="21"/>
      <c r="JA363" s="21"/>
      <c r="JB363" s="21"/>
      <c r="JC363" s="21"/>
      <c r="JD363" s="21"/>
      <c r="JE363" s="21"/>
      <c r="JF363" s="21"/>
      <c r="JG363" s="28"/>
      <c r="JH363" s="21"/>
      <c r="JI363" s="21"/>
      <c r="JJ363" s="21"/>
      <c r="JK363" s="21"/>
      <c r="JL363" s="21"/>
      <c r="JM363" s="21"/>
      <c r="JN363" s="21"/>
      <c r="JO363" s="21"/>
      <c r="JP363" s="21"/>
      <c r="JQ363" s="21"/>
      <c r="JR363" s="21"/>
      <c r="JS363" s="21"/>
      <c r="JT363" s="21"/>
      <c r="JU363" s="21"/>
      <c r="JV363" s="21"/>
      <c r="JW363" s="21"/>
      <c r="JX363" s="21"/>
      <c r="JY363" s="21"/>
      <c r="JZ363" s="21"/>
      <c r="KA363" s="21"/>
      <c r="KB363" s="28"/>
    </row>
    <row r="364" spans="2:288" ht="15" customHeight="1" x14ac:dyDescent="0.25">
      <c r="B364" s="1590" t="s">
        <v>1901</v>
      </c>
      <c r="C364" s="1588" t="str">
        <v/>
      </c>
      <c r="D364" s="1588" t="str">
        <v/>
      </c>
      <c r="E364" s="1588" t="str">
        <v/>
      </c>
      <c r="F364" s="1588" t="str">
        <v/>
      </c>
      <c r="G364" s="1588" t="str">
        <v/>
      </c>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8"/>
      <c r="DX364" s="21"/>
      <c r="DY364" s="21"/>
      <c r="DZ364" s="21"/>
      <c r="EA364" s="21"/>
      <c r="EB364" s="21"/>
      <c r="EC364" s="21"/>
      <c r="ED364" s="21"/>
      <c r="EE364" s="21"/>
      <c r="EF364" s="21"/>
      <c r="EG364" s="21"/>
      <c r="EH364" s="21"/>
      <c r="EI364" s="21"/>
      <c r="EJ364" s="21"/>
      <c r="EK364" s="21"/>
      <c r="EL364" s="21"/>
      <c r="EM364" s="21"/>
      <c r="EN364" s="21"/>
      <c r="EO364" s="21"/>
      <c r="EP364" s="21"/>
      <c r="EQ364" s="21"/>
      <c r="ER364" s="28"/>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1"/>
      <c r="GK364" s="21"/>
      <c r="GL364" s="21"/>
      <c r="GM364" s="21"/>
      <c r="GN364" s="21"/>
      <c r="GO364" s="21"/>
      <c r="GP364" s="21"/>
      <c r="GQ364" s="21"/>
      <c r="GR364" s="21"/>
      <c r="GS364" s="21"/>
      <c r="GT364" s="21"/>
      <c r="GU364" s="21"/>
      <c r="GV364" s="21"/>
      <c r="GW364" s="21"/>
      <c r="GX364" s="21"/>
      <c r="GY364" s="21"/>
      <c r="GZ364" s="21"/>
      <c r="HA364" s="21"/>
      <c r="HB364" s="21"/>
      <c r="HC364" s="21"/>
      <c r="HD364" s="21"/>
      <c r="HE364" s="21"/>
      <c r="HF364" s="21"/>
      <c r="HG364" s="21"/>
      <c r="HH364" s="21"/>
      <c r="HI364" s="21"/>
      <c r="HJ364" s="21"/>
      <c r="HK364" s="21"/>
      <c r="HL364" s="21"/>
      <c r="HM364" s="21"/>
      <c r="HN364" s="21"/>
      <c r="HO364" s="21"/>
      <c r="HP364" s="21"/>
      <c r="HQ364" s="21"/>
      <c r="HR364" s="21"/>
      <c r="HS364" s="21"/>
      <c r="HT364" s="21"/>
      <c r="HU364" s="21"/>
      <c r="HV364" s="21"/>
      <c r="HW364" s="21"/>
      <c r="HX364" s="21"/>
      <c r="HY364" s="21"/>
      <c r="HZ364" s="21"/>
      <c r="IA364" s="21"/>
      <c r="IB364" s="21"/>
      <c r="IC364" s="21"/>
      <c r="ID364" s="21"/>
      <c r="IE364" s="21"/>
      <c r="IF364" s="21"/>
      <c r="IG364" s="21"/>
      <c r="IH364" s="21"/>
      <c r="II364" s="21"/>
      <c r="IJ364" s="21"/>
      <c r="IK364" s="21"/>
      <c r="IL364" s="21"/>
      <c r="IM364" s="21"/>
      <c r="IN364" s="21"/>
      <c r="IO364" s="21"/>
      <c r="IP364" s="21"/>
      <c r="IQ364" s="21"/>
      <c r="IR364" s="21"/>
      <c r="IS364" s="21"/>
      <c r="IT364" s="21"/>
      <c r="IU364" s="21"/>
      <c r="IV364" s="21"/>
      <c r="IW364" s="21"/>
      <c r="IX364" s="21"/>
      <c r="IY364" s="21"/>
      <c r="IZ364" s="21"/>
      <c r="JA364" s="21"/>
      <c r="JB364" s="21"/>
      <c r="JC364" s="21"/>
      <c r="JD364" s="21"/>
      <c r="JE364" s="21"/>
      <c r="JF364" s="21"/>
      <c r="JG364" s="28"/>
      <c r="JH364" s="21"/>
      <c r="JI364" s="21"/>
      <c r="JJ364" s="21"/>
      <c r="JK364" s="21"/>
      <c r="JL364" s="21"/>
      <c r="JM364" s="21"/>
      <c r="JN364" s="21"/>
      <c r="JO364" s="21"/>
      <c r="JP364" s="21"/>
      <c r="JQ364" s="21"/>
      <c r="JR364" s="21"/>
      <c r="JS364" s="21"/>
      <c r="JT364" s="21"/>
      <c r="JU364" s="21"/>
      <c r="JV364" s="21"/>
      <c r="JW364" s="21"/>
      <c r="JX364" s="21"/>
      <c r="JY364" s="21"/>
      <c r="JZ364" s="21"/>
      <c r="KA364" s="21"/>
      <c r="KB364" s="28"/>
    </row>
    <row r="365" spans="2:288" ht="15" customHeight="1" x14ac:dyDescent="0.25">
      <c r="B365" s="1590" t="s">
        <v>1902</v>
      </c>
      <c r="C365" s="1588" t="str">
        <v/>
      </c>
      <c r="D365" s="1588" t="str">
        <v/>
      </c>
      <c r="E365" s="1588" t="str">
        <v/>
      </c>
      <c r="F365" s="1588" t="str">
        <v/>
      </c>
      <c r="G365" s="1588" t="str">
        <v/>
      </c>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8"/>
      <c r="DX365" s="21"/>
      <c r="DY365" s="21"/>
      <c r="DZ365" s="21"/>
      <c r="EA365" s="21"/>
      <c r="EB365" s="21"/>
      <c r="EC365" s="21"/>
      <c r="ED365" s="21"/>
      <c r="EE365" s="21"/>
      <c r="EF365" s="21"/>
      <c r="EG365" s="21"/>
      <c r="EH365" s="21"/>
      <c r="EI365" s="21"/>
      <c r="EJ365" s="21"/>
      <c r="EK365" s="21"/>
      <c r="EL365" s="21"/>
      <c r="EM365" s="21"/>
      <c r="EN365" s="21"/>
      <c r="EO365" s="21"/>
      <c r="EP365" s="21"/>
      <c r="EQ365" s="21"/>
      <c r="ER365" s="28"/>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1"/>
      <c r="GK365" s="21"/>
      <c r="GL365" s="21"/>
      <c r="GM365" s="21"/>
      <c r="GN365" s="21"/>
      <c r="GO365" s="21"/>
      <c r="GP365" s="21"/>
      <c r="GQ365" s="21"/>
      <c r="GR365" s="21"/>
      <c r="GS365" s="21"/>
      <c r="GT365" s="21"/>
      <c r="GU365" s="21"/>
      <c r="GV365" s="21"/>
      <c r="GW365" s="21"/>
      <c r="GX365" s="21"/>
      <c r="GY365" s="21"/>
      <c r="GZ365" s="21"/>
      <c r="HA365" s="21"/>
      <c r="HB365" s="21"/>
      <c r="HC365" s="21"/>
      <c r="HD365" s="21"/>
      <c r="HE365" s="21"/>
      <c r="HF365" s="21"/>
      <c r="HG365" s="21"/>
      <c r="HH365" s="21"/>
      <c r="HI365" s="21"/>
      <c r="HJ365" s="21"/>
      <c r="HK365" s="21"/>
      <c r="HL365" s="21"/>
      <c r="HM365" s="21"/>
      <c r="HN365" s="21"/>
      <c r="HO365" s="21"/>
      <c r="HP365" s="21"/>
      <c r="HQ365" s="21"/>
      <c r="HR365" s="21"/>
      <c r="HS365" s="21"/>
      <c r="HT365" s="21"/>
      <c r="HU365" s="21"/>
      <c r="HV365" s="21"/>
      <c r="HW365" s="21"/>
      <c r="HX365" s="21"/>
      <c r="HY365" s="21"/>
      <c r="HZ365" s="21"/>
      <c r="IA365" s="21"/>
      <c r="IB365" s="21"/>
      <c r="IC365" s="21"/>
      <c r="ID365" s="21"/>
      <c r="IE365" s="21"/>
      <c r="IF365" s="21"/>
      <c r="IG365" s="21"/>
      <c r="IH365" s="21"/>
      <c r="II365" s="21"/>
      <c r="IJ365" s="21"/>
      <c r="IK365" s="21"/>
      <c r="IL365" s="21"/>
      <c r="IM365" s="21"/>
      <c r="IN365" s="21"/>
      <c r="IO365" s="21"/>
      <c r="IP365" s="21"/>
      <c r="IQ365" s="21"/>
      <c r="IR365" s="21"/>
      <c r="IS365" s="21"/>
      <c r="IT365" s="21"/>
      <c r="IU365" s="21"/>
      <c r="IV365" s="21"/>
      <c r="IW365" s="21"/>
      <c r="IX365" s="21"/>
      <c r="IY365" s="21"/>
      <c r="IZ365" s="21"/>
      <c r="JA365" s="21"/>
      <c r="JB365" s="21"/>
      <c r="JC365" s="21"/>
      <c r="JD365" s="21"/>
      <c r="JE365" s="21"/>
      <c r="JF365" s="21"/>
      <c r="JG365" s="28"/>
      <c r="JH365" s="21"/>
      <c r="JI365" s="21"/>
      <c r="JJ365" s="21"/>
      <c r="JK365" s="21"/>
      <c r="JL365" s="21"/>
      <c r="JM365" s="21"/>
      <c r="JN365" s="21"/>
      <c r="JO365" s="21"/>
      <c r="JP365" s="21"/>
      <c r="JQ365" s="21"/>
      <c r="JR365" s="21"/>
      <c r="JS365" s="21"/>
      <c r="JT365" s="21"/>
      <c r="JU365" s="21"/>
      <c r="JV365" s="21"/>
      <c r="JW365" s="21"/>
      <c r="JX365" s="21"/>
      <c r="JY365" s="21"/>
      <c r="JZ365" s="21"/>
      <c r="KA365" s="21"/>
      <c r="KB365" s="28"/>
    </row>
    <row r="366" spans="2:288" ht="15" customHeight="1" x14ac:dyDescent="0.25">
      <c r="B366" s="1590" t="s">
        <v>1903</v>
      </c>
      <c r="C366" s="1588" t="str">
        <v/>
      </c>
      <c r="D366" s="1588" t="str">
        <v/>
      </c>
      <c r="E366" s="1588" t="str">
        <v/>
      </c>
      <c r="F366" s="1588" t="str">
        <v/>
      </c>
      <c r="G366" s="1588" t="str">
        <v/>
      </c>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8"/>
      <c r="DX366" s="21"/>
      <c r="DY366" s="21"/>
      <c r="DZ366" s="21"/>
      <c r="EA366" s="21"/>
      <c r="EB366" s="21"/>
      <c r="EC366" s="21"/>
      <c r="ED366" s="21"/>
      <c r="EE366" s="21"/>
      <c r="EF366" s="21"/>
      <c r="EG366" s="21"/>
      <c r="EH366" s="21"/>
      <c r="EI366" s="21"/>
      <c r="EJ366" s="21"/>
      <c r="EK366" s="21"/>
      <c r="EL366" s="21"/>
      <c r="EM366" s="21"/>
      <c r="EN366" s="21"/>
      <c r="EO366" s="21"/>
      <c r="EP366" s="21"/>
      <c r="EQ366" s="21"/>
      <c r="ER366" s="28"/>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1"/>
      <c r="GK366" s="21"/>
      <c r="GL366" s="21"/>
      <c r="GM366" s="21"/>
      <c r="GN366" s="21"/>
      <c r="GO366" s="21"/>
      <c r="GP366" s="21"/>
      <c r="GQ366" s="21"/>
      <c r="GR366" s="21"/>
      <c r="GS366" s="21"/>
      <c r="GT366" s="21"/>
      <c r="GU366" s="21"/>
      <c r="GV366" s="21"/>
      <c r="GW366" s="21"/>
      <c r="GX366" s="21"/>
      <c r="GY366" s="21"/>
      <c r="GZ366" s="21"/>
      <c r="HA366" s="21"/>
      <c r="HB366" s="21"/>
      <c r="HC366" s="21"/>
      <c r="HD366" s="21"/>
      <c r="HE366" s="21"/>
      <c r="HF366" s="21"/>
      <c r="HG366" s="21"/>
      <c r="HH366" s="21"/>
      <c r="HI366" s="21"/>
      <c r="HJ366" s="21"/>
      <c r="HK366" s="21"/>
      <c r="HL366" s="21"/>
      <c r="HM366" s="21"/>
      <c r="HN366" s="21"/>
      <c r="HO366" s="21"/>
      <c r="HP366" s="21"/>
      <c r="HQ366" s="21"/>
      <c r="HR366" s="21"/>
      <c r="HS366" s="21"/>
      <c r="HT366" s="21"/>
      <c r="HU366" s="21"/>
      <c r="HV366" s="21"/>
      <c r="HW366" s="21"/>
      <c r="HX366" s="21"/>
      <c r="HY366" s="21"/>
      <c r="HZ366" s="21"/>
      <c r="IA366" s="21"/>
      <c r="IB366" s="21"/>
      <c r="IC366" s="21"/>
      <c r="ID366" s="21"/>
      <c r="IE366" s="21"/>
      <c r="IF366" s="21"/>
      <c r="IG366" s="21"/>
      <c r="IH366" s="21"/>
      <c r="II366" s="21"/>
      <c r="IJ366" s="21"/>
      <c r="IK366" s="21"/>
      <c r="IL366" s="21"/>
      <c r="IM366" s="21"/>
      <c r="IN366" s="21"/>
      <c r="IO366" s="21"/>
      <c r="IP366" s="21"/>
      <c r="IQ366" s="21"/>
      <c r="IR366" s="21"/>
      <c r="IS366" s="21"/>
      <c r="IT366" s="21"/>
      <c r="IU366" s="21"/>
      <c r="IV366" s="21"/>
      <c r="IW366" s="21"/>
      <c r="IX366" s="21"/>
      <c r="IY366" s="21"/>
      <c r="IZ366" s="21"/>
      <c r="JA366" s="21"/>
      <c r="JB366" s="21"/>
      <c r="JC366" s="21"/>
      <c r="JD366" s="21"/>
      <c r="JE366" s="21"/>
      <c r="JF366" s="21"/>
      <c r="JG366" s="28"/>
      <c r="JH366" s="21"/>
      <c r="JI366" s="21"/>
      <c r="JJ366" s="21"/>
      <c r="JK366" s="21"/>
      <c r="JL366" s="21"/>
      <c r="JM366" s="21"/>
      <c r="JN366" s="21"/>
      <c r="JO366" s="21"/>
      <c r="JP366" s="21"/>
      <c r="JQ366" s="21"/>
      <c r="JR366" s="21"/>
      <c r="JS366" s="21"/>
      <c r="JT366" s="21"/>
      <c r="JU366" s="21"/>
      <c r="JV366" s="21"/>
      <c r="JW366" s="21"/>
      <c r="JX366" s="21"/>
      <c r="JY366" s="21"/>
      <c r="JZ366" s="21"/>
      <c r="KA366" s="21"/>
      <c r="KB366" s="28"/>
    </row>
    <row r="367" spans="2:288" ht="15" customHeight="1" x14ac:dyDescent="0.25">
      <c r="B367" s="1590" t="s">
        <v>1904</v>
      </c>
      <c r="C367" s="1588" t="str">
        <v/>
      </c>
      <c r="D367" s="1588" t="str">
        <v/>
      </c>
      <c r="E367" s="1588" t="str">
        <v/>
      </c>
      <c r="F367" s="1588" t="str">
        <v/>
      </c>
      <c r="G367" s="1588" t="str">
        <v/>
      </c>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8"/>
      <c r="DX367" s="21"/>
      <c r="DY367" s="21"/>
      <c r="DZ367" s="21"/>
      <c r="EA367" s="21"/>
      <c r="EB367" s="21"/>
      <c r="EC367" s="21"/>
      <c r="ED367" s="21"/>
      <c r="EE367" s="21"/>
      <c r="EF367" s="21"/>
      <c r="EG367" s="21"/>
      <c r="EH367" s="21"/>
      <c r="EI367" s="21"/>
      <c r="EJ367" s="21"/>
      <c r="EK367" s="21"/>
      <c r="EL367" s="21"/>
      <c r="EM367" s="21"/>
      <c r="EN367" s="21"/>
      <c r="EO367" s="21"/>
      <c r="EP367" s="21"/>
      <c r="EQ367" s="21"/>
      <c r="ER367" s="28"/>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1"/>
      <c r="GK367" s="21"/>
      <c r="GL367" s="21"/>
      <c r="GM367" s="21"/>
      <c r="GN367" s="21"/>
      <c r="GO367" s="21"/>
      <c r="GP367" s="21"/>
      <c r="GQ367" s="21"/>
      <c r="GR367" s="21"/>
      <c r="GS367" s="21"/>
      <c r="GT367" s="21"/>
      <c r="GU367" s="21"/>
      <c r="GV367" s="21"/>
      <c r="GW367" s="21"/>
      <c r="GX367" s="21"/>
      <c r="GY367" s="21"/>
      <c r="GZ367" s="21"/>
      <c r="HA367" s="21"/>
      <c r="HB367" s="21"/>
      <c r="HC367" s="21"/>
      <c r="HD367" s="21"/>
      <c r="HE367" s="21"/>
      <c r="HF367" s="21"/>
      <c r="HG367" s="21"/>
      <c r="HH367" s="21"/>
      <c r="HI367" s="21"/>
      <c r="HJ367" s="21"/>
      <c r="HK367" s="21"/>
      <c r="HL367" s="21"/>
      <c r="HM367" s="21"/>
      <c r="HN367" s="21"/>
      <c r="HO367" s="21"/>
      <c r="HP367" s="21"/>
      <c r="HQ367" s="21"/>
      <c r="HR367" s="21"/>
      <c r="HS367" s="21"/>
      <c r="HT367" s="21"/>
      <c r="HU367" s="21"/>
      <c r="HV367" s="21"/>
      <c r="HW367" s="21"/>
      <c r="HX367" s="21"/>
      <c r="HY367" s="21"/>
      <c r="HZ367" s="21"/>
      <c r="IA367" s="21"/>
      <c r="IB367" s="21"/>
      <c r="IC367" s="21"/>
      <c r="ID367" s="21"/>
      <c r="IE367" s="21"/>
      <c r="IF367" s="21"/>
      <c r="IG367" s="21"/>
      <c r="IH367" s="21"/>
      <c r="II367" s="21"/>
      <c r="IJ367" s="21"/>
      <c r="IK367" s="21"/>
      <c r="IL367" s="21"/>
      <c r="IM367" s="21"/>
      <c r="IN367" s="21"/>
      <c r="IO367" s="21"/>
      <c r="IP367" s="21"/>
      <c r="IQ367" s="21"/>
      <c r="IR367" s="21"/>
      <c r="IS367" s="21"/>
      <c r="IT367" s="21"/>
      <c r="IU367" s="21"/>
      <c r="IV367" s="21"/>
      <c r="IW367" s="21"/>
      <c r="IX367" s="21"/>
      <c r="IY367" s="21"/>
      <c r="IZ367" s="21"/>
      <c r="JA367" s="21"/>
      <c r="JB367" s="21"/>
      <c r="JC367" s="21"/>
      <c r="JD367" s="21"/>
      <c r="JE367" s="21"/>
      <c r="JF367" s="21"/>
      <c r="JG367" s="28"/>
      <c r="JH367" s="21"/>
      <c r="JI367" s="21"/>
      <c r="JJ367" s="21"/>
      <c r="JK367" s="21"/>
      <c r="JL367" s="21"/>
      <c r="JM367" s="21"/>
      <c r="JN367" s="21"/>
      <c r="JO367" s="21"/>
      <c r="JP367" s="21"/>
      <c r="JQ367" s="21"/>
      <c r="JR367" s="21"/>
      <c r="JS367" s="21"/>
      <c r="JT367" s="21"/>
      <c r="JU367" s="21"/>
      <c r="JV367" s="21"/>
      <c r="JW367" s="21"/>
      <c r="JX367" s="21"/>
      <c r="JY367" s="21"/>
      <c r="JZ367" s="21"/>
      <c r="KA367" s="21"/>
      <c r="KB367" s="28"/>
    </row>
    <row r="368" spans="2:288" ht="15" customHeight="1" x14ac:dyDescent="0.25">
      <c r="B368" s="1590" t="s">
        <v>1905</v>
      </c>
      <c r="C368" s="1588" t="str">
        <v/>
      </c>
      <c r="D368" s="1588" t="str">
        <v/>
      </c>
      <c r="E368" s="1588" t="str">
        <v/>
      </c>
      <c r="F368" s="1588" t="str">
        <v/>
      </c>
      <c r="G368" s="1588" t="str">
        <v/>
      </c>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8"/>
      <c r="DX368" s="21"/>
      <c r="DY368" s="21"/>
      <c r="DZ368" s="21"/>
      <c r="EA368" s="21"/>
      <c r="EB368" s="21"/>
      <c r="EC368" s="21"/>
      <c r="ED368" s="21"/>
      <c r="EE368" s="21"/>
      <c r="EF368" s="21"/>
      <c r="EG368" s="21"/>
      <c r="EH368" s="21"/>
      <c r="EI368" s="21"/>
      <c r="EJ368" s="21"/>
      <c r="EK368" s="21"/>
      <c r="EL368" s="21"/>
      <c r="EM368" s="21"/>
      <c r="EN368" s="21"/>
      <c r="EO368" s="21"/>
      <c r="EP368" s="21"/>
      <c r="EQ368" s="21"/>
      <c r="ER368" s="28"/>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1"/>
      <c r="GK368" s="21"/>
      <c r="GL368" s="21"/>
      <c r="GM368" s="21"/>
      <c r="GN368" s="21"/>
      <c r="GO368" s="21"/>
      <c r="GP368" s="21"/>
      <c r="GQ368" s="21"/>
      <c r="GR368" s="21"/>
      <c r="GS368" s="21"/>
      <c r="GT368" s="21"/>
      <c r="GU368" s="21"/>
      <c r="GV368" s="21"/>
      <c r="GW368" s="21"/>
      <c r="GX368" s="21"/>
      <c r="GY368" s="21"/>
      <c r="GZ368" s="21"/>
      <c r="HA368" s="21"/>
      <c r="HB368" s="21"/>
      <c r="HC368" s="21"/>
      <c r="HD368" s="21"/>
      <c r="HE368" s="21"/>
      <c r="HF368" s="21"/>
      <c r="HG368" s="21"/>
      <c r="HH368" s="21"/>
      <c r="HI368" s="21"/>
      <c r="HJ368" s="21"/>
      <c r="HK368" s="21"/>
      <c r="HL368" s="21"/>
      <c r="HM368" s="21"/>
      <c r="HN368" s="21"/>
      <c r="HO368" s="21"/>
      <c r="HP368" s="21"/>
      <c r="HQ368" s="21"/>
      <c r="HR368" s="21"/>
      <c r="HS368" s="21"/>
      <c r="HT368" s="21"/>
      <c r="HU368" s="21"/>
      <c r="HV368" s="21"/>
      <c r="HW368" s="21"/>
      <c r="HX368" s="21"/>
      <c r="HY368" s="21"/>
      <c r="HZ368" s="21"/>
      <c r="IA368" s="21"/>
      <c r="IB368" s="21"/>
      <c r="IC368" s="21"/>
      <c r="ID368" s="21"/>
      <c r="IE368" s="21"/>
      <c r="IF368" s="21"/>
      <c r="IG368" s="21"/>
      <c r="IH368" s="21"/>
      <c r="II368" s="21"/>
      <c r="IJ368" s="21"/>
      <c r="IK368" s="21"/>
      <c r="IL368" s="21"/>
      <c r="IM368" s="21"/>
      <c r="IN368" s="21"/>
      <c r="IO368" s="21"/>
      <c r="IP368" s="21"/>
      <c r="IQ368" s="21"/>
      <c r="IR368" s="21"/>
      <c r="IS368" s="21"/>
      <c r="IT368" s="21"/>
      <c r="IU368" s="21"/>
      <c r="IV368" s="21"/>
      <c r="IW368" s="21"/>
      <c r="IX368" s="21"/>
      <c r="IY368" s="21"/>
      <c r="IZ368" s="21"/>
      <c r="JA368" s="21"/>
      <c r="JB368" s="21"/>
      <c r="JC368" s="21"/>
      <c r="JD368" s="21"/>
      <c r="JE368" s="21"/>
      <c r="JF368" s="21"/>
      <c r="JG368" s="28"/>
      <c r="JH368" s="21"/>
      <c r="JI368" s="21"/>
      <c r="JJ368" s="21"/>
      <c r="JK368" s="21"/>
      <c r="JL368" s="21"/>
      <c r="JM368" s="21"/>
      <c r="JN368" s="21"/>
      <c r="JO368" s="21"/>
      <c r="JP368" s="21"/>
      <c r="JQ368" s="21"/>
      <c r="JR368" s="21"/>
      <c r="JS368" s="21"/>
      <c r="JT368" s="21"/>
      <c r="JU368" s="21"/>
      <c r="JV368" s="21"/>
      <c r="JW368" s="21"/>
      <c r="JX368" s="21"/>
      <c r="JY368" s="21"/>
      <c r="JZ368" s="21"/>
      <c r="KA368" s="21"/>
      <c r="KB368" s="28"/>
    </row>
    <row r="369" spans="2:288" ht="15" customHeight="1" x14ac:dyDescent="0.25">
      <c r="B369" s="1590" t="s">
        <v>1906</v>
      </c>
      <c r="C369" s="1588" t="str">
        <v/>
      </c>
      <c r="D369" s="1588" t="str">
        <v/>
      </c>
      <c r="E369" s="1588" t="str">
        <v/>
      </c>
      <c r="F369" s="1588" t="str">
        <v/>
      </c>
      <c r="G369" s="1588" t="str">
        <v/>
      </c>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8"/>
      <c r="DX369" s="21"/>
      <c r="DY369" s="21"/>
      <c r="DZ369" s="21"/>
      <c r="EA369" s="21"/>
      <c r="EB369" s="21"/>
      <c r="EC369" s="21"/>
      <c r="ED369" s="21"/>
      <c r="EE369" s="21"/>
      <c r="EF369" s="21"/>
      <c r="EG369" s="21"/>
      <c r="EH369" s="21"/>
      <c r="EI369" s="21"/>
      <c r="EJ369" s="21"/>
      <c r="EK369" s="21"/>
      <c r="EL369" s="21"/>
      <c r="EM369" s="21"/>
      <c r="EN369" s="21"/>
      <c r="EO369" s="21"/>
      <c r="EP369" s="21"/>
      <c r="EQ369" s="21"/>
      <c r="ER369" s="28"/>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1"/>
      <c r="GK369" s="21"/>
      <c r="GL369" s="21"/>
      <c r="GM369" s="21"/>
      <c r="GN369" s="21"/>
      <c r="GO369" s="21"/>
      <c r="GP369" s="21"/>
      <c r="GQ369" s="21"/>
      <c r="GR369" s="21"/>
      <c r="GS369" s="21"/>
      <c r="GT369" s="21"/>
      <c r="GU369" s="21"/>
      <c r="GV369" s="21"/>
      <c r="GW369" s="21"/>
      <c r="GX369" s="21"/>
      <c r="GY369" s="21"/>
      <c r="GZ369" s="21"/>
      <c r="HA369" s="21"/>
      <c r="HB369" s="21"/>
      <c r="HC369" s="21"/>
      <c r="HD369" s="21"/>
      <c r="HE369" s="21"/>
      <c r="HF369" s="21"/>
      <c r="HG369" s="21"/>
      <c r="HH369" s="21"/>
      <c r="HI369" s="21"/>
      <c r="HJ369" s="21"/>
      <c r="HK369" s="21"/>
      <c r="HL369" s="21"/>
      <c r="HM369" s="21"/>
      <c r="HN369" s="21"/>
      <c r="HO369" s="21"/>
      <c r="HP369" s="21"/>
      <c r="HQ369" s="21"/>
      <c r="HR369" s="21"/>
      <c r="HS369" s="21"/>
      <c r="HT369" s="21"/>
      <c r="HU369" s="21"/>
      <c r="HV369" s="21"/>
      <c r="HW369" s="21"/>
      <c r="HX369" s="21"/>
      <c r="HY369" s="21"/>
      <c r="HZ369" s="21"/>
      <c r="IA369" s="21"/>
      <c r="IB369" s="21"/>
      <c r="IC369" s="21"/>
      <c r="ID369" s="21"/>
      <c r="IE369" s="21"/>
      <c r="IF369" s="21"/>
      <c r="IG369" s="21"/>
      <c r="IH369" s="21"/>
      <c r="II369" s="21"/>
      <c r="IJ369" s="21"/>
      <c r="IK369" s="21"/>
      <c r="IL369" s="21"/>
      <c r="IM369" s="21"/>
      <c r="IN369" s="21"/>
      <c r="IO369" s="21"/>
      <c r="IP369" s="21"/>
      <c r="IQ369" s="21"/>
      <c r="IR369" s="21"/>
      <c r="IS369" s="21"/>
      <c r="IT369" s="21"/>
      <c r="IU369" s="21"/>
      <c r="IV369" s="21"/>
      <c r="IW369" s="21"/>
      <c r="IX369" s="21"/>
      <c r="IY369" s="21"/>
      <c r="IZ369" s="21"/>
      <c r="JA369" s="21"/>
      <c r="JB369" s="21"/>
      <c r="JC369" s="21"/>
      <c r="JD369" s="21"/>
      <c r="JE369" s="21"/>
      <c r="JF369" s="21"/>
      <c r="JG369" s="28"/>
      <c r="JH369" s="21"/>
      <c r="JI369" s="21"/>
      <c r="JJ369" s="21"/>
      <c r="JK369" s="21"/>
      <c r="JL369" s="21"/>
      <c r="JM369" s="21"/>
      <c r="JN369" s="21"/>
      <c r="JO369" s="21"/>
      <c r="JP369" s="21"/>
      <c r="JQ369" s="21"/>
      <c r="JR369" s="21"/>
      <c r="JS369" s="21"/>
      <c r="JT369" s="21"/>
      <c r="JU369" s="21"/>
      <c r="JV369" s="21"/>
      <c r="JW369" s="21"/>
      <c r="JX369" s="21"/>
      <c r="JY369" s="21"/>
      <c r="JZ369" s="21"/>
      <c r="KA369" s="21"/>
      <c r="KB369" s="28"/>
    </row>
    <row r="370" spans="2:288" ht="15" customHeight="1" x14ac:dyDescent="0.25">
      <c r="B370" s="1590" t="s">
        <v>1907</v>
      </c>
      <c r="C370" s="1588" t="str">
        <v/>
      </c>
      <c r="D370" s="1588" t="str">
        <v/>
      </c>
      <c r="E370" s="1588" t="str">
        <v/>
      </c>
      <c r="F370" s="1588" t="str">
        <v/>
      </c>
      <c r="G370" s="1588" t="str">
        <v/>
      </c>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8"/>
      <c r="DX370" s="21"/>
      <c r="DY370" s="21"/>
      <c r="DZ370" s="21"/>
      <c r="EA370" s="21"/>
      <c r="EB370" s="21"/>
      <c r="EC370" s="21"/>
      <c r="ED370" s="21"/>
      <c r="EE370" s="21"/>
      <c r="EF370" s="21"/>
      <c r="EG370" s="21"/>
      <c r="EH370" s="21"/>
      <c r="EI370" s="21"/>
      <c r="EJ370" s="21"/>
      <c r="EK370" s="21"/>
      <c r="EL370" s="21"/>
      <c r="EM370" s="21"/>
      <c r="EN370" s="21"/>
      <c r="EO370" s="21"/>
      <c r="EP370" s="21"/>
      <c r="EQ370" s="21"/>
      <c r="ER370" s="28"/>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c r="GO370" s="21"/>
      <c r="GP370" s="21"/>
      <c r="GQ370" s="21"/>
      <c r="GR370" s="21"/>
      <c r="GS370" s="21"/>
      <c r="GT370" s="21"/>
      <c r="GU370" s="21"/>
      <c r="GV370" s="21"/>
      <c r="GW370" s="21"/>
      <c r="GX370" s="21"/>
      <c r="GY370" s="21"/>
      <c r="GZ370" s="21"/>
      <c r="HA370" s="21"/>
      <c r="HB370" s="21"/>
      <c r="HC370" s="21"/>
      <c r="HD370" s="21"/>
      <c r="HE370" s="21"/>
      <c r="HF370" s="21"/>
      <c r="HG370" s="21"/>
      <c r="HH370" s="21"/>
      <c r="HI370" s="21"/>
      <c r="HJ370" s="21"/>
      <c r="HK370" s="21"/>
      <c r="HL370" s="21"/>
      <c r="HM370" s="21"/>
      <c r="HN370" s="21"/>
      <c r="HO370" s="21"/>
      <c r="HP370" s="21"/>
      <c r="HQ370" s="21"/>
      <c r="HR370" s="21"/>
      <c r="HS370" s="21"/>
      <c r="HT370" s="21"/>
      <c r="HU370" s="21"/>
      <c r="HV370" s="21"/>
      <c r="HW370" s="21"/>
      <c r="HX370" s="21"/>
      <c r="HY370" s="21"/>
      <c r="HZ370" s="21"/>
      <c r="IA370" s="21"/>
      <c r="IB370" s="21"/>
      <c r="IC370" s="21"/>
      <c r="ID370" s="21"/>
      <c r="IE370" s="21"/>
      <c r="IF370" s="21"/>
      <c r="IG370" s="21"/>
      <c r="IH370" s="21"/>
      <c r="II370" s="21"/>
      <c r="IJ370" s="21"/>
      <c r="IK370" s="21"/>
      <c r="IL370" s="21"/>
      <c r="IM370" s="21"/>
      <c r="IN370" s="21"/>
      <c r="IO370" s="21"/>
      <c r="IP370" s="21"/>
      <c r="IQ370" s="21"/>
      <c r="IR370" s="21"/>
      <c r="IS370" s="21"/>
      <c r="IT370" s="21"/>
      <c r="IU370" s="21"/>
      <c r="IV370" s="21"/>
      <c r="IW370" s="21"/>
      <c r="IX370" s="21"/>
      <c r="IY370" s="21"/>
      <c r="IZ370" s="21"/>
      <c r="JA370" s="21"/>
      <c r="JB370" s="21"/>
      <c r="JC370" s="21"/>
      <c r="JD370" s="21"/>
      <c r="JE370" s="21"/>
      <c r="JF370" s="21"/>
      <c r="JG370" s="28"/>
      <c r="JH370" s="21"/>
      <c r="JI370" s="21"/>
      <c r="JJ370" s="21"/>
      <c r="JK370" s="21"/>
      <c r="JL370" s="21"/>
      <c r="JM370" s="21"/>
      <c r="JN370" s="21"/>
      <c r="JO370" s="21"/>
      <c r="JP370" s="21"/>
      <c r="JQ370" s="21"/>
      <c r="JR370" s="21"/>
      <c r="JS370" s="21"/>
      <c r="JT370" s="21"/>
      <c r="JU370" s="21"/>
      <c r="JV370" s="21"/>
      <c r="JW370" s="21"/>
      <c r="JX370" s="21"/>
      <c r="JY370" s="21"/>
      <c r="JZ370" s="21"/>
      <c r="KA370" s="21"/>
      <c r="KB370" s="28"/>
    </row>
    <row r="371" spans="2:288" ht="15" customHeight="1" x14ac:dyDescent="0.25">
      <c r="B371" s="1590" t="s">
        <v>1908</v>
      </c>
      <c r="C371" s="1588" t="str">
        <v/>
      </c>
      <c r="D371" s="1588" t="str">
        <v/>
      </c>
      <c r="E371" s="1588" t="str">
        <v/>
      </c>
      <c r="F371" s="1588" t="str">
        <v/>
      </c>
      <c r="G371" s="1588" t="str">
        <v/>
      </c>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8"/>
      <c r="DX371" s="21"/>
      <c r="DY371" s="21"/>
      <c r="DZ371" s="21"/>
      <c r="EA371" s="21"/>
      <c r="EB371" s="21"/>
      <c r="EC371" s="21"/>
      <c r="ED371" s="21"/>
      <c r="EE371" s="21"/>
      <c r="EF371" s="21"/>
      <c r="EG371" s="21"/>
      <c r="EH371" s="21"/>
      <c r="EI371" s="21"/>
      <c r="EJ371" s="21"/>
      <c r="EK371" s="21"/>
      <c r="EL371" s="21"/>
      <c r="EM371" s="21"/>
      <c r="EN371" s="21"/>
      <c r="EO371" s="21"/>
      <c r="EP371" s="21"/>
      <c r="EQ371" s="21"/>
      <c r="ER371" s="28"/>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1"/>
      <c r="GK371" s="21"/>
      <c r="GL371" s="21"/>
      <c r="GM371" s="21"/>
      <c r="GN371" s="21"/>
      <c r="GO371" s="21"/>
      <c r="GP371" s="21"/>
      <c r="GQ371" s="21"/>
      <c r="GR371" s="21"/>
      <c r="GS371" s="21"/>
      <c r="GT371" s="21"/>
      <c r="GU371" s="21"/>
      <c r="GV371" s="21"/>
      <c r="GW371" s="21"/>
      <c r="GX371" s="21"/>
      <c r="GY371" s="21"/>
      <c r="GZ371" s="21"/>
      <c r="HA371" s="21"/>
      <c r="HB371" s="21"/>
      <c r="HC371" s="21"/>
      <c r="HD371" s="21"/>
      <c r="HE371" s="21"/>
      <c r="HF371" s="21"/>
      <c r="HG371" s="21"/>
      <c r="HH371" s="21"/>
      <c r="HI371" s="21"/>
      <c r="HJ371" s="21"/>
      <c r="HK371" s="21"/>
      <c r="HL371" s="21"/>
      <c r="HM371" s="21"/>
      <c r="HN371" s="21"/>
      <c r="HO371" s="21"/>
      <c r="HP371" s="21"/>
      <c r="HQ371" s="21"/>
      <c r="HR371" s="21"/>
      <c r="HS371" s="21"/>
      <c r="HT371" s="21"/>
      <c r="HU371" s="21"/>
      <c r="HV371" s="21"/>
      <c r="HW371" s="21"/>
      <c r="HX371" s="21"/>
      <c r="HY371" s="21"/>
      <c r="HZ371" s="21"/>
      <c r="IA371" s="21"/>
      <c r="IB371" s="21"/>
      <c r="IC371" s="21"/>
      <c r="ID371" s="21"/>
      <c r="IE371" s="21"/>
      <c r="IF371" s="21"/>
      <c r="IG371" s="21"/>
      <c r="IH371" s="21"/>
      <c r="II371" s="21"/>
      <c r="IJ371" s="21"/>
      <c r="IK371" s="21"/>
      <c r="IL371" s="21"/>
      <c r="IM371" s="21"/>
      <c r="IN371" s="21"/>
      <c r="IO371" s="21"/>
      <c r="IP371" s="21"/>
      <c r="IQ371" s="21"/>
      <c r="IR371" s="21"/>
      <c r="IS371" s="21"/>
      <c r="IT371" s="21"/>
      <c r="IU371" s="21"/>
      <c r="IV371" s="21"/>
      <c r="IW371" s="21"/>
      <c r="IX371" s="21"/>
      <c r="IY371" s="21"/>
      <c r="IZ371" s="21"/>
      <c r="JA371" s="21"/>
      <c r="JB371" s="21"/>
      <c r="JC371" s="21"/>
      <c r="JD371" s="21"/>
      <c r="JE371" s="21"/>
      <c r="JF371" s="21"/>
      <c r="JG371" s="28"/>
      <c r="JH371" s="21"/>
      <c r="JI371" s="21"/>
      <c r="JJ371" s="21"/>
      <c r="JK371" s="21"/>
      <c r="JL371" s="21"/>
      <c r="JM371" s="21"/>
      <c r="JN371" s="21"/>
      <c r="JO371" s="21"/>
      <c r="JP371" s="21"/>
      <c r="JQ371" s="21"/>
      <c r="JR371" s="21"/>
      <c r="JS371" s="21"/>
      <c r="JT371" s="21"/>
      <c r="JU371" s="21"/>
      <c r="JV371" s="21"/>
      <c r="JW371" s="21"/>
      <c r="JX371" s="21"/>
      <c r="JY371" s="21"/>
      <c r="JZ371" s="21"/>
      <c r="KA371" s="21"/>
      <c r="KB371" s="28"/>
    </row>
    <row r="372" spans="2:288" ht="15" customHeight="1" x14ac:dyDescent="0.25">
      <c r="B372" s="1590" t="s">
        <v>1909</v>
      </c>
      <c r="C372" s="1588" t="str">
        <v/>
      </c>
      <c r="D372" s="1588" t="str">
        <v/>
      </c>
      <c r="E372" s="1588" t="str">
        <v/>
      </c>
      <c r="F372" s="1588" t="str">
        <v/>
      </c>
      <c r="G372" s="1588" t="str">
        <v/>
      </c>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8"/>
      <c r="DX372" s="21"/>
      <c r="DY372" s="21"/>
      <c r="DZ372" s="21"/>
      <c r="EA372" s="21"/>
      <c r="EB372" s="21"/>
      <c r="EC372" s="21"/>
      <c r="ED372" s="21"/>
      <c r="EE372" s="21"/>
      <c r="EF372" s="21"/>
      <c r="EG372" s="21"/>
      <c r="EH372" s="21"/>
      <c r="EI372" s="21"/>
      <c r="EJ372" s="21"/>
      <c r="EK372" s="21"/>
      <c r="EL372" s="21"/>
      <c r="EM372" s="21"/>
      <c r="EN372" s="21"/>
      <c r="EO372" s="21"/>
      <c r="EP372" s="21"/>
      <c r="EQ372" s="21"/>
      <c r="ER372" s="28"/>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1"/>
      <c r="GK372" s="21"/>
      <c r="GL372" s="21"/>
      <c r="GM372" s="21"/>
      <c r="GN372" s="21"/>
      <c r="GO372" s="21"/>
      <c r="GP372" s="21"/>
      <c r="GQ372" s="21"/>
      <c r="GR372" s="21"/>
      <c r="GS372" s="21"/>
      <c r="GT372" s="21"/>
      <c r="GU372" s="21"/>
      <c r="GV372" s="21"/>
      <c r="GW372" s="21"/>
      <c r="GX372" s="21"/>
      <c r="GY372" s="21"/>
      <c r="GZ372" s="21"/>
      <c r="HA372" s="21"/>
      <c r="HB372" s="21"/>
      <c r="HC372" s="21"/>
      <c r="HD372" s="21"/>
      <c r="HE372" s="21"/>
      <c r="HF372" s="21"/>
      <c r="HG372" s="21"/>
      <c r="HH372" s="21"/>
      <c r="HI372" s="21"/>
      <c r="HJ372" s="21"/>
      <c r="HK372" s="21"/>
      <c r="HL372" s="21"/>
      <c r="HM372" s="21"/>
      <c r="HN372" s="21"/>
      <c r="HO372" s="21"/>
      <c r="HP372" s="21"/>
      <c r="HQ372" s="21"/>
      <c r="HR372" s="21"/>
      <c r="HS372" s="21"/>
      <c r="HT372" s="21"/>
      <c r="HU372" s="21"/>
      <c r="HV372" s="21"/>
      <c r="HW372" s="21"/>
      <c r="HX372" s="21"/>
      <c r="HY372" s="21"/>
      <c r="HZ372" s="21"/>
      <c r="IA372" s="21"/>
      <c r="IB372" s="21"/>
      <c r="IC372" s="21"/>
      <c r="ID372" s="21"/>
      <c r="IE372" s="21"/>
      <c r="IF372" s="21"/>
      <c r="IG372" s="21"/>
      <c r="IH372" s="21"/>
      <c r="II372" s="21"/>
      <c r="IJ372" s="21"/>
      <c r="IK372" s="21"/>
      <c r="IL372" s="21"/>
      <c r="IM372" s="21"/>
      <c r="IN372" s="21"/>
      <c r="IO372" s="21"/>
      <c r="IP372" s="21"/>
      <c r="IQ372" s="21"/>
      <c r="IR372" s="21"/>
      <c r="IS372" s="21"/>
      <c r="IT372" s="21"/>
      <c r="IU372" s="21"/>
      <c r="IV372" s="21"/>
      <c r="IW372" s="21"/>
      <c r="IX372" s="21"/>
      <c r="IY372" s="21"/>
      <c r="IZ372" s="21"/>
      <c r="JA372" s="21"/>
      <c r="JB372" s="21"/>
      <c r="JC372" s="21"/>
      <c r="JD372" s="21"/>
      <c r="JE372" s="21"/>
      <c r="JF372" s="21"/>
      <c r="JG372" s="28"/>
      <c r="JH372" s="21"/>
      <c r="JI372" s="21"/>
      <c r="JJ372" s="21"/>
      <c r="JK372" s="21"/>
      <c r="JL372" s="21"/>
      <c r="JM372" s="21"/>
      <c r="JN372" s="21"/>
      <c r="JO372" s="21"/>
      <c r="JP372" s="21"/>
      <c r="JQ372" s="21"/>
      <c r="JR372" s="21"/>
      <c r="JS372" s="21"/>
      <c r="JT372" s="21"/>
      <c r="JU372" s="21"/>
      <c r="JV372" s="21"/>
      <c r="JW372" s="21"/>
      <c r="JX372" s="21"/>
      <c r="JY372" s="21"/>
      <c r="JZ372" s="21"/>
      <c r="KA372" s="21"/>
      <c r="KB372" s="28"/>
    </row>
    <row r="373" spans="2:288" ht="15" customHeight="1" x14ac:dyDescent="0.25">
      <c r="B373" s="1590" t="s">
        <v>1910</v>
      </c>
      <c r="C373" s="1588" t="str">
        <v/>
      </c>
      <c r="D373" s="1588" t="str">
        <v/>
      </c>
      <c r="E373" s="1588" t="str">
        <v/>
      </c>
      <c r="F373" s="1588" t="str">
        <v/>
      </c>
      <c r="G373" s="1588" t="str">
        <v/>
      </c>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8"/>
      <c r="DX373" s="21"/>
      <c r="DY373" s="21"/>
      <c r="DZ373" s="21"/>
      <c r="EA373" s="21"/>
      <c r="EB373" s="21"/>
      <c r="EC373" s="21"/>
      <c r="ED373" s="21"/>
      <c r="EE373" s="21"/>
      <c r="EF373" s="21"/>
      <c r="EG373" s="21"/>
      <c r="EH373" s="21"/>
      <c r="EI373" s="21"/>
      <c r="EJ373" s="21"/>
      <c r="EK373" s="21"/>
      <c r="EL373" s="21"/>
      <c r="EM373" s="21"/>
      <c r="EN373" s="21"/>
      <c r="EO373" s="21"/>
      <c r="EP373" s="21"/>
      <c r="EQ373" s="21"/>
      <c r="ER373" s="28"/>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1"/>
      <c r="GK373" s="21"/>
      <c r="GL373" s="21"/>
      <c r="GM373" s="21"/>
      <c r="GN373" s="21"/>
      <c r="GO373" s="21"/>
      <c r="GP373" s="21"/>
      <c r="GQ373" s="21"/>
      <c r="GR373" s="21"/>
      <c r="GS373" s="21"/>
      <c r="GT373" s="21"/>
      <c r="GU373" s="21"/>
      <c r="GV373" s="21"/>
      <c r="GW373" s="21"/>
      <c r="GX373" s="21"/>
      <c r="GY373" s="21"/>
      <c r="GZ373" s="21"/>
      <c r="HA373" s="21"/>
      <c r="HB373" s="21"/>
      <c r="HC373" s="21"/>
      <c r="HD373" s="21"/>
      <c r="HE373" s="21"/>
      <c r="HF373" s="21"/>
      <c r="HG373" s="21"/>
      <c r="HH373" s="21"/>
      <c r="HI373" s="21"/>
      <c r="HJ373" s="21"/>
      <c r="HK373" s="21"/>
      <c r="HL373" s="21"/>
      <c r="HM373" s="21"/>
      <c r="HN373" s="21"/>
      <c r="HO373" s="21"/>
      <c r="HP373" s="21"/>
      <c r="HQ373" s="21"/>
      <c r="HR373" s="21"/>
      <c r="HS373" s="21"/>
      <c r="HT373" s="21"/>
      <c r="HU373" s="21"/>
      <c r="HV373" s="21"/>
      <c r="HW373" s="21"/>
      <c r="HX373" s="21"/>
      <c r="HY373" s="21"/>
      <c r="HZ373" s="21"/>
      <c r="IA373" s="21"/>
      <c r="IB373" s="21"/>
      <c r="IC373" s="21"/>
      <c r="ID373" s="21"/>
      <c r="IE373" s="21"/>
      <c r="IF373" s="21"/>
      <c r="IG373" s="21"/>
      <c r="IH373" s="21"/>
      <c r="II373" s="21"/>
      <c r="IJ373" s="21"/>
      <c r="IK373" s="21"/>
      <c r="IL373" s="21"/>
      <c r="IM373" s="21"/>
      <c r="IN373" s="21"/>
      <c r="IO373" s="21"/>
      <c r="IP373" s="21"/>
      <c r="IQ373" s="21"/>
      <c r="IR373" s="21"/>
      <c r="IS373" s="21"/>
      <c r="IT373" s="21"/>
      <c r="IU373" s="21"/>
      <c r="IV373" s="21"/>
      <c r="IW373" s="21"/>
      <c r="IX373" s="21"/>
      <c r="IY373" s="21"/>
      <c r="IZ373" s="21"/>
      <c r="JA373" s="21"/>
      <c r="JB373" s="21"/>
      <c r="JC373" s="21"/>
      <c r="JD373" s="21"/>
      <c r="JE373" s="21"/>
      <c r="JF373" s="21"/>
      <c r="JG373" s="28"/>
      <c r="JH373" s="21"/>
      <c r="JI373" s="21"/>
      <c r="JJ373" s="21"/>
      <c r="JK373" s="21"/>
      <c r="JL373" s="21"/>
      <c r="JM373" s="21"/>
      <c r="JN373" s="21"/>
      <c r="JO373" s="21"/>
      <c r="JP373" s="21"/>
      <c r="JQ373" s="21"/>
      <c r="JR373" s="21"/>
      <c r="JS373" s="21"/>
      <c r="JT373" s="21"/>
      <c r="JU373" s="21"/>
      <c r="JV373" s="21"/>
      <c r="JW373" s="21"/>
      <c r="JX373" s="21"/>
      <c r="JY373" s="21"/>
      <c r="JZ373" s="21"/>
      <c r="KA373" s="21"/>
      <c r="KB373" s="28"/>
    </row>
    <row r="374" spans="2:288" ht="15" customHeight="1" x14ac:dyDescent="0.25">
      <c r="B374" s="1590" t="s">
        <v>1911</v>
      </c>
      <c r="C374" s="1588" t="str">
        <v/>
      </c>
      <c r="D374" s="1588" t="str">
        <v/>
      </c>
      <c r="E374" s="1588" t="str">
        <v/>
      </c>
      <c r="F374" s="1588" t="str">
        <v/>
      </c>
      <c r="G374" s="1588" t="str">
        <v/>
      </c>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8"/>
      <c r="DX374" s="21"/>
      <c r="DY374" s="21"/>
      <c r="DZ374" s="21"/>
      <c r="EA374" s="21"/>
      <c r="EB374" s="21"/>
      <c r="EC374" s="21"/>
      <c r="ED374" s="21"/>
      <c r="EE374" s="21"/>
      <c r="EF374" s="21"/>
      <c r="EG374" s="21"/>
      <c r="EH374" s="21"/>
      <c r="EI374" s="21"/>
      <c r="EJ374" s="21"/>
      <c r="EK374" s="21"/>
      <c r="EL374" s="21"/>
      <c r="EM374" s="21"/>
      <c r="EN374" s="21"/>
      <c r="EO374" s="21"/>
      <c r="EP374" s="21"/>
      <c r="EQ374" s="21"/>
      <c r="ER374" s="28"/>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1"/>
      <c r="GK374" s="21"/>
      <c r="GL374" s="21"/>
      <c r="GM374" s="21"/>
      <c r="GN374" s="21"/>
      <c r="GO374" s="21"/>
      <c r="GP374" s="21"/>
      <c r="GQ374" s="21"/>
      <c r="GR374" s="21"/>
      <c r="GS374" s="21"/>
      <c r="GT374" s="21"/>
      <c r="GU374" s="21"/>
      <c r="GV374" s="21"/>
      <c r="GW374" s="21"/>
      <c r="GX374" s="21"/>
      <c r="GY374" s="21"/>
      <c r="GZ374" s="21"/>
      <c r="HA374" s="21"/>
      <c r="HB374" s="21"/>
      <c r="HC374" s="21"/>
      <c r="HD374" s="21"/>
      <c r="HE374" s="21"/>
      <c r="HF374" s="21"/>
      <c r="HG374" s="21"/>
      <c r="HH374" s="21"/>
      <c r="HI374" s="21"/>
      <c r="HJ374" s="21"/>
      <c r="HK374" s="21"/>
      <c r="HL374" s="21"/>
      <c r="HM374" s="21"/>
      <c r="HN374" s="21"/>
      <c r="HO374" s="21"/>
      <c r="HP374" s="21"/>
      <c r="HQ374" s="21"/>
      <c r="HR374" s="21"/>
      <c r="HS374" s="21"/>
      <c r="HT374" s="21"/>
      <c r="HU374" s="21"/>
      <c r="HV374" s="21"/>
      <c r="HW374" s="21"/>
      <c r="HX374" s="21"/>
      <c r="HY374" s="21"/>
      <c r="HZ374" s="21"/>
      <c r="IA374" s="21"/>
      <c r="IB374" s="21"/>
      <c r="IC374" s="21"/>
      <c r="ID374" s="21"/>
      <c r="IE374" s="21"/>
      <c r="IF374" s="21"/>
      <c r="IG374" s="21"/>
      <c r="IH374" s="21"/>
      <c r="II374" s="21"/>
      <c r="IJ374" s="21"/>
      <c r="IK374" s="21"/>
      <c r="IL374" s="21"/>
      <c r="IM374" s="21"/>
      <c r="IN374" s="21"/>
      <c r="IO374" s="21"/>
      <c r="IP374" s="21"/>
      <c r="IQ374" s="21"/>
      <c r="IR374" s="21"/>
      <c r="IS374" s="21"/>
      <c r="IT374" s="21"/>
      <c r="IU374" s="21"/>
      <c r="IV374" s="21"/>
      <c r="IW374" s="21"/>
      <c r="IX374" s="21"/>
      <c r="IY374" s="21"/>
      <c r="IZ374" s="21"/>
      <c r="JA374" s="21"/>
      <c r="JB374" s="21"/>
      <c r="JC374" s="21"/>
      <c r="JD374" s="21"/>
      <c r="JE374" s="21"/>
      <c r="JF374" s="21"/>
      <c r="JG374" s="28"/>
      <c r="JH374" s="21"/>
      <c r="JI374" s="21"/>
      <c r="JJ374" s="21"/>
      <c r="JK374" s="21"/>
      <c r="JL374" s="21"/>
      <c r="JM374" s="21"/>
      <c r="JN374" s="21"/>
      <c r="JO374" s="21"/>
      <c r="JP374" s="21"/>
      <c r="JQ374" s="21"/>
      <c r="JR374" s="21"/>
      <c r="JS374" s="21"/>
      <c r="JT374" s="21"/>
      <c r="JU374" s="21"/>
      <c r="JV374" s="21"/>
      <c r="JW374" s="21"/>
      <c r="JX374" s="21"/>
      <c r="JY374" s="21"/>
      <c r="JZ374" s="21"/>
      <c r="KA374" s="21"/>
      <c r="KB374" s="28"/>
    </row>
    <row r="375" spans="2:288" ht="15" customHeight="1" x14ac:dyDescent="0.25">
      <c r="B375" s="1590" t="s">
        <v>1912</v>
      </c>
      <c r="C375" s="1588" t="str">
        <v/>
      </c>
      <c r="D375" s="1588" t="str">
        <v/>
      </c>
      <c r="E375" s="1588" t="str">
        <v/>
      </c>
      <c r="F375" s="1588" t="str">
        <v/>
      </c>
      <c r="G375" s="1588" t="str">
        <v/>
      </c>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8"/>
      <c r="DX375" s="21"/>
      <c r="DY375" s="21"/>
      <c r="DZ375" s="21"/>
      <c r="EA375" s="21"/>
      <c r="EB375" s="21"/>
      <c r="EC375" s="21"/>
      <c r="ED375" s="21"/>
      <c r="EE375" s="21"/>
      <c r="EF375" s="21"/>
      <c r="EG375" s="21"/>
      <c r="EH375" s="21"/>
      <c r="EI375" s="21"/>
      <c r="EJ375" s="21"/>
      <c r="EK375" s="21"/>
      <c r="EL375" s="21"/>
      <c r="EM375" s="21"/>
      <c r="EN375" s="21"/>
      <c r="EO375" s="21"/>
      <c r="EP375" s="21"/>
      <c r="EQ375" s="21"/>
      <c r="ER375" s="28"/>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c r="GI375" s="21"/>
      <c r="GJ375" s="21"/>
      <c r="GK375" s="21"/>
      <c r="GL375" s="21"/>
      <c r="GM375" s="21"/>
      <c r="GN375" s="21"/>
      <c r="GO375" s="21"/>
      <c r="GP375" s="21"/>
      <c r="GQ375" s="21"/>
      <c r="GR375" s="21"/>
      <c r="GS375" s="21"/>
      <c r="GT375" s="21"/>
      <c r="GU375" s="21"/>
      <c r="GV375" s="21"/>
      <c r="GW375" s="21"/>
      <c r="GX375" s="21"/>
      <c r="GY375" s="21"/>
      <c r="GZ375" s="21"/>
      <c r="HA375" s="21"/>
      <c r="HB375" s="21"/>
      <c r="HC375" s="21"/>
      <c r="HD375" s="21"/>
      <c r="HE375" s="21"/>
      <c r="HF375" s="21"/>
      <c r="HG375" s="21"/>
      <c r="HH375" s="21"/>
      <c r="HI375" s="21"/>
      <c r="HJ375" s="21"/>
      <c r="HK375" s="21"/>
      <c r="HL375" s="21"/>
      <c r="HM375" s="21"/>
      <c r="HN375" s="21"/>
      <c r="HO375" s="21"/>
      <c r="HP375" s="21"/>
      <c r="HQ375" s="21"/>
      <c r="HR375" s="21"/>
      <c r="HS375" s="21"/>
      <c r="HT375" s="21"/>
      <c r="HU375" s="21"/>
      <c r="HV375" s="21"/>
      <c r="HW375" s="21"/>
      <c r="HX375" s="21"/>
      <c r="HY375" s="21"/>
      <c r="HZ375" s="21"/>
      <c r="IA375" s="21"/>
      <c r="IB375" s="21"/>
      <c r="IC375" s="21"/>
      <c r="ID375" s="21"/>
      <c r="IE375" s="21"/>
      <c r="IF375" s="21"/>
      <c r="IG375" s="21"/>
      <c r="IH375" s="21"/>
      <c r="II375" s="21"/>
      <c r="IJ375" s="21"/>
      <c r="IK375" s="21"/>
      <c r="IL375" s="21"/>
      <c r="IM375" s="21"/>
      <c r="IN375" s="21"/>
      <c r="IO375" s="21"/>
      <c r="IP375" s="21"/>
      <c r="IQ375" s="21"/>
      <c r="IR375" s="21"/>
      <c r="IS375" s="21"/>
      <c r="IT375" s="21"/>
      <c r="IU375" s="21"/>
      <c r="IV375" s="21"/>
      <c r="IW375" s="21"/>
      <c r="IX375" s="21"/>
      <c r="IY375" s="21"/>
      <c r="IZ375" s="21"/>
      <c r="JA375" s="21"/>
      <c r="JB375" s="21"/>
      <c r="JC375" s="21"/>
      <c r="JD375" s="21"/>
      <c r="JE375" s="21"/>
      <c r="JF375" s="21"/>
      <c r="JG375" s="28"/>
      <c r="JH375" s="21"/>
      <c r="JI375" s="21"/>
      <c r="JJ375" s="21"/>
      <c r="JK375" s="21"/>
      <c r="JL375" s="21"/>
      <c r="JM375" s="21"/>
      <c r="JN375" s="21"/>
      <c r="JO375" s="21"/>
      <c r="JP375" s="21"/>
      <c r="JQ375" s="21"/>
      <c r="JR375" s="21"/>
      <c r="JS375" s="21"/>
      <c r="JT375" s="21"/>
      <c r="JU375" s="21"/>
      <c r="JV375" s="21"/>
      <c r="JW375" s="21"/>
      <c r="JX375" s="21"/>
      <c r="JY375" s="21"/>
      <c r="JZ375" s="21"/>
      <c r="KA375" s="21"/>
      <c r="KB375" s="28"/>
    </row>
    <row r="376" spans="2:288" ht="15" customHeight="1" x14ac:dyDescent="0.25">
      <c r="B376" s="1590" t="s">
        <v>1913</v>
      </c>
      <c r="C376" s="1588" t="str">
        <v/>
      </c>
      <c r="D376" s="1588" t="str">
        <v/>
      </c>
      <c r="E376" s="1588" t="str">
        <v/>
      </c>
      <c r="F376" s="1588" t="str">
        <v/>
      </c>
      <c r="G376" s="1588" t="str">
        <v/>
      </c>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8"/>
      <c r="DX376" s="21"/>
      <c r="DY376" s="21"/>
      <c r="DZ376" s="21"/>
      <c r="EA376" s="21"/>
      <c r="EB376" s="21"/>
      <c r="EC376" s="21"/>
      <c r="ED376" s="21"/>
      <c r="EE376" s="21"/>
      <c r="EF376" s="21"/>
      <c r="EG376" s="21"/>
      <c r="EH376" s="21"/>
      <c r="EI376" s="21"/>
      <c r="EJ376" s="21"/>
      <c r="EK376" s="21"/>
      <c r="EL376" s="21"/>
      <c r="EM376" s="21"/>
      <c r="EN376" s="21"/>
      <c r="EO376" s="21"/>
      <c r="EP376" s="21"/>
      <c r="EQ376" s="21"/>
      <c r="ER376" s="28"/>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1"/>
      <c r="GK376" s="21"/>
      <c r="GL376" s="21"/>
      <c r="GM376" s="21"/>
      <c r="GN376" s="21"/>
      <c r="GO376" s="21"/>
      <c r="GP376" s="21"/>
      <c r="GQ376" s="21"/>
      <c r="GR376" s="21"/>
      <c r="GS376" s="21"/>
      <c r="GT376" s="21"/>
      <c r="GU376" s="21"/>
      <c r="GV376" s="21"/>
      <c r="GW376" s="21"/>
      <c r="GX376" s="21"/>
      <c r="GY376" s="21"/>
      <c r="GZ376" s="21"/>
      <c r="HA376" s="21"/>
      <c r="HB376" s="21"/>
      <c r="HC376" s="21"/>
      <c r="HD376" s="21"/>
      <c r="HE376" s="21"/>
      <c r="HF376" s="21"/>
      <c r="HG376" s="21"/>
      <c r="HH376" s="21"/>
      <c r="HI376" s="21"/>
      <c r="HJ376" s="21"/>
      <c r="HK376" s="21"/>
      <c r="HL376" s="21"/>
      <c r="HM376" s="21"/>
      <c r="HN376" s="21"/>
      <c r="HO376" s="21"/>
      <c r="HP376" s="21"/>
      <c r="HQ376" s="21"/>
      <c r="HR376" s="21"/>
      <c r="HS376" s="21"/>
      <c r="HT376" s="21"/>
      <c r="HU376" s="21"/>
      <c r="HV376" s="21"/>
      <c r="HW376" s="21"/>
      <c r="HX376" s="21"/>
      <c r="HY376" s="21"/>
      <c r="HZ376" s="21"/>
      <c r="IA376" s="21"/>
      <c r="IB376" s="21"/>
      <c r="IC376" s="21"/>
      <c r="ID376" s="21"/>
      <c r="IE376" s="21"/>
      <c r="IF376" s="21"/>
      <c r="IG376" s="21"/>
      <c r="IH376" s="21"/>
      <c r="II376" s="21"/>
      <c r="IJ376" s="21"/>
      <c r="IK376" s="21"/>
      <c r="IL376" s="21"/>
      <c r="IM376" s="21"/>
      <c r="IN376" s="21"/>
      <c r="IO376" s="21"/>
      <c r="IP376" s="21"/>
      <c r="IQ376" s="21"/>
      <c r="IR376" s="21"/>
      <c r="IS376" s="21"/>
      <c r="IT376" s="21"/>
      <c r="IU376" s="21"/>
      <c r="IV376" s="21"/>
      <c r="IW376" s="21"/>
      <c r="IX376" s="21"/>
      <c r="IY376" s="21"/>
      <c r="IZ376" s="21"/>
      <c r="JA376" s="21"/>
      <c r="JB376" s="21"/>
      <c r="JC376" s="21"/>
      <c r="JD376" s="21"/>
      <c r="JE376" s="21"/>
      <c r="JF376" s="21"/>
      <c r="JG376" s="28"/>
      <c r="JH376" s="21"/>
      <c r="JI376" s="21"/>
      <c r="JJ376" s="21"/>
      <c r="JK376" s="21"/>
      <c r="JL376" s="21"/>
      <c r="JM376" s="21"/>
      <c r="JN376" s="21"/>
      <c r="JO376" s="21"/>
      <c r="JP376" s="21"/>
      <c r="JQ376" s="21"/>
      <c r="JR376" s="21"/>
      <c r="JS376" s="21"/>
      <c r="JT376" s="21"/>
      <c r="JU376" s="21"/>
      <c r="JV376" s="21"/>
      <c r="JW376" s="21"/>
      <c r="JX376" s="21"/>
      <c r="JY376" s="21"/>
      <c r="JZ376" s="21"/>
      <c r="KA376" s="21"/>
      <c r="KB376" s="28"/>
    </row>
    <row r="377" spans="2:288" ht="15" customHeight="1" x14ac:dyDescent="0.25">
      <c r="B377" s="1590" t="s">
        <v>1914</v>
      </c>
      <c r="C377" s="1588" t="str">
        <v/>
      </c>
      <c r="D377" s="1588" t="str">
        <v/>
      </c>
      <c r="E377" s="1588" t="str">
        <v/>
      </c>
      <c r="F377" s="1588" t="str">
        <v/>
      </c>
      <c r="G377" s="1588" t="str">
        <v/>
      </c>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8"/>
      <c r="DX377" s="21"/>
      <c r="DY377" s="21"/>
      <c r="DZ377" s="21"/>
      <c r="EA377" s="21"/>
      <c r="EB377" s="21"/>
      <c r="EC377" s="21"/>
      <c r="ED377" s="21"/>
      <c r="EE377" s="21"/>
      <c r="EF377" s="21"/>
      <c r="EG377" s="21"/>
      <c r="EH377" s="21"/>
      <c r="EI377" s="21"/>
      <c r="EJ377" s="21"/>
      <c r="EK377" s="21"/>
      <c r="EL377" s="21"/>
      <c r="EM377" s="21"/>
      <c r="EN377" s="21"/>
      <c r="EO377" s="21"/>
      <c r="EP377" s="21"/>
      <c r="EQ377" s="21"/>
      <c r="ER377" s="28"/>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1"/>
      <c r="GK377" s="21"/>
      <c r="GL377" s="21"/>
      <c r="GM377" s="21"/>
      <c r="GN377" s="21"/>
      <c r="GO377" s="21"/>
      <c r="GP377" s="21"/>
      <c r="GQ377" s="21"/>
      <c r="GR377" s="21"/>
      <c r="GS377" s="21"/>
      <c r="GT377" s="21"/>
      <c r="GU377" s="21"/>
      <c r="GV377" s="21"/>
      <c r="GW377" s="21"/>
      <c r="GX377" s="21"/>
      <c r="GY377" s="21"/>
      <c r="GZ377" s="21"/>
      <c r="HA377" s="21"/>
      <c r="HB377" s="21"/>
      <c r="HC377" s="21"/>
      <c r="HD377" s="21"/>
      <c r="HE377" s="21"/>
      <c r="HF377" s="21"/>
      <c r="HG377" s="21"/>
      <c r="HH377" s="21"/>
      <c r="HI377" s="21"/>
      <c r="HJ377" s="21"/>
      <c r="HK377" s="21"/>
      <c r="HL377" s="21"/>
      <c r="HM377" s="21"/>
      <c r="HN377" s="21"/>
      <c r="HO377" s="21"/>
      <c r="HP377" s="21"/>
      <c r="HQ377" s="21"/>
      <c r="HR377" s="21"/>
      <c r="HS377" s="21"/>
      <c r="HT377" s="21"/>
      <c r="HU377" s="21"/>
      <c r="HV377" s="21"/>
      <c r="HW377" s="21"/>
      <c r="HX377" s="21"/>
      <c r="HY377" s="21"/>
      <c r="HZ377" s="21"/>
      <c r="IA377" s="21"/>
      <c r="IB377" s="21"/>
      <c r="IC377" s="21"/>
      <c r="ID377" s="21"/>
      <c r="IE377" s="21"/>
      <c r="IF377" s="21"/>
      <c r="IG377" s="21"/>
      <c r="IH377" s="21"/>
      <c r="II377" s="21"/>
      <c r="IJ377" s="21"/>
      <c r="IK377" s="21"/>
      <c r="IL377" s="21"/>
      <c r="IM377" s="21"/>
      <c r="IN377" s="21"/>
      <c r="IO377" s="21"/>
      <c r="IP377" s="21"/>
      <c r="IQ377" s="21"/>
      <c r="IR377" s="21"/>
      <c r="IS377" s="21"/>
      <c r="IT377" s="21"/>
      <c r="IU377" s="21"/>
      <c r="IV377" s="21"/>
      <c r="IW377" s="21"/>
      <c r="IX377" s="21"/>
      <c r="IY377" s="21"/>
      <c r="IZ377" s="21"/>
      <c r="JA377" s="21"/>
      <c r="JB377" s="21"/>
      <c r="JC377" s="21"/>
      <c r="JD377" s="21"/>
      <c r="JE377" s="21"/>
      <c r="JF377" s="21"/>
      <c r="JG377" s="28"/>
      <c r="JH377" s="21"/>
      <c r="JI377" s="21"/>
      <c r="JJ377" s="21"/>
      <c r="JK377" s="21"/>
      <c r="JL377" s="21"/>
      <c r="JM377" s="21"/>
      <c r="JN377" s="21"/>
      <c r="JO377" s="21"/>
      <c r="JP377" s="21"/>
      <c r="JQ377" s="21"/>
      <c r="JR377" s="21"/>
      <c r="JS377" s="21"/>
      <c r="JT377" s="21"/>
      <c r="JU377" s="21"/>
      <c r="JV377" s="21"/>
      <c r="JW377" s="21"/>
      <c r="JX377" s="21"/>
      <c r="JY377" s="21"/>
      <c r="JZ377" s="21"/>
      <c r="KA377" s="21"/>
      <c r="KB377" s="28"/>
    </row>
    <row r="378" spans="2:288" ht="15" customHeight="1" x14ac:dyDescent="0.25">
      <c r="B378" s="1590" t="s">
        <v>1915</v>
      </c>
      <c r="C378" s="1588" t="str">
        <v/>
      </c>
      <c r="D378" s="1588" t="str">
        <v/>
      </c>
      <c r="E378" s="1588" t="str">
        <v/>
      </c>
      <c r="F378" s="1588" t="str">
        <v/>
      </c>
      <c r="G378" s="1588" t="str">
        <v/>
      </c>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8"/>
      <c r="DX378" s="21"/>
      <c r="DY378" s="21"/>
      <c r="DZ378" s="21"/>
      <c r="EA378" s="21"/>
      <c r="EB378" s="21"/>
      <c r="EC378" s="21"/>
      <c r="ED378" s="21"/>
      <c r="EE378" s="21"/>
      <c r="EF378" s="21"/>
      <c r="EG378" s="21"/>
      <c r="EH378" s="21"/>
      <c r="EI378" s="21"/>
      <c r="EJ378" s="21"/>
      <c r="EK378" s="21"/>
      <c r="EL378" s="21"/>
      <c r="EM378" s="21"/>
      <c r="EN378" s="21"/>
      <c r="EO378" s="21"/>
      <c r="EP378" s="21"/>
      <c r="EQ378" s="21"/>
      <c r="ER378" s="28"/>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c r="GO378" s="21"/>
      <c r="GP378" s="21"/>
      <c r="GQ378" s="21"/>
      <c r="GR378" s="21"/>
      <c r="GS378" s="21"/>
      <c r="GT378" s="21"/>
      <c r="GU378" s="21"/>
      <c r="GV378" s="21"/>
      <c r="GW378" s="21"/>
      <c r="GX378" s="21"/>
      <c r="GY378" s="21"/>
      <c r="GZ378" s="21"/>
      <c r="HA378" s="21"/>
      <c r="HB378" s="21"/>
      <c r="HC378" s="21"/>
      <c r="HD378" s="21"/>
      <c r="HE378" s="21"/>
      <c r="HF378" s="21"/>
      <c r="HG378" s="21"/>
      <c r="HH378" s="21"/>
      <c r="HI378" s="21"/>
      <c r="HJ378" s="21"/>
      <c r="HK378" s="21"/>
      <c r="HL378" s="21"/>
      <c r="HM378" s="21"/>
      <c r="HN378" s="21"/>
      <c r="HO378" s="21"/>
      <c r="HP378" s="21"/>
      <c r="HQ378" s="21"/>
      <c r="HR378" s="21"/>
      <c r="HS378" s="21"/>
      <c r="HT378" s="21"/>
      <c r="HU378" s="21"/>
      <c r="HV378" s="21"/>
      <c r="HW378" s="21"/>
      <c r="HX378" s="21"/>
      <c r="HY378" s="21"/>
      <c r="HZ378" s="21"/>
      <c r="IA378" s="21"/>
      <c r="IB378" s="21"/>
      <c r="IC378" s="21"/>
      <c r="ID378" s="21"/>
      <c r="IE378" s="21"/>
      <c r="IF378" s="21"/>
      <c r="IG378" s="21"/>
      <c r="IH378" s="21"/>
      <c r="II378" s="21"/>
      <c r="IJ378" s="21"/>
      <c r="IK378" s="21"/>
      <c r="IL378" s="21"/>
      <c r="IM378" s="21"/>
      <c r="IN378" s="21"/>
      <c r="IO378" s="21"/>
      <c r="IP378" s="21"/>
      <c r="IQ378" s="21"/>
      <c r="IR378" s="21"/>
      <c r="IS378" s="21"/>
      <c r="IT378" s="21"/>
      <c r="IU378" s="21"/>
      <c r="IV378" s="21"/>
      <c r="IW378" s="21"/>
      <c r="IX378" s="21"/>
      <c r="IY378" s="21"/>
      <c r="IZ378" s="21"/>
      <c r="JA378" s="21"/>
      <c r="JB378" s="21"/>
      <c r="JC378" s="21"/>
      <c r="JD378" s="21"/>
      <c r="JE378" s="21"/>
      <c r="JF378" s="21"/>
      <c r="JG378" s="28"/>
      <c r="JH378" s="21"/>
      <c r="JI378" s="21"/>
      <c r="JJ378" s="21"/>
      <c r="JK378" s="21"/>
      <c r="JL378" s="21"/>
      <c r="JM378" s="21"/>
      <c r="JN378" s="21"/>
      <c r="JO378" s="21"/>
      <c r="JP378" s="21"/>
      <c r="JQ378" s="21"/>
      <c r="JR378" s="21"/>
      <c r="JS378" s="21"/>
      <c r="JT378" s="21"/>
      <c r="JU378" s="21"/>
      <c r="JV378" s="21"/>
      <c r="JW378" s="21"/>
      <c r="JX378" s="21"/>
      <c r="JY378" s="21"/>
      <c r="JZ378" s="21"/>
      <c r="KA378" s="21"/>
      <c r="KB378" s="28"/>
    </row>
    <row r="379" spans="2:288" ht="15" customHeight="1" x14ac:dyDescent="0.25">
      <c r="B379" s="1590" t="s">
        <v>1916</v>
      </c>
      <c r="C379" s="1588" t="str">
        <v/>
      </c>
      <c r="D379" s="1588" t="str">
        <v/>
      </c>
      <c r="E379" s="1588" t="str">
        <v/>
      </c>
      <c r="F379" s="1588" t="str">
        <v/>
      </c>
      <c r="G379" s="1588" t="str">
        <v/>
      </c>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8"/>
      <c r="DX379" s="21"/>
      <c r="DY379" s="21"/>
      <c r="DZ379" s="21"/>
      <c r="EA379" s="21"/>
      <c r="EB379" s="21"/>
      <c r="EC379" s="21"/>
      <c r="ED379" s="21"/>
      <c r="EE379" s="21"/>
      <c r="EF379" s="21"/>
      <c r="EG379" s="21"/>
      <c r="EH379" s="21"/>
      <c r="EI379" s="21"/>
      <c r="EJ379" s="21"/>
      <c r="EK379" s="21"/>
      <c r="EL379" s="21"/>
      <c r="EM379" s="21"/>
      <c r="EN379" s="21"/>
      <c r="EO379" s="21"/>
      <c r="EP379" s="21"/>
      <c r="EQ379" s="21"/>
      <c r="ER379" s="28"/>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c r="GI379" s="21"/>
      <c r="GJ379" s="21"/>
      <c r="GK379" s="21"/>
      <c r="GL379" s="21"/>
      <c r="GM379" s="21"/>
      <c r="GN379" s="21"/>
      <c r="GO379" s="21"/>
      <c r="GP379" s="21"/>
      <c r="GQ379" s="21"/>
      <c r="GR379" s="21"/>
      <c r="GS379" s="21"/>
      <c r="GT379" s="21"/>
      <c r="GU379" s="21"/>
      <c r="GV379" s="21"/>
      <c r="GW379" s="21"/>
      <c r="GX379" s="21"/>
      <c r="GY379" s="21"/>
      <c r="GZ379" s="21"/>
      <c r="HA379" s="21"/>
      <c r="HB379" s="21"/>
      <c r="HC379" s="21"/>
      <c r="HD379" s="21"/>
      <c r="HE379" s="21"/>
      <c r="HF379" s="21"/>
      <c r="HG379" s="21"/>
      <c r="HH379" s="21"/>
      <c r="HI379" s="21"/>
      <c r="HJ379" s="21"/>
      <c r="HK379" s="21"/>
      <c r="HL379" s="21"/>
      <c r="HM379" s="21"/>
      <c r="HN379" s="21"/>
      <c r="HO379" s="21"/>
      <c r="HP379" s="21"/>
      <c r="HQ379" s="21"/>
      <c r="HR379" s="21"/>
      <c r="HS379" s="21"/>
      <c r="HT379" s="21"/>
      <c r="HU379" s="21"/>
      <c r="HV379" s="21"/>
      <c r="HW379" s="21"/>
      <c r="HX379" s="21"/>
      <c r="HY379" s="21"/>
      <c r="HZ379" s="21"/>
      <c r="IA379" s="21"/>
      <c r="IB379" s="21"/>
      <c r="IC379" s="21"/>
      <c r="ID379" s="21"/>
      <c r="IE379" s="21"/>
      <c r="IF379" s="21"/>
      <c r="IG379" s="21"/>
      <c r="IH379" s="21"/>
      <c r="II379" s="21"/>
      <c r="IJ379" s="21"/>
      <c r="IK379" s="21"/>
      <c r="IL379" s="21"/>
      <c r="IM379" s="21"/>
      <c r="IN379" s="21"/>
      <c r="IO379" s="21"/>
      <c r="IP379" s="21"/>
      <c r="IQ379" s="21"/>
      <c r="IR379" s="21"/>
      <c r="IS379" s="21"/>
      <c r="IT379" s="21"/>
      <c r="IU379" s="21"/>
      <c r="IV379" s="21"/>
      <c r="IW379" s="21"/>
      <c r="IX379" s="21"/>
      <c r="IY379" s="21"/>
      <c r="IZ379" s="21"/>
      <c r="JA379" s="21"/>
      <c r="JB379" s="21"/>
      <c r="JC379" s="21"/>
      <c r="JD379" s="21"/>
      <c r="JE379" s="21"/>
      <c r="JF379" s="21"/>
      <c r="JG379" s="28"/>
      <c r="JH379" s="21"/>
      <c r="JI379" s="21"/>
      <c r="JJ379" s="21"/>
      <c r="JK379" s="21"/>
      <c r="JL379" s="21"/>
      <c r="JM379" s="21"/>
      <c r="JN379" s="21"/>
      <c r="JO379" s="21"/>
      <c r="JP379" s="21"/>
      <c r="JQ379" s="21"/>
      <c r="JR379" s="21"/>
      <c r="JS379" s="21"/>
      <c r="JT379" s="21"/>
      <c r="JU379" s="21"/>
      <c r="JV379" s="21"/>
      <c r="JW379" s="21"/>
      <c r="JX379" s="21"/>
      <c r="JY379" s="21"/>
      <c r="JZ379" s="21"/>
      <c r="KA379" s="21"/>
      <c r="KB379" s="28"/>
    </row>
    <row r="380" spans="2:288" ht="15" customHeight="1" x14ac:dyDescent="0.25">
      <c r="B380" s="1590" t="s">
        <v>1917</v>
      </c>
      <c r="C380" s="1588" t="str">
        <v/>
      </c>
      <c r="D380" s="1588" t="str">
        <v/>
      </c>
      <c r="E380" s="1588" t="str">
        <v/>
      </c>
      <c r="F380" s="1588" t="str">
        <v/>
      </c>
      <c r="G380" s="1588" t="str">
        <v/>
      </c>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8"/>
      <c r="DX380" s="21"/>
      <c r="DY380" s="21"/>
      <c r="DZ380" s="21"/>
      <c r="EA380" s="21"/>
      <c r="EB380" s="21"/>
      <c r="EC380" s="21"/>
      <c r="ED380" s="21"/>
      <c r="EE380" s="21"/>
      <c r="EF380" s="21"/>
      <c r="EG380" s="21"/>
      <c r="EH380" s="21"/>
      <c r="EI380" s="21"/>
      <c r="EJ380" s="21"/>
      <c r="EK380" s="21"/>
      <c r="EL380" s="21"/>
      <c r="EM380" s="21"/>
      <c r="EN380" s="21"/>
      <c r="EO380" s="21"/>
      <c r="EP380" s="21"/>
      <c r="EQ380" s="21"/>
      <c r="ER380" s="28"/>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1"/>
      <c r="GK380" s="21"/>
      <c r="GL380" s="21"/>
      <c r="GM380" s="21"/>
      <c r="GN380" s="21"/>
      <c r="GO380" s="21"/>
      <c r="GP380" s="21"/>
      <c r="GQ380" s="21"/>
      <c r="GR380" s="21"/>
      <c r="GS380" s="21"/>
      <c r="GT380" s="21"/>
      <c r="GU380" s="21"/>
      <c r="GV380" s="21"/>
      <c r="GW380" s="21"/>
      <c r="GX380" s="21"/>
      <c r="GY380" s="21"/>
      <c r="GZ380" s="21"/>
      <c r="HA380" s="21"/>
      <c r="HB380" s="21"/>
      <c r="HC380" s="21"/>
      <c r="HD380" s="21"/>
      <c r="HE380" s="21"/>
      <c r="HF380" s="21"/>
      <c r="HG380" s="21"/>
      <c r="HH380" s="21"/>
      <c r="HI380" s="21"/>
      <c r="HJ380" s="21"/>
      <c r="HK380" s="21"/>
      <c r="HL380" s="21"/>
      <c r="HM380" s="21"/>
      <c r="HN380" s="21"/>
      <c r="HO380" s="21"/>
      <c r="HP380" s="21"/>
      <c r="HQ380" s="21"/>
      <c r="HR380" s="21"/>
      <c r="HS380" s="21"/>
      <c r="HT380" s="21"/>
      <c r="HU380" s="21"/>
      <c r="HV380" s="21"/>
      <c r="HW380" s="21"/>
      <c r="HX380" s="21"/>
      <c r="HY380" s="21"/>
      <c r="HZ380" s="21"/>
      <c r="IA380" s="21"/>
      <c r="IB380" s="21"/>
      <c r="IC380" s="21"/>
      <c r="ID380" s="21"/>
      <c r="IE380" s="21"/>
      <c r="IF380" s="21"/>
      <c r="IG380" s="21"/>
      <c r="IH380" s="21"/>
      <c r="II380" s="21"/>
      <c r="IJ380" s="21"/>
      <c r="IK380" s="21"/>
      <c r="IL380" s="21"/>
      <c r="IM380" s="21"/>
      <c r="IN380" s="21"/>
      <c r="IO380" s="21"/>
      <c r="IP380" s="21"/>
      <c r="IQ380" s="21"/>
      <c r="IR380" s="21"/>
      <c r="IS380" s="21"/>
      <c r="IT380" s="21"/>
      <c r="IU380" s="21"/>
      <c r="IV380" s="21"/>
      <c r="IW380" s="21"/>
      <c r="IX380" s="21"/>
      <c r="IY380" s="21"/>
      <c r="IZ380" s="21"/>
      <c r="JA380" s="21"/>
      <c r="JB380" s="21"/>
      <c r="JC380" s="21"/>
      <c r="JD380" s="21"/>
      <c r="JE380" s="21"/>
      <c r="JF380" s="21"/>
      <c r="JG380" s="28"/>
      <c r="JH380" s="21"/>
      <c r="JI380" s="21"/>
      <c r="JJ380" s="21"/>
      <c r="JK380" s="21"/>
      <c r="JL380" s="21"/>
      <c r="JM380" s="21"/>
      <c r="JN380" s="21"/>
      <c r="JO380" s="21"/>
      <c r="JP380" s="21"/>
      <c r="JQ380" s="21"/>
      <c r="JR380" s="21"/>
      <c r="JS380" s="21"/>
      <c r="JT380" s="21"/>
      <c r="JU380" s="21"/>
      <c r="JV380" s="21"/>
      <c r="JW380" s="21"/>
      <c r="JX380" s="21"/>
      <c r="JY380" s="21"/>
      <c r="JZ380" s="21"/>
      <c r="KA380" s="21"/>
      <c r="KB380" s="28"/>
    </row>
    <row r="381" spans="2:288" ht="15" customHeight="1" x14ac:dyDescent="0.25">
      <c r="B381" s="1590" t="s">
        <v>1918</v>
      </c>
      <c r="C381" s="1588" t="str">
        <v/>
      </c>
      <c r="D381" s="1588" t="str">
        <v/>
      </c>
      <c r="E381" s="1588" t="str">
        <v/>
      </c>
      <c r="F381" s="1588" t="str">
        <v/>
      </c>
      <c r="G381" s="1588" t="str">
        <v/>
      </c>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8"/>
      <c r="DX381" s="21"/>
      <c r="DY381" s="21"/>
      <c r="DZ381" s="21"/>
      <c r="EA381" s="21"/>
      <c r="EB381" s="21"/>
      <c r="EC381" s="21"/>
      <c r="ED381" s="21"/>
      <c r="EE381" s="21"/>
      <c r="EF381" s="21"/>
      <c r="EG381" s="21"/>
      <c r="EH381" s="21"/>
      <c r="EI381" s="21"/>
      <c r="EJ381" s="21"/>
      <c r="EK381" s="21"/>
      <c r="EL381" s="21"/>
      <c r="EM381" s="21"/>
      <c r="EN381" s="21"/>
      <c r="EO381" s="21"/>
      <c r="EP381" s="21"/>
      <c r="EQ381" s="21"/>
      <c r="ER381" s="28"/>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c r="GO381" s="21"/>
      <c r="GP381" s="21"/>
      <c r="GQ381" s="21"/>
      <c r="GR381" s="21"/>
      <c r="GS381" s="21"/>
      <c r="GT381" s="21"/>
      <c r="GU381" s="21"/>
      <c r="GV381" s="21"/>
      <c r="GW381" s="21"/>
      <c r="GX381" s="21"/>
      <c r="GY381" s="21"/>
      <c r="GZ381" s="21"/>
      <c r="HA381" s="21"/>
      <c r="HB381" s="21"/>
      <c r="HC381" s="21"/>
      <c r="HD381" s="21"/>
      <c r="HE381" s="21"/>
      <c r="HF381" s="21"/>
      <c r="HG381" s="21"/>
      <c r="HH381" s="21"/>
      <c r="HI381" s="21"/>
      <c r="HJ381" s="21"/>
      <c r="HK381" s="21"/>
      <c r="HL381" s="21"/>
      <c r="HM381" s="21"/>
      <c r="HN381" s="21"/>
      <c r="HO381" s="21"/>
      <c r="HP381" s="21"/>
      <c r="HQ381" s="21"/>
      <c r="HR381" s="21"/>
      <c r="HS381" s="21"/>
      <c r="HT381" s="21"/>
      <c r="HU381" s="21"/>
      <c r="HV381" s="21"/>
      <c r="HW381" s="21"/>
      <c r="HX381" s="21"/>
      <c r="HY381" s="21"/>
      <c r="HZ381" s="21"/>
      <c r="IA381" s="21"/>
      <c r="IB381" s="21"/>
      <c r="IC381" s="21"/>
      <c r="ID381" s="21"/>
      <c r="IE381" s="21"/>
      <c r="IF381" s="21"/>
      <c r="IG381" s="21"/>
      <c r="IH381" s="21"/>
      <c r="II381" s="21"/>
      <c r="IJ381" s="21"/>
      <c r="IK381" s="21"/>
      <c r="IL381" s="21"/>
      <c r="IM381" s="21"/>
      <c r="IN381" s="21"/>
      <c r="IO381" s="21"/>
      <c r="IP381" s="21"/>
      <c r="IQ381" s="21"/>
      <c r="IR381" s="21"/>
      <c r="IS381" s="21"/>
      <c r="IT381" s="21"/>
      <c r="IU381" s="21"/>
      <c r="IV381" s="21"/>
      <c r="IW381" s="21"/>
      <c r="IX381" s="21"/>
      <c r="IY381" s="21"/>
      <c r="IZ381" s="21"/>
      <c r="JA381" s="21"/>
      <c r="JB381" s="21"/>
      <c r="JC381" s="21"/>
      <c r="JD381" s="21"/>
      <c r="JE381" s="21"/>
      <c r="JF381" s="21"/>
      <c r="JG381" s="28"/>
      <c r="JH381" s="21"/>
      <c r="JI381" s="21"/>
      <c r="JJ381" s="21"/>
      <c r="JK381" s="21"/>
      <c r="JL381" s="21"/>
      <c r="JM381" s="21"/>
      <c r="JN381" s="21"/>
      <c r="JO381" s="21"/>
      <c r="JP381" s="21"/>
      <c r="JQ381" s="21"/>
      <c r="JR381" s="21"/>
      <c r="JS381" s="21"/>
      <c r="JT381" s="21"/>
      <c r="JU381" s="21"/>
      <c r="JV381" s="21"/>
      <c r="JW381" s="21"/>
      <c r="JX381" s="21"/>
      <c r="JY381" s="21"/>
      <c r="JZ381" s="21"/>
      <c r="KA381" s="21"/>
      <c r="KB381" s="28"/>
    </row>
    <row r="382" spans="2:288" ht="15" customHeight="1" x14ac:dyDescent="0.25">
      <c r="B382" s="1590" t="s">
        <v>1919</v>
      </c>
      <c r="C382" s="1588" t="str">
        <v/>
      </c>
      <c r="D382" s="1588" t="str">
        <v/>
      </c>
      <c r="E382" s="1588" t="str">
        <v/>
      </c>
      <c r="F382" s="1588" t="str">
        <v/>
      </c>
      <c r="G382" s="1588" t="str">
        <v/>
      </c>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8"/>
      <c r="DX382" s="21"/>
      <c r="DY382" s="21"/>
      <c r="DZ382" s="21"/>
      <c r="EA382" s="21"/>
      <c r="EB382" s="21"/>
      <c r="EC382" s="21"/>
      <c r="ED382" s="21"/>
      <c r="EE382" s="21"/>
      <c r="EF382" s="21"/>
      <c r="EG382" s="21"/>
      <c r="EH382" s="21"/>
      <c r="EI382" s="21"/>
      <c r="EJ382" s="21"/>
      <c r="EK382" s="21"/>
      <c r="EL382" s="21"/>
      <c r="EM382" s="21"/>
      <c r="EN382" s="21"/>
      <c r="EO382" s="21"/>
      <c r="EP382" s="21"/>
      <c r="EQ382" s="21"/>
      <c r="ER382" s="28"/>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c r="GO382" s="21"/>
      <c r="GP382" s="21"/>
      <c r="GQ382" s="21"/>
      <c r="GR382" s="21"/>
      <c r="GS382" s="21"/>
      <c r="GT382" s="21"/>
      <c r="GU382" s="21"/>
      <c r="GV382" s="21"/>
      <c r="GW382" s="21"/>
      <c r="GX382" s="21"/>
      <c r="GY382" s="21"/>
      <c r="GZ382" s="21"/>
      <c r="HA382" s="21"/>
      <c r="HB382" s="21"/>
      <c r="HC382" s="21"/>
      <c r="HD382" s="21"/>
      <c r="HE382" s="21"/>
      <c r="HF382" s="21"/>
      <c r="HG382" s="21"/>
      <c r="HH382" s="21"/>
      <c r="HI382" s="21"/>
      <c r="HJ382" s="21"/>
      <c r="HK382" s="21"/>
      <c r="HL382" s="21"/>
      <c r="HM382" s="21"/>
      <c r="HN382" s="21"/>
      <c r="HO382" s="21"/>
      <c r="HP382" s="21"/>
      <c r="HQ382" s="21"/>
      <c r="HR382" s="21"/>
      <c r="HS382" s="21"/>
      <c r="HT382" s="21"/>
      <c r="HU382" s="21"/>
      <c r="HV382" s="21"/>
      <c r="HW382" s="21"/>
      <c r="HX382" s="21"/>
      <c r="HY382" s="21"/>
      <c r="HZ382" s="21"/>
      <c r="IA382" s="21"/>
      <c r="IB382" s="21"/>
      <c r="IC382" s="21"/>
      <c r="ID382" s="21"/>
      <c r="IE382" s="21"/>
      <c r="IF382" s="21"/>
      <c r="IG382" s="21"/>
      <c r="IH382" s="21"/>
      <c r="II382" s="21"/>
      <c r="IJ382" s="21"/>
      <c r="IK382" s="21"/>
      <c r="IL382" s="21"/>
      <c r="IM382" s="21"/>
      <c r="IN382" s="21"/>
      <c r="IO382" s="21"/>
      <c r="IP382" s="21"/>
      <c r="IQ382" s="21"/>
      <c r="IR382" s="21"/>
      <c r="IS382" s="21"/>
      <c r="IT382" s="21"/>
      <c r="IU382" s="21"/>
      <c r="IV382" s="21"/>
      <c r="IW382" s="21"/>
      <c r="IX382" s="21"/>
      <c r="IY382" s="21"/>
      <c r="IZ382" s="21"/>
      <c r="JA382" s="21"/>
      <c r="JB382" s="21"/>
      <c r="JC382" s="21"/>
      <c r="JD382" s="21"/>
      <c r="JE382" s="21"/>
      <c r="JF382" s="21"/>
      <c r="JG382" s="28"/>
      <c r="JH382" s="21"/>
      <c r="JI382" s="21"/>
      <c r="JJ382" s="21"/>
      <c r="JK382" s="21"/>
      <c r="JL382" s="21"/>
      <c r="JM382" s="21"/>
      <c r="JN382" s="21"/>
      <c r="JO382" s="21"/>
      <c r="JP382" s="21"/>
      <c r="JQ382" s="21"/>
      <c r="JR382" s="21"/>
      <c r="JS382" s="21"/>
      <c r="JT382" s="21"/>
      <c r="JU382" s="21"/>
      <c r="JV382" s="21"/>
      <c r="JW382" s="21"/>
      <c r="JX382" s="21"/>
      <c r="JY382" s="21"/>
      <c r="JZ382" s="21"/>
      <c r="KA382" s="21"/>
      <c r="KB382" s="28"/>
    </row>
    <row r="383" spans="2:288" ht="15" customHeight="1" x14ac:dyDescent="0.25">
      <c r="B383" s="1590" t="s">
        <v>1920</v>
      </c>
      <c r="C383" s="1588" t="str">
        <v/>
      </c>
      <c r="D383" s="1588" t="str">
        <v/>
      </c>
      <c r="E383" s="1588" t="str">
        <v/>
      </c>
      <c r="F383" s="1588" t="str">
        <v/>
      </c>
      <c r="G383" s="1588" t="str">
        <v/>
      </c>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8"/>
      <c r="DX383" s="21"/>
      <c r="DY383" s="21"/>
      <c r="DZ383" s="21"/>
      <c r="EA383" s="21"/>
      <c r="EB383" s="21"/>
      <c r="EC383" s="21"/>
      <c r="ED383" s="21"/>
      <c r="EE383" s="21"/>
      <c r="EF383" s="21"/>
      <c r="EG383" s="21"/>
      <c r="EH383" s="21"/>
      <c r="EI383" s="21"/>
      <c r="EJ383" s="21"/>
      <c r="EK383" s="21"/>
      <c r="EL383" s="21"/>
      <c r="EM383" s="21"/>
      <c r="EN383" s="21"/>
      <c r="EO383" s="21"/>
      <c r="EP383" s="21"/>
      <c r="EQ383" s="21"/>
      <c r="ER383" s="28"/>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1"/>
      <c r="GK383" s="21"/>
      <c r="GL383" s="21"/>
      <c r="GM383" s="21"/>
      <c r="GN383" s="21"/>
      <c r="GO383" s="21"/>
      <c r="GP383" s="21"/>
      <c r="GQ383" s="21"/>
      <c r="GR383" s="21"/>
      <c r="GS383" s="21"/>
      <c r="GT383" s="21"/>
      <c r="GU383" s="21"/>
      <c r="GV383" s="21"/>
      <c r="GW383" s="21"/>
      <c r="GX383" s="21"/>
      <c r="GY383" s="21"/>
      <c r="GZ383" s="21"/>
      <c r="HA383" s="21"/>
      <c r="HB383" s="21"/>
      <c r="HC383" s="21"/>
      <c r="HD383" s="21"/>
      <c r="HE383" s="21"/>
      <c r="HF383" s="21"/>
      <c r="HG383" s="21"/>
      <c r="HH383" s="21"/>
      <c r="HI383" s="21"/>
      <c r="HJ383" s="21"/>
      <c r="HK383" s="21"/>
      <c r="HL383" s="21"/>
      <c r="HM383" s="21"/>
      <c r="HN383" s="21"/>
      <c r="HO383" s="21"/>
      <c r="HP383" s="21"/>
      <c r="HQ383" s="21"/>
      <c r="HR383" s="21"/>
      <c r="HS383" s="21"/>
      <c r="HT383" s="21"/>
      <c r="HU383" s="21"/>
      <c r="HV383" s="21"/>
      <c r="HW383" s="21"/>
      <c r="HX383" s="21"/>
      <c r="HY383" s="21"/>
      <c r="HZ383" s="21"/>
      <c r="IA383" s="21"/>
      <c r="IB383" s="21"/>
      <c r="IC383" s="21"/>
      <c r="ID383" s="21"/>
      <c r="IE383" s="21"/>
      <c r="IF383" s="21"/>
      <c r="IG383" s="21"/>
      <c r="IH383" s="21"/>
      <c r="II383" s="21"/>
      <c r="IJ383" s="21"/>
      <c r="IK383" s="21"/>
      <c r="IL383" s="21"/>
      <c r="IM383" s="21"/>
      <c r="IN383" s="21"/>
      <c r="IO383" s="21"/>
      <c r="IP383" s="21"/>
      <c r="IQ383" s="21"/>
      <c r="IR383" s="21"/>
      <c r="IS383" s="21"/>
      <c r="IT383" s="21"/>
      <c r="IU383" s="21"/>
      <c r="IV383" s="21"/>
      <c r="IW383" s="21"/>
      <c r="IX383" s="21"/>
      <c r="IY383" s="21"/>
      <c r="IZ383" s="21"/>
      <c r="JA383" s="21"/>
      <c r="JB383" s="21"/>
      <c r="JC383" s="21"/>
      <c r="JD383" s="21"/>
      <c r="JE383" s="21"/>
      <c r="JF383" s="21"/>
      <c r="JG383" s="28"/>
      <c r="JH383" s="21"/>
      <c r="JI383" s="21"/>
      <c r="JJ383" s="21"/>
      <c r="JK383" s="21"/>
      <c r="JL383" s="21"/>
      <c r="JM383" s="21"/>
      <c r="JN383" s="21"/>
      <c r="JO383" s="21"/>
      <c r="JP383" s="21"/>
      <c r="JQ383" s="21"/>
      <c r="JR383" s="21"/>
      <c r="JS383" s="21"/>
      <c r="JT383" s="21"/>
      <c r="JU383" s="21"/>
      <c r="JV383" s="21"/>
      <c r="JW383" s="21"/>
      <c r="JX383" s="21"/>
      <c r="JY383" s="21"/>
      <c r="JZ383" s="21"/>
      <c r="KA383" s="21"/>
      <c r="KB383" s="28"/>
    </row>
    <row r="384" spans="2:288" ht="15" customHeight="1" x14ac:dyDescent="0.25">
      <c r="B384" s="1590" t="s">
        <v>1921</v>
      </c>
      <c r="C384" s="1588" t="str">
        <v/>
      </c>
      <c r="D384" s="1588" t="str">
        <v/>
      </c>
      <c r="E384" s="1588" t="str">
        <v/>
      </c>
      <c r="F384" s="1588" t="str">
        <v/>
      </c>
      <c r="G384" s="1588" t="str">
        <v/>
      </c>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8"/>
      <c r="DX384" s="21"/>
      <c r="DY384" s="21"/>
      <c r="DZ384" s="21"/>
      <c r="EA384" s="21"/>
      <c r="EB384" s="21"/>
      <c r="EC384" s="21"/>
      <c r="ED384" s="21"/>
      <c r="EE384" s="21"/>
      <c r="EF384" s="21"/>
      <c r="EG384" s="21"/>
      <c r="EH384" s="21"/>
      <c r="EI384" s="21"/>
      <c r="EJ384" s="21"/>
      <c r="EK384" s="21"/>
      <c r="EL384" s="21"/>
      <c r="EM384" s="21"/>
      <c r="EN384" s="21"/>
      <c r="EO384" s="21"/>
      <c r="EP384" s="21"/>
      <c r="EQ384" s="21"/>
      <c r="ER384" s="28"/>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1"/>
      <c r="GK384" s="21"/>
      <c r="GL384" s="21"/>
      <c r="GM384" s="21"/>
      <c r="GN384" s="21"/>
      <c r="GO384" s="21"/>
      <c r="GP384" s="21"/>
      <c r="GQ384" s="21"/>
      <c r="GR384" s="21"/>
      <c r="GS384" s="21"/>
      <c r="GT384" s="21"/>
      <c r="GU384" s="21"/>
      <c r="GV384" s="21"/>
      <c r="GW384" s="21"/>
      <c r="GX384" s="21"/>
      <c r="GY384" s="21"/>
      <c r="GZ384" s="21"/>
      <c r="HA384" s="21"/>
      <c r="HB384" s="21"/>
      <c r="HC384" s="21"/>
      <c r="HD384" s="21"/>
      <c r="HE384" s="21"/>
      <c r="HF384" s="21"/>
      <c r="HG384" s="21"/>
      <c r="HH384" s="21"/>
      <c r="HI384" s="21"/>
      <c r="HJ384" s="21"/>
      <c r="HK384" s="21"/>
      <c r="HL384" s="21"/>
      <c r="HM384" s="21"/>
      <c r="HN384" s="21"/>
      <c r="HO384" s="21"/>
      <c r="HP384" s="21"/>
      <c r="HQ384" s="21"/>
      <c r="HR384" s="21"/>
      <c r="HS384" s="21"/>
      <c r="HT384" s="21"/>
      <c r="HU384" s="21"/>
      <c r="HV384" s="21"/>
      <c r="HW384" s="21"/>
      <c r="HX384" s="21"/>
      <c r="HY384" s="21"/>
      <c r="HZ384" s="21"/>
      <c r="IA384" s="21"/>
      <c r="IB384" s="21"/>
      <c r="IC384" s="21"/>
      <c r="ID384" s="21"/>
      <c r="IE384" s="21"/>
      <c r="IF384" s="21"/>
      <c r="IG384" s="21"/>
      <c r="IH384" s="21"/>
      <c r="II384" s="21"/>
      <c r="IJ384" s="21"/>
      <c r="IK384" s="21"/>
      <c r="IL384" s="21"/>
      <c r="IM384" s="21"/>
      <c r="IN384" s="21"/>
      <c r="IO384" s="21"/>
      <c r="IP384" s="21"/>
      <c r="IQ384" s="21"/>
      <c r="IR384" s="21"/>
      <c r="IS384" s="21"/>
      <c r="IT384" s="21"/>
      <c r="IU384" s="21"/>
      <c r="IV384" s="21"/>
      <c r="IW384" s="21"/>
      <c r="IX384" s="21"/>
      <c r="IY384" s="21"/>
      <c r="IZ384" s="21"/>
      <c r="JA384" s="21"/>
      <c r="JB384" s="21"/>
      <c r="JC384" s="21"/>
      <c r="JD384" s="21"/>
      <c r="JE384" s="21"/>
      <c r="JF384" s="21"/>
      <c r="JG384" s="28"/>
      <c r="JH384" s="21"/>
      <c r="JI384" s="21"/>
      <c r="JJ384" s="21"/>
      <c r="JK384" s="21"/>
      <c r="JL384" s="21"/>
      <c r="JM384" s="21"/>
      <c r="JN384" s="21"/>
      <c r="JO384" s="21"/>
      <c r="JP384" s="21"/>
      <c r="JQ384" s="21"/>
      <c r="JR384" s="21"/>
      <c r="JS384" s="21"/>
      <c r="JT384" s="21"/>
      <c r="JU384" s="21"/>
      <c r="JV384" s="21"/>
      <c r="JW384" s="21"/>
      <c r="JX384" s="21"/>
      <c r="JY384" s="21"/>
      <c r="JZ384" s="21"/>
      <c r="KA384" s="21"/>
      <c r="KB384" s="28"/>
    </row>
    <row r="385" spans="2:288" ht="15" customHeight="1" x14ac:dyDescent="0.25">
      <c r="B385" s="1590" t="s">
        <v>1922</v>
      </c>
      <c r="C385" s="1588" t="str">
        <v/>
      </c>
      <c r="D385" s="1588" t="str">
        <v/>
      </c>
      <c r="E385" s="1588" t="str">
        <v/>
      </c>
      <c r="F385" s="1588" t="str">
        <v/>
      </c>
      <c r="G385" s="1588" t="str">
        <v/>
      </c>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8"/>
      <c r="DX385" s="21"/>
      <c r="DY385" s="21"/>
      <c r="DZ385" s="21"/>
      <c r="EA385" s="21"/>
      <c r="EB385" s="21"/>
      <c r="EC385" s="21"/>
      <c r="ED385" s="21"/>
      <c r="EE385" s="21"/>
      <c r="EF385" s="21"/>
      <c r="EG385" s="21"/>
      <c r="EH385" s="21"/>
      <c r="EI385" s="21"/>
      <c r="EJ385" s="21"/>
      <c r="EK385" s="21"/>
      <c r="EL385" s="21"/>
      <c r="EM385" s="21"/>
      <c r="EN385" s="21"/>
      <c r="EO385" s="21"/>
      <c r="EP385" s="21"/>
      <c r="EQ385" s="21"/>
      <c r="ER385" s="28"/>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c r="GI385" s="21"/>
      <c r="GJ385" s="21"/>
      <c r="GK385" s="21"/>
      <c r="GL385" s="21"/>
      <c r="GM385" s="21"/>
      <c r="GN385" s="21"/>
      <c r="GO385" s="21"/>
      <c r="GP385" s="21"/>
      <c r="GQ385" s="21"/>
      <c r="GR385" s="21"/>
      <c r="GS385" s="21"/>
      <c r="GT385" s="21"/>
      <c r="GU385" s="21"/>
      <c r="GV385" s="21"/>
      <c r="GW385" s="21"/>
      <c r="GX385" s="21"/>
      <c r="GY385" s="21"/>
      <c r="GZ385" s="21"/>
      <c r="HA385" s="21"/>
      <c r="HB385" s="21"/>
      <c r="HC385" s="21"/>
      <c r="HD385" s="21"/>
      <c r="HE385" s="21"/>
      <c r="HF385" s="21"/>
      <c r="HG385" s="21"/>
      <c r="HH385" s="21"/>
      <c r="HI385" s="21"/>
      <c r="HJ385" s="21"/>
      <c r="HK385" s="21"/>
      <c r="HL385" s="21"/>
      <c r="HM385" s="21"/>
      <c r="HN385" s="21"/>
      <c r="HO385" s="21"/>
      <c r="HP385" s="21"/>
      <c r="HQ385" s="21"/>
      <c r="HR385" s="21"/>
      <c r="HS385" s="21"/>
      <c r="HT385" s="21"/>
      <c r="HU385" s="21"/>
      <c r="HV385" s="21"/>
      <c r="HW385" s="21"/>
      <c r="HX385" s="21"/>
      <c r="HY385" s="21"/>
      <c r="HZ385" s="21"/>
      <c r="IA385" s="21"/>
      <c r="IB385" s="21"/>
      <c r="IC385" s="21"/>
      <c r="ID385" s="21"/>
      <c r="IE385" s="21"/>
      <c r="IF385" s="21"/>
      <c r="IG385" s="21"/>
      <c r="IH385" s="21"/>
      <c r="II385" s="21"/>
      <c r="IJ385" s="21"/>
      <c r="IK385" s="21"/>
      <c r="IL385" s="21"/>
      <c r="IM385" s="21"/>
      <c r="IN385" s="21"/>
      <c r="IO385" s="21"/>
      <c r="IP385" s="21"/>
      <c r="IQ385" s="21"/>
      <c r="IR385" s="21"/>
      <c r="IS385" s="21"/>
      <c r="IT385" s="21"/>
      <c r="IU385" s="21"/>
      <c r="IV385" s="21"/>
      <c r="IW385" s="21"/>
      <c r="IX385" s="21"/>
      <c r="IY385" s="21"/>
      <c r="IZ385" s="21"/>
      <c r="JA385" s="21"/>
      <c r="JB385" s="21"/>
      <c r="JC385" s="21"/>
      <c r="JD385" s="21"/>
      <c r="JE385" s="21"/>
      <c r="JF385" s="21"/>
      <c r="JG385" s="28"/>
      <c r="JH385" s="21"/>
      <c r="JI385" s="21"/>
      <c r="JJ385" s="21"/>
      <c r="JK385" s="21"/>
      <c r="JL385" s="21"/>
      <c r="JM385" s="21"/>
      <c r="JN385" s="21"/>
      <c r="JO385" s="21"/>
      <c r="JP385" s="21"/>
      <c r="JQ385" s="21"/>
      <c r="JR385" s="21"/>
      <c r="JS385" s="21"/>
      <c r="JT385" s="21"/>
      <c r="JU385" s="21"/>
      <c r="JV385" s="21"/>
      <c r="JW385" s="21"/>
      <c r="JX385" s="21"/>
      <c r="JY385" s="21"/>
      <c r="JZ385" s="21"/>
      <c r="KA385" s="21"/>
      <c r="KB385" s="28"/>
    </row>
    <row r="386" spans="2:288" ht="15" customHeight="1" x14ac:dyDescent="0.25">
      <c r="B386" s="1590" t="s">
        <v>1923</v>
      </c>
      <c r="C386" s="1588" t="str">
        <v/>
      </c>
      <c r="D386" s="1588" t="str">
        <v/>
      </c>
      <c r="E386" s="1588" t="str">
        <v/>
      </c>
      <c r="F386" s="1588" t="str">
        <v/>
      </c>
      <c r="G386" s="1588" t="str">
        <v/>
      </c>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8"/>
      <c r="DX386" s="21"/>
      <c r="DY386" s="21"/>
      <c r="DZ386" s="21"/>
      <c r="EA386" s="21"/>
      <c r="EB386" s="21"/>
      <c r="EC386" s="21"/>
      <c r="ED386" s="21"/>
      <c r="EE386" s="21"/>
      <c r="EF386" s="21"/>
      <c r="EG386" s="21"/>
      <c r="EH386" s="21"/>
      <c r="EI386" s="21"/>
      <c r="EJ386" s="21"/>
      <c r="EK386" s="21"/>
      <c r="EL386" s="21"/>
      <c r="EM386" s="21"/>
      <c r="EN386" s="21"/>
      <c r="EO386" s="21"/>
      <c r="EP386" s="21"/>
      <c r="EQ386" s="21"/>
      <c r="ER386" s="28"/>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c r="GO386" s="21"/>
      <c r="GP386" s="21"/>
      <c r="GQ386" s="21"/>
      <c r="GR386" s="21"/>
      <c r="GS386" s="21"/>
      <c r="GT386" s="21"/>
      <c r="GU386" s="21"/>
      <c r="GV386" s="21"/>
      <c r="GW386" s="21"/>
      <c r="GX386" s="21"/>
      <c r="GY386" s="21"/>
      <c r="GZ386" s="21"/>
      <c r="HA386" s="21"/>
      <c r="HB386" s="21"/>
      <c r="HC386" s="21"/>
      <c r="HD386" s="21"/>
      <c r="HE386" s="21"/>
      <c r="HF386" s="21"/>
      <c r="HG386" s="21"/>
      <c r="HH386" s="21"/>
      <c r="HI386" s="21"/>
      <c r="HJ386" s="21"/>
      <c r="HK386" s="21"/>
      <c r="HL386" s="21"/>
      <c r="HM386" s="21"/>
      <c r="HN386" s="21"/>
      <c r="HO386" s="21"/>
      <c r="HP386" s="21"/>
      <c r="HQ386" s="21"/>
      <c r="HR386" s="21"/>
      <c r="HS386" s="21"/>
      <c r="HT386" s="21"/>
      <c r="HU386" s="21"/>
      <c r="HV386" s="21"/>
      <c r="HW386" s="21"/>
      <c r="HX386" s="21"/>
      <c r="HY386" s="21"/>
      <c r="HZ386" s="21"/>
      <c r="IA386" s="21"/>
      <c r="IB386" s="21"/>
      <c r="IC386" s="21"/>
      <c r="ID386" s="21"/>
      <c r="IE386" s="21"/>
      <c r="IF386" s="21"/>
      <c r="IG386" s="21"/>
      <c r="IH386" s="21"/>
      <c r="II386" s="21"/>
      <c r="IJ386" s="21"/>
      <c r="IK386" s="21"/>
      <c r="IL386" s="21"/>
      <c r="IM386" s="21"/>
      <c r="IN386" s="21"/>
      <c r="IO386" s="21"/>
      <c r="IP386" s="21"/>
      <c r="IQ386" s="21"/>
      <c r="IR386" s="21"/>
      <c r="IS386" s="21"/>
      <c r="IT386" s="21"/>
      <c r="IU386" s="21"/>
      <c r="IV386" s="21"/>
      <c r="IW386" s="21"/>
      <c r="IX386" s="21"/>
      <c r="IY386" s="21"/>
      <c r="IZ386" s="21"/>
      <c r="JA386" s="21"/>
      <c r="JB386" s="21"/>
      <c r="JC386" s="21"/>
      <c r="JD386" s="21"/>
      <c r="JE386" s="21"/>
      <c r="JF386" s="21"/>
      <c r="JG386" s="28"/>
      <c r="JH386" s="21"/>
      <c r="JI386" s="21"/>
      <c r="JJ386" s="21"/>
      <c r="JK386" s="21"/>
      <c r="JL386" s="21"/>
      <c r="JM386" s="21"/>
      <c r="JN386" s="21"/>
      <c r="JO386" s="21"/>
      <c r="JP386" s="21"/>
      <c r="JQ386" s="21"/>
      <c r="JR386" s="21"/>
      <c r="JS386" s="21"/>
      <c r="JT386" s="21"/>
      <c r="JU386" s="21"/>
      <c r="JV386" s="21"/>
      <c r="JW386" s="21"/>
      <c r="JX386" s="21"/>
      <c r="JY386" s="21"/>
      <c r="JZ386" s="21"/>
      <c r="KA386" s="21"/>
      <c r="KB386" s="28"/>
    </row>
    <row r="387" spans="2:288" ht="15" customHeight="1" x14ac:dyDescent="0.25">
      <c r="B387" s="1590" t="s">
        <v>1924</v>
      </c>
      <c r="C387" s="1588" t="str">
        <v/>
      </c>
      <c r="D387" s="1588" t="str">
        <v/>
      </c>
      <c r="E387" s="1588" t="str">
        <v/>
      </c>
      <c r="F387" s="1588" t="str">
        <v/>
      </c>
      <c r="G387" s="1588" t="str">
        <v/>
      </c>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8"/>
      <c r="DX387" s="21"/>
      <c r="DY387" s="21"/>
      <c r="DZ387" s="21"/>
      <c r="EA387" s="21"/>
      <c r="EB387" s="21"/>
      <c r="EC387" s="21"/>
      <c r="ED387" s="21"/>
      <c r="EE387" s="21"/>
      <c r="EF387" s="21"/>
      <c r="EG387" s="21"/>
      <c r="EH387" s="21"/>
      <c r="EI387" s="21"/>
      <c r="EJ387" s="21"/>
      <c r="EK387" s="21"/>
      <c r="EL387" s="21"/>
      <c r="EM387" s="21"/>
      <c r="EN387" s="21"/>
      <c r="EO387" s="21"/>
      <c r="EP387" s="21"/>
      <c r="EQ387" s="21"/>
      <c r="ER387" s="28"/>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1"/>
      <c r="GK387" s="21"/>
      <c r="GL387" s="21"/>
      <c r="GM387" s="21"/>
      <c r="GN387" s="21"/>
      <c r="GO387" s="21"/>
      <c r="GP387" s="21"/>
      <c r="GQ387" s="21"/>
      <c r="GR387" s="21"/>
      <c r="GS387" s="21"/>
      <c r="GT387" s="21"/>
      <c r="GU387" s="21"/>
      <c r="GV387" s="21"/>
      <c r="GW387" s="21"/>
      <c r="GX387" s="21"/>
      <c r="GY387" s="21"/>
      <c r="GZ387" s="21"/>
      <c r="HA387" s="21"/>
      <c r="HB387" s="21"/>
      <c r="HC387" s="21"/>
      <c r="HD387" s="21"/>
      <c r="HE387" s="21"/>
      <c r="HF387" s="21"/>
      <c r="HG387" s="21"/>
      <c r="HH387" s="21"/>
      <c r="HI387" s="21"/>
      <c r="HJ387" s="21"/>
      <c r="HK387" s="21"/>
      <c r="HL387" s="21"/>
      <c r="HM387" s="21"/>
      <c r="HN387" s="21"/>
      <c r="HO387" s="21"/>
      <c r="HP387" s="21"/>
      <c r="HQ387" s="21"/>
      <c r="HR387" s="21"/>
      <c r="HS387" s="21"/>
      <c r="HT387" s="21"/>
      <c r="HU387" s="21"/>
      <c r="HV387" s="21"/>
      <c r="HW387" s="21"/>
      <c r="HX387" s="21"/>
      <c r="HY387" s="21"/>
      <c r="HZ387" s="21"/>
      <c r="IA387" s="21"/>
      <c r="IB387" s="21"/>
      <c r="IC387" s="21"/>
      <c r="ID387" s="21"/>
      <c r="IE387" s="21"/>
      <c r="IF387" s="21"/>
      <c r="IG387" s="21"/>
      <c r="IH387" s="21"/>
      <c r="II387" s="21"/>
      <c r="IJ387" s="21"/>
      <c r="IK387" s="21"/>
      <c r="IL387" s="21"/>
      <c r="IM387" s="21"/>
      <c r="IN387" s="21"/>
      <c r="IO387" s="21"/>
      <c r="IP387" s="21"/>
      <c r="IQ387" s="21"/>
      <c r="IR387" s="21"/>
      <c r="IS387" s="21"/>
      <c r="IT387" s="21"/>
      <c r="IU387" s="21"/>
      <c r="IV387" s="21"/>
      <c r="IW387" s="21"/>
      <c r="IX387" s="21"/>
      <c r="IY387" s="21"/>
      <c r="IZ387" s="21"/>
      <c r="JA387" s="21"/>
      <c r="JB387" s="21"/>
      <c r="JC387" s="21"/>
      <c r="JD387" s="21"/>
      <c r="JE387" s="21"/>
      <c r="JF387" s="21"/>
      <c r="JG387" s="28"/>
      <c r="JH387" s="21"/>
      <c r="JI387" s="21"/>
      <c r="JJ387" s="21"/>
      <c r="JK387" s="21"/>
      <c r="JL387" s="21"/>
      <c r="JM387" s="21"/>
      <c r="JN387" s="21"/>
      <c r="JO387" s="21"/>
      <c r="JP387" s="21"/>
      <c r="JQ387" s="21"/>
      <c r="JR387" s="21"/>
      <c r="JS387" s="21"/>
      <c r="JT387" s="21"/>
      <c r="JU387" s="21"/>
      <c r="JV387" s="21"/>
      <c r="JW387" s="21"/>
      <c r="JX387" s="21"/>
      <c r="JY387" s="21"/>
      <c r="JZ387" s="21"/>
      <c r="KA387" s="21"/>
      <c r="KB387" s="28"/>
    </row>
    <row r="388" spans="2:288" ht="15" customHeight="1" x14ac:dyDescent="0.25">
      <c r="B388" s="1590" t="s">
        <v>1925</v>
      </c>
      <c r="C388" s="1588" t="str">
        <v/>
      </c>
      <c r="D388" s="1588" t="str">
        <v/>
      </c>
      <c r="E388" s="1588" t="str">
        <v/>
      </c>
      <c r="F388" s="1588" t="str">
        <v/>
      </c>
      <c r="G388" s="1588" t="str">
        <v/>
      </c>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8"/>
      <c r="DX388" s="21"/>
      <c r="DY388" s="21"/>
      <c r="DZ388" s="21"/>
      <c r="EA388" s="21"/>
      <c r="EB388" s="21"/>
      <c r="EC388" s="21"/>
      <c r="ED388" s="21"/>
      <c r="EE388" s="21"/>
      <c r="EF388" s="21"/>
      <c r="EG388" s="21"/>
      <c r="EH388" s="21"/>
      <c r="EI388" s="21"/>
      <c r="EJ388" s="21"/>
      <c r="EK388" s="21"/>
      <c r="EL388" s="21"/>
      <c r="EM388" s="21"/>
      <c r="EN388" s="21"/>
      <c r="EO388" s="21"/>
      <c r="EP388" s="21"/>
      <c r="EQ388" s="21"/>
      <c r="ER388" s="28"/>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1"/>
      <c r="GK388" s="21"/>
      <c r="GL388" s="21"/>
      <c r="GM388" s="21"/>
      <c r="GN388" s="21"/>
      <c r="GO388" s="21"/>
      <c r="GP388" s="21"/>
      <c r="GQ388" s="21"/>
      <c r="GR388" s="21"/>
      <c r="GS388" s="21"/>
      <c r="GT388" s="21"/>
      <c r="GU388" s="21"/>
      <c r="GV388" s="21"/>
      <c r="GW388" s="21"/>
      <c r="GX388" s="21"/>
      <c r="GY388" s="21"/>
      <c r="GZ388" s="21"/>
      <c r="HA388" s="21"/>
      <c r="HB388" s="21"/>
      <c r="HC388" s="21"/>
      <c r="HD388" s="21"/>
      <c r="HE388" s="21"/>
      <c r="HF388" s="21"/>
      <c r="HG388" s="21"/>
      <c r="HH388" s="21"/>
      <c r="HI388" s="21"/>
      <c r="HJ388" s="21"/>
      <c r="HK388" s="21"/>
      <c r="HL388" s="21"/>
      <c r="HM388" s="21"/>
      <c r="HN388" s="21"/>
      <c r="HO388" s="21"/>
      <c r="HP388" s="21"/>
      <c r="HQ388" s="21"/>
      <c r="HR388" s="21"/>
      <c r="HS388" s="21"/>
      <c r="HT388" s="21"/>
      <c r="HU388" s="21"/>
      <c r="HV388" s="21"/>
      <c r="HW388" s="21"/>
      <c r="HX388" s="21"/>
      <c r="HY388" s="21"/>
      <c r="HZ388" s="21"/>
      <c r="IA388" s="21"/>
      <c r="IB388" s="21"/>
      <c r="IC388" s="21"/>
      <c r="ID388" s="21"/>
      <c r="IE388" s="21"/>
      <c r="IF388" s="21"/>
      <c r="IG388" s="21"/>
      <c r="IH388" s="21"/>
      <c r="II388" s="21"/>
      <c r="IJ388" s="21"/>
      <c r="IK388" s="21"/>
      <c r="IL388" s="21"/>
      <c r="IM388" s="21"/>
      <c r="IN388" s="21"/>
      <c r="IO388" s="21"/>
      <c r="IP388" s="21"/>
      <c r="IQ388" s="21"/>
      <c r="IR388" s="21"/>
      <c r="IS388" s="21"/>
      <c r="IT388" s="21"/>
      <c r="IU388" s="21"/>
      <c r="IV388" s="21"/>
      <c r="IW388" s="21"/>
      <c r="IX388" s="21"/>
      <c r="IY388" s="21"/>
      <c r="IZ388" s="21"/>
      <c r="JA388" s="21"/>
      <c r="JB388" s="21"/>
      <c r="JC388" s="21"/>
      <c r="JD388" s="21"/>
      <c r="JE388" s="21"/>
      <c r="JF388" s="21"/>
      <c r="JG388" s="28"/>
      <c r="JH388" s="21"/>
      <c r="JI388" s="21"/>
      <c r="JJ388" s="21"/>
      <c r="JK388" s="21"/>
      <c r="JL388" s="21"/>
      <c r="JM388" s="21"/>
      <c r="JN388" s="21"/>
      <c r="JO388" s="21"/>
      <c r="JP388" s="21"/>
      <c r="JQ388" s="21"/>
      <c r="JR388" s="21"/>
      <c r="JS388" s="21"/>
      <c r="JT388" s="21"/>
      <c r="JU388" s="21"/>
      <c r="JV388" s="21"/>
      <c r="JW388" s="21"/>
      <c r="JX388" s="21"/>
      <c r="JY388" s="21"/>
      <c r="JZ388" s="21"/>
      <c r="KA388" s="21"/>
      <c r="KB388" s="28"/>
    </row>
    <row r="389" spans="2:288" ht="15" customHeight="1" x14ac:dyDescent="0.25">
      <c r="B389" s="1590" t="s">
        <v>1926</v>
      </c>
      <c r="C389" s="1588" t="str">
        <v/>
      </c>
      <c r="D389" s="1588" t="str">
        <v/>
      </c>
      <c r="E389" s="1588" t="str">
        <v/>
      </c>
      <c r="F389" s="1588" t="str">
        <v/>
      </c>
      <c r="G389" s="1588" t="str">
        <v/>
      </c>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8"/>
      <c r="DX389" s="21"/>
      <c r="DY389" s="21"/>
      <c r="DZ389" s="21"/>
      <c r="EA389" s="21"/>
      <c r="EB389" s="21"/>
      <c r="EC389" s="21"/>
      <c r="ED389" s="21"/>
      <c r="EE389" s="21"/>
      <c r="EF389" s="21"/>
      <c r="EG389" s="21"/>
      <c r="EH389" s="21"/>
      <c r="EI389" s="21"/>
      <c r="EJ389" s="21"/>
      <c r="EK389" s="21"/>
      <c r="EL389" s="21"/>
      <c r="EM389" s="21"/>
      <c r="EN389" s="21"/>
      <c r="EO389" s="21"/>
      <c r="EP389" s="21"/>
      <c r="EQ389" s="21"/>
      <c r="ER389" s="28"/>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c r="GO389" s="21"/>
      <c r="GP389" s="21"/>
      <c r="GQ389" s="21"/>
      <c r="GR389" s="21"/>
      <c r="GS389" s="21"/>
      <c r="GT389" s="21"/>
      <c r="GU389" s="21"/>
      <c r="GV389" s="21"/>
      <c r="GW389" s="21"/>
      <c r="GX389" s="21"/>
      <c r="GY389" s="21"/>
      <c r="GZ389" s="21"/>
      <c r="HA389" s="21"/>
      <c r="HB389" s="21"/>
      <c r="HC389" s="21"/>
      <c r="HD389" s="21"/>
      <c r="HE389" s="21"/>
      <c r="HF389" s="21"/>
      <c r="HG389" s="21"/>
      <c r="HH389" s="21"/>
      <c r="HI389" s="21"/>
      <c r="HJ389" s="21"/>
      <c r="HK389" s="21"/>
      <c r="HL389" s="21"/>
      <c r="HM389" s="21"/>
      <c r="HN389" s="21"/>
      <c r="HO389" s="21"/>
      <c r="HP389" s="21"/>
      <c r="HQ389" s="21"/>
      <c r="HR389" s="21"/>
      <c r="HS389" s="21"/>
      <c r="HT389" s="21"/>
      <c r="HU389" s="21"/>
      <c r="HV389" s="21"/>
      <c r="HW389" s="21"/>
      <c r="HX389" s="21"/>
      <c r="HY389" s="21"/>
      <c r="HZ389" s="21"/>
      <c r="IA389" s="21"/>
      <c r="IB389" s="21"/>
      <c r="IC389" s="21"/>
      <c r="ID389" s="21"/>
      <c r="IE389" s="21"/>
      <c r="IF389" s="21"/>
      <c r="IG389" s="21"/>
      <c r="IH389" s="21"/>
      <c r="II389" s="21"/>
      <c r="IJ389" s="21"/>
      <c r="IK389" s="21"/>
      <c r="IL389" s="21"/>
      <c r="IM389" s="21"/>
      <c r="IN389" s="21"/>
      <c r="IO389" s="21"/>
      <c r="IP389" s="21"/>
      <c r="IQ389" s="21"/>
      <c r="IR389" s="21"/>
      <c r="IS389" s="21"/>
      <c r="IT389" s="21"/>
      <c r="IU389" s="21"/>
      <c r="IV389" s="21"/>
      <c r="IW389" s="21"/>
      <c r="IX389" s="21"/>
      <c r="IY389" s="21"/>
      <c r="IZ389" s="21"/>
      <c r="JA389" s="21"/>
      <c r="JB389" s="21"/>
      <c r="JC389" s="21"/>
      <c r="JD389" s="21"/>
      <c r="JE389" s="21"/>
      <c r="JF389" s="21"/>
      <c r="JG389" s="28"/>
      <c r="JH389" s="21"/>
      <c r="JI389" s="21"/>
      <c r="JJ389" s="21"/>
      <c r="JK389" s="21"/>
      <c r="JL389" s="21"/>
      <c r="JM389" s="21"/>
      <c r="JN389" s="21"/>
      <c r="JO389" s="21"/>
      <c r="JP389" s="21"/>
      <c r="JQ389" s="21"/>
      <c r="JR389" s="21"/>
      <c r="JS389" s="21"/>
      <c r="JT389" s="21"/>
      <c r="JU389" s="21"/>
      <c r="JV389" s="21"/>
      <c r="JW389" s="21"/>
      <c r="JX389" s="21"/>
      <c r="JY389" s="21"/>
      <c r="JZ389" s="21"/>
      <c r="KA389" s="21"/>
      <c r="KB389" s="28"/>
    </row>
    <row r="390" spans="2:288" ht="15" customHeight="1" x14ac:dyDescent="0.25">
      <c r="B390" s="1590" t="s">
        <v>1927</v>
      </c>
      <c r="C390" s="1588" t="str">
        <v/>
      </c>
      <c r="D390" s="1588" t="str">
        <v/>
      </c>
      <c r="E390" s="1588" t="str">
        <v/>
      </c>
      <c r="F390" s="1588" t="str">
        <v/>
      </c>
      <c r="G390" s="1588" t="str">
        <v/>
      </c>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8"/>
      <c r="DX390" s="21"/>
      <c r="DY390" s="21"/>
      <c r="DZ390" s="21"/>
      <c r="EA390" s="21"/>
      <c r="EB390" s="21"/>
      <c r="EC390" s="21"/>
      <c r="ED390" s="21"/>
      <c r="EE390" s="21"/>
      <c r="EF390" s="21"/>
      <c r="EG390" s="21"/>
      <c r="EH390" s="21"/>
      <c r="EI390" s="21"/>
      <c r="EJ390" s="21"/>
      <c r="EK390" s="21"/>
      <c r="EL390" s="21"/>
      <c r="EM390" s="21"/>
      <c r="EN390" s="21"/>
      <c r="EO390" s="21"/>
      <c r="EP390" s="21"/>
      <c r="EQ390" s="21"/>
      <c r="ER390" s="28"/>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c r="GO390" s="21"/>
      <c r="GP390" s="21"/>
      <c r="GQ390" s="21"/>
      <c r="GR390" s="21"/>
      <c r="GS390" s="21"/>
      <c r="GT390" s="21"/>
      <c r="GU390" s="21"/>
      <c r="GV390" s="21"/>
      <c r="GW390" s="21"/>
      <c r="GX390" s="21"/>
      <c r="GY390" s="21"/>
      <c r="GZ390" s="21"/>
      <c r="HA390" s="21"/>
      <c r="HB390" s="21"/>
      <c r="HC390" s="21"/>
      <c r="HD390" s="21"/>
      <c r="HE390" s="21"/>
      <c r="HF390" s="21"/>
      <c r="HG390" s="21"/>
      <c r="HH390" s="21"/>
      <c r="HI390" s="21"/>
      <c r="HJ390" s="21"/>
      <c r="HK390" s="21"/>
      <c r="HL390" s="21"/>
      <c r="HM390" s="21"/>
      <c r="HN390" s="21"/>
      <c r="HO390" s="21"/>
      <c r="HP390" s="21"/>
      <c r="HQ390" s="21"/>
      <c r="HR390" s="21"/>
      <c r="HS390" s="21"/>
      <c r="HT390" s="21"/>
      <c r="HU390" s="21"/>
      <c r="HV390" s="21"/>
      <c r="HW390" s="21"/>
      <c r="HX390" s="21"/>
      <c r="HY390" s="21"/>
      <c r="HZ390" s="21"/>
      <c r="IA390" s="21"/>
      <c r="IB390" s="21"/>
      <c r="IC390" s="21"/>
      <c r="ID390" s="21"/>
      <c r="IE390" s="21"/>
      <c r="IF390" s="21"/>
      <c r="IG390" s="21"/>
      <c r="IH390" s="21"/>
      <c r="II390" s="21"/>
      <c r="IJ390" s="21"/>
      <c r="IK390" s="21"/>
      <c r="IL390" s="21"/>
      <c r="IM390" s="21"/>
      <c r="IN390" s="21"/>
      <c r="IO390" s="21"/>
      <c r="IP390" s="21"/>
      <c r="IQ390" s="21"/>
      <c r="IR390" s="21"/>
      <c r="IS390" s="21"/>
      <c r="IT390" s="21"/>
      <c r="IU390" s="21"/>
      <c r="IV390" s="21"/>
      <c r="IW390" s="21"/>
      <c r="IX390" s="21"/>
      <c r="IY390" s="21"/>
      <c r="IZ390" s="21"/>
      <c r="JA390" s="21"/>
      <c r="JB390" s="21"/>
      <c r="JC390" s="21"/>
      <c r="JD390" s="21"/>
      <c r="JE390" s="21"/>
      <c r="JF390" s="21"/>
      <c r="JG390" s="28"/>
      <c r="JH390" s="21"/>
      <c r="JI390" s="21"/>
      <c r="JJ390" s="21"/>
      <c r="JK390" s="21"/>
      <c r="JL390" s="21"/>
      <c r="JM390" s="21"/>
      <c r="JN390" s="21"/>
      <c r="JO390" s="21"/>
      <c r="JP390" s="21"/>
      <c r="JQ390" s="21"/>
      <c r="JR390" s="21"/>
      <c r="JS390" s="21"/>
      <c r="JT390" s="21"/>
      <c r="JU390" s="21"/>
      <c r="JV390" s="21"/>
      <c r="JW390" s="21"/>
      <c r="JX390" s="21"/>
      <c r="JY390" s="21"/>
      <c r="JZ390" s="21"/>
      <c r="KA390" s="21"/>
      <c r="KB390" s="28"/>
    </row>
    <row r="391" spans="2:288" ht="15" customHeight="1" x14ac:dyDescent="0.25">
      <c r="B391" s="1590" t="s">
        <v>1928</v>
      </c>
      <c r="C391" s="1588" t="str">
        <v/>
      </c>
      <c r="D391" s="1588" t="str">
        <v/>
      </c>
      <c r="E391" s="1588" t="str">
        <v/>
      </c>
      <c r="F391" s="1588" t="str">
        <v/>
      </c>
      <c r="G391" s="1588" t="str">
        <v/>
      </c>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8"/>
      <c r="DX391" s="21"/>
      <c r="DY391" s="21"/>
      <c r="DZ391" s="21"/>
      <c r="EA391" s="21"/>
      <c r="EB391" s="21"/>
      <c r="EC391" s="21"/>
      <c r="ED391" s="21"/>
      <c r="EE391" s="21"/>
      <c r="EF391" s="21"/>
      <c r="EG391" s="21"/>
      <c r="EH391" s="21"/>
      <c r="EI391" s="21"/>
      <c r="EJ391" s="21"/>
      <c r="EK391" s="21"/>
      <c r="EL391" s="21"/>
      <c r="EM391" s="21"/>
      <c r="EN391" s="21"/>
      <c r="EO391" s="21"/>
      <c r="EP391" s="21"/>
      <c r="EQ391" s="21"/>
      <c r="ER391" s="28"/>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1"/>
      <c r="GK391" s="21"/>
      <c r="GL391" s="21"/>
      <c r="GM391" s="21"/>
      <c r="GN391" s="21"/>
      <c r="GO391" s="21"/>
      <c r="GP391" s="21"/>
      <c r="GQ391" s="21"/>
      <c r="GR391" s="21"/>
      <c r="GS391" s="21"/>
      <c r="GT391" s="21"/>
      <c r="GU391" s="21"/>
      <c r="GV391" s="21"/>
      <c r="GW391" s="21"/>
      <c r="GX391" s="21"/>
      <c r="GY391" s="21"/>
      <c r="GZ391" s="21"/>
      <c r="HA391" s="21"/>
      <c r="HB391" s="21"/>
      <c r="HC391" s="21"/>
      <c r="HD391" s="21"/>
      <c r="HE391" s="21"/>
      <c r="HF391" s="21"/>
      <c r="HG391" s="21"/>
      <c r="HH391" s="21"/>
      <c r="HI391" s="21"/>
      <c r="HJ391" s="21"/>
      <c r="HK391" s="21"/>
      <c r="HL391" s="21"/>
      <c r="HM391" s="21"/>
      <c r="HN391" s="21"/>
      <c r="HO391" s="21"/>
      <c r="HP391" s="21"/>
      <c r="HQ391" s="21"/>
      <c r="HR391" s="21"/>
      <c r="HS391" s="21"/>
      <c r="HT391" s="21"/>
      <c r="HU391" s="21"/>
      <c r="HV391" s="21"/>
      <c r="HW391" s="21"/>
      <c r="HX391" s="21"/>
      <c r="HY391" s="21"/>
      <c r="HZ391" s="21"/>
      <c r="IA391" s="21"/>
      <c r="IB391" s="21"/>
      <c r="IC391" s="21"/>
      <c r="ID391" s="21"/>
      <c r="IE391" s="21"/>
      <c r="IF391" s="21"/>
      <c r="IG391" s="21"/>
      <c r="IH391" s="21"/>
      <c r="II391" s="21"/>
      <c r="IJ391" s="21"/>
      <c r="IK391" s="21"/>
      <c r="IL391" s="21"/>
      <c r="IM391" s="21"/>
      <c r="IN391" s="21"/>
      <c r="IO391" s="21"/>
      <c r="IP391" s="21"/>
      <c r="IQ391" s="21"/>
      <c r="IR391" s="21"/>
      <c r="IS391" s="21"/>
      <c r="IT391" s="21"/>
      <c r="IU391" s="21"/>
      <c r="IV391" s="21"/>
      <c r="IW391" s="21"/>
      <c r="IX391" s="21"/>
      <c r="IY391" s="21"/>
      <c r="IZ391" s="21"/>
      <c r="JA391" s="21"/>
      <c r="JB391" s="21"/>
      <c r="JC391" s="21"/>
      <c r="JD391" s="21"/>
      <c r="JE391" s="21"/>
      <c r="JF391" s="21"/>
      <c r="JG391" s="28"/>
      <c r="JH391" s="21"/>
      <c r="JI391" s="21"/>
      <c r="JJ391" s="21"/>
      <c r="JK391" s="21"/>
      <c r="JL391" s="21"/>
      <c r="JM391" s="21"/>
      <c r="JN391" s="21"/>
      <c r="JO391" s="21"/>
      <c r="JP391" s="21"/>
      <c r="JQ391" s="21"/>
      <c r="JR391" s="21"/>
      <c r="JS391" s="21"/>
      <c r="JT391" s="21"/>
      <c r="JU391" s="21"/>
      <c r="JV391" s="21"/>
      <c r="JW391" s="21"/>
      <c r="JX391" s="21"/>
      <c r="JY391" s="21"/>
      <c r="JZ391" s="21"/>
      <c r="KA391" s="21"/>
      <c r="KB391" s="28"/>
    </row>
    <row r="392" spans="2:288" ht="15" customHeight="1" x14ac:dyDescent="0.25">
      <c r="B392" s="1590" t="s">
        <v>1929</v>
      </c>
      <c r="C392" s="1588" t="str">
        <v/>
      </c>
      <c r="D392" s="1588" t="str">
        <v/>
      </c>
      <c r="E392" s="1588" t="str">
        <v/>
      </c>
      <c r="F392" s="1588" t="str">
        <v/>
      </c>
      <c r="G392" s="1588" t="str">
        <v/>
      </c>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8"/>
      <c r="DX392" s="21"/>
      <c r="DY392" s="21"/>
      <c r="DZ392" s="21"/>
      <c r="EA392" s="21"/>
      <c r="EB392" s="21"/>
      <c r="EC392" s="21"/>
      <c r="ED392" s="21"/>
      <c r="EE392" s="21"/>
      <c r="EF392" s="21"/>
      <c r="EG392" s="21"/>
      <c r="EH392" s="21"/>
      <c r="EI392" s="21"/>
      <c r="EJ392" s="21"/>
      <c r="EK392" s="21"/>
      <c r="EL392" s="21"/>
      <c r="EM392" s="21"/>
      <c r="EN392" s="21"/>
      <c r="EO392" s="21"/>
      <c r="EP392" s="21"/>
      <c r="EQ392" s="21"/>
      <c r="ER392" s="28"/>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1"/>
      <c r="GK392" s="21"/>
      <c r="GL392" s="21"/>
      <c r="GM392" s="21"/>
      <c r="GN392" s="21"/>
      <c r="GO392" s="21"/>
      <c r="GP392" s="21"/>
      <c r="GQ392" s="21"/>
      <c r="GR392" s="21"/>
      <c r="GS392" s="21"/>
      <c r="GT392" s="21"/>
      <c r="GU392" s="21"/>
      <c r="GV392" s="21"/>
      <c r="GW392" s="21"/>
      <c r="GX392" s="21"/>
      <c r="GY392" s="21"/>
      <c r="GZ392" s="21"/>
      <c r="HA392" s="21"/>
      <c r="HB392" s="21"/>
      <c r="HC392" s="21"/>
      <c r="HD392" s="21"/>
      <c r="HE392" s="21"/>
      <c r="HF392" s="21"/>
      <c r="HG392" s="21"/>
      <c r="HH392" s="21"/>
      <c r="HI392" s="21"/>
      <c r="HJ392" s="21"/>
      <c r="HK392" s="21"/>
      <c r="HL392" s="21"/>
      <c r="HM392" s="21"/>
      <c r="HN392" s="21"/>
      <c r="HO392" s="21"/>
      <c r="HP392" s="21"/>
      <c r="HQ392" s="21"/>
      <c r="HR392" s="21"/>
      <c r="HS392" s="21"/>
      <c r="HT392" s="21"/>
      <c r="HU392" s="21"/>
      <c r="HV392" s="21"/>
      <c r="HW392" s="21"/>
      <c r="HX392" s="21"/>
      <c r="HY392" s="21"/>
      <c r="HZ392" s="21"/>
      <c r="IA392" s="21"/>
      <c r="IB392" s="21"/>
      <c r="IC392" s="21"/>
      <c r="ID392" s="21"/>
      <c r="IE392" s="21"/>
      <c r="IF392" s="21"/>
      <c r="IG392" s="21"/>
      <c r="IH392" s="21"/>
      <c r="II392" s="21"/>
      <c r="IJ392" s="21"/>
      <c r="IK392" s="21"/>
      <c r="IL392" s="21"/>
      <c r="IM392" s="21"/>
      <c r="IN392" s="21"/>
      <c r="IO392" s="21"/>
      <c r="IP392" s="21"/>
      <c r="IQ392" s="21"/>
      <c r="IR392" s="21"/>
      <c r="IS392" s="21"/>
      <c r="IT392" s="21"/>
      <c r="IU392" s="21"/>
      <c r="IV392" s="21"/>
      <c r="IW392" s="21"/>
      <c r="IX392" s="21"/>
      <c r="IY392" s="21"/>
      <c r="IZ392" s="21"/>
      <c r="JA392" s="21"/>
      <c r="JB392" s="21"/>
      <c r="JC392" s="21"/>
      <c r="JD392" s="21"/>
      <c r="JE392" s="21"/>
      <c r="JF392" s="21"/>
      <c r="JG392" s="28"/>
      <c r="JH392" s="21"/>
      <c r="JI392" s="21"/>
      <c r="JJ392" s="21"/>
      <c r="JK392" s="21"/>
      <c r="JL392" s="21"/>
      <c r="JM392" s="21"/>
      <c r="JN392" s="21"/>
      <c r="JO392" s="21"/>
      <c r="JP392" s="21"/>
      <c r="JQ392" s="21"/>
      <c r="JR392" s="21"/>
      <c r="JS392" s="21"/>
      <c r="JT392" s="21"/>
      <c r="JU392" s="21"/>
      <c r="JV392" s="21"/>
      <c r="JW392" s="21"/>
      <c r="JX392" s="21"/>
      <c r="JY392" s="21"/>
      <c r="JZ392" s="21"/>
      <c r="KA392" s="21"/>
      <c r="KB392" s="28"/>
    </row>
    <row r="393" spans="2:288" ht="15" customHeight="1" x14ac:dyDescent="0.25">
      <c r="B393" s="1590" t="s">
        <v>1930</v>
      </c>
      <c r="C393" s="1588" t="str">
        <v/>
      </c>
      <c r="D393" s="1588" t="str">
        <v/>
      </c>
      <c r="E393" s="1588" t="str">
        <v/>
      </c>
      <c r="F393" s="1588" t="str">
        <v/>
      </c>
      <c r="G393" s="1588" t="str">
        <v/>
      </c>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8"/>
      <c r="DX393" s="21"/>
      <c r="DY393" s="21"/>
      <c r="DZ393" s="21"/>
      <c r="EA393" s="21"/>
      <c r="EB393" s="21"/>
      <c r="EC393" s="21"/>
      <c r="ED393" s="21"/>
      <c r="EE393" s="21"/>
      <c r="EF393" s="21"/>
      <c r="EG393" s="21"/>
      <c r="EH393" s="21"/>
      <c r="EI393" s="21"/>
      <c r="EJ393" s="21"/>
      <c r="EK393" s="21"/>
      <c r="EL393" s="21"/>
      <c r="EM393" s="21"/>
      <c r="EN393" s="21"/>
      <c r="EO393" s="21"/>
      <c r="EP393" s="21"/>
      <c r="EQ393" s="21"/>
      <c r="ER393" s="28"/>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c r="GO393" s="21"/>
      <c r="GP393" s="21"/>
      <c r="GQ393" s="21"/>
      <c r="GR393" s="21"/>
      <c r="GS393" s="21"/>
      <c r="GT393" s="21"/>
      <c r="GU393" s="21"/>
      <c r="GV393" s="21"/>
      <c r="GW393" s="21"/>
      <c r="GX393" s="21"/>
      <c r="GY393" s="21"/>
      <c r="GZ393" s="21"/>
      <c r="HA393" s="21"/>
      <c r="HB393" s="21"/>
      <c r="HC393" s="21"/>
      <c r="HD393" s="21"/>
      <c r="HE393" s="21"/>
      <c r="HF393" s="21"/>
      <c r="HG393" s="21"/>
      <c r="HH393" s="21"/>
      <c r="HI393" s="21"/>
      <c r="HJ393" s="21"/>
      <c r="HK393" s="21"/>
      <c r="HL393" s="21"/>
      <c r="HM393" s="21"/>
      <c r="HN393" s="21"/>
      <c r="HO393" s="21"/>
      <c r="HP393" s="21"/>
      <c r="HQ393" s="21"/>
      <c r="HR393" s="21"/>
      <c r="HS393" s="21"/>
      <c r="HT393" s="21"/>
      <c r="HU393" s="21"/>
      <c r="HV393" s="21"/>
      <c r="HW393" s="21"/>
      <c r="HX393" s="21"/>
      <c r="HY393" s="21"/>
      <c r="HZ393" s="21"/>
      <c r="IA393" s="21"/>
      <c r="IB393" s="21"/>
      <c r="IC393" s="21"/>
      <c r="ID393" s="21"/>
      <c r="IE393" s="21"/>
      <c r="IF393" s="21"/>
      <c r="IG393" s="21"/>
      <c r="IH393" s="21"/>
      <c r="II393" s="21"/>
      <c r="IJ393" s="21"/>
      <c r="IK393" s="21"/>
      <c r="IL393" s="21"/>
      <c r="IM393" s="21"/>
      <c r="IN393" s="21"/>
      <c r="IO393" s="21"/>
      <c r="IP393" s="21"/>
      <c r="IQ393" s="21"/>
      <c r="IR393" s="21"/>
      <c r="IS393" s="21"/>
      <c r="IT393" s="21"/>
      <c r="IU393" s="21"/>
      <c r="IV393" s="21"/>
      <c r="IW393" s="21"/>
      <c r="IX393" s="21"/>
      <c r="IY393" s="21"/>
      <c r="IZ393" s="21"/>
      <c r="JA393" s="21"/>
      <c r="JB393" s="21"/>
      <c r="JC393" s="21"/>
      <c r="JD393" s="21"/>
      <c r="JE393" s="21"/>
      <c r="JF393" s="21"/>
      <c r="JG393" s="28"/>
      <c r="JH393" s="21"/>
      <c r="JI393" s="21"/>
      <c r="JJ393" s="21"/>
      <c r="JK393" s="21"/>
      <c r="JL393" s="21"/>
      <c r="JM393" s="21"/>
      <c r="JN393" s="21"/>
      <c r="JO393" s="21"/>
      <c r="JP393" s="21"/>
      <c r="JQ393" s="21"/>
      <c r="JR393" s="21"/>
      <c r="JS393" s="21"/>
      <c r="JT393" s="21"/>
      <c r="JU393" s="21"/>
      <c r="JV393" s="21"/>
      <c r="JW393" s="21"/>
      <c r="JX393" s="21"/>
      <c r="JY393" s="21"/>
      <c r="JZ393" s="21"/>
      <c r="KA393" s="21"/>
      <c r="KB393" s="28"/>
    </row>
    <row r="394" spans="2:288" ht="15" customHeight="1" x14ac:dyDescent="0.25">
      <c r="B394" s="1590" t="s">
        <v>1931</v>
      </c>
      <c r="C394" s="1588" t="str">
        <v/>
      </c>
      <c r="D394" s="1588" t="str">
        <v/>
      </c>
      <c r="E394" s="1588" t="str">
        <v/>
      </c>
      <c r="F394" s="1588" t="str">
        <v/>
      </c>
      <c r="G394" s="1588" t="str">
        <v/>
      </c>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8"/>
      <c r="DX394" s="21"/>
      <c r="DY394" s="21"/>
      <c r="DZ394" s="21"/>
      <c r="EA394" s="21"/>
      <c r="EB394" s="21"/>
      <c r="EC394" s="21"/>
      <c r="ED394" s="21"/>
      <c r="EE394" s="21"/>
      <c r="EF394" s="21"/>
      <c r="EG394" s="21"/>
      <c r="EH394" s="21"/>
      <c r="EI394" s="21"/>
      <c r="EJ394" s="21"/>
      <c r="EK394" s="21"/>
      <c r="EL394" s="21"/>
      <c r="EM394" s="21"/>
      <c r="EN394" s="21"/>
      <c r="EO394" s="21"/>
      <c r="EP394" s="21"/>
      <c r="EQ394" s="21"/>
      <c r="ER394" s="28"/>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21"/>
      <c r="GQ394" s="21"/>
      <c r="GR394" s="21"/>
      <c r="GS394" s="21"/>
      <c r="GT394" s="21"/>
      <c r="GU394" s="21"/>
      <c r="GV394" s="21"/>
      <c r="GW394" s="21"/>
      <c r="GX394" s="21"/>
      <c r="GY394" s="21"/>
      <c r="GZ394" s="21"/>
      <c r="HA394" s="21"/>
      <c r="HB394" s="21"/>
      <c r="HC394" s="21"/>
      <c r="HD394" s="21"/>
      <c r="HE394" s="21"/>
      <c r="HF394" s="21"/>
      <c r="HG394" s="21"/>
      <c r="HH394" s="21"/>
      <c r="HI394" s="21"/>
      <c r="HJ394" s="21"/>
      <c r="HK394" s="21"/>
      <c r="HL394" s="21"/>
      <c r="HM394" s="21"/>
      <c r="HN394" s="21"/>
      <c r="HO394" s="21"/>
      <c r="HP394" s="21"/>
      <c r="HQ394" s="21"/>
      <c r="HR394" s="21"/>
      <c r="HS394" s="21"/>
      <c r="HT394" s="21"/>
      <c r="HU394" s="21"/>
      <c r="HV394" s="21"/>
      <c r="HW394" s="21"/>
      <c r="HX394" s="21"/>
      <c r="HY394" s="21"/>
      <c r="HZ394" s="21"/>
      <c r="IA394" s="21"/>
      <c r="IB394" s="21"/>
      <c r="IC394" s="21"/>
      <c r="ID394" s="21"/>
      <c r="IE394" s="21"/>
      <c r="IF394" s="21"/>
      <c r="IG394" s="21"/>
      <c r="IH394" s="21"/>
      <c r="II394" s="21"/>
      <c r="IJ394" s="21"/>
      <c r="IK394" s="21"/>
      <c r="IL394" s="21"/>
      <c r="IM394" s="21"/>
      <c r="IN394" s="21"/>
      <c r="IO394" s="21"/>
      <c r="IP394" s="21"/>
      <c r="IQ394" s="21"/>
      <c r="IR394" s="21"/>
      <c r="IS394" s="21"/>
      <c r="IT394" s="21"/>
      <c r="IU394" s="21"/>
      <c r="IV394" s="21"/>
      <c r="IW394" s="21"/>
      <c r="IX394" s="21"/>
      <c r="IY394" s="21"/>
      <c r="IZ394" s="21"/>
      <c r="JA394" s="21"/>
      <c r="JB394" s="21"/>
      <c r="JC394" s="21"/>
      <c r="JD394" s="21"/>
      <c r="JE394" s="21"/>
      <c r="JF394" s="21"/>
      <c r="JG394" s="28"/>
      <c r="JH394" s="21"/>
      <c r="JI394" s="21"/>
      <c r="JJ394" s="21"/>
      <c r="JK394" s="21"/>
      <c r="JL394" s="21"/>
      <c r="JM394" s="21"/>
      <c r="JN394" s="21"/>
      <c r="JO394" s="21"/>
      <c r="JP394" s="21"/>
      <c r="JQ394" s="21"/>
      <c r="JR394" s="21"/>
      <c r="JS394" s="21"/>
      <c r="JT394" s="21"/>
      <c r="JU394" s="21"/>
      <c r="JV394" s="21"/>
      <c r="JW394" s="21"/>
      <c r="JX394" s="21"/>
      <c r="JY394" s="21"/>
      <c r="JZ394" s="21"/>
      <c r="KA394" s="21"/>
      <c r="KB394" s="28"/>
    </row>
    <row r="395" spans="2:288" ht="15" customHeight="1" x14ac:dyDescent="0.25">
      <c r="B395" s="1590" t="s">
        <v>1932</v>
      </c>
      <c r="C395" s="1588" t="str">
        <v/>
      </c>
      <c r="D395" s="1588" t="str">
        <v/>
      </c>
      <c r="E395" s="1588" t="str">
        <v/>
      </c>
      <c r="F395" s="1588" t="str">
        <v/>
      </c>
      <c r="G395" s="1588" t="str">
        <v/>
      </c>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8"/>
      <c r="DX395" s="21"/>
      <c r="DY395" s="21"/>
      <c r="DZ395" s="21"/>
      <c r="EA395" s="21"/>
      <c r="EB395" s="21"/>
      <c r="EC395" s="21"/>
      <c r="ED395" s="21"/>
      <c r="EE395" s="21"/>
      <c r="EF395" s="21"/>
      <c r="EG395" s="21"/>
      <c r="EH395" s="21"/>
      <c r="EI395" s="21"/>
      <c r="EJ395" s="21"/>
      <c r="EK395" s="21"/>
      <c r="EL395" s="21"/>
      <c r="EM395" s="21"/>
      <c r="EN395" s="21"/>
      <c r="EO395" s="21"/>
      <c r="EP395" s="21"/>
      <c r="EQ395" s="21"/>
      <c r="ER395" s="28"/>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c r="GO395" s="21"/>
      <c r="GP395" s="21"/>
      <c r="GQ395" s="21"/>
      <c r="GR395" s="21"/>
      <c r="GS395" s="21"/>
      <c r="GT395" s="21"/>
      <c r="GU395" s="21"/>
      <c r="GV395" s="21"/>
      <c r="GW395" s="21"/>
      <c r="GX395" s="21"/>
      <c r="GY395" s="21"/>
      <c r="GZ395" s="21"/>
      <c r="HA395" s="21"/>
      <c r="HB395" s="21"/>
      <c r="HC395" s="21"/>
      <c r="HD395" s="21"/>
      <c r="HE395" s="21"/>
      <c r="HF395" s="21"/>
      <c r="HG395" s="21"/>
      <c r="HH395" s="21"/>
      <c r="HI395" s="21"/>
      <c r="HJ395" s="21"/>
      <c r="HK395" s="21"/>
      <c r="HL395" s="21"/>
      <c r="HM395" s="21"/>
      <c r="HN395" s="21"/>
      <c r="HO395" s="21"/>
      <c r="HP395" s="21"/>
      <c r="HQ395" s="21"/>
      <c r="HR395" s="21"/>
      <c r="HS395" s="21"/>
      <c r="HT395" s="21"/>
      <c r="HU395" s="21"/>
      <c r="HV395" s="21"/>
      <c r="HW395" s="21"/>
      <c r="HX395" s="21"/>
      <c r="HY395" s="21"/>
      <c r="HZ395" s="21"/>
      <c r="IA395" s="21"/>
      <c r="IB395" s="21"/>
      <c r="IC395" s="21"/>
      <c r="ID395" s="21"/>
      <c r="IE395" s="21"/>
      <c r="IF395" s="21"/>
      <c r="IG395" s="21"/>
      <c r="IH395" s="21"/>
      <c r="II395" s="21"/>
      <c r="IJ395" s="21"/>
      <c r="IK395" s="21"/>
      <c r="IL395" s="21"/>
      <c r="IM395" s="21"/>
      <c r="IN395" s="21"/>
      <c r="IO395" s="21"/>
      <c r="IP395" s="21"/>
      <c r="IQ395" s="21"/>
      <c r="IR395" s="21"/>
      <c r="IS395" s="21"/>
      <c r="IT395" s="21"/>
      <c r="IU395" s="21"/>
      <c r="IV395" s="21"/>
      <c r="IW395" s="21"/>
      <c r="IX395" s="21"/>
      <c r="IY395" s="21"/>
      <c r="IZ395" s="21"/>
      <c r="JA395" s="21"/>
      <c r="JB395" s="21"/>
      <c r="JC395" s="21"/>
      <c r="JD395" s="21"/>
      <c r="JE395" s="21"/>
      <c r="JF395" s="21"/>
      <c r="JG395" s="28"/>
      <c r="JH395" s="21"/>
      <c r="JI395" s="21"/>
      <c r="JJ395" s="21"/>
      <c r="JK395" s="21"/>
      <c r="JL395" s="21"/>
      <c r="JM395" s="21"/>
      <c r="JN395" s="21"/>
      <c r="JO395" s="21"/>
      <c r="JP395" s="21"/>
      <c r="JQ395" s="21"/>
      <c r="JR395" s="21"/>
      <c r="JS395" s="21"/>
      <c r="JT395" s="21"/>
      <c r="JU395" s="21"/>
      <c r="JV395" s="21"/>
      <c r="JW395" s="21"/>
      <c r="JX395" s="21"/>
      <c r="JY395" s="21"/>
      <c r="JZ395" s="21"/>
      <c r="KA395" s="21"/>
      <c r="KB395" s="28"/>
    </row>
    <row r="396" spans="2:288" ht="15" customHeight="1" x14ac:dyDescent="0.25">
      <c r="B396" s="1590" t="s">
        <v>1933</v>
      </c>
      <c r="C396" s="1588" t="str">
        <v/>
      </c>
      <c r="D396" s="1588" t="str">
        <v/>
      </c>
      <c r="E396" s="1588" t="str">
        <v/>
      </c>
      <c r="F396" s="1588" t="str">
        <v/>
      </c>
      <c r="G396" s="1588" t="str">
        <v/>
      </c>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8"/>
      <c r="DX396" s="21"/>
      <c r="DY396" s="21"/>
      <c r="DZ396" s="21"/>
      <c r="EA396" s="21"/>
      <c r="EB396" s="21"/>
      <c r="EC396" s="21"/>
      <c r="ED396" s="21"/>
      <c r="EE396" s="21"/>
      <c r="EF396" s="21"/>
      <c r="EG396" s="21"/>
      <c r="EH396" s="21"/>
      <c r="EI396" s="21"/>
      <c r="EJ396" s="21"/>
      <c r="EK396" s="21"/>
      <c r="EL396" s="21"/>
      <c r="EM396" s="21"/>
      <c r="EN396" s="21"/>
      <c r="EO396" s="21"/>
      <c r="EP396" s="21"/>
      <c r="EQ396" s="21"/>
      <c r="ER396" s="28"/>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1"/>
      <c r="GK396" s="21"/>
      <c r="GL396" s="21"/>
      <c r="GM396" s="21"/>
      <c r="GN396" s="21"/>
      <c r="GO396" s="21"/>
      <c r="GP396" s="21"/>
      <c r="GQ396" s="21"/>
      <c r="GR396" s="21"/>
      <c r="GS396" s="21"/>
      <c r="GT396" s="21"/>
      <c r="GU396" s="21"/>
      <c r="GV396" s="21"/>
      <c r="GW396" s="21"/>
      <c r="GX396" s="21"/>
      <c r="GY396" s="21"/>
      <c r="GZ396" s="21"/>
      <c r="HA396" s="21"/>
      <c r="HB396" s="21"/>
      <c r="HC396" s="21"/>
      <c r="HD396" s="21"/>
      <c r="HE396" s="21"/>
      <c r="HF396" s="21"/>
      <c r="HG396" s="21"/>
      <c r="HH396" s="21"/>
      <c r="HI396" s="21"/>
      <c r="HJ396" s="21"/>
      <c r="HK396" s="21"/>
      <c r="HL396" s="21"/>
      <c r="HM396" s="21"/>
      <c r="HN396" s="21"/>
      <c r="HO396" s="21"/>
      <c r="HP396" s="21"/>
      <c r="HQ396" s="21"/>
      <c r="HR396" s="21"/>
      <c r="HS396" s="21"/>
      <c r="HT396" s="21"/>
      <c r="HU396" s="21"/>
      <c r="HV396" s="21"/>
      <c r="HW396" s="21"/>
      <c r="HX396" s="21"/>
      <c r="HY396" s="21"/>
      <c r="HZ396" s="21"/>
      <c r="IA396" s="21"/>
      <c r="IB396" s="21"/>
      <c r="IC396" s="21"/>
      <c r="ID396" s="21"/>
      <c r="IE396" s="21"/>
      <c r="IF396" s="21"/>
      <c r="IG396" s="21"/>
      <c r="IH396" s="21"/>
      <c r="II396" s="21"/>
      <c r="IJ396" s="21"/>
      <c r="IK396" s="21"/>
      <c r="IL396" s="21"/>
      <c r="IM396" s="21"/>
      <c r="IN396" s="21"/>
      <c r="IO396" s="21"/>
      <c r="IP396" s="21"/>
      <c r="IQ396" s="21"/>
      <c r="IR396" s="21"/>
      <c r="IS396" s="21"/>
      <c r="IT396" s="21"/>
      <c r="IU396" s="21"/>
      <c r="IV396" s="21"/>
      <c r="IW396" s="21"/>
      <c r="IX396" s="21"/>
      <c r="IY396" s="21"/>
      <c r="IZ396" s="21"/>
      <c r="JA396" s="21"/>
      <c r="JB396" s="21"/>
      <c r="JC396" s="21"/>
      <c r="JD396" s="21"/>
      <c r="JE396" s="21"/>
      <c r="JF396" s="21"/>
      <c r="JG396" s="28"/>
      <c r="JH396" s="21"/>
      <c r="JI396" s="21"/>
      <c r="JJ396" s="21"/>
      <c r="JK396" s="21"/>
      <c r="JL396" s="21"/>
      <c r="JM396" s="21"/>
      <c r="JN396" s="21"/>
      <c r="JO396" s="21"/>
      <c r="JP396" s="21"/>
      <c r="JQ396" s="21"/>
      <c r="JR396" s="21"/>
      <c r="JS396" s="21"/>
      <c r="JT396" s="21"/>
      <c r="JU396" s="21"/>
      <c r="JV396" s="21"/>
      <c r="JW396" s="21"/>
      <c r="JX396" s="21"/>
      <c r="JY396" s="21"/>
      <c r="JZ396" s="21"/>
      <c r="KA396" s="21"/>
      <c r="KB396" s="28"/>
    </row>
    <row r="397" spans="2:288" ht="15" customHeight="1" x14ac:dyDescent="0.25">
      <c r="B397" s="1590" t="s">
        <v>1934</v>
      </c>
      <c r="C397" s="1588" t="str">
        <v/>
      </c>
      <c r="D397" s="1588" t="str">
        <v/>
      </c>
      <c r="E397" s="1588" t="str">
        <v/>
      </c>
      <c r="F397" s="1588" t="str">
        <v/>
      </c>
      <c r="G397" s="1588" t="str">
        <v/>
      </c>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8"/>
      <c r="DX397" s="21"/>
      <c r="DY397" s="21"/>
      <c r="DZ397" s="21"/>
      <c r="EA397" s="21"/>
      <c r="EB397" s="21"/>
      <c r="EC397" s="21"/>
      <c r="ED397" s="21"/>
      <c r="EE397" s="21"/>
      <c r="EF397" s="21"/>
      <c r="EG397" s="21"/>
      <c r="EH397" s="21"/>
      <c r="EI397" s="21"/>
      <c r="EJ397" s="21"/>
      <c r="EK397" s="21"/>
      <c r="EL397" s="21"/>
      <c r="EM397" s="21"/>
      <c r="EN397" s="21"/>
      <c r="EO397" s="21"/>
      <c r="EP397" s="21"/>
      <c r="EQ397" s="21"/>
      <c r="ER397" s="28"/>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c r="GO397" s="21"/>
      <c r="GP397" s="21"/>
      <c r="GQ397" s="21"/>
      <c r="GR397" s="21"/>
      <c r="GS397" s="21"/>
      <c r="GT397" s="21"/>
      <c r="GU397" s="21"/>
      <c r="GV397" s="21"/>
      <c r="GW397" s="21"/>
      <c r="GX397" s="21"/>
      <c r="GY397" s="21"/>
      <c r="GZ397" s="21"/>
      <c r="HA397" s="21"/>
      <c r="HB397" s="21"/>
      <c r="HC397" s="21"/>
      <c r="HD397" s="21"/>
      <c r="HE397" s="21"/>
      <c r="HF397" s="21"/>
      <c r="HG397" s="21"/>
      <c r="HH397" s="21"/>
      <c r="HI397" s="21"/>
      <c r="HJ397" s="21"/>
      <c r="HK397" s="21"/>
      <c r="HL397" s="21"/>
      <c r="HM397" s="21"/>
      <c r="HN397" s="21"/>
      <c r="HO397" s="21"/>
      <c r="HP397" s="21"/>
      <c r="HQ397" s="21"/>
      <c r="HR397" s="21"/>
      <c r="HS397" s="21"/>
      <c r="HT397" s="21"/>
      <c r="HU397" s="21"/>
      <c r="HV397" s="21"/>
      <c r="HW397" s="21"/>
      <c r="HX397" s="21"/>
      <c r="HY397" s="21"/>
      <c r="HZ397" s="21"/>
      <c r="IA397" s="21"/>
      <c r="IB397" s="21"/>
      <c r="IC397" s="21"/>
      <c r="ID397" s="21"/>
      <c r="IE397" s="21"/>
      <c r="IF397" s="21"/>
      <c r="IG397" s="21"/>
      <c r="IH397" s="21"/>
      <c r="II397" s="21"/>
      <c r="IJ397" s="21"/>
      <c r="IK397" s="21"/>
      <c r="IL397" s="21"/>
      <c r="IM397" s="21"/>
      <c r="IN397" s="21"/>
      <c r="IO397" s="21"/>
      <c r="IP397" s="21"/>
      <c r="IQ397" s="21"/>
      <c r="IR397" s="21"/>
      <c r="IS397" s="21"/>
      <c r="IT397" s="21"/>
      <c r="IU397" s="21"/>
      <c r="IV397" s="21"/>
      <c r="IW397" s="21"/>
      <c r="IX397" s="21"/>
      <c r="IY397" s="21"/>
      <c r="IZ397" s="21"/>
      <c r="JA397" s="21"/>
      <c r="JB397" s="21"/>
      <c r="JC397" s="21"/>
      <c r="JD397" s="21"/>
      <c r="JE397" s="21"/>
      <c r="JF397" s="21"/>
      <c r="JG397" s="28"/>
      <c r="JH397" s="21"/>
      <c r="JI397" s="21"/>
      <c r="JJ397" s="21"/>
      <c r="JK397" s="21"/>
      <c r="JL397" s="21"/>
      <c r="JM397" s="21"/>
      <c r="JN397" s="21"/>
      <c r="JO397" s="21"/>
      <c r="JP397" s="21"/>
      <c r="JQ397" s="21"/>
      <c r="JR397" s="21"/>
      <c r="JS397" s="21"/>
      <c r="JT397" s="21"/>
      <c r="JU397" s="21"/>
      <c r="JV397" s="21"/>
      <c r="JW397" s="21"/>
      <c r="JX397" s="21"/>
      <c r="JY397" s="21"/>
      <c r="JZ397" s="21"/>
      <c r="KA397" s="21"/>
      <c r="KB397" s="28"/>
    </row>
    <row r="398" spans="2:288" ht="15" customHeight="1" x14ac:dyDescent="0.25">
      <c r="B398" s="1590" t="s">
        <v>1935</v>
      </c>
      <c r="C398" s="1588" t="str">
        <v/>
      </c>
      <c r="D398" s="1588" t="str">
        <v/>
      </c>
      <c r="E398" s="1588" t="str">
        <v/>
      </c>
      <c r="F398" s="1588" t="str">
        <v/>
      </c>
      <c r="G398" s="1588" t="str">
        <v/>
      </c>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8"/>
      <c r="DX398" s="21"/>
      <c r="DY398" s="21"/>
      <c r="DZ398" s="21"/>
      <c r="EA398" s="21"/>
      <c r="EB398" s="21"/>
      <c r="EC398" s="21"/>
      <c r="ED398" s="21"/>
      <c r="EE398" s="21"/>
      <c r="EF398" s="21"/>
      <c r="EG398" s="21"/>
      <c r="EH398" s="21"/>
      <c r="EI398" s="21"/>
      <c r="EJ398" s="21"/>
      <c r="EK398" s="21"/>
      <c r="EL398" s="21"/>
      <c r="EM398" s="21"/>
      <c r="EN398" s="21"/>
      <c r="EO398" s="21"/>
      <c r="EP398" s="21"/>
      <c r="EQ398" s="21"/>
      <c r="ER398" s="28"/>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c r="GO398" s="21"/>
      <c r="GP398" s="21"/>
      <c r="GQ398" s="21"/>
      <c r="GR398" s="21"/>
      <c r="GS398" s="21"/>
      <c r="GT398" s="21"/>
      <c r="GU398" s="21"/>
      <c r="GV398" s="21"/>
      <c r="GW398" s="21"/>
      <c r="GX398" s="21"/>
      <c r="GY398" s="21"/>
      <c r="GZ398" s="21"/>
      <c r="HA398" s="21"/>
      <c r="HB398" s="21"/>
      <c r="HC398" s="21"/>
      <c r="HD398" s="21"/>
      <c r="HE398" s="21"/>
      <c r="HF398" s="21"/>
      <c r="HG398" s="21"/>
      <c r="HH398" s="21"/>
      <c r="HI398" s="21"/>
      <c r="HJ398" s="21"/>
      <c r="HK398" s="21"/>
      <c r="HL398" s="21"/>
      <c r="HM398" s="21"/>
      <c r="HN398" s="21"/>
      <c r="HO398" s="21"/>
      <c r="HP398" s="21"/>
      <c r="HQ398" s="21"/>
      <c r="HR398" s="21"/>
      <c r="HS398" s="21"/>
      <c r="HT398" s="21"/>
      <c r="HU398" s="21"/>
      <c r="HV398" s="21"/>
      <c r="HW398" s="21"/>
      <c r="HX398" s="21"/>
      <c r="HY398" s="21"/>
      <c r="HZ398" s="21"/>
      <c r="IA398" s="21"/>
      <c r="IB398" s="21"/>
      <c r="IC398" s="21"/>
      <c r="ID398" s="21"/>
      <c r="IE398" s="21"/>
      <c r="IF398" s="21"/>
      <c r="IG398" s="21"/>
      <c r="IH398" s="21"/>
      <c r="II398" s="21"/>
      <c r="IJ398" s="21"/>
      <c r="IK398" s="21"/>
      <c r="IL398" s="21"/>
      <c r="IM398" s="21"/>
      <c r="IN398" s="21"/>
      <c r="IO398" s="21"/>
      <c r="IP398" s="21"/>
      <c r="IQ398" s="21"/>
      <c r="IR398" s="21"/>
      <c r="IS398" s="21"/>
      <c r="IT398" s="21"/>
      <c r="IU398" s="21"/>
      <c r="IV398" s="21"/>
      <c r="IW398" s="21"/>
      <c r="IX398" s="21"/>
      <c r="IY398" s="21"/>
      <c r="IZ398" s="21"/>
      <c r="JA398" s="21"/>
      <c r="JB398" s="21"/>
      <c r="JC398" s="21"/>
      <c r="JD398" s="21"/>
      <c r="JE398" s="21"/>
      <c r="JF398" s="21"/>
      <c r="JG398" s="28"/>
      <c r="JH398" s="21"/>
      <c r="JI398" s="21"/>
      <c r="JJ398" s="21"/>
      <c r="JK398" s="21"/>
      <c r="JL398" s="21"/>
      <c r="JM398" s="21"/>
      <c r="JN398" s="21"/>
      <c r="JO398" s="21"/>
      <c r="JP398" s="21"/>
      <c r="JQ398" s="21"/>
      <c r="JR398" s="21"/>
      <c r="JS398" s="21"/>
      <c r="JT398" s="21"/>
      <c r="JU398" s="21"/>
      <c r="JV398" s="21"/>
      <c r="JW398" s="21"/>
      <c r="JX398" s="21"/>
      <c r="JY398" s="21"/>
      <c r="JZ398" s="21"/>
      <c r="KA398" s="21"/>
      <c r="KB398" s="28"/>
    </row>
    <row r="399" spans="2:288" ht="15" customHeight="1" x14ac:dyDescent="0.25">
      <c r="B399" s="1590" t="s">
        <v>1936</v>
      </c>
      <c r="C399" s="1588" t="str">
        <v/>
      </c>
      <c r="D399" s="1588" t="str">
        <v/>
      </c>
      <c r="E399" s="1588" t="str">
        <v/>
      </c>
      <c r="F399" s="1588" t="str">
        <v/>
      </c>
      <c r="G399" s="1588" t="str">
        <v/>
      </c>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8"/>
      <c r="DX399" s="21"/>
      <c r="DY399" s="21"/>
      <c r="DZ399" s="21"/>
      <c r="EA399" s="21"/>
      <c r="EB399" s="21"/>
      <c r="EC399" s="21"/>
      <c r="ED399" s="21"/>
      <c r="EE399" s="21"/>
      <c r="EF399" s="21"/>
      <c r="EG399" s="21"/>
      <c r="EH399" s="21"/>
      <c r="EI399" s="21"/>
      <c r="EJ399" s="21"/>
      <c r="EK399" s="21"/>
      <c r="EL399" s="21"/>
      <c r="EM399" s="21"/>
      <c r="EN399" s="21"/>
      <c r="EO399" s="21"/>
      <c r="EP399" s="21"/>
      <c r="EQ399" s="21"/>
      <c r="ER399" s="28"/>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1"/>
      <c r="GK399" s="21"/>
      <c r="GL399" s="21"/>
      <c r="GM399" s="21"/>
      <c r="GN399" s="21"/>
      <c r="GO399" s="21"/>
      <c r="GP399" s="21"/>
      <c r="GQ399" s="21"/>
      <c r="GR399" s="21"/>
      <c r="GS399" s="21"/>
      <c r="GT399" s="21"/>
      <c r="GU399" s="21"/>
      <c r="GV399" s="21"/>
      <c r="GW399" s="21"/>
      <c r="GX399" s="21"/>
      <c r="GY399" s="21"/>
      <c r="GZ399" s="21"/>
      <c r="HA399" s="21"/>
      <c r="HB399" s="21"/>
      <c r="HC399" s="21"/>
      <c r="HD399" s="21"/>
      <c r="HE399" s="21"/>
      <c r="HF399" s="21"/>
      <c r="HG399" s="21"/>
      <c r="HH399" s="21"/>
      <c r="HI399" s="21"/>
      <c r="HJ399" s="21"/>
      <c r="HK399" s="21"/>
      <c r="HL399" s="21"/>
      <c r="HM399" s="21"/>
      <c r="HN399" s="21"/>
      <c r="HO399" s="21"/>
      <c r="HP399" s="21"/>
      <c r="HQ399" s="21"/>
      <c r="HR399" s="21"/>
      <c r="HS399" s="21"/>
      <c r="HT399" s="21"/>
      <c r="HU399" s="21"/>
      <c r="HV399" s="21"/>
      <c r="HW399" s="21"/>
      <c r="HX399" s="21"/>
      <c r="HY399" s="21"/>
      <c r="HZ399" s="21"/>
      <c r="IA399" s="21"/>
      <c r="IB399" s="21"/>
      <c r="IC399" s="21"/>
      <c r="ID399" s="21"/>
      <c r="IE399" s="21"/>
      <c r="IF399" s="21"/>
      <c r="IG399" s="21"/>
      <c r="IH399" s="21"/>
      <c r="II399" s="21"/>
      <c r="IJ399" s="21"/>
      <c r="IK399" s="21"/>
      <c r="IL399" s="21"/>
      <c r="IM399" s="21"/>
      <c r="IN399" s="21"/>
      <c r="IO399" s="21"/>
      <c r="IP399" s="21"/>
      <c r="IQ399" s="21"/>
      <c r="IR399" s="21"/>
      <c r="IS399" s="21"/>
      <c r="IT399" s="21"/>
      <c r="IU399" s="21"/>
      <c r="IV399" s="21"/>
      <c r="IW399" s="21"/>
      <c r="IX399" s="21"/>
      <c r="IY399" s="21"/>
      <c r="IZ399" s="21"/>
      <c r="JA399" s="21"/>
      <c r="JB399" s="21"/>
      <c r="JC399" s="21"/>
      <c r="JD399" s="21"/>
      <c r="JE399" s="21"/>
      <c r="JF399" s="21"/>
      <c r="JG399" s="28"/>
      <c r="JH399" s="21"/>
      <c r="JI399" s="21"/>
      <c r="JJ399" s="21"/>
      <c r="JK399" s="21"/>
      <c r="JL399" s="21"/>
      <c r="JM399" s="21"/>
      <c r="JN399" s="21"/>
      <c r="JO399" s="21"/>
      <c r="JP399" s="21"/>
      <c r="JQ399" s="21"/>
      <c r="JR399" s="21"/>
      <c r="JS399" s="21"/>
      <c r="JT399" s="21"/>
      <c r="JU399" s="21"/>
      <c r="JV399" s="21"/>
      <c r="JW399" s="21"/>
      <c r="JX399" s="21"/>
      <c r="JY399" s="21"/>
      <c r="JZ399" s="21"/>
      <c r="KA399" s="21"/>
      <c r="KB399" s="28"/>
    </row>
    <row r="400" spans="2:288" ht="15" customHeight="1" x14ac:dyDescent="0.25">
      <c r="B400" s="1590" t="s">
        <v>1937</v>
      </c>
      <c r="C400" s="1588" t="str">
        <v/>
      </c>
      <c r="D400" s="1588" t="str">
        <v/>
      </c>
      <c r="E400" s="1588" t="str">
        <v/>
      </c>
      <c r="F400" s="1588" t="str">
        <v/>
      </c>
      <c r="G400" s="1588" t="str">
        <v/>
      </c>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8"/>
      <c r="DX400" s="21"/>
      <c r="DY400" s="21"/>
      <c r="DZ400" s="21"/>
      <c r="EA400" s="21"/>
      <c r="EB400" s="21"/>
      <c r="EC400" s="21"/>
      <c r="ED400" s="21"/>
      <c r="EE400" s="21"/>
      <c r="EF400" s="21"/>
      <c r="EG400" s="21"/>
      <c r="EH400" s="21"/>
      <c r="EI400" s="21"/>
      <c r="EJ400" s="21"/>
      <c r="EK400" s="21"/>
      <c r="EL400" s="21"/>
      <c r="EM400" s="21"/>
      <c r="EN400" s="21"/>
      <c r="EO400" s="21"/>
      <c r="EP400" s="21"/>
      <c r="EQ400" s="21"/>
      <c r="ER400" s="28"/>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1"/>
      <c r="GK400" s="21"/>
      <c r="GL400" s="21"/>
      <c r="GM400" s="21"/>
      <c r="GN400" s="21"/>
      <c r="GO400" s="21"/>
      <c r="GP400" s="21"/>
      <c r="GQ400" s="21"/>
      <c r="GR400" s="21"/>
      <c r="GS400" s="21"/>
      <c r="GT400" s="21"/>
      <c r="GU400" s="21"/>
      <c r="GV400" s="21"/>
      <c r="GW400" s="21"/>
      <c r="GX400" s="21"/>
      <c r="GY400" s="21"/>
      <c r="GZ400" s="21"/>
      <c r="HA400" s="21"/>
      <c r="HB400" s="21"/>
      <c r="HC400" s="21"/>
      <c r="HD400" s="21"/>
      <c r="HE400" s="21"/>
      <c r="HF400" s="21"/>
      <c r="HG400" s="21"/>
      <c r="HH400" s="21"/>
      <c r="HI400" s="21"/>
      <c r="HJ400" s="21"/>
      <c r="HK400" s="21"/>
      <c r="HL400" s="21"/>
      <c r="HM400" s="21"/>
      <c r="HN400" s="21"/>
      <c r="HO400" s="21"/>
      <c r="HP400" s="21"/>
      <c r="HQ400" s="21"/>
      <c r="HR400" s="21"/>
      <c r="HS400" s="21"/>
      <c r="HT400" s="21"/>
      <c r="HU400" s="21"/>
      <c r="HV400" s="21"/>
      <c r="HW400" s="21"/>
      <c r="HX400" s="21"/>
      <c r="HY400" s="21"/>
      <c r="HZ400" s="21"/>
      <c r="IA400" s="21"/>
      <c r="IB400" s="21"/>
      <c r="IC400" s="21"/>
      <c r="ID400" s="21"/>
      <c r="IE400" s="21"/>
      <c r="IF400" s="21"/>
      <c r="IG400" s="21"/>
      <c r="IH400" s="21"/>
      <c r="II400" s="21"/>
      <c r="IJ400" s="21"/>
      <c r="IK400" s="21"/>
      <c r="IL400" s="21"/>
      <c r="IM400" s="21"/>
      <c r="IN400" s="21"/>
      <c r="IO400" s="21"/>
      <c r="IP400" s="21"/>
      <c r="IQ400" s="21"/>
      <c r="IR400" s="21"/>
      <c r="IS400" s="21"/>
      <c r="IT400" s="21"/>
      <c r="IU400" s="21"/>
      <c r="IV400" s="21"/>
      <c r="IW400" s="21"/>
      <c r="IX400" s="21"/>
      <c r="IY400" s="21"/>
      <c r="IZ400" s="21"/>
      <c r="JA400" s="21"/>
      <c r="JB400" s="21"/>
      <c r="JC400" s="21"/>
      <c r="JD400" s="21"/>
      <c r="JE400" s="21"/>
      <c r="JF400" s="21"/>
      <c r="JG400" s="28"/>
      <c r="JH400" s="21"/>
      <c r="JI400" s="21"/>
      <c r="JJ400" s="21"/>
      <c r="JK400" s="21"/>
      <c r="JL400" s="21"/>
      <c r="JM400" s="21"/>
      <c r="JN400" s="21"/>
      <c r="JO400" s="21"/>
      <c r="JP400" s="21"/>
      <c r="JQ400" s="21"/>
      <c r="JR400" s="21"/>
      <c r="JS400" s="21"/>
      <c r="JT400" s="21"/>
      <c r="JU400" s="21"/>
      <c r="JV400" s="21"/>
      <c r="JW400" s="21"/>
      <c r="JX400" s="21"/>
      <c r="JY400" s="21"/>
      <c r="JZ400" s="21"/>
      <c r="KA400" s="21"/>
      <c r="KB400" s="28"/>
    </row>
    <row r="401" spans="1:288" ht="15" customHeight="1" x14ac:dyDescent="0.25">
      <c r="B401" s="1590" t="s">
        <v>1938</v>
      </c>
      <c r="C401" s="1588" t="str">
        <v/>
      </c>
      <c r="D401" s="1588" t="str">
        <v/>
      </c>
      <c r="E401" s="1588" t="str">
        <v/>
      </c>
      <c r="F401" s="1588" t="str">
        <v/>
      </c>
      <c r="G401" s="1588" t="str">
        <v/>
      </c>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8"/>
      <c r="DX401" s="21"/>
      <c r="DY401" s="21"/>
      <c r="DZ401" s="21"/>
      <c r="EA401" s="21"/>
      <c r="EB401" s="21"/>
      <c r="EC401" s="21"/>
      <c r="ED401" s="21"/>
      <c r="EE401" s="21"/>
      <c r="EF401" s="21"/>
      <c r="EG401" s="21"/>
      <c r="EH401" s="21"/>
      <c r="EI401" s="21"/>
      <c r="EJ401" s="21"/>
      <c r="EK401" s="21"/>
      <c r="EL401" s="21"/>
      <c r="EM401" s="21"/>
      <c r="EN401" s="21"/>
      <c r="EO401" s="21"/>
      <c r="EP401" s="21"/>
      <c r="EQ401" s="21"/>
      <c r="ER401" s="28"/>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1"/>
      <c r="GK401" s="21"/>
      <c r="GL401" s="21"/>
      <c r="GM401" s="21"/>
      <c r="GN401" s="21"/>
      <c r="GO401" s="21"/>
      <c r="GP401" s="21"/>
      <c r="GQ401" s="21"/>
      <c r="GR401" s="21"/>
      <c r="GS401" s="21"/>
      <c r="GT401" s="21"/>
      <c r="GU401" s="21"/>
      <c r="GV401" s="21"/>
      <c r="GW401" s="21"/>
      <c r="GX401" s="21"/>
      <c r="GY401" s="21"/>
      <c r="GZ401" s="21"/>
      <c r="HA401" s="21"/>
      <c r="HB401" s="21"/>
      <c r="HC401" s="21"/>
      <c r="HD401" s="21"/>
      <c r="HE401" s="21"/>
      <c r="HF401" s="21"/>
      <c r="HG401" s="21"/>
      <c r="HH401" s="21"/>
      <c r="HI401" s="21"/>
      <c r="HJ401" s="21"/>
      <c r="HK401" s="21"/>
      <c r="HL401" s="21"/>
      <c r="HM401" s="21"/>
      <c r="HN401" s="21"/>
      <c r="HO401" s="21"/>
      <c r="HP401" s="21"/>
      <c r="HQ401" s="21"/>
      <c r="HR401" s="21"/>
      <c r="HS401" s="21"/>
      <c r="HT401" s="21"/>
      <c r="HU401" s="21"/>
      <c r="HV401" s="21"/>
      <c r="HW401" s="21"/>
      <c r="HX401" s="21"/>
      <c r="HY401" s="21"/>
      <c r="HZ401" s="21"/>
      <c r="IA401" s="21"/>
      <c r="IB401" s="21"/>
      <c r="IC401" s="21"/>
      <c r="ID401" s="21"/>
      <c r="IE401" s="21"/>
      <c r="IF401" s="21"/>
      <c r="IG401" s="21"/>
      <c r="IH401" s="21"/>
      <c r="II401" s="21"/>
      <c r="IJ401" s="21"/>
      <c r="IK401" s="21"/>
      <c r="IL401" s="21"/>
      <c r="IM401" s="21"/>
      <c r="IN401" s="21"/>
      <c r="IO401" s="21"/>
      <c r="IP401" s="21"/>
      <c r="IQ401" s="21"/>
      <c r="IR401" s="21"/>
      <c r="IS401" s="21"/>
      <c r="IT401" s="21"/>
      <c r="IU401" s="21"/>
      <c r="IV401" s="21"/>
      <c r="IW401" s="21"/>
      <c r="IX401" s="21"/>
      <c r="IY401" s="21"/>
      <c r="IZ401" s="21"/>
      <c r="JA401" s="21"/>
      <c r="JB401" s="21"/>
      <c r="JC401" s="21"/>
      <c r="JD401" s="21"/>
      <c r="JE401" s="21"/>
      <c r="JF401" s="21"/>
      <c r="JG401" s="28"/>
      <c r="JH401" s="21"/>
      <c r="JI401" s="21"/>
      <c r="JJ401" s="21"/>
      <c r="JK401" s="21"/>
      <c r="JL401" s="21"/>
      <c r="JM401" s="21"/>
      <c r="JN401" s="21"/>
      <c r="JO401" s="21"/>
      <c r="JP401" s="21"/>
      <c r="JQ401" s="21"/>
      <c r="JR401" s="21"/>
      <c r="JS401" s="21"/>
      <c r="JT401" s="21"/>
      <c r="JU401" s="21"/>
      <c r="JV401" s="21"/>
      <c r="JW401" s="21"/>
      <c r="JX401" s="21"/>
      <c r="JY401" s="21"/>
      <c r="JZ401" s="21"/>
      <c r="KA401" s="21"/>
      <c r="KB401" s="28"/>
    </row>
    <row r="402" spans="1:288" ht="15" customHeight="1" x14ac:dyDescent="0.25">
      <c r="B402" s="1590" t="s">
        <v>1939</v>
      </c>
      <c r="C402" s="1588" t="str">
        <v/>
      </c>
      <c r="D402" s="1588" t="str">
        <v/>
      </c>
      <c r="E402" s="1588" t="str">
        <v/>
      </c>
      <c r="F402" s="1588" t="str">
        <v/>
      </c>
      <c r="G402" s="1588" t="str">
        <v/>
      </c>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8"/>
      <c r="DX402" s="21"/>
      <c r="DY402" s="21"/>
      <c r="DZ402" s="21"/>
      <c r="EA402" s="21"/>
      <c r="EB402" s="21"/>
      <c r="EC402" s="21"/>
      <c r="ED402" s="21"/>
      <c r="EE402" s="21"/>
      <c r="EF402" s="21"/>
      <c r="EG402" s="21"/>
      <c r="EH402" s="21"/>
      <c r="EI402" s="21"/>
      <c r="EJ402" s="21"/>
      <c r="EK402" s="21"/>
      <c r="EL402" s="21"/>
      <c r="EM402" s="21"/>
      <c r="EN402" s="21"/>
      <c r="EO402" s="21"/>
      <c r="EP402" s="21"/>
      <c r="EQ402" s="21"/>
      <c r="ER402" s="28"/>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c r="GO402" s="21"/>
      <c r="GP402" s="21"/>
      <c r="GQ402" s="21"/>
      <c r="GR402" s="21"/>
      <c r="GS402" s="21"/>
      <c r="GT402" s="21"/>
      <c r="GU402" s="21"/>
      <c r="GV402" s="21"/>
      <c r="GW402" s="21"/>
      <c r="GX402" s="21"/>
      <c r="GY402" s="21"/>
      <c r="GZ402" s="21"/>
      <c r="HA402" s="21"/>
      <c r="HB402" s="21"/>
      <c r="HC402" s="21"/>
      <c r="HD402" s="21"/>
      <c r="HE402" s="21"/>
      <c r="HF402" s="21"/>
      <c r="HG402" s="21"/>
      <c r="HH402" s="21"/>
      <c r="HI402" s="21"/>
      <c r="HJ402" s="21"/>
      <c r="HK402" s="21"/>
      <c r="HL402" s="21"/>
      <c r="HM402" s="21"/>
      <c r="HN402" s="21"/>
      <c r="HO402" s="21"/>
      <c r="HP402" s="21"/>
      <c r="HQ402" s="21"/>
      <c r="HR402" s="21"/>
      <c r="HS402" s="21"/>
      <c r="HT402" s="21"/>
      <c r="HU402" s="21"/>
      <c r="HV402" s="21"/>
      <c r="HW402" s="21"/>
      <c r="HX402" s="21"/>
      <c r="HY402" s="21"/>
      <c r="HZ402" s="21"/>
      <c r="IA402" s="21"/>
      <c r="IB402" s="21"/>
      <c r="IC402" s="21"/>
      <c r="ID402" s="21"/>
      <c r="IE402" s="21"/>
      <c r="IF402" s="21"/>
      <c r="IG402" s="21"/>
      <c r="IH402" s="21"/>
      <c r="II402" s="21"/>
      <c r="IJ402" s="21"/>
      <c r="IK402" s="21"/>
      <c r="IL402" s="21"/>
      <c r="IM402" s="21"/>
      <c r="IN402" s="21"/>
      <c r="IO402" s="21"/>
      <c r="IP402" s="21"/>
      <c r="IQ402" s="21"/>
      <c r="IR402" s="21"/>
      <c r="IS402" s="21"/>
      <c r="IT402" s="21"/>
      <c r="IU402" s="21"/>
      <c r="IV402" s="21"/>
      <c r="IW402" s="21"/>
      <c r="IX402" s="21"/>
      <c r="IY402" s="21"/>
      <c r="IZ402" s="21"/>
      <c r="JA402" s="21"/>
      <c r="JB402" s="21"/>
      <c r="JC402" s="21"/>
      <c r="JD402" s="21"/>
      <c r="JE402" s="21"/>
      <c r="JF402" s="21"/>
      <c r="JG402" s="28"/>
      <c r="JH402" s="21"/>
      <c r="JI402" s="21"/>
      <c r="JJ402" s="21"/>
      <c r="JK402" s="21"/>
      <c r="JL402" s="21"/>
      <c r="JM402" s="21"/>
      <c r="JN402" s="21"/>
      <c r="JO402" s="21"/>
      <c r="JP402" s="21"/>
      <c r="JQ402" s="21"/>
      <c r="JR402" s="21"/>
      <c r="JS402" s="21"/>
      <c r="JT402" s="21"/>
      <c r="JU402" s="21"/>
      <c r="JV402" s="21"/>
      <c r="JW402" s="21"/>
      <c r="JX402" s="21"/>
      <c r="JY402" s="21"/>
      <c r="JZ402" s="21"/>
      <c r="KA402" s="21"/>
      <c r="KB402" s="28"/>
    </row>
    <row r="403" spans="1:288" ht="15" customHeight="1" x14ac:dyDescent="0.25">
      <c r="B403" s="1590" t="s">
        <v>1940</v>
      </c>
      <c r="C403" s="1588" t="str">
        <v/>
      </c>
      <c r="D403" s="1588" t="str">
        <v/>
      </c>
      <c r="E403" s="1588" t="str">
        <v/>
      </c>
      <c r="F403" s="1588" t="str">
        <v/>
      </c>
      <c r="G403" s="1588" t="str">
        <v/>
      </c>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8"/>
      <c r="DX403" s="21"/>
      <c r="DY403" s="21"/>
      <c r="DZ403" s="21"/>
      <c r="EA403" s="21"/>
      <c r="EB403" s="21"/>
      <c r="EC403" s="21"/>
      <c r="ED403" s="21"/>
      <c r="EE403" s="21"/>
      <c r="EF403" s="21"/>
      <c r="EG403" s="21"/>
      <c r="EH403" s="21"/>
      <c r="EI403" s="21"/>
      <c r="EJ403" s="21"/>
      <c r="EK403" s="21"/>
      <c r="EL403" s="21"/>
      <c r="EM403" s="21"/>
      <c r="EN403" s="21"/>
      <c r="EO403" s="21"/>
      <c r="EP403" s="21"/>
      <c r="EQ403" s="21"/>
      <c r="ER403" s="28"/>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1"/>
      <c r="GK403" s="21"/>
      <c r="GL403" s="21"/>
      <c r="GM403" s="21"/>
      <c r="GN403" s="21"/>
      <c r="GO403" s="21"/>
      <c r="GP403" s="21"/>
      <c r="GQ403" s="21"/>
      <c r="GR403" s="21"/>
      <c r="GS403" s="21"/>
      <c r="GT403" s="21"/>
      <c r="GU403" s="21"/>
      <c r="GV403" s="21"/>
      <c r="GW403" s="21"/>
      <c r="GX403" s="21"/>
      <c r="GY403" s="21"/>
      <c r="GZ403" s="21"/>
      <c r="HA403" s="21"/>
      <c r="HB403" s="21"/>
      <c r="HC403" s="21"/>
      <c r="HD403" s="21"/>
      <c r="HE403" s="21"/>
      <c r="HF403" s="21"/>
      <c r="HG403" s="21"/>
      <c r="HH403" s="21"/>
      <c r="HI403" s="21"/>
      <c r="HJ403" s="21"/>
      <c r="HK403" s="21"/>
      <c r="HL403" s="21"/>
      <c r="HM403" s="21"/>
      <c r="HN403" s="21"/>
      <c r="HO403" s="21"/>
      <c r="HP403" s="21"/>
      <c r="HQ403" s="21"/>
      <c r="HR403" s="21"/>
      <c r="HS403" s="21"/>
      <c r="HT403" s="21"/>
      <c r="HU403" s="21"/>
      <c r="HV403" s="21"/>
      <c r="HW403" s="21"/>
      <c r="HX403" s="21"/>
      <c r="HY403" s="21"/>
      <c r="HZ403" s="21"/>
      <c r="IA403" s="21"/>
      <c r="IB403" s="21"/>
      <c r="IC403" s="21"/>
      <c r="ID403" s="21"/>
      <c r="IE403" s="21"/>
      <c r="IF403" s="21"/>
      <c r="IG403" s="21"/>
      <c r="IH403" s="21"/>
      <c r="II403" s="21"/>
      <c r="IJ403" s="21"/>
      <c r="IK403" s="21"/>
      <c r="IL403" s="21"/>
      <c r="IM403" s="21"/>
      <c r="IN403" s="21"/>
      <c r="IO403" s="21"/>
      <c r="IP403" s="21"/>
      <c r="IQ403" s="21"/>
      <c r="IR403" s="21"/>
      <c r="IS403" s="21"/>
      <c r="IT403" s="21"/>
      <c r="IU403" s="21"/>
      <c r="IV403" s="21"/>
      <c r="IW403" s="21"/>
      <c r="IX403" s="21"/>
      <c r="IY403" s="21"/>
      <c r="IZ403" s="21"/>
      <c r="JA403" s="21"/>
      <c r="JB403" s="21"/>
      <c r="JC403" s="21"/>
      <c r="JD403" s="21"/>
      <c r="JE403" s="21"/>
      <c r="JF403" s="21"/>
      <c r="JG403" s="28"/>
      <c r="JH403" s="21"/>
      <c r="JI403" s="21"/>
      <c r="JJ403" s="21"/>
      <c r="JK403" s="21"/>
      <c r="JL403" s="21"/>
      <c r="JM403" s="21"/>
      <c r="JN403" s="21"/>
      <c r="JO403" s="21"/>
      <c r="JP403" s="21"/>
      <c r="JQ403" s="21"/>
      <c r="JR403" s="21"/>
      <c r="JS403" s="21"/>
      <c r="JT403" s="21"/>
      <c r="JU403" s="21"/>
      <c r="JV403" s="21"/>
      <c r="JW403" s="21"/>
      <c r="JX403" s="21"/>
      <c r="JY403" s="21"/>
      <c r="JZ403" s="21"/>
      <c r="KA403" s="21"/>
      <c r="KB403" s="28"/>
    </row>
    <row r="404" spans="1:288" ht="15" customHeight="1" x14ac:dyDescent="0.25">
      <c r="B404" s="1590" t="s">
        <v>1941</v>
      </c>
      <c r="C404" s="1588" t="str">
        <v/>
      </c>
      <c r="D404" s="1588" t="str">
        <v/>
      </c>
      <c r="E404" s="1588" t="str">
        <v/>
      </c>
      <c r="F404" s="1588" t="str">
        <v/>
      </c>
      <c r="G404" s="1588" t="str">
        <v/>
      </c>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8"/>
      <c r="DX404" s="21"/>
      <c r="DY404" s="21"/>
      <c r="DZ404" s="21"/>
      <c r="EA404" s="21"/>
      <c r="EB404" s="21"/>
      <c r="EC404" s="21"/>
      <c r="ED404" s="21"/>
      <c r="EE404" s="21"/>
      <c r="EF404" s="21"/>
      <c r="EG404" s="21"/>
      <c r="EH404" s="21"/>
      <c r="EI404" s="21"/>
      <c r="EJ404" s="21"/>
      <c r="EK404" s="21"/>
      <c r="EL404" s="21"/>
      <c r="EM404" s="21"/>
      <c r="EN404" s="21"/>
      <c r="EO404" s="21"/>
      <c r="EP404" s="21"/>
      <c r="EQ404" s="21"/>
      <c r="ER404" s="28"/>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1"/>
      <c r="GK404" s="21"/>
      <c r="GL404" s="21"/>
      <c r="GM404" s="21"/>
      <c r="GN404" s="21"/>
      <c r="GO404" s="21"/>
      <c r="GP404" s="21"/>
      <c r="GQ404" s="21"/>
      <c r="GR404" s="21"/>
      <c r="GS404" s="21"/>
      <c r="GT404" s="21"/>
      <c r="GU404" s="21"/>
      <c r="GV404" s="21"/>
      <c r="GW404" s="21"/>
      <c r="GX404" s="21"/>
      <c r="GY404" s="21"/>
      <c r="GZ404" s="21"/>
      <c r="HA404" s="21"/>
      <c r="HB404" s="21"/>
      <c r="HC404" s="21"/>
      <c r="HD404" s="21"/>
      <c r="HE404" s="21"/>
      <c r="HF404" s="21"/>
      <c r="HG404" s="21"/>
      <c r="HH404" s="21"/>
      <c r="HI404" s="21"/>
      <c r="HJ404" s="21"/>
      <c r="HK404" s="21"/>
      <c r="HL404" s="21"/>
      <c r="HM404" s="21"/>
      <c r="HN404" s="21"/>
      <c r="HO404" s="21"/>
      <c r="HP404" s="21"/>
      <c r="HQ404" s="21"/>
      <c r="HR404" s="21"/>
      <c r="HS404" s="21"/>
      <c r="HT404" s="21"/>
      <c r="HU404" s="21"/>
      <c r="HV404" s="21"/>
      <c r="HW404" s="21"/>
      <c r="HX404" s="21"/>
      <c r="HY404" s="21"/>
      <c r="HZ404" s="21"/>
      <c r="IA404" s="21"/>
      <c r="IB404" s="21"/>
      <c r="IC404" s="21"/>
      <c r="ID404" s="21"/>
      <c r="IE404" s="21"/>
      <c r="IF404" s="21"/>
      <c r="IG404" s="21"/>
      <c r="IH404" s="21"/>
      <c r="II404" s="21"/>
      <c r="IJ404" s="21"/>
      <c r="IK404" s="21"/>
      <c r="IL404" s="21"/>
      <c r="IM404" s="21"/>
      <c r="IN404" s="21"/>
      <c r="IO404" s="21"/>
      <c r="IP404" s="21"/>
      <c r="IQ404" s="21"/>
      <c r="IR404" s="21"/>
      <c r="IS404" s="21"/>
      <c r="IT404" s="21"/>
      <c r="IU404" s="21"/>
      <c r="IV404" s="21"/>
      <c r="IW404" s="21"/>
      <c r="IX404" s="21"/>
      <c r="IY404" s="21"/>
      <c r="IZ404" s="21"/>
      <c r="JA404" s="21"/>
      <c r="JB404" s="21"/>
      <c r="JC404" s="21"/>
      <c r="JD404" s="21"/>
      <c r="JE404" s="21"/>
      <c r="JF404" s="21"/>
      <c r="JG404" s="28"/>
      <c r="JH404" s="21"/>
      <c r="JI404" s="21"/>
      <c r="JJ404" s="21"/>
      <c r="JK404" s="21"/>
      <c r="JL404" s="21"/>
      <c r="JM404" s="21"/>
      <c r="JN404" s="21"/>
      <c r="JO404" s="21"/>
      <c r="JP404" s="21"/>
      <c r="JQ404" s="21"/>
      <c r="JR404" s="21"/>
      <c r="JS404" s="21"/>
      <c r="JT404" s="21"/>
      <c r="JU404" s="21"/>
      <c r="JV404" s="21"/>
      <c r="JW404" s="21"/>
      <c r="JX404" s="21"/>
      <c r="JY404" s="21"/>
      <c r="JZ404" s="21"/>
      <c r="KA404" s="21"/>
      <c r="KB404" s="28"/>
    </row>
    <row r="405" spans="1:288" ht="15" customHeight="1" x14ac:dyDescent="0.25">
      <c r="B405" s="1590" t="s">
        <v>1942</v>
      </c>
      <c r="C405" s="1588" t="str">
        <v/>
      </c>
      <c r="D405" s="1588" t="str">
        <v/>
      </c>
      <c r="E405" s="1588" t="str">
        <v/>
      </c>
      <c r="F405" s="1588" t="str">
        <v/>
      </c>
      <c r="G405" s="1588" t="str">
        <v/>
      </c>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8"/>
      <c r="DX405" s="21"/>
      <c r="DY405" s="21"/>
      <c r="DZ405" s="21"/>
      <c r="EA405" s="21"/>
      <c r="EB405" s="21"/>
      <c r="EC405" s="21"/>
      <c r="ED405" s="21"/>
      <c r="EE405" s="21"/>
      <c r="EF405" s="21"/>
      <c r="EG405" s="21"/>
      <c r="EH405" s="21"/>
      <c r="EI405" s="21"/>
      <c r="EJ405" s="21"/>
      <c r="EK405" s="21"/>
      <c r="EL405" s="21"/>
      <c r="EM405" s="21"/>
      <c r="EN405" s="21"/>
      <c r="EO405" s="21"/>
      <c r="EP405" s="21"/>
      <c r="EQ405" s="21"/>
      <c r="ER405" s="28"/>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c r="GO405" s="21"/>
      <c r="GP405" s="21"/>
      <c r="GQ405" s="21"/>
      <c r="GR405" s="21"/>
      <c r="GS405" s="21"/>
      <c r="GT405" s="21"/>
      <c r="GU405" s="21"/>
      <c r="GV405" s="21"/>
      <c r="GW405" s="21"/>
      <c r="GX405" s="21"/>
      <c r="GY405" s="21"/>
      <c r="GZ405" s="21"/>
      <c r="HA405" s="21"/>
      <c r="HB405" s="21"/>
      <c r="HC405" s="21"/>
      <c r="HD405" s="21"/>
      <c r="HE405" s="21"/>
      <c r="HF405" s="21"/>
      <c r="HG405" s="21"/>
      <c r="HH405" s="21"/>
      <c r="HI405" s="21"/>
      <c r="HJ405" s="21"/>
      <c r="HK405" s="21"/>
      <c r="HL405" s="21"/>
      <c r="HM405" s="21"/>
      <c r="HN405" s="21"/>
      <c r="HO405" s="21"/>
      <c r="HP405" s="21"/>
      <c r="HQ405" s="21"/>
      <c r="HR405" s="21"/>
      <c r="HS405" s="21"/>
      <c r="HT405" s="21"/>
      <c r="HU405" s="21"/>
      <c r="HV405" s="21"/>
      <c r="HW405" s="21"/>
      <c r="HX405" s="21"/>
      <c r="HY405" s="21"/>
      <c r="HZ405" s="21"/>
      <c r="IA405" s="21"/>
      <c r="IB405" s="21"/>
      <c r="IC405" s="21"/>
      <c r="ID405" s="21"/>
      <c r="IE405" s="21"/>
      <c r="IF405" s="21"/>
      <c r="IG405" s="21"/>
      <c r="IH405" s="21"/>
      <c r="II405" s="21"/>
      <c r="IJ405" s="21"/>
      <c r="IK405" s="21"/>
      <c r="IL405" s="21"/>
      <c r="IM405" s="21"/>
      <c r="IN405" s="21"/>
      <c r="IO405" s="21"/>
      <c r="IP405" s="21"/>
      <c r="IQ405" s="21"/>
      <c r="IR405" s="21"/>
      <c r="IS405" s="21"/>
      <c r="IT405" s="21"/>
      <c r="IU405" s="21"/>
      <c r="IV405" s="21"/>
      <c r="IW405" s="21"/>
      <c r="IX405" s="21"/>
      <c r="IY405" s="21"/>
      <c r="IZ405" s="21"/>
      <c r="JA405" s="21"/>
      <c r="JB405" s="21"/>
      <c r="JC405" s="21"/>
      <c r="JD405" s="21"/>
      <c r="JE405" s="21"/>
      <c r="JF405" s="21"/>
      <c r="JG405" s="28"/>
      <c r="JH405" s="21"/>
      <c r="JI405" s="21"/>
      <c r="JJ405" s="21"/>
      <c r="JK405" s="21"/>
      <c r="JL405" s="21"/>
      <c r="JM405" s="21"/>
      <c r="JN405" s="21"/>
      <c r="JO405" s="21"/>
      <c r="JP405" s="21"/>
      <c r="JQ405" s="21"/>
      <c r="JR405" s="21"/>
      <c r="JS405" s="21"/>
      <c r="JT405" s="21"/>
      <c r="JU405" s="21"/>
      <c r="JV405" s="21"/>
      <c r="JW405" s="21"/>
      <c r="JX405" s="21"/>
      <c r="JY405" s="21"/>
      <c r="JZ405" s="21"/>
      <c r="KA405" s="21"/>
      <c r="KB405" s="28"/>
    </row>
    <row r="406" spans="1:288" ht="15" customHeight="1" x14ac:dyDescent="0.25">
      <c r="B406" s="1590" t="s">
        <v>1943</v>
      </c>
      <c r="C406" s="1588" t="str">
        <v/>
      </c>
      <c r="D406" s="1588" t="str">
        <v/>
      </c>
      <c r="E406" s="1588" t="str">
        <v/>
      </c>
      <c r="F406" s="1588" t="str">
        <v/>
      </c>
      <c r="G406" s="1588" t="str">
        <v/>
      </c>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8"/>
      <c r="DX406" s="21"/>
      <c r="DY406" s="21"/>
      <c r="DZ406" s="21"/>
      <c r="EA406" s="21"/>
      <c r="EB406" s="21"/>
      <c r="EC406" s="21"/>
      <c r="ED406" s="21"/>
      <c r="EE406" s="21"/>
      <c r="EF406" s="21"/>
      <c r="EG406" s="21"/>
      <c r="EH406" s="21"/>
      <c r="EI406" s="21"/>
      <c r="EJ406" s="21"/>
      <c r="EK406" s="21"/>
      <c r="EL406" s="21"/>
      <c r="EM406" s="21"/>
      <c r="EN406" s="21"/>
      <c r="EO406" s="21"/>
      <c r="EP406" s="21"/>
      <c r="EQ406" s="21"/>
      <c r="ER406" s="28"/>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21"/>
      <c r="GQ406" s="21"/>
      <c r="GR406" s="21"/>
      <c r="GS406" s="21"/>
      <c r="GT406" s="21"/>
      <c r="GU406" s="21"/>
      <c r="GV406" s="21"/>
      <c r="GW406" s="21"/>
      <c r="GX406" s="21"/>
      <c r="GY406" s="21"/>
      <c r="GZ406" s="21"/>
      <c r="HA406" s="21"/>
      <c r="HB406" s="21"/>
      <c r="HC406" s="21"/>
      <c r="HD406" s="21"/>
      <c r="HE406" s="21"/>
      <c r="HF406" s="21"/>
      <c r="HG406" s="21"/>
      <c r="HH406" s="21"/>
      <c r="HI406" s="21"/>
      <c r="HJ406" s="21"/>
      <c r="HK406" s="21"/>
      <c r="HL406" s="21"/>
      <c r="HM406" s="21"/>
      <c r="HN406" s="21"/>
      <c r="HO406" s="21"/>
      <c r="HP406" s="21"/>
      <c r="HQ406" s="21"/>
      <c r="HR406" s="21"/>
      <c r="HS406" s="21"/>
      <c r="HT406" s="21"/>
      <c r="HU406" s="21"/>
      <c r="HV406" s="21"/>
      <c r="HW406" s="21"/>
      <c r="HX406" s="21"/>
      <c r="HY406" s="21"/>
      <c r="HZ406" s="21"/>
      <c r="IA406" s="21"/>
      <c r="IB406" s="21"/>
      <c r="IC406" s="21"/>
      <c r="ID406" s="21"/>
      <c r="IE406" s="21"/>
      <c r="IF406" s="21"/>
      <c r="IG406" s="21"/>
      <c r="IH406" s="21"/>
      <c r="II406" s="21"/>
      <c r="IJ406" s="21"/>
      <c r="IK406" s="21"/>
      <c r="IL406" s="21"/>
      <c r="IM406" s="21"/>
      <c r="IN406" s="21"/>
      <c r="IO406" s="21"/>
      <c r="IP406" s="21"/>
      <c r="IQ406" s="21"/>
      <c r="IR406" s="21"/>
      <c r="IS406" s="21"/>
      <c r="IT406" s="21"/>
      <c r="IU406" s="21"/>
      <c r="IV406" s="21"/>
      <c r="IW406" s="21"/>
      <c r="IX406" s="21"/>
      <c r="IY406" s="21"/>
      <c r="IZ406" s="21"/>
      <c r="JA406" s="21"/>
      <c r="JB406" s="21"/>
      <c r="JC406" s="21"/>
      <c r="JD406" s="21"/>
      <c r="JE406" s="21"/>
      <c r="JF406" s="21"/>
      <c r="JG406" s="28"/>
      <c r="JH406" s="21"/>
      <c r="JI406" s="21"/>
      <c r="JJ406" s="21"/>
      <c r="JK406" s="21"/>
      <c r="JL406" s="21"/>
      <c r="JM406" s="21"/>
      <c r="JN406" s="21"/>
      <c r="JO406" s="21"/>
      <c r="JP406" s="21"/>
      <c r="JQ406" s="21"/>
      <c r="JR406" s="21"/>
      <c r="JS406" s="21"/>
      <c r="JT406" s="21"/>
      <c r="JU406" s="21"/>
      <c r="JV406" s="21"/>
      <c r="JW406" s="21"/>
      <c r="JX406" s="21"/>
      <c r="JY406" s="21"/>
      <c r="JZ406" s="21"/>
      <c r="KA406" s="21"/>
      <c r="KB406" s="28"/>
    </row>
    <row r="407" spans="1:288" ht="15" customHeight="1" x14ac:dyDescent="0.25">
      <c r="B407" s="1590" t="s">
        <v>1944</v>
      </c>
      <c r="C407" s="1588" t="str">
        <v/>
      </c>
      <c r="D407" s="1588" t="str">
        <v/>
      </c>
      <c r="E407" s="1588" t="str">
        <v/>
      </c>
      <c r="F407" s="1588" t="str">
        <v/>
      </c>
      <c r="G407" s="1588" t="str">
        <v/>
      </c>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8"/>
      <c r="DX407" s="21"/>
      <c r="DY407" s="21"/>
      <c r="DZ407" s="21"/>
      <c r="EA407" s="21"/>
      <c r="EB407" s="21"/>
      <c r="EC407" s="21"/>
      <c r="ED407" s="21"/>
      <c r="EE407" s="21"/>
      <c r="EF407" s="21"/>
      <c r="EG407" s="21"/>
      <c r="EH407" s="21"/>
      <c r="EI407" s="21"/>
      <c r="EJ407" s="21"/>
      <c r="EK407" s="21"/>
      <c r="EL407" s="21"/>
      <c r="EM407" s="21"/>
      <c r="EN407" s="21"/>
      <c r="EO407" s="21"/>
      <c r="EP407" s="21"/>
      <c r="EQ407" s="21"/>
      <c r="ER407" s="28"/>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c r="GO407" s="21"/>
      <c r="GP407" s="21"/>
      <c r="GQ407" s="21"/>
      <c r="GR407" s="21"/>
      <c r="GS407" s="21"/>
      <c r="GT407" s="21"/>
      <c r="GU407" s="21"/>
      <c r="GV407" s="21"/>
      <c r="GW407" s="21"/>
      <c r="GX407" s="21"/>
      <c r="GY407" s="21"/>
      <c r="GZ407" s="21"/>
      <c r="HA407" s="21"/>
      <c r="HB407" s="21"/>
      <c r="HC407" s="21"/>
      <c r="HD407" s="21"/>
      <c r="HE407" s="21"/>
      <c r="HF407" s="21"/>
      <c r="HG407" s="21"/>
      <c r="HH407" s="21"/>
      <c r="HI407" s="21"/>
      <c r="HJ407" s="21"/>
      <c r="HK407" s="21"/>
      <c r="HL407" s="21"/>
      <c r="HM407" s="21"/>
      <c r="HN407" s="21"/>
      <c r="HO407" s="21"/>
      <c r="HP407" s="21"/>
      <c r="HQ407" s="21"/>
      <c r="HR407" s="21"/>
      <c r="HS407" s="21"/>
      <c r="HT407" s="21"/>
      <c r="HU407" s="21"/>
      <c r="HV407" s="21"/>
      <c r="HW407" s="21"/>
      <c r="HX407" s="21"/>
      <c r="HY407" s="21"/>
      <c r="HZ407" s="21"/>
      <c r="IA407" s="21"/>
      <c r="IB407" s="21"/>
      <c r="IC407" s="21"/>
      <c r="ID407" s="21"/>
      <c r="IE407" s="21"/>
      <c r="IF407" s="21"/>
      <c r="IG407" s="21"/>
      <c r="IH407" s="21"/>
      <c r="II407" s="21"/>
      <c r="IJ407" s="21"/>
      <c r="IK407" s="21"/>
      <c r="IL407" s="21"/>
      <c r="IM407" s="21"/>
      <c r="IN407" s="21"/>
      <c r="IO407" s="21"/>
      <c r="IP407" s="21"/>
      <c r="IQ407" s="21"/>
      <c r="IR407" s="21"/>
      <c r="IS407" s="21"/>
      <c r="IT407" s="21"/>
      <c r="IU407" s="21"/>
      <c r="IV407" s="21"/>
      <c r="IW407" s="21"/>
      <c r="IX407" s="21"/>
      <c r="IY407" s="21"/>
      <c r="IZ407" s="21"/>
      <c r="JA407" s="21"/>
      <c r="JB407" s="21"/>
      <c r="JC407" s="21"/>
      <c r="JD407" s="21"/>
      <c r="JE407" s="21"/>
      <c r="JF407" s="21"/>
      <c r="JG407" s="28"/>
      <c r="JH407" s="21"/>
      <c r="JI407" s="21"/>
      <c r="JJ407" s="21"/>
      <c r="JK407" s="21"/>
      <c r="JL407" s="21"/>
      <c r="JM407" s="21"/>
      <c r="JN407" s="21"/>
      <c r="JO407" s="21"/>
      <c r="JP407" s="21"/>
      <c r="JQ407" s="21"/>
      <c r="JR407" s="21"/>
      <c r="JS407" s="21"/>
      <c r="JT407" s="21"/>
      <c r="JU407" s="21"/>
      <c r="JV407" s="21"/>
      <c r="JW407" s="21"/>
      <c r="JX407" s="21"/>
      <c r="JY407" s="21"/>
      <c r="JZ407" s="21"/>
      <c r="KA407" s="21"/>
      <c r="KB407" s="28"/>
    </row>
    <row r="408" spans="1:288" ht="15" customHeight="1" x14ac:dyDescent="0.25">
      <c r="B408" s="1590" t="s">
        <v>1945</v>
      </c>
      <c r="C408" s="1588" t="str">
        <v/>
      </c>
      <c r="D408" s="1588" t="str">
        <v/>
      </c>
      <c r="E408" s="1588" t="str">
        <v/>
      </c>
      <c r="F408" s="1588" t="str">
        <v/>
      </c>
      <c r="G408" s="1588" t="str">
        <v/>
      </c>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8"/>
      <c r="DX408" s="21"/>
      <c r="DY408" s="21"/>
      <c r="DZ408" s="21"/>
      <c r="EA408" s="21"/>
      <c r="EB408" s="21"/>
      <c r="EC408" s="21"/>
      <c r="ED408" s="21"/>
      <c r="EE408" s="21"/>
      <c r="EF408" s="21"/>
      <c r="EG408" s="21"/>
      <c r="EH408" s="21"/>
      <c r="EI408" s="21"/>
      <c r="EJ408" s="21"/>
      <c r="EK408" s="21"/>
      <c r="EL408" s="21"/>
      <c r="EM408" s="21"/>
      <c r="EN408" s="21"/>
      <c r="EO408" s="21"/>
      <c r="EP408" s="21"/>
      <c r="EQ408" s="21"/>
      <c r="ER408" s="28"/>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1"/>
      <c r="GK408" s="21"/>
      <c r="GL408" s="21"/>
      <c r="GM408" s="21"/>
      <c r="GN408" s="21"/>
      <c r="GO408" s="21"/>
      <c r="GP408" s="21"/>
      <c r="GQ408" s="21"/>
      <c r="GR408" s="21"/>
      <c r="GS408" s="21"/>
      <c r="GT408" s="21"/>
      <c r="GU408" s="21"/>
      <c r="GV408" s="21"/>
      <c r="GW408" s="21"/>
      <c r="GX408" s="21"/>
      <c r="GY408" s="21"/>
      <c r="GZ408" s="21"/>
      <c r="HA408" s="21"/>
      <c r="HB408" s="21"/>
      <c r="HC408" s="21"/>
      <c r="HD408" s="21"/>
      <c r="HE408" s="21"/>
      <c r="HF408" s="21"/>
      <c r="HG408" s="21"/>
      <c r="HH408" s="21"/>
      <c r="HI408" s="21"/>
      <c r="HJ408" s="21"/>
      <c r="HK408" s="21"/>
      <c r="HL408" s="21"/>
      <c r="HM408" s="21"/>
      <c r="HN408" s="21"/>
      <c r="HO408" s="21"/>
      <c r="HP408" s="21"/>
      <c r="HQ408" s="21"/>
      <c r="HR408" s="21"/>
      <c r="HS408" s="21"/>
      <c r="HT408" s="21"/>
      <c r="HU408" s="21"/>
      <c r="HV408" s="21"/>
      <c r="HW408" s="21"/>
      <c r="HX408" s="21"/>
      <c r="HY408" s="21"/>
      <c r="HZ408" s="21"/>
      <c r="IA408" s="21"/>
      <c r="IB408" s="21"/>
      <c r="IC408" s="21"/>
      <c r="ID408" s="21"/>
      <c r="IE408" s="21"/>
      <c r="IF408" s="21"/>
      <c r="IG408" s="21"/>
      <c r="IH408" s="21"/>
      <c r="II408" s="21"/>
      <c r="IJ408" s="21"/>
      <c r="IK408" s="21"/>
      <c r="IL408" s="21"/>
      <c r="IM408" s="21"/>
      <c r="IN408" s="21"/>
      <c r="IO408" s="21"/>
      <c r="IP408" s="21"/>
      <c r="IQ408" s="21"/>
      <c r="IR408" s="21"/>
      <c r="IS408" s="21"/>
      <c r="IT408" s="21"/>
      <c r="IU408" s="21"/>
      <c r="IV408" s="21"/>
      <c r="IW408" s="21"/>
      <c r="IX408" s="21"/>
      <c r="IY408" s="21"/>
      <c r="IZ408" s="21"/>
      <c r="JA408" s="21"/>
      <c r="JB408" s="21"/>
      <c r="JC408" s="21"/>
      <c r="JD408" s="21"/>
      <c r="JE408" s="21"/>
      <c r="JF408" s="21"/>
      <c r="JG408" s="28"/>
      <c r="JH408" s="21"/>
      <c r="JI408" s="21"/>
      <c r="JJ408" s="21"/>
      <c r="JK408" s="21"/>
      <c r="JL408" s="21"/>
      <c r="JM408" s="21"/>
      <c r="JN408" s="21"/>
      <c r="JO408" s="21"/>
      <c r="JP408" s="21"/>
      <c r="JQ408" s="21"/>
      <c r="JR408" s="21"/>
      <c r="JS408" s="21"/>
      <c r="JT408" s="21"/>
      <c r="JU408" s="21"/>
      <c r="JV408" s="21"/>
      <c r="JW408" s="21"/>
      <c r="JX408" s="21"/>
      <c r="JY408" s="21"/>
      <c r="JZ408" s="21"/>
      <c r="KA408" s="21"/>
      <c r="KB408" s="28"/>
    </row>
    <row r="409" spans="1:288" ht="15" customHeight="1" x14ac:dyDescent="0.25">
      <c r="B409" s="1590" t="s">
        <v>1946</v>
      </c>
      <c r="C409" s="1588" t="str">
        <v/>
      </c>
      <c r="D409" s="1588" t="str">
        <v/>
      </c>
      <c r="E409" s="1588" t="str">
        <v/>
      </c>
      <c r="F409" s="1588" t="str">
        <v/>
      </c>
      <c r="G409" s="1588" t="str">
        <v/>
      </c>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8"/>
      <c r="DX409" s="21"/>
      <c r="DY409" s="21"/>
      <c r="DZ409" s="21"/>
      <c r="EA409" s="21"/>
      <c r="EB409" s="21"/>
      <c r="EC409" s="21"/>
      <c r="ED409" s="21"/>
      <c r="EE409" s="21"/>
      <c r="EF409" s="21"/>
      <c r="EG409" s="21"/>
      <c r="EH409" s="21"/>
      <c r="EI409" s="21"/>
      <c r="EJ409" s="21"/>
      <c r="EK409" s="21"/>
      <c r="EL409" s="21"/>
      <c r="EM409" s="21"/>
      <c r="EN409" s="21"/>
      <c r="EO409" s="21"/>
      <c r="EP409" s="21"/>
      <c r="EQ409" s="21"/>
      <c r="ER409" s="28"/>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1"/>
      <c r="GK409" s="21"/>
      <c r="GL409" s="21"/>
      <c r="GM409" s="21"/>
      <c r="GN409" s="21"/>
      <c r="GO409" s="21"/>
      <c r="GP409" s="21"/>
      <c r="GQ409" s="21"/>
      <c r="GR409" s="21"/>
      <c r="GS409" s="21"/>
      <c r="GT409" s="21"/>
      <c r="GU409" s="21"/>
      <c r="GV409" s="21"/>
      <c r="GW409" s="21"/>
      <c r="GX409" s="21"/>
      <c r="GY409" s="21"/>
      <c r="GZ409" s="21"/>
      <c r="HA409" s="21"/>
      <c r="HB409" s="21"/>
      <c r="HC409" s="21"/>
      <c r="HD409" s="21"/>
      <c r="HE409" s="21"/>
      <c r="HF409" s="21"/>
      <c r="HG409" s="21"/>
      <c r="HH409" s="21"/>
      <c r="HI409" s="21"/>
      <c r="HJ409" s="21"/>
      <c r="HK409" s="21"/>
      <c r="HL409" s="21"/>
      <c r="HM409" s="21"/>
      <c r="HN409" s="21"/>
      <c r="HO409" s="21"/>
      <c r="HP409" s="21"/>
      <c r="HQ409" s="21"/>
      <c r="HR409" s="21"/>
      <c r="HS409" s="21"/>
      <c r="HT409" s="21"/>
      <c r="HU409" s="21"/>
      <c r="HV409" s="21"/>
      <c r="HW409" s="21"/>
      <c r="HX409" s="21"/>
      <c r="HY409" s="21"/>
      <c r="HZ409" s="21"/>
      <c r="IA409" s="21"/>
      <c r="IB409" s="21"/>
      <c r="IC409" s="21"/>
      <c r="ID409" s="21"/>
      <c r="IE409" s="21"/>
      <c r="IF409" s="21"/>
      <c r="IG409" s="21"/>
      <c r="IH409" s="21"/>
      <c r="II409" s="21"/>
      <c r="IJ409" s="21"/>
      <c r="IK409" s="21"/>
      <c r="IL409" s="21"/>
      <c r="IM409" s="21"/>
      <c r="IN409" s="21"/>
      <c r="IO409" s="21"/>
      <c r="IP409" s="21"/>
      <c r="IQ409" s="21"/>
      <c r="IR409" s="21"/>
      <c r="IS409" s="21"/>
      <c r="IT409" s="21"/>
      <c r="IU409" s="21"/>
      <c r="IV409" s="21"/>
      <c r="IW409" s="21"/>
      <c r="IX409" s="21"/>
      <c r="IY409" s="21"/>
      <c r="IZ409" s="21"/>
      <c r="JA409" s="21"/>
      <c r="JB409" s="21"/>
      <c r="JC409" s="21"/>
      <c r="JD409" s="21"/>
      <c r="JE409" s="21"/>
      <c r="JF409" s="21"/>
      <c r="JG409" s="28"/>
      <c r="JH409" s="21"/>
      <c r="JI409" s="21"/>
      <c r="JJ409" s="21"/>
      <c r="JK409" s="21"/>
      <c r="JL409" s="21"/>
      <c r="JM409" s="21"/>
      <c r="JN409" s="21"/>
      <c r="JO409" s="21"/>
      <c r="JP409" s="21"/>
      <c r="JQ409" s="21"/>
      <c r="JR409" s="21"/>
      <c r="JS409" s="21"/>
      <c r="JT409" s="21"/>
      <c r="JU409" s="21"/>
      <c r="JV409" s="21"/>
      <c r="JW409" s="21"/>
      <c r="JX409" s="21"/>
      <c r="JY409" s="21"/>
      <c r="JZ409" s="21"/>
      <c r="KA409" s="21"/>
      <c r="KB409" s="28"/>
    </row>
    <row r="410" spans="1:288" ht="15" customHeight="1" x14ac:dyDescent="0.25">
      <c r="B410" s="1590" t="s">
        <v>1947</v>
      </c>
      <c r="C410" s="1588" t="str">
        <v/>
      </c>
      <c r="D410" s="1588" t="str">
        <v/>
      </c>
      <c r="E410" s="1588" t="str">
        <v/>
      </c>
      <c r="F410" s="1588" t="str">
        <v/>
      </c>
      <c r="G410" s="1588" t="str">
        <v/>
      </c>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8"/>
      <c r="DX410" s="21"/>
      <c r="DY410" s="21"/>
      <c r="DZ410" s="21"/>
      <c r="EA410" s="21"/>
      <c r="EB410" s="21"/>
      <c r="EC410" s="21"/>
      <c r="ED410" s="21"/>
      <c r="EE410" s="21"/>
      <c r="EF410" s="21"/>
      <c r="EG410" s="21"/>
      <c r="EH410" s="21"/>
      <c r="EI410" s="21"/>
      <c r="EJ410" s="21"/>
      <c r="EK410" s="21"/>
      <c r="EL410" s="21"/>
      <c r="EM410" s="21"/>
      <c r="EN410" s="21"/>
      <c r="EO410" s="21"/>
      <c r="EP410" s="21"/>
      <c r="EQ410" s="21"/>
      <c r="ER410" s="28"/>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c r="GO410" s="21"/>
      <c r="GP410" s="21"/>
      <c r="GQ410" s="21"/>
      <c r="GR410" s="21"/>
      <c r="GS410" s="21"/>
      <c r="GT410" s="21"/>
      <c r="GU410" s="21"/>
      <c r="GV410" s="21"/>
      <c r="GW410" s="21"/>
      <c r="GX410" s="21"/>
      <c r="GY410" s="21"/>
      <c r="GZ410" s="21"/>
      <c r="HA410" s="21"/>
      <c r="HB410" s="21"/>
      <c r="HC410" s="21"/>
      <c r="HD410" s="21"/>
      <c r="HE410" s="21"/>
      <c r="HF410" s="21"/>
      <c r="HG410" s="21"/>
      <c r="HH410" s="21"/>
      <c r="HI410" s="21"/>
      <c r="HJ410" s="21"/>
      <c r="HK410" s="21"/>
      <c r="HL410" s="21"/>
      <c r="HM410" s="21"/>
      <c r="HN410" s="21"/>
      <c r="HO410" s="21"/>
      <c r="HP410" s="21"/>
      <c r="HQ410" s="21"/>
      <c r="HR410" s="21"/>
      <c r="HS410" s="21"/>
      <c r="HT410" s="21"/>
      <c r="HU410" s="21"/>
      <c r="HV410" s="21"/>
      <c r="HW410" s="21"/>
      <c r="HX410" s="21"/>
      <c r="HY410" s="21"/>
      <c r="HZ410" s="21"/>
      <c r="IA410" s="21"/>
      <c r="IB410" s="21"/>
      <c r="IC410" s="21"/>
      <c r="ID410" s="21"/>
      <c r="IE410" s="21"/>
      <c r="IF410" s="21"/>
      <c r="IG410" s="21"/>
      <c r="IH410" s="21"/>
      <c r="II410" s="21"/>
      <c r="IJ410" s="21"/>
      <c r="IK410" s="21"/>
      <c r="IL410" s="21"/>
      <c r="IM410" s="21"/>
      <c r="IN410" s="21"/>
      <c r="IO410" s="21"/>
      <c r="IP410" s="21"/>
      <c r="IQ410" s="21"/>
      <c r="IR410" s="21"/>
      <c r="IS410" s="21"/>
      <c r="IT410" s="21"/>
      <c r="IU410" s="21"/>
      <c r="IV410" s="21"/>
      <c r="IW410" s="21"/>
      <c r="IX410" s="21"/>
      <c r="IY410" s="21"/>
      <c r="IZ410" s="21"/>
      <c r="JA410" s="21"/>
      <c r="JB410" s="21"/>
      <c r="JC410" s="21"/>
      <c r="JD410" s="21"/>
      <c r="JE410" s="21"/>
      <c r="JF410" s="21"/>
      <c r="JG410" s="28"/>
      <c r="JH410" s="21"/>
      <c r="JI410" s="21"/>
      <c r="JJ410" s="21"/>
      <c r="JK410" s="21"/>
      <c r="JL410" s="21"/>
      <c r="JM410" s="21"/>
      <c r="JN410" s="21"/>
      <c r="JO410" s="21"/>
      <c r="JP410" s="21"/>
      <c r="JQ410" s="21"/>
      <c r="JR410" s="21"/>
      <c r="JS410" s="21"/>
      <c r="JT410" s="21"/>
      <c r="JU410" s="21"/>
      <c r="JV410" s="21"/>
      <c r="JW410" s="21"/>
      <c r="JX410" s="21"/>
      <c r="JY410" s="21"/>
      <c r="JZ410" s="21"/>
      <c r="KA410" s="21"/>
      <c r="KB410" s="28"/>
    </row>
    <row r="411" spans="1:288" ht="15" customHeight="1" x14ac:dyDescent="0.25">
      <c r="B411" s="1590" t="s">
        <v>1948</v>
      </c>
      <c r="C411" s="1588" t="str">
        <v/>
      </c>
      <c r="D411" s="1588" t="str">
        <v/>
      </c>
      <c r="E411" s="1588" t="str">
        <v/>
      </c>
      <c r="F411" s="1588" t="str">
        <v/>
      </c>
      <c r="G411" s="1588" t="str">
        <v/>
      </c>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8"/>
      <c r="DX411" s="21"/>
      <c r="DY411" s="21"/>
      <c r="DZ411" s="21"/>
      <c r="EA411" s="21"/>
      <c r="EB411" s="21"/>
      <c r="EC411" s="21"/>
      <c r="ED411" s="21"/>
      <c r="EE411" s="21"/>
      <c r="EF411" s="21"/>
      <c r="EG411" s="21"/>
      <c r="EH411" s="21"/>
      <c r="EI411" s="21"/>
      <c r="EJ411" s="21"/>
      <c r="EK411" s="21"/>
      <c r="EL411" s="21"/>
      <c r="EM411" s="21"/>
      <c r="EN411" s="21"/>
      <c r="EO411" s="21"/>
      <c r="EP411" s="21"/>
      <c r="EQ411" s="21"/>
      <c r="ER411" s="28"/>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c r="GO411" s="21"/>
      <c r="GP411" s="21"/>
      <c r="GQ411" s="21"/>
      <c r="GR411" s="21"/>
      <c r="GS411" s="21"/>
      <c r="GT411" s="21"/>
      <c r="GU411" s="21"/>
      <c r="GV411" s="21"/>
      <c r="GW411" s="21"/>
      <c r="GX411" s="21"/>
      <c r="GY411" s="21"/>
      <c r="GZ411" s="21"/>
      <c r="HA411" s="21"/>
      <c r="HB411" s="21"/>
      <c r="HC411" s="21"/>
      <c r="HD411" s="21"/>
      <c r="HE411" s="21"/>
      <c r="HF411" s="21"/>
      <c r="HG411" s="21"/>
      <c r="HH411" s="21"/>
      <c r="HI411" s="21"/>
      <c r="HJ411" s="21"/>
      <c r="HK411" s="21"/>
      <c r="HL411" s="21"/>
      <c r="HM411" s="21"/>
      <c r="HN411" s="21"/>
      <c r="HO411" s="21"/>
      <c r="HP411" s="21"/>
      <c r="HQ411" s="21"/>
      <c r="HR411" s="21"/>
      <c r="HS411" s="21"/>
      <c r="HT411" s="21"/>
      <c r="HU411" s="21"/>
      <c r="HV411" s="21"/>
      <c r="HW411" s="21"/>
      <c r="HX411" s="21"/>
      <c r="HY411" s="21"/>
      <c r="HZ411" s="21"/>
      <c r="IA411" s="21"/>
      <c r="IB411" s="21"/>
      <c r="IC411" s="21"/>
      <c r="ID411" s="21"/>
      <c r="IE411" s="21"/>
      <c r="IF411" s="21"/>
      <c r="IG411" s="21"/>
      <c r="IH411" s="21"/>
      <c r="II411" s="21"/>
      <c r="IJ411" s="21"/>
      <c r="IK411" s="21"/>
      <c r="IL411" s="21"/>
      <c r="IM411" s="21"/>
      <c r="IN411" s="21"/>
      <c r="IO411" s="21"/>
      <c r="IP411" s="21"/>
      <c r="IQ411" s="21"/>
      <c r="IR411" s="21"/>
      <c r="IS411" s="21"/>
      <c r="IT411" s="21"/>
      <c r="IU411" s="21"/>
      <c r="IV411" s="21"/>
      <c r="IW411" s="21"/>
      <c r="IX411" s="21"/>
      <c r="IY411" s="21"/>
      <c r="IZ411" s="21"/>
      <c r="JA411" s="21"/>
      <c r="JB411" s="21"/>
      <c r="JC411" s="21"/>
      <c r="JD411" s="21"/>
      <c r="JE411" s="21"/>
      <c r="JF411" s="21"/>
      <c r="JG411" s="28"/>
      <c r="JH411" s="21"/>
      <c r="JI411" s="21"/>
      <c r="JJ411" s="21"/>
      <c r="JK411" s="21"/>
      <c r="JL411" s="21"/>
      <c r="JM411" s="21"/>
      <c r="JN411" s="21"/>
      <c r="JO411" s="21"/>
      <c r="JP411" s="21"/>
      <c r="JQ411" s="21"/>
      <c r="JR411" s="21"/>
      <c r="JS411" s="21"/>
      <c r="JT411" s="21"/>
      <c r="JU411" s="21"/>
      <c r="JV411" s="21"/>
      <c r="JW411" s="21"/>
      <c r="JX411" s="21"/>
      <c r="JY411" s="21"/>
      <c r="JZ411" s="21"/>
      <c r="KA411" s="21"/>
      <c r="KB411" s="28"/>
    </row>
    <row r="412" spans="1:288" ht="15" customHeight="1" x14ac:dyDescent="0.25">
      <c r="B412" s="1590" t="s">
        <v>1949</v>
      </c>
      <c r="C412" s="1588" t="str">
        <v/>
      </c>
      <c r="D412" s="1588" t="str">
        <v/>
      </c>
      <c r="E412" s="1588" t="str">
        <v/>
      </c>
      <c r="F412" s="1588" t="str">
        <v/>
      </c>
      <c r="G412" s="1588" t="str">
        <v/>
      </c>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8"/>
      <c r="DX412" s="21"/>
      <c r="DY412" s="21"/>
      <c r="DZ412" s="21"/>
      <c r="EA412" s="21"/>
      <c r="EB412" s="21"/>
      <c r="EC412" s="21"/>
      <c r="ED412" s="21"/>
      <c r="EE412" s="21"/>
      <c r="EF412" s="21"/>
      <c r="EG412" s="21"/>
      <c r="EH412" s="21"/>
      <c r="EI412" s="21"/>
      <c r="EJ412" s="21"/>
      <c r="EK412" s="21"/>
      <c r="EL412" s="21"/>
      <c r="EM412" s="21"/>
      <c r="EN412" s="21"/>
      <c r="EO412" s="21"/>
      <c r="EP412" s="21"/>
      <c r="EQ412" s="21"/>
      <c r="ER412" s="28"/>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1"/>
      <c r="GK412" s="21"/>
      <c r="GL412" s="21"/>
      <c r="GM412" s="21"/>
      <c r="GN412" s="21"/>
      <c r="GO412" s="21"/>
      <c r="GP412" s="21"/>
      <c r="GQ412" s="21"/>
      <c r="GR412" s="21"/>
      <c r="GS412" s="21"/>
      <c r="GT412" s="21"/>
      <c r="GU412" s="21"/>
      <c r="GV412" s="21"/>
      <c r="GW412" s="21"/>
      <c r="GX412" s="21"/>
      <c r="GY412" s="21"/>
      <c r="GZ412" s="21"/>
      <c r="HA412" s="21"/>
      <c r="HB412" s="21"/>
      <c r="HC412" s="21"/>
      <c r="HD412" s="21"/>
      <c r="HE412" s="21"/>
      <c r="HF412" s="21"/>
      <c r="HG412" s="21"/>
      <c r="HH412" s="21"/>
      <c r="HI412" s="21"/>
      <c r="HJ412" s="21"/>
      <c r="HK412" s="21"/>
      <c r="HL412" s="21"/>
      <c r="HM412" s="21"/>
      <c r="HN412" s="21"/>
      <c r="HO412" s="21"/>
      <c r="HP412" s="21"/>
      <c r="HQ412" s="21"/>
      <c r="HR412" s="21"/>
      <c r="HS412" s="21"/>
      <c r="HT412" s="21"/>
      <c r="HU412" s="21"/>
      <c r="HV412" s="21"/>
      <c r="HW412" s="21"/>
      <c r="HX412" s="21"/>
      <c r="HY412" s="21"/>
      <c r="HZ412" s="21"/>
      <c r="IA412" s="21"/>
      <c r="IB412" s="21"/>
      <c r="IC412" s="21"/>
      <c r="ID412" s="21"/>
      <c r="IE412" s="21"/>
      <c r="IF412" s="21"/>
      <c r="IG412" s="21"/>
      <c r="IH412" s="21"/>
      <c r="II412" s="21"/>
      <c r="IJ412" s="21"/>
      <c r="IK412" s="21"/>
      <c r="IL412" s="21"/>
      <c r="IM412" s="21"/>
      <c r="IN412" s="21"/>
      <c r="IO412" s="21"/>
      <c r="IP412" s="21"/>
      <c r="IQ412" s="21"/>
      <c r="IR412" s="21"/>
      <c r="IS412" s="21"/>
      <c r="IT412" s="21"/>
      <c r="IU412" s="21"/>
      <c r="IV412" s="21"/>
      <c r="IW412" s="21"/>
      <c r="IX412" s="21"/>
      <c r="IY412" s="21"/>
      <c r="IZ412" s="21"/>
      <c r="JA412" s="21"/>
      <c r="JB412" s="21"/>
      <c r="JC412" s="21"/>
      <c r="JD412" s="21"/>
      <c r="JE412" s="21"/>
      <c r="JF412" s="21"/>
      <c r="JG412" s="28"/>
      <c r="JH412" s="21"/>
      <c r="JI412" s="21"/>
      <c r="JJ412" s="21"/>
      <c r="JK412" s="21"/>
      <c r="JL412" s="21"/>
      <c r="JM412" s="21"/>
      <c r="JN412" s="21"/>
      <c r="JO412" s="21"/>
      <c r="JP412" s="21"/>
      <c r="JQ412" s="21"/>
      <c r="JR412" s="21"/>
      <c r="JS412" s="21"/>
      <c r="JT412" s="21"/>
      <c r="JU412" s="21"/>
      <c r="JV412" s="21"/>
      <c r="JW412" s="21"/>
      <c r="JX412" s="21"/>
      <c r="JY412" s="21"/>
      <c r="JZ412" s="21"/>
      <c r="KA412" s="21"/>
      <c r="KB412" s="28"/>
    </row>
    <row r="413" spans="1:288" ht="15" customHeight="1" x14ac:dyDescent="0.25">
      <c r="B413" s="1597" t="s">
        <v>1950</v>
      </c>
      <c r="C413" s="1588" t="str">
        <v/>
      </c>
      <c r="D413" s="1588" t="str">
        <v/>
      </c>
      <c r="E413" s="1588" t="str">
        <v/>
      </c>
      <c r="F413" s="1588" t="str">
        <v/>
      </c>
      <c r="G413" s="1588" t="str">
        <v/>
      </c>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46"/>
      <c r="DX413" s="24"/>
      <c r="DY413" s="24"/>
      <c r="DZ413" s="24"/>
      <c r="EA413" s="24"/>
      <c r="EB413" s="24"/>
      <c r="EC413" s="24"/>
      <c r="ED413" s="24"/>
      <c r="EE413" s="24"/>
      <c r="EF413" s="24"/>
      <c r="EG413" s="24"/>
      <c r="EH413" s="24"/>
      <c r="EI413" s="24"/>
      <c r="EJ413" s="24"/>
      <c r="EK413" s="24"/>
      <c r="EL413" s="24"/>
      <c r="EM413" s="24"/>
      <c r="EN413" s="24"/>
      <c r="EO413" s="24"/>
      <c r="EP413" s="24"/>
      <c r="EQ413" s="24"/>
      <c r="ER413" s="46"/>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c r="HV413" s="24"/>
      <c r="HW413" s="24"/>
      <c r="HX413" s="24"/>
      <c r="HY413" s="24"/>
      <c r="HZ413" s="24"/>
      <c r="IA413" s="24"/>
      <c r="IB413" s="24"/>
      <c r="IC413" s="24"/>
      <c r="ID413" s="24"/>
      <c r="IE413" s="24"/>
      <c r="IF413" s="24"/>
      <c r="IG413" s="24"/>
      <c r="IH413" s="24"/>
      <c r="II413" s="24"/>
      <c r="IJ413" s="24"/>
      <c r="IK413" s="24"/>
      <c r="IL413" s="24"/>
      <c r="IM413" s="24"/>
      <c r="IN413" s="24"/>
      <c r="IO413" s="24"/>
      <c r="IP413" s="24"/>
      <c r="IQ413" s="24"/>
      <c r="IR413" s="24"/>
      <c r="IS413" s="24"/>
      <c r="IT413" s="24"/>
      <c r="IU413" s="24"/>
      <c r="IV413" s="24"/>
      <c r="IW413" s="24"/>
      <c r="IX413" s="24"/>
      <c r="IY413" s="24"/>
      <c r="IZ413" s="24"/>
      <c r="JA413" s="24"/>
      <c r="JB413" s="24"/>
      <c r="JC413" s="24"/>
      <c r="JD413" s="24"/>
      <c r="JE413" s="24"/>
      <c r="JF413" s="24"/>
      <c r="JG413" s="46"/>
      <c r="JH413" s="24"/>
      <c r="JI413" s="24"/>
      <c r="JJ413" s="24"/>
      <c r="JK413" s="24"/>
      <c r="JL413" s="24"/>
      <c r="JM413" s="24"/>
      <c r="JN413" s="24"/>
      <c r="JO413" s="24"/>
      <c r="JP413" s="24"/>
      <c r="JQ413" s="24"/>
      <c r="JR413" s="24"/>
      <c r="JS413" s="24"/>
      <c r="JT413" s="24"/>
      <c r="JU413" s="24"/>
      <c r="JV413" s="24"/>
      <c r="JW413" s="24"/>
      <c r="JX413" s="24"/>
      <c r="JY413" s="24"/>
      <c r="JZ413" s="24"/>
      <c r="KA413" s="24"/>
      <c r="KB413" s="46"/>
    </row>
    <row r="414" spans="1:288" ht="15" customHeight="1" x14ac:dyDescent="0.25">
      <c r="B414" s="1608" t="s">
        <v>331</v>
      </c>
      <c r="C414" s="221"/>
      <c r="D414" s="221"/>
      <c r="E414" s="221"/>
      <c r="F414" s="221"/>
      <c r="G414" s="221"/>
      <c r="H414" s="250"/>
      <c r="I414" s="250"/>
      <c r="J414" s="250"/>
      <c r="K414" s="250"/>
      <c r="L414" s="250"/>
      <c r="M414" s="250"/>
      <c r="N414" s="250"/>
      <c r="O414" s="250"/>
      <c r="P414" s="250"/>
      <c r="Q414" s="250"/>
      <c r="R414" s="250"/>
      <c r="S414" s="250"/>
      <c r="T414" s="250"/>
      <c r="U414" s="250"/>
      <c r="V414" s="250"/>
      <c r="W414" s="250"/>
      <c r="X414" s="250"/>
      <c r="Y414" s="250"/>
      <c r="Z414" s="250"/>
      <c r="AA414" s="250"/>
      <c r="AB414" s="250"/>
      <c r="AC414" s="250"/>
      <c r="AD414" s="250"/>
      <c r="AE414" s="250"/>
      <c r="AF414" s="250"/>
      <c r="AG414" s="250"/>
      <c r="AH414" s="250"/>
      <c r="AI414" s="250"/>
      <c r="AJ414" s="250"/>
      <c r="AK414" s="250"/>
      <c r="AL414" s="250"/>
      <c r="AM414" s="250"/>
      <c r="AN414" s="250"/>
      <c r="AO414" s="250"/>
      <c r="AP414" s="250"/>
      <c r="AQ414" s="250"/>
      <c r="AR414" s="250"/>
      <c r="AS414" s="250"/>
      <c r="AT414" s="250"/>
      <c r="AU414" s="250"/>
      <c r="AV414" s="250"/>
      <c r="AW414" s="250"/>
      <c r="AX414" s="250"/>
      <c r="AY414" s="250"/>
      <c r="AZ414" s="250"/>
      <c r="BA414" s="250"/>
      <c r="BB414" s="250"/>
      <c r="BC414" s="250"/>
      <c r="BD414" s="250"/>
      <c r="BE414" s="250"/>
      <c r="BF414" s="250"/>
      <c r="BG414" s="250"/>
      <c r="BH414" s="250"/>
      <c r="BI414" s="250"/>
      <c r="BJ414" s="250"/>
      <c r="BK414" s="250"/>
      <c r="BL414" s="250"/>
      <c r="BM414" s="250"/>
      <c r="BN414" s="250"/>
      <c r="BO414" s="250"/>
      <c r="BP414" s="250"/>
      <c r="BQ414" s="250"/>
      <c r="BR414" s="250"/>
      <c r="BS414" s="250"/>
      <c r="BT414" s="250"/>
      <c r="BU414" s="250"/>
      <c r="BV414" s="250"/>
      <c r="BW414" s="250"/>
      <c r="BX414" s="250"/>
      <c r="BY414" s="250"/>
      <c r="BZ414" s="250"/>
      <c r="CA414" s="250"/>
      <c r="CB414" s="250"/>
      <c r="CC414" s="250"/>
      <c r="CD414" s="250"/>
      <c r="CE414" s="250"/>
      <c r="CF414" s="250"/>
      <c r="CG414" s="250"/>
      <c r="CH414" s="250"/>
      <c r="CI414" s="250"/>
      <c r="CJ414" s="250"/>
      <c r="CK414" s="250"/>
      <c r="CL414" s="250"/>
      <c r="CM414" s="250"/>
      <c r="CN414" s="250"/>
      <c r="CO414" s="250"/>
      <c r="CP414" s="250"/>
      <c r="CQ414" s="250"/>
      <c r="CR414" s="250"/>
      <c r="CS414" s="250"/>
      <c r="CT414" s="250"/>
      <c r="CU414" s="250"/>
      <c r="CV414" s="250"/>
      <c r="CW414" s="250"/>
      <c r="CX414" s="250"/>
      <c r="CY414" s="250"/>
      <c r="CZ414" s="250"/>
      <c r="DA414" s="250"/>
      <c r="DB414" s="250"/>
      <c r="DC414" s="250"/>
      <c r="DD414" s="250"/>
      <c r="DE414" s="250"/>
      <c r="DF414" s="250"/>
      <c r="DG414" s="250"/>
      <c r="DH414" s="250"/>
      <c r="DI414" s="250"/>
      <c r="DJ414" s="250"/>
      <c r="DK414" s="250"/>
      <c r="DL414" s="250"/>
      <c r="DM414" s="250"/>
      <c r="DN414" s="250"/>
      <c r="DO414" s="250"/>
      <c r="DP414" s="250"/>
      <c r="DQ414" s="250"/>
      <c r="DR414" s="250"/>
      <c r="DS414" s="250"/>
      <c r="DT414" s="250"/>
      <c r="DU414" s="250"/>
      <c r="DV414" s="250"/>
      <c r="DW414" s="241"/>
      <c r="DX414" s="250"/>
      <c r="DY414" s="250"/>
      <c r="DZ414" s="250"/>
      <c r="EA414" s="250"/>
      <c r="EB414" s="250"/>
      <c r="EC414" s="250"/>
      <c r="ED414" s="250"/>
      <c r="EE414" s="250"/>
      <c r="EF414" s="250"/>
      <c r="EG414" s="250"/>
      <c r="EH414" s="250"/>
      <c r="EI414" s="250"/>
      <c r="EJ414" s="250"/>
      <c r="EK414" s="250"/>
      <c r="EL414" s="250"/>
      <c r="EM414" s="250"/>
      <c r="EN414" s="250"/>
      <c r="EO414" s="250"/>
      <c r="EP414" s="250"/>
      <c r="EQ414" s="250"/>
      <c r="ER414" s="241"/>
      <c r="ES414" s="250"/>
      <c r="ET414" s="250"/>
      <c r="EU414" s="250"/>
      <c r="EV414" s="250"/>
      <c r="EW414" s="250"/>
      <c r="EX414" s="250"/>
      <c r="EY414" s="250"/>
      <c r="EZ414" s="250"/>
      <c r="FA414" s="250"/>
      <c r="FB414" s="250"/>
      <c r="FC414" s="250"/>
      <c r="FD414" s="250"/>
      <c r="FE414" s="250"/>
      <c r="FF414" s="250"/>
      <c r="FG414" s="250"/>
      <c r="FH414" s="250"/>
      <c r="FI414" s="250"/>
      <c r="FJ414" s="250"/>
      <c r="FK414" s="250"/>
      <c r="FL414" s="250"/>
      <c r="FM414" s="250"/>
      <c r="FN414" s="250"/>
      <c r="FO414" s="250"/>
      <c r="FP414" s="250"/>
      <c r="FQ414" s="250"/>
      <c r="FR414" s="250"/>
      <c r="FS414" s="250"/>
      <c r="FT414" s="250"/>
      <c r="FU414" s="250"/>
      <c r="FV414" s="250"/>
      <c r="FW414" s="250"/>
      <c r="FX414" s="250"/>
      <c r="FY414" s="250"/>
      <c r="FZ414" s="250"/>
      <c r="GA414" s="250"/>
      <c r="GB414" s="250"/>
      <c r="GC414" s="250"/>
      <c r="GD414" s="250"/>
      <c r="GE414" s="250"/>
      <c r="GF414" s="250"/>
      <c r="GG414" s="250"/>
      <c r="GH414" s="250"/>
      <c r="GI414" s="250"/>
      <c r="GJ414" s="250"/>
      <c r="GK414" s="250"/>
      <c r="GL414" s="250"/>
      <c r="GM414" s="250"/>
      <c r="GN414" s="250"/>
      <c r="GO414" s="250"/>
      <c r="GP414" s="250"/>
      <c r="GQ414" s="250"/>
      <c r="GR414" s="250"/>
      <c r="GS414" s="250"/>
      <c r="GT414" s="250"/>
      <c r="GU414" s="250"/>
      <c r="GV414" s="250"/>
      <c r="GW414" s="250"/>
      <c r="GX414" s="250"/>
      <c r="GY414" s="250"/>
      <c r="GZ414" s="250"/>
      <c r="HA414" s="250"/>
      <c r="HB414" s="250"/>
      <c r="HC414" s="250"/>
      <c r="HD414" s="250"/>
      <c r="HE414" s="250"/>
      <c r="HF414" s="250"/>
      <c r="HG414" s="250"/>
      <c r="HH414" s="250"/>
      <c r="HI414" s="250"/>
      <c r="HJ414" s="250"/>
      <c r="HK414" s="250"/>
      <c r="HL414" s="250"/>
      <c r="HM414" s="250"/>
      <c r="HN414" s="250"/>
      <c r="HO414" s="250"/>
      <c r="HP414" s="250"/>
      <c r="HQ414" s="250"/>
      <c r="HR414" s="250"/>
      <c r="HS414" s="250"/>
      <c r="HT414" s="250"/>
      <c r="HU414" s="250"/>
      <c r="HV414" s="250"/>
      <c r="HW414" s="250"/>
      <c r="HX414" s="250"/>
      <c r="HY414" s="250"/>
      <c r="HZ414" s="250"/>
      <c r="IA414" s="250"/>
      <c r="IB414" s="250"/>
      <c r="IC414" s="250"/>
      <c r="ID414" s="250"/>
      <c r="IE414" s="250"/>
      <c r="IF414" s="250"/>
      <c r="IG414" s="250"/>
      <c r="IH414" s="250"/>
      <c r="II414" s="250"/>
      <c r="IJ414" s="250"/>
      <c r="IK414" s="250"/>
      <c r="IL414" s="250"/>
      <c r="IM414" s="250"/>
      <c r="IN414" s="250"/>
      <c r="IO414" s="250"/>
      <c r="IP414" s="250"/>
      <c r="IQ414" s="250"/>
      <c r="IR414" s="250"/>
      <c r="IS414" s="250"/>
      <c r="IT414" s="250"/>
      <c r="IU414" s="250"/>
      <c r="IV414" s="250"/>
      <c r="IW414" s="250"/>
      <c r="IX414" s="250"/>
      <c r="IY414" s="250"/>
      <c r="IZ414" s="250"/>
      <c r="JA414" s="250"/>
      <c r="JB414" s="250"/>
      <c r="JC414" s="250"/>
      <c r="JD414" s="250"/>
      <c r="JE414" s="250"/>
      <c r="JF414" s="250"/>
      <c r="JG414" s="241"/>
      <c r="JH414" s="250"/>
      <c r="JI414" s="250"/>
      <c r="JJ414" s="250"/>
      <c r="JK414" s="250"/>
      <c r="JL414" s="250"/>
      <c r="JM414" s="250"/>
      <c r="JN414" s="250"/>
      <c r="JO414" s="250"/>
      <c r="JP414" s="250"/>
      <c r="JQ414" s="250"/>
      <c r="JR414" s="250"/>
      <c r="JS414" s="250"/>
      <c r="JT414" s="250"/>
      <c r="JU414" s="250"/>
      <c r="JV414" s="250"/>
      <c r="JW414" s="250"/>
      <c r="JX414" s="250"/>
      <c r="JY414" s="250"/>
      <c r="JZ414" s="250"/>
      <c r="KA414" s="250"/>
      <c r="KB414" s="982"/>
    </row>
    <row r="415" spans="1:288" ht="60" customHeight="1" x14ac:dyDescent="0.25">
      <c r="A415" s="227" t="s">
        <v>1774</v>
      </c>
      <c r="B415" s="56"/>
      <c r="C415" s="56"/>
      <c r="D415" s="72"/>
      <c r="E415" s="72"/>
      <c r="F415" s="72"/>
      <c r="G415" s="72"/>
    </row>
    <row r="416" spans="1:288" ht="60" customHeight="1" x14ac:dyDescent="0.25">
      <c r="B416" s="246" t="s">
        <v>230</v>
      </c>
      <c r="C416" s="219" t="s">
        <v>379</v>
      </c>
      <c r="D416" s="247" t="s">
        <v>357</v>
      </c>
      <c r="E416" s="219" t="s">
        <v>358</v>
      </c>
      <c r="F416" s="663" t="s">
        <v>1057</v>
      </c>
      <c r="G416" s="663" t="s">
        <v>1384</v>
      </c>
      <c r="H416" s="1609" t="s">
        <v>228</v>
      </c>
      <c r="I416" s="1609" t="str">
        <f t="shared" ref="I416:BT416" si="15">"T+" &amp; (COLUMN(I416)-COLUMN($H416))</f>
        <v>T+1</v>
      </c>
      <c r="J416" s="1609" t="str">
        <f t="shared" si="15"/>
        <v>T+2</v>
      </c>
      <c r="K416" s="1609" t="str">
        <f t="shared" si="15"/>
        <v>T+3</v>
      </c>
      <c r="L416" s="1609" t="str">
        <f t="shared" si="15"/>
        <v>T+4</v>
      </c>
      <c r="M416" s="1609" t="str">
        <f t="shared" si="15"/>
        <v>T+5</v>
      </c>
      <c r="N416" s="1609" t="str">
        <f t="shared" si="15"/>
        <v>T+6</v>
      </c>
      <c r="O416" s="1609" t="str">
        <f t="shared" si="15"/>
        <v>T+7</v>
      </c>
      <c r="P416" s="1609" t="str">
        <f t="shared" si="15"/>
        <v>T+8</v>
      </c>
      <c r="Q416" s="1609" t="str">
        <f t="shared" si="15"/>
        <v>T+9</v>
      </c>
      <c r="R416" s="1609" t="str">
        <f t="shared" si="15"/>
        <v>T+10</v>
      </c>
      <c r="S416" s="1609" t="str">
        <f t="shared" si="15"/>
        <v>T+11</v>
      </c>
      <c r="T416" s="1609" t="str">
        <f t="shared" si="15"/>
        <v>T+12</v>
      </c>
      <c r="U416" s="1609" t="str">
        <f t="shared" si="15"/>
        <v>T+13</v>
      </c>
      <c r="V416" s="1609" t="str">
        <f t="shared" si="15"/>
        <v>T+14</v>
      </c>
      <c r="W416" s="1609" t="str">
        <f t="shared" si="15"/>
        <v>T+15</v>
      </c>
      <c r="X416" s="1609" t="str">
        <f t="shared" si="15"/>
        <v>T+16</v>
      </c>
      <c r="Y416" s="1609" t="str">
        <f t="shared" si="15"/>
        <v>T+17</v>
      </c>
      <c r="Z416" s="1609" t="str">
        <f t="shared" si="15"/>
        <v>T+18</v>
      </c>
      <c r="AA416" s="1609" t="str">
        <f t="shared" si="15"/>
        <v>T+19</v>
      </c>
      <c r="AB416" s="1609" t="str">
        <f t="shared" si="15"/>
        <v>T+20</v>
      </c>
      <c r="AC416" s="1609" t="str">
        <f t="shared" si="15"/>
        <v>T+21</v>
      </c>
      <c r="AD416" s="1609" t="str">
        <f t="shared" si="15"/>
        <v>T+22</v>
      </c>
      <c r="AE416" s="1609" t="str">
        <f t="shared" si="15"/>
        <v>T+23</v>
      </c>
      <c r="AF416" s="1609" t="str">
        <f t="shared" si="15"/>
        <v>T+24</v>
      </c>
      <c r="AG416" s="1609" t="str">
        <f t="shared" si="15"/>
        <v>T+25</v>
      </c>
      <c r="AH416" s="1609" t="str">
        <f t="shared" si="15"/>
        <v>T+26</v>
      </c>
      <c r="AI416" s="1609" t="str">
        <f t="shared" si="15"/>
        <v>T+27</v>
      </c>
      <c r="AJ416" s="1609" t="str">
        <f t="shared" si="15"/>
        <v>T+28</v>
      </c>
      <c r="AK416" s="1609" t="str">
        <f t="shared" si="15"/>
        <v>T+29</v>
      </c>
      <c r="AL416" s="1609" t="str">
        <f t="shared" si="15"/>
        <v>T+30</v>
      </c>
      <c r="AM416" s="1609" t="str">
        <f t="shared" si="15"/>
        <v>T+31</v>
      </c>
      <c r="AN416" s="1609" t="str">
        <f t="shared" si="15"/>
        <v>T+32</v>
      </c>
      <c r="AO416" s="1609" t="str">
        <f t="shared" si="15"/>
        <v>T+33</v>
      </c>
      <c r="AP416" s="1609" t="str">
        <f t="shared" si="15"/>
        <v>T+34</v>
      </c>
      <c r="AQ416" s="1609" t="str">
        <f t="shared" si="15"/>
        <v>T+35</v>
      </c>
      <c r="AR416" s="1609" t="str">
        <f t="shared" si="15"/>
        <v>T+36</v>
      </c>
      <c r="AS416" s="1609" t="str">
        <f t="shared" si="15"/>
        <v>T+37</v>
      </c>
      <c r="AT416" s="1609" t="str">
        <f t="shared" si="15"/>
        <v>T+38</v>
      </c>
      <c r="AU416" s="1609" t="str">
        <f t="shared" si="15"/>
        <v>T+39</v>
      </c>
      <c r="AV416" s="1609" t="str">
        <f t="shared" si="15"/>
        <v>T+40</v>
      </c>
      <c r="AW416" s="1609" t="str">
        <f t="shared" si="15"/>
        <v>T+41</v>
      </c>
      <c r="AX416" s="1609" t="str">
        <f t="shared" si="15"/>
        <v>T+42</v>
      </c>
      <c r="AY416" s="1609" t="str">
        <f t="shared" si="15"/>
        <v>T+43</v>
      </c>
      <c r="AZ416" s="1609" t="str">
        <f t="shared" si="15"/>
        <v>T+44</v>
      </c>
      <c r="BA416" s="1609" t="str">
        <f t="shared" si="15"/>
        <v>T+45</v>
      </c>
      <c r="BB416" s="1609" t="str">
        <f t="shared" si="15"/>
        <v>T+46</v>
      </c>
      <c r="BC416" s="1609" t="str">
        <f t="shared" si="15"/>
        <v>T+47</v>
      </c>
      <c r="BD416" s="1609" t="str">
        <f t="shared" si="15"/>
        <v>T+48</v>
      </c>
      <c r="BE416" s="1609" t="str">
        <f t="shared" si="15"/>
        <v>T+49</v>
      </c>
      <c r="BF416" s="1609" t="str">
        <f t="shared" si="15"/>
        <v>T+50</v>
      </c>
      <c r="BG416" s="1609" t="str">
        <f t="shared" si="15"/>
        <v>T+51</v>
      </c>
      <c r="BH416" s="1609" t="str">
        <f t="shared" si="15"/>
        <v>T+52</v>
      </c>
      <c r="BI416" s="1609" t="str">
        <f t="shared" si="15"/>
        <v>T+53</v>
      </c>
      <c r="BJ416" s="1609" t="str">
        <f t="shared" si="15"/>
        <v>T+54</v>
      </c>
      <c r="BK416" s="1609" t="str">
        <f t="shared" si="15"/>
        <v>T+55</v>
      </c>
      <c r="BL416" s="1609" t="str">
        <f t="shared" si="15"/>
        <v>T+56</v>
      </c>
      <c r="BM416" s="1609" t="str">
        <f t="shared" si="15"/>
        <v>T+57</v>
      </c>
      <c r="BN416" s="1609" t="str">
        <f t="shared" si="15"/>
        <v>T+58</v>
      </c>
      <c r="BO416" s="1609" t="str">
        <f t="shared" si="15"/>
        <v>T+59</v>
      </c>
      <c r="BP416" s="1609" t="str">
        <f t="shared" si="15"/>
        <v>T+60</v>
      </c>
      <c r="BQ416" s="1609" t="str">
        <f t="shared" si="15"/>
        <v>T+61</v>
      </c>
      <c r="BR416" s="1609" t="str">
        <f t="shared" si="15"/>
        <v>T+62</v>
      </c>
      <c r="BS416" s="1609" t="str">
        <f t="shared" si="15"/>
        <v>T+63</v>
      </c>
      <c r="BT416" s="1609" t="str">
        <f t="shared" si="15"/>
        <v>T+64</v>
      </c>
      <c r="BU416" s="1609" t="str">
        <f t="shared" ref="BU416:EF416" si="16">"T+" &amp; (COLUMN(BU416)-COLUMN($H416))</f>
        <v>T+65</v>
      </c>
      <c r="BV416" s="1609" t="str">
        <f t="shared" si="16"/>
        <v>T+66</v>
      </c>
      <c r="BW416" s="1609" t="str">
        <f t="shared" si="16"/>
        <v>T+67</v>
      </c>
      <c r="BX416" s="1609" t="str">
        <f t="shared" si="16"/>
        <v>T+68</v>
      </c>
      <c r="BY416" s="1609" t="str">
        <f t="shared" si="16"/>
        <v>T+69</v>
      </c>
      <c r="BZ416" s="1609" t="str">
        <f t="shared" si="16"/>
        <v>T+70</v>
      </c>
      <c r="CA416" s="1609" t="str">
        <f t="shared" si="16"/>
        <v>T+71</v>
      </c>
      <c r="CB416" s="1609" t="str">
        <f t="shared" si="16"/>
        <v>T+72</v>
      </c>
      <c r="CC416" s="1609" t="str">
        <f t="shared" si="16"/>
        <v>T+73</v>
      </c>
      <c r="CD416" s="1609" t="str">
        <f t="shared" si="16"/>
        <v>T+74</v>
      </c>
      <c r="CE416" s="1609" t="str">
        <f t="shared" si="16"/>
        <v>T+75</v>
      </c>
      <c r="CF416" s="1609" t="str">
        <f t="shared" si="16"/>
        <v>T+76</v>
      </c>
      <c r="CG416" s="1609" t="str">
        <f t="shared" si="16"/>
        <v>T+77</v>
      </c>
      <c r="CH416" s="1609" t="str">
        <f t="shared" si="16"/>
        <v>T+78</v>
      </c>
      <c r="CI416" s="1609" t="str">
        <f t="shared" si="16"/>
        <v>T+79</v>
      </c>
      <c r="CJ416" s="1609" t="str">
        <f t="shared" si="16"/>
        <v>T+80</v>
      </c>
      <c r="CK416" s="1609" t="str">
        <f t="shared" si="16"/>
        <v>T+81</v>
      </c>
      <c r="CL416" s="1609" t="str">
        <f t="shared" si="16"/>
        <v>T+82</v>
      </c>
      <c r="CM416" s="1609" t="str">
        <f t="shared" si="16"/>
        <v>T+83</v>
      </c>
      <c r="CN416" s="1609" t="str">
        <f t="shared" si="16"/>
        <v>T+84</v>
      </c>
      <c r="CO416" s="1609" t="str">
        <f t="shared" si="16"/>
        <v>T+85</v>
      </c>
      <c r="CP416" s="1609" t="str">
        <f t="shared" si="16"/>
        <v>T+86</v>
      </c>
      <c r="CQ416" s="1609" t="str">
        <f t="shared" si="16"/>
        <v>T+87</v>
      </c>
      <c r="CR416" s="1609" t="str">
        <f t="shared" si="16"/>
        <v>T+88</v>
      </c>
      <c r="CS416" s="1609" t="str">
        <f t="shared" si="16"/>
        <v>T+89</v>
      </c>
      <c r="CT416" s="1609" t="str">
        <f t="shared" si="16"/>
        <v>T+90</v>
      </c>
      <c r="CU416" s="1609" t="str">
        <f t="shared" si="16"/>
        <v>T+91</v>
      </c>
      <c r="CV416" s="1609" t="str">
        <f t="shared" si="16"/>
        <v>T+92</v>
      </c>
      <c r="CW416" s="1609" t="str">
        <f t="shared" si="16"/>
        <v>T+93</v>
      </c>
      <c r="CX416" s="1609" t="str">
        <f t="shared" si="16"/>
        <v>T+94</v>
      </c>
      <c r="CY416" s="1609" t="str">
        <f t="shared" si="16"/>
        <v>T+95</v>
      </c>
      <c r="CZ416" s="1609" t="str">
        <f t="shared" si="16"/>
        <v>T+96</v>
      </c>
      <c r="DA416" s="1609" t="str">
        <f t="shared" si="16"/>
        <v>T+97</v>
      </c>
      <c r="DB416" s="1609" t="str">
        <f t="shared" si="16"/>
        <v>T+98</v>
      </c>
      <c r="DC416" s="1609" t="str">
        <f t="shared" si="16"/>
        <v>T+99</v>
      </c>
      <c r="DD416" s="1609" t="str">
        <f t="shared" si="16"/>
        <v>T+100</v>
      </c>
      <c r="DE416" s="1609" t="str">
        <f t="shared" si="16"/>
        <v>T+101</v>
      </c>
      <c r="DF416" s="1609" t="str">
        <f t="shared" si="16"/>
        <v>T+102</v>
      </c>
      <c r="DG416" s="1609" t="str">
        <f t="shared" si="16"/>
        <v>T+103</v>
      </c>
      <c r="DH416" s="1609" t="str">
        <f t="shared" si="16"/>
        <v>T+104</v>
      </c>
      <c r="DI416" s="1609" t="str">
        <f t="shared" si="16"/>
        <v>T+105</v>
      </c>
      <c r="DJ416" s="1609" t="str">
        <f t="shared" si="16"/>
        <v>T+106</v>
      </c>
      <c r="DK416" s="1609" t="str">
        <f t="shared" si="16"/>
        <v>T+107</v>
      </c>
      <c r="DL416" s="1609" t="str">
        <f t="shared" si="16"/>
        <v>T+108</v>
      </c>
      <c r="DM416" s="1609" t="str">
        <f t="shared" si="16"/>
        <v>T+109</v>
      </c>
      <c r="DN416" s="1609" t="str">
        <f t="shared" si="16"/>
        <v>T+110</v>
      </c>
      <c r="DO416" s="1609" t="str">
        <f t="shared" si="16"/>
        <v>T+111</v>
      </c>
      <c r="DP416" s="1609" t="str">
        <f t="shared" si="16"/>
        <v>T+112</v>
      </c>
      <c r="DQ416" s="1609" t="str">
        <f t="shared" si="16"/>
        <v>T+113</v>
      </c>
      <c r="DR416" s="1609" t="str">
        <f t="shared" si="16"/>
        <v>T+114</v>
      </c>
      <c r="DS416" s="1609" t="str">
        <f t="shared" si="16"/>
        <v>T+115</v>
      </c>
      <c r="DT416" s="1609" t="str">
        <f t="shared" si="16"/>
        <v>T+116</v>
      </c>
      <c r="DU416" s="1609" t="str">
        <f t="shared" si="16"/>
        <v>T+117</v>
      </c>
      <c r="DV416" s="1609" t="str">
        <f t="shared" si="16"/>
        <v>T+118</v>
      </c>
      <c r="DW416" s="1609" t="str">
        <f t="shared" si="16"/>
        <v>T+119</v>
      </c>
      <c r="DX416" s="1609" t="str">
        <f t="shared" si="16"/>
        <v>T+120</v>
      </c>
      <c r="DY416" s="1609" t="str">
        <f t="shared" si="16"/>
        <v>T+121</v>
      </c>
      <c r="DZ416" s="1609" t="str">
        <f t="shared" si="16"/>
        <v>T+122</v>
      </c>
      <c r="EA416" s="1609" t="str">
        <f t="shared" si="16"/>
        <v>T+123</v>
      </c>
      <c r="EB416" s="1609" t="str">
        <f t="shared" si="16"/>
        <v>T+124</v>
      </c>
      <c r="EC416" s="1609" t="str">
        <f t="shared" si="16"/>
        <v>T+125</v>
      </c>
      <c r="ED416" s="1609" t="str">
        <f t="shared" si="16"/>
        <v>T+126</v>
      </c>
      <c r="EE416" s="1609" t="str">
        <f t="shared" si="16"/>
        <v>T+127</v>
      </c>
      <c r="EF416" s="1609" t="str">
        <f t="shared" si="16"/>
        <v>T+128</v>
      </c>
      <c r="EG416" s="1609" t="str">
        <f t="shared" ref="EG416:GR416" si="17">"T+" &amp; (COLUMN(EG416)-COLUMN($H416))</f>
        <v>T+129</v>
      </c>
      <c r="EH416" s="1609" t="str">
        <f t="shared" si="17"/>
        <v>T+130</v>
      </c>
      <c r="EI416" s="1609" t="str">
        <f t="shared" si="17"/>
        <v>T+131</v>
      </c>
      <c r="EJ416" s="1609" t="str">
        <f t="shared" si="17"/>
        <v>T+132</v>
      </c>
      <c r="EK416" s="1609" t="str">
        <f t="shared" si="17"/>
        <v>T+133</v>
      </c>
      <c r="EL416" s="1609" t="str">
        <f t="shared" si="17"/>
        <v>T+134</v>
      </c>
      <c r="EM416" s="1609" t="str">
        <f t="shared" si="17"/>
        <v>T+135</v>
      </c>
      <c r="EN416" s="1609" t="str">
        <f t="shared" si="17"/>
        <v>T+136</v>
      </c>
      <c r="EO416" s="1609" t="str">
        <f t="shared" si="17"/>
        <v>T+137</v>
      </c>
      <c r="EP416" s="1609" t="str">
        <f t="shared" si="17"/>
        <v>T+138</v>
      </c>
      <c r="EQ416" s="1609" t="str">
        <f t="shared" si="17"/>
        <v>T+139</v>
      </c>
      <c r="ER416" s="1609" t="str">
        <f t="shared" si="17"/>
        <v>T+140</v>
      </c>
      <c r="ES416" s="1609" t="str">
        <f t="shared" si="17"/>
        <v>T+141</v>
      </c>
      <c r="ET416" s="1609" t="str">
        <f t="shared" si="17"/>
        <v>T+142</v>
      </c>
      <c r="EU416" s="1609" t="str">
        <f t="shared" si="17"/>
        <v>T+143</v>
      </c>
      <c r="EV416" s="1609" t="str">
        <f t="shared" si="17"/>
        <v>T+144</v>
      </c>
      <c r="EW416" s="1609" t="str">
        <f t="shared" si="17"/>
        <v>T+145</v>
      </c>
      <c r="EX416" s="1609" t="str">
        <f t="shared" si="17"/>
        <v>T+146</v>
      </c>
      <c r="EY416" s="1609" t="str">
        <f t="shared" si="17"/>
        <v>T+147</v>
      </c>
      <c r="EZ416" s="1609" t="str">
        <f t="shared" si="17"/>
        <v>T+148</v>
      </c>
      <c r="FA416" s="1609" t="str">
        <f t="shared" si="17"/>
        <v>T+149</v>
      </c>
      <c r="FB416" s="1609" t="str">
        <f t="shared" si="17"/>
        <v>T+150</v>
      </c>
      <c r="FC416" s="1609" t="str">
        <f t="shared" si="17"/>
        <v>T+151</v>
      </c>
      <c r="FD416" s="1609" t="str">
        <f t="shared" si="17"/>
        <v>T+152</v>
      </c>
      <c r="FE416" s="1609" t="str">
        <f t="shared" si="17"/>
        <v>T+153</v>
      </c>
      <c r="FF416" s="1609" t="str">
        <f t="shared" si="17"/>
        <v>T+154</v>
      </c>
      <c r="FG416" s="1609" t="str">
        <f t="shared" si="17"/>
        <v>T+155</v>
      </c>
      <c r="FH416" s="1609" t="str">
        <f t="shared" si="17"/>
        <v>T+156</v>
      </c>
      <c r="FI416" s="1609" t="str">
        <f t="shared" si="17"/>
        <v>T+157</v>
      </c>
      <c r="FJ416" s="1609" t="str">
        <f t="shared" si="17"/>
        <v>T+158</v>
      </c>
      <c r="FK416" s="1609" t="str">
        <f t="shared" si="17"/>
        <v>T+159</v>
      </c>
      <c r="FL416" s="1609" t="str">
        <f t="shared" si="17"/>
        <v>T+160</v>
      </c>
      <c r="FM416" s="1609" t="str">
        <f t="shared" si="17"/>
        <v>T+161</v>
      </c>
      <c r="FN416" s="1609" t="str">
        <f t="shared" si="17"/>
        <v>T+162</v>
      </c>
      <c r="FO416" s="1609" t="str">
        <f t="shared" si="17"/>
        <v>T+163</v>
      </c>
      <c r="FP416" s="1609" t="str">
        <f t="shared" si="17"/>
        <v>T+164</v>
      </c>
      <c r="FQ416" s="1609" t="str">
        <f t="shared" si="17"/>
        <v>T+165</v>
      </c>
      <c r="FR416" s="1609" t="str">
        <f t="shared" si="17"/>
        <v>T+166</v>
      </c>
      <c r="FS416" s="1609" t="str">
        <f t="shared" si="17"/>
        <v>T+167</v>
      </c>
      <c r="FT416" s="1609" t="str">
        <f t="shared" si="17"/>
        <v>T+168</v>
      </c>
      <c r="FU416" s="1609" t="str">
        <f t="shared" si="17"/>
        <v>T+169</v>
      </c>
      <c r="FV416" s="1609" t="str">
        <f t="shared" si="17"/>
        <v>T+170</v>
      </c>
      <c r="FW416" s="1609" t="str">
        <f t="shared" si="17"/>
        <v>T+171</v>
      </c>
      <c r="FX416" s="1609" t="str">
        <f t="shared" si="17"/>
        <v>T+172</v>
      </c>
      <c r="FY416" s="1609" t="str">
        <f t="shared" si="17"/>
        <v>T+173</v>
      </c>
      <c r="FZ416" s="1609" t="str">
        <f t="shared" si="17"/>
        <v>T+174</v>
      </c>
      <c r="GA416" s="1609" t="str">
        <f t="shared" si="17"/>
        <v>T+175</v>
      </c>
      <c r="GB416" s="1609" t="str">
        <f t="shared" si="17"/>
        <v>T+176</v>
      </c>
      <c r="GC416" s="1609" t="str">
        <f t="shared" si="17"/>
        <v>T+177</v>
      </c>
      <c r="GD416" s="1609" t="str">
        <f t="shared" si="17"/>
        <v>T+178</v>
      </c>
      <c r="GE416" s="1609" t="str">
        <f t="shared" si="17"/>
        <v>T+179</v>
      </c>
      <c r="GF416" s="1609" t="str">
        <f t="shared" si="17"/>
        <v>T+180</v>
      </c>
      <c r="GG416" s="1609" t="str">
        <f t="shared" si="17"/>
        <v>T+181</v>
      </c>
      <c r="GH416" s="1609" t="str">
        <f t="shared" si="17"/>
        <v>T+182</v>
      </c>
      <c r="GI416" s="1609" t="str">
        <f t="shared" si="17"/>
        <v>T+183</v>
      </c>
      <c r="GJ416" s="1609" t="str">
        <f t="shared" si="17"/>
        <v>T+184</v>
      </c>
      <c r="GK416" s="1609" t="str">
        <f t="shared" si="17"/>
        <v>T+185</v>
      </c>
      <c r="GL416" s="1609" t="str">
        <f t="shared" si="17"/>
        <v>T+186</v>
      </c>
      <c r="GM416" s="1609" t="str">
        <f t="shared" si="17"/>
        <v>T+187</v>
      </c>
      <c r="GN416" s="1609" t="str">
        <f t="shared" si="17"/>
        <v>T+188</v>
      </c>
      <c r="GO416" s="1609" t="str">
        <f t="shared" si="17"/>
        <v>T+189</v>
      </c>
      <c r="GP416" s="1609" t="str">
        <f t="shared" si="17"/>
        <v>T+190</v>
      </c>
      <c r="GQ416" s="1609" t="str">
        <f t="shared" si="17"/>
        <v>T+191</v>
      </c>
      <c r="GR416" s="1609" t="str">
        <f t="shared" si="17"/>
        <v>T+192</v>
      </c>
      <c r="GS416" s="1609" t="str">
        <f t="shared" ref="GS416:JD416" si="18">"T+" &amp; (COLUMN(GS416)-COLUMN($H416))</f>
        <v>T+193</v>
      </c>
      <c r="GT416" s="1609" t="str">
        <f t="shared" si="18"/>
        <v>T+194</v>
      </c>
      <c r="GU416" s="1609" t="str">
        <f t="shared" si="18"/>
        <v>T+195</v>
      </c>
      <c r="GV416" s="1609" t="str">
        <f t="shared" si="18"/>
        <v>T+196</v>
      </c>
      <c r="GW416" s="1609" t="str">
        <f t="shared" si="18"/>
        <v>T+197</v>
      </c>
      <c r="GX416" s="1609" t="str">
        <f t="shared" si="18"/>
        <v>T+198</v>
      </c>
      <c r="GY416" s="1609" t="str">
        <f t="shared" si="18"/>
        <v>T+199</v>
      </c>
      <c r="GZ416" s="1609" t="str">
        <f t="shared" si="18"/>
        <v>T+200</v>
      </c>
      <c r="HA416" s="1609" t="str">
        <f t="shared" si="18"/>
        <v>T+201</v>
      </c>
      <c r="HB416" s="1609" t="str">
        <f t="shared" si="18"/>
        <v>T+202</v>
      </c>
      <c r="HC416" s="1609" t="str">
        <f t="shared" si="18"/>
        <v>T+203</v>
      </c>
      <c r="HD416" s="1609" t="str">
        <f t="shared" si="18"/>
        <v>T+204</v>
      </c>
      <c r="HE416" s="1609" t="str">
        <f t="shared" si="18"/>
        <v>T+205</v>
      </c>
      <c r="HF416" s="1609" t="str">
        <f t="shared" si="18"/>
        <v>T+206</v>
      </c>
      <c r="HG416" s="1609" t="str">
        <f t="shared" si="18"/>
        <v>T+207</v>
      </c>
      <c r="HH416" s="1609" t="str">
        <f t="shared" si="18"/>
        <v>T+208</v>
      </c>
      <c r="HI416" s="1609" t="str">
        <f t="shared" si="18"/>
        <v>T+209</v>
      </c>
      <c r="HJ416" s="1609" t="str">
        <f t="shared" si="18"/>
        <v>T+210</v>
      </c>
      <c r="HK416" s="1609" t="str">
        <f t="shared" si="18"/>
        <v>T+211</v>
      </c>
      <c r="HL416" s="1609" t="str">
        <f t="shared" si="18"/>
        <v>T+212</v>
      </c>
      <c r="HM416" s="1609" t="str">
        <f t="shared" si="18"/>
        <v>T+213</v>
      </c>
      <c r="HN416" s="1609" t="str">
        <f t="shared" si="18"/>
        <v>T+214</v>
      </c>
      <c r="HO416" s="1609" t="str">
        <f t="shared" si="18"/>
        <v>T+215</v>
      </c>
      <c r="HP416" s="1609" t="str">
        <f t="shared" si="18"/>
        <v>T+216</v>
      </c>
      <c r="HQ416" s="1609" t="str">
        <f t="shared" si="18"/>
        <v>T+217</v>
      </c>
      <c r="HR416" s="1609" t="str">
        <f t="shared" si="18"/>
        <v>T+218</v>
      </c>
      <c r="HS416" s="1609" t="str">
        <f t="shared" si="18"/>
        <v>T+219</v>
      </c>
      <c r="HT416" s="1609" t="str">
        <f t="shared" si="18"/>
        <v>T+220</v>
      </c>
      <c r="HU416" s="1609" t="str">
        <f t="shared" si="18"/>
        <v>T+221</v>
      </c>
      <c r="HV416" s="1609" t="str">
        <f t="shared" si="18"/>
        <v>T+222</v>
      </c>
      <c r="HW416" s="1609" t="str">
        <f t="shared" si="18"/>
        <v>T+223</v>
      </c>
      <c r="HX416" s="1609" t="str">
        <f t="shared" si="18"/>
        <v>T+224</v>
      </c>
      <c r="HY416" s="1609" t="str">
        <f t="shared" si="18"/>
        <v>T+225</v>
      </c>
      <c r="HZ416" s="1609" t="str">
        <f t="shared" si="18"/>
        <v>T+226</v>
      </c>
      <c r="IA416" s="1609" t="str">
        <f t="shared" si="18"/>
        <v>T+227</v>
      </c>
      <c r="IB416" s="1609" t="str">
        <f t="shared" si="18"/>
        <v>T+228</v>
      </c>
      <c r="IC416" s="1609" t="str">
        <f t="shared" si="18"/>
        <v>T+229</v>
      </c>
      <c r="ID416" s="1609" t="str">
        <f t="shared" si="18"/>
        <v>T+230</v>
      </c>
      <c r="IE416" s="1609" t="str">
        <f t="shared" si="18"/>
        <v>T+231</v>
      </c>
      <c r="IF416" s="1609" t="str">
        <f t="shared" si="18"/>
        <v>T+232</v>
      </c>
      <c r="IG416" s="1609" t="str">
        <f t="shared" si="18"/>
        <v>T+233</v>
      </c>
      <c r="IH416" s="1609" t="str">
        <f t="shared" si="18"/>
        <v>T+234</v>
      </c>
      <c r="II416" s="1609" t="str">
        <f t="shared" si="18"/>
        <v>T+235</v>
      </c>
      <c r="IJ416" s="1609" t="str">
        <f t="shared" si="18"/>
        <v>T+236</v>
      </c>
      <c r="IK416" s="1609" t="str">
        <f t="shared" si="18"/>
        <v>T+237</v>
      </c>
      <c r="IL416" s="1609" t="str">
        <f t="shared" si="18"/>
        <v>T+238</v>
      </c>
      <c r="IM416" s="1609" t="str">
        <f t="shared" si="18"/>
        <v>T+239</v>
      </c>
      <c r="IN416" s="1609" t="str">
        <f t="shared" si="18"/>
        <v>T+240</v>
      </c>
      <c r="IO416" s="1609" t="str">
        <f t="shared" si="18"/>
        <v>T+241</v>
      </c>
      <c r="IP416" s="1609" t="str">
        <f t="shared" si="18"/>
        <v>T+242</v>
      </c>
      <c r="IQ416" s="1609" t="str">
        <f t="shared" si="18"/>
        <v>T+243</v>
      </c>
      <c r="IR416" s="1609" t="str">
        <f t="shared" si="18"/>
        <v>T+244</v>
      </c>
      <c r="IS416" s="1609" t="str">
        <f t="shared" si="18"/>
        <v>T+245</v>
      </c>
      <c r="IT416" s="1609" t="str">
        <f t="shared" si="18"/>
        <v>T+246</v>
      </c>
      <c r="IU416" s="1609" t="str">
        <f t="shared" si="18"/>
        <v>T+247</v>
      </c>
      <c r="IV416" s="1609" t="str">
        <f t="shared" si="18"/>
        <v>T+248</v>
      </c>
      <c r="IW416" s="1609" t="str">
        <f t="shared" si="18"/>
        <v>T+249</v>
      </c>
      <c r="IX416" s="1609" t="str">
        <f t="shared" si="18"/>
        <v>T+250</v>
      </c>
      <c r="IY416" s="1609" t="str">
        <f t="shared" si="18"/>
        <v>T+251</v>
      </c>
      <c r="IZ416" s="1609" t="str">
        <f t="shared" si="18"/>
        <v>T+252</v>
      </c>
      <c r="JA416" s="1609" t="str">
        <f t="shared" si="18"/>
        <v>T+253</v>
      </c>
      <c r="JB416" s="1609" t="str">
        <f t="shared" si="18"/>
        <v>T+254</v>
      </c>
      <c r="JC416" s="1609" t="str">
        <f t="shared" si="18"/>
        <v>T+255</v>
      </c>
      <c r="JD416" s="1609" t="str">
        <f t="shared" si="18"/>
        <v>T+256</v>
      </c>
      <c r="JE416" s="1609" t="str">
        <f t="shared" ref="JE416:KB416" si="19">"T+" &amp; (COLUMN(JE416)-COLUMN($H416))</f>
        <v>T+257</v>
      </c>
      <c r="JF416" s="1609" t="str">
        <f t="shared" si="19"/>
        <v>T+258</v>
      </c>
      <c r="JG416" s="1609" t="str">
        <f t="shared" si="19"/>
        <v>T+259</v>
      </c>
      <c r="JH416" s="1609" t="str">
        <f t="shared" si="19"/>
        <v>T+260</v>
      </c>
      <c r="JI416" s="1609" t="str">
        <f t="shared" si="19"/>
        <v>T+261</v>
      </c>
      <c r="JJ416" s="1609" t="str">
        <f t="shared" si="19"/>
        <v>T+262</v>
      </c>
      <c r="JK416" s="1609" t="str">
        <f t="shared" si="19"/>
        <v>T+263</v>
      </c>
      <c r="JL416" s="1609" t="str">
        <f t="shared" si="19"/>
        <v>T+264</v>
      </c>
      <c r="JM416" s="1609" t="str">
        <f t="shared" si="19"/>
        <v>T+265</v>
      </c>
      <c r="JN416" s="1609" t="str">
        <f t="shared" si="19"/>
        <v>T+266</v>
      </c>
      <c r="JO416" s="1609" t="str">
        <f t="shared" si="19"/>
        <v>T+267</v>
      </c>
      <c r="JP416" s="1609" t="str">
        <f t="shared" si="19"/>
        <v>T+268</v>
      </c>
      <c r="JQ416" s="1609" t="str">
        <f t="shared" si="19"/>
        <v>T+269</v>
      </c>
      <c r="JR416" s="1609" t="str">
        <f t="shared" si="19"/>
        <v>T+270</v>
      </c>
      <c r="JS416" s="1609" t="str">
        <f t="shared" si="19"/>
        <v>T+271</v>
      </c>
      <c r="JT416" s="1609" t="str">
        <f t="shared" si="19"/>
        <v>T+272</v>
      </c>
      <c r="JU416" s="1609" t="str">
        <f t="shared" si="19"/>
        <v>T+273</v>
      </c>
      <c r="JV416" s="1609" t="str">
        <f t="shared" si="19"/>
        <v>T+274</v>
      </c>
      <c r="JW416" s="1609" t="str">
        <f t="shared" si="19"/>
        <v>T+275</v>
      </c>
      <c r="JX416" s="1609" t="str">
        <f t="shared" si="19"/>
        <v>T+276</v>
      </c>
      <c r="JY416" s="1609" t="str">
        <f t="shared" si="19"/>
        <v>T+277</v>
      </c>
      <c r="JZ416" s="1609" t="str">
        <f t="shared" si="19"/>
        <v>T+278</v>
      </c>
      <c r="KA416" s="1609" t="str">
        <f t="shared" si="19"/>
        <v>T+279</v>
      </c>
      <c r="KB416" s="1131" t="str">
        <f t="shared" si="19"/>
        <v>T+280</v>
      </c>
    </row>
    <row r="417" spans="2:288" ht="15" customHeight="1" x14ac:dyDescent="0.25">
      <c r="B417" s="1589" t="s">
        <v>231</v>
      </c>
      <c r="C417" s="1588" t="str" cm="1">
        <f t="array" ref="C417:C616" xml:space="preserve"> IF(ISBLANK(TB!C$170:'TB'!C$369), "", TB!C$170:'TB'!C$369)</f>
        <v/>
      </c>
      <c r="D417" s="1588" t="str" cm="1">
        <f t="array" ref="D417:D616" xml:space="preserve"> IF(ISBLANK(TB!D$170:'TB'!D$369), "", TB!D$170:'TB'!D$369)</f>
        <v/>
      </c>
      <c r="E417" s="1588" t="str" cm="1">
        <f t="array" ref="E417:E616" xml:space="preserve"> IF(ISBLANK(TB!G$170:'TB'!G$369), "", TB!G$170:'TB'!G$369)</f>
        <v/>
      </c>
      <c r="F417" s="1588" t="str" cm="1">
        <f t="array" ref="F417:F616" xml:space="preserve"> IF(ISBLANK(TB!I$170:'TB'!I$369), "", TB!I$170:'TB'!I$369)</f>
        <v/>
      </c>
      <c r="G417" s="1588" t="str" cm="1">
        <f t="array" ref="G417:G616" xml:space="preserve"> IF(ISBLANK(TB!J$170:'TB'!J$369), "", TB!J$170:'TB'!J$369)</f>
        <v/>
      </c>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8"/>
      <c r="DX417" s="21"/>
      <c r="DY417" s="21"/>
      <c r="DZ417" s="21"/>
      <c r="EA417" s="21"/>
      <c r="EB417" s="21"/>
      <c r="EC417" s="21"/>
      <c r="ED417" s="21"/>
      <c r="EE417" s="21"/>
      <c r="EF417" s="21"/>
      <c r="EG417" s="21"/>
      <c r="EH417" s="21"/>
      <c r="EI417" s="21"/>
      <c r="EJ417" s="21"/>
      <c r="EK417" s="21"/>
      <c r="EL417" s="21"/>
      <c r="EM417" s="21"/>
      <c r="EN417" s="21"/>
      <c r="EO417" s="21"/>
      <c r="EP417" s="21"/>
      <c r="EQ417" s="21"/>
      <c r="ER417" s="28"/>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1"/>
      <c r="GK417" s="21"/>
      <c r="GL417" s="21"/>
      <c r="GM417" s="21"/>
      <c r="GN417" s="21"/>
      <c r="GO417" s="21"/>
      <c r="GP417" s="21"/>
      <c r="GQ417" s="21"/>
      <c r="GR417" s="21"/>
      <c r="GS417" s="21"/>
      <c r="GT417" s="21"/>
      <c r="GU417" s="21"/>
      <c r="GV417" s="21"/>
      <c r="GW417" s="21"/>
      <c r="GX417" s="21"/>
      <c r="GY417" s="21"/>
      <c r="GZ417" s="21"/>
      <c r="HA417" s="21"/>
      <c r="HB417" s="21"/>
      <c r="HC417" s="21"/>
      <c r="HD417" s="21"/>
      <c r="HE417" s="21"/>
      <c r="HF417" s="21"/>
      <c r="HG417" s="21"/>
      <c r="HH417" s="21"/>
      <c r="HI417" s="21"/>
      <c r="HJ417" s="21"/>
      <c r="HK417" s="21"/>
      <c r="HL417" s="21"/>
      <c r="HM417" s="21"/>
      <c r="HN417" s="21"/>
      <c r="HO417" s="21"/>
      <c r="HP417" s="21"/>
      <c r="HQ417" s="21"/>
      <c r="HR417" s="21"/>
      <c r="HS417" s="21"/>
      <c r="HT417" s="21"/>
      <c r="HU417" s="21"/>
      <c r="HV417" s="21"/>
      <c r="HW417" s="21"/>
      <c r="HX417" s="21"/>
      <c r="HY417" s="21"/>
      <c r="HZ417" s="21"/>
      <c r="IA417" s="21"/>
      <c r="IB417" s="21"/>
      <c r="IC417" s="21"/>
      <c r="ID417" s="21"/>
      <c r="IE417" s="21"/>
      <c r="IF417" s="21"/>
      <c r="IG417" s="21"/>
      <c r="IH417" s="21"/>
      <c r="II417" s="21"/>
      <c r="IJ417" s="21"/>
      <c r="IK417" s="21"/>
      <c r="IL417" s="21"/>
      <c r="IM417" s="21"/>
      <c r="IN417" s="21"/>
      <c r="IO417" s="21"/>
      <c r="IP417" s="21"/>
      <c r="IQ417" s="21"/>
      <c r="IR417" s="21"/>
      <c r="IS417" s="21"/>
      <c r="IT417" s="21"/>
      <c r="IU417" s="21"/>
      <c r="IV417" s="21"/>
      <c r="IW417" s="21"/>
      <c r="IX417" s="21"/>
      <c r="IY417" s="21"/>
      <c r="IZ417" s="21"/>
      <c r="JA417" s="21"/>
      <c r="JB417" s="21"/>
      <c r="JC417" s="21"/>
      <c r="JD417" s="21"/>
      <c r="JE417" s="21"/>
      <c r="JF417" s="21"/>
      <c r="JG417" s="28"/>
      <c r="JH417" s="21"/>
      <c r="JI417" s="21"/>
      <c r="JJ417" s="21"/>
      <c r="JK417" s="21"/>
      <c r="JL417" s="21"/>
      <c r="JM417" s="21"/>
      <c r="JN417" s="21"/>
      <c r="JO417" s="21"/>
      <c r="JP417" s="21"/>
      <c r="JQ417" s="21"/>
      <c r="JR417" s="21"/>
      <c r="JS417" s="21"/>
      <c r="JT417" s="21"/>
      <c r="JU417" s="21"/>
      <c r="JV417" s="21"/>
      <c r="JW417" s="21"/>
      <c r="JX417" s="21"/>
      <c r="JY417" s="21"/>
      <c r="JZ417" s="21"/>
      <c r="KA417" s="21"/>
      <c r="KB417" s="28"/>
    </row>
    <row r="418" spans="2:288" ht="15" customHeight="1" x14ac:dyDescent="0.25">
      <c r="B418" s="1590" t="s">
        <v>232</v>
      </c>
      <c r="C418" s="1588" t="str">
        <v/>
      </c>
      <c r="D418" s="1588" t="str">
        <v/>
      </c>
      <c r="E418" s="1588" t="str">
        <v/>
      </c>
      <c r="F418" s="1588" t="str">
        <v/>
      </c>
      <c r="G418" s="1588" t="str">
        <v/>
      </c>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8"/>
      <c r="DX418" s="21"/>
      <c r="DY418" s="21"/>
      <c r="DZ418" s="21"/>
      <c r="EA418" s="21"/>
      <c r="EB418" s="21"/>
      <c r="EC418" s="21"/>
      <c r="ED418" s="21"/>
      <c r="EE418" s="21"/>
      <c r="EF418" s="21"/>
      <c r="EG418" s="21"/>
      <c r="EH418" s="21"/>
      <c r="EI418" s="21"/>
      <c r="EJ418" s="21"/>
      <c r="EK418" s="21"/>
      <c r="EL418" s="21"/>
      <c r="EM418" s="21"/>
      <c r="EN418" s="21"/>
      <c r="EO418" s="21"/>
      <c r="EP418" s="21"/>
      <c r="EQ418" s="21"/>
      <c r="ER418" s="28"/>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c r="GR418" s="21"/>
      <c r="GS418" s="21"/>
      <c r="GT418" s="21"/>
      <c r="GU418" s="21"/>
      <c r="GV418" s="21"/>
      <c r="GW418" s="21"/>
      <c r="GX418" s="21"/>
      <c r="GY418" s="21"/>
      <c r="GZ418" s="21"/>
      <c r="HA418" s="21"/>
      <c r="HB418" s="21"/>
      <c r="HC418" s="21"/>
      <c r="HD418" s="21"/>
      <c r="HE418" s="21"/>
      <c r="HF418" s="21"/>
      <c r="HG418" s="21"/>
      <c r="HH418" s="21"/>
      <c r="HI418" s="21"/>
      <c r="HJ418" s="21"/>
      <c r="HK418" s="21"/>
      <c r="HL418" s="21"/>
      <c r="HM418" s="21"/>
      <c r="HN418" s="21"/>
      <c r="HO418" s="21"/>
      <c r="HP418" s="21"/>
      <c r="HQ418" s="21"/>
      <c r="HR418" s="21"/>
      <c r="HS418" s="21"/>
      <c r="HT418" s="21"/>
      <c r="HU418" s="21"/>
      <c r="HV418" s="21"/>
      <c r="HW418" s="21"/>
      <c r="HX418" s="21"/>
      <c r="HY418" s="21"/>
      <c r="HZ418" s="21"/>
      <c r="IA418" s="21"/>
      <c r="IB418" s="21"/>
      <c r="IC418" s="21"/>
      <c r="ID418" s="21"/>
      <c r="IE418" s="21"/>
      <c r="IF418" s="21"/>
      <c r="IG418" s="21"/>
      <c r="IH418" s="21"/>
      <c r="II418" s="21"/>
      <c r="IJ418" s="21"/>
      <c r="IK418" s="21"/>
      <c r="IL418" s="21"/>
      <c r="IM418" s="21"/>
      <c r="IN418" s="21"/>
      <c r="IO418" s="21"/>
      <c r="IP418" s="21"/>
      <c r="IQ418" s="21"/>
      <c r="IR418" s="21"/>
      <c r="IS418" s="21"/>
      <c r="IT418" s="21"/>
      <c r="IU418" s="21"/>
      <c r="IV418" s="21"/>
      <c r="IW418" s="21"/>
      <c r="IX418" s="21"/>
      <c r="IY418" s="21"/>
      <c r="IZ418" s="21"/>
      <c r="JA418" s="21"/>
      <c r="JB418" s="21"/>
      <c r="JC418" s="21"/>
      <c r="JD418" s="21"/>
      <c r="JE418" s="21"/>
      <c r="JF418" s="21"/>
      <c r="JG418" s="28"/>
      <c r="JH418" s="21"/>
      <c r="JI418" s="21"/>
      <c r="JJ418" s="21"/>
      <c r="JK418" s="21"/>
      <c r="JL418" s="21"/>
      <c r="JM418" s="21"/>
      <c r="JN418" s="21"/>
      <c r="JO418" s="21"/>
      <c r="JP418" s="21"/>
      <c r="JQ418" s="21"/>
      <c r="JR418" s="21"/>
      <c r="JS418" s="21"/>
      <c r="JT418" s="21"/>
      <c r="JU418" s="21"/>
      <c r="JV418" s="21"/>
      <c r="JW418" s="21"/>
      <c r="JX418" s="21"/>
      <c r="JY418" s="21"/>
      <c r="JZ418" s="21"/>
      <c r="KA418" s="21"/>
      <c r="KB418" s="28"/>
    </row>
    <row r="419" spans="2:288" ht="15" customHeight="1" x14ac:dyDescent="0.25">
      <c r="B419" s="1590" t="s">
        <v>233</v>
      </c>
      <c r="C419" s="1588" t="str">
        <v/>
      </c>
      <c r="D419" s="1588" t="str">
        <v/>
      </c>
      <c r="E419" s="1588" t="str">
        <v/>
      </c>
      <c r="F419" s="1588" t="str">
        <v/>
      </c>
      <c r="G419" s="1588" t="str">
        <v/>
      </c>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8"/>
      <c r="DX419" s="21"/>
      <c r="DY419" s="21"/>
      <c r="DZ419" s="21"/>
      <c r="EA419" s="21"/>
      <c r="EB419" s="21"/>
      <c r="EC419" s="21"/>
      <c r="ED419" s="21"/>
      <c r="EE419" s="21"/>
      <c r="EF419" s="21"/>
      <c r="EG419" s="21"/>
      <c r="EH419" s="21"/>
      <c r="EI419" s="21"/>
      <c r="EJ419" s="21"/>
      <c r="EK419" s="21"/>
      <c r="EL419" s="21"/>
      <c r="EM419" s="21"/>
      <c r="EN419" s="21"/>
      <c r="EO419" s="21"/>
      <c r="EP419" s="21"/>
      <c r="EQ419" s="21"/>
      <c r="ER419" s="28"/>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c r="GR419" s="21"/>
      <c r="GS419" s="21"/>
      <c r="GT419" s="21"/>
      <c r="GU419" s="21"/>
      <c r="GV419" s="21"/>
      <c r="GW419" s="21"/>
      <c r="GX419" s="21"/>
      <c r="GY419" s="21"/>
      <c r="GZ419" s="21"/>
      <c r="HA419" s="21"/>
      <c r="HB419" s="21"/>
      <c r="HC419" s="21"/>
      <c r="HD419" s="21"/>
      <c r="HE419" s="21"/>
      <c r="HF419" s="21"/>
      <c r="HG419" s="21"/>
      <c r="HH419" s="21"/>
      <c r="HI419" s="21"/>
      <c r="HJ419" s="21"/>
      <c r="HK419" s="21"/>
      <c r="HL419" s="21"/>
      <c r="HM419" s="21"/>
      <c r="HN419" s="21"/>
      <c r="HO419" s="21"/>
      <c r="HP419" s="21"/>
      <c r="HQ419" s="21"/>
      <c r="HR419" s="21"/>
      <c r="HS419" s="21"/>
      <c r="HT419" s="21"/>
      <c r="HU419" s="21"/>
      <c r="HV419" s="21"/>
      <c r="HW419" s="21"/>
      <c r="HX419" s="21"/>
      <c r="HY419" s="21"/>
      <c r="HZ419" s="21"/>
      <c r="IA419" s="21"/>
      <c r="IB419" s="21"/>
      <c r="IC419" s="21"/>
      <c r="ID419" s="21"/>
      <c r="IE419" s="21"/>
      <c r="IF419" s="21"/>
      <c r="IG419" s="21"/>
      <c r="IH419" s="21"/>
      <c r="II419" s="21"/>
      <c r="IJ419" s="21"/>
      <c r="IK419" s="21"/>
      <c r="IL419" s="21"/>
      <c r="IM419" s="21"/>
      <c r="IN419" s="21"/>
      <c r="IO419" s="21"/>
      <c r="IP419" s="21"/>
      <c r="IQ419" s="21"/>
      <c r="IR419" s="21"/>
      <c r="IS419" s="21"/>
      <c r="IT419" s="21"/>
      <c r="IU419" s="21"/>
      <c r="IV419" s="21"/>
      <c r="IW419" s="21"/>
      <c r="IX419" s="21"/>
      <c r="IY419" s="21"/>
      <c r="IZ419" s="21"/>
      <c r="JA419" s="21"/>
      <c r="JB419" s="21"/>
      <c r="JC419" s="21"/>
      <c r="JD419" s="21"/>
      <c r="JE419" s="21"/>
      <c r="JF419" s="21"/>
      <c r="JG419" s="28"/>
      <c r="JH419" s="21"/>
      <c r="JI419" s="21"/>
      <c r="JJ419" s="21"/>
      <c r="JK419" s="21"/>
      <c r="JL419" s="21"/>
      <c r="JM419" s="21"/>
      <c r="JN419" s="21"/>
      <c r="JO419" s="21"/>
      <c r="JP419" s="21"/>
      <c r="JQ419" s="21"/>
      <c r="JR419" s="21"/>
      <c r="JS419" s="21"/>
      <c r="JT419" s="21"/>
      <c r="JU419" s="21"/>
      <c r="JV419" s="21"/>
      <c r="JW419" s="21"/>
      <c r="JX419" s="21"/>
      <c r="JY419" s="21"/>
      <c r="JZ419" s="21"/>
      <c r="KA419" s="21"/>
      <c r="KB419" s="28"/>
    </row>
    <row r="420" spans="2:288" ht="15" customHeight="1" x14ac:dyDescent="0.25">
      <c r="B420" s="1590" t="s">
        <v>234</v>
      </c>
      <c r="C420" s="1588" t="str">
        <v/>
      </c>
      <c r="D420" s="1588" t="str">
        <v/>
      </c>
      <c r="E420" s="1588" t="str">
        <v/>
      </c>
      <c r="F420" s="1588" t="str">
        <v/>
      </c>
      <c r="G420" s="1588" t="str">
        <v/>
      </c>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8"/>
      <c r="DX420" s="21"/>
      <c r="DY420" s="21"/>
      <c r="DZ420" s="21"/>
      <c r="EA420" s="21"/>
      <c r="EB420" s="21"/>
      <c r="EC420" s="21"/>
      <c r="ED420" s="21"/>
      <c r="EE420" s="21"/>
      <c r="EF420" s="21"/>
      <c r="EG420" s="21"/>
      <c r="EH420" s="21"/>
      <c r="EI420" s="21"/>
      <c r="EJ420" s="21"/>
      <c r="EK420" s="21"/>
      <c r="EL420" s="21"/>
      <c r="EM420" s="21"/>
      <c r="EN420" s="21"/>
      <c r="EO420" s="21"/>
      <c r="EP420" s="21"/>
      <c r="EQ420" s="21"/>
      <c r="ER420" s="28"/>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c r="GR420" s="21"/>
      <c r="GS420" s="21"/>
      <c r="GT420" s="21"/>
      <c r="GU420" s="21"/>
      <c r="GV420" s="21"/>
      <c r="GW420" s="21"/>
      <c r="GX420" s="21"/>
      <c r="GY420" s="21"/>
      <c r="GZ420" s="21"/>
      <c r="HA420" s="21"/>
      <c r="HB420" s="21"/>
      <c r="HC420" s="21"/>
      <c r="HD420" s="21"/>
      <c r="HE420" s="21"/>
      <c r="HF420" s="21"/>
      <c r="HG420" s="21"/>
      <c r="HH420" s="21"/>
      <c r="HI420" s="21"/>
      <c r="HJ420" s="21"/>
      <c r="HK420" s="21"/>
      <c r="HL420" s="21"/>
      <c r="HM420" s="21"/>
      <c r="HN420" s="21"/>
      <c r="HO420" s="21"/>
      <c r="HP420" s="21"/>
      <c r="HQ420" s="21"/>
      <c r="HR420" s="21"/>
      <c r="HS420" s="21"/>
      <c r="HT420" s="21"/>
      <c r="HU420" s="21"/>
      <c r="HV420" s="21"/>
      <c r="HW420" s="21"/>
      <c r="HX420" s="21"/>
      <c r="HY420" s="21"/>
      <c r="HZ420" s="21"/>
      <c r="IA420" s="21"/>
      <c r="IB420" s="21"/>
      <c r="IC420" s="21"/>
      <c r="ID420" s="21"/>
      <c r="IE420" s="21"/>
      <c r="IF420" s="21"/>
      <c r="IG420" s="21"/>
      <c r="IH420" s="21"/>
      <c r="II420" s="21"/>
      <c r="IJ420" s="21"/>
      <c r="IK420" s="21"/>
      <c r="IL420" s="21"/>
      <c r="IM420" s="21"/>
      <c r="IN420" s="21"/>
      <c r="IO420" s="21"/>
      <c r="IP420" s="21"/>
      <c r="IQ420" s="21"/>
      <c r="IR420" s="21"/>
      <c r="IS420" s="21"/>
      <c r="IT420" s="21"/>
      <c r="IU420" s="21"/>
      <c r="IV420" s="21"/>
      <c r="IW420" s="21"/>
      <c r="IX420" s="21"/>
      <c r="IY420" s="21"/>
      <c r="IZ420" s="21"/>
      <c r="JA420" s="21"/>
      <c r="JB420" s="21"/>
      <c r="JC420" s="21"/>
      <c r="JD420" s="21"/>
      <c r="JE420" s="21"/>
      <c r="JF420" s="21"/>
      <c r="JG420" s="28"/>
      <c r="JH420" s="21"/>
      <c r="JI420" s="21"/>
      <c r="JJ420" s="21"/>
      <c r="JK420" s="21"/>
      <c r="JL420" s="21"/>
      <c r="JM420" s="21"/>
      <c r="JN420" s="21"/>
      <c r="JO420" s="21"/>
      <c r="JP420" s="21"/>
      <c r="JQ420" s="21"/>
      <c r="JR420" s="21"/>
      <c r="JS420" s="21"/>
      <c r="JT420" s="21"/>
      <c r="JU420" s="21"/>
      <c r="JV420" s="21"/>
      <c r="JW420" s="21"/>
      <c r="JX420" s="21"/>
      <c r="JY420" s="21"/>
      <c r="JZ420" s="21"/>
      <c r="KA420" s="21"/>
      <c r="KB420" s="28"/>
    </row>
    <row r="421" spans="2:288" ht="15" customHeight="1" x14ac:dyDescent="0.25">
      <c r="B421" s="1590" t="s">
        <v>235</v>
      </c>
      <c r="C421" s="1588" t="str">
        <v/>
      </c>
      <c r="D421" s="1588" t="str">
        <v/>
      </c>
      <c r="E421" s="1588" t="str">
        <v/>
      </c>
      <c r="F421" s="1588" t="str">
        <v/>
      </c>
      <c r="G421" s="1588" t="str">
        <v/>
      </c>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8"/>
      <c r="DX421" s="21"/>
      <c r="DY421" s="21"/>
      <c r="DZ421" s="21"/>
      <c r="EA421" s="21"/>
      <c r="EB421" s="21"/>
      <c r="EC421" s="21"/>
      <c r="ED421" s="21"/>
      <c r="EE421" s="21"/>
      <c r="EF421" s="21"/>
      <c r="EG421" s="21"/>
      <c r="EH421" s="21"/>
      <c r="EI421" s="21"/>
      <c r="EJ421" s="21"/>
      <c r="EK421" s="21"/>
      <c r="EL421" s="21"/>
      <c r="EM421" s="21"/>
      <c r="EN421" s="21"/>
      <c r="EO421" s="21"/>
      <c r="EP421" s="21"/>
      <c r="EQ421" s="21"/>
      <c r="ER421" s="28"/>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c r="GR421" s="21"/>
      <c r="GS421" s="21"/>
      <c r="GT421" s="21"/>
      <c r="GU421" s="21"/>
      <c r="GV421" s="21"/>
      <c r="GW421" s="21"/>
      <c r="GX421" s="21"/>
      <c r="GY421" s="21"/>
      <c r="GZ421" s="21"/>
      <c r="HA421" s="21"/>
      <c r="HB421" s="21"/>
      <c r="HC421" s="21"/>
      <c r="HD421" s="21"/>
      <c r="HE421" s="21"/>
      <c r="HF421" s="21"/>
      <c r="HG421" s="21"/>
      <c r="HH421" s="21"/>
      <c r="HI421" s="21"/>
      <c r="HJ421" s="21"/>
      <c r="HK421" s="21"/>
      <c r="HL421" s="21"/>
      <c r="HM421" s="21"/>
      <c r="HN421" s="21"/>
      <c r="HO421" s="21"/>
      <c r="HP421" s="21"/>
      <c r="HQ421" s="21"/>
      <c r="HR421" s="21"/>
      <c r="HS421" s="21"/>
      <c r="HT421" s="21"/>
      <c r="HU421" s="21"/>
      <c r="HV421" s="21"/>
      <c r="HW421" s="21"/>
      <c r="HX421" s="21"/>
      <c r="HY421" s="21"/>
      <c r="HZ421" s="21"/>
      <c r="IA421" s="21"/>
      <c r="IB421" s="21"/>
      <c r="IC421" s="21"/>
      <c r="ID421" s="21"/>
      <c r="IE421" s="21"/>
      <c r="IF421" s="21"/>
      <c r="IG421" s="21"/>
      <c r="IH421" s="21"/>
      <c r="II421" s="21"/>
      <c r="IJ421" s="21"/>
      <c r="IK421" s="21"/>
      <c r="IL421" s="21"/>
      <c r="IM421" s="21"/>
      <c r="IN421" s="21"/>
      <c r="IO421" s="21"/>
      <c r="IP421" s="21"/>
      <c r="IQ421" s="21"/>
      <c r="IR421" s="21"/>
      <c r="IS421" s="21"/>
      <c r="IT421" s="21"/>
      <c r="IU421" s="21"/>
      <c r="IV421" s="21"/>
      <c r="IW421" s="21"/>
      <c r="IX421" s="21"/>
      <c r="IY421" s="21"/>
      <c r="IZ421" s="21"/>
      <c r="JA421" s="21"/>
      <c r="JB421" s="21"/>
      <c r="JC421" s="21"/>
      <c r="JD421" s="21"/>
      <c r="JE421" s="21"/>
      <c r="JF421" s="21"/>
      <c r="JG421" s="28"/>
      <c r="JH421" s="21"/>
      <c r="JI421" s="21"/>
      <c r="JJ421" s="21"/>
      <c r="JK421" s="21"/>
      <c r="JL421" s="21"/>
      <c r="JM421" s="21"/>
      <c r="JN421" s="21"/>
      <c r="JO421" s="21"/>
      <c r="JP421" s="21"/>
      <c r="JQ421" s="21"/>
      <c r="JR421" s="21"/>
      <c r="JS421" s="21"/>
      <c r="JT421" s="21"/>
      <c r="JU421" s="21"/>
      <c r="JV421" s="21"/>
      <c r="JW421" s="21"/>
      <c r="JX421" s="21"/>
      <c r="JY421" s="21"/>
      <c r="JZ421" s="21"/>
      <c r="KA421" s="21"/>
      <c r="KB421" s="28"/>
    </row>
    <row r="422" spans="2:288" ht="15" customHeight="1" x14ac:dyDescent="0.25">
      <c r="B422" s="1590" t="s">
        <v>236</v>
      </c>
      <c r="C422" s="1588" t="str">
        <v/>
      </c>
      <c r="D422" s="1588" t="str">
        <v/>
      </c>
      <c r="E422" s="1588" t="str">
        <v/>
      </c>
      <c r="F422" s="1588" t="str">
        <v/>
      </c>
      <c r="G422" s="1588" t="str">
        <v/>
      </c>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8"/>
      <c r="DX422" s="21"/>
      <c r="DY422" s="21"/>
      <c r="DZ422" s="21"/>
      <c r="EA422" s="21"/>
      <c r="EB422" s="21"/>
      <c r="EC422" s="21"/>
      <c r="ED422" s="21"/>
      <c r="EE422" s="21"/>
      <c r="EF422" s="21"/>
      <c r="EG422" s="21"/>
      <c r="EH422" s="21"/>
      <c r="EI422" s="21"/>
      <c r="EJ422" s="21"/>
      <c r="EK422" s="21"/>
      <c r="EL422" s="21"/>
      <c r="EM422" s="21"/>
      <c r="EN422" s="21"/>
      <c r="EO422" s="21"/>
      <c r="EP422" s="21"/>
      <c r="EQ422" s="21"/>
      <c r="ER422" s="28"/>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c r="GR422" s="21"/>
      <c r="GS422" s="21"/>
      <c r="GT422" s="21"/>
      <c r="GU422" s="21"/>
      <c r="GV422" s="21"/>
      <c r="GW422" s="21"/>
      <c r="GX422" s="21"/>
      <c r="GY422" s="21"/>
      <c r="GZ422" s="21"/>
      <c r="HA422" s="21"/>
      <c r="HB422" s="21"/>
      <c r="HC422" s="21"/>
      <c r="HD422" s="21"/>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8"/>
      <c r="JH422" s="21"/>
      <c r="JI422" s="21"/>
      <c r="JJ422" s="21"/>
      <c r="JK422" s="21"/>
      <c r="JL422" s="21"/>
      <c r="JM422" s="21"/>
      <c r="JN422" s="21"/>
      <c r="JO422" s="21"/>
      <c r="JP422" s="21"/>
      <c r="JQ422" s="21"/>
      <c r="JR422" s="21"/>
      <c r="JS422" s="21"/>
      <c r="JT422" s="21"/>
      <c r="JU422" s="21"/>
      <c r="JV422" s="21"/>
      <c r="JW422" s="21"/>
      <c r="JX422" s="21"/>
      <c r="JY422" s="21"/>
      <c r="JZ422" s="21"/>
      <c r="KA422" s="21"/>
      <c r="KB422" s="28"/>
    </row>
    <row r="423" spans="2:288" ht="15" customHeight="1" x14ac:dyDescent="0.25">
      <c r="B423" s="1590" t="s">
        <v>237</v>
      </c>
      <c r="C423" s="1588" t="str">
        <v/>
      </c>
      <c r="D423" s="1588" t="str">
        <v/>
      </c>
      <c r="E423" s="1588" t="str">
        <v/>
      </c>
      <c r="F423" s="1588" t="str">
        <v/>
      </c>
      <c r="G423" s="1588" t="str">
        <v/>
      </c>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8"/>
      <c r="DX423" s="21"/>
      <c r="DY423" s="21"/>
      <c r="DZ423" s="21"/>
      <c r="EA423" s="21"/>
      <c r="EB423" s="21"/>
      <c r="EC423" s="21"/>
      <c r="ED423" s="21"/>
      <c r="EE423" s="21"/>
      <c r="EF423" s="21"/>
      <c r="EG423" s="21"/>
      <c r="EH423" s="21"/>
      <c r="EI423" s="21"/>
      <c r="EJ423" s="21"/>
      <c r="EK423" s="21"/>
      <c r="EL423" s="21"/>
      <c r="EM423" s="21"/>
      <c r="EN423" s="21"/>
      <c r="EO423" s="21"/>
      <c r="EP423" s="21"/>
      <c r="EQ423" s="21"/>
      <c r="ER423" s="28"/>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c r="GR423" s="21"/>
      <c r="GS423" s="21"/>
      <c r="GT423" s="21"/>
      <c r="GU423" s="21"/>
      <c r="GV423" s="21"/>
      <c r="GW423" s="21"/>
      <c r="GX423" s="21"/>
      <c r="GY423" s="21"/>
      <c r="GZ423" s="21"/>
      <c r="HA423" s="21"/>
      <c r="HB423" s="21"/>
      <c r="HC423" s="21"/>
      <c r="HD423" s="21"/>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8"/>
      <c r="JH423" s="21"/>
      <c r="JI423" s="21"/>
      <c r="JJ423" s="21"/>
      <c r="JK423" s="21"/>
      <c r="JL423" s="21"/>
      <c r="JM423" s="21"/>
      <c r="JN423" s="21"/>
      <c r="JO423" s="21"/>
      <c r="JP423" s="21"/>
      <c r="JQ423" s="21"/>
      <c r="JR423" s="21"/>
      <c r="JS423" s="21"/>
      <c r="JT423" s="21"/>
      <c r="JU423" s="21"/>
      <c r="JV423" s="21"/>
      <c r="JW423" s="21"/>
      <c r="JX423" s="21"/>
      <c r="JY423" s="21"/>
      <c r="JZ423" s="21"/>
      <c r="KA423" s="21"/>
      <c r="KB423" s="28"/>
    </row>
    <row r="424" spans="2:288" ht="15" customHeight="1" x14ac:dyDescent="0.25">
      <c r="B424" s="1590" t="s">
        <v>238</v>
      </c>
      <c r="C424" s="1588" t="str">
        <v/>
      </c>
      <c r="D424" s="1588" t="str">
        <v/>
      </c>
      <c r="E424" s="1588" t="str">
        <v/>
      </c>
      <c r="F424" s="1588" t="str">
        <v/>
      </c>
      <c r="G424" s="1588" t="str">
        <v/>
      </c>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8"/>
      <c r="DX424" s="21"/>
      <c r="DY424" s="21"/>
      <c r="DZ424" s="21"/>
      <c r="EA424" s="21"/>
      <c r="EB424" s="21"/>
      <c r="EC424" s="21"/>
      <c r="ED424" s="21"/>
      <c r="EE424" s="21"/>
      <c r="EF424" s="21"/>
      <c r="EG424" s="21"/>
      <c r="EH424" s="21"/>
      <c r="EI424" s="21"/>
      <c r="EJ424" s="21"/>
      <c r="EK424" s="21"/>
      <c r="EL424" s="21"/>
      <c r="EM424" s="21"/>
      <c r="EN424" s="21"/>
      <c r="EO424" s="21"/>
      <c r="EP424" s="21"/>
      <c r="EQ424" s="21"/>
      <c r="ER424" s="28"/>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c r="GR424" s="21"/>
      <c r="GS424" s="21"/>
      <c r="GT424" s="21"/>
      <c r="GU424" s="21"/>
      <c r="GV424" s="21"/>
      <c r="GW424" s="21"/>
      <c r="GX424" s="21"/>
      <c r="GY424" s="21"/>
      <c r="GZ424" s="21"/>
      <c r="HA424" s="21"/>
      <c r="HB424" s="21"/>
      <c r="HC424" s="21"/>
      <c r="HD424" s="21"/>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8"/>
      <c r="JH424" s="21"/>
      <c r="JI424" s="21"/>
      <c r="JJ424" s="21"/>
      <c r="JK424" s="21"/>
      <c r="JL424" s="21"/>
      <c r="JM424" s="21"/>
      <c r="JN424" s="21"/>
      <c r="JO424" s="21"/>
      <c r="JP424" s="21"/>
      <c r="JQ424" s="21"/>
      <c r="JR424" s="21"/>
      <c r="JS424" s="21"/>
      <c r="JT424" s="21"/>
      <c r="JU424" s="21"/>
      <c r="JV424" s="21"/>
      <c r="JW424" s="21"/>
      <c r="JX424" s="21"/>
      <c r="JY424" s="21"/>
      <c r="JZ424" s="21"/>
      <c r="KA424" s="21"/>
      <c r="KB424" s="28"/>
    </row>
    <row r="425" spans="2:288" ht="15" customHeight="1" x14ac:dyDescent="0.25">
      <c r="B425" s="1590" t="s">
        <v>239</v>
      </c>
      <c r="C425" s="1588" t="str">
        <v/>
      </c>
      <c r="D425" s="1588" t="str">
        <v/>
      </c>
      <c r="E425" s="1588" t="str">
        <v/>
      </c>
      <c r="F425" s="1588" t="str">
        <v/>
      </c>
      <c r="G425" s="1588" t="str">
        <v/>
      </c>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8"/>
      <c r="DX425" s="21"/>
      <c r="DY425" s="21"/>
      <c r="DZ425" s="21"/>
      <c r="EA425" s="21"/>
      <c r="EB425" s="21"/>
      <c r="EC425" s="21"/>
      <c r="ED425" s="21"/>
      <c r="EE425" s="21"/>
      <c r="EF425" s="21"/>
      <c r="EG425" s="21"/>
      <c r="EH425" s="21"/>
      <c r="EI425" s="21"/>
      <c r="EJ425" s="21"/>
      <c r="EK425" s="21"/>
      <c r="EL425" s="21"/>
      <c r="EM425" s="21"/>
      <c r="EN425" s="21"/>
      <c r="EO425" s="21"/>
      <c r="EP425" s="21"/>
      <c r="EQ425" s="21"/>
      <c r="ER425" s="28"/>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c r="GR425" s="21"/>
      <c r="GS425" s="21"/>
      <c r="GT425" s="21"/>
      <c r="GU425" s="21"/>
      <c r="GV425" s="21"/>
      <c r="GW425" s="21"/>
      <c r="GX425" s="21"/>
      <c r="GY425" s="21"/>
      <c r="GZ425" s="21"/>
      <c r="HA425" s="21"/>
      <c r="HB425" s="21"/>
      <c r="HC425" s="21"/>
      <c r="HD425" s="21"/>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8"/>
      <c r="JH425" s="21"/>
      <c r="JI425" s="21"/>
      <c r="JJ425" s="21"/>
      <c r="JK425" s="21"/>
      <c r="JL425" s="21"/>
      <c r="JM425" s="21"/>
      <c r="JN425" s="21"/>
      <c r="JO425" s="21"/>
      <c r="JP425" s="21"/>
      <c r="JQ425" s="21"/>
      <c r="JR425" s="21"/>
      <c r="JS425" s="21"/>
      <c r="JT425" s="21"/>
      <c r="JU425" s="21"/>
      <c r="JV425" s="21"/>
      <c r="JW425" s="21"/>
      <c r="JX425" s="21"/>
      <c r="JY425" s="21"/>
      <c r="JZ425" s="21"/>
      <c r="KA425" s="21"/>
      <c r="KB425" s="28"/>
    </row>
    <row r="426" spans="2:288" ht="15" customHeight="1" x14ac:dyDescent="0.25">
      <c r="B426" s="1590" t="s">
        <v>240</v>
      </c>
      <c r="C426" s="1588" t="str">
        <v/>
      </c>
      <c r="D426" s="1588" t="str">
        <v/>
      </c>
      <c r="E426" s="1588" t="str">
        <v/>
      </c>
      <c r="F426" s="1588" t="str">
        <v/>
      </c>
      <c r="G426" s="1588" t="str">
        <v/>
      </c>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8"/>
      <c r="DX426" s="21"/>
      <c r="DY426" s="21"/>
      <c r="DZ426" s="21"/>
      <c r="EA426" s="21"/>
      <c r="EB426" s="21"/>
      <c r="EC426" s="21"/>
      <c r="ED426" s="21"/>
      <c r="EE426" s="21"/>
      <c r="EF426" s="21"/>
      <c r="EG426" s="21"/>
      <c r="EH426" s="21"/>
      <c r="EI426" s="21"/>
      <c r="EJ426" s="21"/>
      <c r="EK426" s="21"/>
      <c r="EL426" s="21"/>
      <c r="EM426" s="21"/>
      <c r="EN426" s="21"/>
      <c r="EO426" s="21"/>
      <c r="EP426" s="21"/>
      <c r="EQ426" s="21"/>
      <c r="ER426" s="28"/>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c r="GR426" s="21"/>
      <c r="GS426" s="21"/>
      <c r="GT426" s="21"/>
      <c r="GU426" s="21"/>
      <c r="GV426" s="21"/>
      <c r="GW426" s="21"/>
      <c r="GX426" s="21"/>
      <c r="GY426" s="21"/>
      <c r="GZ426" s="21"/>
      <c r="HA426" s="21"/>
      <c r="HB426" s="21"/>
      <c r="HC426" s="21"/>
      <c r="HD426" s="21"/>
      <c r="HE426" s="21"/>
      <c r="HF426" s="21"/>
      <c r="HG426" s="21"/>
      <c r="HH426" s="21"/>
      <c r="HI426" s="21"/>
      <c r="HJ426" s="21"/>
      <c r="HK426" s="21"/>
      <c r="HL426" s="21"/>
      <c r="HM426" s="21"/>
      <c r="HN426" s="21"/>
      <c r="HO426" s="21"/>
      <c r="HP426" s="21"/>
      <c r="HQ426" s="21"/>
      <c r="HR426" s="21"/>
      <c r="HS426" s="21"/>
      <c r="HT426" s="21"/>
      <c r="HU426" s="21"/>
      <c r="HV426" s="21"/>
      <c r="HW426" s="21"/>
      <c r="HX426" s="21"/>
      <c r="HY426" s="21"/>
      <c r="HZ426" s="21"/>
      <c r="IA426" s="21"/>
      <c r="IB426" s="21"/>
      <c r="IC426" s="21"/>
      <c r="ID426" s="21"/>
      <c r="IE426" s="21"/>
      <c r="IF426" s="21"/>
      <c r="IG426" s="21"/>
      <c r="IH426" s="21"/>
      <c r="II426" s="21"/>
      <c r="IJ426" s="21"/>
      <c r="IK426" s="21"/>
      <c r="IL426" s="21"/>
      <c r="IM426" s="21"/>
      <c r="IN426" s="21"/>
      <c r="IO426" s="21"/>
      <c r="IP426" s="21"/>
      <c r="IQ426" s="21"/>
      <c r="IR426" s="21"/>
      <c r="IS426" s="21"/>
      <c r="IT426" s="21"/>
      <c r="IU426" s="21"/>
      <c r="IV426" s="21"/>
      <c r="IW426" s="21"/>
      <c r="IX426" s="21"/>
      <c r="IY426" s="21"/>
      <c r="IZ426" s="21"/>
      <c r="JA426" s="21"/>
      <c r="JB426" s="21"/>
      <c r="JC426" s="21"/>
      <c r="JD426" s="21"/>
      <c r="JE426" s="21"/>
      <c r="JF426" s="21"/>
      <c r="JG426" s="28"/>
      <c r="JH426" s="21"/>
      <c r="JI426" s="21"/>
      <c r="JJ426" s="21"/>
      <c r="JK426" s="21"/>
      <c r="JL426" s="21"/>
      <c r="JM426" s="21"/>
      <c r="JN426" s="21"/>
      <c r="JO426" s="21"/>
      <c r="JP426" s="21"/>
      <c r="JQ426" s="21"/>
      <c r="JR426" s="21"/>
      <c r="JS426" s="21"/>
      <c r="JT426" s="21"/>
      <c r="JU426" s="21"/>
      <c r="JV426" s="21"/>
      <c r="JW426" s="21"/>
      <c r="JX426" s="21"/>
      <c r="JY426" s="21"/>
      <c r="JZ426" s="21"/>
      <c r="KA426" s="21"/>
      <c r="KB426" s="28"/>
    </row>
    <row r="427" spans="2:288" ht="15" customHeight="1" x14ac:dyDescent="0.25">
      <c r="B427" s="1590" t="s">
        <v>241</v>
      </c>
      <c r="C427" s="1588" t="str">
        <v/>
      </c>
      <c r="D427" s="1588" t="str">
        <v/>
      </c>
      <c r="E427" s="1588" t="str">
        <v/>
      </c>
      <c r="F427" s="1588" t="str">
        <v/>
      </c>
      <c r="G427" s="1588" t="str">
        <v/>
      </c>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8"/>
      <c r="DX427" s="21"/>
      <c r="DY427" s="21"/>
      <c r="DZ427" s="21"/>
      <c r="EA427" s="21"/>
      <c r="EB427" s="21"/>
      <c r="EC427" s="21"/>
      <c r="ED427" s="21"/>
      <c r="EE427" s="21"/>
      <c r="EF427" s="21"/>
      <c r="EG427" s="21"/>
      <c r="EH427" s="21"/>
      <c r="EI427" s="21"/>
      <c r="EJ427" s="21"/>
      <c r="EK427" s="21"/>
      <c r="EL427" s="21"/>
      <c r="EM427" s="21"/>
      <c r="EN427" s="21"/>
      <c r="EO427" s="21"/>
      <c r="EP427" s="21"/>
      <c r="EQ427" s="21"/>
      <c r="ER427" s="28"/>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c r="GR427" s="21"/>
      <c r="GS427" s="21"/>
      <c r="GT427" s="21"/>
      <c r="GU427" s="21"/>
      <c r="GV427" s="21"/>
      <c r="GW427" s="21"/>
      <c r="GX427" s="21"/>
      <c r="GY427" s="21"/>
      <c r="GZ427" s="21"/>
      <c r="HA427" s="21"/>
      <c r="HB427" s="21"/>
      <c r="HC427" s="21"/>
      <c r="HD427" s="21"/>
      <c r="HE427" s="21"/>
      <c r="HF427" s="21"/>
      <c r="HG427" s="21"/>
      <c r="HH427" s="21"/>
      <c r="HI427" s="21"/>
      <c r="HJ427" s="21"/>
      <c r="HK427" s="21"/>
      <c r="HL427" s="21"/>
      <c r="HM427" s="21"/>
      <c r="HN427" s="21"/>
      <c r="HO427" s="21"/>
      <c r="HP427" s="21"/>
      <c r="HQ427" s="21"/>
      <c r="HR427" s="21"/>
      <c r="HS427" s="21"/>
      <c r="HT427" s="21"/>
      <c r="HU427" s="21"/>
      <c r="HV427" s="21"/>
      <c r="HW427" s="21"/>
      <c r="HX427" s="21"/>
      <c r="HY427" s="21"/>
      <c r="HZ427" s="21"/>
      <c r="IA427" s="21"/>
      <c r="IB427" s="21"/>
      <c r="IC427" s="21"/>
      <c r="ID427" s="21"/>
      <c r="IE427" s="21"/>
      <c r="IF427" s="21"/>
      <c r="IG427" s="21"/>
      <c r="IH427" s="21"/>
      <c r="II427" s="21"/>
      <c r="IJ427" s="21"/>
      <c r="IK427" s="21"/>
      <c r="IL427" s="21"/>
      <c r="IM427" s="21"/>
      <c r="IN427" s="21"/>
      <c r="IO427" s="21"/>
      <c r="IP427" s="21"/>
      <c r="IQ427" s="21"/>
      <c r="IR427" s="21"/>
      <c r="IS427" s="21"/>
      <c r="IT427" s="21"/>
      <c r="IU427" s="21"/>
      <c r="IV427" s="21"/>
      <c r="IW427" s="21"/>
      <c r="IX427" s="21"/>
      <c r="IY427" s="21"/>
      <c r="IZ427" s="21"/>
      <c r="JA427" s="21"/>
      <c r="JB427" s="21"/>
      <c r="JC427" s="21"/>
      <c r="JD427" s="21"/>
      <c r="JE427" s="21"/>
      <c r="JF427" s="21"/>
      <c r="JG427" s="28"/>
      <c r="JH427" s="21"/>
      <c r="JI427" s="21"/>
      <c r="JJ427" s="21"/>
      <c r="JK427" s="21"/>
      <c r="JL427" s="21"/>
      <c r="JM427" s="21"/>
      <c r="JN427" s="21"/>
      <c r="JO427" s="21"/>
      <c r="JP427" s="21"/>
      <c r="JQ427" s="21"/>
      <c r="JR427" s="21"/>
      <c r="JS427" s="21"/>
      <c r="JT427" s="21"/>
      <c r="JU427" s="21"/>
      <c r="JV427" s="21"/>
      <c r="JW427" s="21"/>
      <c r="JX427" s="21"/>
      <c r="JY427" s="21"/>
      <c r="JZ427" s="21"/>
      <c r="KA427" s="21"/>
      <c r="KB427" s="28"/>
    </row>
    <row r="428" spans="2:288" ht="15" customHeight="1" x14ac:dyDescent="0.25">
      <c r="B428" s="1590" t="s">
        <v>242</v>
      </c>
      <c r="C428" s="1588" t="str">
        <v/>
      </c>
      <c r="D428" s="1588" t="str">
        <v/>
      </c>
      <c r="E428" s="1588" t="str">
        <v/>
      </c>
      <c r="F428" s="1588" t="str">
        <v/>
      </c>
      <c r="G428" s="1588" t="str">
        <v/>
      </c>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8"/>
      <c r="DX428" s="21"/>
      <c r="DY428" s="21"/>
      <c r="DZ428" s="21"/>
      <c r="EA428" s="21"/>
      <c r="EB428" s="21"/>
      <c r="EC428" s="21"/>
      <c r="ED428" s="21"/>
      <c r="EE428" s="21"/>
      <c r="EF428" s="21"/>
      <c r="EG428" s="21"/>
      <c r="EH428" s="21"/>
      <c r="EI428" s="21"/>
      <c r="EJ428" s="21"/>
      <c r="EK428" s="21"/>
      <c r="EL428" s="21"/>
      <c r="EM428" s="21"/>
      <c r="EN428" s="21"/>
      <c r="EO428" s="21"/>
      <c r="EP428" s="21"/>
      <c r="EQ428" s="21"/>
      <c r="ER428" s="28"/>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c r="GR428" s="21"/>
      <c r="GS428" s="21"/>
      <c r="GT428" s="21"/>
      <c r="GU428" s="21"/>
      <c r="GV428" s="21"/>
      <c r="GW428" s="21"/>
      <c r="GX428" s="21"/>
      <c r="GY428" s="21"/>
      <c r="GZ428" s="21"/>
      <c r="HA428" s="21"/>
      <c r="HB428" s="21"/>
      <c r="HC428" s="21"/>
      <c r="HD428" s="21"/>
      <c r="HE428" s="21"/>
      <c r="HF428" s="21"/>
      <c r="HG428" s="21"/>
      <c r="HH428" s="21"/>
      <c r="HI428" s="21"/>
      <c r="HJ428" s="21"/>
      <c r="HK428" s="21"/>
      <c r="HL428" s="21"/>
      <c r="HM428" s="21"/>
      <c r="HN428" s="21"/>
      <c r="HO428" s="21"/>
      <c r="HP428" s="21"/>
      <c r="HQ428" s="21"/>
      <c r="HR428" s="21"/>
      <c r="HS428" s="21"/>
      <c r="HT428" s="21"/>
      <c r="HU428" s="21"/>
      <c r="HV428" s="21"/>
      <c r="HW428" s="21"/>
      <c r="HX428" s="21"/>
      <c r="HY428" s="21"/>
      <c r="HZ428" s="21"/>
      <c r="IA428" s="21"/>
      <c r="IB428" s="21"/>
      <c r="IC428" s="21"/>
      <c r="ID428" s="21"/>
      <c r="IE428" s="21"/>
      <c r="IF428" s="21"/>
      <c r="IG428" s="21"/>
      <c r="IH428" s="21"/>
      <c r="II428" s="21"/>
      <c r="IJ428" s="21"/>
      <c r="IK428" s="21"/>
      <c r="IL428" s="21"/>
      <c r="IM428" s="21"/>
      <c r="IN428" s="21"/>
      <c r="IO428" s="21"/>
      <c r="IP428" s="21"/>
      <c r="IQ428" s="21"/>
      <c r="IR428" s="21"/>
      <c r="IS428" s="21"/>
      <c r="IT428" s="21"/>
      <c r="IU428" s="21"/>
      <c r="IV428" s="21"/>
      <c r="IW428" s="21"/>
      <c r="IX428" s="21"/>
      <c r="IY428" s="21"/>
      <c r="IZ428" s="21"/>
      <c r="JA428" s="21"/>
      <c r="JB428" s="21"/>
      <c r="JC428" s="21"/>
      <c r="JD428" s="21"/>
      <c r="JE428" s="21"/>
      <c r="JF428" s="21"/>
      <c r="JG428" s="28"/>
      <c r="JH428" s="21"/>
      <c r="JI428" s="21"/>
      <c r="JJ428" s="21"/>
      <c r="JK428" s="21"/>
      <c r="JL428" s="21"/>
      <c r="JM428" s="21"/>
      <c r="JN428" s="21"/>
      <c r="JO428" s="21"/>
      <c r="JP428" s="21"/>
      <c r="JQ428" s="21"/>
      <c r="JR428" s="21"/>
      <c r="JS428" s="21"/>
      <c r="JT428" s="21"/>
      <c r="JU428" s="21"/>
      <c r="JV428" s="21"/>
      <c r="JW428" s="21"/>
      <c r="JX428" s="21"/>
      <c r="JY428" s="21"/>
      <c r="JZ428" s="21"/>
      <c r="KA428" s="21"/>
      <c r="KB428" s="28"/>
    </row>
    <row r="429" spans="2:288" ht="15" customHeight="1" x14ac:dyDescent="0.25">
      <c r="B429" s="1590" t="s">
        <v>243</v>
      </c>
      <c r="C429" s="1588" t="str">
        <v/>
      </c>
      <c r="D429" s="1588" t="str">
        <v/>
      </c>
      <c r="E429" s="1588" t="str">
        <v/>
      </c>
      <c r="F429" s="1588" t="str">
        <v/>
      </c>
      <c r="G429" s="1588" t="str">
        <v/>
      </c>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8"/>
      <c r="DX429" s="21"/>
      <c r="DY429" s="21"/>
      <c r="DZ429" s="21"/>
      <c r="EA429" s="21"/>
      <c r="EB429" s="21"/>
      <c r="EC429" s="21"/>
      <c r="ED429" s="21"/>
      <c r="EE429" s="21"/>
      <c r="EF429" s="21"/>
      <c r="EG429" s="21"/>
      <c r="EH429" s="21"/>
      <c r="EI429" s="21"/>
      <c r="EJ429" s="21"/>
      <c r="EK429" s="21"/>
      <c r="EL429" s="21"/>
      <c r="EM429" s="21"/>
      <c r="EN429" s="21"/>
      <c r="EO429" s="21"/>
      <c r="EP429" s="21"/>
      <c r="EQ429" s="21"/>
      <c r="ER429" s="28"/>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c r="GR429" s="21"/>
      <c r="GS429" s="21"/>
      <c r="GT429" s="21"/>
      <c r="GU429" s="21"/>
      <c r="GV429" s="21"/>
      <c r="GW429" s="21"/>
      <c r="GX429" s="21"/>
      <c r="GY429" s="21"/>
      <c r="GZ429" s="21"/>
      <c r="HA429" s="21"/>
      <c r="HB429" s="21"/>
      <c r="HC429" s="21"/>
      <c r="HD429" s="21"/>
      <c r="HE429" s="21"/>
      <c r="HF429" s="21"/>
      <c r="HG429" s="21"/>
      <c r="HH429" s="21"/>
      <c r="HI429" s="21"/>
      <c r="HJ429" s="21"/>
      <c r="HK429" s="21"/>
      <c r="HL429" s="21"/>
      <c r="HM429" s="21"/>
      <c r="HN429" s="21"/>
      <c r="HO429" s="21"/>
      <c r="HP429" s="21"/>
      <c r="HQ429" s="21"/>
      <c r="HR429" s="21"/>
      <c r="HS429" s="21"/>
      <c r="HT429" s="21"/>
      <c r="HU429" s="21"/>
      <c r="HV429" s="21"/>
      <c r="HW429" s="21"/>
      <c r="HX429" s="21"/>
      <c r="HY429" s="21"/>
      <c r="HZ429" s="21"/>
      <c r="IA429" s="21"/>
      <c r="IB429" s="21"/>
      <c r="IC429" s="21"/>
      <c r="ID429" s="21"/>
      <c r="IE429" s="21"/>
      <c r="IF429" s="21"/>
      <c r="IG429" s="21"/>
      <c r="IH429" s="21"/>
      <c r="II429" s="21"/>
      <c r="IJ429" s="21"/>
      <c r="IK429" s="21"/>
      <c r="IL429" s="21"/>
      <c r="IM429" s="21"/>
      <c r="IN429" s="21"/>
      <c r="IO429" s="21"/>
      <c r="IP429" s="21"/>
      <c r="IQ429" s="21"/>
      <c r="IR429" s="21"/>
      <c r="IS429" s="21"/>
      <c r="IT429" s="21"/>
      <c r="IU429" s="21"/>
      <c r="IV429" s="21"/>
      <c r="IW429" s="21"/>
      <c r="IX429" s="21"/>
      <c r="IY429" s="21"/>
      <c r="IZ429" s="21"/>
      <c r="JA429" s="21"/>
      <c r="JB429" s="21"/>
      <c r="JC429" s="21"/>
      <c r="JD429" s="21"/>
      <c r="JE429" s="21"/>
      <c r="JF429" s="21"/>
      <c r="JG429" s="28"/>
      <c r="JH429" s="21"/>
      <c r="JI429" s="21"/>
      <c r="JJ429" s="21"/>
      <c r="JK429" s="21"/>
      <c r="JL429" s="21"/>
      <c r="JM429" s="21"/>
      <c r="JN429" s="21"/>
      <c r="JO429" s="21"/>
      <c r="JP429" s="21"/>
      <c r="JQ429" s="21"/>
      <c r="JR429" s="21"/>
      <c r="JS429" s="21"/>
      <c r="JT429" s="21"/>
      <c r="JU429" s="21"/>
      <c r="JV429" s="21"/>
      <c r="JW429" s="21"/>
      <c r="JX429" s="21"/>
      <c r="JY429" s="21"/>
      <c r="JZ429" s="21"/>
      <c r="KA429" s="21"/>
      <c r="KB429" s="28"/>
    </row>
    <row r="430" spans="2:288" ht="15" customHeight="1" x14ac:dyDescent="0.25">
      <c r="B430" s="1590" t="s">
        <v>244</v>
      </c>
      <c r="C430" s="1588" t="str">
        <v/>
      </c>
      <c r="D430" s="1588" t="str">
        <v/>
      </c>
      <c r="E430" s="1588" t="str">
        <v/>
      </c>
      <c r="F430" s="1588" t="str">
        <v/>
      </c>
      <c r="G430" s="1588" t="str">
        <v/>
      </c>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8"/>
      <c r="DX430" s="21"/>
      <c r="DY430" s="21"/>
      <c r="DZ430" s="21"/>
      <c r="EA430" s="21"/>
      <c r="EB430" s="21"/>
      <c r="EC430" s="21"/>
      <c r="ED430" s="21"/>
      <c r="EE430" s="21"/>
      <c r="EF430" s="21"/>
      <c r="EG430" s="21"/>
      <c r="EH430" s="21"/>
      <c r="EI430" s="21"/>
      <c r="EJ430" s="21"/>
      <c r="EK430" s="21"/>
      <c r="EL430" s="21"/>
      <c r="EM430" s="21"/>
      <c r="EN430" s="21"/>
      <c r="EO430" s="21"/>
      <c r="EP430" s="21"/>
      <c r="EQ430" s="21"/>
      <c r="ER430" s="28"/>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c r="GR430" s="21"/>
      <c r="GS430" s="21"/>
      <c r="GT430" s="21"/>
      <c r="GU430" s="21"/>
      <c r="GV430" s="21"/>
      <c r="GW430" s="21"/>
      <c r="GX430" s="21"/>
      <c r="GY430" s="21"/>
      <c r="GZ430" s="21"/>
      <c r="HA430" s="21"/>
      <c r="HB430" s="21"/>
      <c r="HC430" s="21"/>
      <c r="HD430" s="21"/>
      <c r="HE430" s="21"/>
      <c r="HF430" s="21"/>
      <c r="HG430" s="21"/>
      <c r="HH430" s="21"/>
      <c r="HI430" s="21"/>
      <c r="HJ430" s="21"/>
      <c r="HK430" s="21"/>
      <c r="HL430" s="21"/>
      <c r="HM430" s="21"/>
      <c r="HN430" s="21"/>
      <c r="HO430" s="21"/>
      <c r="HP430" s="21"/>
      <c r="HQ430" s="21"/>
      <c r="HR430" s="21"/>
      <c r="HS430" s="21"/>
      <c r="HT430" s="21"/>
      <c r="HU430" s="21"/>
      <c r="HV430" s="21"/>
      <c r="HW430" s="21"/>
      <c r="HX430" s="21"/>
      <c r="HY430" s="21"/>
      <c r="HZ430" s="21"/>
      <c r="IA430" s="21"/>
      <c r="IB430" s="21"/>
      <c r="IC430" s="21"/>
      <c r="ID430" s="21"/>
      <c r="IE430" s="21"/>
      <c r="IF430" s="21"/>
      <c r="IG430" s="21"/>
      <c r="IH430" s="21"/>
      <c r="II430" s="21"/>
      <c r="IJ430" s="21"/>
      <c r="IK430" s="21"/>
      <c r="IL430" s="21"/>
      <c r="IM430" s="21"/>
      <c r="IN430" s="21"/>
      <c r="IO430" s="21"/>
      <c r="IP430" s="21"/>
      <c r="IQ430" s="21"/>
      <c r="IR430" s="21"/>
      <c r="IS430" s="21"/>
      <c r="IT430" s="21"/>
      <c r="IU430" s="21"/>
      <c r="IV430" s="21"/>
      <c r="IW430" s="21"/>
      <c r="IX430" s="21"/>
      <c r="IY430" s="21"/>
      <c r="IZ430" s="21"/>
      <c r="JA430" s="21"/>
      <c r="JB430" s="21"/>
      <c r="JC430" s="21"/>
      <c r="JD430" s="21"/>
      <c r="JE430" s="21"/>
      <c r="JF430" s="21"/>
      <c r="JG430" s="28"/>
      <c r="JH430" s="21"/>
      <c r="JI430" s="21"/>
      <c r="JJ430" s="21"/>
      <c r="JK430" s="21"/>
      <c r="JL430" s="21"/>
      <c r="JM430" s="21"/>
      <c r="JN430" s="21"/>
      <c r="JO430" s="21"/>
      <c r="JP430" s="21"/>
      <c r="JQ430" s="21"/>
      <c r="JR430" s="21"/>
      <c r="JS430" s="21"/>
      <c r="JT430" s="21"/>
      <c r="JU430" s="21"/>
      <c r="JV430" s="21"/>
      <c r="JW430" s="21"/>
      <c r="JX430" s="21"/>
      <c r="JY430" s="21"/>
      <c r="JZ430" s="21"/>
      <c r="KA430" s="21"/>
      <c r="KB430" s="28"/>
    </row>
    <row r="431" spans="2:288" ht="15" customHeight="1" x14ac:dyDescent="0.25">
      <c r="B431" s="1590" t="s">
        <v>245</v>
      </c>
      <c r="C431" s="1588" t="str">
        <v/>
      </c>
      <c r="D431" s="1588" t="str">
        <v/>
      </c>
      <c r="E431" s="1588" t="str">
        <v/>
      </c>
      <c r="F431" s="1588" t="str">
        <v/>
      </c>
      <c r="G431" s="1588" t="str">
        <v/>
      </c>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8"/>
      <c r="DX431" s="21"/>
      <c r="DY431" s="21"/>
      <c r="DZ431" s="21"/>
      <c r="EA431" s="21"/>
      <c r="EB431" s="21"/>
      <c r="EC431" s="21"/>
      <c r="ED431" s="21"/>
      <c r="EE431" s="21"/>
      <c r="EF431" s="21"/>
      <c r="EG431" s="21"/>
      <c r="EH431" s="21"/>
      <c r="EI431" s="21"/>
      <c r="EJ431" s="21"/>
      <c r="EK431" s="21"/>
      <c r="EL431" s="21"/>
      <c r="EM431" s="21"/>
      <c r="EN431" s="21"/>
      <c r="EO431" s="21"/>
      <c r="EP431" s="21"/>
      <c r="EQ431" s="21"/>
      <c r="ER431" s="28"/>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c r="GR431" s="21"/>
      <c r="GS431" s="21"/>
      <c r="GT431" s="21"/>
      <c r="GU431" s="21"/>
      <c r="GV431" s="21"/>
      <c r="GW431" s="21"/>
      <c r="GX431" s="21"/>
      <c r="GY431" s="21"/>
      <c r="GZ431" s="21"/>
      <c r="HA431" s="21"/>
      <c r="HB431" s="21"/>
      <c r="HC431" s="21"/>
      <c r="HD431" s="21"/>
      <c r="HE431" s="21"/>
      <c r="HF431" s="21"/>
      <c r="HG431" s="21"/>
      <c r="HH431" s="21"/>
      <c r="HI431" s="21"/>
      <c r="HJ431" s="21"/>
      <c r="HK431" s="21"/>
      <c r="HL431" s="21"/>
      <c r="HM431" s="21"/>
      <c r="HN431" s="21"/>
      <c r="HO431" s="21"/>
      <c r="HP431" s="21"/>
      <c r="HQ431" s="21"/>
      <c r="HR431" s="21"/>
      <c r="HS431" s="21"/>
      <c r="HT431" s="21"/>
      <c r="HU431" s="21"/>
      <c r="HV431" s="21"/>
      <c r="HW431" s="21"/>
      <c r="HX431" s="21"/>
      <c r="HY431" s="21"/>
      <c r="HZ431" s="21"/>
      <c r="IA431" s="21"/>
      <c r="IB431" s="21"/>
      <c r="IC431" s="21"/>
      <c r="ID431" s="21"/>
      <c r="IE431" s="21"/>
      <c r="IF431" s="21"/>
      <c r="IG431" s="21"/>
      <c r="IH431" s="21"/>
      <c r="II431" s="21"/>
      <c r="IJ431" s="21"/>
      <c r="IK431" s="21"/>
      <c r="IL431" s="21"/>
      <c r="IM431" s="21"/>
      <c r="IN431" s="21"/>
      <c r="IO431" s="21"/>
      <c r="IP431" s="21"/>
      <c r="IQ431" s="21"/>
      <c r="IR431" s="21"/>
      <c r="IS431" s="21"/>
      <c r="IT431" s="21"/>
      <c r="IU431" s="21"/>
      <c r="IV431" s="21"/>
      <c r="IW431" s="21"/>
      <c r="IX431" s="21"/>
      <c r="IY431" s="21"/>
      <c r="IZ431" s="21"/>
      <c r="JA431" s="21"/>
      <c r="JB431" s="21"/>
      <c r="JC431" s="21"/>
      <c r="JD431" s="21"/>
      <c r="JE431" s="21"/>
      <c r="JF431" s="21"/>
      <c r="JG431" s="28"/>
      <c r="JH431" s="21"/>
      <c r="JI431" s="21"/>
      <c r="JJ431" s="21"/>
      <c r="JK431" s="21"/>
      <c r="JL431" s="21"/>
      <c r="JM431" s="21"/>
      <c r="JN431" s="21"/>
      <c r="JO431" s="21"/>
      <c r="JP431" s="21"/>
      <c r="JQ431" s="21"/>
      <c r="JR431" s="21"/>
      <c r="JS431" s="21"/>
      <c r="JT431" s="21"/>
      <c r="JU431" s="21"/>
      <c r="JV431" s="21"/>
      <c r="JW431" s="21"/>
      <c r="JX431" s="21"/>
      <c r="JY431" s="21"/>
      <c r="JZ431" s="21"/>
      <c r="KA431" s="21"/>
      <c r="KB431" s="28"/>
    </row>
    <row r="432" spans="2:288" ht="15" customHeight="1" x14ac:dyDescent="0.25">
      <c r="B432" s="1590" t="s">
        <v>246</v>
      </c>
      <c r="C432" s="1588" t="str">
        <v/>
      </c>
      <c r="D432" s="1588" t="str">
        <v/>
      </c>
      <c r="E432" s="1588" t="str">
        <v/>
      </c>
      <c r="F432" s="1588" t="str">
        <v/>
      </c>
      <c r="G432" s="1588" t="str">
        <v/>
      </c>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8"/>
      <c r="DX432" s="21"/>
      <c r="DY432" s="21"/>
      <c r="DZ432" s="21"/>
      <c r="EA432" s="21"/>
      <c r="EB432" s="21"/>
      <c r="EC432" s="21"/>
      <c r="ED432" s="21"/>
      <c r="EE432" s="21"/>
      <c r="EF432" s="21"/>
      <c r="EG432" s="21"/>
      <c r="EH432" s="21"/>
      <c r="EI432" s="21"/>
      <c r="EJ432" s="21"/>
      <c r="EK432" s="21"/>
      <c r="EL432" s="21"/>
      <c r="EM432" s="21"/>
      <c r="EN432" s="21"/>
      <c r="EO432" s="21"/>
      <c r="EP432" s="21"/>
      <c r="EQ432" s="21"/>
      <c r="ER432" s="28"/>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c r="GR432" s="21"/>
      <c r="GS432" s="21"/>
      <c r="GT432" s="21"/>
      <c r="GU432" s="21"/>
      <c r="GV432" s="21"/>
      <c r="GW432" s="21"/>
      <c r="GX432" s="21"/>
      <c r="GY432" s="21"/>
      <c r="GZ432" s="21"/>
      <c r="HA432" s="21"/>
      <c r="HB432" s="21"/>
      <c r="HC432" s="21"/>
      <c r="HD432" s="21"/>
      <c r="HE432" s="21"/>
      <c r="HF432" s="21"/>
      <c r="HG432" s="21"/>
      <c r="HH432" s="21"/>
      <c r="HI432" s="21"/>
      <c r="HJ432" s="21"/>
      <c r="HK432" s="21"/>
      <c r="HL432" s="21"/>
      <c r="HM432" s="21"/>
      <c r="HN432" s="21"/>
      <c r="HO432" s="21"/>
      <c r="HP432" s="21"/>
      <c r="HQ432" s="21"/>
      <c r="HR432" s="21"/>
      <c r="HS432" s="21"/>
      <c r="HT432" s="21"/>
      <c r="HU432" s="21"/>
      <c r="HV432" s="21"/>
      <c r="HW432" s="21"/>
      <c r="HX432" s="21"/>
      <c r="HY432" s="21"/>
      <c r="HZ432" s="21"/>
      <c r="IA432" s="21"/>
      <c r="IB432" s="21"/>
      <c r="IC432" s="21"/>
      <c r="ID432" s="21"/>
      <c r="IE432" s="21"/>
      <c r="IF432" s="21"/>
      <c r="IG432" s="21"/>
      <c r="IH432" s="21"/>
      <c r="II432" s="21"/>
      <c r="IJ432" s="21"/>
      <c r="IK432" s="21"/>
      <c r="IL432" s="21"/>
      <c r="IM432" s="21"/>
      <c r="IN432" s="21"/>
      <c r="IO432" s="21"/>
      <c r="IP432" s="21"/>
      <c r="IQ432" s="21"/>
      <c r="IR432" s="21"/>
      <c r="IS432" s="21"/>
      <c r="IT432" s="21"/>
      <c r="IU432" s="21"/>
      <c r="IV432" s="21"/>
      <c r="IW432" s="21"/>
      <c r="IX432" s="21"/>
      <c r="IY432" s="21"/>
      <c r="IZ432" s="21"/>
      <c r="JA432" s="21"/>
      <c r="JB432" s="21"/>
      <c r="JC432" s="21"/>
      <c r="JD432" s="21"/>
      <c r="JE432" s="21"/>
      <c r="JF432" s="21"/>
      <c r="JG432" s="28"/>
      <c r="JH432" s="21"/>
      <c r="JI432" s="21"/>
      <c r="JJ432" s="21"/>
      <c r="JK432" s="21"/>
      <c r="JL432" s="21"/>
      <c r="JM432" s="21"/>
      <c r="JN432" s="21"/>
      <c r="JO432" s="21"/>
      <c r="JP432" s="21"/>
      <c r="JQ432" s="21"/>
      <c r="JR432" s="21"/>
      <c r="JS432" s="21"/>
      <c r="JT432" s="21"/>
      <c r="JU432" s="21"/>
      <c r="JV432" s="21"/>
      <c r="JW432" s="21"/>
      <c r="JX432" s="21"/>
      <c r="JY432" s="21"/>
      <c r="JZ432" s="21"/>
      <c r="KA432" s="21"/>
      <c r="KB432" s="28"/>
    </row>
    <row r="433" spans="2:288" ht="15" customHeight="1" x14ac:dyDescent="0.25">
      <c r="B433" s="1590" t="s">
        <v>247</v>
      </c>
      <c r="C433" s="1588" t="str">
        <v/>
      </c>
      <c r="D433" s="1588" t="str">
        <v/>
      </c>
      <c r="E433" s="1588" t="str">
        <v/>
      </c>
      <c r="F433" s="1588" t="str">
        <v/>
      </c>
      <c r="G433" s="1588" t="str">
        <v/>
      </c>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8"/>
      <c r="DX433" s="21"/>
      <c r="DY433" s="21"/>
      <c r="DZ433" s="21"/>
      <c r="EA433" s="21"/>
      <c r="EB433" s="21"/>
      <c r="EC433" s="21"/>
      <c r="ED433" s="21"/>
      <c r="EE433" s="21"/>
      <c r="EF433" s="21"/>
      <c r="EG433" s="21"/>
      <c r="EH433" s="21"/>
      <c r="EI433" s="21"/>
      <c r="EJ433" s="21"/>
      <c r="EK433" s="21"/>
      <c r="EL433" s="21"/>
      <c r="EM433" s="21"/>
      <c r="EN433" s="21"/>
      <c r="EO433" s="21"/>
      <c r="EP433" s="21"/>
      <c r="EQ433" s="21"/>
      <c r="ER433" s="28"/>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c r="GQ433" s="21"/>
      <c r="GR433" s="21"/>
      <c r="GS433" s="21"/>
      <c r="GT433" s="21"/>
      <c r="GU433" s="21"/>
      <c r="GV433" s="21"/>
      <c r="GW433" s="21"/>
      <c r="GX433" s="21"/>
      <c r="GY433" s="21"/>
      <c r="GZ433" s="21"/>
      <c r="HA433" s="21"/>
      <c r="HB433" s="21"/>
      <c r="HC433" s="21"/>
      <c r="HD433" s="21"/>
      <c r="HE433" s="21"/>
      <c r="HF433" s="21"/>
      <c r="HG433" s="21"/>
      <c r="HH433" s="21"/>
      <c r="HI433" s="21"/>
      <c r="HJ433" s="21"/>
      <c r="HK433" s="21"/>
      <c r="HL433" s="21"/>
      <c r="HM433" s="21"/>
      <c r="HN433" s="21"/>
      <c r="HO433" s="21"/>
      <c r="HP433" s="21"/>
      <c r="HQ433" s="21"/>
      <c r="HR433" s="21"/>
      <c r="HS433" s="21"/>
      <c r="HT433" s="21"/>
      <c r="HU433" s="21"/>
      <c r="HV433" s="21"/>
      <c r="HW433" s="21"/>
      <c r="HX433" s="21"/>
      <c r="HY433" s="21"/>
      <c r="HZ433" s="21"/>
      <c r="IA433" s="21"/>
      <c r="IB433" s="21"/>
      <c r="IC433" s="21"/>
      <c r="ID433" s="21"/>
      <c r="IE433" s="21"/>
      <c r="IF433" s="21"/>
      <c r="IG433" s="21"/>
      <c r="IH433" s="21"/>
      <c r="II433" s="21"/>
      <c r="IJ433" s="21"/>
      <c r="IK433" s="21"/>
      <c r="IL433" s="21"/>
      <c r="IM433" s="21"/>
      <c r="IN433" s="21"/>
      <c r="IO433" s="21"/>
      <c r="IP433" s="21"/>
      <c r="IQ433" s="21"/>
      <c r="IR433" s="21"/>
      <c r="IS433" s="21"/>
      <c r="IT433" s="21"/>
      <c r="IU433" s="21"/>
      <c r="IV433" s="21"/>
      <c r="IW433" s="21"/>
      <c r="IX433" s="21"/>
      <c r="IY433" s="21"/>
      <c r="IZ433" s="21"/>
      <c r="JA433" s="21"/>
      <c r="JB433" s="21"/>
      <c r="JC433" s="21"/>
      <c r="JD433" s="21"/>
      <c r="JE433" s="21"/>
      <c r="JF433" s="21"/>
      <c r="JG433" s="28"/>
      <c r="JH433" s="21"/>
      <c r="JI433" s="21"/>
      <c r="JJ433" s="21"/>
      <c r="JK433" s="21"/>
      <c r="JL433" s="21"/>
      <c r="JM433" s="21"/>
      <c r="JN433" s="21"/>
      <c r="JO433" s="21"/>
      <c r="JP433" s="21"/>
      <c r="JQ433" s="21"/>
      <c r="JR433" s="21"/>
      <c r="JS433" s="21"/>
      <c r="JT433" s="21"/>
      <c r="JU433" s="21"/>
      <c r="JV433" s="21"/>
      <c r="JW433" s="21"/>
      <c r="JX433" s="21"/>
      <c r="JY433" s="21"/>
      <c r="JZ433" s="21"/>
      <c r="KA433" s="21"/>
      <c r="KB433" s="28"/>
    </row>
    <row r="434" spans="2:288" ht="15" customHeight="1" x14ac:dyDescent="0.25">
      <c r="B434" s="1590" t="s">
        <v>248</v>
      </c>
      <c r="C434" s="1588" t="str">
        <v/>
      </c>
      <c r="D434" s="1588" t="str">
        <v/>
      </c>
      <c r="E434" s="1588" t="str">
        <v/>
      </c>
      <c r="F434" s="1588" t="str">
        <v/>
      </c>
      <c r="G434" s="1588" t="str">
        <v/>
      </c>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8"/>
      <c r="DX434" s="21"/>
      <c r="DY434" s="21"/>
      <c r="DZ434" s="21"/>
      <c r="EA434" s="21"/>
      <c r="EB434" s="21"/>
      <c r="EC434" s="21"/>
      <c r="ED434" s="21"/>
      <c r="EE434" s="21"/>
      <c r="EF434" s="21"/>
      <c r="EG434" s="21"/>
      <c r="EH434" s="21"/>
      <c r="EI434" s="21"/>
      <c r="EJ434" s="21"/>
      <c r="EK434" s="21"/>
      <c r="EL434" s="21"/>
      <c r="EM434" s="21"/>
      <c r="EN434" s="21"/>
      <c r="EO434" s="21"/>
      <c r="EP434" s="21"/>
      <c r="EQ434" s="21"/>
      <c r="ER434" s="28"/>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c r="GQ434" s="21"/>
      <c r="GR434" s="21"/>
      <c r="GS434" s="21"/>
      <c r="GT434" s="21"/>
      <c r="GU434" s="21"/>
      <c r="GV434" s="21"/>
      <c r="GW434" s="21"/>
      <c r="GX434" s="21"/>
      <c r="GY434" s="21"/>
      <c r="GZ434" s="21"/>
      <c r="HA434" s="21"/>
      <c r="HB434" s="21"/>
      <c r="HC434" s="21"/>
      <c r="HD434" s="21"/>
      <c r="HE434" s="21"/>
      <c r="HF434" s="21"/>
      <c r="HG434" s="21"/>
      <c r="HH434" s="21"/>
      <c r="HI434" s="21"/>
      <c r="HJ434" s="21"/>
      <c r="HK434" s="21"/>
      <c r="HL434" s="21"/>
      <c r="HM434" s="21"/>
      <c r="HN434" s="21"/>
      <c r="HO434" s="21"/>
      <c r="HP434" s="21"/>
      <c r="HQ434" s="21"/>
      <c r="HR434" s="21"/>
      <c r="HS434" s="21"/>
      <c r="HT434" s="21"/>
      <c r="HU434" s="21"/>
      <c r="HV434" s="21"/>
      <c r="HW434" s="21"/>
      <c r="HX434" s="21"/>
      <c r="HY434" s="21"/>
      <c r="HZ434" s="21"/>
      <c r="IA434" s="21"/>
      <c r="IB434" s="21"/>
      <c r="IC434" s="21"/>
      <c r="ID434" s="21"/>
      <c r="IE434" s="21"/>
      <c r="IF434" s="21"/>
      <c r="IG434" s="21"/>
      <c r="IH434" s="21"/>
      <c r="II434" s="21"/>
      <c r="IJ434" s="21"/>
      <c r="IK434" s="21"/>
      <c r="IL434" s="21"/>
      <c r="IM434" s="21"/>
      <c r="IN434" s="21"/>
      <c r="IO434" s="21"/>
      <c r="IP434" s="21"/>
      <c r="IQ434" s="21"/>
      <c r="IR434" s="21"/>
      <c r="IS434" s="21"/>
      <c r="IT434" s="21"/>
      <c r="IU434" s="21"/>
      <c r="IV434" s="21"/>
      <c r="IW434" s="21"/>
      <c r="IX434" s="21"/>
      <c r="IY434" s="21"/>
      <c r="IZ434" s="21"/>
      <c r="JA434" s="21"/>
      <c r="JB434" s="21"/>
      <c r="JC434" s="21"/>
      <c r="JD434" s="21"/>
      <c r="JE434" s="21"/>
      <c r="JF434" s="21"/>
      <c r="JG434" s="28"/>
      <c r="JH434" s="21"/>
      <c r="JI434" s="21"/>
      <c r="JJ434" s="21"/>
      <c r="JK434" s="21"/>
      <c r="JL434" s="21"/>
      <c r="JM434" s="21"/>
      <c r="JN434" s="21"/>
      <c r="JO434" s="21"/>
      <c r="JP434" s="21"/>
      <c r="JQ434" s="21"/>
      <c r="JR434" s="21"/>
      <c r="JS434" s="21"/>
      <c r="JT434" s="21"/>
      <c r="JU434" s="21"/>
      <c r="JV434" s="21"/>
      <c r="JW434" s="21"/>
      <c r="JX434" s="21"/>
      <c r="JY434" s="21"/>
      <c r="JZ434" s="21"/>
      <c r="KA434" s="21"/>
      <c r="KB434" s="28"/>
    </row>
    <row r="435" spans="2:288" ht="15" customHeight="1" x14ac:dyDescent="0.25">
      <c r="B435" s="1590" t="s">
        <v>249</v>
      </c>
      <c r="C435" s="1588" t="str">
        <v/>
      </c>
      <c r="D435" s="1588" t="str">
        <v/>
      </c>
      <c r="E435" s="1588" t="str">
        <v/>
      </c>
      <c r="F435" s="1588" t="str">
        <v/>
      </c>
      <c r="G435" s="1588" t="str">
        <v/>
      </c>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8"/>
      <c r="DX435" s="21"/>
      <c r="DY435" s="21"/>
      <c r="DZ435" s="21"/>
      <c r="EA435" s="21"/>
      <c r="EB435" s="21"/>
      <c r="EC435" s="21"/>
      <c r="ED435" s="21"/>
      <c r="EE435" s="21"/>
      <c r="EF435" s="21"/>
      <c r="EG435" s="21"/>
      <c r="EH435" s="21"/>
      <c r="EI435" s="21"/>
      <c r="EJ435" s="21"/>
      <c r="EK435" s="21"/>
      <c r="EL435" s="21"/>
      <c r="EM435" s="21"/>
      <c r="EN435" s="21"/>
      <c r="EO435" s="21"/>
      <c r="EP435" s="21"/>
      <c r="EQ435" s="21"/>
      <c r="ER435" s="28"/>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c r="GQ435" s="21"/>
      <c r="GR435" s="21"/>
      <c r="GS435" s="21"/>
      <c r="GT435" s="21"/>
      <c r="GU435" s="21"/>
      <c r="GV435" s="21"/>
      <c r="GW435" s="21"/>
      <c r="GX435" s="21"/>
      <c r="GY435" s="21"/>
      <c r="GZ435" s="21"/>
      <c r="HA435" s="21"/>
      <c r="HB435" s="21"/>
      <c r="HC435" s="21"/>
      <c r="HD435" s="21"/>
      <c r="HE435" s="21"/>
      <c r="HF435" s="21"/>
      <c r="HG435" s="21"/>
      <c r="HH435" s="21"/>
      <c r="HI435" s="21"/>
      <c r="HJ435" s="21"/>
      <c r="HK435" s="21"/>
      <c r="HL435" s="21"/>
      <c r="HM435" s="21"/>
      <c r="HN435" s="21"/>
      <c r="HO435" s="21"/>
      <c r="HP435" s="21"/>
      <c r="HQ435" s="21"/>
      <c r="HR435" s="21"/>
      <c r="HS435" s="21"/>
      <c r="HT435" s="21"/>
      <c r="HU435" s="21"/>
      <c r="HV435" s="21"/>
      <c r="HW435" s="21"/>
      <c r="HX435" s="21"/>
      <c r="HY435" s="21"/>
      <c r="HZ435" s="21"/>
      <c r="IA435" s="21"/>
      <c r="IB435" s="21"/>
      <c r="IC435" s="21"/>
      <c r="ID435" s="21"/>
      <c r="IE435" s="21"/>
      <c r="IF435" s="21"/>
      <c r="IG435" s="21"/>
      <c r="IH435" s="21"/>
      <c r="II435" s="21"/>
      <c r="IJ435" s="21"/>
      <c r="IK435" s="21"/>
      <c r="IL435" s="21"/>
      <c r="IM435" s="21"/>
      <c r="IN435" s="21"/>
      <c r="IO435" s="21"/>
      <c r="IP435" s="21"/>
      <c r="IQ435" s="21"/>
      <c r="IR435" s="21"/>
      <c r="IS435" s="21"/>
      <c r="IT435" s="21"/>
      <c r="IU435" s="21"/>
      <c r="IV435" s="21"/>
      <c r="IW435" s="21"/>
      <c r="IX435" s="21"/>
      <c r="IY435" s="21"/>
      <c r="IZ435" s="21"/>
      <c r="JA435" s="21"/>
      <c r="JB435" s="21"/>
      <c r="JC435" s="21"/>
      <c r="JD435" s="21"/>
      <c r="JE435" s="21"/>
      <c r="JF435" s="21"/>
      <c r="JG435" s="28"/>
      <c r="JH435" s="21"/>
      <c r="JI435" s="21"/>
      <c r="JJ435" s="21"/>
      <c r="JK435" s="21"/>
      <c r="JL435" s="21"/>
      <c r="JM435" s="21"/>
      <c r="JN435" s="21"/>
      <c r="JO435" s="21"/>
      <c r="JP435" s="21"/>
      <c r="JQ435" s="21"/>
      <c r="JR435" s="21"/>
      <c r="JS435" s="21"/>
      <c r="JT435" s="21"/>
      <c r="JU435" s="21"/>
      <c r="JV435" s="21"/>
      <c r="JW435" s="21"/>
      <c r="JX435" s="21"/>
      <c r="JY435" s="21"/>
      <c r="JZ435" s="21"/>
      <c r="KA435" s="21"/>
      <c r="KB435" s="28"/>
    </row>
    <row r="436" spans="2:288" ht="15" customHeight="1" x14ac:dyDescent="0.25">
      <c r="B436" s="1590" t="s">
        <v>250</v>
      </c>
      <c r="C436" s="1588" t="str">
        <v/>
      </c>
      <c r="D436" s="1588" t="str">
        <v/>
      </c>
      <c r="E436" s="1588" t="str">
        <v/>
      </c>
      <c r="F436" s="1588" t="str">
        <v/>
      </c>
      <c r="G436" s="1588" t="str">
        <v/>
      </c>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8"/>
      <c r="DX436" s="21"/>
      <c r="DY436" s="21"/>
      <c r="DZ436" s="21"/>
      <c r="EA436" s="21"/>
      <c r="EB436" s="21"/>
      <c r="EC436" s="21"/>
      <c r="ED436" s="21"/>
      <c r="EE436" s="21"/>
      <c r="EF436" s="21"/>
      <c r="EG436" s="21"/>
      <c r="EH436" s="21"/>
      <c r="EI436" s="21"/>
      <c r="EJ436" s="21"/>
      <c r="EK436" s="21"/>
      <c r="EL436" s="21"/>
      <c r="EM436" s="21"/>
      <c r="EN436" s="21"/>
      <c r="EO436" s="21"/>
      <c r="EP436" s="21"/>
      <c r="EQ436" s="21"/>
      <c r="ER436" s="28"/>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c r="GQ436" s="21"/>
      <c r="GR436" s="21"/>
      <c r="GS436" s="21"/>
      <c r="GT436" s="21"/>
      <c r="GU436" s="21"/>
      <c r="GV436" s="21"/>
      <c r="GW436" s="21"/>
      <c r="GX436" s="21"/>
      <c r="GY436" s="21"/>
      <c r="GZ436" s="21"/>
      <c r="HA436" s="21"/>
      <c r="HB436" s="21"/>
      <c r="HC436" s="21"/>
      <c r="HD436" s="21"/>
      <c r="HE436" s="21"/>
      <c r="HF436" s="21"/>
      <c r="HG436" s="21"/>
      <c r="HH436" s="21"/>
      <c r="HI436" s="21"/>
      <c r="HJ436" s="21"/>
      <c r="HK436" s="21"/>
      <c r="HL436" s="21"/>
      <c r="HM436" s="21"/>
      <c r="HN436" s="21"/>
      <c r="HO436" s="21"/>
      <c r="HP436" s="21"/>
      <c r="HQ436" s="21"/>
      <c r="HR436" s="21"/>
      <c r="HS436" s="21"/>
      <c r="HT436" s="21"/>
      <c r="HU436" s="21"/>
      <c r="HV436" s="21"/>
      <c r="HW436" s="21"/>
      <c r="HX436" s="21"/>
      <c r="HY436" s="21"/>
      <c r="HZ436" s="21"/>
      <c r="IA436" s="21"/>
      <c r="IB436" s="21"/>
      <c r="IC436" s="21"/>
      <c r="ID436" s="21"/>
      <c r="IE436" s="21"/>
      <c r="IF436" s="21"/>
      <c r="IG436" s="21"/>
      <c r="IH436" s="21"/>
      <c r="II436" s="21"/>
      <c r="IJ436" s="21"/>
      <c r="IK436" s="21"/>
      <c r="IL436" s="21"/>
      <c r="IM436" s="21"/>
      <c r="IN436" s="21"/>
      <c r="IO436" s="21"/>
      <c r="IP436" s="21"/>
      <c r="IQ436" s="21"/>
      <c r="IR436" s="21"/>
      <c r="IS436" s="21"/>
      <c r="IT436" s="21"/>
      <c r="IU436" s="21"/>
      <c r="IV436" s="21"/>
      <c r="IW436" s="21"/>
      <c r="IX436" s="21"/>
      <c r="IY436" s="21"/>
      <c r="IZ436" s="21"/>
      <c r="JA436" s="21"/>
      <c r="JB436" s="21"/>
      <c r="JC436" s="21"/>
      <c r="JD436" s="21"/>
      <c r="JE436" s="21"/>
      <c r="JF436" s="21"/>
      <c r="JG436" s="28"/>
      <c r="JH436" s="21"/>
      <c r="JI436" s="21"/>
      <c r="JJ436" s="21"/>
      <c r="JK436" s="21"/>
      <c r="JL436" s="21"/>
      <c r="JM436" s="21"/>
      <c r="JN436" s="21"/>
      <c r="JO436" s="21"/>
      <c r="JP436" s="21"/>
      <c r="JQ436" s="21"/>
      <c r="JR436" s="21"/>
      <c r="JS436" s="21"/>
      <c r="JT436" s="21"/>
      <c r="JU436" s="21"/>
      <c r="JV436" s="21"/>
      <c r="JW436" s="21"/>
      <c r="JX436" s="21"/>
      <c r="JY436" s="21"/>
      <c r="JZ436" s="21"/>
      <c r="KA436" s="21"/>
      <c r="KB436" s="28"/>
    </row>
    <row r="437" spans="2:288" ht="15" customHeight="1" x14ac:dyDescent="0.25">
      <c r="B437" s="1590" t="s">
        <v>251</v>
      </c>
      <c r="C437" s="1588" t="str">
        <v/>
      </c>
      <c r="D437" s="1588" t="str">
        <v/>
      </c>
      <c r="E437" s="1588" t="str">
        <v/>
      </c>
      <c r="F437" s="1588" t="str">
        <v/>
      </c>
      <c r="G437" s="1588" t="str">
        <v/>
      </c>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8"/>
      <c r="DX437" s="21"/>
      <c r="DY437" s="21"/>
      <c r="DZ437" s="21"/>
      <c r="EA437" s="21"/>
      <c r="EB437" s="21"/>
      <c r="EC437" s="21"/>
      <c r="ED437" s="21"/>
      <c r="EE437" s="21"/>
      <c r="EF437" s="21"/>
      <c r="EG437" s="21"/>
      <c r="EH437" s="21"/>
      <c r="EI437" s="21"/>
      <c r="EJ437" s="21"/>
      <c r="EK437" s="21"/>
      <c r="EL437" s="21"/>
      <c r="EM437" s="21"/>
      <c r="EN437" s="21"/>
      <c r="EO437" s="21"/>
      <c r="EP437" s="21"/>
      <c r="EQ437" s="21"/>
      <c r="ER437" s="28"/>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c r="GQ437" s="21"/>
      <c r="GR437" s="21"/>
      <c r="GS437" s="21"/>
      <c r="GT437" s="21"/>
      <c r="GU437" s="21"/>
      <c r="GV437" s="21"/>
      <c r="GW437" s="21"/>
      <c r="GX437" s="21"/>
      <c r="GY437" s="21"/>
      <c r="GZ437" s="21"/>
      <c r="HA437" s="21"/>
      <c r="HB437" s="21"/>
      <c r="HC437" s="21"/>
      <c r="HD437" s="21"/>
      <c r="HE437" s="21"/>
      <c r="HF437" s="21"/>
      <c r="HG437" s="21"/>
      <c r="HH437" s="21"/>
      <c r="HI437" s="21"/>
      <c r="HJ437" s="21"/>
      <c r="HK437" s="21"/>
      <c r="HL437" s="21"/>
      <c r="HM437" s="21"/>
      <c r="HN437" s="21"/>
      <c r="HO437" s="21"/>
      <c r="HP437" s="21"/>
      <c r="HQ437" s="21"/>
      <c r="HR437" s="21"/>
      <c r="HS437" s="21"/>
      <c r="HT437" s="21"/>
      <c r="HU437" s="21"/>
      <c r="HV437" s="21"/>
      <c r="HW437" s="21"/>
      <c r="HX437" s="21"/>
      <c r="HY437" s="21"/>
      <c r="HZ437" s="21"/>
      <c r="IA437" s="21"/>
      <c r="IB437" s="21"/>
      <c r="IC437" s="21"/>
      <c r="ID437" s="21"/>
      <c r="IE437" s="21"/>
      <c r="IF437" s="21"/>
      <c r="IG437" s="21"/>
      <c r="IH437" s="21"/>
      <c r="II437" s="21"/>
      <c r="IJ437" s="21"/>
      <c r="IK437" s="21"/>
      <c r="IL437" s="21"/>
      <c r="IM437" s="21"/>
      <c r="IN437" s="21"/>
      <c r="IO437" s="21"/>
      <c r="IP437" s="21"/>
      <c r="IQ437" s="21"/>
      <c r="IR437" s="21"/>
      <c r="IS437" s="21"/>
      <c r="IT437" s="21"/>
      <c r="IU437" s="21"/>
      <c r="IV437" s="21"/>
      <c r="IW437" s="21"/>
      <c r="IX437" s="21"/>
      <c r="IY437" s="21"/>
      <c r="IZ437" s="21"/>
      <c r="JA437" s="21"/>
      <c r="JB437" s="21"/>
      <c r="JC437" s="21"/>
      <c r="JD437" s="21"/>
      <c r="JE437" s="21"/>
      <c r="JF437" s="21"/>
      <c r="JG437" s="28"/>
      <c r="JH437" s="21"/>
      <c r="JI437" s="21"/>
      <c r="JJ437" s="21"/>
      <c r="JK437" s="21"/>
      <c r="JL437" s="21"/>
      <c r="JM437" s="21"/>
      <c r="JN437" s="21"/>
      <c r="JO437" s="21"/>
      <c r="JP437" s="21"/>
      <c r="JQ437" s="21"/>
      <c r="JR437" s="21"/>
      <c r="JS437" s="21"/>
      <c r="JT437" s="21"/>
      <c r="JU437" s="21"/>
      <c r="JV437" s="21"/>
      <c r="JW437" s="21"/>
      <c r="JX437" s="21"/>
      <c r="JY437" s="21"/>
      <c r="JZ437" s="21"/>
      <c r="KA437" s="21"/>
      <c r="KB437" s="28"/>
    </row>
    <row r="438" spans="2:288" ht="15" customHeight="1" x14ac:dyDescent="0.25">
      <c r="B438" s="1590" t="s">
        <v>252</v>
      </c>
      <c r="C438" s="1588" t="str">
        <v/>
      </c>
      <c r="D438" s="1588" t="str">
        <v/>
      </c>
      <c r="E438" s="1588" t="str">
        <v/>
      </c>
      <c r="F438" s="1588" t="str">
        <v/>
      </c>
      <c r="G438" s="1588" t="str">
        <v/>
      </c>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8"/>
      <c r="DX438" s="21"/>
      <c r="DY438" s="21"/>
      <c r="DZ438" s="21"/>
      <c r="EA438" s="21"/>
      <c r="EB438" s="21"/>
      <c r="EC438" s="21"/>
      <c r="ED438" s="21"/>
      <c r="EE438" s="21"/>
      <c r="EF438" s="21"/>
      <c r="EG438" s="21"/>
      <c r="EH438" s="21"/>
      <c r="EI438" s="21"/>
      <c r="EJ438" s="21"/>
      <c r="EK438" s="21"/>
      <c r="EL438" s="21"/>
      <c r="EM438" s="21"/>
      <c r="EN438" s="21"/>
      <c r="EO438" s="21"/>
      <c r="EP438" s="21"/>
      <c r="EQ438" s="21"/>
      <c r="ER438" s="28"/>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c r="GR438" s="21"/>
      <c r="GS438" s="21"/>
      <c r="GT438" s="21"/>
      <c r="GU438" s="21"/>
      <c r="GV438" s="21"/>
      <c r="GW438" s="21"/>
      <c r="GX438" s="21"/>
      <c r="GY438" s="21"/>
      <c r="GZ438" s="21"/>
      <c r="HA438" s="21"/>
      <c r="HB438" s="21"/>
      <c r="HC438" s="21"/>
      <c r="HD438" s="21"/>
      <c r="HE438" s="21"/>
      <c r="HF438" s="21"/>
      <c r="HG438" s="21"/>
      <c r="HH438" s="21"/>
      <c r="HI438" s="21"/>
      <c r="HJ438" s="21"/>
      <c r="HK438" s="21"/>
      <c r="HL438" s="21"/>
      <c r="HM438" s="21"/>
      <c r="HN438" s="21"/>
      <c r="HO438" s="21"/>
      <c r="HP438" s="21"/>
      <c r="HQ438" s="21"/>
      <c r="HR438" s="21"/>
      <c r="HS438" s="21"/>
      <c r="HT438" s="21"/>
      <c r="HU438" s="21"/>
      <c r="HV438" s="21"/>
      <c r="HW438" s="21"/>
      <c r="HX438" s="21"/>
      <c r="HY438" s="21"/>
      <c r="HZ438" s="21"/>
      <c r="IA438" s="21"/>
      <c r="IB438" s="21"/>
      <c r="IC438" s="21"/>
      <c r="ID438" s="21"/>
      <c r="IE438" s="21"/>
      <c r="IF438" s="21"/>
      <c r="IG438" s="21"/>
      <c r="IH438" s="21"/>
      <c r="II438" s="21"/>
      <c r="IJ438" s="21"/>
      <c r="IK438" s="21"/>
      <c r="IL438" s="21"/>
      <c r="IM438" s="21"/>
      <c r="IN438" s="21"/>
      <c r="IO438" s="21"/>
      <c r="IP438" s="21"/>
      <c r="IQ438" s="21"/>
      <c r="IR438" s="21"/>
      <c r="IS438" s="21"/>
      <c r="IT438" s="21"/>
      <c r="IU438" s="21"/>
      <c r="IV438" s="21"/>
      <c r="IW438" s="21"/>
      <c r="IX438" s="21"/>
      <c r="IY438" s="21"/>
      <c r="IZ438" s="21"/>
      <c r="JA438" s="21"/>
      <c r="JB438" s="21"/>
      <c r="JC438" s="21"/>
      <c r="JD438" s="21"/>
      <c r="JE438" s="21"/>
      <c r="JF438" s="21"/>
      <c r="JG438" s="28"/>
      <c r="JH438" s="21"/>
      <c r="JI438" s="21"/>
      <c r="JJ438" s="21"/>
      <c r="JK438" s="21"/>
      <c r="JL438" s="21"/>
      <c r="JM438" s="21"/>
      <c r="JN438" s="21"/>
      <c r="JO438" s="21"/>
      <c r="JP438" s="21"/>
      <c r="JQ438" s="21"/>
      <c r="JR438" s="21"/>
      <c r="JS438" s="21"/>
      <c r="JT438" s="21"/>
      <c r="JU438" s="21"/>
      <c r="JV438" s="21"/>
      <c r="JW438" s="21"/>
      <c r="JX438" s="21"/>
      <c r="JY438" s="21"/>
      <c r="JZ438" s="21"/>
      <c r="KA438" s="21"/>
      <c r="KB438" s="28"/>
    </row>
    <row r="439" spans="2:288" ht="15" customHeight="1" x14ac:dyDescent="0.25">
      <c r="B439" s="1590" t="s">
        <v>253</v>
      </c>
      <c r="C439" s="1588" t="str">
        <v/>
      </c>
      <c r="D439" s="1588" t="str">
        <v/>
      </c>
      <c r="E439" s="1588" t="str">
        <v/>
      </c>
      <c r="F439" s="1588" t="str">
        <v/>
      </c>
      <c r="G439" s="1588" t="str">
        <v/>
      </c>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8"/>
      <c r="DX439" s="21"/>
      <c r="DY439" s="21"/>
      <c r="DZ439" s="21"/>
      <c r="EA439" s="21"/>
      <c r="EB439" s="21"/>
      <c r="EC439" s="21"/>
      <c r="ED439" s="21"/>
      <c r="EE439" s="21"/>
      <c r="EF439" s="21"/>
      <c r="EG439" s="21"/>
      <c r="EH439" s="21"/>
      <c r="EI439" s="21"/>
      <c r="EJ439" s="21"/>
      <c r="EK439" s="21"/>
      <c r="EL439" s="21"/>
      <c r="EM439" s="21"/>
      <c r="EN439" s="21"/>
      <c r="EO439" s="21"/>
      <c r="EP439" s="21"/>
      <c r="EQ439" s="21"/>
      <c r="ER439" s="28"/>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c r="GQ439" s="21"/>
      <c r="GR439" s="21"/>
      <c r="GS439" s="21"/>
      <c r="GT439" s="21"/>
      <c r="GU439" s="21"/>
      <c r="GV439" s="21"/>
      <c r="GW439" s="21"/>
      <c r="GX439" s="21"/>
      <c r="GY439" s="21"/>
      <c r="GZ439" s="21"/>
      <c r="HA439" s="21"/>
      <c r="HB439" s="21"/>
      <c r="HC439" s="21"/>
      <c r="HD439" s="21"/>
      <c r="HE439" s="21"/>
      <c r="HF439" s="21"/>
      <c r="HG439" s="21"/>
      <c r="HH439" s="21"/>
      <c r="HI439" s="21"/>
      <c r="HJ439" s="21"/>
      <c r="HK439" s="21"/>
      <c r="HL439" s="21"/>
      <c r="HM439" s="21"/>
      <c r="HN439" s="21"/>
      <c r="HO439" s="21"/>
      <c r="HP439" s="21"/>
      <c r="HQ439" s="21"/>
      <c r="HR439" s="21"/>
      <c r="HS439" s="21"/>
      <c r="HT439" s="21"/>
      <c r="HU439" s="21"/>
      <c r="HV439" s="21"/>
      <c r="HW439" s="21"/>
      <c r="HX439" s="21"/>
      <c r="HY439" s="21"/>
      <c r="HZ439" s="21"/>
      <c r="IA439" s="21"/>
      <c r="IB439" s="21"/>
      <c r="IC439" s="21"/>
      <c r="ID439" s="21"/>
      <c r="IE439" s="21"/>
      <c r="IF439" s="21"/>
      <c r="IG439" s="21"/>
      <c r="IH439" s="21"/>
      <c r="II439" s="21"/>
      <c r="IJ439" s="21"/>
      <c r="IK439" s="21"/>
      <c r="IL439" s="21"/>
      <c r="IM439" s="21"/>
      <c r="IN439" s="21"/>
      <c r="IO439" s="21"/>
      <c r="IP439" s="21"/>
      <c r="IQ439" s="21"/>
      <c r="IR439" s="21"/>
      <c r="IS439" s="21"/>
      <c r="IT439" s="21"/>
      <c r="IU439" s="21"/>
      <c r="IV439" s="21"/>
      <c r="IW439" s="21"/>
      <c r="IX439" s="21"/>
      <c r="IY439" s="21"/>
      <c r="IZ439" s="21"/>
      <c r="JA439" s="21"/>
      <c r="JB439" s="21"/>
      <c r="JC439" s="21"/>
      <c r="JD439" s="21"/>
      <c r="JE439" s="21"/>
      <c r="JF439" s="21"/>
      <c r="JG439" s="28"/>
      <c r="JH439" s="21"/>
      <c r="JI439" s="21"/>
      <c r="JJ439" s="21"/>
      <c r="JK439" s="21"/>
      <c r="JL439" s="21"/>
      <c r="JM439" s="21"/>
      <c r="JN439" s="21"/>
      <c r="JO439" s="21"/>
      <c r="JP439" s="21"/>
      <c r="JQ439" s="21"/>
      <c r="JR439" s="21"/>
      <c r="JS439" s="21"/>
      <c r="JT439" s="21"/>
      <c r="JU439" s="21"/>
      <c r="JV439" s="21"/>
      <c r="JW439" s="21"/>
      <c r="JX439" s="21"/>
      <c r="JY439" s="21"/>
      <c r="JZ439" s="21"/>
      <c r="KA439" s="21"/>
      <c r="KB439" s="28"/>
    </row>
    <row r="440" spans="2:288" ht="15" customHeight="1" x14ac:dyDescent="0.25">
      <c r="B440" s="1590" t="s">
        <v>254</v>
      </c>
      <c r="C440" s="1588" t="str">
        <v/>
      </c>
      <c r="D440" s="1588" t="str">
        <v/>
      </c>
      <c r="E440" s="1588" t="str">
        <v/>
      </c>
      <c r="F440" s="1588" t="str">
        <v/>
      </c>
      <c r="G440" s="1588" t="str">
        <v/>
      </c>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8"/>
      <c r="DX440" s="21"/>
      <c r="DY440" s="21"/>
      <c r="DZ440" s="21"/>
      <c r="EA440" s="21"/>
      <c r="EB440" s="21"/>
      <c r="EC440" s="21"/>
      <c r="ED440" s="21"/>
      <c r="EE440" s="21"/>
      <c r="EF440" s="21"/>
      <c r="EG440" s="21"/>
      <c r="EH440" s="21"/>
      <c r="EI440" s="21"/>
      <c r="EJ440" s="21"/>
      <c r="EK440" s="21"/>
      <c r="EL440" s="21"/>
      <c r="EM440" s="21"/>
      <c r="EN440" s="21"/>
      <c r="EO440" s="21"/>
      <c r="EP440" s="21"/>
      <c r="EQ440" s="21"/>
      <c r="ER440" s="28"/>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c r="GQ440" s="21"/>
      <c r="GR440" s="21"/>
      <c r="GS440" s="21"/>
      <c r="GT440" s="21"/>
      <c r="GU440" s="21"/>
      <c r="GV440" s="21"/>
      <c r="GW440" s="21"/>
      <c r="GX440" s="21"/>
      <c r="GY440" s="21"/>
      <c r="GZ440" s="21"/>
      <c r="HA440" s="21"/>
      <c r="HB440" s="21"/>
      <c r="HC440" s="21"/>
      <c r="HD440" s="21"/>
      <c r="HE440" s="21"/>
      <c r="HF440" s="21"/>
      <c r="HG440" s="21"/>
      <c r="HH440" s="21"/>
      <c r="HI440" s="21"/>
      <c r="HJ440" s="21"/>
      <c r="HK440" s="21"/>
      <c r="HL440" s="21"/>
      <c r="HM440" s="21"/>
      <c r="HN440" s="21"/>
      <c r="HO440" s="21"/>
      <c r="HP440" s="21"/>
      <c r="HQ440" s="21"/>
      <c r="HR440" s="21"/>
      <c r="HS440" s="21"/>
      <c r="HT440" s="21"/>
      <c r="HU440" s="21"/>
      <c r="HV440" s="21"/>
      <c r="HW440" s="21"/>
      <c r="HX440" s="21"/>
      <c r="HY440" s="21"/>
      <c r="HZ440" s="21"/>
      <c r="IA440" s="21"/>
      <c r="IB440" s="21"/>
      <c r="IC440" s="21"/>
      <c r="ID440" s="21"/>
      <c r="IE440" s="21"/>
      <c r="IF440" s="21"/>
      <c r="IG440" s="21"/>
      <c r="IH440" s="21"/>
      <c r="II440" s="21"/>
      <c r="IJ440" s="21"/>
      <c r="IK440" s="21"/>
      <c r="IL440" s="21"/>
      <c r="IM440" s="21"/>
      <c r="IN440" s="21"/>
      <c r="IO440" s="21"/>
      <c r="IP440" s="21"/>
      <c r="IQ440" s="21"/>
      <c r="IR440" s="21"/>
      <c r="IS440" s="21"/>
      <c r="IT440" s="21"/>
      <c r="IU440" s="21"/>
      <c r="IV440" s="21"/>
      <c r="IW440" s="21"/>
      <c r="IX440" s="21"/>
      <c r="IY440" s="21"/>
      <c r="IZ440" s="21"/>
      <c r="JA440" s="21"/>
      <c r="JB440" s="21"/>
      <c r="JC440" s="21"/>
      <c r="JD440" s="21"/>
      <c r="JE440" s="21"/>
      <c r="JF440" s="21"/>
      <c r="JG440" s="28"/>
      <c r="JH440" s="21"/>
      <c r="JI440" s="21"/>
      <c r="JJ440" s="21"/>
      <c r="JK440" s="21"/>
      <c r="JL440" s="21"/>
      <c r="JM440" s="21"/>
      <c r="JN440" s="21"/>
      <c r="JO440" s="21"/>
      <c r="JP440" s="21"/>
      <c r="JQ440" s="21"/>
      <c r="JR440" s="21"/>
      <c r="JS440" s="21"/>
      <c r="JT440" s="21"/>
      <c r="JU440" s="21"/>
      <c r="JV440" s="21"/>
      <c r="JW440" s="21"/>
      <c r="JX440" s="21"/>
      <c r="JY440" s="21"/>
      <c r="JZ440" s="21"/>
      <c r="KA440" s="21"/>
      <c r="KB440" s="28"/>
    </row>
    <row r="441" spans="2:288" ht="15" customHeight="1" x14ac:dyDescent="0.25">
      <c r="B441" s="1590" t="s">
        <v>255</v>
      </c>
      <c r="C441" s="1588" t="str">
        <v/>
      </c>
      <c r="D441" s="1588" t="str">
        <v/>
      </c>
      <c r="E441" s="1588" t="str">
        <v/>
      </c>
      <c r="F441" s="1588" t="str">
        <v/>
      </c>
      <c r="G441" s="1588" t="str">
        <v/>
      </c>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8"/>
      <c r="DX441" s="21"/>
      <c r="DY441" s="21"/>
      <c r="DZ441" s="21"/>
      <c r="EA441" s="21"/>
      <c r="EB441" s="21"/>
      <c r="EC441" s="21"/>
      <c r="ED441" s="21"/>
      <c r="EE441" s="21"/>
      <c r="EF441" s="21"/>
      <c r="EG441" s="21"/>
      <c r="EH441" s="21"/>
      <c r="EI441" s="21"/>
      <c r="EJ441" s="21"/>
      <c r="EK441" s="21"/>
      <c r="EL441" s="21"/>
      <c r="EM441" s="21"/>
      <c r="EN441" s="21"/>
      <c r="EO441" s="21"/>
      <c r="EP441" s="21"/>
      <c r="EQ441" s="21"/>
      <c r="ER441" s="28"/>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c r="GQ441" s="21"/>
      <c r="GR441" s="21"/>
      <c r="GS441" s="21"/>
      <c r="GT441" s="21"/>
      <c r="GU441" s="21"/>
      <c r="GV441" s="21"/>
      <c r="GW441" s="21"/>
      <c r="GX441" s="21"/>
      <c r="GY441" s="21"/>
      <c r="GZ441" s="21"/>
      <c r="HA441" s="21"/>
      <c r="HB441" s="21"/>
      <c r="HC441" s="21"/>
      <c r="HD441" s="21"/>
      <c r="HE441" s="21"/>
      <c r="HF441" s="21"/>
      <c r="HG441" s="21"/>
      <c r="HH441" s="21"/>
      <c r="HI441" s="21"/>
      <c r="HJ441" s="21"/>
      <c r="HK441" s="21"/>
      <c r="HL441" s="21"/>
      <c r="HM441" s="21"/>
      <c r="HN441" s="21"/>
      <c r="HO441" s="21"/>
      <c r="HP441" s="21"/>
      <c r="HQ441" s="21"/>
      <c r="HR441" s="21"/>
      <c r="HS441" s="21"/>
      <c r="HT441" s="21"/>
      <c r="HU441" s="21"/>
      <c r="HV441" s="21"/>
      <c r="HW441" s="21"/>
      <c r="HX441" s="21"/>
      <c r="HY441" s="21"/>
      <c r="HZ441" s="21"/>
      <c r="IA441" s="21"/>
      <c r="IB441" s="21"/>
      <c r="IC441" s="21"/>
      <c r="ID441" s="21"/>
      <c r="IE441" s="21"/>
      <c r="IF441" s="21"/>
      <c r="IG441" s="21"/>
      <c r="IH441" s="21"/>
      <c r="II441" s="21"/>
      <c r="IJ441" s="21"/>
      <c r="IK441" s="21"/>
      <c r="IL441" s="21"/>
      <c r="IM441" s="21"/>
      <c r="IN441" s="21"/>
      <c r="IO441" s="21"/>
      <c r="IP441" s="21"/>
      <c r="IQ441" s="21"/>
      <c r="IR441" s="21"/>
      <c r="IS441" s="21"/>
      <c r="IT441" s="21"/>
      <c r="IU441" s="21"/>
      <c r="IV441" s="21"/>
      <c r="IW441" s="21"/>
      <c r="IX441" s="21"/>
      <c r="IY441" s="21"/>
      <c r="IZ441" s="21"/>
      <c r="JA441" s="21"/>
      <c r="JB441" s="21"/>
      <c r="JC441" s="21"/>
      <c r="JD441" s="21"/>
      <c r="JE441" s="21"/>
      <c r="JF441" s="21"/>
      <c r="JG441" s="28"/>
      <c r="JH441" s="21"/>
      <c r="JI441" s="21"/>
      <c r="JJ441" s="21"/>
      <c r="JK441" s="21"/>
      <c r="JL441" s="21"/>
      <c r="JM441" s="21"/>
      <c r="JN441" s="21"/>
      <c r="JO441" s="21"/>
      <c r="JP441" s="21"/>
      <c r="JQ441" s="21"/>
      <c r="JR441" s="21"/>
      <c r="JS441" s="21"/>
      <c r="JT441" s="21"/>
      <c r="JU441" s="21"/>
      <c r="JV441" s="21"/>
      <c r="JW441" s="21"/>
      <c r="JX441" s="21"/>
      <c r="JY441" s="21"/>
      <c r="JZ441" s="21"/>
      <c r="KA441" s="21"/>
      <c r="KB441" s="28"/>
    </row>
    <row r="442" spans="2:288" ht="15" customHeight="1" x14ac:dyDescent="0.25">
      <c r="B442" s="1590" t="s">
        <v>256</v>
      </c>
      <c r="C442" s="1588" t="str">
        <v/>
      </c>
      <c r="D442" s="1588" t="str">
        <v/>
      </c>
      <c r="E442" s="1588" t="str">
        <v/>
      </c>
      <c r="F442" s="1588" t="str">
        <v/>
      </c>
      <c r="G442" s="1588" t="str">
        <v/>
      </c>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8"/>
      <c r="DX442" s="21"/>
      <c r="DY442" s="21"/>
      <c r="DZ442" s="21"/>
      <c r="EA442" s="21"/>
      <c r="EB442" s="21"/>
      <c r="EC442" s="21"/>
      <c r="ED442" s="21"/>
      <c r="EE442" s="21"/>
      <c r="EF442" s="21"/>
      <c r="EG442" s="21"/>
      <c r="EH442" s="21"/>
      <c r="EI442" s="21"/>
      <c r="EJ442" s="21"/>
      <c r="EK442" s="21"/>
      <c r="EL442" s="21"/>
      <c r="EM442" s="21"/>
      <c r="EN442" s="21"/>
      <c r="EO442" s="21"/>
      <c r="EP442" s="21"/>
      <c r="EQ442" s="21"/>
      <c r="ER442" s="28"/>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c r="GQ442" s="21"/>
      <c r="GR442" s="21"/>
      <c r="GS442" s="21"/>
      <c r="GT442" s="21"/>
      <c r="GU442" s="21"/>
      <c r="GV442" s="21"/>
      <c r="GW442" s="21"/>
      <c r="GX442" s="21"/>
      <c r="GY442" s="21"/>
      <c r="GZ442" s="21"/>
      <c r="HA442" s="21"/>
      <c r="HB442" s="21"/>
      <c r="HC442" s="21"/>
      <c r="HD442" s="21"/>
      <c r="HE442" s="21"/>
      <c r="HF442" s="21"/>
      <c r="HG442" s="21"/>
      <c r="HH442" s="21"/>
      <c r="HI442" s="21"/>
      <c r="HJ442" s="21"/>
      <c r="HK442" s="21"/>
      <c r="HL442" s="21"/>
      <c r="HM442" s="21"/>
      <c r="HN442" s="21"/>
      <c r="HO442" s="21"/>
      <c r="HP442" s="21"/>
      <c r="HQ442" s="21"/>
      <c r="HR442" s="21"/>
      <c r="HS442" s="21"/>
      <c r="HT442" s="21"/>
      <c r="HU442" s="21"/>
      <c r="HV442" s="21"/>
      <c r="HW442" s="21"/>
      <c r="HX442" s="21"/>
      <c r="HY442" s="21"/>
      <c r="HZ442" s="21"/>
      <c r="IA442" s="21"/>
      <c r="IB442" s="21"/>
      <c r="IC442" s="21"/>
      <c r="ID442" s="21"/>
      <c r="IE442" s="21"/>
      <c r="IF442" s="21"/>
      <c r="IG442" s="21"/>
      <c r="IH442" s="21"/>
      <c r="II442" s="21"/>
      <c r="IJ442" s="21"/>
      <c r="IK442" s="21"/>
      <c r="IL442" s="21"/>
      <c r="IM442" s="21"/>
      <c r="IN442" s="21"/>
      <c r="IO442" s="21"/>
      <c r="IP442" s="21"/>
      <c r="IQ442" s="21"/>
      <c r="IR442" s="21"/>
      <c r="IS442" s="21"/>
      <c r="IT442" s="21"/>
      <c r="IU442" s="21"/>
      <c r="IV442" s="21"/>
      <c r="IW442" s="21"/>
      <c r="IX442" s="21"/>
      <c r="IY442" s="21"/>
      <c r="IZ442" s="21"/>
      <c r="JA442" s="21"/>
      <c r="JB442" s="21"/>
      <c r="JC442" s="21"/>
      <c r="JD442" s="21"/>
      <c r="JE442" s="21"/>
      <c r="JF442" s="21"/>
      <c r="JG442" s="28"/>
      <c r="JH442" s="21"/>
      <c r="JI442" s="21"/>
      <c r="JJ442" s="21"/>
      <c r="JK442" s="21"/>
      <c r="JL442" s="21"/>
      <c r="JM442" s="21"/>
      <c r="JN442" s="21"/>
      <c r="JO442" s="21"/>
      <c r="JP442" s="21"/>
      <c r="JQ442" s="21"/>
      <c r="JR442" s="21"/>
      <c r="JS442" s="21"/>
      <c r="JT442" s="21"/>
      <c r="JU442" s="21"/>
      <c r="JV442" s="21"/>
      <c r="JW442" s="21"/>
      <c r="JX442" s="21"/>
      <c r="JY442" s="21"/>
      <c r="JZ442" s="21"/>
      <c r="KA442" s="21"/>
      <c r="KB442" s="28"/>
    </row>
    <row r="443" spans="2:288" ht="15" customHeight="1" x14ac:dyDescent="0.25">
      <c r="B443" s="1590" t="s">
        <v>257</v>
      </c>
      <c r="C443" s="1588" t="str">
        <v/>
      </c>
      <c r="D443" s="1588" t="str">
        <v/>
      </c>
      <c r="E443" s="1588" t="str">
        <v/>
      </c>
      <c r="F443" s="1588" t="str">
        <v/>
      </c>
      <c r="G443" s="1588" t="str">
        <v/>
      </c>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8"/>
      <c r="DX443" s="21"/>
      <c r="DY443" s="21"/>
      <c r="DZ443" s="21"/>
      <c r="EA443" s="21"/>
      <c r="EB443" s="21"/>
      <c r="EC443" s="21"/>
      <c r="ED443" s="21"/>
      <c r="EE443" s="21"/>
      <c r="EF443" s="21"/>
      <c r="EG443" s="21"/>
      <c r="EH443" s="21"/>
      <c r="EI443" s="21"/>
      <c r="EJ443" s="21"/>
      <c r="EK443" s="21"/>
      <c r="EL443" s="21"/>
      <c r="EM443" s="21"/>
      <c r="EN443" s="21"/>
      <c r="EO443" s="21"/>
      <c r="EP443" s="21"/>
      <c r="EQ443" s="21"/>
      <c r="ER443" s="28"/>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c r="GQ443" s="21"/>
      <c r="GR443" s="21"/>
      <c r="GS443" s="21"/>
      <c r="GT443" s="21"/>
      <c r="GU443" s="21"/>
      <c r="GV443" s="21"/>
      <c r="GW443" s="21"/>
      <c r="GX443" s="21"/>
      <c r="GY443" s="21"/>
      <c r="GZ443" s="21"/>
      <c r="HA443" s="21"/>
      <c r="HB443" s="21"/>
      <c r="HC443" s="21"/>
      <c r="HD443" s="21"/>
      <c r="HE443" s="21"/>
      <c r="HF443" s="21"/>
      <c r="HG443" s="21"/>
      <c r="HH443" s="21"/>
      <c r="HI443" s="21"/>
      <c r="HJ443" s="21"/>
      <c r="HK443" s="21"/>
      <c r="HL443" s="21"/>
      <c r="HM443" s="21"/>
      <c r="HN443" s="21"/>
      <c r="HO443" s="21"/>
      <c r="HP443" s="21"/>
      <c r="HQ443" s="21"/>
      <c r="HR443" s="21"/>
      <c r="HS443" s="21"/>
      <c r="HT443" s="21"/>
      <c r="HU443" s="21"/>
      <c r="HV443" s="21"/>
      <c r="HW443" s="21"/>
      <c r="HX443" s="21"/>
      <c r="HY443" s="21"/>
      <c r="HZ443" s="21"/>
      <c r="IA443" s="21"/>
      <c r="IB443" s="21"/>
      <c r="IC443" s="21"/>
      <c r="ID443" s="21"/>
      <c r="IE443" s="21"/>
      <c r="IF443" s="21"/>
      <c r="IG443" s="21"/>
      <c r="IH443" s="21"/>
      <c r="II443" s="21"/>
      <c r="IJ443" s="21"/>
      <c r="IK443" s="21"/>
      <c r="IL443" s="21"/>
      <c r="IM443" s="21"/>
      <c r="IN443" s="21"/>
      <c r="IO443" s="21"/>
      <c r="IP443" s="21"/>
      <c r="IQ443" s="21"/>
      <c r="IR443" s="21"/>
      <c r="IS443" s="21"/>
      <c r="IT443" s="21"/>
      <c r="IU443" s="21"/>
      <c r="IV443" s="21"/>
      <c r="IW443" s="21"/>
      <c r="IX443" s="21"/>
      <c r="IY443" s="21"/>
      <c r="IZ443" s="21"/>
      <c r="JA443" s="21"/>
      <c r="JB443" s="21"/>
      <c r="JC443" s="21"/>
      <c r="JD443" s="21"/>
      <c r="JE443" s="21"/>
      <c r="JF443" s="21"/>
      <c r="JG443" s="28"/>
      <c r="JH443" s="21"/>
      <c r="JI443" s="21"/>
      <c r="JJ443" s="21"/>
      <c r="JK443" s="21"/>
      <c r="JL443" s="21"/>
      <c r="JM443" s="21"/>
      <c r="JN443" s="21"/>
      <c r="JO443" s="21"/>
      <c r="JP443" s="21"/>
      <c r="JQ443" s="21"/>
      <c r="JR443" s="21"/>
      <c r="JS443" s="21"/>
      <c r="JT443" s="21"/>
      <c r="JU443" s="21"/>
      <c r="JV443" s="21"/>
      <c r="JW443" s="21"/>
      <c r="JX443" s="21"/>
      <c r="JY443" s="21"/>
      <c r="JZ443" s="21"/>
      <c r="KA443" s="21"/>
      <c r="KB443" s="28"/>
    </row>
    <row r="444" spans="2:288" ht="15" customHeight="1" x14ac:dyDescent="0.25">
      <c r="B444" s="1590" t="s">
        <v>258</v>
      </c>
      <c r="C444" s="1588" t="str">
        <v/>
      </c>
      <c r="D444" s="1588" t="str">
        <v/>
      </c>
      <c r="E444" s="1588" t="str">
        <v/>
      </c>
      <c r="F444" s="1588" t="str">
        <v/>
      </c>
      <c r="G444" s="1588" t="str">
        <v/>
      </c>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8"/>
      <c r="DX444" s="21"/>
      <c r="DY444" s="21"/>
      <c r="DZ444" s="21"/>
      <c r="EA444" s="21"/>
      <c r="EB444" s="21"/>
      <c r="EC444" s="21"/>
      <c r="ED444" s="21"/>
      <c r="EE444" s="21"/>
      <c r="EF444" s="21"/>
      <c r="EG444" s="21"/>
      <c r="EH444" s="21"/>
      <c r="EI444" s="21"/>
      <c r="EJ444" s="21"/>
      <c r="EK444" s="21"/>
      <c r="EL444" s="21"/>
      <c r="EM444" s="21"/>
      <c r="EN444" s="21"/>
      <c r="EO444" s="21"/>
      <c r="EP444" s="21"/>
      <c r="EQ444" s="21"/>
      <c r="ER444" s="28"/>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c r="GQ444" s="21"/>
      <c r="GR444" s="21"/>
      <c r="GS444" s="21"/>
      <c r="GT444" s="21"/>
      <c r="GU444" s="21"/>
      <c r="GV444" s="21"/>
      <c r="GW444" s="21"/>
      <c r="GX444" s="21"/>
      <c r="GY444" s="21"/>
      <c r="GZ444" s="21"/>
      <c r="HA444" s="21"/>
      <c r="HB444" s="21"/>
      <c r="HC444" s="21"/>
      <c r="HD444" s="21"/>
      <c r="HE444" s="21"/>
      <c r="HF444" s="21"/>
      <c r="HG444" s="21"/>
      <c r="HH444" s="21"/>
      <c r="HI444" s="21"/>
      <c r="HJ444" s="21"/>
      <c r="HK444" s="21"/>
      <c r="HL444" s="21"/>
      <c r="HM444" s="21"/>
      <c r="HN444" s="21"/>
      <c r="HO444" s="21"/>
      <c r="HP444" s="21"/>
      <c r="HQ444" s="21"/>
      <c r="HR444" s="21"/>
      <c r="HS444" s="21"/>
      <c r="HT444" s="21"/>
      <c r="HU444" s="21"/>
      <c r="HV444" s="21"/>
      <c r="HW444" s="21"/>
      <c r="HX444" s="21"/>
      <c r="HY444" s="21"/>
      <c r="HZ444" s="21"/>
      <c r="IA444" s="21"/>
      <c r="IB444" s="21"/>
      <c r="IC444" s="21"/>
      <c r="ID444" s="21"/>
      <c r="IE444" s="21"/>
      <c r="IF444" s="21"/>
      <c r="IG444" s="21"/>
      <c r="IH444" s="21"/>
      <c r="II444" s="21"/>
      <c r="IJ444" s="21"/>
      <c r="IK444" s="21"/>
      <c r="IL444" s="21"/>
      <c r="IM444" s="21"/>
      <c r="IN444" s="21"/>
      <c r="IO444" s="21"/>
      <c r="IP444" s="21"/>
      <c r="IQ444" s="21"/>
      <c r="IR444" s="21"/>
      <c r="IS444" s="21"/>
      <c r="IT444" s="21"/>
      <c r="IU444" s="21"/>
      <c r="IV444" s="21"/>
      <c r="IW444" s="21"/>
      <c r="IX444" s="21"/>
      <c r="IY444" s="21"/>
      <c r="IZ444" s="21"/>
      <c r="JA444" s="21"/>
      <c r="JB444" s="21"/>
      <c r="JC444" s="21"/>
      <c r="JD444" s="21"/>
      <c r="JE444" s="21"/>
      <c r="JF444" s="21"/>
      <c r="JG444" s="28"/>
      <c r="JH444" s="21"/>
      <c r="JI444" s="21"/>
      <c r="JJ444" s="21"/>
      <c r="JK444" s="21"/>
      <c r="JL444" s="21"/>
      <c r="JM444" s="21"/>
      <c r="JN444" s="21"/>
      <c r="JO444" s="21"/>
      <c r="JP444" s="21"/>
      <c r="JQ444" s="21"/>
      <c r="JR444" s="21"/>
      <c r="JS444" s="21"/>
      <c r="JT444" s="21"/>
      <c r="JU444" s="21"/>
      <c r="JV444" s="21"/>
      <c r="JW444" s="21"/>
      <c r="JX444" s="21"/>
      <c r="JY444" s="21"/>
      <c r="JZ444" s="21"/>
      <c r="KA444" s="21"/>
      <c r="KB444" s="28"/>
    </row>
    <row r="445" spans="2:288" ht="15" customHeight="1" x14ac:dyDescent="0.25">
      <c r="B445" s="1590" t="s">
        <v>259</v>
      </c>
      <c r="C445" s="1588" t="str">
        <v/>
      </c>
      <c r="D445" s="1588" t="str">
        <v/>
      </c>
      <c r="E445" s="1588" t="str">
        <v/>
      </c>
      <c r="F445" s="1588" t="str">
        <v/>
      </c>
      <c r="G445" s="1588" t="str">
        <v/>
      </c>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8"/>
      <c r="DX445" s="21"/>
      <c r="DY445" s="21"/>
      <c r="DZ445" s="21"/>
      <c r="EA445" s="21"/>
      <c r="EB445" s="21"/>
      <c r="EC445" s="21"/>
      <c r="ED445" s="21"/>
      <c r="EE445" s="21"/>
      <c r="EF445" s="21"/>
      <c r="EG445" s="21"/>
      <c r="EH445" s="21"/>
      <c r="EI445" s="21"/>
      <c r="EJ445" s="21"/>
      <c r="EK445" s="21"/>
      <c r="EL445" s="21"/>
      <c r="EM445" s="21"/>
      <c r="EN445" s="21"/>
      <c r="EO445" s="21"/>
      <c r="EP445" s="21"/>
      <c r="EQ445" s="21"/>
      <c r="ER445" s="28"/>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c r="GQ445" s="21"/>
      <c r="GR445" s="21"/>
      <c r="GS445" s="21"/>
      <c r="GT445" s="21"/>
      <c r="GU445" s="21"/>
      <c r="GV445" s="21"/>
      <c r="GW445" s="21"/>
      <c r="GX445" s="21"/>
      <c r="GY445" s="21"/>
      <c r="GZ445" s="21"/>
      <c r="HA445" s="21"/>
      <c r="HB445" s="21"/>
      <c r="HC445" s="21"/>
      <c r="HD445" s="21"/>
      <c r="HE445" s="21"/>
      <c r="HF445" s="21"/>
      <c r="HG445" s="21"/>
      <c r="HH445" s="21"/>
      <c r="HI445" s="21"/>
      <c r="HJ445" s="21"/>
      <c r="HK445" s="21"/>
      <c r="HL445" s="21"/>
      <c r="HM445" s="21"/>
      <c r="HN445" s="21"/>
      <c r="HO445" s="21"/>
      <c r="HP445" s="21"/>
      <c r="HQ445" s="21"/>
      <c r="HR445" s="21"/>
      <c r="HS445" s="21"/>
      <c r="HT445" s="21"/>
      <c r="HU445" s="21"/>
      <c r="HV445" s="21"/>
      <c r="HW445" s="21"/>
      <c r="HX445" s="21"/>
      <c r="HY445" s="21"/>
      <c r="HZ445" s="21"/>
      <c r="IA445" s="21"/>
      <c r="IB445" s="21"/>
      <c r="IC445" s="21"/>
      <c r="ID445" s="21"/>
      <c r="IE445" s="21"/>
      <c r="IF445" s="21"/>
      <c r="IG445" s="21"/>
      <c r="IH445" s="21"/>
      <c r="II445" s="21"/>
      <c r="IJ445" s="21"/>
      <c r="IK445" s="21"/>
      <c r="IL445" s="21"/>
      <c r="IM445" s="21"/>
      <c r="IN445" s="21"/>
      <c r="IO445" s="21"/>
      <c r="IP445" s="21"/>
      <c r="IQ445" s="21"/>
      <c r="IR445" s="21"/>
      <c r="IS445" s="21"/>
      <c r="IT445" s="21"/>
      <c r="IU445" s="21"/>
      <c r="IV445" s="21"/>
      <c r="IW445" s="21"/>
      <c r="IX445" s="21"/>
      <c r="IY445" s="21"/>
      <c r="IZ445" s="21"/>
      <c r="JA445" s="21"/>
      <c r="JB445" s="21"/>
      <c r="JC445" s="21"/>
      <c r="JD445" s="21"/>
      <c r="JE445" s="21"/>
      <c r="JF445" s="21"/>
      <c r="JG445" s="28"/>
      <c r="JH445" s="21"/>
      <c r="JI445" s="21"/>
      <c r="JJ445" s="21"/>
      <c r="JK445" s="21"/>
      <c r="JL445" s="21"/>
      <c r="JM445" s="21"/>
      <c r="JN445" s="21"/>
      <c r="JO445" s="21"/>
      <c r="JP445" s="21"/>
      <c r="JQ445" s="21"/>
      <c r="JR445" s="21"/>
      <c r="JS445" s="21"/>
      <c r="JT445" s="21"/>
      <c r="JU445" s="21"/>
      <c r="JV445" s="21"/>
      <c r="JW445" s="21"/>
      <c r="JX445" s="21"/>
      <c r="JY445" s="21"/>
      <c r="JZ445" s="21"/>
      <c r="KA445" s="21"/>
      <c r="KB445" s="28"/>
    </row>
    <row r="446" spans="2:288" ht="15" customHeight="1" x14ac:dyDescent="0.25">
      <c r="B446" s="1590" t="s">
        <v>260</v>
      </c>
      <c r="C446" s="1588" t="str">
        <v/>
      </c>
      <c r="D446" s="1588" t="str">
        <v/>
      </c>
      <c r="E446" s="1588" t="str">
        <v/>
      </c>
      <c r="F446" s="1588" t="str">
        <v/>
      </c>
      <c r="G446" s="1588" t="str">
        <v/>
      </c>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8"/>
      <c r="DX446" s="21"/>
      <c r="DY446" s="21"/>
      <c r="DZ446" s="21"/>
      <c r="EA446" s="21"/>
      <c r="EB446" s="21"/>
      <c r="EC446" s="21"/>
      <c r="ED446" s="21"/>
      <c r="EE446" s="21"/>
      <c r="EF446" s="21"/>
      <c r="EG446" s="21"/>
      <c r="EH446" s="21"/>
      <c r="EI446" s="21"/>
      <c r="EJ446" s="21"/>
      <c r="EK446" s="21"/>
      <c r="EL446" s="21"/>
      <c r="EM446" s="21"/>
      <c r="EN446" s="21"/>
      <c r="EO446" s="21"/>
      <c r="EP446" s="21"/>
      <c r="EQ446" s="21"/>
      <c r="ER446" s="28"/>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c r="GQ446" s="21"/>
      <c r="GR446" s="21"/>
      <c r="GS446" s="21"/>
      <c r="GT446" s="21"/>
      <c r="GU446" s="21"/>
      <c r="GV446" s="21"/>
      <c r="GW446" s="21"/>
      <c r="GX446" s="21"/>
      <c r="GY446" s="21"/>
      <c r="GZ446" s="21"/>
      <c r="HA446" s="21"/>
      <c r="HB446" s="21"/>
      <c r="HC446" s="21"/>
      <c r="HD446" s="21"/>
      <c r="HE446" s="21"/>
      <c r="HF446" s="21"/>
      <c r="HG446" s="21"/>
      <c r="HH446" s="21"/>
      <c r="HI446" s="21"/>
      <c r="HJ446" s="21"/>
      <c r="HK446" s="21"/>
      <c r="HL446" s="21"/>
      <c r="HM446" s="21"/>
      <c r="HN446" s="21"/>
      <c r="HO446" s="21"/>
      <c r="HP446" s="21"/>
      <c r="HQ446" s="21"/>
      <c r="HR446" s="21"/>
      <c r="HS446" s="21"/>
      <c r="HT446" s="21"/>
      <c r="HU446" s="21"/>
      <c r="HV446" s="21"/>
      <c r="HW446" s="21"/>
      <c r="HX446" s="21"/>
      <c r="HY446" s="21"/>
      <c r="HZ446" s="21"/>
      <c r="IA446" s="21"/>
      <c r="IB446" s="21"/>
      <c r="IC446" s="21"/>
      <c r="ID446" s="21"/>
      <c r="IE446" s="21"/>
      <c r="IF446" s="21"/>
      <c r="IG446" s="21"/>
      <c r="IH446" s="21"/>
      <c r="II446" s="21"/>
      <c r="IJ446" s="21"/>
      <c r="IK446" s="21"/>
      <c r="IL446" s="21"/>
      <c r="IM446" s="21"/>
      <c r="IN446" s="21"/>
      <c r="IO446" s="21"/>
      <c r="IP446" s="21"/>
      <c r="IQ446" s="21"/>
      <c r="IR446" s="21"/>
      <c r="IS446" s="21"/>
      <c r="IT446" s="21"/>
      <c r="IU446" s="21"/>
      <c r="IV446" s="21"/>
      <c r="IW446" s="21"/>
      <c r="IX446" s="21"/>
      <c r="IY446" s="21"/>
      <c r="IZ446" s="21"/>
      <c r="JA446" s="21"/>
      <c r="JB446" s="21"/>
      <c r="JC446" s="21"/>
      <c r="JD446" s="21"/>
      <c r="JE446" s="21"/>
      <c r="JF446" s="21"/>
      <c r="JG446" s="28"/>
      <c r="JH446" s="21"/>
      <c r="JI446" s="21"/>
      <c r="JJ446" s="21"/>
      <c r="JK446" s="21"/>
      <c r="JL446" s="21"/>
      <c r="JM446" s="21"/>
      <c r="JN446" s="21"/>
      <c r="JO446" s="21"/>
      <c r="JP446" s="21"/>
      <c r="JQ446" s="21"/>
      <c r="JR446" s="21"/>
      <c r="JS446" s="21"/>
      <c r="JT446" s="21"/>
      <c r="JU446" s="21"/>
      <c r="JV446" s="21"/>
      <c r="JW446" s="21"/>
      <c r="JX446" s="21"/>
      <c r="JY446" s="21"/>
      <c r="JZ446" s="21"/>
      <c r="KA446" s="21"/>
      <c r="KB446" s="28"/>
    </row>
    <row r="447" spans="2:288" ht="15" customHeight="1" x14ac:dyDescent="0.25">
      <c r="B447" s="1590" t="s">
        <v>261</v>
      </c>
      <c r="C447" s="1588" t="str">
        <v/>
      </c>
      <c r="D447" s="1588" t="str">
        <v/>
      </c>
      <c r="E447" s="1588" t="str">
        <v/>
      </c>
      <c r="F447" s="1588" t="str">
        <v/>
      </c>
      <c r="G447" s="1588" t="str">
        <v/>
      </c>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8"/>
      <c r="DX447" s="21"/>
      <c r="DY447" s="21"/>
      <c r="DZ447" s="21"/>
      <c r="EA447" s="21"/>
      <c r="EB447" s="21"/>
      <c r="EC447" s="21"/>
      <c r="ED447" s="21"/>
      <c r="EE447" s="21"/>
      <c r="EF447" s="21"/>
      <c r="EG447" s="21"/>
      <c r="EH447" s="21"/>
      <c r="EI447" s="21"/>
      <c r="EJ447" s="21"/>
      <c r="EK447" s="21"/>
      <c r="EL447" s="21"/>
      <c r="EM447" s="21"/>
      <c r="EN447" s="21"/>
      <c r="EO447" s="21"/>
      <c r="EP447" s="21"/>
      <c r="EQ447" s="21"/>
      <c r="ER447" s="28"/>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c r="GQ447" s="21"/>
      <c r="GR447" s="21"/>
      <c r="GS447" s="21"/>
      <c r="GT447" s="21"/>
      <c r="GU447" s="21"/>
      <c r="GV447" s="21"/>
      <c r="GW447" s="21"/>
      <c r="GX447" s="21"/>
      <c r="GY447" s="21"/>
      <c r="GZ447" s="21"/>
      <c r="HA447" s="21"/>
      <c r="HB447" s="21"/>
      <c r="HC447" s="21"/>
      <c r="HD447" s="21"/>
      <c r="HE447" s="21"/>
      <c r="HF447" s="21"/>
      <c r="HG447" s="21"/>
      <c r="HH447" s="21"/>
      <c r="HI447" s="21"/>
      <c r="HJ447" s="21"/>
      <c r="HK447" s="21"/>
      <c r="HL447" s="21"/>
      <c r="HM447" s="21"/>
      <c r="HN447" s="21"/>
      <c r="HO447" s="21"/>
      <c r="HP447" s="21"/>
      <c r="HQ447" s="21"/>
      <c r="HR447" s="21"/>
      <c r="HS447" s="21"/>
      <c r="HT447" s="21"/>
      <c r="HU447" s="21"/>
      <c r="HV447" s="21"/>
      <c r="HW447" s="21"/>
      <c r="HX447" s="21"/>
      <c r="HY447" s="21"/>
      <c r="HZ447" s="21"/>
      <c r="IA447" s="21"/>
      <c r="IB447" s="21"/>
      <c r="IC447" s="21"/>
      <c r="ID447" s="21"/>
      <c r="IE447" s="21"/>
      <c r="IF447" s="21"/>
      <c r="IG447" s="21"/>
      <c r="IH447" s="21"/>
      <c r="II447" s="21"/>
      <c r="IJ447" s="21"/>
      <c r="IK447" s="21"/>
      <c r="IL447" s="21"/>
      <c r="IM447" s="21"/>
      <c r="IN447" s="21"/>
      <c r="IO447" s="21"/>
      <c r="IP447" s="21"/>
      <c r="IQ447" s="21"/>
      <c r="IR447" s="21"/>
      <c r="IS447" s="21"/>
      <c r="IT447" s="21"/>
      <c r="IU447" s="21"/>
      <c r="IV447" s="21"/>
      <c r="IW447" s="21"/>
      <c r="IX447" s="21"/>
      <c r="IY447" s="21"/>
      <c r="IZ447" s="21"/>
      <c r="JA447" s="21"/>
      <c r="JB447" s="21"/>
      <c r="JC447" s="21"/>
      <c r="JD447" s="21"/>
      <c r="JE447" s="21"/>
      <c r="JF447" s="21"/>
      <c r="JG447" s="28"/>
      <c r="JH447" s="21"/>
      <c r="JI447" s="21"/>
      <c r="JJ447" s="21"/>
      <c r="JK447" s="21"/>
      <c r="JL447" s="21"/>
      <c r="JM447" s="21"/>
      <c r="JN447" s="21"/>
      <c r="JO447" s="21"/>
      <c r="JP447" s="21"/>
      <c r="JQ447" s="21"/>
      <c r="JR447" s="21"/>
      <c r="JS447" s="21"/>
      <c r="JT447" s="21"/>
      <c r="JU447" s="21"/>
      <c r="JV447" s="21"/>
      <c r="JW447" s="21"/>
      <c r="JX447" s="21"/>
      <c r="JY447" s="21"/>
      <c r="JZ447" s="21"/>
      <c r="KA447" s="21"/>
      <c r="KB447" s="28"/>
    </row>
    <row r="448" spans="2:288" ht="15" customHeight="1" x14ac:dyDescent="0.25">
      <c r="B448" s="1590" t="s">
        <v>262</v>
      </c>
      <c r="C448" s="1588" t="str">
        <v/>
      </c>
      <c r="D448" s="1588" t="str">
        <v/>
      </c>
      <c r="E448" s="1588" t="str">
        <v/>
      </c>
      <c r="F448" s="1588" t="str">
        <v/>
      </c>
      <c r="G448" s="1588" t="str">
        <v/>
      </c>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8"/>
      <c r="DX448" s="21"/>
      <c r="DY448" s="21"/>
      <c r="DZ448" s="21"/>
      <c r="EA448" s="21"/>
      <c r="EB448" s="21"/>
      <c r="EC448" s="21"/>
      <c r="ED448" s="21"/>
      <c r="EE448" s="21"/>
      <c r="EF448" s="21"/>
      <c r="EG448" s="21"/>
      <c r="EH448" s="21"/>
      <c r="EI448" s="21"/>
      <c r="EJ448" s="21"/>
      <c r="EK448" s="21"/>
      <c r="EL448" s="21"/>
      <c r="EM448" s="21"/>
      <c r="EN448" s="21"/>
      <c r="EO448" s="21"/>
      <c r="EP448" s="21"/>
      <c r="EQ448" s="21"/>
      <c r="ER448" s="28"/>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c r="GQ448" s="21"/>
      <c r="GR448" s="21"/>
      <c r="GS448" s="21"/>
      <c r="GT448" s="21"/>
      <c r="GU448" s="21"/>
      <c r="GV448" s="21"/>
      <c r="GW448" s="21"/>
      <c r="GX448" s="21"/>
      <c r="GY448" s="21"/>
      <c r="GZ448" s="21"/>
      <c r="HA448" s="21"/>
      <c r="HB448" s="21"/>
      <c r="HC448" s="21"/>
      <c r="HD448" s="21"/>
      <c r="HE448" s="21"/>
      <c r="HF448" s="21"/>
      <c r="HG448" s="21"/>
      <c r="HH448" s="21"/>
      <c r="HI448" s="21"/>
      <c r="HJ448" s="21"/>
      <c r="HK448" s="21"/>
      <c r="HL448" s="21"/>
      <c r="HM448" s="21"/>
      <c r="HN448" s="21"/>
      <c r="HO448" s="21"/>
      <c r="HP448" s="21"/>
      <c r="HQ448" s="21"/>
      <c r="HR448" s="21"/>
      <c r="HS448" s="21"/>
      <c r="HT448" s="21"/>
      <c r="HU448" s="21"/>
      <c r="HV448" s="21"/>
      <c r="HW448" s="21"/>
      <c r="HX448" s="21"/>
      <c r="HY448" s="21"/>
      <c r="HZ448" s="21"/>
      <c r="IA448" s="21"/>
      <c r="IB448" s="21"/>
      <c r="IC448" s="21"/>
      <c r="ID448" s="21"/>
      <c r="IE448" s="21"/>
      <c r="IF448" s="21"/>
      <c r="IG448" s="21"/>
      <c r="IH448" s="21"/>
      <c r="II448" s="21"/>
      <c r="IJ448" s="21"/>
      <c r="IK448" s="21"/>
      <c r="IL448" s="21"/>
      <c r="IM448" s="21"/>
      <c r="IN448" s="21"/>
      <c r="IO448" s="21"/>
      <c r="IP448" s="21"/>
      <c r="IQ448" s="21"/>
      <c r="IR448" s="21"/>
      <c r="IS448" s="21"/>
      <c r="IT448" s="21"/>
      <c r="IU448" s="21"/>
      <c r="IV448" s="21"/>
      <c r="IW448" s="21"/>
      <c r="IX448" s="21"/>
      <c r="IY448" s="21"/>
      <c r="IZ448" s="21"/>
      <c r="JA448" s="21"/>
      <c r="JB448" s="21"/>
      <c r="JC448" s="21"/>
      <c r="JD448" s="21"/>
      <c r="JE448" s="21"/>
      <c r="JF448" s="21"/>
      <c r="JG448" s="28"/>
      <c r="JH448" s="21"/>
      <c r="JI448" s="21"/>
      <c r="JJ448" s="21"/>
      <c r="JK448" s="21"/>
      <c r="JL448" s="21"/>
      <c r="JM448" s="21"/>
      <c r="JN448" s="21"/>
      <c r="JO448" s="21"/>
      <c r="JP448" s="21"/>
      <c r="JQ448" s="21"/>
      <c r="JR448" s="21"/>
      <c r="JS448" s="21"/>
      <c r="JT448" s="21"/>
      <c r="JU448" s="21"/>
      <c r="JV448" s="21"/>
      <c r="JW448" s="21"/>
      <c r="JX448" s="21"/>
      <c r="JY448" s="21"/>
      <c r="JZ448" s="21"/>
      <c r="KA448" s="21"/>
      <c r="KB448" s="28"/>
    </row>
    <row r="449" spans="2:288" ht="15" customHeight="1" x14ac:dyDescent="0.25">
      <c r="B449" s="1590" t="s">
        <v>263</v>
      </c>
      <c r="C449" s="1588" t="str">
        <v/>
      </c>
      <c r="D449" s="1588" t="str">
        <v/>
      </c>
      <c r="E449" s="1588" t="str">
        <v/>
      </c>
      <c r="F449" s="1588" t="str">
        <v/>
      </c>
      <c r="G449" s="1588" t="str">
        <v/>
      </c>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8"/>
      <c r="DX449" s="21"/>
      <c r="DY449" s="21"/>
      <c r="DZ449" s="21"/>
      <c r="EA449" s="21"/>
      <c r="EB449" s="21"/>
      <c r="EC449" s="21"/>
      <c r="ED449" s="21"/>
      <c r="EE449" s="21"/>
      <c r="EF449" s="21"/>
      <c r="EG449" s="21"/>
      <c r="EH449" s="21"/>
      <c r="EI449" s="21"/>
      <c r="EJ449" s="21"/>
      <c r="EK449" s="21"/>
      <c r="EL449" s="21"/>
      <c r="EM449" s="21"/>
      <c r="EN449" s="21"/>
      <c r="EO449" s="21"/>
      <c r="EP449" s="21"/>
      <c r="EQ449" s="21"/>
      <c r="ER449" s="28"/>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c r="GQ449" s="21"/>
      <c r="GR449" s="21"/>
      <c r="GS449" s="21"/>
      <c r="GT449" s="21"/>
      <c r="GU449" s="21"/>
      <c r="GV449" s="21"/>
      <c r="GW449" s="21"/>
      <c r="GX449" s="21"/>
      <c r="GY449" s="21"/>
      <c r="GZ449" s="21"/>
      <c r="HA449" s="21"/>
      <c r="HB449" s="21"/>
      <c r="HC449" s="21"/>
      <c r="HD449" s="21"/>
      <c r="HE449" s="21"/>
      <c r="HF449" s="21"/>
      <c r="HG449" s="21"/>
      <c r="HH449" s="21"/>
      <c r="HI449" s="21"/>
      <c r="HJ449" s="21"/>
      <c r="HK449" s="21"/>
      <c r="HL449" s="21"/>
      <c r="HM449" s="21"/>
      <c r="HN449" s="21"/>
      <c r="HO449" s="21"/>
      <c r="HP449" s="21"/>
      <c r="HQ449" s="21"/>
      <c r="HR449" s="21"/>
      <c r="HS449" s="21"/>
      <c r="HT449" s="21"/>
      <c r="HU449" s="21"/>
      <c r="HV449" s="21"/>
      <c r="HW449" s="21"/>
      <c r="HX449" s="21"/>
      <c r="HY449" s="21"/>
      <c r="HZ449" s="21"/>
      <c r="IA449" s="21"/>
      <c r="IB449" s="21"/>
      <c r="IC449" s="21"/>
      <c r="ID449" s="21"/>
      <c r="IE449" s="21"/>
      <c r="IF449" s="21"/>
      <c r="IG449" s="21"/>
      <c r="IH449" s="21"/>
      <c r="II449" s="21"/>
      <c r="IJ449" s="21"/>
      <c r="IK449" s="21"/>
      <c r="IL449" s="21"/>
      <c r="IM449" s="21"/>
      <c r="IN449" s="21"/>
      <c r="IO449" s="21"/>
      <c r="IP449" s="21"/>
      <c r="IQ449" s="21"/>
      <c r="IR449" s="21"/>
      <c r="IS449" s="21"/>
      <c r="IT449" s="21"/>
      <c r="IU449" s="21"/>
      <c r="IV449" s="21"/>
      <c r="IW449" s="21"/>
      <c r="IX449" s="21"/>
      <c r="IY449" s="21"/>
      <c r="IZ449" s="21"/>
      <c r="JA449" s="21"/>
      <c r="JB449" s="21"/>
      <c r="JC449" s="21"/>
      <c r="JD449" s="21"/>
      <c r="JE449" s="21"/>
      <c r="JF449" s="21"/>
      <c r="JG449" s="28"/>
      <c r="JH449" s="21"/>
      <c r="JI449" s="21"/>
      <c r="JJ449" s="21"/>
      <c r="JK449" s="21"/>
      <c r="JL449" s="21"/>
      <c r="JM449" s="21"/>
      <c r="JN449" s="21"/>
      <c r="JO449" s="21"/>
      <c r="JP449" s="21"/>
      <c r="JQ449" s="21"/>
      <c r="JR449" s="21"/>
      <c r="JS449" s="21"/>
      <c r="JT449" s="21"/>
      <c r="JU449" s="21"/>
      <c r="JV449" s="21"/>
      <c r="JW449" s="21"/>
      <c r="JX449" s="21"/>
      <c r="JY449" s="21"/>
      <c r="JZ449" s="21"/>
      <c r="KA449" s="21"/>
      <c r="KB449" s="28"/>
    </row>
    <row r="450" spans="2:288" ht="15" customHeight="1" x14ac:dyDescent="0.25">
      <c r="B450" s="1590" t="s">
        <v>264</v>
      </c>
      <c r="C450" s="1588" t="str">
        <v/>
      </c>
      <c r="D450" s="1588" t="str">
        <v/>
      </c>
      <c r="E450" s="1588" t="str">
        <v/>
      </c>
      <c r="F450" s="1588" t="str">
        <v/>
      </c>
      <c r="G450" s="1588" t="str">
        <v/>
      </c>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8"/>
      <c r="DX450" s="21"/>
      <c r="DY450" s="21"/>
      <c r="DZ450" s="21"/>
      <c r="EA450" s="21"/>
      <c r="EB450" s="21"/>
      <c r="EC450" s="21"/>
      <c r="ED450" s="21"/>
      <c r="EE450" s="21"/>
      <c r="EF450" s="21"/>
      <c r="EG450" s="21"/>
      <c r="EH450" s="21"/>
      <c r="EI450" s="21"/>
      <c r="EJ450" s="21"/>
      <c r="EK450" s="21"/>
      <c r="EL450" s="21"/>
      <c r="EM450" s="21"/>
      <c r="EN450" s="21"/>
      <c r="EO450" s="21"/>
      <c r="EP450" s="21"/>
      <c r="EQ450" s="21"/>
      <c r="ER450" s="28"/>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c r="GQ450" s="21"/>
      <c r="GR450" s="21"/>
      <c r="GS450" s="21"/>
      <c r="GT450" s="21"/>
      <c r="GU450" s="21"/>
      <c r="GV450" s="21"/>
      <c r="GW450" s="21"/>
      <c r="GX450" s="21"/>
      <c r="GY450" s="21"/>
      <c r="GZ450" s="21"/>
      <c r="HA450" s="21"/>
      <c r="HB450" s="21"/>
      <c r="HC450" s="21"/>
      <c r="HD450" s="21"/>
      <c r="HE450" s="21"/>
      <c r="HF450" s="21"/>
      <c r="HG450" s="21"/>
      <c r="HH450" s="21"/>
      <c r="HI450" s="21"/>
      <c r="HJ450" s="21"/>
      <c r="HK450" s="21"/>
      <c r="HL450" s="21"/>
      <c r="HM450" s="21"/>
      <c r="HN450" s="21"/>
      <c r="HO450" s="21"/>
      <c r="HP450" s="21"/>
      <c r="HQ450" s="21"/>
      <c r="HR450" s="21"/>
      <c r="HS450" s="21"/>
      <c r="HT450" s="21"/>
      <c r="HU450" s="21"/>
      <c r="HV450" s="21"/>
      <c r="HW450" s="21"/>
      <c r="HX450" s="21"/>
      <c r="HY450" s="21"/>
      <c r="HZ450" s="21"/>
      <c r="IA450" s="21"/>
      <c r="IB450" s="21"/>
      <c r="IC450" s="21"/>
      <c r="ID450" s="21"/>
      <c r="IE450" s="21"/>
      <c r="IF450" s="21"/>
      <c r="IG450" s="21"/>
      <c r="IH450" s="21"/>
      <c r="II450" s="21"/>
      <c r="IJ450" s="21"/>
      <c r="IK450" s="21"/>
      <c r="IL450" s="21"/>
      <c r="IM450" s="21"/>
      <c r="IN450" s="21"/>
      <c r="IO450" s="21"/>
      <c r="IP450" s="21"/>
      <c r="IQ450" s="21"/>
      <c r="IR450" s="21"/>
      <c r="IS450" s="21"/>
      <c r="IT450" s="21"/>
      <c r="IU450" s="21"/>
      <c r="IV450" s="21"/>
      <c r="IW450" s="21"/>
      <c r="IX450" s="21"/>
      <c r="IY450" s="21"/>
      <c r="IZ450" s="21"/>
      <c r="JA450" s="21"/>
      <c r="JB450" s="21"/>
      <c r="JC450" s="21"/>
      <c r="JD450" s="21"/>
      <c r="JE450" s="21"/>
      <c r="JF450" s="21"/>
      <c r="JG450" s="28"/>
      <c r="JH450" s="21"/>
      <c r="JI450" s="21"/>
      <c r="JJ450" s="21"/>
      <c r="JK450" s="21"/>
      <c r="JL450" s="21"/>
      <c r="JM450" s="21"/>
      <c r="JN450" s="21"/>
      <c r="JO450" s="21"/>
      <c r="JP450" s="21"/>
      <c r="JQ450" s="21"/>
      <c r="JR450" s="21"/>
      <c r="JS450" s="21"/>
      <c r="JT450" s="21"/>
      <c r="JU450" s="21"/>
      <c r="JV450" s="21"/>
      <c r="JW450" s="21"/>
      <c r="JX450" s="21"/>
      <c r="JY450" s="21"/>
      <c r="JZ450" s="21"/>
      <c r="KA450" s="21"/>
      <c r="KB450" s="28"/>
    </row>
    <row r="451" spans="2:288" ht="15" customHeight="1" x14ac:dyDescent="0.25">
      <c r="B451" s="1590" t="s">
        <v>265</v>
      </c>
      <c r="C451" s="1588" t="str">
        <v/>
      </c>
      <c r="D451" s="1588" t="str">
        <v/>
      </c>
      <c r="E451" s="1588" t="str">
        <v/>
      </c>
      <c r="F451" s="1588" t="str">
        <v/>
      </c>
      <c r="G451" s="1588" t="str">
        <v/>
      </c>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8"/>
      <c r="DX451" s="21"/>
      <c r="DY451" s="21"/>
      <c r="DZ451" s="21"/>
      <c r="EA451" s="21"/>
      <c r="EB451" s="21"/>
      <c r="EC451" s="21"/>
      <c r="ED451" s="21"/>
      <c r="EE451" s="21"/>
      <c r="EF451" s="21"/>
      <c r="EG451" s="21"/>
      <c r="EH451" s="21"/>
      <c r="EI451" s="21"/>
      <c r="EJ451" s="21"/>
      <c r="EK451" s="21"/>
      <c r="EL451" s="21"/>
      <c r="EM451" s="21"/>
      <c r="EN451" s="21"/>
      <c r="EO451" s="21"/>
      <c r="EP451" s="21"/>
      <c r="EQ451" s="21"/>
      <c r="ER451" s="28"/>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c r="GQ451" s="21"/>
      <c r="GR451" s="21"/>
      <c r="GS451" s="21"/>
      <c r="GT451" s="21"/>
      <c r="GU451" s="21"/>
      <c r="GV451" s="21"/>
      <c r="GW451" s="21"/>
      <c r="GX451" s="21"/>
      <c r="GY451" s="21"/>
      <c r="GZ451" s="21"/>
      <c r="HA451" s="21"/>
      <c r="HB451" s="21"/>
      <c r="HC451" s="21"/>
      <c r="HD451" s="21"/>
      <c r="HE451" s="21"/>
      <c r="HF451" s="21"/>
      <c r="HG451" s="21"/>
      <c r="HH451" s="21"/>
      <c r="HI451" s="21"/>
      <c r="HJ451" s="21"/>
      <c r="HK451" s="21"/>
      <c r="HL451" s="21"/>
      <c r="HM451" s="21"/>
      <c r="HN451" s="21"/>
      <c r="HO451" s="21"/>
      <c r="HP451" s="21"/>
      <c r="HQ451" s="21"/>
      <c r="HR451" s="21"/>
      <c r="HS451" s="21"/>
      <c r="HT451" s="21"/>
      <c r="HU451" s="21"/>
      <c r="HV451" s="21"/>
      <c r="HW451" s="21"/>
      <c r="HX451" s="21"/>
      <c r="HY451" s="21"/>
      <c r="HZ451" s="21"/>
      <c r="IA451" s="21"/>
      <c r="IB451" s="21"/>
      <c r="IC451" s="21"/>
      <c r="ID451" s="21"/>
      <c r="IE451" s="21"/>
      <c r="IF451" s="21"/>
      <c r="IG451" s="21"/>
      <c r="IH451" s="21"/>
      <c r="II451" s="21"/>
      <c r="IJ451" s="21"/>
      <c r="IK451" s="21"/>
      <c r="IL451" s="21"/>
      <c r="IM451" s="21"/>
      <c r="IN451" s="21"/>
      <c r="IO451" s="21"/>
      <c r="IP451" s="21"/>
      <c r="IQ451" s="21"/>
      <c r="IR451" s="21"/>
      <c r="IS451" s="21"/>
      <c r="IT451" s="21"/>
      <c r="IU451" s="21"/>
      <c r="IV451" s="21"/>
      <c r="IW451" s="21"/>
      <c r="IX451" s="21"/>
      <c r="IY451" s="21"/>
      <c r="IZ451" s="21"/>
      <c r="JA451" s="21"/>
      <c r="JB451" s="21"/>
      <c r="JC451" s="21"/>
      <c r="JD451" s="21"/>
      <c r="JE451" s="21"/>
      <c r="JF451" s="21"/>
      <c r="JG451" s="28"/>
      <c r="JH451" s="21"/>
      <c r="JI451" s="21"/>
      <c r="JJ451" s="21"/>
      <c r="JK451" s="21"/>
      <c r="JL451" s="21"/>
      <c r="JM451" s="21"/>
      <c r="JN451" s="21"/>
      <c r="JO451" s="21"/>
      <c r="JP451" s="21"/>
      <c r="JQ451" s="21"/>
      <c r="JR451" s="21"/>
      <c r="JS451" s="21"/>
      <c r="JT451" s="21"/>
      <c r="JU451" s="21"/>
      <c r="JV451" s="21"/>
      <c r="JW451" s="21"/>
      <c r="JX451" s="21"/>
      <c r="JY451" s="21"/>
      <c r="JZ451" s="21"/>
      <c r="KA451" s="21"/>
      <c r="KB451" s="28"/>
    </row>
    <row r="452" spans="2:288" ht="15" customHeight="1" x14ac:dyDescent="0.25">
      <c r="B452" s="1590" t="s">
        <v>266</v>
      </c>
      <c r="C452" s="1588" t="str">
        <v/>
      </c>
      <c r="D452" s="1588" t="str">
        <v/>
      </c>
      <c r="E452" s="1588" t="str">
        <v/>
      </c>
      <c r="F452" s="1588" t="str">
        <v/>
      </c>
      <c r="G452" s="1588" t="str">
        <v/>
      </c>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8"/>
      <c r="DX452" s="21"/>
      <c r="DY452" s="21"/>
      <c r="DZ452" s="21"/>
      <c r="EA452" s="21"/>
      <c r="EB452" s="21"/>
      <c r="EC452" s="21"/>
      <c r="ED452" s="21"/>
      <c r="EE452" s="21"/>
      <c r="EF452" s="21"/>
      <c r="EG452" s="21"/>
      <c r="EH452" s="21"/>
      <c r="EI452" s="21"/>
      <c r="EJ452" s="21"/>
      <c r="EK452" s="21"/>
      <c r="EL452" s="21"/>
      <c r="EM452" s="21"/>
      <c r="EN452" s="21"/>
      <c r="EO452" s="21"/>
      <c r="EP452" s="21"/>
      <c r="EQ452" s="21"/>
      <c r="ER452" s="28"/>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c r="GQ452" s="21"/>
      <c r="GR452" s="21"/>
      <c r="GS452" s="21"/>
      <c r="GT452" s="21"/>
      <c r="GU452" s="21"/>
      <c r="GV452" s="21"/>
      <c r="GW452" s="21"/>
      <c r="GX452" s="21"/>
      <c r="GY452" s="21"/>
      <c r="GZ452" s="21"/>
      <c r="HA452" s="21"/>
      <c r="HB452" s="21"/>
      <c r="HC452" s="21"/>
      <c r="HD452" s="21"/>
      <c r="HE452" s="21"/>
      <c r="HF452" s="21"/>
      <c r="HG452" s="21"/>
      <c r="HH452" s="21"/>
      <c r="HI452" s="21"/>
      <c r="HJ452" s="21"/>
      <c r="HK452" s="21"/>
      <c r="HL452" s="21"/>
      <c r="HM452" s="21"/>
      <c r="HN452" s="21"/>
      <c r="HO452" s="21"/>
      <c r="HP452" s="21"/>
      <c r="HQ452" s="21"/>
      <c r="HR452" s="21"/>
      <c r="HS452" s="21"/>
      <c r="HT452" s="21"/>
      <c r="HU452" s="21"/>
      <c r="HV452" s="21"/>
      <c r="HW452" s="21"/>
      <c r="HX452" s="21"/>
      <c r="HY452" s="21"/>
      <c r="HZ452" s="21"/>
      <c r="IA452" s="21"/>
      <c r="IB452" s="21"/>
      <c r="IC452" s="21"/>
      <c r="ID452" s="21"/>
      <c r="IE452" s="21"/>
      <c r="IF452" s="21"/>
      <c r="IG452" s="21"/>
      <c r="IH452" s="21"/>
      <c r="II452" s="21"/>
      <c r="IJ452" s="21"/>
      <c r="IK452" s="21"/>
      <c r="IL452" s="21"/>
      <c r="IM452" s="21"/>
      <c r="IN452" s="21"/>
      <c r="IO452" s="21"/>
      <c r="IP452" s="21"/>
      <c r="IQ452" s="21"/>
      <c r="IR452" s="21"/>
      <c r="IS452" s="21"/>
      <c r="IT452" s="21"/>
      <c r="IU452" s="21"/>
      <c r="IV452" s="21"/>
      <c r="IW452" s="21"/>
      <c r="IX452" s="21"/>
      <c r="IY452" s="21"/>
      <c r="IZ452" s="21"/>
      <c r="JA452" s="21"/>
      <c r="JB452" s="21"/>
      <c r="JC452" s="21"/>
      <c r="JD452" s="21"/>
      <c r="JE452" s="21"/>
      <c r="JF452" s="21"/>
      <c r="JG452" s="28"/>
      <c r="JH452" s="21"/>
      <c r="JI452" s="21"/>
      <c r="JJ452" s="21"/>
      <c r="JK452" s="21"/>
      <c r="JL452" s="21"/>
      <c r="JM452" s="21"/>
      <c r="JN452" s="21"/>
      <c r="JO452" s="21"/>
      <c r="JP452" s="21"/>
      <c r="JQ452" s="21"/>
      <c r="JR452" s="21"/>
      <c r="JS452" s="21"/>
      <c r="JT452" s="21"/>
      <c r="JU452" s="21"/>
      <c r="JV452" s="21"/>
      <c r="JW452" s="21"/>
      <c r="JX452" s="21"/>
      <c r="JY452" s="21"/>
      <c r="JZ452" s="21"/>
      <c r="KA452" s="21"/>
      <c r="KB452" s="28"/>
    </row>
    <row r="453" spans="2:288" ht="15" customHeight="1" x14ac:dyDescent="0.25">
      <c r="B453" s="1590" t="s">
        <v>267</v>
      </c>
      <c r="C453" s="1588" t="str">
        <v/>
      </c>
      <c r="D453" s="1588" t="str">
        <v/>
      </c>
      <c r="E453" s="1588" t="str">
        <v/>
      </c>
      <c r="F453" s="1588" t="str">
        <v/>
      </c>
      <c r="G453" s="1588" t="str">
        <v/>
      </c>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8"/>
      <c r="DX453" s="21"/>
      <c r="DY453" s="21"/>
      <c r="DZ453" s="21"/>
      <c r="EA453" s="21"/>
      <c r="EB453" s="21"/>
      <c r="EC453" s="21"/>
      <c r="ED453" s="21"/>
      <c r="EE453" s="21"/>
      <c r="EF453" s="21"/>
      <c r="EG453" s="21"/>
      <c r="EH453" s="21"/>
      <c r="EI453" s="21"/>
      <c r="EJ453" s="21"/>
      <c r="EK453" s="21"/>
      <c r="EL453" s="21"/>
      <c r="EM453" s="21"/>
      <c r="EN453" s="21"/>
      <c r="EO453" s="21"/>
      <c r="EP453" s="21"/>
      <c r="EQ453" s="21"/>
      <c r="ER453" s="28"/>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c r="GQ453" s="21"/>
      <c r="GR453" s="21"/>
      <c r="GS453" s="21"/>
      <c r="GT453" s="21"/>
      <c r="GU453" s="21"/>
      <c r="GV453" s="21"/>
      <c r="GW453" s="21"/>
      <c r="GX453" s="21"/>
      <c r="GY453" s="21"/>
      <c r="GZ453" s="21"/>
      <c r="HA453" s="21"/>
      <c r="HB453" s="21"/>
      <c r="HC453" s="21"/>
      <c r="HD453" s="21"/>
      <c r="HE453" s="21"/>
      <c r="HF453" s="21"/>
      <c r="HG453" s="21"/>
      <c r="HH453" s="21"/>
      <c r="HI453" s="21"/>
      <c r="HJ453" s="21"/>
      <c r="HK453" s="21"/>
      <c r="HL453" s="21"/>
      <c r="HM453" s="21"/>
      <c r="HN453" s="21"/>
      <c r="HO453" s="21"/>
      <c r="HP453" s="21"/>
      <c r="HQ453" s="21"/>
      <c r="HR453" s="21"/>
      <c r="HS453" s="21"/>
      <c r="HT453" s="21"/>
      <c r="HU453" s="21"/>
      <c r="HV453" s="21"/>
      <c r="HW453" s="21"/>
      <c r="HX453" s="21"/>
      <c r="HY453" s="21"/>
      <c r="HZ453" s="21"/>
      <c r="IA453" s="21"/>
      <c r="IB453" s="21"/>
      <c r="IC453" s="21"/>
      <c r="ID453" s="21"/>
      <c r="IE453" s="21"/>
      <c r="IF453" s="21"/>
      <c r="IG453" s="21"/>
      <c r="IH453" s="21"/>
      <c r="II453" s="21"/>
      <c r="IJ453" s="21"/>
      <c r="IK453" s="21"/>
      <c r="IL453" s="21"/>
      <c r="IM453" s="21"/>
      <c r="IN453" s="21"/>
      <c r="IO453" s="21"/>
      <c r="IP453" s="21"/>
      <c r="IQ453" s="21"/>
      <c r="IR453" s="21"/>
      <c r="IS453" s="21"/>
      <c r="IT453" s="21"/>
      <c r="IU453" s="21"/>
      <c r="IV453" s="21"/>
      <c r="IW453" s="21"/>
      <c r="IX453" s="21"/>
      <c r="IY453" s="21"/>
      <c r="IZ453" s="21"/>
      <c r="JA453" s="21"/>
      <c r="JB453" s="21"/>
      <c r="JC453" s="21"/>
      <c r="JD453" s="21"/>
      <c r="JE453" s="21"/>
      <c r="JF453" s="21"/>
      <c r="JG453" s="28"/>
      <c r="JH453" s="21"/>
      <c r="JI453" s="21"/>
      <c r="JJ453" s="21"/>
      <c r="JK453" s="21"/>
      <c r="JL453" s="21"/>
      <c r="JM453" s="21"/>
      <c r="JN453" s="21"/>
      <c r="JO453" s="21"/>
      <c r="JP453" s="21"/>
      <c r="JQ453" s="21"/>
      <c r="JR453" s="21"/>
      <c r="JS453" s="21"/>
      <c r="JT453" s="21"/>
      <c r="JU453" s="21"/>
      <c r="JV453" s="21"/>
      <c r="JW453" s="21"/>
      <c r="JX453" s="21"/>
      <c r="JY453" s="21"/>
      <c r="JZ453" s="21"/>
      <c r="KA453" s="21"/>
      <c r="KB453" s="28"/>
    </row>
    <row r="454" spans="2:288" ht="15" customHeight="1" x14ac:dyDescent="0.25">
      <c r="B454" s="1590" t="s">
        <v>268</v>
      </c>
      <c r="C454" s="1588" t="str">
        <v/>
      </c>
      <c r="D454" s="1588" t="str">
        <v/>
      </c>
      <c r="E454" s="1588" t="str">
        <v/>
      </c>
      <c r="F454" s="1588" t="str">
        <v/>
      </c>
      <c r="G454" s="1588" t="str">
        <v/>
      </c>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8"/>
      <c r="DX454" s="21"/>
      <c r="DY454" s="21"/>
      <c r="DZ454" s="21"/>
      <c r="EA454" s="21"/>
      <c r="EB454" s="21"/>
      <c r="EC454" s="21"/>
      <c r="ED454" s="21"/>
      <c r="EE454" s="21"/>
      <c r="EF454" s="21"/>
      <c r="EG454" s="21"/>
      <c r="EH454" s="21"/>
      <c r="EI454" s="21"/>
      <c r="EJ454" s="21"/>
      <c r="EK454" s="21"/>
      <c r="EL454" s="21"/>
      <c r="EM454" s="21"/>
      <c r="EN454" s="21"/>
      <c r="EO454" s="21"/>
      <c r="EP454" s="21"/>
      <c r="EQ454" s="21"/>
      <c r="ER454" s="28"/>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c r="GQ454" s="21"/>
      <c r="GR454" s="21"/>
      <c r="GS454" s="21"/>
      <c r="GT454" s="21"/>
      <c r="GU454" s="21"/>
      <c r="GV454" s="21"/>
      <c r="GW454" s="21"/>
      <c r="GX454" s="21"/>
      <c r="GY454" s="21"/>
      <c r="GZ454" s="21"/>
      <c r="HA454" s="21"/>
      <c r="HB454" s="21"/>
      <c r="HC454" s="21"/>
      <c r="HD454" s="21"/>
      <c r="HE454" s="21"/>
      <c r="HF454" s="21"/>
      <c r="HG454" s="21"/>
      <c r="HH454" s="21"/>
      <c r="HI454" s="21"/>
      <c r="HJ454" s="21"/>
      <c r="HK454" s="21"/>
      <c r="HL454" s="21"/>
      <c r="HM454" s="21"/>
      <c r="HN454" s="21"/>
      <c r="HO454" s="21"/>
      <c r="HP454" s="21"/>
      <c r="HQ454" s="21"/>
      <c r="HR454" s="21"/>
      <c r="HS454" s="21"/>
      <c r="HT454" s="21"/>
      <c r="HU454" s="21"/>
      <c r="HV454" s="21"/>
      <c r="HW454" s="21"/>
      <c r="HX454" s="21"/>
      <c r="HY454" s="21"/>
      <c r="HZ454" s="21"/>
      <c r="IA454" s="21"/>
      <c r="IB454" s="21"/>
      <c r="IC454" s="21"/>
      <c r="ID454" s="21"/>
      <c r="IE454" s="21"/>
      <c r="IF454" s="21"/>
      <c r="IG454" s="21"/>
      <c r="IH454" s="21"/>
      <c r="II454" s="21"/>
      <c r="IJ454" s="21"/>
      <c r="IK454" s="21"/>
      <c r="IL454" s="21"/>
      <c r="IM454" s="21"/>
      <c r="IN454" s="21"/>
      <c r="IO454" s="21"/>
      <c r="IP454" s="21"/>
      <c r="IQ454" s="21"/>
      <c r="IR454" s="21"/>
      <c r="IS454" s="21"/>
      <c r="IT454" s="21"/>
      <c r="IU454" s="21"/>
      <c r="IV454" s="21"/>
      <c r="IW454" s="21"/>
      <c r="IX454" s="21"/>
      <c r="IY454" s="21"/>
      <c r="IZ454" s="21"/>
      <c r="JA454" s="21"/>
      <c r="JB454" s="21"/>
      <c r="JC454" s="21"/>
      <c r="JD454" s="21"/>
      <c r="JE454" s="21"/>
      <c r="JF454" s="21"/>
      <c r="JG454" s="28"/>
      <c r="JH454" s="21"/>
      <c r="JI454" s="21"/>
      <c r="JJ454" s="21"/>
      <c r="JK454" s="21"/>
      <c r="JL454" s="21"/>
      <c r="JM454" s="21"/>
      <c r="JN454" s="21"/>
      <c r="JO454" s="21"/>
      <c r="JP454" s="21"/>
      <c r="JQ454" s="21"/>
      <c r="JR454" s="21"/>
      <c r="JS454" s="21"/>
      <c r="JT454" s="21"/>
      <c r="JU454" s="21"/>
      <c r="JV454" s="21"/>
      <c r="JW454" s="21"/>
      <c r="JX454" s="21"/>
      <c r="JY454" s="21"/>
      <c r="JZ454" s="21"/>
      <c r="KA454" s="21"/>
      <c r="KB454" s="28"/>
    </row>
    <row r="455" spans="2:288" ht="15" customHeight="1" x14ac:dyDescent="0.25">
      <c r="B455" s="1590" t="s">
        <v>269</v>
      </c>
      <c r="C455" s="1588" t="str">
        <v/>
      </c>
      <c r="D455" s="1588" t="str">
        <v/>
      </c>
      <c r="E455" s="1588" t="str">
        <v/>
      </c>
      <c r="F455" s="1588" t="str">
        <v/>
      </c>
      <c r="G455" s="1588" t="str">
        <v/>
      </c>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8"/>
      <c r="DX455" s="21"/>
      <c r="DY455" s="21"/>
      <c r="DZ455" s="21"/>
      <c r="EA455" s="21"/>
      <c r="EB455" s="21"/>
      <c r="EC455" s="21"/>
      <c r="ED455" s="21"/>
      <c r="EE455" s="21"/>
      <c r="EF455" s="21"/>
      <c r="EG455" s="21"/>
      <c r="EH455" s="21"/>
      <c r="EI455" s="21"/>
      <c r="EJ455" s="21"/>
      <c r="EK455" s="21"/>
      <c r="EL455" s="21"/>
      <c r="EM455" s="21"/>
      <c r="EN455" s="21"/>
      <c r="EO455" s="21"/>
      <c r="EP455" s="21"/>
      <c r="EQ455" s="21"/>
      <c r="ER455" s="28"/>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c r="GQ455" s="21"/>
      <c r="GR455" s="21"/>
      <c r="GS455" s="21"/>
      <c r="GT455" s="21"/>
      <c r="GU455" s="21"/>
      <c r="GV455" s="21"/>
      <c r="GW455" s="21"/>
      <c r="GX455" s="21"/>
      <c r="GY455" s="21"/>
      <c r="GZ455" s="21"/>
      <c r="HA455" s="21"/>
      <c r="HB455" s="21"/>
      <c r="HC455" s="21"/>
      <c r="HD455" s="21"/>
      <c r="HE455" s="21"/>
      <c r="HF455" s="21"/>
      <c r="HG455" s="21"/>
      <c r="HH455" s="21"/>
      <c r="HI455" s="21"/>
      <c r="HJ455" s="21"/>
      <c r="HK455" s="21"/>
      <c r="HL455" s="21"/>
      <c r="HM455" s="21"/>
      <c r="HN455" s="21"/>
      <c r="HO455" s="21"/>
      <c r="HP455" s="21"/>
      <c r="HQ455" s="21"/>
      <c r="HR455" s="21"/>
      <c r="HS455" s="21"/>
      <c r="HT455" s="21"/>
      <c r="HU455" s="21"/>
      <c r="HV455" s="21"/>
      <c r="HW455" s="21"/>
      <c r="HX455" s="21"/>
      <c r="HY455" s="21"/>
      <c r="HZ455" s="21"/>
      <c r="IA455" s="21"/>
      <c r="IB455" s="21"/>
      <c r="IC455" s="21"/>
      <c r="ID455" s="21"/>
      <c r="IE455" s="21"/>
      <c r="IF455" s="21"/>
      <c r="IG455" s="21"/>
      <c r="IH455" s="21"/>
      <c r="II455" s="21"/>
      <c r="IJ455" s="21"/>
      <c r="IK455" s="21"/>
      <c r="IL455" s="21"/>
      <c r="IM455" s="21"/>
      <c r="IN455" s="21"/>
      <c r="IO455" s="21"/>
      <c r="IP455" s="21"/>
      <c r="IQ455" s="21"/>
      <c r="IR455" s="21"/>
      <c r="IS455" s="21"/>
      <c r="IT455" s="21"/>
      <c r="IU455" s="21"/>
      <c r="IV455" s="21"/>
      <c r="IW455" s="21"/>
      <c r="IX455" s="21"/>
      <c r="IY455" s="21"/>
      <c r="IZ455" s="21"/>
      <c r="JA455" s="21"/>
      <c r="JB455" s="21"/>
      <c r="JC455" s="21"/>
      <c r="JD455" s="21"/>
      <c r="JE455" s="21"/>
      <c r="JF455" s="21"/>
      <c r="JG455" s="28"/>
      <c r="JH455" s="21"/>
      <c r="JI455" s="21"/>
      <c r="JJ455" s="21"/>
      <c r="JK455" s="21"/>
      <c r="JL455" s="21"/>
      <c r="JM455" s="21"/>
      <c r="JN455" s="21"/>
      <c r="JO455" s="21"/>
      <c r="JP455" s="21"/>
      <c r="JQ455" s="21"/>
      <c r="JR455" s="21"/>
      <c r="JS455" s="21"/>
      <c r="JT455" s="21"/>
      <c r="JU455" s="21"/>
      <c r="JV455" s="21"/>
      <c r="JW455" s="21"/>
      <c r="JX455" s="21"/>
      <c r="JY455" s="21"/>
      <c r="JZ455" s="21"/>
      <c r="KA455" s="21"/>
      <c r="KB455" s="28"/>
    </row>
    <row r="456" spans="2:288" ht="15" customHeight="1" x14ac:dyDescent="0.25">
      <c r="B456" s="1590" t="s">
        <v>270</v>
      </c>
      <c r="C456" s="1588" t="str">
        <v/>
      </c>
      <c r="D456" s="1588" t="str">
        <v/>
      </c>
      <c r="E456" s="1588" t="str">
        <v/>
      </c>
      <c r="F456" s="1588" t="str">
        <v/>
      </c>
      <c r="G456" s="1588" t="str">
        <v/>
      </c>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8"/>
      <c r="DX456" s="21"/>
      <c r="DY456" s="21"/>
      <c r="DZ456" s="21"/>
      <c r="EA456" s="21"/>
      <c r="EB456" s="21"/>
      <c r="EC456" s="21"/>
      <c r="ED456" s="21"/>
      <c r="EE456" s="21"/>
      <c r="EF456" s="21"/>
      <c r="EG456" s="21"/>
      <c r="EH456" s="21"/>
      <c r="EI456" s="21"/>
      <c r="EJ456" s="21"/>
      <c r="EK456" s="21"/>
      <c r="EL456" s="21"/>
      <c r="EM456" s="21"/>
      <c r="EN456" s="21"/>
      <c r="EO456" s="21"/>
      <c r="EP456" s="21"/>
      <c r="EQ456" s="21"/>
      <c r="ER456" s="28"/>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c r="GQ456" s="21"/>
      <c r="GR456" s="21"/>
      <c r="GS456" s="21"/>
      <c r="GT456" s="21"/>
      <c r="GU456" s="21"/>
      <c r="GV456" s="21"/>
      <c r="GW456" s="21"/>
      <c r="GX456" s="21"/>
      <c r="GY456" s="21"/>
      <c r="GZ456" s="21"/>
      <c r="HA456" s="21"/>
      <c r="HB456" s="21"/>
      <c r="HC456" s="21"/>
      <c r="HD456" s="21"/>
      <c r="HE456" s="21"/>
      <c r="HF456" s="21"/>
      <c r="HG456" s="21"/>
      <c r="HH456" s="21"/>
      <c r="HI456" s="21"/>
      <c r="HJ456" s="21"/>
      <c r="HK456" s="21"/>
      <c r="HL456" s="21"/>
      <c r="HM456" s="21"/>
      <c r="HN456" s="21"/>
      <c r="HO456" s="21"/>
      <c r="HP456" s="21"/>
      <c r="HQ456" s="21"/>
      <c r="HR456" s="21"/>
      <c r="HS456" s="21"/>
      <c r="HT456" s="21"/>
      <c r="HU456" s="21"/>
      <c r="HV456" s="21"/>
      <c r="HW456" s="21"/>
      <c r="HX456" s="21"/>
      <c r="HY456" s="21"/>
      <c r="HZ456" s="21"/>
      <c r="IA456" s="21"/>
      <c r="IB456" s="21"/>
      <c r="IC456" s="21"/>
      <c r="ID456" s="21"/>
      <c r="IE456" s="21"/>
      <c r="IF456" s="21"/>
      <c r="IG456" s="21"/>
      <c r="IH456" s="21"/>
      <c r="II456" s="21"/>
      <c r="IJ456" s="21"/>
      <c r="IK456" s="21"/>
      <c r="IL456" s="21"/>
      <c r="IM456" s="21"/>
      <c r="IN456" s="21"/>
      <c r="IO456" s="21"/>
      <c r="IP456" s="21"/>
      <c r="IQ456" s="21"/>
      <c r="IR456" s="21"/>
      <c r="IS456" s="21"/>
      <c r="IT456" s="21"/>
      <c r="IU456" s="21"/>
      <c r="IV456" s="21"/>
      <c r="IW456" s="21"/>
      <c r="IX456" s="21"/>
      <c r="IY456" s="21"/>
      <c r="IZ456" s="21"/>
      <c r="JA456" s="21"/>
      <c r="JB456" s="21"/>
      <c r="JC456" s="21"/>
      <c r="JD456" s="21"/>
      <c r="JE456" s="21"/>
      <c r="JF456" s="21"/>
      <c r="JG456" s="28"/>
      <c r="JH456" s="21"/>
      <c r="JI456" s="21"/>
      <c r="JJ456" s="21"/>
      <c r="JK456" s="21"/>
      <c r="JL456" s="21"/>
      <c r="JM456" s="21"/>
      <c r="JN456" s="21"/>
      <c r="JO456" s="21"/>
      <c r="JP456" s="21"/>
      <c r="JQ456" s="21"/>
      <c r="JR456" s="21"/>
      <c r="JS456" s="21"/>
      <c r="JT456" s="21"/>
      <c r="JU456" s="21"/>
      <c r="JV456" s="21"/>
      <c r="JW456" s="21"/>
      <c r="JX456" s="21"/>
      <c r="JY456" s="21"/>
      <c r="JZ456" s="21"/>
      <c r="KA456" s="21"/>
      <c r="KB456" s="28"/>
    </row>
    <row r="457" spans="2:288" ht="15" customHeight="1" x14ac:dyDescent="0.25">
      <c r="B457" s="1590" t="s">
        <v>271</v>
      </c>
      <c r="C457" s="1588" t="str">
        <v/>
      </c>
      <c r="D457" s="1588" t="str">
        <v/>
      </c>
      <c r="E457" s="1588" t="str">
        <v/>
      </c>
      <c r="F457" s="1588" t="str">
        <v/>
      </c>
      <c r="G457" s="1588" t="str">
        <v/>
      </c>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8"/>
      <c r="DX457" s="21"/>
      <c r="DY457" s="21"/>
      <c r="DZ457" s="21"/>
      <c r="EA457" s="21"/>
      <c r="EB457" s="21"/>
      <c r="EC457" s="21"/>
      <c r="ED457" s="21"/>
      <c r="EE457" s="21"/>
      <c r="EF457" s="21"/>
      <c r="EG457" s="21"/>
      <c r="EH457" s="21"/>
      <c r="EI457" s="21"/>
      <c r="EJ457" s="21"/>
      <c r="EK457" s="21"/>
      <c r="EL457" s="21"/>
      <c r="EM457" s="21"/>
      <c r="EN457" s="21"/>
      <c r="EO457" s="21"/>
      <c r="EP457" s="21"/>
      <c r="EQ457" s="21"/>
      <c r="ER457" s="28"/>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c r="GQ457" s="21"/>
      <c r="GR457" s="21"/>
      <c r="GS457" s="21"/>
      <c r="GT457" s="21"/>
      <c r="GU457" s="21"/>
      <c r="GV457" s="21"/>
      <c r="GW457" s="21"/>
      <c r="GX457" s="21"/>
      <c r="GY457" s="21"/>
      <c r="GZ457" s="21"/>
      <c r="HA457" s="21"/>
      <c r="HB457" s="21"/>
      <c r="HC457" s="21"/>
      <c r="HD457" s="21"/>
      <c r="HE457" s="21"/>
      <c r="HF457" s="21"/>
      <c r="HG457" s="21"/>
      <c r="HH457" s="21"/>
      <c r="HI457" s="21"/>
      <c r="HJ457" s="21"/>
      <c r="HK457" s="21"/>
      <c r="HL457" s="21"/>
      <c r="HM457" s="21"/>
      <c r="HN457" s="21"/>
      <c r="HO457" s="21"/>
      <c r="HP457" s="21"/>
      <c r="HQ457" s="21"/>
      <c r="HR457" s="21"/>
      <c r="HS457" s="21"/>
      <c r="HT457" s="21"/>
      <c r="HU457" s="21"/>
      <c r="HV457" s="21"/>
      <c r="HW457" s="21"/>
      <c r="HX457" s="21"/>
      <c r="HY457" s="21"/>
      <c r="HZ457" s="21"/>
      <c r="IA457" s="21"/>
      <c r="IB457" s="21"/>
      <c r="IC457" s="21"/>
      <c r="ID457" s="21"/>
      <c r="IE457" s="21"/>
      <c r="IF457" s="21"/>
      <c r="IG457" s="21"/>
      <c r="IH457" s="21"/>
      <c r="II457" s="21"/>
      <c r="IJ457" s="21"/>
      <c r="IK457" s="21"/>
      <c r="IL457" s="21"/>
      <c r="IM457" s="21"/>
      <c r="IN457" s="21"/>
      <c r="IO457" s="21"/>
      <c r="IP457" s="21"/>
      <c r="IQ457" s="21"/>
      <c r="IR457" s="21"/>
      <c r="IS457" s="21"/>
      <c r="IT457" s="21"/>
      <c r="IU457" s="21"/>
      <c r="IV457" s="21"/>
      <c r="IW457" s="21"/>
      <c r="IX457" s="21"/>
      <c r="IY457" s="21"/>
      <c r="IZ457" s="21"/>
      <c r="JA457" s="21"/>
      <c r="JB457" s="21"/>
      <c r="JC457" s="21"/>
      <c r="JD457" s="21"/>
      <c r="JE457" s="21"/>
      <c r="JF457" s="21"/>
      <c r="JG457" s="28"/>
      <c r="JH457" s="21"/>
      <c r="JI457" s="21"/>
      <c r="JJ457" s="21"/>
      <c r="JK457" s="21"/>
      <c r="JL457" s="21"/>
      <c r="JM457" s="21"/>
      <c r="JN457" s="21"/>
      <c r="JO457" s="21"/>
      <c r="JP457" s="21"/>
      <c r="JQ457" s="21"/>
      <c r="JR457" s="21"/>
      <c r="JS457" s="21"/>
      <c r="JT457" s="21"/>
      <c r="JU457" s="21"/>
      <c r="JV457" s="21"/>
      <c r="JW457" s="21"/>
      <c r="JX457" s="21"/>
      <c r="JY457" s="21"/>
      <c r="JZ457" s="21"/>
      <c r="KA457" s="21"/>
      <c r="KB457" s="28"/>
    </row>
    <row r="458" spans="2:288" ht="15" customHeight="1" x14ac:dyDescent="0.25">
      <c r="B458" s="1590" t="s">
        <v>272</v>
      </c>
      <c r="C458" s="1588" t="str">
        <v/>
      </c>
      <c r="D458" s="1588" t="str">
        <v/>
      </c>
      <c r="E458" s="1588" t="str">
        <v/>
      </c>
      <c r="F458" s="1588" t="str">
        <v/>
      </c>
      <c r="G458" s="1588" t="str">
        <v/>
      </c>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8"/>
      <c r="DX458" s="21"/>
      <c r="DY458" s="21"/>
      <c r="DZ458" s="21"/>
      <c r="EA458" s="21"/>
      <c r="EB458" s="21"/>
      <c r="EC458" s="21"/>
      <c r="ED458" s="21"/>
      <c r="EE458" s="21"/>
      <c r="EF458" s="21"/>
      <c r="EG458" s="21"/>
      <c r="EH458" s="21"/>
      <c r="EI458" s="21"/>
      <c r="EJ458" s="21"/>
      <c r="EK458" s="21"/>
      <c r="EL458" s="21"/>
      <c r="EM458" s="21"/>
      <c r="EN458" s="21"/>
      <c r="EO458" s="21"/>
      <c r="EP458" s="21"/>
      <c r="EQ458" s="21"/>
      <c r="ER458" s="28"/>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c r="GQ458" s="21"/>
      <c r="GR458" s="21"/>
      <c r="GS458" s="21"/>
      <c r="GT458" s="21"/>
      <c r="GU458" s="21"/>
      <c r="GV458" s="21"/>
      <c r="GW458" s="21"/>
      <c r="GX458" s="21"/>
      <c r="GY458" s="21"/>
      <c r="GZ458" s="21"/>
      <c r="HA458" s="21"/>
      <c r="HB458" s="21"/>
      <c r="HC458" s="21"/>
      <c r="HD458" s="21"/>
      <c r="HE458" s="21"/>
      <c r="HF458" s="21"/>
      <c r="HG458" s="21"/>
      <c r="HH458" s="21"/>
      <c r="HI458" s="21"/>
      <c r="HJ458" s="21"/>
      <c r="HK458" s="21"/>
      <c r="HL458" s="21"/>
      <c r="HM458" s="21"/>
      <c r="HN458" s="21"/>
      <c r="HO458" s="21"/>
      <c r="HP458" s="21"/>
      <c r="HQ458" s="21"/>
      <c r="HR458" s="21"/>
      <c r="HS458" s="21"/>
      <c r="HT458" s="21"/>
      <c r="HU458" s="21"/>
      <c r="HV458" s="21"/>
      <c r="HW458" s="21"/>
      <c r="HX458" s="21"/>
      <c r="HY458" s="21"/>
      <c r="HZ458" s="21"/>
      <c r="IA458" s="21"/>
      <c r="IB458" s="21"/>
      <c r="IC458" s="21"/>
      <c r="ID458" s="21"/>
      <c r="IE458" s="21"/>
      <c r="IF458" s="21"/>
      <c r="IG458" s="21"/>
      <c r="IH458" s="21"/>
      <c r="II458" s="21"/>
      <c r="IJ458" s="21"/>
      <c r="IK458" s="21"/>
      <c r="IL458" s="21"/>
      <c r="IM458" s="21"/>
      <c r="IN458" s="21"/>
      <c r="IO458" s="21"/>
      <c r="IP458" s="21"/>
      <c r="IQ458" s="21"/>
      <c r="IR458" s="21"/>
      <c r="IS458" s="21"/>
      <c r="IT458" s="21"/>
      <c r="IU458" s="21"/>
      <c r="IV458" s="21"/>
      <c r="IW458" s="21"/>
      <c r="IX458" s="21"/>
      <c r="IY458" s="21"/>
      <c r="IZ458" s="21"/>
      <c r="JA458" s="21"/>
      <c r="JB458" s="21"/>
      <c r="JC458" s="21"/>
      <c r="JD458" s="21"/>
      <c r="JE458" s="21"/>
      <c r="JF458" s="21"/>
      <c r="JG458" s="28"/>
      <c r="JH458" s="21"/>
      <c r="JI458" s="21"/>
      <c r="JJ458" s="21"/>
      <c r="JK458" s="21"/>
      <c r="JL458" s="21"/>
      <c r="JM458" s="21"/>
      <c r="JN458" s="21"/>
      <c r="JO458" s="21"/>
      <c r="JP458" s="21"/>
      <c r="JQ458" s="21"/>
      <c r="JR458" s="21"/>
      <c r="JS458" s="21"/>
      <c r="JT458" s="21"/>
      <c r="JU458" s="21"/>
      <c r="JV458" s="21"/>
      <c r="JW458" s="21"/>
      <c r="JX458" s="21"/>
      <c r="JY458" s="21"/>
      <c r="JZ458" s="21"/>
      <c r="KA458" s="21"/>
      <c r="KB458" s="28"/>
    </row>
    <row r="459" spans="2:288" ht="15" customHeight="1" x14ac:dyDescent="0.25">
      <c r="B459" s="1590" t="s">
        <v>273</v>
      </c>
      <c r="C459" s="1588" t="str">
        <v/>
      </c>
      <c r="D459" s="1588" t="str">
        <v/>
      </c>
      <c r="E459" s="1588" t="str">
        <v/>
      </c>
      <c r="F459" s="1588" t="str">
        <v/>
      </c>
      <c r="G459" s="1588" t="str">
        <v/>
      </c>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8"/>
      <c r="DX459" s="21"/>
      <c r="DY459" s="21"/>
      <c r="DZ459" s="21"/>
      <c r="EA459" s="21"/>
      <c r="EB459" s="21"/>
      <c r="EC459" s="21"/>
      <c r="ED459" s="21"/>
      <c r="EE459" s="21"/>
      <c r="EF459" s="21"/>
      <c r="EG459" s="21"/>
      <c r="EH459" s="21"/>
      <c r="EI459" s="21"/>
      <c r="EJ459" s="21"/>
      <c r="EK459" s="21"/>
      <c r="EL459" s="21"/>
      <c r="EM459" s="21"/>
      <c r="EN459" s="21"/>
      <c r="EO459" s="21"/>
      <c r="EP459" s="21"/>
      <c r="EQ459" s="21"/>
      <c r="ER459" s="28"/>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c r="GQ459" s="21"/>
      <c r="GR459" s="21"/>
      <c r="GS459" s="21"/>
      <c r="GT459" s="21"/>
      <c r="GU459" s="21"/>
      <c r="GV459" s="21"/>
      <c r="GW459" s="21"/>
      <c r="GX459" s="21"/>
      <c r="GY459" s="21"/>
      <c r="GZ459" s="21"/>
      <c r="HA459" s="21"/>
      <c r="HB459" s="21"/>
      <c r="HC459" s="21"/>
      <c r="HD459" s="21"/>
      <c r="HE459" s="21"/>
      <c r="HF459" s="21"/>
      <c r="HG459" s="21"/>
      <c r="HH459" s="21"/>
      <c r="HI459" s="21"/>
      <c r="HJ459" s="21"/>
      <c r="HK459" s="21"/>
      <c r="HL459" s="21"/>
      <c r="HM459" s="21"/>
      <c r="HN459" s="21"/>
      <c r="HO459" s="21"/>
      <c r="HP459" s="21"/>
      <c r="HQ459" s="21"/>
      <c r="HR459" s="21"/>
      <c r="HS459" s="21"/>
      <c r="HT459" s="21"/>
      <c r="HU459" s="21"/>
      <c r="HV459" s="21"/>
      <c r="HW459" s="21"/>
      <c r="HX459" s="21"/>
      <c r="HY459" s="21"/>
      <c r="HZ459" s="21"/>
      <c r="IA459" s="21"/>
      <c r="IB459" s="21"/>
      <c r="IC459" s="21"/>
      <c r="ID459" s="21"/>
      <c r="IE459" s="21"/>
      <c r="IF459" s="21"/>
      <c r="IG459" s="21"/>
      <c r="IH459" s="21"/>
      <c r="II459" s="21"/>
      <c r="IJ459" s="21"/>
      <c r="IK459" s="21"/>
      <c r="IL459" s="21"/>
      <c r="IM459" s="21"/>
      <c r="IN459" s="21"/>
      <c r="IO459" s="21"/>
      <c r="IP459" s="21"/>
      <c r="IQ459" s="21"/>
      <c r="IR459" s="21"/>
      <c r="IS459" s="21"/>
      <c r="IT459" s="21"/>
      <c r="IU459" s="21"/>
      <c r="IV459" s="21"/>
      <c r="IW459" s="21"/>
      <c r="IX459" s="21"/>
      <c r="IY459" s="21"/>
      <c r="IZ459" s="21"/>
      <c r="JA459" s="21"/>
      <c r="JB459" s="21"/>
      <c r="JC459" s="21"/>
      <c r="JD459" s="21"/>
      <c r="JE459" s="21"/>
      <c r="JF459" s="21"/>
      <c r="JG459" s="28"/>
      <c r="JH459" s="21"/>
      <c r="JI459" s="21"/>
      <c r="JJ459" s="21"/>
      <c r="JK459" s="21"/>
      <c r="JL459" s="21"/>
      <c r="JM459" s="21"/>
      <c r="JN459" s="21"/>
      <c r="JO459" s="21"/>
      <c r="JP459" s="21"/>
      <c r="JQ459" s="21"/>
      <c r="JR459" s="21"/>
      <c r="JS459" s="21"/>
      <c r="JT459" s="21"/>
      <c r="JU459" s="21"/>
      <c r="JV459" s="21"/>
      <c r="JW459" s="21"/>
      <c r="JX459" s="21"/>
      <c r="JY459" s="21"/>
      <c r="JZ459" s="21"/>
      <c r="KA459" s="21"/>
      <c r="KB459" s="28"/>
    </row>
    <row r="460" spans="2:288" ht="15" customHeight="1" x14ac:dyDescent="0.25">
      <c r="B460" s="1590" t="s">
        <v>274</v>
      </c>
      <c r="C460" s="1588" t="str">
        <v/>
      </c>
      <c r="D460" s="1588" t="str">
        <v/>
      </c>
      <c r="E460" s="1588" t="str">
        <v/>
      </c>
      <c r="F460" s="1588" t="str">
        <v/>
      </c>
      <c r="G460" s="1588" t="str">
        <v/>
      </c>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8"/>
      <c r="DX460" s="21"/>
      <c r="DY460" s="21"/>
      <c r="DZ460" s="21"/>
      <c r="EA460" s="21"/>
      <c r="EB460" s="21"/>
      <c r="EC460" s="21"/>
      <c r="ED460" s="21"/>
      <c r="EE460" s="21"/>
      <c r="EF460" s="21"/>
      <c r="EG460" s="21"/>
      <c r="EH460" s="21"/>
      <c r="EI460" s="21"/>
      <c r="EJ460" s="21"/>
      <c r="EK460" s="21"/>
      <c r="EL460" s="21"/>
      <c r="EM460" s="21"/>
      <c r="EN460" s="21"/>
      <c r="EO460" s="21"/>
      <c r="EP460" s="21"/>
      <c r="EQ460" s="21"/>
      <c r="ER460" s="28"/>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c r="GQ460" s="21"/>
      <c r="GR460" s="21"/>
      <c r="GS460" s="21"/>
      <c r="GT460" s="21"/>
      <c r="GU460" s="21"/>
      <c r="GV460" s="21"/>
      <c r="GW460" s="21"/>
      <c r="GX460" s="21"/>
      <c r="GY460" s="21"/>
      <c r="GZ460" s="21"/>
      <c r="HA460" s="21"/>
      <c r="HB460" s="21"/>
      <c r="HC460" s="21"/>
      <c r="HD460" s="21"/>
      <c r="HE460" s="21"/>
      <c r="HF460" s="21"/>
      <c r="HG460" s="21"/>
      <c r="HH460" s="21"/>
      <c r="HI460" s="21"/>
      <c r="HJ460" s="21"/>
      <c r="HK460" s="21"/>
      <c r="HL460" s="21"/>
      <c r="HM460" s="21"/>
      <c r="HN460" s="21"/>
      <c r="HO460" s="21"/>
      <c r="HP460" s="21"/>
      <c r="HQ460" s="21"/>
      <c r="HR460" s="21"/>
      <c r="HS460" s="21"/>
      <c r="HT460" s="21"/>
      <c r="HU460" s="21"/>
      <c r="HV460" s="21"/>
      <c r="HW460" s="21"/>
      <c r="HX460" s="21"/>
      <c r="HY460" s="21"/>
      <c r="HZ460" s="21"/>
      <c r="IA460" s="21"/>
      <c r="IB460" s="21"/>
      <c r="IC460" s="21"/>
      <c r="ID460" s="21"/>
      <c r="IE460" s="21"/>
      <c r="IF460" s="21"/>
      <c r="IG460" s="21"/>
      <c r="IH460" s="21"/>
      <c r="II460" s="21"/>
      <c r="IJ460" s="21"/>
      <c r="IK460" s="21"/>
      <c r="IL460" s="21"/>
      <c r="IM460" s="21"/>
      <c r="IN460" s="21"/>
      <c r="IO460" s="21"/>
      <c r="IP460" s="21"/>
      <c r="IQ460" s="21"/>
      <c r="IR460" s="21"/>
      <c r="IS460" s="21"/>
      <c r="IT460" s="21"/>
      <c r="IU460" s="21"/>
      <c r="IV460" s="21"/>
      <c r="IW460" s="21"/>
      <c r="IX460" s="21"/>
      <c r="IY460" s="21"/>
      <c r="IZ460" s="21"/>
      <c r="JA460" s="21"/>
      <c r="JB460" s="21"/>
      <c r="JC460" s="21"/>
      <c r="JD460" s="21"/>
      <c r="JE460" s="21"/>
      <c r="JF460" s="21"/>
      <c r="JG460" s="28"/>
      <c r="JH460" s="21"/>
      <c r="JI460" s="21"/>
      <c r="JJ460" s="21"/>
      <c r="JK460" s="21"/>
      <c r="JL460" s="21"/>
      <c r="JM460" s="21"/>
      <c r="JN460" s="21"/>
      <c r="JO460" s="21"/>
      <c r="JP460" s="21"/>
      <c r="JQ460" s="21"/>
      <c r="JR460" s="21"/>
      <c r="JS460" s="21"/>
      <c r="JT460" s="21"/>
      <c r="JU460" s="21"/>
      <c r="JV460" s="21"/>
      <c r="JW460" s="21"/>
      <c r="JX460" s="21"/>
      <c r="JY460" s="21"/>
      <c r="JZ460" s="21"/>
      <c r="KA460" s="21"/>
      <c r="KB460" s="28"/>
    </row>
    <row r="461" spans="2:288" ht="15" customHeight="1" x14ac:dyDescent="0.25">
      <c r="B461" s="1590" t="s">
        <v>275</v>
      </c>
      <c r="C461" s="1588" t="str">
        <v/>
      </c>
      <c r="D461" s="1588" t="str">
        <v/>
      </c>
      <c r="E461" s="1588" t="str">
        <v/>
      </c>
      <c r="F461" s="1588" t="str">
        <v/>
      </c>
      <c r="G461" s="1588" t="str">
        <v/>
      </c>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8"/>
      <c r="DX461" s="21"/>
      <c r="DY461" s="21"/>
      <c r="DZ461" s="21"/>
      <c r="EA461" s="21"/>
      <c r="EB461" s="21"/>
      <c r="EC461" s="21"/>
      <c r="ED461" s="21"/>
      <c r="EE461" s="21"/>
      <c r="EF461" s="21"/>
      <c r="EG461" s="21"/>
      <c r="EH461" s="21"/>
      <c r="EI461" s="21"/>
      <c r="EJ461" s="21"/>
      <c r="EK461" s="21"/>
      <c r="EL461" s="21"/>
      <c r="EM461" s="21"/>
      <c r="EN461" s="21"/>
      <c r="EO461" s="21"/>
      <c r="EP461" s="21"/>
      <c r="EQ461" s="21"/>
      <c r="ER461" s="28"/>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c r="GQ461" s="21"/>
      <c r="GR461" s="21"/>
      <c r="GS461" s="21"/>
      <c r="GT461" s="21"/>
      <c r="GU461" s="21"/>
      <c r="GV461" s="21"/>
      <c r="GW461" s="21"/>
      <c r="GX461" s="21"/>
      <c r="GY461" s="21"/>
      <c r="GZ461" s="21"/>
      <c r="HA461" s="21"/>
      <c r="HB461" s="21"/>
      <c r="HC461" s="21"/>
      <c r="HD461" s="21"/>
      <c r="HE461" s="21"/>
      <c r="HF461" s="21"/>
      <c r="HG461" s="21"/>
      <c r="HH461" s="21"/>
      <c r="HI461" s="21"/>
      <c r="HJ461" s="21"/>
      <c r="HK461" s="21"/>
      <c r="HL461" s="21"/>
      <c r="HM461" s="21"/>
      <c r="HN461" s="21"/>
      <c r="HO461" s="21"/>
      <c r="HP461" s="21"/>
      <c r="HQ461" s="21"/>
      <c r="HR461" s="21"/>
      <c r="HS461" s="21"/>
      <c r="HT461" s="21"/>
      <c r="HU461" s="21"/>
      <c r="HV461" s="21"/>
      <c r="HW461" s="21"/>
      <c r="HX461" s="21"/>
      <c r="HY461" s="21"/>
      <c r="HZ461" s="21"/>
      <c r="IA461" s="21"/>
      <c r="IB461" s="21"/>
      <c r="IC461" s="21"/>
      <c r="ID461" s="21"/>
      <c r="IE461" s="21"/>
      <c r="IF461" s="21"/>
      <c r="IG461" s="21"/>
      <c r="IH461" s="21"/>
      <c r="II461" s="21"/>
      <c r="IJ461" s="21"/>
      <c r="IK461" s="21"/>
      <c r="IL461" s="21"/>
      <c r="IM461" s="21"/>
      <c r="IN461" s="21"/>
      <c r="IO461" s="21"/>
      <c r="IP461" s="21"/>
      <c r="IQ461" s="21"/>
      <c r="IR461" s="21"/>
      <c r="IS461" s="21"/>
      <c r="IT461" s="21"/>
      <c r="IU461" s="21"/>
      <c r="IV461" s="21"/>
      <c r="IW461" s="21"/>
      <c r="IX461" s="21"/>
      <c r="IY461" s="21"/>
      <c r="IZ461" s="21"/>
      <c r="JA461" s="21"/>
      <c r="JB461" s="21"/>
      <c r="JC461" s="21"/>
      <c r="JD461" s="21"/>
      <c r="JE461" s="21"/>
      <c r="JF461" s="21"/>
      <c r="JG461" s="28"/>
      <c r="JH461" s="21"/>
      <c r="JI461" s="21"/>
      <c r="JJ461" s="21"/>
      <c r="JK461" s="21"/>
      <c r="JL461" s="21"/>
      <c r="JM461" s="21"/>
      <c r="JN461" s="21"/>
      <c r="JO461" s="21"/>
      <c r="JP461" s="21"/>
      <c r="JQ461" s="21"/>
      <c r="JR461" s="21"/>
      <c r="JS461" s="21"/>
      <c r="JT461" s="21"/>
      <c r="JU461" s="21"/>
      <c r="JV461" s="21"/>
      <c r="JW461" s="21"/>
      <c r="JX461" s="21"/>
      <c r="JY461" s="21"/>
      <c r="JZ461" s="21"/>
      <c r="KA461" s="21"/>
      <c r="KB461" s="28"/>
    </row>
    <row r="462" spans="2:288" ht="15" customHeight="1" x14ac:dyDescent="0.25">
      <c r="B462" s="1590" t="s">
        <v>276</v>
      </c>
      <c r="C462" s="1588" t="str">
        <v/>
      </c>
      <c r="D462" s="1588" t="str">
        <v/>
      </c>
      <c r="E462" s="1588" t="str">
        <v/>
      </c>
      <c r="F462" s="1588" t="str">
        <v/>
      </c>
      <c r="G462" s="1588" t="str">
        <v/>
      </c>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8"/>
      <c r="DX462" s="21"/>
      <c r="DY462" s="21"/>
      <c r="DZ462" s="21"/>
      <c r="EA462" s="21"/>
      <c r="EB462" s="21"/>
      <c r="EC462" s="21"/>
      <c r="ED462" s="21"/>
      <c r="EE462" s="21"/>
      <c r="EF462" s="21"/>
      <c r="EG462" s="21"/>
      <c r="EH462" s="21"/>
      <c r="EI462" s="21"/>
      <c r="EJ462" s="21"/>
      <c r="EK462" s="21"/>
      <c r="EL462" s="21"/>
      <c r="EM462" s="21"/>
      <c r="EN462" s="21"/>
      <c r="EO462" s="21"/>
      <c r="EP462" s="21"/>
      <c r="EQ462" s="21"/>
      <c r="ER462" s="28"/>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c r="GQ462" s="21"/>
      <c r="GR462" s="21"/>
      <c r="GS462" s="21"/>
      <c r="GT462" s="21"/>
      <c r="GU462" s="21"/>
      <c r="GV462" s="21"/>
      <c r="GW462" s="21"/>
      <c r="GX462" s="21"/>
      <c r="GY462" s="21"/>
      <c r="GZ462" s="21"/>
      <c r="HA462" s="21"/>
      <c r="HB462" s="21"/>
      <c r="HC462" s="21"/>
      <c r="HD462" s="21"/>
      <c r="HE462" s="21"/>
      <c r="HF462" s="21"/>
      <c r="HG462" s="21"/>
      <c r="HH462" s="21"/>
      <c r="HI462" s="21"/>
      <c r="HJ462" s="21"/>
      <c r="HK462" s="21"/>
      <c r="HL462" s="21"/>
      <c r="HM462" s="21"/>
      <c r="HN462" s="21"/>
      <c r="HO462" s="21"/>
      <c r="HP462" s="21"/>
      <c r="HQ462" s="21"/>
      <c r="HR462" s="21"/>
      <c r="HS462" s="21"/>
      <c r="HT462" s="21"/>
      <c r="HU462" s="21"/>
      <c r="HV462" s="21"/>
      <c r="HW462" s="21"/>
      <c r="HX462" s="21"/>
      <c r="HY462" s="21"/>
      <c r="HZ462" s="21"/>
      <c r="IA462" s="21"/>
      <c r="IB462" s="21"/>
      <c r="IC462" s="21"/>
      <c r="ID462" s="21"/>
      <c r="IE462" s="21"/>
      <c r="IF462" s="21"/>
      <c r="IG462" s="21"/>
      <c r="IH462" s="21"/>
      <c r="II462" s="21"/>
      <c r="IJ462" s="21"/>
      <c r="IK462" s="21"/>
      <c r="IL462" s="21"/>
      <c r="IM462" s="21"/>
      <c r="IN462" s="21"/>
      <c r="IO462" s="21"/>
      <c r="IP462" s="21"/>
      <c r="IQ462" s="21"/>
      <c r="IR462" s="21"/>
      <c r="IS462" s="21"/>
      <c r="IT462" s="21"/>
      <c r="IU462" s="21"/>
      <c r="IV462" s="21"/>
      <c r="IW462" s="21"/>
      <c r="IX462" s="21"/>
      <c r="IY462" s="21"/>
      <c r="IZ462" s="21"/>
      <c r="JA462" s="21"/>
      <c r="JB462" s="21"/>
      <c r="JC462" s="21"/>
      <c r="JD462" s="21"/>
      <c r="JE462" s="21"/>
      <c r="JF462" s="21"/>
      <c r="JG462" s="28"/>
      <c r="JH462" s="21"/>
      <c r="JI462" s="21"/>
      <c r="JJ462" s="21"/>
      <c r="JK462" s="21"/>
      <c r="JL462" s="21"/>
      <c r="JM462" s="21"/>
      <c r="JN462" s="21"/>
      <c r="JO462" s="21"/>
      <c r="JP462" s="21"/>
      <c r="JQ462" s="21"/>
      <c r="JR462" s="21"/>
      <c r="JS462" s="21"/>
      <c r="JT462" s="21"/>
      <c r="JU462" s="21"/>
      <c r="JV462" s="21"/>
      <c r="JW462" s="21"/>
      <c r="JX462" s="21"/>
      <c r="JY462" s="21"/>
      <c r="JZ462" s="21"/>
      <c r="KA462" s="21"/>
      <c r="KB462" s="28"/>
    </row>
    <row r="463" spans="2:288" ht="15" customHeight="1" x14ac:dyDescent="0.25">
      <c r="B463" s="1590" t="s">
        <v>277</v>
      </c>
      <c r="C463" s="1588" t="str">
        <v/>
      </c>
      <c r="D463" s="1588" t="str">
        <v/>
      </c>
      <c r="E463" s="1588" t="str">
        <v/>
      </c>
      <c r="F463" s="1588" t="str">
        <v/>
      </c>
      <c r="G463" s="1588" t="str">
        <v/>
      </c>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8"/>
      <c r="DX463" s="21"/>
      <c r="DY463" s="21"/>
      <c r="DZ463" s="21"/>
      <c r="EA463" s="21"/>
      <c r="EB463" s="21"/>
      <c r="EC463" s="21"/>
      <c r="ED463" s="21"/>
      <c r="EE463" s="21"/>
      <c r="EF463" s="21"/>
      <c r="EG463" s="21"/>
      <c r="EH463" s="21"/>
      <c r="EI463" s="21"/>
      <c r="EJ463" s="21"/>
      <c r="EK463" s="21"/>
      <c r="EL463" s="21"/>
      <c r="EM463" s="21"/>
      <c r="EN463" s="21"/>
      <c r="EO463" s="21"/>
      <c r="EP463" s="21"/>
      <c r="EQ463" s="21"/>
      <c r="ER463" s="28"/>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c r="GQ463" s="21"/>
      <c r="GR463" s="21"/>
      <c r="GS463" s="21"/>
      <c r="GT463" s="21"/>
      <c r="GU463" s="21"/>
      <c r="GV463" s="21"/>
      <c r="GW463" s="21"/>
      <c r="GX463" s="21"/>
      <c r="GY463" s="21"/>
      <c r="GZ463" s="21"/>
      <c r="HA463" s="21"/>
      <c r="HB463" s="21"/>
      <c r="HC463" s="21"/>
      <c r="HD463" s="21"/>
      <c r="HE463" s="21"/>
      <c r="HF463" s="21"/>
      <c r="HG463" s="21"/>
      <c r="HH463" s="21"/>
      <c r="HI463" s="21"/>
      <c r="HJ463" s="21"/>
      <c r="HK463" s="21"/>
      <c r="HL463" s="21"/>
      <c r="HM463" s="21"/>
      <c r="HN463" s="21"/>
      <c r="HO463" s="21"/>
      <c r="HP463" s="21"/>
      <c r="HQ463" s="21"/>
      <c r="HR463" s="21"/>
      <c r="HS463" s="21"/>
      <c r="HT463" s="21"/>
      <c r="HU463" s="21"/>
      <c r="HV463" s="21"/>
      <c r="HW463" s="21"/>
      <c r="HX463" s="21"/>
      <c r="HY463" s="21"/>
      <c r="HZ463" s="21"/>
      <c r="IA463" s="21"/>
      <c r="IB463" s="21"/>
      <c r="IC463" s="21"/>
      <c r="ID463" s="21"/>
      <c r="IE463" s="21"/>
      <c r="IF463" s="21"/>
      <c r="IG463" s="21"/>
      <c r="IH463" s="21"/>
      <c r="II463" s="21"/>
      <c r="IJ463" s="21"/>
      <c r="IK463" s="21"/>
      <c r="IL463" s="21"/>
      <c r="IM463" s="21"/>
      <c r="IN463" s="21"/>
      <c r="IO463" s="21"/>
      <c r="IP463" s="21"/>
      <c r="IQ463" s="21"/>
      <c r="IR463" s="21"/>
      <c r="IS463" s="21"/>
      <c r="IT463" s="21"/>
      <c r="IU463" s="21"/>
      <c r="IV463" s="21"/>
      <c r="IW463" s="21"/>
      <c r="IX463" s="21"/>
      <c r="IY463" s="21"/>
      <c r="IZ463" s="21"/>
      <c r="JA463" s="21"/>
      <c r="JB463" s="21"/>
      <c r="JC463" s="21"/>
      <c r="JD463" s="21"/>
      <c r="JE463" s="21"/>
      <c r="JF463" s="21"/>
      <c r="JG463" s="28"/>
      <c r="JH463" s="21"/>
      <c r="JI463" s="21"/>
      <c r="JJ463" s="21"/>
      <c r="JK463" s="21"/>
      <c r="JL463" s="21"/>
      <c r="JM463" s="21"/>
      <c r="JN463" s="21"/>
      <c r="JO463" s="21"/>
      <c r="JP463" s="21"/>
      <c r="JQ463" s="21"/>
      <c r="JR463" s="21"/>
      <c r="JS463" s="21"/>
      <c r="JT463" s="21"/>
      <c r="JU463" s="21"/>
      <c r="JV463" s="21"/>
      <c r="JW463" s="21"/>
      <c r="JX463" s="21"/>
      <c r="JY463" s="21"/>
      <c r="JZ463" s="21"/>
      <c r="KA463" s="21"/>
      <c r="KB463" s="28"/>
    </row>
    <row r="464" spans="2:288" ht="15" customHeight="1" x14ac:dyDescent="0.25">
      <c r="B464" s="1590" t="s">
        <v>278</v>
      </c>
      <c r="C464" s="1588" t="str">
        <v/>
      </c>
      <c r="D464" s="1588" t="str">
        <v/>
      </c>
      <c r="E464" s="1588" t="str">
        <v/>
      </c>
      <c r="F464" s="1588" t="str">
        <v/>
      </c>
      <c r="G464" s="1588" t="str">
        <v/>
      </c>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8"/>
      <c r="DX464" s="21"/>
      <c r="DY464" s="21"/>
      <c r="DZ464" s="21"/>
      <c r="EA464" s="21"/>
      <c r="EB464" s="21"/>
      <c r="EC464" s="21"/>
      <c r="ED464" s="21"/>
      <c r="EE464" s="21"/>
      <c r="EF464" s="21"/>
      <c r="EG464" s="21"/>
      <c r="EH464" s="21"/>
      <c r="EI464" s="21"/>
      <c r="EJ464" s="21"/>
      <c r="EK464" s="21"/>
      <c r="EL464" s="21"/>
      <c r="EM464" s="21"/>
      <c r="EN464" s="21"/>
      <c r="EO464" s="21"/>
      <c r="EP464" s="21"/>
      <c r="EQ464" s="21"/>
      <c r="ER464" s="28"/>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c r="GQ464" s="21"/>
      <c r="GR464" s="21"/>
      <c r="GS464" s="21"/>
      <c r="GT464" s="21"/>
      <c r="GU464" s="21"/>
      <c r="GV464" s="21"/>
      <c r="GW464" s="21"/>
      <c r="GX464" s="21"/>
      <c r="GY464" s="21"/>
      <c r="GZ464" s="21"/>
      <c r="HA464" s="21"/>
      <c r="HB464" s="21"/>
      <c r="HC464" s="21"/>
      <c r="HD464" s="21"/>
      <c r="HE464" s="21"/>
      <c r="HF464" s="21"/>
      <c r="HG464" s="21"/>
      <c r="HH464" s="21"/>
      <c r="HI464" s="21"/>
      <c r="HJ464" s="21"/>
      <c r="HK464" s="21"/>
      <c r="HL464" s="21"/>
      <c r="HM464" s="21"/>
      <c r="HN464" s="21"/>
      <c r="HO464" s="21"/>
      <c r="HP464" s="21"/>
      <c r="HQ464" s="21"/>
      <c r="HR464" s="21"/>
      <c r="HS464" s="21"/>
      <c r="HT464" s="21"/>
      <c r="HU464" s="21"/>
      <c r="HV464" s="21"/>
      <c r="HW464" s="21"/>
      <c r="HX464" s="21"/>
      <c r="HY464" s="21"/>
      <c r="HZ464" s="21"/>
      <c r="IA464" s="21"/>
      <c r="IB464" s="21"/>
      <c r="IC464" s="21"/>
      <c r="ID464" s="21"/>
      <c r="IE464" s="21"/>
      <c r="IF464" s="21"/>
      <c r="IG464" s="21"/>
      <c r="IH464" s="21"/>
      <c r="II464" s="21"/>
      <c r="IJ464" s="21"/>
      <c r="IK464" s="21"/>
      <c r="IL464" s="21"/>
      <c r="IM464" s="21"/>
      <c r="IN464" s="21"/>
      <c r="IO464" s="21"/>
      <c r="IP464" s="21"/>
      <c r="IQ464" s="21"/>
      <c r="IR464" s="21"/>
      <c r="IS464" s="21"/>
      <c r="IT464" s="21"/>
      <c r="IU464" s="21"/>
      <c r="IV464" s="21"/>
      <c r="IW464" s="21"/>
      <c r="IX464" s="21"/>
      <c r="IY464" s="21"/>
      <c r="IZ464" s="21"/>
      <c r="JA464" s="21"/>
      <c r="JB464" s="21"/>
      <c r="JC464" s="21"/>
      <c r="JD464" s="21"/>
      <c r="JE464" s="21"/>
      <c r="JF464" s="21"/>
      <c r="JG464" s="28"/>
      <c r="JH464" s="21"/>
      <c r="JI464" s="21"/>
      <c r="JJ464" s="21"/>
      <c r="JK464" s="21"/>
      <c r="JL464" s="21"/>
      <c r="JM464" s="21"/>
      <c r="JN464" s="21"/>
      <c r="JO464" s="21"/>
      <c r="JP464" s="21"/>
      <c r="JQ464" s="21"/>
      <c r="JR464" s="21"/>
      <c r="JS464" s="21"/>
      <c r="JT464" s="21"/>
      <c r="JU464" s="21"/>
      <c r="JV464" s="21"/>
      <c r="JW464" s="21"/>
      <c r="JX464" s="21"/>
      <c r="JY464" s="21"/>
      <c r="JZ464" s="21"/>
      <c r="KA464" s="21"/>
      <c r="KB464" s="28"/>
    </row>
    <row r="465" spans="2:288" ht="15" customHeight="1" x14ac:dyDescent="0.25">
      <c r="B465" s="1590" t="s">
        <v>279</v>
      </c>
      <c r="C465" s="1588" t="str">
        <v/>
      </c>
      <c r="D465" s="1588" t="str">
        <v/>
      </c>
      <c r="E465" s="1588" t="str">
        <v/>
      </c>
      <c r="F465" s="1588" t="str">
        <v/>
      </c>
      <c r="G465" s="1588" t="str">
        <v/>
      </c>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8"/>
      <c r="DX465" s="21"/>
      <c r="DY465" s="21"/>
      <c r="DZ465" s="21"/>
      <c r="EA465" s="21"/>
      <c r="EB465" s="21"/>
      <c r="EC465" s="21"/>
      <c r="ED465" s="21"/>
      <c r="EE465" s="21"/>
      <c r="EF465" s="21"/>
      <c r="EG465" s="21"/>
      <c r="EH465" s="21"/>
      <c r="EI465" s="21"/>
      <c r="EJ465" s="21"/>
      <c r="EK465" s="21"/>
      <c r="EL465" s="21"/>
      <c r="EM465" s="21"/>
      <c r="EN465" s="21"/>
      <c r="EO465" s="21"/>
      <c r="EP465" s="21"/>
      <c r="EQ465" s="21"/>
      <c r="ER465" s="28"/>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c r="GQ465" s="21"/>
      <c r="GR465" s="21"/>
      <c r="GS465" s="21"/>
      <c r="GT465" s="21"/>
      <c r="GU465" s="21"/>
      <c r="GV465" s="21"/>
      <c r="GW465" s="21"/>
      <c r="GX465" s="21"/>
      <c r="GY465" s="21"/>
      <c r="GZ465" s="21"/>
      <c r="HA465" s="21"/>
      <c r="HB465" s="21"/>
      <c r="HC465" s="21"/>
      <c r="HD465" s="21"/>
      <c r="HE465" s="21"/>
      <c r="HF465" s="21"/>
      <c r="HG465" s="21"/>
      <c r="HH465" s="21"/>
      <c r="HI465" s="21"/>
      <c r="HJ465" s="21"/>
      <c r="HK465" s="21"/>
      <c r="HL465" s="21"/>
      <c r="HM465" s="21"/>
      <c r="HN465" s="21"/>
      <c r="HO465" s="21"/>
      <c r="HP465" s="21"/>
      <c r="HQ465" s="21"/>
      <c r="HR465" s="21"/>
      <c r="HS465" s="21"/>
      <c r="HT465" s="21"/>
      <c r="HU465" s="21"/>
      <c r="HV465" s="21"/>
      <c r="HW465" s="21"/>
      <c r="HX465" s="21"/>
      <c r="HY465" s="21"/>
      <c r="HZ465" s="21"/>
      <c r="IA465" s="21"/>
      <c r="IB465" s="21"/>
      <c r="IC465" s="21"/>
      <c r="ID465" s="21"/>
      <c r="IE465" s="21"/>
      <c r="IF465" s="21"/>
      <c r="IG465" s="21"/>
      <c r="IH465" s="21"/>
      <c r="II465" s="21"/>
      <c r="IJ465" s="21"/>
      <c r="IK465" s="21"/>
      <c r="IL465" s="21"/>
      <c r="IM465" s="21"/>
      <c r="IN465" s="21"/>
      <c r="IO465" s="21"/>
      <c r="IP465" s="21"/>
      <c r="IQ465" s="21"/>
      <c r="IR465" s="21"/>
      <c r="IS465" s="21"/>
      <c r="IT465" s="21"/>
      <c r="IU465" s="21"/>
      <c r="IV465" s="21"/>
      <c r="IW465" s="21"/>
      <c r="IX465" s="21"/>
      <c r="IY465" s="21"/>
      <c r="IZ465" s="21"/>
      <c r="JA465" s="21"/>
      <c r="JB465" s="21"/>
      <c r="JC465" s="21"/>
      <c r="JD465" s="21"/>
      <c r="JE465" s="21"/>
      <c r="JF465" s="21"/>
      <c r="JG465" s="28"/>
      <c r="JH465" s="21"/>
      <c r="JI465" s="21"/>
      <c r="JJ465" s="21"/>
      <c r="JK465" s="21"/>
      <c r="JL465" s="21"/>
      <c r="JM465" s="21"/>
      <c r="JN465" s="21"/>
      <c r="JO465" s="21"/>
      <c r="JP465" s="21"/>
      <c r="JQ465" s="21"/>
      <c r="JR465" s="21"/>
      <c r="JS465" s="21"/>
      <c r="JT465" s="21"/>
      <c r="JU465" s="21"/>
      <c r="JV465" s="21"/>
      <c r="JW465" s="21"/>
      <c r="JX465" s="21"/>
      <c r="JY465" s="21"/>
      <c r="JZ465" s="21"/>
      <c r="KA465" s="21"/>
      <c r="KB465" s="28"/>
    </row>
    <row r="466" spans="2:288" ht="15" customHeight="1" x14ac:dyDescent="0.25">
      <c r="B466" s="1590" t="s">
        <v>280</v>
      </c>
      <c r="C466" s="1588" t="str">
        <v/>
      </c>
      <c r="D466" s="1588" t="str">
        <v/>
      </c>
      <c r="E466" s="1588" t="str">
        <v/>
      </c>
      <c r="F466" s="1588" t="str">
        <v/>
      </c>
      <c r="G466" s="1588" t="str">
        <v/>
      </c>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8"/>
      <c r="DX466" s="21"/>
      <c r="DY466" s="21"/>
      <c r="DZ466" s="21"/>
      <c r="EA466" s="21"/>
      <c r="EB466" s="21"/>
      <c r="EC466" s="21"/>
      <c r="ED466" s="21"/>
      <c r="EE466" s="21"/>
      <c r="EF466" s="21"/>
      <c r="EG466" s="21"/>
      <c r="EH466" s="21"/>
      <c r="EI466" s="21"/>
      <c r="EJ466" s="21"/>
      <c r="EK466" s="21"/>
      <c r="EL466" s="21"/>
      <c r="EM466" s="21"/>
      <c r="EN466" s="21"/>
      <c r="EO466" s="21"/>
      <c r="EP466" s="21"/>
      <c r="EQ466" s="21"/>
      <c r="ER466" s="28"/>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c r="GQ466" s="21"/>
      <c r="GR466" s="21"/>
      <c r="GS466" s="21"/>
      <c r="GT466" s="21"/>
      <c r="GU466" s="21"/>
      <c r="GV466" s="21"/>
      <c r="GW466" s="21"/>
      <c r="GX466" s="21"/>
      <c r="GY466" s="21"/>
      <c r="GZ466" s="21"/>
      <c r="HA466" s="21"/>
      <c r="HB466" s="21"/>
      <c r="HC466" s="21"/>
      <c r="HD466" s="21"/>
      <c r="HE466" s="21"/>
      <c r="HF466" s="21"/>
      <c r="HG466" s="21"/>
      <c r="HH466" s="21"/>
      <c r="HI466" s="21"/>
      <c r="HJ466" s="21"/>
      <c r="HK466" s="21"/>
      <c r="HL466" s="21"/>
      <c r="HM466" s="21"/>
      <c r="HN466" s="21"/>
      <c r="HO466" s="21"/>
      <c r="HP466" s="21"/>
      <c r="HQ466" s="21"/>
      <c r="HR466" s="21"/>
      <c r="HS466" s="21"/>
      <c r="HT466" s="21"/>
      <c r="HU466" s="21"/>
      <c r="HV466" s="21"/>
      <c r="HW466" s="21"/>
      <c r="HX466" s="21"/>
      <c r="HY466" s="21"/>
      <c r="HZ466" s="21"/>
      <c r="IA466" s="21"/>
      <c r="IB466" s="21"/>
      <c r="IC466" s="21"/>
      <c r="ID466" s="21"/>
      <c r="IE466" s="21"/>
      <c r="IF466" s="21"/>
      <c r="IG466" s="21"/>
      <c r="IH466" s="21"/>
      <c r="II466" s="21"/>
      <c r="IJ466" s="21"/>
      <c r="IK466" s="21"/>
      <c r="IL466" s="21"/>
      <c r="IM466" s="21"/>
      <c r="IN466" s="21"/>
      <c r="IO466" s="21"/>
      <c r="IP466" s="21"/>
      <c r="IQ466" s="21"/>
      <c r="IR466" s="21"/>
      <c r="IS466" s="21"/>
      <c r="IT466" s="21"/>
      <c r="IU466" s="21"/>
      <c r="IV466" s="21"/>
      <c r="IW466" s="21"/>
      <c r="IX466" s="21"/>
      <c r="IY466" s="21"/>
      <c r="IZ466" s="21"/>
      <c r="JA466" s="21"/>
      <c r="JB466" s="21"/>
      <c r="JC466" s="21"/>
      <c r="JD466" s="21"/>
      <c r="JE466" s="21"/>
      <c r="JF466" s="21"/>
      <c r="JG466" s="28"/>
      <c r="JH466" s="21"/>
      <c r="JI466" s="21"/>
      <c r="JJ466" s="21"/>
      <c r="JK466" s="21"/>
      <c r="JL466" s="21"/>
      <c r="JM466" s="21"/>
      <c r="JN466" s="21"/>
      <c r="JO466" s="21"/>
      <c r="JP466" s="21"/>
      <c r="JQ466" s="21"/>
      <c r="JR466" s="21"/>
      <c r="JS466" s="21"/>
      <c r="JT466" s="21"/>
      <c r="JU466" s="21"/>
      <c r="JV466" s="21"/>
      <c r="JW466" s="21"/>
      <c r="JX466" s="21"/>
      <c r="JY466" s="21"/>
      <c r="JZ466" s="21"/>
      <c r="KA466" s="21"/>
      <c r="KB466" s="28"/>
    </row>
    <row r="467" spans="2:288" ht="15" customHeight="1" x14ac:dyDescent="0.25">
      <c r="B467" s="1590" t="s">
        <v>281</v>
      </c>
      <c r="C467" s="1588" t="str">
        <v/>
      </c>
      <c r="D467" s="1588" t="str">
        <v/>
      </c>
      <c r="E467" s="1588" t="str">
        <v/>
      </c>
      <c r="F467" s="1588" t="str">
        <v/>
      </c>
      <c r="G467" s="1588" t="str">
        <v/>
      </c>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8"/>
      <c r="DX467" s="21"/>
      <c r="DY467" s="21"/>
      <c r="DZ467" s="21"/>
      <c r="EA467" s="21"/>
      <c r="EB467" s="21"/>
      <c r="EC467" s="21"/>
      <c r="ED467" s="21"/>
      <c r="EE467" s="21"/>
      <c r="EF467" s="21"/>
      <c r="EG467" s="21"/>
      <c r="EH467" s="21"/>
      <c r="EI467" s="21"/>
      <c r="EJ467" s="21"/>
      <c r="EK467" s="21"/>
      <c r="EL467" s="21"/>
      <c r="EM467" s="21"/>
      <c r="EN467" s="21"/>
      <c r="EO467" s="21"/>
      <c r="EP467" s="21"/>
      <c r="EQ467" s="21"/>
      <c r="ER467" s="28"/>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c r="GQ467" s="21"/>
      <c r="GR467" s="21"/>
      <c r="GS467" s="21"/>
      <c r="GT467" s="21"/>
      <c r="GU467" s="21"/>
      <c r="GV467" s="21"/>
      <c r="GW467" s="21"/>
      <c r="GX467" s="21"/>
      <c r="GY467" s="21"/>
      <c r="GZ467" s="21"/>
      <c r="HA467" s="21"/>
      <c r="HB467" s="21"/>
      <c r="HC467" s="21"/>
      <c r="HD467" s="21"/>
      <c r="HE467" s="21"/>
      <c r="HF467" s="21"/>
      <c r="HG467" s="21"/>
      <c r="HH467" s="21"/>
      <c r="HI467" s="21"/>
      <c r="HJ467" s="21"/>
      <c r="HK467" s="21"/>
      <c r="HL467" s="21"/>
      <c r="HM467" s="21"/>
      <c r="HN467" s="21"/>
      <c r="HO467" s="21"/>
      <c r="HP467" s="21"/>
      <c r="HQ467" s="21"/>
      <c r="HR467" s="21"/>
      <c r="HS467" s="21"/>
      <c r="HT467" s="21"/>
      <c r="HU467" s="21"/>
      <c r="HV467" s="21"/>
      <c r="HW467" s="21"/>
      <c r="HX467" s="21"/>
      <c r="HY467" s="21"/>
      <c r="HZ467" s="21"/>
      <c r="IA467" s="21"/>
      <c r="IB467" s="21"/>
      <c r="IC467" s="21"/>
      <c r="ID467" s="21"/>
      <c r="IE467" s="21"/>
      <c r="IF467" s="21"/>
      <c r="IG467" s="21"/>
      <c r="IH467" s="21"/>
      <c r="II467" s="21"/>
      <c r="IJ467" s="21"/>
      <c r="IK467" s="21"/>
      <c r="IL467" s="21"/>
      <c r="IM467" s="21"/>
      <c r="IN467" s="21"/>
      <c r="IO467" s="21"/>
      <c r="IP467" s="21"/>
      <c r="IQ467" s="21"/>
      <c r="IR467" s="21"/>
      <c r="IS467" s="21"/>
      <c r="IT467" s="21"/>
      <c r="IU467" s="21"/>
      <c r="IV467" s="21"/>
      <c r="IW467" s="21"/>
      <c r="IX467" s="21"/>
      <c r="IY467" s="21"/>
      <c r="IZ467" s="21"/>
      <c r="JA467" s="21"/>
      <c r="JB467" s="21"/>
      <c r="JC467" s="21"/>
      <c r="JD467" s="21"/>
      <c r="JE467" s="21"/>
      <c r="JF467" s="21"/>
      <c r="JG467" s="28"/>
      <c r="JH467" s="21"/>
      <c r="JI467" s="21"/>
      <c r="JJ467" s="21"/>
      <c r="JK467" s="21"/>
      <c r="JL467" s="21"/>
      <c r="JM467" s="21"/>
      <c r="JN467" s="21"/>
      <c r="JO467" s="21"/>
      <c r="JP467" s="21"/>
      <c r="JQ467" s="21"/>
      <c r="JR467" s="21"/>
      <c r="JS467" s="21"/>
      <c r="JT467" s="21"/>
      <c r="JU467" s="21"/>
      <c r="JV467" s="21"/>
      <c r="JW467" s="21"/>
      <c r="JX467" s="21"/>
      <c r="JY467" s="21"/>
      <c r="JZ467" s="21"/>
      <c r="KA467" s="21"/>
      <c r="KB467" s="28"/>
    </row>
    <row r="468" spans="2:288" ht="15" customHeight="1" x14ac:dyDescent="0.25">
      <c r="B468" s="1590" t="s">
        <v>282</v>
      </c>
      <c r="C468" s="1588" t="str">
        <v/>
      </c>
      <c r="D468" s="1588" t="str">
        <v/>
      </c>
      <c r="E468" s="1588" t="str">
        <v/>
      </c>
      <c r="F468" s="1588" t="str">
        <v/>
      </c>
      <c r="G468" s="1588" t="str">
        <v/>
      </c>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8"/>
      <c r="DX468" s="21"/>
      <c r="DY468" s="21"/>
      <c r="DZ468" s="21"/>
      <c r="EA468" s="21"/>
      <c r="EB468" s="21"/>
      <c r="EC468" s="21"/>
      <c r="ED468" s="21"/>
      <c r="EE468" s="21"/>
      <c r="EF468" s="21"/>
      <c r="EG468" s="21"/>
      <c r="EH468" s="21"/>
      <c r="EI468" s="21"/>
      <c r="EJ468" s="21"/>
      <c r="EK468" s="21"/>
      <c r="EL468" s="21"/>
      <c r="EM468" s="21"/>
      <c r="EN468" s="21"/>
      <c r="EO468" s="21"/>
      <c r="EP468" s="21"/>
      <c r="EQ468" s="21"/>
      <c r="ER468" s="28"/>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c r="GQ468" s="21"/>
      <c r="GR468" s="21"/>
      <c r="GS468" s="21"/>
      <c r="GT468" s="21"/>
      <c r="GU468" s="21"/>
      <c r="GV468" s="21"/>
      <c r="GW468" s="21"/>
      <c r="GX468" s="21"/>
      <c r="GY468" s="21"/>
      <c r="GZ468" s="21"/>
      <c r="HA468" s="21"/>
      <c r="HB468" s="21"/>
      <c r="HC468" s="21"/>
      <c r="HD468" s="21"/>
      <c r="HE468" s="21"/>
      <c r="HF468" s="21"/>
      <c r="HG468" s="21"/>
      <c r="HH468" s="21"/>
      <c r="HI468" s="21"/>
      <c r="HJ468" s="21"/>
      <c r="HK468" s="21"/>
      <c r="HL468" s="21"/>
      <c r="HM468" s="21"/>
      <c r="HN468" s="21"/>
      <c r="HO468" s="21"/>
      <c r="HP468" s="21"/>
      <c r="HQ468" s="21"/>
      <c r="HR468" s="21"/>
      <c r="HS468" s="21"/>
      <c r="HT468" s="21"/>
      <c r="HU468" s="21"/>
      <c r="HV468" s="21"/>
      <c r="HW468" s="21"/>
      <c r="HX468" s="21"/>
      <c r="HY468" s="21"/>
      <c r="HZ468" s="21"/>
      <c r="IA468" s="21"/>
      <c r="IB468" s="21"/>
      <c r="IC468" s="21"/>
      <c r="ID468" s="21"/>
      <c r="IE468" s="21"/>
      <c r="IF468" s="21"/>
      <c r="IG468" s="21"/>
      <c r="IH468" s="21"/>
      <c r="II468" s="21"/>
      <c r="IJ468" s="21"/>
      <c r="IK468" s="21"/>
      <c r="IL468" s="21"/>
      <c r="IM468" s="21"/>
      <c r="IN468" s="21"/>
      <c r="IO468" s="21"/>
      <c r="IP468" s="21"/>
      <c r="IQ468" s="21"/>
      <c r="IR468" s="21"/>
      <c r="IS468" s="21"/>
      <c r="IT468" s="21"/>
      <c r="IU468" s="21"/>
      <c r="IV468" s="21"/>
      <c r="IW468" s="21"/>
      <c r="IX468" s="21"/>
      <c r="IY468" s="21"/>
      <c r="IZ468" s="21"/>
      <c r="JA468" s="21"/>
      <c r="JB468" s="21"/>
      <c r="JC468" s="21"/>
      <c r="JD468" s="21"/>
      <c r="JE468" s="21"/>
      <c r="JF468" s="21"/>
      <c r="JG468" s="28"/>
      <c r="JH468" s="21"/>
      <c r="JI468" s="21"/>
      <c r="JJ468" s="21"/>
      <c r="JK468" s="21"/>
      <c r="JL468" s="21"/>
      <c r="JM468" s="21"/>
      <c r="JN468" s="21"/>
      <c r="JO468" s="21"/>
      <c r="JP468" s="21"/>
      <c r="JQ468" s="21"/>
      <c r="JR468" s="21"/>
      <c r="JS468" s="21"/>
      <c r="JT468" s="21"/>
      <c r="JU468" s="21"/>
      <c r="JV468" s="21"/>
      <c r="JW468" s="21"/>
      <c r="JX468" s="21"/>
      <c r="JY468" s="21"/>
      <c r="JZ468" s="21"/>
      <c r="KA468" s="21"/>
      <c r="KB468" s="28"/>
    </row>
    <row r="469" spans="2:288" ht="15" customHeight="1" x14ac:dyDescent="0.25">
      <c r="B469" s="1590" t="s">
        <v>283</v>
      </c>
      <c r="C469" s="1588" t="str">
        <v/>
      </c>
      <c r="D469" s="1588" t="str">
        <v/>
      </c>
      <c r="E469" s="1588" t="str">
        <v/>
      </c>
      <c r="F469" s="1588" t="str">
        <v/>
      </c>
      <c r="G469" s="1588" t="str">
        <v/>
      </c>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8"/>
      <c r="DX469" s="21"/>
      <c r="DY469" s="21"/>
      <c r="DZ469" s="21"/>
      <c r="EA469" s="21"/>
      <c r="EB469" s="21"/>
      <c r="EC469" s="21"/>
      <c r="ED469" s="21"/>
      <c r="EE469" s="21"/>
      <c r="EF469" s="21"/>
      <c r="EG469" s="21"/>
      <c r="EH469" s="21"/>
      <c r="EI469" s="21"/>
      <c r="EJ469" s="21"/>
      <c r="EK469" s="21"/>
      <c r="EL469" s="21"/>
      <c r="EM469" s="21"/>
      <c r="EN469" s="21"/>
      <c r="EO469" s="21"/>
      <c r="EP469" s="21"/>
      <c r="EQ469" s="21"/>
      <c r="ER469" s="28"/>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c r="GQ469" s="21"/>
      <c r="GR469" s="21"/>
      <c r="GS469" s="21"/>
      <c r="GT469" s="21"/>
      <c r="GU469" s="21"/>
      <c r="GV469" s="21"/>
      <c r="GW469" s="21"/>
      <c r="GX469" s="21"/>
      <c r="GY469" s="21"/>
      <c r="GZ469" s="21"/>
      <c r="HA469" s="21"/>
      <c r="HB469" s="21"/>
      <c r="HC469" s="21"/>
      <c r="HD469" s="21"/>
      <c r="HE469" s="21"/>
      <c r="HF469" s="21"/>
      <c r="HG469" s="21"/>
      <c r="HH469" s="21"/>
      <c r="HI469" s="21"/>
      <c r="HJ469" s="21"/>
      <c r="HK469" s="21"/>
      <c r="HL469" s="21"/>
      <c r="HM469" s="21"/>
      <c r="HN469" s="21"/>
      <c r="HO469" s="21"/>
      <c r="HP469" s="21"/>
      <c r="HQ469" s="21"/>
      <c r="HR469" s="21"/>
      <c r="HS469" s="21"/>
      <c r="HT469" s="21"/>
      <c r="HU469" s="21"/>
      <c r="HV469" s="21"/>
      <c r="HW469" s="21"/>
      <c r="HX469" s="21"/>
      <c r="HY469" s="21"/>
      <c r="HZ469" s="21"/>
      <c r="IA469" s="21"/>
      <c r="IB469" s="21"/>
      <c r="IC469" s="21"/>
      <c r="ID469" s="21"/>
      <c r="IE469" s="21"/>
      <c r="IF469" s="21"/>
      <c r="IG469" s="21"/>
      <c r="IH469" s="21"/>
      <c r="II469" s="21"/>
      <c r="IJ469" s="21"/>
      <c r="IK469" s="21"/>
      <c r="IL469" s="21"/>
      <c r="IM469" s="21"/>
      <c r="IN469" s="21"/>
      <c r="IO469" s="21"/>
      <c r="IP469" s="21"/>
      <c r="IQ469" s="21"/>
      <c r="IR469" s="21"/>
      <c r="IS469" s="21"/>
      <c r="IT469" s="21"/>
      <c r="IU469" s="21"/>
      <c r="IV469" s="21"/>
      <c r="IW469" s="21"/>
      <c r="IX469" s="21"/>
      <c r="IY469" s="21"/>
      <c r="IZ469" s="21"/>
      <c r="JA469" s="21"/>
      <c r="JB469" s="21"/>
      <c r="JC469" s="21"/>
      <c r="JD469" s="21"/>
      <c r="JE469" s="21"/>
      <c r="JF469" s="21"/>
      <c r="JG469" s="28"/>
      <c r="JH469" s="21"/>
      <c r="JI469" s="21"/>
      <c r="JJ469" s="21"/>
      <c r="JK469" s="21"/>
      <c r="JL469" s="21"/>
      <c r="JM469" s="21"/>
      <c r="JN469" s="21"/>
      <c r="JO469" s="21"/>
      <c r="JP469" s="21"/>
      <c r="JQ469" s="21"/>
      <c r="JR469" s="21"/>
      <c r="JS469" s="21"/>
      <c r="JT469" s="21"/>
      <c r="JU469" s="21"/>
      <c r="JV469" s="21"/>
      <c r="JW469" s="21"/>
      <c r="JX469" s="21"/>
      <c r="JY469" s="21"/>
      <c r="JZ469" s="21"/>
      <c r="KA469" s="21"/>
      <c r="KB469" s="28"/>
    </row>
    <row r="470" spans="2:288" ht="15" customHeight="1" x14ac:dyDescent="0.25">
      <c r="B470" s="1590" t="s">
        <v>284</v>
      </c>
      <c r="C470" s="1588" t="str">
        <v/>
      </c>
      <c r="D470" s="1588" t="str">
        <v/>
      </c>
      <c r="E470" s="1588" t="str">
        <v/>
      </c>
      <c r="F470" s="1588" t="str">
        <v/>
      </c>
      <c r="G470" s="1588" t="str">
        <v/>
      </c>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8"/>
      <c r="DX470" s="21"/>
      <c r="DY470" s="21"/>
      <c r="DZ470" s="21"/>
      <c r="EA470" s="21"/>
      <c r="EB470" s="21"/>
      <c r="EC470" s="21"/>
      <c r="ED470" s="21"/>
      <c r="EE470" s="21"/>
      <c r="EF470" s="21"/>
      <c r="EG470" s="21"/>
      <c r="EH470" s="21"/>
      <c r="EI470" s="21"/>
      <c r="EJ470" s="21"/>
      <c r="EK470" s="21"/>
      <c r="EL470" s="21"/>
      <c r="EM470" s="21"/>
      <c r="EN470" s="21"/>
      <c r="EO470" s="21"/>
      <c r="EP470" s="21"/>
      <c r="EQ470" s="21"/>
      <c r="ER470" s="28"/>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c r="GQ470" s="21"/>
      <c r="GR470" s="21"/>
      <c r="GS470" s="21"/>
      <c r="GT470" s="21"/>
      <c r="GU470" s="21"/>
      <c r="GV470" s="21"/>
      <c r="GW470" s="21"/>
      <c r="GX470" s="21"/>
      <c r="GY470" s="21"/>
      <c r="GZ470" s="21"/>
      <c r="HA470" s="21"/>
      <c r="HB470" s="21"/>
      <c r="HC470" s="21"/>
      <c r="HD470" s="21"/>
      <c r="HE470" s="21"/>
      <c r="HF470" s="21"/>
      <c r="HG470" s="21"/>
      <c r="HH470" s="21"/>
      <c r="HI470" s="21"/>
      <c r="HJ470" s="21"/>
      <c r="HK470" s="21"/>
      <c r="HL470" s="21"/>
      <c r="HM470" s="21"/>
      <c r="HN470" s="21"/>
      <c r="HO470" s="21"/>
      <c r="HP470" s="21"/>
      <c r="HQ470" s="21"/>
      <c r="HR470" s="21"/>
      <c r="HS470" s="21"/>
      <c r="HT470" s="21"/>
      <c r="HU470" s="21"/>
      <c r="HV470" s="21"/>
      <c r="HW470" s="21"/>
      <c r="HX470" s="21"/>
      <c r="HY470" s="21"/>
      <c r="HZ470" s="21"/>
      <c r="IA470" s="21"/>
      <c r="IB470" s="21"/>
      <c r="IC470" s="21"/>
      <c r="ID470" s="21"/>
      <c r="IE470" s="21"/>
      <c r="IF470" s="21"/>
      <c r="IG470" s="21"/>
      <c r="IH470" s="21"/>
      <c r="II470" s="21"/>
      <c r="IJ470" s="21"/>
      <c r="IK470" s="21"/>
      <c r="IL470" s="21"/>
      <c r="IM470" s="21"/>
      <c r="IN470" s="21"/>
      <c r="IO470" s="21"/>
      <c r="IP470" s="21"/>
      <c r="IQ470" s="21"/>
      <c r="IR470" s="21"/>
      <c r="IS470" s="21"/>
      <c r="IT470" s="21"/>
      <c r="IU470" s="21"/>
      <c r="IV470" s="21"/>
      <c r="IW470" s="21"/>
      <c r="IX470" s="21"/>
      <c r="IY470" s="21"/>
      <c r="IZ470" s="21"/>
      <c r="JA470" s="21"/>
      <c r="JB470" s="21"/>
      <c r="JC470" s="21"/>
      <c r="JD470" s="21"/>
      <c r="JE470" s="21"/>
      <c r="JF470" s="21"/>
      <c r="JG470" s="28"/>
      <c r="JH470" s="21"/>
      <c r="JI470" s="21"/>
      <c r="JJ470" s="21"/>
      <c r="JK470" s="21"/>
      <c r="JL470" s="21"/>
      <c r="JM470" s="21"/>
      <c r="JN470" s="21"/>
      <c r="JO470" s="21"/>
      <c r="JP470" s="21"/>
      <c r="JQ470" s="21"/>
      <c r="JR470" s="21"/>
      <c r="JS470" s="21"/>
      <c r="JT470" s="21"/>
      <c r="JU470" s="21"/>
      <c r="JV470" s="21"/>
      <c r="JW470" s="21"/>
      <c r="JX470" s="21"/>
      <c r="JY470" s="21"/>
      <c r="JZ470" s="21"/>
      <c r="KA470" s="21"/>
      <c r="KB470" s="28"/>
    </row>
    <row r="471" spans="2:288" ht="15" customHeight="1" x14ac:dyDescent="0.25">
      <c r="B471" s="1590" t="s">
        <v>285</v>
      </c>
      <c r="C471" s="1588" t="str">
        <v/>
      </c>
      <c r="D471" s="1588" t="str">
        <v/>
      </c>
      <c r="E471" s="1588" t="str">
        <v/>
      </c>
      <c r="F471" s="1588" t="str">
        <v/>
      </c>
      <c r="G471" s="1588" t="str">
        <v/>
      </c>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8"/>
      <c r="DX471" s="21"/>
      <c r="DY471" s="21"/>
      <c r="DZ471" s="21"/>
      <c r="EA471" s="21"/>
      <c r="EB471" s="21"/>
      <c r="EC471" s="21"/>
      <c r="ED471" s="21"/>
      <c r="EE471" s="21"/>
      <c r="EF471" s="21"/>
      <c r="EG471" s="21"/>
      <c r="EH471" s="21"/>
      <c r="EI471" s="21"/>
      <c r="EJ471" s="21"/>
      <c r="EK471" s="21"/>
      <c r="EL471" s="21"/>
      <c r="EM471" s="21"/>
      <c r="EN471" s="21"/>
      <c r="EO471" s="21"/>
      <c r="EP471" s="21"/>
      <c r="EQ471" s="21"/>
      <c r="ER471" s="28"/>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c r="GQ471" s="21"/>
      <c r="GR471" s="21"/>
      <c r="GS471" s="21"/>
      <c r="GT471" s="21"/>
      <c r="GU471" s="21"/>
      <c r="GV471" s="21"/>
      <c r="GW471" s="21"/>
      <c r="GX471" s="21"/>
      <c r="GY471" s="21"/>
      <c r="GZ471" s="21"/>
      <c r="HA471" s="21"/>
      <c r="HB471" s="21"/>
      <c r="HC471" s="21"/>
      <c r="HD471" s="21"/>
      <c r="HE471" s="21"/>
      <c r="HF471" s="21"/>
      <c r="HG471" s="21"/>
      <c r="HH471" s="21"/>
      <c r="HI471" s="21"/>
      <c r="HJ471" s="21"/>
      <c r="HK471" s="21"/>
      <c r="HL471" s="21"/>
      <c r="HM471" s="21"/>
      <c r="HN471" s="21"/>
      <c r="HO471" s="21"/>
      <c r="HP471" s="21"/>
      <c r="HQ471" s="21"/>
      <c r="HR471" s="21"/>
      <c r="HS471" s="21"/>
      <c r="HT471" s="21"/>
      <c r="HU471" s="21"/>
      <c r="HV471" s="21"/>
      <c r="HW471" s="21"/>
      <c r="HX471" s="21"/>
      <c r="HY471" s="21"/>
      <c r="HZ471" s="21"/>
      <c r="IA471" s="21"/>
      <c r="IB471" s="21"/>
      <c r="IC471" s="21"/>
      <c r="ID471" s="21"/>
      <c r="IE471" s="21"/>
      <c r="IF471" s="21"/>
      <c r="IG471" s="21"/>
      <c r="IH471" s="21"/>
      <c r="II471" s="21"/>
      <c r="IJ471" s="21"/>
      <c r="IK471" s="21"/>
      <c r="IL471" s="21"/>
      <c r="IM471" s="21"/>
      <c r="IN471" s="21"/>
      <c r="IO471" s="21"/>
      <c r="IP471" s="21"/>
      <c r="IQ471" s="21"/>
      <c r="IR471" s="21"/>
      <c r="IS471" s="21"/>
      <c r="IT471" s="21"/>
      <c r="IU471" s="21"/>
      <c r="IV471" s="21"/>
      <c r="IW471" s="21"/>
      <c r="IX471" s="21"/>
      <c r="IY471" s="21"/>
      <c r="IZ471" s="21"/>
      <c r="JA471" s="21"/>
      <c r="JB471" s="21"/>
      <c r="JC471" s="21"/>
      <c r="JD471" s="21"/>
      <c r="JE471" s="21"/>
      <c r="JF471" s="21"/>
      <c r="JG471" s="28"/>
      <c r="JH471" s="21"/>
      <c r="JI471" s="21"/>
      <c r="JJ471" s="21"/>
      <c r="JK471" s="21"/>
      <c r="JL471" s="21"/>
      <c r="JM471" s="21"/>
      <c r="JN471" s="21"/>
      <c r="JO471" s="21"/>
      <c r="JP471" s="21"/>
      <c r="JQ471" s="21"/>
      <c r="JR471" s="21"/>
      <c r="JS471" s="21"/>
      <c r="JT471" s="21"/>
      <c r="JU471" s="21"/>
      <c r="JV471" s="21"/>
      <c r="JW471" s="21"/>
      <c r="JX471" s="21"/>
      <c r="JY471" s="21"/>
      <c r="JZ471" s="21"/>
      <c r="KA471" s="21"/>
      <c r="KB471" s="28"/>
    </row>
    <row r="472" spans="2:288" ht="15" customHeight="1" x14ac:dyDescent="0.25">
      <c r="B472" s="1590" t="s">
        <v>286</v>
      </c>
      <c r="C472" s="1588" t="str">
        <v/>
      </c>
      <c r="D472" s="1588" t="str">
        <v/>
      </c>
      <c r="E472" s="1588" t="str">
        <v/>
      </c>
      <c r="F472" s="1588" t="str">
        <v/>
      </c>
      <c r="G472" s="1588" t="str">
        <v/>
      </c>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8"/>
      <c r="DX472" s="21"/>
      <c r="DY472" s="21"/>
      <c r="DZ472" s="21"/>
      <c r="EA472" s="21"/>
      <c r="EB472" s="21"/>
      <c r="EC472" s="21"/>
      <c r="ED472" s="21"/>
      <c r="EE472" s="21"/>
      <c r="EF472" s="21"/>
      <c r="EG472" s="21"/>
      <c r="EH472" s="21"/>
      <c r="EI472" s="21"/>
      <c r="EJ472" s="21"/>
      <c r="EK472" s="21"/>
      <c r="EL472" s="21"/>
      <c r="EM472" s="21"/>
      <c r="EN472" s="21"/>
      <c r="EO472" s="21"/>
      <c r="EP472" s="21"/>
      <c r="EQ472" s="21"/>
      <c r="ER472" s="28"/>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c r="GQ472" s="21"/>
      <c r="GR472" s="21"/>
      <c r="GS472" s="21"/>
      <c r="GT472" s="21"/>
      <c r="GU472" s="21"/>
      <c r="GV472" s="21"/>
      <c r="GW472" s="21"/>
      <c r="GX472" s="21"/>
      <c r="GY472" s="21"/>
      <c r="GZ472" s="21"/>
      <c r="HA472" s="21"/>
      <c r="HB472" s="21"/>
      <c r="HC472" s="21"/>
      <c r="HD472" s="21"/>
      <c r="HE472" s="21"/>
      <c r="HF472" s="21"/>
      <c r="HG472" s="21"/>
      <c r="HH472" s="21"/>
      <c r="HI472" s="21"/>
      <c r="HJ472" s="21"/>
      <c r="HK472" s="21"/>
      <c r="HL472" s="21"/>
      <c r="HM472" s="21"/>
      <c r="HN472" s="21"/>
      <c r="HO472" s="21"/>
      <c r="HP472" s="21"/>
      <c r="HQ472" s="21"/>
      <c r="HR472" s="21"/>
      <c r="HS472" s="21"/>
      <c r="HT472" s="21"/>
      <c r="HU472" s="21"/>
      <c r="HV472" s="21"/>
      <c r="HW472" s="21"/>
      <c r="HX472" s="21"/>
      <c r="HY472" s="21"/>
      <c r="HZ472" s="21"/>
      <c r="IA472" s="21"/>
      <c r="IB472" s="21"/>
      <c r="IC472" s="21"/>
      <c r="ID472" s="21"/>
      <c r="IE472" s="21"/>
      <c r="IF472" s="21"/>
      <c r="IG472" s="21"/>
      <c r="IH472" s="21"/>
      <c r="II472" s="21"/>
      <c r="IJ472" s="21"/>
      <c r="IK472" s="21"/>
      <c r="IL472" s="21"/>
      <c r="IM472" s="21"/>
      <c r="IN472" s="21"/>
      <c r="IO472" s="21"/>
      <c r="IP472" s="21"/>
      <c r="IQ472" s="21"/>
      <c r="IR472" s="21"/>
      <c r="IS472" s="21"/>
      <c r="IT472" s="21"/>
      <c r="IU472" s="21"/>
      <c r="IV472" s="21"/>
      <c r="IW472" s="21"/>
      <c r="IX472" s="21"/>
      <c r="IY472" s="21"/>
      <c r="IZ472" s="21"/>
      <c r="JA472" s="21"/>
      <c r="JB472" s="21"/>
      <c r="JC472" s="21"/>
      <c r="JD472" s="21"/>
      <c r="JE472" s="21"/>
      <c r="JF472" s="21"/>
      <c r="JG472" s="28"/>
      <c r="JH472" s="21"/>
      <c r="JI472" s="21"/>
      <c r="JJ472" s="21"/>
      <c r="JK472" s="21"/>
      <c r="JL472" s="21"/>
      <c r="JM472" s="21"/>
      <c r="JN472" s="21"/>
      <c r="JO472" s="21"/>
      <c r="JP472" s="21"/>
      <c r="JQ472" s="21"/>
      <c r="JR472" s="21"/>
      <c r="JS472" s="21"/>
      <c r="JT472" s="21"/>
      <c r="JU472" s="21"/>
      <c r="JV472" s="21"/>
      <c r="JW472" s="21"/>
      <c r="JX472" s="21"/>
      <c r="JY472" s="21"/>
      <c r="JZ472" s="21"/>
      <c r="KA472" s="21"/>
      <c r="KB472" s="28"/>
    </row>
    <row r="473" spans="2:288" ht="15" customHeight="1" x14ac:dyDescent="0.25">
      <c r="B473" s="1590" t="s">
        <v>287</v>
      </c>
      <c r="C473" s="1588" t="str">
        <v/>
      </c>
      <c r="D473" s="1588" t="str">
        <v/>
      </c>
      <c r="E473" s="1588" t="str">
        <v/>
      </c>
      <c r="F473" s="1588" t="str">
        <v/>
      </c>
      <c r="G473" s="1588" t="str">
        <v/>
      </c>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8"/>
      <c r="DX473" s="21"/>
      <c r="DY473" s="21"/>
      <c r="DZ473" s="21"/>
      <c r="EA473" s="21"/>
      <c r="EB473" s="21"/>
      <c r="EC473" s="21"/>
      <c r="ED473" s="21"/>
      <c r="EE473" s="21"/>
      <c r="EF473" s="21"/>
      <c r="EG473" s="21"/>
      <c r="EH473" s="21"/>
      <c r="EI473" s="21"/>
      <c r="EJ473" s="21"/>
      <c r="EK473" s="21"/>
      <c r="EL473" s="21"/>
      <c r="EM473" s="21"/>
      <c r="EN473" s="21"/>
      <c r="EO473" s="21"/>
      <c r="EP473" s="21"/>
      <c r="EQ473" s="21"/>
      <c r="ER473" s="28"/>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c r="GQ473" s="21"/>
      <c r="GR473" s="21"/>
      <c r="GS473" s="21"/>
      <c r="GT473" s="21"/>
      <c r="GU473" s="21"/>
      <c r="GV473" s="21"/>
      <c r="GW473" s="21"/>
      <c r="GX473" s="21"/>
      <c r="GY473" s="21"/>
      <c r="GZ473" s="21"/>
      <c r="HA473" s="21"/>
      <c r="HB473" s="21"/>
      <c r="HC473" s="21"/>
      <c r="HD473" s="21"/>
      <c r="HE473" s="21"/>
      <c r="HF473" s="21"/>
      <c r="HG473" s="21"/>
      <c r="HH473" s="21"/>
      <c r="HI473" s="21"/>
      <c r="HJ473" s="21"/>
      <c r="HK473" s="21"/>
      <c r="HL473" s="21"/>
      <c r="HM473" s="21"/>
      <c r="HN473" s="21"/>
      <c r="HO473" s="21"/>
      <c r="HP473" s="21"/>
      <c r="HQ473" s="21"/>
      <c r="HR473" s="21"/>
      <c r="HS473" s="21"/>
      <c r="HT473" s="21"/>
      <c r="HU473" s="21"/>
      <c r="HV473" s="21"/>
      <c r="HW473" s="21"/>
      <c r="HX473" s="21"/>
      <c r="HY473" s="21"/>
      <c r="HZ473" s="21"/>
      <c r="IA473" s="21"/>
      <c r="IB473" s="21"/>
      <c r="IC473" s="21"/>
      <c r="ID473" s="21"/>
      <c r="IE473" s="21"/>
      <c r="IF473" s="21"/>
      <c r="IG473" s="21"/>
      <c r="IH473" s="21"/>
      <c r="II473" s="21"/>
      <c r="IJ473" s="21"/>
      <c r="IK473" s="21"/>
      <c r="IL473" s="21"/>
      <c r="IM473" s="21"/>
      <c r="IN473" s="21"/>
      <c r="IO473" s="21"/>
      <c r="IP473" s="21"/>
      <c r="IQ473" s="21"/>
      <c r="IR473" s="21"/>
      <c r="IS473" s="21"/>
      <c r="IT473" s="21"/>
      <c r="IU473" s="21"/>
      <c r="IV473" s="21"/>
      <c r="IW473" s="21"/>
      <c r="IX473" s="21"/>
      <c r="IY473" s="21"/>
      <c r="IZ473" s="21"/>
      <c r="JA473" s="21"/>
      <c r="JB473" s="21"/>
      <c r="JC473" s="21"/>
      <c r="JD473" s="21"/>
      <c r="JE473" s="21"/>
      <c r="JF473" s="21"/>
      <c r="JG473" s="28"/>
      <c r="JH473" s="21"/>
      <c r="JI473" s="21"/>
      <c r="JJ473" s="21"/>
      <c r="JK473" s="21"/>
      <c r="JL473" s="21"/>
      <c r="JM473" s="21"/>
      <c r="JN473" s="21"/>
      <c r="JO473" s="21"/>
      <c r="JP473" s="21"/>
      <c r="JQ473" s="21"/>
      <c r="JR473" s="21"/>
      <c r="JS473" s="21"/>
      <c r="JT473" s="21"/>
      <c r="JU473" s="21"/>
      <c r="JV473" s="21"/>
      <c r="JW473" s="21"/>
      <c r="JX473" s="21"/>
      <c r="JY473" s="21"/>
      <c r="JZ473" s="21"/>
      <c r="KA473" s="21"/>
      <c r="KB473" s="28"/>
    </row>
    <row r="474" spans="2:288" ht="15" customHeight="1" x14ac:dyDescent="0.25">
      <c r="B474" s="1590" t="s">
        <v>288</v>
      </c>
      <c r="C474" s="1588" t="str">
        <v/>
      </c>
      <c r="D474" s="1588" t="str">
        <v/>
      </c>
      <c r="E474" s="1588" t="str">
        <v/>
      </c>
      <c r="F474" s="1588" t="str">
        <v/>
      </c>
      <c r="G474" s="1588" t="str">
        <v/>
      </c>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8"/>
      <c r="DX474" s="21"/>
      <c r="DY474" s="21"/>
      <c r="DZ474" s="21"/>
      <c r="EA474" s="21"/>
      <c r="EB474" s="21"/>
      <c r="EC474" s="21"/>
      <c r="ED474" s="21"/>
      <c r="EE474" s="21"/>
      <c r="EF474" s="21"/>
      <c r="EG474" s="21"/>
      <c r="EH474" s="21"/>
      <c r="EI474" s="21"/>
      <c r="EJ474" s="21"/>
      <c r="EK474" s="21"/>
      <c r="EL474" s="21"/>
      <c r="EM474" s="21"/>
      <c r="EN474" s="21"/>
      <c r="EO474" s="21"/>
      <c r="EP474" s="21"/>
      <c r="EQ474" s="21"/>
      <c r="ER474" s="28"/>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c r="GQ474" s="21"/>
      <c r="GR474" s="21"/>
      <c r="GS474" s="21"/>
      <c r="GT474" s="21"/>
      <c r="GU474" s="21"/>
      <c r="GV474" s="21"/>
      <c r="GW474" s="21"/>
      <c r="GX474" s="21"/>
      <c r="GY474" s="21"/>
      <c r="GZ474" s="21"/>
      <c r="HA474" s="21"/>
      <c r="HB474" s="21"/>
      <c r="HC474" s="21"/>
      <c r="HD474" s="21"/>
      <c r="HE474" s="21"/>
      <c r="HF474" s="21"/>
      <c r="HG474" s="21"/>
      <c r="HH474" s="21"/>
      <c r="HI474" s="21"/>
      <c r="HJ474" s="21"/>
      <c r="HK474" s="21"/>
      <c r="HL474" s="21"/>
      <c r="HM474" s="21"/>
      <c r="HN474" s="21"/>
      <c r="HO474" s="21"/>
      <c r="HP474" s="21"/>
      <c r="HQ474" s="21"/>
      <c r="HR474" s="21"/>
      <c r="HS474" s="21"/>
      <c r="HT474" s="21"/>
      <c r="HU474" s="21"/>
      <c r="HV474" s="21"/>
      <c r="HW474" s="21"/>
      <c r="HX474" s="21"/>
      <c r="HY474" s="21"/>
      <c r="HZ474" s="21"/>
      <c r="IA474" s="21"/>
      <c r="IB474" s="21"/>
      <c r="IC474" s="21"/>
      <c r="ID474" s="21"/>
      <c r="IE474" s="21"/>
      <c r="IF474" s="21"/>
      <c r="IG474" s="21"/>
      <c r="IH474" s="21"/>
      <c r="II474" s="21"/>
      <c r="IJ474" s="21"/>
      <c r="IK474" s="21"/>
      <c r="IL474" s="21"/>
      <c r="IM474" s="21"/>
      <c r="IN474" s="21"/>
      <c r="IO474" s="21"/>
      <c r="IP474" s="21"/>
      <c r="IQ474" s="21"/>
      <c r="IR474" s="21"/>
      <c r="IS474" s="21"/>
      <c r="IT474" s="21"/>
      <c r="IU474" s="21"/>
      <c r="IV474" s="21"/>
      <c r="IW474" s="21"/>
      <c r="IX474" s="21"/>
      <c r="IY474" s="21"/>
      <c r="IZ474" s="21"/>
      <c r="JA474" s="21"/>
      <c r="JB474" s="21"/>
      <c r="JC474" s="21"/>
      <c r="JD474" s="21"/>
      <c r="JE474" s="21"/>
      <c r="JF474" s="21"/>
      <c r="JG474" s="28"/>
      <c r="JH474" s="21"/>
      <c r="JI474" s="21"/>
      <c r="JJ474" s="21"/>
      <c r="JK474" s="21"/>
      <c r="JL474" s="21"/>
      <c r="JM474" s="21"/>
      <c r="JN474" s="21"/>
      <c r="JO474" s="21"/>
      <c r="JP474" s="21"/>
      <c r="JQ474" s="21"/>
      <c r="JR474" s="21"/>
      <c r="JS474" s="21"/>
      <c r="JT474" s="21"/>
      <c r="JU474" s="21"/>
      <c r="JV474" s="21"/>
      <c r="JW474" s="21"/>
      <c r="JX474" s="21"/>
      <c r="JY474" s="21"/>
      <c r="JZ474" s="21"/>
      <c r="KA474" s="21"/>
      <c r="KB474" s="28"/>
    </row>
    <row r="475" spans="2:288" ht="15" customHeight="1" x14ac:dyDescent="0.25">
      <c r="B475" s="1590" t="s">
        <v>289</v>
      </c>
      <c r="C475" s="1588" t="str">
        <v/>
      </c>
      <c r="D475" s="1588" t="str">
        <v/>
      </c>
      <c r="E475" s="1588" t="str">
        <v/>
      </c>
      <c r="F475" s="1588" t="str">
        <v/>
      </c>
      <c r="G475" s="1588" t="str">
        <v/>
      </c>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8"/>
      <c r="DX475" s="21"/>
      <c r="DY475" s="21"/>
      <c r="DZ475" s="21"/>
      <c r="EA475" s="21"/>
      <c r="EB475" s="21"/>
      <c r="EC475" s="21"/>
      <c r="ED475" s="21"/>
      <c r="EE475" s="21"/>
      <c r="EF475" s="21"/>
      <c r="EG475" s="21"/>
      <c r="EH475" s="21"/>
      <c r="EI475" s="21"/>
      <c r="EJ475" s="21"/>
      <c r="EK475" s="21"/>
      <c r="EL475" s="21"/>
      <c r="EM475" s="21"/>
      <c r="EN475" s="21"/>
      <c r="EO475" s="21"/>
      <c r="EP475" s="21"/>
      <c r="EQ475" s="21"/>
      <c r="ER475" s="28"/>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c r="GQ475" s="21"/>
      <c r="GR475" s="21"/>
      <c r="GS475" s="21"/>
      <c r="GT475" s="21"/>
      <c r="GU475" s="21"/>
      <c r="GV475" s="21"/>
      <c r="GW475" s="21"/>
      <c r="GX475" s="21"/>
      <c r="GY475" s="21"/>
      <c r="GZ475" s="21"/>
      <c r="HA475" s="21"/>
      <c r="HB475" s="21"/>
      <c r="HC475" s="21"/>
      <c r="HD475" s="21"/>
      <c r="HE475" s="21"/>
      <c r="HF475" s="21"/>
      <c r="HG475" s="21"/>
      <c r="HH475" s="21"/>
      <c r="HI475" s="21"/>
      <c r="HJ475" s="21"/>
      <c r="HK475" s="21"/>
      <c r="HL475" s="21"/>
      <c r="HM475" s="21"/>
      <c r="HN475" s="21"/>
      <c r="HO475" s="21"/>
      <c r="HP475" s="21"/>
      <c r="HQ475" s="21"/>
      <c r="HR475" s="21"/>
      <c r="HS475" s="21"/>
      <c r="HT475" s="21"/>
      <c r="HU475" s="21"/>
      <c r="HV475" s="21"/>
      <c r="HW475" s="21"/>
      <c r="HX475" s="21"/>
      <c r="HY475" s="21"/>
      <c r="HZ475" s="21"/>
      <c r="IA475" s="21"/>
      <c r="IB475" s="21"/>
      <c r="IC475" s="21"/>
      <c r="ID475" s="21"/>
      <c r="IE475" s="21"/>
      <c r="IF475" s="21"/>
      <c r="IG475" s="21"/>
      <c r="IH475" s="21"/>
      <c r="II475" s="21"/>
      <c r="IJ475" s="21"/>
      <c r="IK475" s="21"/>
      <c r="IL475" s="21"/>
      <c r="IM475" s="21"/>
      <c r="IN475" s="21"/>
      <c r="IO475" s="21"/>
      <c r="IP475" s="21"/>
      <c r="IQ475" s="21"/>
      <c r="IR475" s="21"/>
      <c r="IS475" s="21"/>
      <c r="IT475" s="21"/>
      <c r="IU475" s="21"/>
      <c r="IV475" s="21"/>
      <c r="IW475" s="21"/>
      <c r="IX475" s="21"/>
      <c r="IY475" s="21"/>
      <c r="IZ475" s="21"/>
      <c r="JA475" s="21"/>
      <c r="JB475" s="21"/>
      <c r="JC475" s="21"/>
      <c r="JD475" s="21"/>
      <c r="JE475" s="21"/>
      <c r="JF475" s="21"/>
      <c r="JG475" s="28"/>
      <c r="JH475" s="21"/>
      <c r="JI475" s="21"/>
      <c r="JJ475" s="21"/>
      <c r="JK475" s="21"/>
      <c r="JL475" s="21"/>
      <c r="JM475" s="21"/>
      <c r="JN475" s="21"/>
      <c r="JO475" s="21"/>
      <c r="JP475" s="21"/>
      <c r="JQ475" s="21"/>
      <c r="JR475" s="21"/>
      <c r="JS475" s="21"/>
      <c r="JT475" s="21"/>
      <c r="JU475" s="21"/>
      <c r="JV475" s="21"/>
      <c r="JW475" s="21"/>
      <c r="JX475" s="21"/>
      <c r="JY475" s="21"/>
      <c r="JZ475" s="21"/>
      <c r="KA475" s="21"/>
      <c r="KB475" s="28"/>
    </row>
    <row r="476" spans="2:288" ht="15" customHeight="1" x14ac:dyDescent="0.25">
      <c r="B476" s="1590" t="s">
        <v>290</v>
      </c>
      <c r="C476" s="1588" t="str">
        <v/>
      </c>
      <c r="D476" s="1588" t="str">
        <v/>
      </c>
      <c r="E476" s="1588" t="str">
        <v/>
      </c>
      <c r="F476" s="1588" t="str">
        <v/>
      </c>
      <c r="G476" s="1588" t="str">
        <v/>
      </c>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8"/>
      <c r="DX476" s="21"/>
      <c r="DY476" s="21"/>
      <c r="DZ476" s="21"/>
      <c r="EA476" s="21"/>
      <c r="EB476" s="21"/>
      <c r="EC476" s="21"/>
      <c r="ED476" s="21"/>
      <c r="EE476" s="21"/>
      <c r="EF476" s="21"/>
      <c r="EG476" s="21"/>
      <c r="EH476" s="21"/>
      <c r="EI476" s="21"/>
      <c r="EJ476" s="21"/>
      <c r="EK476" s="21"/>
      <c r="EL476" s="21"/>
      <c r="EM476" s="21"/>
      <c r="EN476" s="21"/>
      <c r="EO476" s="21"/>
      <c r="EP476" s="21"/>
      <c r="EQ476" s="21"/>
      <c r="ER476" s="28"/>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c r="GQ476" s="21"/>
      <c r="GR476" s="21"/>
      <c r="GS476" s="21"/>
      <c r="GT476" s="21"/>
      <c r="GU476" s="21"/>
      <c r="GV476" s="21"/>
      <c r="GW476" s="21"/>
      <c r="GX476" s="21"/>
      <c r="GY476" s="21"/>
      <c r="GZ476" s="21"/>
      <c r="HA476" s="21"/>
      <c r="HB476" s="21"/>
      <c r="HC476" s="21"/>
      <c r="HD476" s="21"/>
      <c r="HE476" s="21"/>
      <c r="HF476" s="21"/>
      <c r="HG476" s="21"/>
      <c r="HH476" s="21"/>
      <c r="HI476" s="21"/>
      <c r="HJ476" s="21"/>
      <c r="HK476" s="21"/>
      <c r="HL476" s="21"/>
      <c r="HM476" s="21"/>
      <c r="HN476" s="21"/>
      <c r="HO476" s="21"/>
      <c r="HP476" s="21"/>
      <c r="HQ476" s="21"/>
      <c r="HR476" s="21"/>
      <c r="HS476" s="21"/>
      <c r="HT476" s="21"/>
      <c r="HU476" s="21"/>
      <c r="HV476" s="21"/>
      <c r="HW476" s="21"/>
      <c r="HX476" s="21"/>
      <c r="HY476" s="21"/>
      <c r="HZ476" s="21"/>
      <c r="IA476" s="21"/>
      <c r="IB476" s="21"/>
      <c r="IC476" s="21"/>
      <c r="ID476" s="21"/>
      <c r="IE476" s="21"/>
      <c r="IF476" s="21"/>
      <c r="IG476" s="21"/>
      <c r="IH476" s="21"/>
      <c r="II476" s="21"/>
      <c r="IJ476" s="21"/>
      <c r="IK476" s="21"/>
      <c r="IL476" s="21"/>
      <c r="IM476" s="21"/>
      <c r="IN476" s="21"/>
      <c r="IO476" s="21"/>
      <c r="IP476" s="21"/>
      <c r="IQ476" s="21"/>
      <c r="IR476" s="21"/>
      <c r="IS476" s="21"/>
      <c r="IT476" s="21"/>
      <c r="IU476" s="21"/>
      <c r="IV476" s="21"/>
      <c r="IW476" s="21"/>
      <c r="IX476" s="21"/>
      <c r="IY476" s="21"/>
      <c r="IZ476" s="21"/>
      <c r="JA476" s="21"/>
      <c r="JB476" s="21"/>
      <c r="JC476" s="21"/>
      <c r="JD476" s="21"/>
      <c r="JE476" s="21"/>
      <c r="JF476" s="21"/>
      <c r="JG476" s="28"/>
      <c r="JH476" s="21"/>
      <c r="JI476" s="21"/>
      <c r="JJ476" s="21"/>
      <c r="JK476" s="21"/>
      <c r="JL476" s="21"/>
      <c r="JM476" s="21"/>
      <c r="JN476" s="21"/>
      <c r="JO476" s="21"/>
      <c r="JP476" s="21"/>
      <c r="JQ476" s="21"/>
      <c r="JR476" s="21"/>
      <c r="JS476" s="21"/>
      <c r="JT476" s="21"/>
      <c r="JU476" s="21"/>
      <c r="JV476" s="21"/>
      <c r="JW476" s="21"/>
      <c r="JX476" s="21"/>
      <c r="JY476" s="21"/>
      <c r="JZ476" s="21"/>
      <c r="KA476" s="21"/>
      <c r="KB476" s="28"/>
    </row>
    <row r="477" spans="2:288" ht="15" customHeight="1" x14ac:dyDescent="0.25">
      <c r="B477" s="1590" t="s">
        <v>291</v>
      </c>
      <c r="C477" s="1588" t="str">
        <v/>
      </c>
      <c r="D477" s="1588" t="str">
        <v/>
      </c>
      <c r="E477" s="1588" t="str">
        <v/>
      </c>
      <c r="F477" s="1588" t="str">
        <v/>
      </c>
      <c r="G477" s="1588" t="str">
        <v/>
      </c>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8"/>
      <c r="DX477" s="21"/>
      <c r="DY477" s="21"/>
      <c r="DZ477" s="21"/>
      <c r="EA477" s="21"/>
      <c r="EB477" s="21"/>
      <c r="EC477" s="21"/>
      <c r="ED477" s="21"/>
      <c r="EE477" s="21"/>
      <c r="EF477" s="21"/>
      <c r="EG477" s="21"/>
      <c r="EH477" s="21"/>
      <c r="EI477" s="21"/>
      <c r="EJ477" s="21"/>
      <c r="EK477" s="21"/>
      <c r="EL477" s="21"/>
      <c r="EM477" s="21"/>
      <c r="EN477" s="21"/>
      <c r="EO477" s="21"/>
      <c r="EP477" s="21"/>
      <c r="EQ477" s="21"/>
      <c r="ER477" s="28"/>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c r="GQ477" s="21"/>
      <c r="GR477" s="21"/>
      <c r="GS477" s="21"/>
      <c r="GT477" s="21"/>
      <c r="GU477" s="21"/>
      <c r="GV477" s="21"/>
      <c r="GW477" s="21"/>
      <c r="GX477" s="21"/>
      <c r="GY477" s="21"/>
      <c r="GZ477" s="21"/>
      <c r="HA477" s="21"/>
      <c r="HB477" s="21"/>
      <c r="HC477" s="21"/>
      <c r="HD477" s="21"/>
      <c r="HE477" s="21"/>
      <c r="HF477" s="21"/>
      <c r="HG477" s="21"/>
      <c r="HH477" s="21"/>
      <c r="HI477" s="21"/>
      <c r="HJ477" s="21"/>
      <c r="HK477" s="21"/>
      <c r="HL477" s="21"/>
      <c r="HM477" s="21"/>
      <c r="HN477" s="21"/>
      <c r="HO477" s="21"/>
      <c r="HP477" s="21"/>
      <c r="HQ477" s="21"/>
      <c r="HR477" s="21"/>
      <c r="HS477" s="21"/>
      <c r="HT477" s="21"/>
      <c r="HU477" s="21"/>
      <c r="HV477" s="21"/>
      <c r="HW477" s="21"/>
      <c r="HX477" s="21"/>
      <c r="HY477" s="21"/>
      <c r="HZ477" s="21"/>
      <c r="IA477" s="21"/>
      <c r="IB477" s="21"/>
      <c r="IC477" s="21"/>
      <c r="ID477" s="21"/>
      <c r="IE477" s="21"/>
      <c r="IF477" s="21"/>
      <c r="IG477" s="21"/>
      <c r="IH477" s="21"/>
      <c r="II477" s="21"/>
      <c r="IJ477" s="21"/>
      <c r="IK477" s="21"/>
      <c r="IL477" s="21"/>
      <c r="IM477" s="21"/>
      <c r="IN477" s="21"/>
      <c r="IO477" s="21"/>
      <c r="IP477" s="21"/>
      <c r="IQ477" s="21"/>
      <c r="IR477" s="21"/>
      <c r="IS477" s="21"/>
      <c r="IT477" s="21"/>
      <c r="IU477" s="21"/>
      <c r="IV477" s="21"/>
      <c r="IW477" s="21"/>
      <c r="IX477" s="21"/>
      <c r="IY477" s="21"/>
      <c r="IZ477" s="21"/>
      <c r="JA477" s="21"/>
      <c r="JB477" s="21"/>
      <c r="JC477" s="21"/>
      <c r="JD477" s="21"/>
      <c r="JE477" s="21"/>
      <c r="JF477" s="21"/>
      <c r="JG477" s="28"/>
      <c r="JH477" s="21"/>
      <c r="JI477" s="21"/>
      <c r="JJ477" s="21"/>
      <c r="JK477" s="21"/>
      <c r="JL477" s="21"/>
      <c r="JM477" s="21"/>
      <c r="JN477" s="21"/>
      <c r="JO477" s="21"/>
      <c r="JP477" s="21"/>
      <c r="JQ477" s="21"/>
      <c r="JR477" s="21"/>
      <c r="JS477" s="21"/>
      <c r="JT477" s="21"/>
      <c r="JU477" s="21"/>
      <c r="JV477" s="21"/>
      <c r="JW477" s="21"/>
      <c r="JX477" s="21"/>
      <c r="JY477" s="21"/>
      <c r="JZ477" s="21"/>
      <c r="KA477" s="21"/>
      <c r="KB477" s="28"/>
    </row>
    <row r="478" spans="2:288" ht="15" customHeight="1" x14ac:dyDescent="0.25">
      <c r="B478" s="1590" t="s">
        <v>292</v>
      </c>
      <c r="C478" s="1588" t="str">
        <v/>
      </c>
      <c r="D478" s="1588" t="str">
        <v/>
      </c>
      <c r="E478" s="1588" t="str">
        <v/>
      </c>
      <c r="F478" s="1588" t="str">
        <v/>
      </c>
      <c r="G478" s="1588" t="str">
        <v/>
      </c>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8"/>
      <c r="DX478" s="21"/>
      <c r="DY478" s="21"/>
      <c r="DZ478" s="21"/>
      <c r="EA478" s="21"/>
      <c r="EB478" s="21"/>
      <c r="EC478" s="21"/>
      <c r="ED478" s="21"/>
      <c r="EE478" s="21"/>
      <c r="EF478" s="21"/>
      <c r="EG478" s="21"/>
      <c r="EH478" s="21"/>
      <c r="EI478" s="21"/>
      <c r="EJ478" s="21"/>
      <c r="EK478" s="21"/>
      <c r="EL478" s="21"/>
      <c r="EM478" s="21"/>
      <c r="EN478" s="21"/>
      <c r="EO478" s="21"/>
      <c r="EP478" s="21"/>
      <c r="EQ478" s="21"/>
      <c r="ER478" s="28"/>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c r="GQ478" s="21"/>
      <c r="GR478" s="21"/>
      <c r="GS478" s="21"/>
      <c r="GT478" s="21"/>
      <c r="GU478" s="21"/>
      <c r="GV478" s="21"/>
      <c r="GW478" s="21"/>
      <c r="GX478" s="21"/>
      <c r="GY478" s="21"/>
      <c r="GZ478" s="21"/>
      <c r="HA478" s="21"/>
      <c r="HB478" s="21"/>
      <c r="HC478" s="21"/>
      <c r="HD478" s="21"/>
      <c r="HE478" s="21"/>
      <c r="HF478" s="21"/>
      <c r="HG478" s="21"/>
      <c r="HH478" s="21"/>
      <c r="HI478" s="21"/>
      <c r="HJ478" s="21"/>
      <c r="HK478" s="21"/>
      <c r="HL478" s="21"/>
      <c r="HM478" s="21"/>
      <c r="HN478" s="21"/>
      <c r="HO478" s="21"/>
      <c r="HP478" s="21"/>
      <c r="HQ478" s="21"/>
      <c r="HR478" s="21"/>
      <c r="HS478" s="21"/>
      <c r="HT478" s="21"/>
      <c r="HU478" s="21"/>
      <c r="HV478" s="21"/>
      <c r="HW478" s="21"/>
      <c r="HX478" s="21"/>
      <c r="HY478" s="21"/>
      <c r="HZ478" s="21"/>
      <c r="IA478" s="21"/>
      <c r="IB478" s="21"/>
      <c r="IC478" s="21"/>
      <c r="ID478" s="21"/>
      <c r="IE478" s="21"/>
      <c r="IF478" s="21"/>
      <c r="IG478" s="21"/>
      <c r="IH478" s="21"/>
      <c r="II478" s="21"/>
      <c r="IJ478" s="21"/>
      <c r="IK478" s="21"/>
      <c r="IL478" s="21"/>
      <c r="IM478" s="21"/>
      <c r="IN478" s="21"/>
      <c r="IO478" s="21"/>
      <c r="IP478" s="21"/>
      <c r="IQ478" s="21"/>
      <c r="IR478" s="21"/>
      <c r="IS478" s="21"/>
      <c r="IT478" s="21"/>
      <c r="IU478" s="21"/>
      <c r="IV478" s="21"/>
      <c r="IW478" s="21"/>
      <c r="IX478" s="21"/>
      <c r="IY478" s="21"/>
      <c r="IZ478" s="21"/>
      <c r="JA478" s="21"/>
      <c r="JB478" s="21"/>
      <c r="JC478" s="21"/>
      <c r="JD478" s="21"/>
      <c r="JE478" s="21"/>
      <c r="JF478" s="21"/>
      <c r="JG478" s="28"/>
      <c r="JH478" s="21"/>
      <c r="JI478" s="21"/>
      <c r="JJ478" s="21"/>
      <c r="JK478" s="21"/>
      <c r="JL478" s="21"/>
      <c r="JM478" s="21"/>
      <c r="JN478" s="21"/>
      <c r="JO478" s="21"/>
      <c r="JP478" s="21"/>
      <c r="JQ478" s="21"/>
      <c r="JR478" s="21"/>
      <c r="JS478" s="21"/>
      <c r="JT478" s="21"/>
      <c r="JU478" s="21"/>
      <c r="JV478" s="21"/>
      <c r="JW478" s="21"/>
      <c r="JX478" s="21"/>
      <c r="JY478" s="21"/>
      <c r="JZ478" s="21"/>
      <c r="KA478" s="21"/>
      <c r="KB478" s="28"/>
    </row>
    <row r="479" spans="2:288" ht="15" customHeight="1" x14ac:dyDescent="0.25">
      <c r="B479" s="1590" t="s">
        <v>293</v>
      </c>
      <c r="C479" s="1588" t="str">
        <v/>
      </c>
      <c r="D479" s="1588" t="str">
        <v/>
      </c>
      <c r="E479" s="1588" t="str">
        <v/>
      </c>
      <c r="F479" s="1588" t="str">
        <v/>
      </c>
      <c r="G479" s="1588" t="str">
        <v/>
      </c>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8"/>
      <c r="DX479" s="21"/>
      <c r="DY479" s="21"/>
      <c r="DZ479" s="21"/>
      <c r="EA479" s="21"/>
      <c r="EB479" s="21"/>
      <c r="EC479" s="21"/>
      <c r="ED479" s="21"/>
      <c r="EE479" s="21"/>
      <c r="EF479" s="21"/>
      <c r="EG479" s="21"/>
      <c r="EH479" s="21"/>
      <c r="EI479" s="21"/>
      <c r="EJ479" s="21"/>
      <c r="EK479" s="21"/>
      <c r="EL479" s="21"/>
      <c r="EM479" s="21"/>
      <c r="EN479" s="21"/>
      <c r="EO479" s="21"/>
      <c r="EP479" s="21"/>
      <c r="EQ479" s="21"/>
      <c r="ER479" s="28"/>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c r="GQ479" s="21"/>
      <c r="GR479" s="21"/>
      <c r="GS479" s="21"/>
      <c r="GT479" s="21"/>
      <c r="GU479" s="21"/>
      <c r="GV479" s="21"/>
      <c r="GW479" s="21"/>
      <c r="GX479" s="21"/>
      <c r="GY479" s="21"/>
      <c r="GZ479" s="21"/>
      <c r="HA479" s="21"/>
      <c r="HB479" s="21"/>
      <c r="HC479" s="21"/>
      <c r="HD479" s="21"/>
      <c r="HE479" s="21"/>
      <c r="HF479" s="21"/>
      <c r="HG479" s="21"/>
      <c r="HH479" s="21"/>
      <c r="HI479" s="21"/>
      <c r="HJ479" s="21"/>
      <c r="HK479" s="21"/>
      <c r="HL479" s="21"/>
      <c r="HM479" s="21"/>
      <c r="HN479" s="21"/>
      <c r="HO479" s="21"/>
      <c r="HP479" s="21"/>
      <c r="HQ479" s="21"/>
      <c r="HR479" s="21"/>
      <c r="HS479" s="21"/>
      <c r="HT479" s="21"/>
      <c r="HU479" s="21"/>
      <c r="HV479" s="21"/>
      <c r="HW479" s="21"/>
      <c r="HX479" s="21"/>
      <c r="HY479" s="21"/>
      <c r="HZ479" s="21"/>
      <c r="IA479" s="21"/>
      <c r="IB479" s="21"/>
      <c r="IC479" s="21"/>
      <c r="ID479" s="21"/>
      <c r="IE479" s="21"/>
      <c r="IF479" s="21"/>
      <c r="IG479" s="21"/>
      <c r="IH479" s="21"/>
      <c r="II479" s="21"/>
      <c r="IJ479" s="21"/>
      <c r="IK479" s="21"/>
      <c r="IL479" s="21"/>
      <c r="IM479" s="21"/>
      <c r="IN479" s="21"/>
      <c r="IO479" s="21"/>
      <c r="IP479" s="21"/>
      <c r="IQ479" s="21"/>
      <c r="IR479" s="21"/>
      <c r="IS479" s="21"/>
      <c r="IT479" s="21"/>
      <c r="IU479" s="21"/>
      <c r="IV479" s="21"/>
      <c r="IW479" s="21"/>
      <c r="IX479" s="21"/>
      <c r="IY479" s="21"/>
      <c r="IZ479" s="21"/>
      <c r="JA479" s="21"/>
      <c r="JB479" s="21"/>
      <c r="JC479" s="21"/>
      <c r="JD479" s="21"/>
      <c r="JE479" s="21"/>
      <c r="JF479" s="21"/>
      <c r="JG479" s="28"/>
      <c r="JH479" s="21"/>
      <c r="JI479" s="21"/>
      <c r="JJ479" s="21"/>
      <c r="JK479" s="21"/>
      <c r="JL479" s="21"/>
      <c r="JM479" s="21"/>
      <c r="JN479" s="21"/>
      <c r="JO479" s="21"/>
      <c r="JP479" s="21"/>
      <c r="JQ479" s="21"/>
      <c r="JR479" s="21"/>
      <c r="JS479" s="21"/>
      <c r="JT479" s="21"/>
      <c r="JU479" s="21"/>
      <c r="JV479" s="21"/>
      <c r="JW479" s="21"/>
      <c r="JX479" s="21"/>
      <c r="JY479" s="21"/>
      <c r="JZ479" s="21"/>
      <c r="KA479" s="21"/>
      <c r="KB479" s="28"/>
    </row>
    <row r="480" spans="2:288" ht="15" customHeight="1" x14ac:dyDescent="0.25">
      <c r="B480" s="1590" t="s">
        <v>294</v>
      </c>
      <c r="C480" s="1588" t="str">
        <v/>
      </c>
      <c r="D480" s="1588" t="str">
        <v/>
      </c>
      <c r="E480" s="1588" t="str">
        <v/>
      </c>
      <c r="F480" s="1588" t="str">
        <v/>
      </c>
      <c r="G480" s="1588" t="str">
        <v/>
      </c>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8"/>
      <c r="DX480" s="21"/>
      <c r="DY480" s="21"/>
      <c r="DZ480" s="21"/>
      <c r="EA480" s="21"/>
      <c r="EB480" s="21"/>
      <c r="EC480" s="21"/>
      <c r="ED480" s="21"/>
      <c r="EE480" s="21"/>
      <c r="EF480" s="21"/>
      <c r="EG480" s="21"/>
      <c r="EH480" s="21"/>
      <c r="EI480" s="21"/>
      <c r="EJ480" s="21"/>
      <c r="EK480" s="21"/>
      <c r="EL480" s="21"/>
      <c r="EM480" s="21"/>
      <c r="EN480" s="21"/>
      <c r="EO480" s="21"/>
      <c r="EP480" s="21"/>
      <c r="EQ480" s="21"/>
      <c r="ER480" s="28"/>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c r="GQ480" s="21"/>
      <c r="GR480" s="21"/>
      <c r="GS480" s="21"/>
      <c r="GT480" s="21"/>
      <c r="GU480" s="21"/>
      <c r="GV480" s="21"/>
      <c r="GW480" s="21"/>
      <c r="GX480" s="21"/>
      <c r="GY480" s="21"/>
      <c r="GZ480" s="21"/>
      <c r="HA480" s="21"/>
      <c r="HB480" s="21"/>
      <c r="HC480" s="21"/>
      <c r="HD480" s="21"/>
      <c r="HE480" s="21"/>
      <c r="HF480" s="21"/>
      <c r="HG480" s="21"/>
      <c r="HH480" s="21"/>
      <c r="HI480" s="21"/>
      <c r="HJ480" s="21"/>
      <c r="HK480" s="21"/>
      <c r="HL480" s="21"/>
      <c r="HM480" s="21"/>
      <c r="HN480" s="21"/>
      <c r="HO480" s="21"/>
      <c r="HP480" s="21"/>
      <c r="HQ480" s="21"/>
      <c r="HR480" s="21"/>
      <c r="HS480" s="21"/>
      <c r="HT480" s="21"/>
      <c r="HU480" s="21"/>
      <c r="HV480" s="21"/>
      <c r="HW480" s="21"/>
      <c r="HX480" s="21"/>
      <c r="HY480" s="21"/>
      <c r="HZ480" s="21"/>
      <c r="IA480" s="21"/>
      <c r="IB480" s="21"/>
      <c r="IC480" s="21"/>
      <c r="ID480" s="21"/>
      <c r="IE480" s="21"/>
      <c r="IF480" s="21"/>
      <c r="IG480" s="21"/>
      <c r="IH480" s="21"/>
      <c r="II480" s="21"/>
      <c r="IJ480" s="21"/>
      <c r="IK480" s="21"/>
      <c r="IL480" s="21"/>
      <c r="IM480" s="21"/>
      <c r="IN480" s="21"/>
      <c r="IO480" s="21"/>
      <c r="IP480" s="21"/>
      <c r="IQ480" s="21"/>
      <c r="IR480" s="21"/>
      <c r="IS480" s="21"/>
      <c r="IT480" s="21"/>
      <c r="IU480" s="21"/>
      <c r="IV480" s="21"/>
      <c r="IW480" s="21"/>
      <c r="IX480" s="21"/>
      <c r="IY480" s="21"/>
      <c r="IZ480" s="21"/>
      <c r="JA480" s="21"/>
      <c r="JB480" s="21"/>
      <c r="JC480" s="21"/>
      <c r="JD480" s="21"/>
      <c r="JE480" s="21"/>
      <c r="JF480" s="21"/>
      <c r="JG480" s="28"/>
      <c r="JH480" s="21"/>
      <c r="JI480" s="21"/>
      <c r="JJ480" s="21"/>
      <c r="JK480" s="21"/>
      <c r="JL480" s="21"/>
      <c r="JM480" s="21"/>
      <c r="JN480" s="21"/>
      <c r="JO480" s="21"/>
      <c r="JP480" s="21"/>
      <c r="JQ480" s="21"/>
      <c r="JR480" s="21"/>
      <c r="JS480" s="21"/>
      <c r="JT480" s="21"/>
      <c r="JU480" s="21"/>
      <c r="JV480" s="21"/>
      <c r="JW480" s="21"/>
      <c r="JX480" s="21"/>
      <c r="JY480" s="21"/>
      <c r="JZ480" s="21"/>
      <c r="KA480" s="21"/>
      <c r="KB480" s="28"/>
    </row>
    <row r="481" spans="2:288" ht="15" customHeight="1" x14ac:dyDescent="0.25">
      <c r="B481" s="1590" t="s">
        <v>295</v>
      </c>
      <c r="C481" s="1588" t="str">
        <v/>
      </c>
      <c r="D481" s="1588" t="str">
        <v/>
      </c>
      <c r="E481" s="1588" t="str">
        <v/>
      </c>
      <c r="F481" s="1588" t="str">
        <v/>
      </c>
      <c r="G481" s="1588" t="str">
        <v/>
      </c>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8"/>
      <c r="DX481" s="21"/>
      <c r="DY481" s="21"/>
      <c r="DZ481" s="21"/>
      <c r="EA481" s="21"/>
      <c r="EB481" s="21"/>
      <c r="EC481" s="21"/>
      <c r="ED481" s="21"/>
      <c r="EE481" s="21"/>
      <c r="EF481" s="21"/>
      <c r="EG481" s="21"/>
      <c r="EH481" s="21"/>
      <c r="EI481" s="21"/>
      <c r="EJ481" s="21"/>
      <c r="EK481" s="21"/>
      <c r="EL481" s="21"/>
      <c r="EM481" s="21"/>
      <c r="EN481" s="21"/>
      <c r="EO481" s="21"/>
      <c r="EP481" s="21"/>
      <c r="EQ481" s="21"/>
      <c r="ER481" s="28"/>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c r="GQ481" s="21"/>
      <c r="GR481" s="21"/>
      <c r="GS481" s="21"/>
      <c r="GT481" s="21"/>
      <c r="GU481" s="21"/>
      <c r="GV481" s="21"/>
      <c r="GW481" s="21"/>
      <c r="GX481" s="21"/>
      <c r="GY481" s="21"/>
      <c r="GZ481" s="21"/>
      <c r="HA481" s="21"/>
      <c r="HB481" s="21"/>
      <c r="HC481" s="21"/>
      <c r="HD481" s="21"/>
      <c r="HE481" s="21"/>
      <c r="HF481" s="21"/>
      <c r="HG481" s="21"/>
      <c r="HH481" s="21"/>
      <c r="HI481" s="21"/>
      <c r="HJ481" s="21"/>
      <c r="HK481" s="21"/>
      <c r="HL481" s="21"/>
      <c r="HM481" s="21"/>
      <c r="HN481" s="21"/>
      <c r="HO481" s="21"/>
      <c r="HP481" s="21"/>
      <c r="HQ481" s="21"/>
      <c r="HR481" s="21"/>
      <c r="HS481" s="21"/>
      <c r="HT481" s="21"/>
      <c r="HU481" s="21"/>
      <c r="HV481" s="21"/>
      <c r="HW481" s="21"/>
      <c r="HX481" s="21"/>
      <c r="HY481" s="21"/>
      <c r="HZ481" s="21"/>
      <c r="IA481" s="21"/>
      <c r="IB481" s="21"/>
      <c r="IC481" s="21"/>
      <c r="ID481" s="21"/>
      <c r="IE481" s="21"/>
      <c r="IF481" s="21"/>
      <c r="IG481" s="21"/>
      <c r="IH481" s="21"/>
      <c r="II481" s="21"/>
      <c r="IJ481" s="21"/>
      <c r="IK481" s="21"/>
      <c r="IL481" s="21"/>
      <c r="IM481" s="21"/>
      <c r="IN481" s="21"/>
      <c r="IO481" s="21"/>
      <c r="IP481" s="21"/>
      <c r="IQ481" s="21"/>
      <c r="IR481" s="21"/>
      <c r="IS481" s="21"/>
      <c r="IT481" s="21"/>
      <c r="IU481" s="21"/>
      <c r="IV481" s="21"/>
      <c r="IW481" s="21"/>
      <c r="IX481" s="21"/>
      <c r="IY481" s="21"/>
      <c r="IZ481" s="21"/>
      <c r="JA481" s="21"/>
      <c r="JB481" s="21"/>
      <c r="JC481" s="21"/>
      <c r="JD481" s="21"/>
      <c r="JE481" s="21"/>
      <c r="JF481" s="21"/>
      <c r="JG481" s="28"/>
      <c r="JH481" s="21"/>
      <c r="JI481" s="21"/>
      <c r="JJ481" s="21"/>
      <c r="JK481" s="21"/>
      <c r="JL481" s="21"/>
      <c r="JM481" s="21"/>
      <c r="JN481" s="21"/>
      <c r="JO481" s="21"/>
      <c r="JP481" s="21"/>
      <c r="JQ481" s="21"/>
      <c r="JR481" s="21"/>
      <c r="JS481" s="21"/>
      <c r="JT481" s="21"/>
      <c r="JU481" s="21"/>
      <c r="JV481" s="21"/>
      <c r="JW481" s="21"/>
      <c r="JX481" s="21"/>
      <c r="JY481" s="21"/>
      <c r="JZ481" s="21"/>
      <c r="KA481" s="21"/>
      <c r="KB481" s="28"/>
    </row>
    <row r="482" spans="2:288" ht="15" customHeight="1" x14ac:dyDescent="0.25">
      <c r="B482" s="1590" t="s">
        <v>296</v>
      </c>
      <c r="C482" s="1588" t="str">
        <v/>
      </c>
      <c r="D482" s="1588" t="str">
        <v/>
      </c>
      <c r="E482" s="1588" t="str">
        <v/>
      </c>
      <c r="F482" s="1588" t="str">
        <v/>
      </c>
      <c r="G482" s="1588" t="str">
        <v/>
      </c>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8"/>
      <c r="DX482" s="21"/>
      <c r="DY482" s="21"/>
      <c r="DZ482" s="21"/>
      <c r="EA482" s="21"/>
      <c r="EB482" s="21"/>
      <c r="EC482" s="21"/>
      <c r="ED482" s="21"/>
      <c r="EE482" s="21"/>
      <c r="EF482" s="21"/>
      <c r="EG482" s="21"/>
      <c r="EH482" s="21"/>
      <c r="EI482" s="21"/>
      <c r="EJ482" s="21"/>
      <c r="EK482" s="21"/>
      <c r="EL482" s="21"/>
      <c r="EM482" s="21"/>
      <c r="EN482" s="21"/>
      <c r="EO482" s="21"/>
      <c r="EP482" s="21"/>
      <c r="EQ482" s="21"/>
      <c r="ER482" s="28"/>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c r="GQ482" s="21"/>
      <c r="GR482" s="21"/>
      <c r="GS482" s="21"/>
      <c r="GT482" s="21"/>
      <c r="GU482" s="21"/>
      <c r="GV482" s="21"/>
      <c r="GW482" s="21"/>
      <c r="GX482" s="21"/>
      <c r="GY482" s="21"/>
      <c r="GZ482" s="21"/>
      <c r="HA482" s="21"/>
      <c r="HB482" s="21"/>
      <c r="HC482" s="21"/>
      <c r="HD482" s="21"/>
      <c r="HE482" s="21"/>
      <c r="HF482" s="21"/>
      <c r="HG482" s="21"/>
      <c r="HH482" s="21"/>
      <c r="HI482" s="21"/>
      <c r="HJ482" s="21"/>
      <c r="HK482" s="21"/>
      <c r="HL482" s="21"/>
      <c r="HM482" s="21"/>
      <c r="HN482" s="21"/>
      <c r="HO482" s="21"/>
      <c r="HP482" s="21"/>
      <c r="HQ482" s="21"/>
      <c r="HR482" s="21"/>
      <c r="HS482" s="21"/>
      <c r="HT482" s="21"/>
      <c r="HU482" s="21"/>
      <c r="HV482" s="21"/>
      <c r="HW482" s="21"/>
      <c r="HX482" s="21"/>
      <c r="HY482" s="21"/>
      <c r="HZ482" s="21"/>
      <c r="IA482" s="21"/>
      <c r="IB482" s="21"/>
      <c r="IC482" s="21"/>
      <c r="ID482" s="21"/>
      <c r="IE482" s="21"/>
      <c r="IF482" s="21"/>
      <c r="IG482" s="21"/>
      <c r="IH482" s="21"/>
      <c r="II482" s="21"/>
      <c r="IJ482" s="21"/>
      <c r="IK482" s="21"/>
      <c r="IL482" s="21"/>
      <c r="IM482" s="21"/>
      <c r="IN482" s="21"/>
      <c r="IO482" s="21"/>
      <c r="IP482" s="21"/>
      <c r="IQ482" s="21"/>
      <c r="IR482" s="21"/>
      <c r="IS482" s="21"/>
      <c r="IT482" s="21"/>
      <c r="IU482" s="21"/>
      <c r="IV482" s="21"/>
      <c r="IW482" s="21"/>
      <c r="IX482" s="21"/>
      <c r="IY482" s="21"/>
      <c r="IZ482" s="21"/>
      <c r="JA482" s="21"/>
      <c r="JB482" s="21"/>
      <c r="JC482" s="21"/>
      <c r="JD482" s="21"/>
      <c r="JE482" s="21"/>
      <c r="JF482" s="21"/>
      <c r="JG482" s="28"/>
      <c r="JH482" s="21"/>
      <c r="JI482" s="21"/>
      <c r="JJ482" s="21"/>
      <c r="JK482" s="21"/>
      <c r="JL482" s="21"/>
      <c r="JM482" s="21"/>
      <c r="JN482" s="21"/>
      <c r="JO482" s="21"/>
      <c r="JP482" s="21"/>
      <c r="JQ482" s="21"/>
      <c r="JR482" s="21"/>
      <c r="JS482" s="21"/>
      <c r="JT482" s="21"/>
      <c r="JU482" s="21"/>
      <c r="JV482" s="21"/>
      <c r="JW482" s="21"/>
      <c r="JX482" s="21"/>
      <c r="JY482" s="21"/>
      <c r="JZ482" s="21"/>
      <c r="KA482" s="21"/>
      <c r="KB482" s="28"/>
    </row>
    <row r="483" spans="2:288" ht="15" customHeight="1" x14ac:dyDescent="0.25">
      <c r="B483" s="1590" t="s">
        <v>297</v>
      </c>
      <c r="C483" s="1588" t="str">
        <v/>
      </c>
      <c r="D483" s="1588" t="str">
        <v/>
      </c>
      <c r="E483" s="1588" t="str">
        <v/>
      </c>
      <c r="F483" s="1588" t="str">
        <v/>
      </c>
      <c r="G483" s="1588" t="str">
        <v/>
      </c>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8"/>
      <c r="DX483" s="21"/>
      <c r="DY483" s="21"/>
      <c r="DZ483" s="21"/>
      <c r="EA483" s="21"/>
      <c r="EB483" s="21"/>
      <c r="EC483" s="21"/>
      <c r="ED483" s="21"/>
      <c r="EE483" s="21"/>
      <c r="EF483" s="21"/>
      <c r="EG483" s="21"/>
      <c r="EH483" s="21"/>
      <c r="EI483" s="21"/>
      <c r="EJ483" s="21"/>
      <c r="EK483" s="21"/>
      <c r="EL483" s="21"/>
      <c r="EM483" s="21"/>
      <c r="EN483" s="21"/>
      <c r="EO483" s="21"/>
      <c r="EP483" s="21"/>
      <c r="EQ483" s="21"/>
      <c r="ER483" s="28"/>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c r="GQ483" s="21"/>
      <c r="GR483" s="21"/>
      <c r="GS483" s="21"/>
      <c r="GT483" s="21"/>
      <c r="GU483" s="21"/>
      <c r="GV483" s="21"/>
      <c r="GW483" s="21"/>
      <c r="GX483" s="21"/>
      <c r="GY483" s="21"/>
      <c r="GZ483" s="21"/>
      <c r="HA483" s="21"/>
      <c r="HB483" s="21"/>
      <c r="HC483" s="21"/>
      <c r="HD483" s="21"/>
      <c r="HE483" s="21"/>
      <c r="HF483" s="21"/>
      <c r="HG483" s="21"/>
      <c r="HH483" s="21"/>
      <c r="HI483" s="21"/>
      <c r="HJ483" s="21"/>
      <c r="HK483" s="21"/>
      <c r="HL483" s="21"/>
      <c r="HM483" s="21"/>
      <c r="HN483" s="21"/>
      <c r="HO483" s="21"/>
      <c r="HP483" s="21"/>
      <c r="HQ483" s="21"/>
      <c r="HR483" s="21"/>
      <c r="HS483" s="21"/>
      <c r="HT483" s="21"/>
      <c r="HU483" s="21"/>
      <c r="HV483" s="21"/>
      <c r="HW483" s="21"/>
      <c r="HX483" s="21"/>
      <c r="HY483" s="21"/>
      <c r="HZ483" s="21"/>
      <c r="IA483" s="21"/>
      <c r="IB483" s="21"/>
      <c r="IC483" s="21"/>
      <c r="ID483" s="21"/>
      <c r="IE483" s="21"/>
      <c r="IF483" s="21"/>
      <c r="IG483" s="21"/>
      <c r="IH483" s="21"/>
      <c r="II483" s="21"/>
      <c r="IJ483" s="21"/>
      <c r="IK483" s="21"/>
      <c r="IL483" s="21"/>
      <c r="IM483" s="21"/>
      <c r="IN483" s="21"/>
      <c r="IO483" s="21"/>
      <c r="IP483" s="21"/>
      <c r="IQ483" s="21"/>
      <c r="IR483" s="21"/>
      <c r="IS483" s="21"/>
      <c r="IT483" s="21"/>
      <c r="IU483" s="21"/>
      <c r="IV483" s="21"/>
      <c r="IW483" s="21"/>
      <c r="IX483" s="21"/>
      <c r="IY483" s="21"/>
      <c r="IZ483" s="21"/>
      <c r="JA483" s="21"/>
      <c r="JB483" s="21"/>
      <c r="JC483" s="21"/>
      <c r="JD483" s="21"/>
      <c r="JE483" s="21"/>
      <c r="JF483" s="21"/>
      <c r="JG483" s="28"/>
      <c r="JH483" s="21"/>
      <c r="JI483" s="21"/>
      <c r="JJ483" s="21"/>
      <c r="JK483" s="21"/>
      <c r="JL483" s="21"/>
      <c r="JM483" s="21"/>
      <c r="JN483" s="21"/>
      <c r="JO483" s="21"/>
      <c r="JP483" s="21"/>
      <c r="JQ483" s="21"/>
      <c r="JR483" s="21"/>
      <c r="JS483" s="21"/>
      <c r="JT483" s="21"/>
      <c r="JU483" s="21"/>
      <c r="JV483" s="21"/>
      <c r="JW483" s="21"/>
      <c r="JX483" s="21"/>
      <c r="JY483" s="21"/>
      <c r="JZ483" s="21"/>
      <c r="KA483" s="21"/>
      <c r="KB483" s="28"/>
    </row>
    <row r="484" spans="2:288" ht="15" customHeight="1" x14ac:dyDescent="0.25">
      <c r="B484" s="1590" t="s">
        <v>298</v>
      </c>
      <c r="C484" s="1588" t="str">
        <v/>
      </c>
      <c r="D484" s="1588" t="str">
        <v/>
      </c>
      <c r="E484" s="1588" t="str">
        <v/>
      </c>
      <c r="F484" s="1588" t="str">
        <v/>
      </c>
      <c r="G484" s="1588" t="str">
        <v/>
      </c>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8"/>
      <c r="DX484" s="21"/>
      <c r="DY484" s="21"/>
      <c r="DZ484" s="21"/>
      <c r="EA484" s="21"/>
      <c r="EB484" s="21"/>
      <c r="EC484" s="21"/>
      <c r="ED484" s="21"/>
      <c r="EE484" s="21"/>
      <c r="EF484" s="21"/>
      <c r="EG484" s="21"/>
      <c r="EH484" s="21"/>
      <c r="EI484" s="21"/>
      <c r="EJ484" s="21"/>
      <c r="EK484" s="21"/>
      <c r="EL484" s="21"/>
      <c r="EM484" s="21"/>
      <c r="EN484" s="21"/>
      <c r="EO484" s="21"/>
      <c r="EP484" s="21"/>
      <c r="EQ484" s="21"/>
      <c r="ER484" s="28"/>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c r="GR484" s="21"/>
      <c r="GS484" s="21"/>
      <c r="GT484" s="21"/>
      <c r="GU484" s="21"/>
      <c r="GV484" s="21"/>
      <c r="GW484" s="21"/>
      <c r="GX484" s="21"/>
      <c r="GY484" s="21"/>
      <c r="GZ484" s="21"/>
      <c r="HA484" s="21"/>
      <c r="HB484" s="21"/>
      <c r="HC484" s="21"/>
      <c r="HD484" s="21"/>
      <c r="HE484" s="21"/>
      <c r="HF484" s="21"/>
      <c r="HG484" s="21"/>
      <c r="HH484" s="21"/>
      <c r="HI484" s="21"/>
      <c r="HJ484" s="21"/>
      <c r="HK484" s="21"/>
      <c r="HL484" s="21"/>
      <c r="HM484" s="21"/>
      <c r="HN484" s="21"/>
      <c r="HO484" s="21"/>
      <c r="HP484" s="21"/>
      <c r="HQ484" s="21"/>
      <c r="HR484" s="21"/>
      <c r="HS484" s="21"/>
      <c r="HT484" s="21"/>
      <c r="HU484" s="21"/>
      <c r="HV484" s="21"/>
      <c r="HW484" s="21"/>
      <c r="HX484" s="21"/>
      <c r="HY484" s="21"/>
      <c r="HZ484" s="21"/>
      <c r="IA484" s="21"/>
      <c r="IB484" s="21"/>
      <c r="IC484" s="21"/>
      <c r="ID484" s="21"/>
      <c r="IE484" s="21"/>
      <c r="IF484" s="21"/>
      <c r="IG484" s="21"/>
      <c r="IH484" s="21"/>
      <c r="II484" s="21"/>
      <c r="IJ484" s="21"/>
      <c r="IK484" s="21"/>
      <c r="IL484" s="21"/>
      <c r="IM484" s="21"/>
      <c r="IN484" s="21"/>
      <c r="IO484" s="21"/>
      <c r="IP484" s="21"/>
      <c r="IQ484" s="21"/>
      <c r="IR484" s="21"/>
      <c r="IS484" s="21"/>
      <c r="IT484" s="21"/>
      <c r="IU484" s="21"/>
      <c r="IV484" s="21"/>
      <c r="IW484" s="21"/>
      <c r="IX484" s="21"/>
      <c r="IY484" s="21"/>
      <c r="IZ484" s="21"/>
      <c r="JA484" s="21"/>
      <c r="JB484" s="21"/>
      <c r="JC484" s="21"/>
      <c r="JD484" s="21"/>
      <c r="JE484" s="21"/>
      <c r="JF484" s="21"/>
      <c r="JG484" s="28"/>
      <c r="JH484" s="21"/>
      <c r="JI484" s="21"/>
      <c r="JJ484" s="21"/>
      <c r="JK484" s="21"/>
      <c r="JL484" s="21"/>
      <c r="JM484" s="21"/>
      <c r="JN484" s="21"/>
      <c r="JO484" s="21"/>
      <c r="JP484" s="21"/>
      <c r="JQ484" s="21"/>
      <c r="JR484" s="21"/>
      <c r="JS484" s="21"/>
      <c r="JT484" s="21"/>
      <c r="JU484" s="21"/>
      <c r="JV484" s="21"/>
      <c r="JW484" s="21"/>
      <c r="JX484" s="21"/>
      <c r="JY484" s="21"/>
      <c r="JZ484" s="21"/>
      <c r="KA484" s="21"/>
      <c r="KB484" s="28"/>
    </row>
    <row r="485" spans="2:288" ht="15" customHeight="1" x14ac:dyDescent="0.25">
      <c r="B485" s="1590" t="s">
        <v>299</v>
      </c>
      <c r="C485" s="1588" t="str">
        <v/>
      </c>
      <c r="D485" s="1588" t="str">
        <v/>
      </c>
      <c r="E485" s="1588" t="str">
        <v/>
      </c>
      <c r="F485" s="1588" t="str">
        <v/>
      </c>
      <c r="G485" s="1588" t="str">
        <v/>
      </c>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8"/>
      <c r="DX485" s="21"/>
      <c r="DY485" s="21"/>
      <c r="DZ485" s="21"/>
      <c r="EA485" s="21"/>
      <c r="EB485" s="21"/>
      <c r="EC485" s="21"/>
      <c r="ED485" s="21"/>
      <c r="EE485" s="21"/>
      <c r="EF485" s="21"/>
      <c r="EG485" s="21"/>
      <c r="EH485" s="21"/>
      <c r="EI485" s="21"/>
      <c r="EJ485" s="21"/>
      <c r="EK485" s="21"/>
      <c r="EL485" s="21"/>
      <c r="EM485" s="21"/>
      <c r="EN485" s="21"/>
      <c r="EO485" s="21"/>
      <c r="EP485" s="21"/>
      <c r="EQ485" s="21"/>
      <c r="ER485" s="28"/>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c r="GQ485" s="21"/>
      <c r="GR485" s="21"/>
      <c r="GS485" s="21"/>
      <c r="GT485" s="21"/>
      <c r="GU485" s="21"/>
      <c r="GV485" s="21"/>
      <c r="GW485" s="21"/>
      <c r="GX485" s="21"/>
      <c r="GY485" s="21"/>
      <c r="GZ485" s="21"/>
      <c r="HA485" s="21"/>
      <c r="HB485" s="21"/>
      <c r="HC485" s="21"/>
      <c r="HD485" s="21"/>
      <c r="HE485" s="21"/>
      <c r="HF485" s="21"/>
      <c r="HG485" s="21"/>
      <c r="HH485" s="21"/>
      <c r="HI485" s="21"/>
      <c r="HJ485" s="21"/>
      <c r="HK485" s="21"/>
      <c r="HL485" s="21"/>
      <c r="HM485" s="21"/>
      <c r="HN485" s="21"/>
      <c r="HO485" s="21"/>
      <c r="HP485" s="21"/>
      <c r="HQ485" s="21"/>
      <c r="HR485" s="21"/>
      <c r="HS485" s="21"/>
      <c r="HT485" s="21"/>
      <c r="HU485" s="21"/>
      <c r="HV485" s="21"/>
      <c r="HW485" s="21"/>
      <c r="HX485" s="21"/>
      <c r="HY485" s="21"/>
      <c r="HZ485" s="21"/>
      <c r="IA485" s="21"/>
      <c r="IB485" s="21"/>
      <c r="IC485" s="21"/>
      <c r="ID485" s="21"/>
      <c r="IE485" s="21"/>
      <c r="IF485" s="21"/>
      <c r="IG485" s="21"/>
      <c r="IH485" s="21"/>
      <c r="II485" s="21"/>
      <c r="IJ485" s="21"/>
      <c r="IK485" s="21"/>
      <c r="IL485" s="21"/>
      <c r="IM485" s="21"/>
      <c r="IN485" s="21"/>
      <c r="IO485" s="21"/>
      <c r="IP485" s="21"/>
      <c r="IQ485" s="21"/>
      <c r="IR485" s="21"/>
      <c r="IS485" s="21"/>
      <c r="IT485" s="21"/>
      <c r="IU485" s="21"/>
      <c r="IV485" s="21"/>
      <c r="IW485" s="21"/>
      <c r="IX485" s="21"/>
      <c r="IY485" s="21"/>
      <c r="IZ485" s="21"/>
      <c r="JA485" s="21"/>
      <c r="JB485" s="21"/>
      <c r="JC485" s="21"/>
      <c r="JD485" s="21"/>
      <c r="JE485" s="21"/>
      <c r="JF485" s="21"/>
      <c r="JG485" s="28"/>
      <c r="JH485" s="21"/>
      <c r="JI485" s="21"/>
      <c r="JJ485" s="21"/>
      <c r="JK485" s="21"/>
      <c r="JL485" s="21"/>
      <c r="JM485" s="21"/>
      <c r="JN485" s="21"/>
      <c r="JO485" s="21"/>
      <c r="JP485" s="21"/>
      <c r="JQ485" s="21"/>
      <c r="JR485" s="21"/>
      <c r="JS485" s="21"/>
      <c r="JT485" s="21"/>
      <c r="JU485" s="21"/>
      <c r="JV485" s="21"/>
      <c r="JW485" s="21"/>
      <c r="JX485" s="21"/>
      <c r="JY485" s="21"/>
      <c r="JZ485" s="21"/>
      <c r="KA485" s="21"/>
      <c r="KB485" s="28"/>
    </row>
    <row r="486" spans="2:288" ht="15" customHeight="1" x14ac:dyDescent="0.25">
      <c r="B486" s="1590" t="s">
        <v>300</v>
      </c>
      <c r="C486" s="1588" t="str">
        <v/>
      </c>
      <c r="D486" s="1588" t="str">
        <v/>
      </c>
      <c r="E486" s="1588" t="str">
        <v/>
      </c>
      <c r="F486" s="1588" t="str">
        <v/>
      </c>
      <c r="G486" s="1588" t="str">
        <v/>
      </c>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8"/>
      <c r="DX486" s="21"/>
      <c r="DY486" s="21"/>
      <c r="DZ486" s="21"/>
      <c r="EA486" s="21"/>
      <c r="EB486" s="21"/>
      <c r="EC486" s="21"/>
      <c r="ED486" s="21"/>
      <c r="EE486" s="21"/>
      <c r="EF486" s="21"/>
      <c r="EG486" s="21"/>
      <c r="EH486" s="21"/>
      <c r="EI486" s="21"/>
      <c r="EJ486" s="21"/>
      <c r="EK486" s="21"/>
      <c r="EL486" s="21"/>
      <c r="EM486" s="21"/>
      <c r="EN486" s="21"/>
      <c r="EO486" s="21"/>
      <c r="EP486" s="21"/>
      <c r="EQ486" s="21"/>
      <c r="ER486" s="28"/>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c r="GQ486" s="21"/>
      <c r="GR486" s="21"/>
      <c r="GS486" s="21"/>
      <c r="GT486" s="21"/>
      <c r="GU486" s="21"/>
      <c r="GV486" s="21"/>
      <c r="GW486" s="21"/>
      <c r="GX486" s="21"/>
      <c r="GY486" s="21"/>
      <c r="GZ486" s="21"/>
      <c r="HA486" s="21"/>
      <c r="HB486" s="21"/>
      <c r="HC486" s="21"/>
      <c r="HD486" s="21"/>
      <c r="HE486" s="21"/>
      <c r="HF486" s="21"/>
      <c r="HG486" s="21"/>
      <c r="HH486" s="21"/>
      <c r="HI486" s="21"/>
      <c r="HJ486" s="21"/>
      <c r="HK486" s="21"/>
      <c r="HL486" s="21"/>
      <c r="HM486" s="21"/>
      <c r="HN486" s="21"/>
      <c r="HO486" s="21"/>
      <c r="HP486" s="21"/>
      <c r="HQ486" s="21"/>
      <c r="HR486" s="21"/>
      <c r="HS486" s="21"/>
      <c r="HT486" s="21"/>
      <c r="HU486" s="21"/>
      <c r="HV486" s="21"/>
      <c r="HW486" s="21"/>
      <c r="HX486" s="21"/>
      <c r="HY486" s="21"/>
      <c r="HZ486" s="21"/>
      <c r="IA486" s="21"/>
      <c r="IB486" s="21"/>
      <c r="IC486" s="21"/>
      <c r="ID486" s="21"/>
      <c r="IE486" s="21"/>
      <c r="IF486" s="21"/>
      <c r="IG486" s="21"/>
      <c r="IH486" s="21"/>
      <c r="II486" s="21"/>
      <c r="IJ486" s="21"/>
      <c r="IK486" s="21"/>
      <c r="IL486" s="21"/>
      <c r="IM486" s="21"/>
      <c r="IN486" s="21"/>
      <c r="IO486" s="21"/>
      <c r="IP486" s="21"/>
      <c r="IQ486" s="21"/>
      <c r="IR486" s="21"/>
      <c r="IS486" s="21"/>
      <c r="IT486" s="21"/>
      <c r="IU486" s="21"/>
      <c r="IV486" s="21"/>
      <c r="IW486" s="21"/>
      <c r="IX486" s="21"/>
      <c r="IY486" s="21"/>
      <c r="IZ486" s="21"/>
      <c r="JA486" s="21"/>
      <c r="JB486" s="21"/>
      <c r="JC486" s="21"/>
      <c r="JD486" s="21"/>
      <c r="JE486" s="21"/>
      <c r="JF486" s="21"/>
      <c r="JG486" s="28"/>
      <c r="JH486" s="21"/>
      <c r="JI486" s="21"/>
      <c r="JJ486" s="21"/>
      <c r="JK486" s="21"/>
      <c r="JL486" s="21"/>
      <c r="JM486" s="21"/>
      <c r="JN486" s="21"/>
      <c r="JO486" s="21"/>
      <c r="JP486" s="21"/>
      <c r="JQ486" s="21"/>
      <c r="JR486" s="21"/>
      <c r="JS486" s="21"/>
      <c r="JT486" s="21"/>
      <c r="JU486" s="21"/>
      <c r="JV486" s="21"/>
      <c r="JW486" s="21"/>
      <c r="JX486" s="21"/>
      <c r="JY486" s="21"/>
      <c r="JZ486" s="21"/>
      <c r="KA486" s="21"/>
      <c r="KB486" s="28"/>
    </row>
    <row r="487" spans="2:288" ht="15" customHeight="1" x14ac:dyDescent="0.25">
      <c r="B487" s="1590" t="s">
        <v>301</v>
      </c>
      <c r="C487" s="1588" t="str">
        <v/>
      </c>
      <c r="D487" s="1588" t="str">
        <v/>
      </c>
      <c r="E487" s="1588" t="str">
        <v/>
      </c>
      <c r="F487" s="1588" t="str">
        <v/>
      </c>
      <c r="G487" s="1588" t="str">
        <v/>
      </c>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8"/>
      <c r="DX487" s="21"/>
      <c r="DY487" s="21"/>
      <c r="DZ487" s="21"/>
      <c r="EA487" s="21"/>
      <c r="EB487" s="21"/>
      <c r="EC487" s="21"/>
      <c r="ED487" s="21"/>
      <c r="EE487" s="21"/>
      <c r="EF487" s="21"/>
      <c r="EG487" s="21"/>
      <c r="EH487" s="21"/>
      <c r="EI487" s="21"/>
      <c r="EJ487" s="21"/>
      <c r="EK487" s="21"/>
      <c r="EL487" s="21"/>
      <c r="EM487" s="21"/>
      <c r="EN487" s="21"/>
      <c r="EO487" s="21"/>
      <c r="EP487" s="21"/>
      <c r="EQ487" s="21"/>
      <c r="ER487" s="28"/>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c r="GQ487" s="21"/>
      <c r="GR487" s="21"/>
      <c r="GS487" s="21"/>
      <c r="GT487" s="21"/>
      <c r="GU487" s="21"/>
      <c r="GV487" s="21"/>
      <c r="GW487" s="21"/>
      <c r="GX487" s="21"/>
      <c r="GY487" s="21"/>
      <c r="GZ487" s="21"/>
      <c r="HA487" s="21"/>
      <c r="HB487" s="21"/>
      <c r="HC487" s="21"/>
      <c r="HD487" s="21"/>
      <c r="HE487" s="21"/>
      <c r="HF487" s="21"/>
      <c r="HG487" s="21"/>
      <c r="HH487" s="21"/>
      <c r="HI487" s="21"/>
      <c r="HJ487" s="21"/>
      <c r="HK487" s="21"/>
      <c r="HL487" s="21"/>
      <c r="HM487" s="21"/>
      <c r="HN487" s="21"/>
      <c r="HO487" s="21"/>
      <c r="HP487" s="21"/>
      <c r="HQ487" s="21"/>
      <c r="HR487" s="21"/>
      <c r="HS487" s="21"/>
      <c r="HT487" s="21"/>
      <c r="HU487" s="21"/>
      <c r="HV487" s="21"/>
      <c r="HW487" s="21"/>
      <c r="HX487" s="21"/>
      <c r="HY487" s="21"/>
      <c r="HZ487" s="21"/>
      <c r="IA487" s="21"/>
      <c r="IB487" s="21"/>
      <c r="IC487" s="21"/>
      <c r="ID487" s="21"/>
      <c r="IE487" s="21"/>
      <c r="IF487" s="21"/>
      <c r="IG487" s="21"/>
      <c r="IH487" s="21"/>
      <c r="II487" s="21"/>
      <c r="IJ487" s="21"/>
      <c r="IK487" s="21"/>
      <c r="IL487" s="21"/>
      <c r="IM487" s="21"/>
      <c r="IN487" s="21"/>
      <c r="IO487" s="21"/>
      <c r="IP487" s="21"/>
      <c r="IQ487" s="21"/>
      <c r="IR487" s="21"/>
      <c r="IS487" s="21"/>
      <c r="IT487" s="21"/>
      <c r="IU487" s="21"/>
      <c r="IV487" s="21"/>
      <c r="IW487" s="21"/>
      <c r="IX487" s="21"/>
      <c r="IY487" s="21"/>
      <c r="IZ487" s="21"/>
      <c r="JA487" s="21"/>
      <c r="JB487" s="21"/>
      <c r="JC487" s="21"/>
      <c r="JD487" s="21"/>
      <c r="JE487" s="21"/>
      <c r="JF487" s="21"/>
      <c r="JG487" s="28"/>
      <c r="JH487" s="21"/>
      <c r="JI487" s="21"/>
      <c r="JJ487" s="21"/>
      <c r="JK487" s="21"/>
      <c r="JL487" s="21"/>
      <c r="JM487" s="21"/>
      <c r="JN487" s="21"/>
      <c r="JO487" s="21"/>
      <c r="JP487" s="21"/>
      <c r="JQ487" s="21"/>
      <c r="JR487" s="21"/>
      <c r="JS487" s="21"/>
      <c r="JT487" s="21"/>
      <c r="JU487" s="21"/>
      <c r="JV487" s="21"/>
      <c r="JW487" s="21"/>
      <c r="JX487" s="21"/>
      <c r="JY487" s="21"/>
      <c r="JZ487" s="21"/>
      <c r="KA487" s="21"/>
      <c r="KB487" s="28"/>
    </row>
    <row r="488" spans="2:288" ht="15" customHeight="1" x14ac:dyDescent="0.25">
      <c r="B488" s="1590" t="s">
        <v>302</v>
      </c>
      <c r="C488" s="1588" t="str">
        <v/>
      </c>
      <c r="D488" s="1588" t="str">
        <v/>
      </c>
      <c r="E488" s="1588" t="str">
        <v/>
      </c>
      <c r="F488" s="1588" t="str">
        <v/>
      </c>
      <c r="G488" s="1588" t="str">
        <v/>
      </c>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8"/>
      <c r="DX488" s="21"/>
      <c r="DY488" s="21"/>
      <c r="DZ488" s="21"/>
      <c r="EA488" s="21"/>
      <c r="EB488" s="21"/>
      <c r="EC488" s="21"/>
      <c r="ED488" s="21"/>
      <c r="EE488" s="21"/>
      <c r="EF488" s="21"/>
      <c r="EG488" s="21"/>
      <c r="EH488" s="21"/>
      <c r="EI488" s="21"/>
      <c r="EJ488" s="21"/>
      <c r="EK488" s="21"/>
      <c r="EL488" s="21"/>
      <c r="EM488" s="21"/>
      <c r="EN488" s="21"/>
      <c r="EO488" s="21"/>
      <c r="EP488" s="21"/>
      <c r="EQ488" s="21"/>
      <c r="ER488" s="28"/>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c r="GQ488" s="21"/>
      <c r="GR488" s="21"/>
      <c r="GS488" s="21"/>
      <c r="GT488" s="21"/>
      <c r="GU488" s="21"/>
      <c r="GV488" s="21"/>
      <c r="GW488" s="21"/>
      <c r="GX488" s="21"/>
      <c r="GY488" s="21"/>
      <c r="GZ488" s="21"/>
      <c r="HA488" s="21"/>
      <c r="HB488" s="21"/>
      <c r="HC488" s="21"/>
      <c r="HD488" s="21"/>
      <c r="HE488" s="21"/>
      <c r="HF488" s="21"/>
      <c r="HG488" s="21"/>
      <c r="HH488" s="21"/>
      <c r="HI488" s="21"/>
      <c r="HJ488" s="21"/>
      <c r="HK488" s="21"/>
      <c r="HL488" s="21"/>
      <c r="HM488" s="21"/>
      <c r="HN488" s="21"/>
      <c r="HO488" s="21"/>
      <c r="HP488" s="21"/>
      <c r="HQ488" s="21"/>
      <c r="HR488" s="21"/>
      <c r="HS488" s="21"/>
      <c r="HT488" s="21"/>
      <c r="HU488" s="21"/>
      <c r="HV488" s="21"/>
      <c r="HW488" s="21"/>
      <c r="HX488" s="21"/>
      <c r="HY488" s="21"/>
      <c r="HZ488" s="21"/>
      <c r="IA488" s="21"/>
      <c r="IB488" s="21"/>
      <c r="IC488" s="21"/>
      <c r="ID488" s="21"/>
      <c r="IE488" s="21"/>
      <c r="IF488" s="21"/>
      <c r="IG488" s="21"/>
      <c r="IH488" s="21"/>
      <c r="II488" s="21"/>
      <c r="IJ488" s="21"/>
      <c r="IK488" s="21"/>
      <c r="IL488" s="21"/>
      <c r="IM488" s="21"/>
      <c r="IN488" s="21"/>
      <c r="IO488" s="21"/>
      <c r="IP488" s="21"/>
      <c r="IQ488" s="21"/>
      <c r="IR488" s="21"/>
      <c r="IS488" s="21"/>
      <c r="IT488" s="21"/>
      <c r="IU488" s="21"/>
      <c r="IV488" s="21"/>
      <c r="IW488" s="21"/>
      <c r="IX488" s="21"/>
      <c r="IY488" s="21"/>
      <c r="IZ488" s="21"/>
      <c r="JA488" s="21"/>
      <c r="JB488" s="21"/>
      <c r="JC488" s="21"/>
      <c r="JD488" s="21"/>
      <c r="JE488" s="21"/>
      <c r="JF488" s="21"/>
      <c r="JG488" s="28"/>
      <c r="JH488" s="21"/>
      <c r="JI488" s="21"/>
      <c r="JJ488" s="21"/>
      <c r="JK488" s="21"/>
      <c r="JL488" s="21"/>
      <c r="JM488" s="21"/>
      <c r="JN488" s="21"/>
      <c r="JO488" s="21"/>
      <c r="JP488" s="21"/>
      <c r="JQ488" s="21"/>
      <c r="JR488" s="21"/>
      <c r="JS488" s="21"/>
      <c r="JT488" s="21"/>
      <c r="JU488" s="21"/>
      <c r="JV488" s="21"/>
      <c r="JW488" s="21"/>
      <c r="JX488" s="21"/>
      <c r="JY488" s="21"/>
      <c r="JZ488" s="21"/>
      <c r="KA488" s="21"/>
      <c r="KB488" s="28"/>
    </row>
    <row r="489" spans="2:288" ht="15" customHeight="1" x14ac:dyDescent="0.25">
      <c r="B489" s="1590" t="s">
        <v>303</v>
      </c>
      <c r="C489" s="1588" t="str">
        <v/>
      </c>
      <c r="D489" s="1588" t="str">
        <v/>
      </c>
      <c r="E489" s="1588" t="str">
        <v/>
      </c>
      <c r="F489" s="1588" t="str">
        <v/>
      </c>
      <c r="G489" s="1588" t="str">
        <v/>
      </c>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8"/>
      <c r="DX489" s="21"/>
      <c r="DY489" s="21"/>
      <c r="DZ489" s="21"/>
      <c r="EA489" s="21"/>
      <c r="EB489" s="21"/>
      <c r="EC489" s="21"/>
      <c r="ED489" s="21"/>
      <c r="EE489" s="21"/>
      <c r="EF489" s="21"/>
      <c r="EG489" s="21"/>
      <c r="EH489" s="21"/>
      <c r="EI489" s="21"/>
      <c r="EJ489" s="21"/>
      <c r="EK489" s="21"/>
      <c r="EL489" s="21"/>
      <c r="EM489" s="21"/>
      <c r="EN489" s="21"/>
      <c r="EO489" s="21"/>
      <c r="EP489" s="21"/>
      <c r="EQ489" s="21"/>
      <c r="ER489" s="28"/>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c r="GQ489" s="21"/>
      <c r="GR489" s="21"/>
      <c r="GS489" s="21"/>
      <c r="GT489" s="21"/>
      <c r="GU489" s="21"/>
      <c r="GV489" s="21"/>
      <c r="GW489" s="21"/>
      <c r="GX489" s="21"/>
      <c r="GY489" s="21"/>
      <c r="GZ489" s="21"/>
      <c r="HA489" s="21"/>
      <c r="HB489" s="21"/>
      <c r="HC489" s="21"/>
      <c r="HD489" s="21"/>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8"/>
      <c r="JH489" s="21"/>
      <c r="JI489" s="21"/>
      <c r="JJ489" s="21"/>
      <c r="JK489" s="21"/>
      <c r="JL489" s="21"/>
      <c r="JM489" s="21"/>
      <c r="JN489" s="21"/>
      <c r="JO489" s="21"/>
      <c r="JP489" s="21"/>
      <c r="JQ489" s="21"/>
      <c r="JR489" s="21"/>
      <c r="JS489" s="21"/>
      <c r="JT489" s="21"/>
      <c r="JU489" s="21"/>
      <c r="JV489" s="21"/>
      <c r="JW489" s="21"/>
      <c r="JX489" s="21"/>
      <c r="JY489" s="21"/>
      <c r="JZ489" s="21"/>
      <c r="KA489" s="21"/>
      <c r="KB489" s="28"/>
    </row>
    <row r="490" spans="2:288" ht="15" customHeight="1" x14ac:dyDescent="0.25">
      <c r="B490" s="1590" t="s">
        <v>304</v>
      </c>
      <c r="C490" s="1588" t="str">
        <v/>
      </c>
      <c r="D490" s="1588" t="str">
        <v/>
      </c>
      <c r="E490" s="1588" t="str">
        <v/>
      </c>
      <c r="F490" s="1588" t="str">
        <v/>
      </c>
      <c r="G490" s="1588" t="str">
        <v/>
      </c>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8"/>
      <c r="DX490" s="21"/>
      <c r="DY490" s="21"/>
      <c r="DZ490" s="21"/>
      <c r="EA490" s="21"/>
      <c r="EB490" s="21"/>
      <c r="EC490" s="21"/>
      <c r="ED490" s="21"/>
      <c r="EE490" s="21"/>
      <c r="EF490" s="21"/>
      <c r="EG490" s="21"/>
      <c r="EH490" s="21"/>
      <c r="EI490" s="21"/>
      <c r="EJ490" s="21"/>
      <c r="EK490" s="21"/>
      <c r="EL490" s="21"/>
      <c r="EM490" s="21"/>
      <c r="EN490" s="21"/>
      <c r="EO490" s="21"/>
      <c r="EP490" s="21"/>
      <c r="EQ490" s="21"/>
      <c r="ER490" s="28"/>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c r="GQ490" s="21"/>
      <c r="GR490" s="21"/>
      <c r="GS490" s="21"/>
      <c r="GT490" s="21"/>
      <c r="GU490" s="21"/>
      <c r="GV490" s="21"/>
      <c r="GW490" s="21"/>
      <c r="GX490" s="21"/>
      <c r="GY490" s="21"/>
      <c r="GZ490" s="21"/>
      <c r="HA490" s="21"/>
      <c r="HB490" s="21"/>
      <c r="HC490" s="21"/>
      <c r="HD490" s="21"/>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8"/>
      <c r="JH490" s="21"/>
      <c r="JI490" s="21"/>
      <c r="JJ490" s="21"/>
      <c r="JK490" s="21"/>
      <c r="JL490" s="21"/>
      <c r="JM490" s="21"/>
      <c r="JN490" s="21"/>
      <c r="JO490" s="21"/>
      <c r="JP490" s="21"/>
      <c r="JQ490" s="21"/>
      <c r="JR490" s="21"/>
      <c r="JS490" s="21"/>
      <c r="JT490" s="21"/>
      <c r="JU490" s="21"/>
      <c r="JV490" s="21"/>
      <c r="JW490" s="21"/>
      <c r="JX490" s="21"/>
      <c r="JY490" s="21"/>
      <c r="JZ490" s="21"/>
      <c r="KA490" s="21"/>
      <c r="KB490" s="28"/>
    </row>
    <row r="491" spans="2:288" ht="15" customHeight="1" x14ac:dyDescent="0.25">
      <c r="B491" s="1590" t="s">
        <v>305</v>
      </c>
      <c r="C491" s="1588" t="str">
        <v/>
      </c>
      <c r="D491" s="1588" t="str">
        <v/>
      </c>
      <c r="E491" s="1588" t="str">
        <v/>
      </c>
      <c r="F491" s="1588" t="str">
        <v/>
      </c>
      <c r="G491" s="1588" t="str">
        <v/>
      </c>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8"/>
      <c r="DX491" s="21"/>
      <c r="DY491" s="21"/>
      <c r="DZ491" s="21"/>
      <c r="EA491" s="21"/>
      <c r="EB491" s="21"/>
      <c r="EC491" s="21"/>
      <c r="ED491" s="21"/>
      <c r="EE491" s="21"/>
      <c r="EF491" s="21"/>
      <c r="EG491" s="21"/>
      <c r="EH491" s="21"/>
      <c r="EI491" s="21"/>
      <c r="EJ491" s="21"/>
      <c r="EK491" s="21"/>
      <c r="EL491" s="21"/>
      <c r="EM491" s="21"/>
      <c r="EN491" s="21"/>
      <c r="EO491" s="21"/>
      <c r="EP491" s="21"/>
      <c r="EQ491" s="21"/>
      <c r="ER491" s="28"/>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c r="GQ491" s="21"/>
      <c r="GR491" s="21"/>
      <c r="GS491" s="21"/>
      <c r="GT491" s="21"/>
      <c r="GU491" s="21"/>
      <c r="GV491" s="21"/>
      <c r="GW491" s="21"/>
      <c r="GX491" s="21"/>
      <c r="GY491" s="21"/>
      <c r="GZ491" s="21"/>
      <c r="HA491" s="21"/>
      <c r="HB491" s="21"/>
      <c r="HC491" s="21"/>
      <c r="HD491" s="21"/>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8"/>
      <c r="JH491" s="21"/>
      <c r="JI491" s="21"/>
      <c r="JJ491" s="21"/>
      <c r="JK491" s="21"/>
      <c r="JL491" s="21"/>
      <c r="JM491" s="21"/>
      <c r="JN491" s="21"/>
      <c r="JO491" s="21"/>
      <c r="JP491" s="21"/>
      <c r="JQ491" s="21"/>
      <c r="JR491" s="21"/>
      <c r="JS491" s="21"/>
      <c r="JT491" s="21"/>
      <c r="JU491" s="21"/>
      <c r="JV491" s="21"/>
      <c r="JW491" s="21"/>
      <c r="JX491" s="21"/>
      <c r="JY491" s="21"/>
      <c r="JZ491" s="21"/>
      <c r="KA491" s="21"/>
      <c r="KB491" s="28"/>
    </row>
    <row r="492" spans="2:288" ht="15" customHeight="1" x14ac:dyDescent="0.25">
      <c r="B492" s="1590" t="s">
        <v>306</v>
      </c>
      <c r="C492" s="1588" t="str">
        <v/>
      </c>
      <c r="D492" s="1588" t="str">
        <v/>
      </c>
      <c r="E492" s="1588" t="str">
        <v/>
      </c>
      <c r="F492" s="1588" t="str">
        <v/>
      </c>
      <c r="G492" s="1588" t="str">
        <v/>
      </c>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8"/>
      <c r="DX492" s="21"/>
      <c r="DY492" s="21"/>
      <c r="DZ492" s="21"/>
      <c r="EA492" s="21"/>
      <c r="EB492" s="21"/>
      <c r="EC492" s="21"/>
      <c r="ED492" s="21"/>
      <c r="EE492" s="21"/>
      <c r="EF492" s="21"/>
      <c r="EG492" s="21"/>
      <c r="EH492" s="21"/>
      <c r="EI492" s="21"/>
      <c r="EJ492" s="21"/>
      <c r="EK492" s="21"/>
      <c r="EL492" s="21"/>
      <c r="EM492" s="21"/>
      <c r="EN492" s="21"/>
      <c r="EO492" s="21"/>
      <c r="EP492" s="21"/>
      <c r="EQ492" s="21"/>
      <c r="ER492" s="28"/>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c r="GQ492" s="21"/>
      <c r="GR492" s="21"/>
      <c r="GS492" s="21"/>
      <c r="GT492" s="21"/>
      <c r="GU492" s="21"/>
      <c r="GV492" s="21"/>
      <c r="GW492" s="21"/>
      <c r="GX492" s="21"/>
      <c r="GY492" s="21"/>
      <c r="GZ492" s="21"/>
      <c r="HA492" s="21"/>
      <c r="HB492" s="21"/>
      <c r="HC492" s="21"/>
      <c r="HD492" s="21"/>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8"/>
      <c r="JH492" s="21"/>
      <c r="JI492" s="21"/>
      <c r="JJ492" s="21"/>
      <c r="JK492" s="21"/>
      <c r="JL492" s="21"/>
      <c r="JM492" s="21"/>
      <c r="JN492" s="21"/>
      <c r="JO492" s="21"/>
      <c r="JP492" s="21"/>
      <c r="JQ492" s="21"/>
      <c r="JR492" s="21"/>
      <c r="JS492" s="21"/>
      <c r="JT492" s="21"/>
      <c r="JU492" s="21"/>
      <c r="JV492" s="21"/>
      <c r="JW492" s="21"/>
      <c r="JX492" s="21"/>
      <c r="JY492" s="21"/>
      <c r="JZ492" s="21"/>
      <c r="KA492" s="21"/>
      <c r="KB492" s="28"/>
    </row>
    <row r="493" spans="2:288" ht="15" customHeight="1" x14ac:dyDescent="0.25">
      <c r="B493" s="1590" t="s">
        <v>307</v>
      </c>
      <c r="C493" s="1588" t="str">
        <v/>
      </c>
      <c r="D493" s="1588" t="str">
        <v/>
      </c>
      <c r="E493" s="1588" t="str">
        <v/>
      </c>
      <c r="F493" s="1588" t="str">
        <v/>
      </c>
      <c r="G493" s="1588" t="str">
        <v/>
      </c>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8"/>
      <c r="DX493" s="21"/>
      <c r="DY493" s="21"/>
      <c r="DZ493" s="21"/>
      <c r="EA493" s="21"/>
      <c r="EB493" s="21"/>
      <c r="EC493" s="21"/>
      <c r="ED493" s="21"/>
      <c r="EE493" s="21"/>
      <c r="EF493" s="21"/>
      <c r="EG493" s="21"/>
      <c r="EH493" s="21"/>
      <c r="EI493" s="21"/>
      <c r="EJ493" s="21"/>
      <c r="EK493" s="21"/>
      <c r="EL493" s="21"/>
      <c r="EM493" s="21"/>
      <c r="EN493" s="21"/>
      <c r="EO493" s="21"/>
      <c r="EP493" s="21"/>
      <c r="EQ493" s="21"/>
      <c r="ER493" s="28"/>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c r="GQ493" s="21"/>
      <c r="GR493" s="21"/>
      <c r="GS493" s="21"/>
      <c r="GT493" s="21"/>
      <c r="GU493" s="21"/>
      <c r="GV493" s="21"/>
      <c r="GW493" s="21"/>
      <c r="GX493" s="21"/>
      <c r="GY493" s="21"/>
      <c r="GZ493" s="21"/>
      <c r="HA493" s="21"/>
      <c r="HB493" s="21"/>
      <c r="HC493" s="21"/>
      <c r="HD493" s="21"/>
      <c r="HE493" s="21"/>
      <c r="HF493" s="21"/>
      <c r="HG493" s="21"/>
      <c r="HH493" s="21"/>
      <c r="HI493" s="21"/>
      <c r="HJ493" s="21"/>
      <c r="HK493" s="21"/>
      <c r="HL493" s="21"/>
      <c r="HM493" s="21"/>
      <c r="HN493" s="21"/>
      <c r="HO493" s="21"/>
      <c r="HP493" s="21"/>
      <c r="HQ493" s="21"/>
      <c r="HR493" s="21"/>
      <c r="HS493" s="21"/>
      <c r="HT493" s="21"/>
      <c r="HU493" s="21"/>
      <c r="HV493" s="21"/>
      <c r="HW493" s="21"/>
      <c r="HX493" s="21"/>
      <c r="HY493" s="21"/>
      <c r="HZ493" s="21"/>
      <c r="IA493" s="21"/>
      <c r="IB493" s="21"/>
      <c r="IC493" s="21"/>
      <c r="ID493" s="21"/>
      <c r="IE493" s="21"/>
      <c r="IF493" s="21"/>
      <c r="IG493" s="21"/>
      <c r="IH493" s="21"/>
      <c r="II493" s="21"/>
      <c r="IJ493" s="21"/>
      <c r="IK493" s="21"/>
      <c r="IL493" s="21"/>
      <c r="IM493" s="21"/>
      <c r="IN493" s="21"/>
      <c r="IO493" s="21"/>
      <c r="IP493" s="21"/>
      <c r="IQ493" s="21"/>
      <c r="IR493" s="21"/>
      <c r="IS493" s="21"/>
      <c r="IT493" s="21"/>
      <c r="IU493" s="21"/>
      <c r="IV493" s="21"/>
      <c r="IW493" s="21"/>
      <c r="IX493" s="21"/>
      <c r="IY493" s="21"/>
      <c r="IZ493" s="21"/>
      <c r="JA493" s="21"/>
      <c r="JB493" s="21"/>
      <c r="JC493" s="21"/>
      <c r="JD493" s="21"/>
      <c r="JE493" s="21"/>
      <c r="JF493" s="21"/>
      <c r="JG493" s="28"/>
      <c r="JH493" s="21"/>
      <c r="JI493" s="21"/>
      <c r="JJ493" s="21"/>
      <c r="JK493" s="21"/>
      <c r="JL493" s="21"/>
      <c r="JM493" s="21"/>
      <c r="JN493" s="21"/>
      <c r="JO493" s="21"/>
      <c r="JP493" s="21"/>
      <c r="JQ493" s="21"/>
      <c r="JR493" s="21"/>
      <c r="JS493" s="21"/>
      <c r="JT493" s="21"/>
      <c r="JU493" s="21"/>
      <c r="JV493" s="21"/>
      <c r="JW493" s="21"/>
      <c r="JX493" s="21"/>
      <c r="JY493" s="21"/>
      <c r="JZ493" s="21"/>
      <c r="KA493" s="21"/>
      <c r="KB493" s="28"/>
    </row>
    <row r="494" spans="2:288" ht="15" customHeight="1" x14ac:dyDescent="0.25">
      <c r="B494" s="1590" t="s">
        <v>308</v>
      </c>
      <c r="C494" s="1588" t="str">
        <v/>
      </c>
      <c r="D494" s="1588" t="str">
        <v/>
      </c>
      <c r="E494" s="1588" t="str">
        <v/>
      </c>
      <c r="F494" s="1588" t="str">
        <v/>
      </c>
      <c r="G494" s="1588" t="str">
        <v/>
      </c>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8"/>
      <c r="DX494" s="21"/>
      <c r="DY494" s="21"/>
      <c r="DZ494" s="21"/>
      <c r="EA494" s="21"/>
      <c r="EB494" s="21"/>
      <c r="EC494" s="21"/>
      <c r="ED494" s="21"/>
      <c r="EE494" s="21"/>
      <c r="EF494" s="21"/>
      <c r="EG494" s="21"/>
      <c r="EH494" s="21"/>
      <c r="EI494" s="21"/>
      <c r="EJ494" s="21"/>
      <c r="EK494" s="21"/>
      <c r="EL494" s="21"/>
      <c r="EM494" s="21"/>
      <c r="EN494" s="21"/>
      <c r="EO494" s="21"/>
      <c r="EP494" s="21"/>
      <c r="EQ494" s="21"/>
      <c r="ER494" s="28"/>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c r="GQ494" s="21"/>
      <c r="GR494" s="21"/>
      <c r="GS494" s="21"/>
      <c r="GT494" s="21"/>
      <c r="GU494" s="21"/>
      <c r="GV494" s="21"/>
      <c r="GW494" s="21"/>
      <c r="GX494" s="21"/>
      <c r="GY494" s="21"/>
      <c r="GZ494" s="21"/>
      <c r="HA494" s="21"/>
      <c r="HB494" s="21"/>
      <c r="HC494" s="21"/>
      <c r="HD494" s="21"/>
      <c r="HE494" s="21"/>
      <c r="HF494" s="21"/>
      <c r="HG494" s="21"/>
      <c r="HH494" s="21"/>
      <c r="HI494" s="21"/>
      <c r="HJ494" s="21"/>
      <c r="HK494" s="21"/>
      <c r="HL494" s="21"/>
      <c r="HM494" s="21"/>
      <c r="HN494" s="21"/>
      <c r="HO494" s="21"/>
      <c r="HP494" s="21"/>
      <c r="HQ494" s="21"/>
      <c r="HR494" s="21"/>
      <c r="HS494" s="21"/>
      <c r="HT494" s="21"/>
      <c r="HU494" s="21"/>
      <c r="HV494" s="21"/>
      <c r="HW494" s="21"/>
      <c r="HX494" s="21"/>
      <c r="HY494" s="21"/>
      <c r="HZ494" s="21"/>
      <c r="IA494" s="21"/>
      <c r="IB494" s="21"/>
      <c r="IC494" s="21"/>
      <c r="ID494" s="21"/>
      <c r="IE494" s="21"/>
      <c r="IF494" s="21"/>
      <c r="IG494" s="21"/>
      <c r="IH494" s="21"/>
      <c r="II494" s="21"/>
      <c r="IJ494" s="21"/>
      <c r="IK494" s="21"/>
      <c r="IL494" s="21"/>
      <c r="IM494" s="21"/>
      <c r="IN494" s="21"/>
      <c r="IO494" s="21"/>
      <c r="IP494" s="21"/>
      <c r="IQ494" s="21"/>
      <c r="IR494" s="21"/>
      <c r="IS494" s="21"/>
      <c r="IT494" s="21"/>
      <c r="IU494" s="21"/>
      <c r="IV494" s="21"/>
      <c r="IW494" s="21"/>
      <c r="IX494" s="21"/>
      <c r="IY494" s="21"/>
      <c r="IZ494" s="21"/>
      <c r="JA494" s="21"/>
      <c r="JB494" s="21"/>
      <c r="JC494" s="21"/>
      <c r="JD494" s="21"/>
      <c r="JE494" s="21"/>
      <c r="JF494" s="21"/>
      <c r="JG494" s="28"/>
      <c r="JH494" s="21"/>
      <c r="JI494" s="21"/>
      <c r="JJ494" s="21"/>
      <c r="JK494" s="21"/>
      <c r="JL494" s="21"/>
      <c r="JM494" s="21"/>
      <c r="JN494" s="21"/>
      <c r="JO494" s="21"/>
      <c r="JP494" s="21"/>
      <c r="JQ494" s="21"/>
      <c r="JR494" s="21"/>
      <c r="JS494" s="21"/>
      <c r="JT494" s="21"/>
      <c r="JU494" s="21"/>
      <c r="JV494" s="21"/>
      <c r="JW494" s="21"/>
      <c r="JX494" s="21"/>
      <c r="JY494" s="21"/>
      <c r="JZ494" s="21"/>
      <c r="KA494" s="21"/>
      <c r="KB494" s="28"/>
    </row>
    <row r="495" spans="2:288" ht="15" customHeight="1" x14ac:dyDescent="0.25">
      <c r="B495" s="1590" t="s">
        <v>309</v>
      </c>
      <c r="C495" s="1588" t="str">
        <v/>
      </c>
      <c r="D495" s="1588" t="str">
        <v/>
      </c>
      <c r="E495" s="1588" t="str">
        <v/>
      </c>
      <c r="F495" s="1588" t="str">
        <v/>
      </c>
      <c r="G495" s="1588" t="str">
        <v/>
      </c>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8"/>
      <c r="DX495" s="21"/>
      <c r="DY495" s="21"/>
      <c r="DZ495" s="21"/>
      <c r="EA495" s="21"/>
      <c r="EB495" s="21"/>
      <c r="EC495" s="21"/>
      <c r="ED495" s="21"/>
      <c r="EE495" s="21"/>
      <c r="EF495" s="21"/>
      <c r="EG495" s="21"/>
      <c r="EH495" s="21"/>
      <c r="EI495" s="21"/>
      <c r="EJ495" s="21"/>
      <c r="EK495" s="21"/>
      <c r="EL495" s="21"/>
      <c r="EM495" s="21"/>
      <c r="EN495" s="21"/>
      <c r="EO495" s="21"/>
      <c r="EP495" s="21"/>
      <c r="EQ495" s="21"/>
      <c r="ER495" s="28"/>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c r="GQ495" s="21"/>
      <c r="GR495" s="21"/>
      <c r="GS495" s="21"/>
      <c r="GT495" s="21"/>
      <c r="GU495" s="21"/>
      <c r="GV495" s="21"/>
      <c r="GW495" s="21"/>
      <c r="GX495" s="21"/>
      <c r="GY495" s="21"/>
      <c r="GZ495" s="21"/>
      <c r="HA495" s="21"/>
      <c r="HB495" s="21"/>
      <c r="HC495" s="21"/>
      <c r="HD495" s="21"/>
      <c r="HE495" s="21"/>
      <c r="HF495" s="21"/>
      <c r="HG495" s="21"/>
      <c r="HH495" s="21"/>
      <c r="HI495" s="21"/>
      <c r="HJ495" s="21"/>
      <c r="HK495" s="21"/>
      <c r="HL495" s="21"/>
      <c r="HM495" s="21"/>
      <c r="HN495" s="21"/>
      <c r="HO495" s="21"/>
      <c r="HP495" s="21"/>
      <c r="HQ495" s="21"/>
      <c r="HR495" s="21"/>
      <c r="HS495" s="21"/>
      <c r="HT495" s="21"/>
      <c r="HU495" s="21"/>
      <c r="HV495" s="21"/>
      <c r="HW495" s="21"/>
      <c r="HX495" s="21"/>
      <c r="HY495" s="21"/>
      <c r="HZ495" s="21"/>
      <c r="IA495" s="21"/>
      <c r="IB495" s="21"/>
      <c r="IC495" s="21"/>
      <c r="ID495" s="21"/>
      <c r="IE495" s="21"/>
      <c r="IF495" s="21"/>
      <c r="IG495" s="21"/>
      <c r="IH495" s="21"/>
      <c r="II495" s="21"/>
      <c r="IJ495" s="21"/>
      <c r="IK495" s="21"/>
      <c r="IL495" s="21"/>
      <c r="IM495" s="21"/>
      <c r="IN495" s="21"/>
      <c r="IO495" s="21"/>
      <c r="IP495" s="21"/>
      <c r="IQ495" s="21"/>
      <c r="IR495" s="21"/>
      <c r="IS495" s="21"/>
      <c r="IT495" s="21"/>
      <c r="IU495" s="21"/>
      <c r="IV495" s="21"/>
      <c r="IW495" s="21"/>
      <c r="IX495" s="21"/>
      <c r="IY495" s="21"/>
      <c r="IZ495" s="21"/>
      <c r="JA495" s="21"/>
      <c r="JB495" s="21"/>
      <c r="JC495" s="21"/>
      <c r="JD495" s="21"/>
      <c r="JE495" s="21"/>
      <c r="JF495" s="21"/>
      <c r="JG495" s="28"/>
      <c r="JH495" s="21"/>
      <c r="JI495" s="21"/>
      <c r="JJ495" s="21"/>
      <c r="JK495" s="21"/>
      <c r="JL495" s="21"/>
      <c r="JM495" s="21"/>
      <c r="JN495" s="21"/>
      <c r="JO495" s="21"/>
      <c r="JP495" s="21"/>
      <c r="JQ495" s="21"/>
      <c r="JR495" s="21"/>
      <c r="JS495" s="21"/>
      <c r="JT495" s="21"/>
      <c r="JU495" s="21"/>
      <c r="JV495" s="21"/>
      <c r="JW495" s="21"/>
      <c r="JX495" s="21"/>
      <c r="JY495" s="21"/>
      <c r="JZ495" s="21"/>
      <c r="KA495" s="21"/>
      <c r="KB495" s="28"/>
    </row>
    <row r="496" spans="2:288" ht="15" customHeight="1" x14ac:dyDescent="0.25">
      <c r="B496" s="1590" t="s">
        <v>310</v>
      </c>
      <c r="C496" s="1588" t="str">
        <v/>
      </c>
      <c r="D496" s="1588" t="str">
        <v/>
      </c>
      <c r="E496" s="1588" t="str">
        <v/>
      </c>
      <c r="F496" s="1588" t="str">
        <v/>
      </c>
      <c r="G496" s="1588" t="str">
        <v/>
      </c>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8"/>
      <c r="DX496" s="21"/>
      <c r="DY496" s="21"/>
      <c r="DZ496" s="21"/>
      <c r="EA496" s="21"/>
      <c r="EB496" s="21"/>
      <c r="EC496" s="21"/>
      <c r="ED496" s="21"/>
      <c r="EE496" s="21"/>
      <c r="EF496" s="21"/>
      <c r="EG496" s="21"/>
      <c r="EH496" s="21"/>
      <c r="EI496" s="21"/>
      <c r="EJ496" s="21"/>
      <c r="EK496" s="21"/>
      <c r="EL496" s="21"/>
      <c r="EM496" s="21"/>
      <c r="EN496" s="21"/>
      <c r="EO496" s="21"/>
      <c r="EP496" s="21"/>
      <c r="EQ496" s="21"/>
      <c r="ER496" s="28"/>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c r="GQ496" s="21"/>
      <c r="GR496" s="21"/>
      <c r="GS496" s="21"/>
      <c r="GT496" s="21"/>
      <c r="GU496" s="21"/>
      <c r="GV496" s="21"/>
      <c r="GW496" s="21"/>
      <c r="GX496" s="21"/>
      <c r="GY496" s="21"/>
      <c r="GZ496" s="21"/>
      <c r="HA496" s="21"/>
      <c r="HB496" s="21"/>
      <c r="HC496" s="21"/>
      <c r="HD496" s="21"/>
      <c r="HE496" s="21"/>
      <c r="HF496" s="21"/>
      <c r="HG496" s="21"/>
      <c r="HH496" s="21"/>
      <c r="HI496" s="21"/>
      <c r="HJ496" s="21"/>
      <c r="HK496" s="21"/>
      <c r="HL496" s="21"/>
      <c r="HM496" s="21"/>
      <c r="HN496" s="21"/>
      <c r="HO496" s="21"/>
      <c r="HP496" s="21"/>
      <c r="HQ496" s="21"/>
      <c r="HR496" s="21"/>
      <c r="HS496" s="21"/>
      <c r="HT496" s="21"/>
      <c r="HU496" s="21"/>
      <c r="HV496" s="21"/>
      <c r="HW496" s="21"/>
      <c r="HX496" s="21"/>
      <c r="HY496" s="21"/>
      <c r="HZ496" s="21"/>
      <c r="IA496" s="21"/>
      <c r="IB496" s="21"/>
      <c r="IC496" s="21"/>
      <c r="ID496" s="21"/>
      <c r="IE496" s="21"/>
      <c r="IF496" s="21"/>
      <c r="IG496" s="21"/>
      <c r="IH496" s="21"/>
      <c r="II496" s="21"/>
      <c r="IJ496" s="21"/>
      <c r="IK496" s="21"/>
      <c r="IL496" s="21"/>
      <c r="IM496" s="21"/>
      <c r="IN496" s="21"/>
      <c r="IO496" s="21"/>
      <c r="IP496" s="21"/>
      <c r="IQ496" s="21"/>
      <c r="IR496" s="21"/>
      <c r="IS496" s="21"/>
      <c r="IT496" s="21"/>
      <c r="IU496" s="21"/>
      <c r="IV496" s="21"/>
      <c r="IW496" s="21"/>
      <c r="IX496" s="21"/>
      <c r="IY496" s="21"/>
      <c r="IZ496" s="21"/>
      <c r="JA496" s="21"/>
      <c r="JB496" s="21"/>
      <c r="JC496" s="21"/>
      <c r="JD496" s="21"/>
      <c r="JE496" s="21"/>
      <c r="JF496" s="21"/>
      <c r="JG496" s="28"/>
      <c r="JH496" s="21"/>
      <c r="JI496" s="21"/>
      <c r="JJ496" s="21"/>
      <c r="JK496" s="21"/>
      <c r="JL496" s="21"/>
      <c r="JM496" s="21"/>
      <c r="JN496" s="21"/>
      <c r="JO496" s="21"/>
      <c r="JP496" s="21"/>
      <c r="JQ496" s="21"/>
      <c r="JR496" s="21"/>
      <c r="JS496" s="21"/>
      <c r="JT496" s="21"/>
      <c r="JU496" s="21"/>
      <c r="JV496" s="21"/>
      <c r="JW496" s="21"/>
      <c r="JX496" s="21"/>
      <c r="JY496" s="21"/>
      <c r="JZ496" s="21"/>
      <c r="KA496" s="21"/>
      <c r="KB496" s="28"/>
    </row>
    <row r="497" spans="2:288" ht="15" customHeight="1" x14ac:dyDescent="0.25">
      <c r="B497" s="1590" t="s">
        <v>311</v>
      </c>
      <c r="C497" s="1588" t="str">
        <v/>
      </c>
      <c r="D497" s="1588" t="str">
        <v/>
      </c>
      <c r="E497" s="1588" t="str">
        <v/>
      </c>
      <c r="F497" s="1588" t="str">
        <v/>
      </c>
      <c r="G497" s="1588" t="str">
        <v/>
      </c>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8"/>
      <c r="DX497" s="21"/>
      <c r="DY497" s="21"/>
      <c r="DZ497" s="21"/>
      <c r="EA497" s="21"/>
      <c r="EB497" s="21"/>
      <c r="EC497" s="21"/>
      <c r="ED497" s="21"/>
      <c r="EE497" s="21"/>
      <c r="EF497" s="21"/>
      <c r="EG497" s="21"/>
      <c r="EH497" s="21"/>
      <c r="EI497" s="21"/>
      <c r="EJ497" s="21"/>
      <c r="EK497" s="21"/>
      <c r="EL497" s="21"/>
      <c r="EM497" s="21"/>
      <c r="EN497" s="21"/>
      <c r="EO497" s="21"/>
      <c r="EP497" s="21"/>
      <c r="EQ497" s="21"/>
      <c r="ER497" s="28"/>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c r="GQ497" s="21"/>
      <c r="GR497" s="21"/>
      <c r="GS497" s="21"/>
      <c r="GT497" s="21"/>
      <c r="GU497" s="21"/>
      <c r="GV497" s="21"/>
      <c r="GW497" s="21"/>
      <c r="GX497" s="21"/>
      <c r="GY497" s="21"/>
      <c r="GZ497" s="21"/>
      <c r="HA497" s="21"/>
      <c r="HB497" s="21"/>
      <c r="HC497" s="21"/>
      <c r="HD497" s="21"/>
      <c r="HE497" s="21"/>
      <c r="HF497" s="21"/>
      <c r="HG497" s="21"/>
      <c r="HH497" s="21"/>
      <c r="HI497" s="21"/>
      <c r="HJ497" s="21"/>
      <c r="HK497" s="21"/>
      <c r="HL497" s="21"/>
      <c r="HM497" s="21"/>
      <c r="HN497" s="21"/>
      <c r="HO497" s="21"/>
      <c r="HP497" s="21"/>
      <c r="HQ497" s="21"/>
      <c r="HR497" s="21"/>
      <c r="HS497" s="21"/>
      <c r="HT497" s="21"/>
      <c r="HU497" s="21"/>
      <c r="HV497" s="21"/>
      <c r="HW497" s="21"/>
      <c r="HX497" s="21"/>
      <c r="HY497" s="21"/>
      <c r="HZ497" s="21"/>
      <c r="IA497" s="21"/>
      <c r="IB497" s="21"/>
      <c r="IC497" s="21"/>
      <c r="ID497" s="21"/>
      <c r="IE497" s="21"/>
      <c r="IF497" s="21"/>
      <c r="IG497" s="21"/>
      <c r="IH497" s="21"/>
      <c r="II497" s="21"/>
      <c r="IJ497" s="21"/>
      <c r="IK497" s="21"/>
      <c r="IL497" s="21"/>
      <c r="IM497" s="21"/>
      <c r="IN497" s="21"/>
      <c r="IO497" s="21"/>
      <c r="IP497" s="21"/>
      <c r="IQ497" s="21"/>
      <c r="IR497" s="21"/>
      <c r="IS497" s="21"/>
      <c r="IT497" s="21"/>
      <c r="IU497" s="21"/>
      <c r="IV497" s="21"/>
      <c r="IW497" s="21"/>
      <c r="IX497" s="21"/>
      <c r="IY497" s="21"/>
      <c r="IZ497" s="21"/>
      <c r="JA497" s="21"/>
      <c r="JB497" s="21"/>
      <c r="JC497" s="21"/>
      <c r="JD497" s="21"/>
      <c r="JE497" s="21"/>
      <c r="JF497" s="21"/>
      <c r="JG497" s="28"/>
      <c r="JH497" s="21"/>
      <c r="JI497" s="21"/>
      <c r="JJ497" s="21"/>
      <c r="JK497" s="21"/>
      <c r="JL497" s="21"/>
      <c r="JM497" s="21"/>
      <c r="JN497" s="21"/>
      <c r="JO497" s="21"/>
      <c r="JP497" s="21"/>
      <c r="JQ497" s="21"/>
      <c r="JR497" s="21"/>
      <c r="JS497" s="21"/>
      <c r="JT497" s="21"/>
      <c r="JU497" s="21"/>
      <c r="JV497" s="21"/>
      <c r="JW497" s="21"/>
      <c r="JX497" s="21"/>
      <c r="JY497" s="21"/>
      <c r="JZ497" s="21"/>
      <c r="KA497" s="21"/>
      <c r="KB497" s="28"/>
    </row>
    <row r="498" spans="2:288" ht="15" customHeight="1" x14ac:dyDescent="0.25">
      <c r="B498" s="1590" t="s">
        <v>312</v>
      </c>
      <c r="C498" s="1588" t="str">
        <v/>
      </c>
      <c r="D498" s="1588" t="str">
        <v/>
      </c>
      <c r="E498" s="1588" t="str">
        <v/>
      </c>
      <c r="F498" s="1588" t="str">
        <v/>
      </c>
      <c r="G498" s="1588" t="str">
        <v/>
      </c>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8"/>
      <c r="DX498" s="21"/>
      <c r="DY498" s="21"/>
      <c r="DZ498" s="21"/>
      <c r="EA498" s="21"/>
      <c r="EB498" s="21"/>
      <c r="EC498" s="21"/>
      <c r="ED498" s="21"/>
      <c r="EE498" s="21"/>
      <c r="EF498" s="21"/>
      <c r="EG498" s="21"/>
      <c r="EH498" s="21"/>
      <c r="EI498" s="21"/>
      <c r="EJ498" s="21"/>
      <c r="EK498" s="21"/>
      <c r="EL498" s="21"/>
      <c r="EM498" s="21"/>
      <c r="EN498" s="21"/>
      <c r="EO498" s="21"/>
      <c r="EP498" s="21"/>
      <c r="EQ498" s="21"/>
      <c r="ER498" s="28"/>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c r="GQ498" s="21"/>
      <c r="GR498" s="21"/>
      <c r="GS498" s="21"/>
      <c r="GT498" s="21"/>
      <c r="GU498" s="21"/>
      <c r="GV498" s="21"/>
      <c r="GW498" s="21"/>
      <c r="GX498" s="21"/>
      <c r="GY498" s="21"/>
      <c r="GZ498" s="21"/>
      <c r="HA498" s="21"/>
      <c r="HB498" s="21"/>
      <c r="HC498" s="21"/>
      <c r="HD498" s="21"/>
      <c r="HE498" s="21"/>
      <c r="HF498" s="21"/>
      <c r="HG498" s="21"/>
      <c r="HH498" s="21"/>
      <c r="HI498" s="21"/>
      <c r="HJ498" s="21"/>
      <c r="HK498" s="21"/>
      <c r="HL498" s="21"/>
      <c r="HM498" s="21"/>
      <c r="HN498" s="21"/>
      <c r="HO498" s="21"/>
      <c r="HP498" s="21"/>
      <c r="HQ498" s="21"/>
      <c r="HR498" s="21"/>
      <c r="HS498" s="21"/>
      <c r="HT498" s="21"/>
      <c r="HU498" s="21"/>
      <c r="HV498" s="21"/>
      <c r="HW498" s="21"/>
      <c r="HX498" s="21"/>
      <c r="HY498" s="21"/>
      <c r="HZ498" s="21"/>
      <c r="IA498" s="21"/>
      <c r="IB498" s="21"/>
      <c r="IC498" s="21"/>
      <c r="ID498" s="21"/>
      <c r="IE498" s="21"/>
      <c r="IF498" s="21"/>
      <c r="IG498" s="21"/>
      <c r="IH498" s="21"/>
      <c r="II498" s="21"/>
      <c r="IJ498" s="21"/>
      <c r="IK498" s="21"/>
      <c r="IL498" s="21"/>
      <c r="IM498" s="21"/>
      <c r="IN498" s="21"/>
      <c r="IO498" s="21"/>
      <c r="IP498" s="21"/>
      <c r="IQ498" s="21"/>
      <c r="IR498" s="21"/>
      <c r="IS498" s="21"/>
      <c r="IT498" s="21"/>
      <c r="IU498" s="21"/>
      <c r="IV498" s="21"/>
      <c r="IW498" s="21"/>
      <c r="IX498" s="21"/>
      <c r="IY498" s="21"/>
      <c r="IZ498" s="21"/>
      <c r="JA498" s="21"/>
      <c r="JB498" s="21"/>
      <c r="JC498" s="21"/>
      <c r="JD498" s="21"/>
      <c r="JE498" s="21"/>
      <c r="JF498" s="21"/>
      <c r="JG498" s="28"/>
      <c r="JH498" s="21"/>
      <c r="JI498" s="21"/>
      <c r="JJ498" s="21"/>
      <c r="JK498" s="21"/>
      <c r="JL498" s="21"/>
      <c r="JM498" s="21"/>
      <c r="JN498" s="21"/>
      <c r="JO498" s="21"/>
      <c r="JP498" s="21"/>
      <c r="JQ498" s="21"/>
      <c r="JR498" s="21"/>
      <c r="JS498" s="21"/>
      <c r="JT498" s="21"/>
      <c r="JU498" s="21"/>
      <c r="JV498" s="21"/>
      <c r="JW498" s="21"/>
      <c r="JX498" s="21"/>
      <c r="JY498" s="21"/>
      <c r="JZ498" s="21"/>
      <c r="KA498" s="21"/>
      <c r="KB498" s="28"/>
    </row>
    <row r="499" spans="2:288" ht="15" customHeight="1" x14ac:dyDescent="0.25">
      <c r="B499" s="1590" t="s">
        <v>313</v>
      </c>
      <c r="C499" s="1588" t="str">
        <v/>
      </c>
      <c r="D499" s="1588" t="str">
        <v/>
      </c>
      <c r="E499" s="1588" t="str">
        <v/>
      </c>
      <c r="F499" s="1588" t="str">
        <v/>
      </c>
      <c r="G499" s="1588" t="str">
        <v/>
      </c>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8"/>
      <c r="DX499" s="21"/>
      <c r="DY499" s="21"/>
      <c r="DZ499" s="21"/>
      <c r="EA499" s="21"/>
      <c r="EB499" s="21"/>
      <c r="EC499" s="21"/>
      <c r="ED499" s="21"/>
      <c r="EE499" s="21"/>
      <c r="EF499" s="21"/>
      <c r="EG499" s="21"/>
      <c r="EH499" s="21"/>
      <c r="EI499" s="21"/>
      <c r="EJ499" s="21"/>
      <c r="EK499" s="21"/>
      <c r="EL499" s="21"/>
      <c r="EM499" s="21"/>
      <c r="EN499" s="21"/>
      <c r="EO499" s="21"/>
      <c r="EP499" s="21"/>
      <c r="EQ499" s="21"/>
      <c r="ER499" s="28"/>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c r="GQ499" s="21"/>
      <c r="GR499" s="21"/>
      <c r="GS499" s="21"/>
      <c r="GT499" s="21"/>
      <c r="GU499" s="21"/>
      <c r="GV499" s="21"/>
      <c r="GW499" s="21"/>
      <c r="GX499" s="21"/>
      <c r="GY499" s="21"/>
      <c r="GZ499" s="21"/>
      <c r="HA499" s="21"/>
      <c r="HB499" s="21"/>
      <c r="HC499" s="21"/>
      <c r="HD499" s="21"/>
      <c r="HE499" s="21"/>
      <c r="HF499" s="21"/>
      <c r="HG499" s="21"/>
      <c r="HH499" s="21"/>
      <c r="HI499" s="21"/>
      <c r="HJ499" s="21"/>
      <c r="HK499" s="21"/>
      <c r="HL499" s="21"/>
      <c r="HM499" s="21"/>
      <c r="HN499" s="21"/>
      <c r="HO499" s="21"/>
      <c r="HP499" s="21"/>
      <c r="HQ499" s="21"/>
      <c r="HR499" s="21"/>
      <c r="HS499" s="21"/>
      <c r="HT499" s="21"/>
      <c r="HU499" s="21"/>
      <c r="HV499" s="21"/>
      <c r="HW499" s="21"/>
      <c r="HX499" s="21"/>
      <c r="HY499" s="21"/>
      <c r="HZ499" s="21"/>
      <c r="IA499" s="21"/>
      <c r="IB499" s="21"/>
      <c r="IC499" s="21"/>
      <c r="ID499" s="21"/>
      <c r="IE499" s="21"/>
      <c r="IF499" s="21"/>
      <c r="IG499" s="21"/>
      <c r="IH499" s="21"/>
      <c r="II499" s="21"/>
      <c r="IJ499" s="21"/>
      <c r="IK499" s="21"/>
      <c r="IL499" s="21"/>
      <c r="IM499" s="21"/>
      <c r="IN499" s="21"/>
      <c r="IO499" s="21"/>
      <c r="IP499" s="21"/>
      <c r="IQ499" s="21"/>
      <c r="IR499" s="21"/>
      <c r="IS499" s="21"/>
      <c r="IT499" s="21"/>
      <c r="IU499" s="21"/>
      <c r="IV499" s="21"/>
      <c r="IW499" s="21"/>
      <c r="IX499" s="21"/>
      <c r="IY499" s="21"/>
      <c r="IZ499" s="21"/>
      <c r="JA499" s="21"/>
      <c r="JB499" s="21"/>
      <c r="JC499" s="21"/>
      <c r="JD499" s="21"/>
      <c r="JE499" s="21"/>
      <c r="JF499" s="21"/>
      <c r="JG499" s="28"/>
      <c r="JH499" s="21"/>
      <c r="JI499" s="21"/>
      <c r="JJ499" s="21"/>
      <c r="JK499" s="21"/>
      <c r="JL499" s="21"/>
      <c r="JM499" s="21"/>
      <c r="JN499" s="21"/>
      <c r="JO499" s="21"/>
      <c r="JP499" s="21"/>
      <c r="JQ499" s="21"/>
      <c r="JR499" s="21"/>
      <c r="JS499" s="21"/>
      <c r="JT499" s="21"/>
      <c r="JU499" s="21"/>
      <c r="JV499" s="21"/>
      <c r="JW499" s="21"/>
      <c r="JX499" s="21"/>
      <c r="JY499" s="21"/>
      <c r="JZ499" s="21"/>
      <c r="KA499" s="21"/>
      <c r="KB499" s="28"/>
    </row>
    <row r="500" spans="2:288" ht="15" customHeight="1" x14ac:dyDescent="0.25">
      <c r="B500" s="1590" t="s">
        <v>314</v>
      </c>
      <c r="C500" s="1588" t="str">
        <v/>
      </c>
      <c r="D500" s="1588" t="str">
        <v/>
      </c>
      <c r="E500" s="1588" t="str">
        <v/>
      </c>
      <c r="F500" s="1588" t="str">
        <v/>
      </c>
      <c r="G500" s="1588" t="str">
        <v/>
      </c>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8"/>
      <c r="DX500" s="21"/>
      <c r="DY500" s="21"/>
      <c r="DZ500" s="21"/>
      <c r="EA500" s="21"/>
      <c r="EB500" s="21"/>
      <c r="EC500" s="21"/>
      <c r="ED500" s="21"/>
      <c r="EE500" s="21"/>
      <c r="EF500" s="21"/>
      <c r="EG500" s="21"/>
      <c r="EH500" s="21"/>
      <c r="EI500" s="21"/>
      <c r="EJ500" s="21"/>
      <c r="EK500" s="21"/>
      <c r="EL500" s="21"/>
      <c r="EM500" s="21"/>
      <c r="EN500" s="21"/>
      <c r="EO500" s="21"/>
      <c r="EP500" s="21"/>
      <c r="EQ500" s="21"/>
      <c r="ER500" s="28"/>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c r="GQ500" s="21"/>
      <c r="GR500" s="21"/>
      <c r="GS500" s="21"/>
      <c r="GT500" s="21"/>
      <c r="GU500" s="21"/>
      <c r="GV500" s="21"/>
      <c r="GW500" s="21"/>
      <c r="GX500" s="21"/>
      <c r="GY500" s="21"/>
      <c r="GZ500" s="21"/>
      <c r="HA500" s="21"/>
      <c r="HB500" s="21"/>
      <c r="HC500" s="21"/>
      <c r="HD500" s="21"/>
      <c r="HE500" s="21"/>
      <c r="HF500" s="21"/>
      <c r="HG500" s="21"/>
      <c r="HH500" s="21"/>
      <c r="HI500" s="21"/>
      <c r="HJ500" s="21"/>
      <c r="HK500" s="21"/>
      <c r="HL500" s="21"/>
      <c r="HM500" s="21"/>
      <c r="HN500" s="21"/>
      <c r="HO500" s="21"/>
      <c r="HP500" s="21"/>
      <c r="HQ500" s="21"/>
      <c r="HR500" s="21"/>
      <c r="HS500" s="21"/>
      <c r="HT500" s="21"/>
      <c r="HU500" s="21"/>
      <c r="HV500" s="21"/>
      <c r="HW500" s="21"/>
      <c r="HX500" s="21"/>
      <c r="HY500" s="21"/>
      <c r="HZ500" s="21"/>
      <c r="IA500" s="21"/>
      <c r="IB500" s="21"/>
      <c r="IC500" s="21"/>
      <c r="ID500" s="21"/>
      <c r="IE500" s="21"/>
      <c r="IF500" s="21"/>
      <c r="IG500" s="21"/>
      <c r="IH500" s="21"/>
      <c r="II500" s="21"/>
      <c r="IJ500" s="21"/>
      <c r="IK500" s="21"/>
      <c r="IL500" s="21"/>
      <c r="IM500" s="21"/>
      <c r="IN500" s="21"/>
      <c r="IO500" s="21"/>
      <c r="IP500" s="21"/>
      <c r="IQ500" s="21"/>
      <c r="IR500" s="21"/>
      <c r="IS500" s="21"/>
      <c r="IT500" s="21"/>
      <c r="IU500" s="21"/>
      <c r="IV500" s="21"/>
      <c r="IW500" s="21"/>
      <c r="IX500" s="21"/>
      <c r="IY500" s="21"/>
      <c r="IZ500" s="21"/>
      <c r="JA500" s="21"/>
      <c r="JB500" s="21"/>
      <c r="JC500" s="21"/>
      <c r="JD500" s="21"/>
      <c r="JE500" s="21"/>
      <c r="JF500" s="21"/>
      <c r="JG500" s="28"/>
      <c r="JH500" s="21"/>
      <c r="JI500" s="21"/>
      <c r="JJ500" s="21"/>
      <c r="JK500" s="21"/>
      <c r="JL500" s="21"/>
      <c r="JM500" s="21"/>
      <c r="JN500" s="21"/>
      <c r="JO500" s="21"/>
      <c r="JP500" s="21"/>
      <c r="JQ500" s="21"/>
      <c r="JR500" s="21"/>
      <c r="JS500" s="21"/>
      <c r="JT500" s="21"/>
      <c r="JU500" s="21"/>
      <c r="JV500" s="21"/>
      <c r="JW500" s="21"/>
      <c r="JX500" s="21"/>
      <c r="JY500" s="21"/>
      <c r="JZ500" s="21"/>
      <c r="KA500" s="21"/>
      <c r="KB500" s="28"/>
    </row>
    <row r="501" spans="2:288" ht="15" customHeight="1" x14ac:dyDescent="0.25">
      <c r="B501" s="1590" t="s">
        <v>315</v>
      </c>
      <c r="C501" s="1588" t="str">
        <v/>
      </c>
      <c r="D501" s="1588" t="str">
        <v/>
      </c>
      <c r="E501" s="1588" t="str">
        <v/>
      </c>
      <c r="F501" s="1588" t="str">
        <v/>
      </c>
      <c r="G501" s="1588" t="str">
        <v/>
      </c>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8"/>
      <c r="DX501" s="21"/>
      <c r="DY501" s="21"/>
      <c r="DZ501" s="21"/>
      <c r="EA501" s="21"/>
      <c r="EB501" s="21"/>
      <c r="EC501" s="21"/>
      <c r="ED501" s="21"/>
      <c r="EE501" s="21"/>
      <c r="EF501" s="21"/>
      <c r="EG501" s="21"/>
      <c r="EH501" s="21"/>
      <c r="EI501" s="21"/>
      <c r="EJ501" s="21"/>
      <c r="EK501" s="21"/>
      <c r="EL501" s="21"/>
      <c r="EM501" s="21"/>
      <c r="EN501" s="21"/>
      <c r="EO501" s="21"/>
      <c r="EP501" s="21"/>
      <c r="EQ501" s="21"/>
      <c r="ER501" s="28"/>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c r="GQ501" s="21"/>
      <c r="GR501" s="21"/>
      <c r="GS501" s="21"/>
      <c r="GT501" s="21"/>
      <c r="GU501" s="21"/>
      <c r="GV501" s="21"/>
      <c r="GW501" s="21"/>
      <c r="GX501" s="21"/>
      <c r="GY501" s="21"/>
      <c r="GZ501" s="21"/>
      <c r="HA501" s="21"/>
      <c r="HB501" s="21"/>
      <c r="HC501" s="21"/>
      <c r="HD501" s="21"/>
      <c r="HE501" s="21"/>
      <c r="HF501" s="21"/>
      <c r="HG501" s="21"/>
      <c r="HH501" s="21"/>
      <c r="HI501" s="21"/>
      <c r="HJ501" s="21"/>
      <c r="HK501" s="21"/>
      <c r="HL501" s="21"/>
      <c r="HM501" s="21"/>
      <c r="HN501" s="21"/>
      <c r="HO501" s="21"/>
      <c r="HP501" s="21"/>
      <c r="HQ501" s="21"/>
      <c r="HR501" s="21"/>
      <c r="HS501" s="21"/>
      <c r="HT501" s="21"/>
      <c r="HU501" s="21"/>
      <c r="HV501" s="21"/>
      <c r="HW501" s="21"/>
      <c r="HX501" s="21"/>
      <c r="HY501" s="21"/>
      <c r="HZ501" s="21"/>
      <c r="IA501" s="21"/>
      <c r="IB501" s="21"/>
      <c r="IC501" s="21"/>
      <c r="ID501" s="21"/>
      <c r="IE501" s="21"/>
      <c r="IF501" s="21"/>
      <c r="IG501" s="21"/>
      <c r="IH501" s="21"/>
      <c r="II501" s="21"/>
      <c r="IJ501" s="21"/>
      <c r="IK501" s="21"/>
      <c r="IL501" s="21"/>
      <c r="IM501" s="21"/>
      <c r="IN501" s="21"/>
      <c r="IO501" s="21"/>
      <c r="IP501" s="21"/>
      <c r="IQ501" s="21"/>
      <c r="IR501" s="21"/>
      <c r="IS501" s="21"/>
      <c r="IT501" s="21"/>
      <c r="IU501" s="21"/>
      <c r="IV501" s="21"/>
      <c r="IW501" s="21"/>
      <c r="IX501" s="21"/>
      <c r="IY501" s="21"/>
      <c r="IZ501" s="21"/>
      <c r="JA501" s="21"/>
      <c r="JB501" s="21"/>
      <c r="JC501" s="21"/>
      <c r="JD501" s="21"/>
      <c r="JE501" s="21"/>
      <c r="JF501" s="21"/>
      <c r="JG501" s="28"/>
      <c r="JH501" s="21"/>
      <c r="JI501" s="21"/>
      <c r="JJ501" s="21"/>
      <c r="JK501" s="21"/>
      <c r="JL501" s="21"/>
      <c r="JM501" s="21"/>
      <c r="JN501" s="21"/>
      <c r="JO501" s="21"/>
      <c r="JP501" s="21"/>
      <c r="JQ501" s="21"/>
      <c r="JR501" s="21"/>
      <c r="JS501" s="21"/>
      <c r="JT501" s="21"/>
      <c r="JU501" s="21"/>
      <c r="JV501" s="21"/>
      <c r="JW501" s="21"/>
      <c r="JX501" s="21"/>
      <c r="JY501" s="21"/>
      <c r="JZ501" s="21"/>
      <c r="KA501" s="21"/>
      <c r="KB501" s="28"/>
    </row>
    <row r="502" spans="2:288" ht="15" customHeight="1" x14ac:dyDescent="0.25">
      <c r="B502" s="1590" t="s">
        <v>316</v>
      </c>
      <c r="C502" s="1588" t="str">
        <v/>
      </c>
      <c r="D502" s="1588" t="str">
        <v/>
      </c>
      <c r="E502" s="1588" t="str">
        <v/>
      </c>
      <c r="F502" s="1588" t="str">
        <v/>
      </c>
      <c r="G502" s="1588" t="str">
        <v/>
      </c>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8"/>
      <c r="DX502" s="21"/>
      <c r="DY502" s="21"/>
      <c r="DZ502" s="21"/>
      <c r="EA502" s="21"/>
      <c r="EB502" s="21"/>
      <c r="EC502" s="21"/>
      <c r="ED502" s="21"/>
      <c r="EE502" s="21"/>
      <c r="EF502" s="21"/>
      <c r="EG502" s="21"/>
      <c r="EH502" s="21"/>
      <c r="EI502" s="21"/>
      <c r="EJ502" s="21"/>
      <c r="EK502" s="21"/>
      <c r="EL502" s="21"/>
      <c r="EM502" s="21"/>
      <c r="EN502" s="21"/>
      <c r="EO502" s="21"/>
      <c r="EP502" s="21"/>
      <c r="EQ502" s="21"/>
      <c r="ER502" s="28"/>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c r="GQ502" s="21"/>
      <c r="GR502" s="21"/>
      <c r="GS502" s="21"/>
      <c r="GT502" s="21"/>
      <c r="GU502" s="21"/>
      <c r="GV502" s="21"/>
      <c r="GW502" s="21"/>
      <c r="GX502" s="21"/>
      <c r="GY502" s="21"/>
      <c r="GZ502" s="21"/>
      <c r="HA502" s="21"/>
      <c r="HB502" s="21"/>
      <c r="HC502" s="21"/>
      <c r="HD502" s="21"/>
      <c r="HE502" s="21"/>
      <c r="HF502" s="21"/>
      <c r="HG502" s="21"/>
      <c r="HH502" s="21"/>
      <c r="HI502" s="21"/>
      <c r="HJ502" s="21"/>
      <c r="HK502" s="21"/>
      <c r="HL502" s="21"/>
      <c r="HM502" s="21"/>
      <c r="HN502" s="21"/>
      <c r="HO502" s="21"/>
      <c r="HP502" s="21"/>
      <c r="HQ502" s="21"/>
      <c r="HR502" s="21"/>
      <c r="HS502" s="21"/>
      <c r="HT502" s="21"/>
      <c r="HU502" s="21"/>
      <c r="HV502" s="21"/>
      <c r="HW502" s="21"/>
      <c r="HX502" s="21"/>
      <c r="HY502" s="21"/>
      <c r="HZ502" s="21"/>
      <c r="IA502" s="21"/>
      <c r="IB502" s="21"/>
      <c r="IC502" s="21"/>
      <c r="ID502" s="21"/>
      <c r="IE502" s="21"/>
      <c r="IF502" s="21"/>
      <c r="IG502" s="21"/>
      <c r="IH502" s="21"/>
      <c r="II502" s="21"/>
      <c r="IJ502" s="21"/>
      <c r="IK502" s="21"/>
      <c r="IL502" s="21"/>
      <c r="IM502" s="21"/>
      <c r="IN502" s="21"/>
      <c r="IO502" s="21"/>
      <c r="IP502" s="21"/>
      <c r="IQ502" s="21"/>
      <c r="IR502" s="21"/>
      <c r="IS502" s="21"/>
      <c r="IT502" s="21"/>
      <c r="IU502" s="21"/>
      <c r="IV502" s="21"/>
      <c r="IW502" s="21"/>
      <c r="IX502" s="21"/>
      <c r="IY502" s="21"/>
      <c r="IZ502" s="21"/>
      <c r="JA502" s="21"/>
      <c r="JB502" s="21"/>
      <c r="JC502" s="21"/>
      <c r="JD502" s="21"/>
      <c r="JE502" s="21"/>
      <c r="JF502" s="21"/>
      <c r="JG502" s="28"/>
      <c r="JH502" s="21"/>
      <c r="JI502" s="21"/>
      <c r="JJ502" s="21"/>
      <c r="JK502" s="21"/>
      <c r="JL502" s="21"/>
      <c r="JM502" s="21"/>
      <c r="JN502" s="21"/>
      <c r="JO502" s="21"/>
      <c r="JP502" s="21"/>
      <c r="JQ502" s="21"/>
      <c r="JR502" s="21"/>
      <c r="JS502" s="21"/>
      <c r="JT502" s="21"/>
      <c r="JU502" s="21"/>
      <c r="JV502" s="21"/>
      <c r="JW502" s="21"/>
      <c r="JX502" s="21"/>
      <c r="JY502" s="21"/>
      <c r="JZ502" s="21"/>
      <c r="KA502" s="21"/>
      <c r="KB502" s="28"/>
    </row>
    <row r="503" spans="2:288" ht="15" customHeight="1" x14ac:dyDescent="0.25">
      <c r="B503" s="1590" t="s">
        <v>317</v>
      </c>
      <c r="C503" s="1588" t="str">
        <v/>
      </c>
      <c r="D503" s="1588" t="str">
        <v/>
      </c>
      <c r="E503" s="1588" t="str">
        <v/>
      </c>
      <c r="F503" s="1588" t="str">
        <v/>
      </c>
      <c r="G503" s="1588" t="str">
        <v/>
      </c>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8"/>
      <c r="DX503" s="21"/>
      <c r="DY503" s="21"/>
      <c r="DZ503" s="21"/>
      <c r="EA503" s="21"/>
      <c r="EB503" s="21"/>
      <c r="EC503" s="21"/>
      <c r="ED503" s="21"/>
      <c r="EE503" s="21"/>
      <c r="EF503" s="21"/>
      <c r="EG503" s="21"/>
      <c r="EH503" s="21"/>
      <c r="EI503" s="21"/>
      <c r="EJ503" s="21"/>
      <c r="EK503" s="21"/>
      <c r="EL503" s="21"/>
      <c r="EM503" s="21"/>
      <c r="EN503" s="21"/>
      <c r="EO503" s="21"/>
      <c r="EP503" s="21"/>
      <c r="EQ503" s="21"/>
      <c r="ER503" s="28"/>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c r="GQ503" s="21"/>
      <c r="GR503" s="21"/>
      <c r="GS503" s="21"/>
      <c r="GT503" s="21"/>
      <c r="GU503" s="21"/>
      <c r="GV503" s="21"/>
      <c r="GW503" s="21"/>
      <c r="GX503" s="21"/>
      <c r="GY503" s="21"/>
      <c r="GZ503" s="21"/>
      <c r="HA503" s="21"/>
      <c r="HB503" s="21"/>
      <c r="HC503" s="21"/>
      <c r="HD503" s="21"/>
      <c r="HE503" s="21"/>
      <c r="HF503" s="21"/>
      <c r="HG503" s="21"/>
      <c r="HH503" s="21"/>
      <c r="HI503" s="21"/>
      <c r="HJ503" s="21"/>
      <c r="HK503" s="21"/>
      <c r="HL503" s="21"/>
      <c r="HM503" s="21"/>
      <c r="HN503" s="21"/>
      <c r="HO503" s="21"/>
      <c r="HP503" s="21"/>
      <c r="HQ503" s="21"/>
      <c r="HR503" s="21"/>
      <c r="HS503" s="21"/>
      <c r="HT503" s="21"/>
      <c r="HU503" s="21"/>
      <c r="HV503" s="21"/>
      <c r="HW503" s="21"/>
      <c r="HX503" s="21"/>
      <c r="HY503" s="21"/>
      <c r="HZ503" s="21"/>
      <c r="IA503" s="21"/>
      <c r="IB503" s="21"/>
      <c r="IC503" s="21"/>
      <c r="ID503" s="21"/>
      <c r="IE503" s="21"/>
      <c r="IF503" s="21"/>
      <c r="IG503" s="21"/>
      <c r="IH503" s="21"/>
      <c r="II503" s="21"/>
      <c r="IJ503" s="21"/>
      <c r="IK503" s="21"/>
      <c r="IL503" s="21"/>
      <c r="IM503" s="21"/>
      <c r="IN503" s="21"/>
      <c r="IO503" s="21"/>
      <c r="IP503" s="21"/>
      <c r="IQ503" s="21"/>
      <c r="IR503" s="21"/>
      <c r="IS503" s="21"/>
      <c r="IT503" s="21"/>
      <c r="IU503" s="21"/>
      <c r="IV503" s="21"/>
      <c r="IW503" s="21"/>
      <c r="IX503" s="21"/>
      <c r="IY503" s="21"/>
      <c r="IZ503" s="21"/>
      <c r="JA503" s="21"/>
      <c r="JB503" s="21"/>
      <c r="JC503" s="21"/>
      <c r="JD503" s="21"/>
      <c r="JE503" s="21"/>
      <c r="JF503" s="21"/>
      <c r="JG503" s="28"/>
      <c r="JH503" s="21"/>
      <c r="JI503" s="21"/>
      <c r="JJ503" s="21"/>
      <c r="JK503" s="21"/>
      <c r="JL503" s="21"/>
      <c r="JM503" s="21"/>
      <c r="JN503" s="21"/>
      <c r="JO503" s="21"/>
      <c r="JP503" s="21"/>
      <c r="JQ503" s="21"/>
      <c r="JR503" s="21"/>
      <c r="JS503" s="21"/>
      <c r="JT503" s="21"/>
      <c r="JU503" s="21"/>
      <c r="JV503" s="21"/>
      <c r="JW503" s="21"/>
      <c r="JX503" s="21"/>
      <c r="JY503" s="21"/>
      <c r="JZ503" s="21"/>
      <c r="KA503" s="21"/>
      <c r="KB503" s="28"/>
    </row>
    <row r="504" spans="2:288" ht="15" customHeight="1" x14ac:dyDescent="0.25">
      <c r="B504" s="1590" t="s">
        <v>318</v>
      </c>
      <c r="C504" s="1588" t="str">
        <v/>
      </c>
      <c r="D504" s="1588" t="str">
        <v/>
      </c>
      <c r="E504" s="1588" t="str">
        <v/>
      </c>
      <c r="F504" s="1588" t="str">
        <v/>
      </c>
      <c r="G504" s="1588" t="str">
        <v/>
      </c>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8"/>
      <c r="DX504" s="21"/>
      <c r="DY504" s="21"/>
      <c r="DZ504" s="21"/>
      <c r="EA504" s="21"/>
      <c r="EB504" s="21"/>
      <c r="EC504" s="21"/>
      <c r="ED504" s="21"/>
      <c r="EE504" s="21"/>
      <c r="EF504" s="21"/>
      <c r="EG504" s="21"/>
      <c r="EH504" s="21"/>
      <c r="EI504" s="21"/>
      <c r="EJ504" s="21"/>
      <c r="EK504" s="21"/>
      <c r="EL504" s="21"/>
      <c r="EM504" s="21"/>
      <c r="EN504" s="21"/>
      <c r="EO504" s="21"/>
      <c r="EP504" s="21"/>
      <c r="EQ504" s="21"/>
      <c r="ER504" s="28"/>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c r="GQ504" s="21"/>
      <c r="GR504" s="21"/>
      <c r="GS504" s="21"/>
      <c r="GT504" s="21"/>
      <c r="GU504" s="21"/>
      <c r="GV504" s="21"/>
      <c r="GW504" s="21"/>
      <c r="GX504" s="21"/>
      <c r="GY504" s="21"/>
      <c r="GZ504" s="21"/>
      <c r="HA504" s="21"/>
      <c r="HB504" s="21"/>
      <c r="HC504" s="21"/>
      <c r="HD504" s="21"/>
      <c r="HE504" s="21"/>
      <c r="HF504" s="21"/>
      <c r="HG504" s="21"/>
      <c r="HH504" s="21"/>
      <c r="HI504" s="21"/>
      <c r="HJ504" s="21"/>
      <c r="HK504" s="21"/>
      <c r="HL504" s="21"/>
      <c r="HM504" s="21"/>
      <c r="HN504" s="21"/>
      <c r="HO504" s="21"/>
      <c r="HP504" s="21"/>
      <c r="HQ504" s="21"/>
      <c r="HR504" s="21"/>
      <c r="HS504" s="21"/>
      <c r="HT504" s="21"/>
      <c r="HU504" s="21"/>
      <c r="HV504" s="21"/>
      <c r="HW504" s="21"/>
      <c r="HX504" s="21"/>
      <c r="HY504" s="21"/>
      <c r="HZ504" s="21"/>
      <c r="IA504" s="21"/>
      <c r="IB504" s="21"/>
      <c r="IC504" s="21"/>
      <c r="ID504" s="21"/>
      <c r="IE504" s="21"/>
      <c r="IF504" s="21"/>
      <c r="IG504" s="21"/>
      <c r="IH504" s="21"/>
      <c r="II504" s="21"/>
      <c r="IJ504" s="21"/>
      <c r="IK504" s="21"/>
      <c r="IL504" s="21"/>
      <c r="IM504" s="21"/>
      <c r="IN504" s="21"/>
      <c r="IO504" s="21"/>
      <c r="IP504" s="21"/>
      <c r="IQ504" s="21"/>
      <c r="IR504" s="21"/>
      <c r="IS504" s="21"/>
      <c r="IT504" s="21"/>
      <c r="IU504" s="21"/>
      <c r="IV504" s="21"/>
      <c r="IW504" s="21"/>
      <c r="IX504" s="21"/>
      <c r="IY504" s="21"/>
      <c r="IZ504" s="21"/>
      <c r="JA504" s="21"/>
      <c r="JB504" s="21"/>
      <c r="JC504" s="21"/>
      <c r="JD504" s="21"/>
      <c r="JE504" s="21"/>
      <c r="JF504" s="21"/>
      <c r="JG504" s="28"/>
      <c r="JH504" s="21"/>
      <c r="JI504" s="21"/>
      <c r="JJ504" s="21"/>
      <c r="JK504" s="21"/>
      <c r="JL504" s="21"/>
      <c r="JM504" s="21"/>
      <c r="JN504" s="21"/>
      <c r="JO504" s="21"/>
      <c r="JP504" s="21"/>
      <c r="JQ504" s="21"/>
      <c r="JR504" s="21"/>
      <c r="JS504" s="21"/>
      <c r="JT504" s="21"/>
      <c r="JU504" s="21"/>
      <c r="JV504" s="21"/>
      <c r="JW504" s="21"/>
      <c r="JX504" s="21"/>
      <c r="JY504" s="21"/>
      <c r="JZ504" s="21"/>
      <c r="KA504" s="21"/>
      <c r="KB504" s="28"/>
    </row>
    <row r="505" spans="2:288" ht="15" customHeight="1" x14ac:dyDescent="0.25">
      <c r="B505" s="1590" t="s">
        <v>319</v>
      </c>
      <c r="C505" s="1588" t="str">
        <v/>
      </c>
      <c r="D505" s="1588" t="str">
        <v/>
      </c>
      <c r="E505" s="1588" t="str">
        <v/>
      </c>
      <c r="F505" s="1588" t="str">
        <v/>
      </c>
      <c r="G505" s="1588" t="str">
        <v/>
      </c>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8"/>
      <c r="DX505" s="21"/>
      <c r="DY505" s="21"/>
      <c r="DZ505" s="21"/>
      <c r="EA505" s="21"/>
      <c r="EB505" s="21"/>
      <c r="EC505" s="21"/>
      <c r="ED505" s="21"/>
      <c r="EE505" s="21"/>
      <c r="EF505" s="21"/>
      <c r="EG505" s="21"/>
      <c r="EH505" s="21"/>
      <c r="EI505" s="21"/>
      <c r="EJ505" s="21"/>
      <c r="EK505" s="21"/>
      <c r="EL505" s="21"/>
      <c r="EM505" s="21"/>
      <c r="EN505" s="21"/>
      <c r="EO505" s="21"/>
      <c r="EP505" s="21"/>
      <c r="EQ505" s="21"/>
      <c r="ER505" s="28"/>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c r="GQ505" s="21"/>
      <c r="GR505" s="21"/>
      <c r="GS505" s="21"/>
      <c r="GT505" s="21"/>
      <c r="GU505" s="21"/>
      <c r="GV505" s="21"/>
      <c r="GW505" s="21"/>
      <c r="GX505" s="21"/>
      <c r="GY505" s="21"/>
      <c r="GZ505" s="21"/>
      <c r="HA505" s="21"/>
      <c r="HB505" s="21"/>
      <c r="HC505" s="21"/>
      <c r="HD505" s="21"/>
      <c r="HE505" s="21"/>
      <c r="HF505" s="21"/>
      <c r="HG505" s="21"/>
      <c r="HH505" s="21"/>
      <c r="HI505" s="21"/>
      <c r="HJ505" s="21"/>
      <c r="HK505" s="21"/>
      <c r="HL505" s="21"/>
      <c r="HM505" s="21"/>
      <c r="HN505" s="21"/>
      <c r="HO505" s="21"/>
      <c r="HP505" s="21"/>
      <c r="HQ505" s="21"/>
      <c r="HR505" s="21"/>
      <c r="HS505" s="21"/>
      <c r="HT505" s="21"/>
      <c r="HU505" s="21"/>
      <c r="HV505" s="21"/>
      <c r="HW505" s="21"/>
      <c r="HX505" s="21"/>
      <c r="HY505" s="21"/>
      <c r="HZ505" s="21"/>
      <c r="IA505" s="21"/>
      <c r="IB505" s="21"/>
      <c r="IC505" s="21"/>
      <c r="ID505" s="21"/>
      <c r="IE505" s="21"/>
      <c r="IF505" s="21"/>
      <c r="IG505" s="21"/>
      <c r="IH505" s="21"/>
      <c r="II505" s="21"/>
      <c r="IJ505" s="21"/>
      <c r="IK505" s="21"/>
      <c r="IL505" s="21"/>
      <c r="IM505" s="21"/>
      <c r="IN505" s="21"/>
      <c r="IO505" s="21"/>
      <c r="IP505" s="21"/>
      <c r="IQ505" s="21"/>
      <c r="IR505" s="21"/>
      <c r="IS505" s="21"/>
      <c r="IT505" s="21"/>
      <c r="IU505" s="21"/>
      <c r="IV505" s="21"/>
      <c r="IW505" s="21"/>
      <c r="IX505" s="21"/>
      <c r="IY505" s="21"/>
      <c r="IZ505" s="21"/>
      <c r="JA505" s="21"/>
      <c r="JB505" s="21"/>
      <c r="JC505" s="21"/>
      <c r="JD505" s="21"/>
      <c r="JE505" s="21"/>
      <c r="JF505" s="21"/>
      <c r="JG505" s="28"/>
      <c r="JH505" s="21"/>
      <c r="JI505" s="21"/>
      <c r="JJ505" s="21"/>
      <c r="JK505" s="21"/>
      <c r="JL505" s="21"/>
      <c r="JM505" s="21"/>
      <c r="JN505" s="21"/>
      <c r="JO505" s="21"/>
      <c r="JP505" s="21"/>
      <c r="JQ505" s="21"/>
      <c r="JR505" s="21"/>
      <c r="JS505" s="21"/>
      <c r="JT505" s="21"/>
      <c r="JU505" s="21"/>
      <c r="JV505" s="21"/>
      <c r="JW505" s="21"/>
      <c r="JX505" s="21"/>
      <c r="JY505" s="21"/>
      <c r="JZ505" s="21"/>
      <c r="KA505" s="21"/>
      <c r="KB505" s="28"/>
    </row>
    <row r="506" spans="2:288" ht="15" customHeight="1" x14ac:dyDescent="0.25">
      <c r="B506" s="1590" t="s">
        <v>320</v>
      </c>
      <c r="C506" s="1588" t="str">
        <v/>
      </c>
      <c r="D506" s="1588" t="str">
        <v/>
      </c>
      <c r="E506" s="1588" t="str">
        <v/>
      </c>
      <c r="F506" s="1588" t="str">
        <v/>
      </c>
      <c r="G506" s="1588" t="str">
        <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8"/>
      <c r="DX506" s="21"/>
      <c r="DY506" s="21"/>
      <c r="DZ506" s="21"/>
      <c r="EA506" s="21"/>
      <c r="EB506" s="21"/>
      <c r="EC506" s="21"/>
      <c r="ED506" s="21"/>
      <c r="EE506" s="21"/>
      <c r="EF506" s="21"/>
      <c r="EG506" s="21"/>
      <c r="EH506" s="21"/>
      <c r="EI506" s="21"/>
      <c r="EJ506" s="21"/>
      <c r="EK506" s="21"/>
      <c r="EL506" s="21"/>
      <c r="EM506" s="21"/>
      <c r="EN506" s="21"/>
      <c r="EO506" s="21"/>
      <c r="EP506" s="21"/>
      <c r="EQ506" s="21"/>
      <c r="ER506" s="28"/>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c r="GQ506" s="21"/>
      <c r="GR506" s="21"/>
      <c r="GS506" s="21"/>
      <c r="GT506" s="21"/>
      <c r="GU506" s="21"/>
      <c r="GV506" s="21"/>
      <c r="GW506" s="21"/>
      <c r="GX506" s="21"/>
      <c r="GY506" s="21"/>
      <c r="GZ506" s="21"/>
      <c r="HA506" s="21"/>
      <c r="HB506" s="21"/>
      <c r="HC506" s="21"/>
      <c r="HD506" s="21"/>
      <c r="HE506" s="21"/>
      <c r="HF506" s="21"/>
      <c r="HG506" s="21"/>
      <c r="HH506" s="21"/>
      <c r="HI506" s="21"/>
      <c r="HJ506" s="21"/>
      <c r="HK506" s="21"/>
      <c r="HL506" s="21"/>
      <c r="HM506" s="21"/>
      <c r="HN506" s="21"/>
      <c r="HO506" s="21"/>
      <c r="HP506" s="21"/>
      <c r="HQ506" s="21"/>
      <c r="HR506" s="21"/>
      <c r="HS506" s="21"/>
      <c r="HT506" s="21"/>
      <c r="HU506" s="21"/>
      <c r="HV506" s="21"/>
      <c r="HW506" s="21"/>
      <c r="HX506" s="21"/>
      <c r="HY506" s="21"/>
      <c r="HZ506" s="21"/>
      <c r="IA506" s="21"/>
      <c r="IB506" s="21"/>
      <c r="IC506" s="21"/>
      <c r="ID506" s="21"/>
      <c r="IE506" s="21"/>
      <c r="IF506" s="21"/>
      <c r="IG506" s="21"/>
      <c r="IH506" s="21"/>
      <c r="II506" s="21"/>
      <c r="IJ506" s="21"/>
      <c r="IK506" s="21"/>
      <c r="IL506" s="21"/>
      <c r="IM506" s="21"/>
      <c r="IN506" s="21"/>
      <c r="IO506" s="21"/>
      <c r="IP506" s="21"/>
      <c r="IQ506" s="21"/>
      <c r="IR506" s="21"/>
      <c r="IS506" s="21"/>
      <c r="IT506" s="21"/>
      <c r="IU506" s="21"/>
      <c r="IV506" s="21"/>
      <c r="IW506" s="21"/>
      <c r="IX506" s="21"/>
      <c r="IY506" s="21"/>
      <c r="IZ506" s="21"/>
      <c r="JA506" s="21"/>
      <c r="JB506" s="21"/>
      <c r="JC506" s="21"/>
      <c r="JD506" s="21"/>
      <c r="JE506" s="21"/>
      <c r="JF506" s="21"/>
      <c r="JG506" s="28"/>
      <c r="JH506" s="21"/>
      <c r="JI506" s="21"/>
      <c r="JJ506" s="21"/>
      <c r="JK506" s="21"/>
      <c r="JL506" s="21"/>
      <c r="JM506" s="21"/>
      <c r="JN506" s="21"/>
      <c r="JO506" s="21"/>
      <c r="JP506" s="21"/>
      <c r="JQ506" s="21"/>
      <c r="JR506" s="21"/>
      <c r="JS506" s="21"/>
      <c r="JT506" s="21"/>
      <c r="JU506" s="21"/>
      <c r="JV506" s="21"/>
      <c r="JW506" s="21"/>
      <c r="JX506" s="21"/>
      <c r="JY506" s="21"/>
      <c r="JZ506" s="21"/>
      <c r="KA506" s="21"/>
      <c r="KB506" s="28"/>
    </row>
    <row r="507" spans="2:288" ht="15" customHeight="1" x14ac:dyDescent="0.25">
      <c r="B507" s="1590" t="s">
        <v>321</v>
      </c>
      <c r="C507" s="1588" t="str">
        <v/>
      </c>
      <c r="D507" s="1588" t="str">
        <v/>
      </c>
      <c r="E507" s="1588" t="str">
        <v/>
      </c>
      <c r="F507" s="1588" t="str">
        <v/>
      </c>
      <c r="G507" s="1588" t="str">
        <v/>
      </c>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8"/>
      <c r="DX507" s="21"/>
      <c r="DY507" s="21"/>
      <c r="DZ507" s="21"/>
      <c r="EA507" s="21"/>
      <c r="EB507" s="21"/>
      <c r="EC507" s="21"/>
      <c r="ED507" s="21"/>
      <c r="EE507" s="21"/>
      <c r="EF507" s="21"/>
      <c r="EG507" s="21"/>
      <c r="EH507" s="21"/>
      <c r="EI507" s="21"/>
      <c r="EJ507" s="21"/>
      <c r="EK507" s="21"/>
      <c r="EL507" s="21"/>
      <c r="EM507" s="21"/>
      <c r="EN507" s="21"/>
      <c r="EO507" s="21"/>
      <c r="EP507" s="21"/>
      <c r="EQ507" s="21"/>
      <c r="ER507" s="28"/>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c r="GQ507" s="21"/>
      <c r="GR507" s="21"/>
      <c r="GS507" s="21"/>
      <c r="GT507" s="21"/>
      <c r="GU507" s="21"/>
      <c r="GV507" s="21"/>
      <c r="GW507" s="21"/>
      <c r="GX507" s="21"/>
      <c r="GY507" s="21"/>
      <c r="GZ507" s="21"/>
      <c r="HA507" s="21"/>
      <c r="HB507" s="21"/>
      <c r="HC507" s="21"/>
      <c r="HD507" s="21"/>
      <c r="HE507" s="21"/>
      <c r="HF507" s="21"/>
      <c r="HG507" s="21"/>
      <c r="HH507" s="21"/>
      <c r="HI507" s="21"/>
      <c r="HJ507" s="21"/>
      <c r="HK507" s="21"/>
      <c r="HL507" s="21"/>
      <c r="HM507" s="21"/>
      <c r="HN507" s="21"/>
      <c r="HO507" s="21"/>
      <c r="HP507" s="21"/>
      <c r="HQ507" s="21"/>
      <c r="HR507" s="21"/>
      <c r="HS507" s="21"/>
      <c r="HT507" s="21"/>
      <c r="HU507" s="21"/>
      <c r="HV507" s="21"/>
      <c r="HW507" s="21"/>
      <c r="HX507" s="21"/>
      <c r="HY507" s="21"/>
      <c r="HZ507" s="21"/>
      <c r="IA507" s="21"/>
      <c r="IB507" s="21"/>
      <c r="IC507" s="21"/>
      <c r="ID507" s="21"/>
      <c r="IE507" s="21"/>
      <c r="IF507" s="21"/>
      <c r="IG507" s="21"/>
      <c r="IH507" s="21"/>
      <c r="II507" s="21"/>
      <c r="IJ507" s="21"/>
      <c r="IK507" s="21"/>
      <c r="IL507" s="21"/>
      <c r="IM507" s="21"/>
      <c r="IN507" s="21"/>
      <c r="IO507" s="21"/>
      <c r="IP507" s="21"/>
      <c r="IQ507" s="21"/>
      <c r="IR507" s="21"/>
      <c r="IS507" s="21"/>
      <c r="IT507" s="21"/>
      <c r="IU507" s="21"/>
      <c r="IV507" s="21"/>
      <c r="IW507" s="21"/>
      <c r="IX507" s="21"/>
      <c r="IY507" s="21"/>
      <c r="IZ507" s="21"/>
      <c r="JA507" s="21"/>
      <c r="JB507" s="21"/>
      <c r="JC507" s="21"/>
      <c r="JD507" s="21"/>
      <c r="JE507" s="21"/>
      <c r="JF507" s="21"/>
      <c r="JG507" s="28"/>
      <c r="JH507" s="21"/>
      <c r="JI507" s="21"/>
      <c r="JJ507" s="21"/>
      <c r="JK507" s="21"/>
      <c r="JL507" s="21"/>
      <c r="JM507" s="21"/>
      <c r="JN507" s="21"/>
      <c r="JO507" s="21"/>
      <c r="JP507" s="21"/>
      <c r="JQ507" s="21"/>
      <c r="JR507" s="21"/>
      <c r="JS507" s="21"/>
      <c r="JT507" s="21"/>
      <c r="JU507" s="21"/>
      <c r="JV507" s="21"/>
      <c r="JW507" s="21"/>
      <c r="JX507" s="21"/>
      <c r="JY507" s="21"/>
      <c r="JZ507" s="21"/>
      <c r="KA507" s="21"/>
      <c r="KB507" s="28"/>
    </row>
    <row r="508" spans="2:288" ht="15" customHeight="1" x14ac:dyDescent="0.25">
      <c r="B508" s="1590" t="s">
        <v>322</v>
      </c>
      <c r="C508" s="1588" t="str">
        <v/>
      </c>
      <c r="D508" s="1588" t="str">
        <v/>
      </c>
      <c r="E508" s="1588" t="str">
        <v/>
      </c>
      <c r="F508" s="1588" t="str">
        <v/>
      </c>
      <c r="G508" s="1588" t="str">
        <v/>
      </c>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8"/>
      <c r="DX508" s="21"/>
      <c r="DY508" s="21"/>
      <c r="DZ508" s="21"/>
      <c r="EA508" s="21"/>
      <c r="EB508" s="21"/>
      <c r="EC508" s="21"/>
      <c r="ED508" s="21"/>
      <c r="EE508" s="21"/>
      <c r="EF508" s="21"/>
      <c r="EG508" s="21"/>
      <c r="EH508" s="21"/>
      <c r="EI508" s="21"/>
      <c r="EJ508" s="21"/>
      <c r="EK508" s="21"/>
      <c r="EL508" s="21"/>
      <c r="EM508" s="21"/>
      <c r="EN508" s="21"/>
      <c r="EO508" s="21"/>
      <c r="EP508" s="21"/>
      <c r="EQ508" s="21"/>
      <c r="ER508" s="28"/>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c r="GQ508" s="21"/>
      <c r="GR508" s="21"/>
      <c r="GS508" s="21"/>
      <c r="GT508" s="21"/>
      <c r="GU508" s="21"/>
      <c r="GV508" s="21"/>
      <c r="GW508" s="21"/>
      <c r="GX508" s="21"/>
      <c r="GY508" s="21"/>
      <c r="GZ508" s="21"/>
      <c r="HA508" s="21"/>
      <c r="HB508" s="21"/>
      <c r="HC508" s="21"/>
      <c r="HD508" s="21"/>
      <c r="HE508" s="21"/>
      <c r="HF508" s="21"/>
      <c r="HG508" s="21"/>
      <c r="HH508" s="21"/>
      <c r="HI508" s="21"/>
      <c r="HJ508" s="21"/>
      <c r="HK508" s="21"/>
      <c r="HL508" s="21"/>
      <c r="HM508" s="21"/>
      <c r="HN508" s="21"/>
      <c r="HO508" s="21"/>
      <c r="HP508" s="21"/>
      <c r="HQ508" s="21"/>
      <c r="HR508" s="21"/>
      <c r="HS508" s="21"/>
      <c r="HT508" s="21"/>
      <c r="HU508" s="21"/>
      <c r="HV508" s="21"/>
      <c r="HW508" s="21"/>
      <c r="HX508" s="21"/>
      <c r="HY508" s="21"/>
      <c r="HZ508" s="21"/>
      <c r="IA508" s="21"/>
      <c r="IB508" s="21"/>
      <c r="IC508" s="21"/>
      <c r="ID508" s="21"/>
      <c r="IE508" s="21"/>
      <c r="IF508" s="21"/>
      <c r="IG508" s="21"/>
      <c r="IH508" s="21"/>
      <c r="II508" s="21"/>
      <c r="IJ508" s="21"/>
      <c r="IK508" s="21"/>
      <c r="IL508" s="21"/>
      <c r="IM508" s="21"/>
      <c r="IN508" s="21"/>
      <c r="IO508" s="21"/>
      <c r="IP508" s="21"/>
      <c r="IQ508" s="21"/>
      <c r="IR508" s="21"/>
      <c r="IS508" s="21"/>
      <c r="IT508" s="21"/>
      <c r="IU508" s="21"/>
      <c r="IV508" s="21"/>
      <c r="IW508" s="21"/>
      <c r="IX508" s="21"/>
      <c r="IY508" s="21"/>
      <c r="IZ508" s="21"/>
      <c r="JA508" s="21"/>
      <c r="JB508" s="21"/>
      <c r="JC508" s="21"/>
      <c r="JD508" s="21"/>
      <c r="JE508" s="21"/>
      <c r="JF508" s="21"/>
      <c r="JG508" s="28"/>
      <c r="JH508" s="21"/>
      <c r="JI508" s="21"/>
      <c r="JJ508" s="21"/>
      <c r="JK508" s="21"/>
      <c r="JL508" s="21"/>
      <c r="JM508" s="21"/>
      <c r="JN508" s="21"/>
      <c r="JO508" s="21"/>
      <c r="JP508" s="21"/>
      <c r="JQ508" s="21"/>
      <c r="JR508" s="21"/>
      <c r="JS508" s="21"/>
      <c r="JT508" s="21"/>
      <c r="JU508" s="21"/>
      <c r="JV508" s="21"/>
      <c r="JW508" s="21"/>
      <c r="JX508" s="21"/>
      <c r="JY508" s="21"/>
      <c r="JZ508" s="21"/>
      <c r="KA508" s="21"/>
      <c r="KB508" s="28"/>
    </row>
    <row r="509" spans="2:288" ht="15" customHeight="1" x14ac:dyDescent="0.25">
      <c r="B509" s="1590" t="s">
        <v>323</v>
      </c>
      <c r="C509" s="1588" t="str">
        <v/>
      </c>
      <c r="D509" s="1588" t="str">
        <v/>
      </c>
      <c r="E509" s="1588" t="str">
        <v/>
      </c>
      <c r="F509" s="1588" t="str">
        <v/>
      </c>
      <c r="G509" s="1588" t="str">
        <v/>
      </c>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8"/>
      <c r="DX509" s="21"/>
      <c r="DY509" s="21"/>
      <c r="DZ509" s="21"/>
      <c r="EA509" s="21"/>
      <c r="EB509" s="21"/>
      <c r="EC509" s="21"/>
      <c r="ED509" s="21"/>
      <c r="EE509" s="21"/>
      <c r="EF509" s="21"/>
      <c r="EG509" s="21"/>
      <c r="EH509" s="21"/>
      <c r="EI509" s="21"/>
      <c r="EJ509" s="21"/>
      <c r="EK509" s="21"/>
      <c r="EL509" s="21"/>
      <c r="EM509" s="21"/>
      <c r="EN509" s="21"/>
      <c r="EO509" s="21"/>
      <c r="EP509" s="21"/>
      <c r="EQ509" s="21"/>
      <c r="ER509" s="28"/>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c r="GQ509" s="21"/>
      <c r="GR509" s="21"/>
      <c r="GS509" s="21"/>
      <c r="GT509" s="21"/>
      <c r="GU509" s="21"/>
      <c r="GV509" s="21"/>
      <c r="GW509" s="21"/>
      <c r="GX509" s="21"/>
      <c r="GY509" s="21"/>
      <c r="GZ509" s="21"/>
      <c r="HA509" s="21"/>
      <c r="HB509" s="21"/>
      <c r="HC509" s="21"/>
      <c r="HD509" s="21"/>
      <c r="HE509" s="21"/>
      <c r="HF509" s="21"/>
      <c r="HG509" s="21"/>
      <c r="HH509" s="21"/>
      <c r="HI509" s="21"/>
      <c r="HJ509" s="21"/>
      <c r="HK509" s="21"/>
      <c r="HL509" s="21"/>
      <c r="HM509" s="21"/>
      <c r="HN509" s="21"/>
      <c r="HO509" s="21"/>
      <c r="HP509" s="21"/>
      <c r="HQ509" s="21"/>
      <c r="HR509" s="21"/>
      <c r="HS509" s="21"/>
      <c r="HT509" s="21"/>
      <c r="HU509" s="21"/>
      <c r="HV509" s="21"/>
      <c r="HW509" s="21"/>
      <c r="HX509" s="21"/>
      <c r="HY509" s="21"/>
      <c r="HZ509" s="21"/>
      <c r="IA509" s="21"/>
      <c r="IB509" s="21"/>
      <c r="IC509" s="21"/>
      <c r="ID509" s="21"/>
      <c r="IE509" s="21"/>
      <c r="IF509" s="21"/>
      <c r="IG509" s="21"/>
      <c r="IH509" s="21"/>
      <c r="II509" s="21"/>
      <c r="IJ509" s="21"/>
      <c r="IK509" s="21"/>
      <c r="IL509" s="21"/>
      <c r="IM509" s="21"/>
      <c r="IN509" s="21"/>
      <c r="IO509" s="21"/>
      <c r="IP509" s="21"/>
      <c r="IQ509" s="21"/>
      <c r="IR509" s="21"/>
      <c r="IS509" s="21"/>
      <c r="IT509" s="21"/>
      <c r="IU509" s="21"/>
      <c r="IV509" s="21"/>
      <c r="IW509" s="21"/>
      <c r="IX509" s="21"/>
      <c r="IY509" s="21"/>
      <c r="IZ509" s="21"/>
      <c r="JA509" s="21"/>
      <c r="JB509" s="21"/>
      <c r="JC509" s="21"/>
      <c r="JD509" s="21"/>
      <c r="JE509" s="21"/>
      <c r="JF509" s="21"/>
      <c r="JG509" s="28"/>
      <c r="JH509" s="21"/>
      <c r="JI509" s="21"/>
      <c r="JJ509" s="21"/>
      <c r="JK509" s="21"/>
      <c r="JL509" s="21"/>
      <c r="JM509" s="21"/>
      <c r="JN509" s="21"/>
      <c r="JO509" s="21"/>
      <c r="JP509" s="21"/>
      <c r="JQ509" s="21"/>
      <c r="JR509" s="21"/>
      <c r="JS509" s="21"/>
      <c r="JT509" s="21"/>
      <c r="JU509" s="21"/>
      <c r="JV509" s="21"/>
      <c r="JW509" s="21"/>
      <c r="JX509" s="21"/>
      <c r="JY509" s="21"/>
      <c r="JZ509" s="21"/>
      <c r="KA509" s="21"/>
      <c r="KB509" s="28"/>
    </row>
    <row r="510" spans="2:288" ht="15" customHeight="1" x14ac:dyDescent="0.25">
      <c r="B510" s="1590" t="s">
        <v>324</v>
      </c>
      <c r="C510" s="1588" t="str">
        <v/>
      </c>
      <c r="D510" s="1588" t="str">
        <v/>
      </c>
      <c r="E510" s="1588" t="str">
        <v/>
      </c>
      <c r="F510" s="1588" t="str">
        <v/>
      </c>
      <c r="G510" s="1588" t="str">
        <v/>
      </c>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8"/>
      <c r="DX510" s="21"/>
      <c r="DY510" s="21"/>
      <c r="DZ510" s="21"/>
      <c r="EA510" s="21"/>
      <c r="EB510" s="21"/>
      <c r="EC510" s="21"/>
      <c r="ED510" s="21"/>
      <c r="EE510" s="21"/>
      <c r="EF510" s="21"/>
      <c r="EG510" s="21"/>
      <c r="EH510" s="21"/>
      <c r="EI510" s="21"/>
      <c r="EJ510" s="21"/>
      <c r="EK510" s="21"/>
      <c r="EL510" s="21"/>
      <c r="EM510" s="21"/>
      <c r="EN510" s="21"/>
      <c r="EO510" s="21"/>
      <c r="EP510" s="21"/>
      <c r="EQ510" s="21"/>
      <c r="ER510" s="28"/>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c r="GQ510" s="21"/>
      <c r="GR510" s="21"/>
      <c r="GS510" s="21"/>
      <c r="GT510" s="21"/>
      <c r="GU510" s="21"/>
      <c r="GV510" s="21"/>
      <c r="GW510" s="21"/>
      <c r="GX510" s="21"/>
      <c r="GY510" s="21"/>
      <c r="GZ510" s="21"/>
      <c r="HA510" s="21"/>
      <c r="HB510" s="21"/>
      <c r="HC510" s="21"/>
      <c r="HD510" s="21"/>
      <c r="HE510" s="21"/>
      <c r="HF510" s="21"/>
      <c r="HG510" s="21"/>
      <c r="HH510" s="21"/>
      <c r="HI510" s="21"/>
      <c r="HJ510" s="21"/>
      <c r="HK510" s="21"/>
      <c r="HL510" s="21"/>
      <c r="HM510" s="21"/>
      <c r="HN510" s="21"/>
      <c r="HO510" s="21"/>
      <c r="HP510" s="21"/>
      <c r="HQ510" s="21"/>
      <c r="HR510" s="21"/>
      <c r="HS510" s="21"/>
      <c r="HT510" s="21"/>
      <c r="HU510" s="21"/>
      <c r="HV510" s="21"/>
      <c r="HW510" s="21"/>
      <c r="HX510" s="21"/>
      <c r="HY510" s="21"/>
      <c r="HZ510" s="21"/>
      <c r="IA510" s="21"/>
      <c r="IB510" s="21"/>
      <c r="IC510" s="21"/>
      <c r="ID510" s="21"/>
      <c r="IE510" s="21"/>
      <c r="IF510" s="21"/>
      <c r="IG510" s="21"/>
      <c r="IH510" s="21"/>
      <c r="II510" s="21"/>
      <c r="IJ510" s="21"/>
      <c r="IK510" s="21"/>
      <c r="IL510" s="21"/>
      <c r="IM510" s="21"/>
      <c r="IN510" s="21"/>
      <c r="IO510" s="21"/>
      <c r="IP510" s="21"/>
      <c r="IQ510" s="21"/>
      <c r="IR510" s="21"/>
      <c r="IS510" s="21"/>
      <c r="IT510" s="21"/>
      <c r="IU510" s="21"/>
      <c r="IV510" s="21"/>
      <c r="IW510" s="21"/>
      <c r="IX510" s="21"/>
      <c r="IY510" s="21"/>
      <c r="IZ510" s="21"/>
      <c r="JA510" s="21"/>
      <c r="JB510" s="21"/>
      <c r="JC510" s="21"/>
      <c r="JD510" s="21"/>
      <c r="JE510" s="21"/>
      <c r="JF510" s="21"/>
      <c r="JG510" s="28"/>
      <c r="JH510" s="21"/>
      <c r="JI510" s="21"/>
      <c r="JJ510" s="21"/>
      <c r="JK510" s="21"/>
      <c r="JL510" s="21"/>
      <c r="JM510" s="21"/>
      <c r="JN510" s="21"/>
      <c r="JO510" s="21"/>
      <c r="JP510" s="21"/>
      <c r="JQ510" s="21"/>
      <c r="JR510" s="21"/>
      <c r="JS510" s="21"/>
      <c r="JT510" s="21"/>
      <c r="JU510" s="21"/>
      <c r="JV510" s="21"/>
      <c r="JW510" s="21"/>
      <c r="JX510" s="21"/>
      <c r="JY510" s="21"/>
      <c r="JZ510" s="21"/>
      <c r="KA510" s="21"/>
      <c r="KB510" s="28"/>
    </row>
    <row r="511" spans="2:288" ht="15" customHeight="1" x14ac:dyDescent="0.25">
      <c r="B511" s="1590" t="s">
        <v>325</v>
      </c>
      <c r="C511" s="1588" t="str">
        <v/>
      </c>
      <c r="D511" s="1588" t="str">
        <v/>
      </c>
      <c r="E511" s="1588" t="str">
        <v/>
      </c>
      <c r="F511" s="1588" t="str">
        <v/>
      </c>
      <c r="G511" s="1588" t="str">
        <v/>
      </c>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8"/>
      <c r="DX511" s="21"/>
      <c r="DY511" s="21"/>
      <c r="DZ511" s="21"/>
      <c r="EA511" s="21"/>
      <c r="EB511" s="21"/>
      <c r="EC511" s="21"/>
      <c r="ED511" s="21"/>
      <c r="EE511" s="21"/>
      <c r="EF511" s="21"/>
      <c r="EG511" s="21"/>
      <c r="EH511" s="21"/>
      <c r="EI511" s="21"/>
      <c r="EJ511" s="21"/>
      <c r="EK511" s="21"/>
      <c r="EL511" s="21"/>
      <c r="EM511" s="21"/>
      <c r="EN511" s="21"/>
      <c r="EO511" s="21"/>
      <c r="EP511" s="21"/>
      <c r="EQ511" s="21"/>
      <c r="ER511" s="28"/>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c r="GQ511" s="21"/>
      <c r="GR511" s="21"/>
      <c r="GS511" s="21"/>
      <c r="GT511" s="21"/>
      <c r="GU511" s="21"/>
      <c r="GV511" s="21"/>
      <c r="GW511" s="21"/>
      <c r="GX511" s="21"/>
      <c r="GY511" s="21"/>
      <c r="GZ511" s="21"/>
      <c r="HA511" s="21"/>
      <c r="HB511" s="21"/>
      <c r="HC511" s="21"/>
      <c r="HD511" s="21"/>
      <c r="HE511" s="21"/>
      <c r="HF511" s="21"/>
      <c r="HG511" s="21"/>
      <c r="HH511" s="21"/>
      <c r="HI511" s="21"/>
      <c r="HJ511" s="21"/>
      <c r="HK511" s="21"/>
      <c r="HL511" s="21"/>
      <c r="HM511" s="21"/>
      <c r="HN511" s="21"/>
      <c r="HO511" s="21"/>
      <c r="HP511" s="21"/>
      <c r="HQ511" s="21"/>
      <c r="HR511" s="21"/>
      <c r="HS511" s="21"/>
      <c r="HT511" s="21"/>
      <c r="HU511" s="21"/>
      <c r="HV511" s="21"/>
      <c r="HW511" s="21"/>
      <c r="HX511" s="21"/>
      <c r="HY511" s="21"/>
      <c r="HZ511" s="21"/>
      <c r="IA511" s="21"/>
      <c r="IB511" s="21"/>
      <c r="IC511" s="21"/>
      <c r="ID511" s="21"/>
      <c r="IE511" s="21"/>
      <c r="IF511" s="21"/>
      <c r="IG511" s="21"/>
      <c r="IH511" s="21"/>
      <c r="II511" s="21"/>
      <c r="IJ511" s="21"/>
      <c r="IK511" s="21"/>
      <c r="IL511" s="21"/>
      <c r="IM511" s="21"/>
      <c r="IN511" s="21"/>
      <c r="IO511" s="21"/>
      <c r="IP511" s="21"/>
      <c r="IQ511" s="21"/>
      <c r="IR511" s="21"/>
      <c r="IS511" s="21"/>
      <c r="IT511" s="21"/>
      <c r="IU511" s="21"/>
      <c r="IV511" s="21"/>
      <c r="IW511" s="21"/>
      <c r="IX511" s="21"/>
      <c r="IY511" s="21"/>
      <c r="IZ511" s="21"/>
      <c r="JA511" s="21"/>
      <c r="JB511" s="21"/>
      <c r="JC511" s="21"/>
      <c r="JD511" s="21"/>
      <c r="JE511" s="21"/>
      <c r="JF511" s="21"/>
      <c r="JG511" s="28"/>
      <c r="JH511" s="21"/>
      <c r="JI511" s="21"/>
      <c r="JJ511" s="21"/>
      <c r="JK511" s="21"/>
      <c r="JL511" s="21"/>
      <c r="JM511" s="21"/>
      <c r="JN511" s="21"/>
      <c r="JO511" s="21"/>
      <c r="JP511" s="21"/>
      <c r="JQ511" s="21"/>
      <c r="JR511" s="21"/>
      <c r="JS511" s="21"/>
      <c r="JT511" s="21"/>
      <c r="JU511" s="21"/>
      <c r="JV511" s="21"/>
      <c r="JW511" s="21"/>
      <c r="JX511" s="21"/>
      <c r="JY511" s="21"/>
      <c r="JZ511" s="21"/>
      <c r="KA511" s="21"/>
      <c r="KB511" s="28"/>
    </row>
    <row r="512" spans="2:288" ht="15" customHeight="1" x14ac:dyDescent="0.25">
      <c r="B512" s="1590" t="s">
        <v>326</v>
      </c>
      <c r="C512" s="1588" t="str">
        <v/>
      </c>
      <c r="D512" s="1588" t="str">
        <v/>
      </c>
      <c r="E512" s="1588" t="str">
        <v/>
      </c>
      <c r="F512" s="1588" t="str">
        <v/>
      </c>
      <c r="G512" s="1588" t="str">
        <v/>
      </c>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8"/>
      <c r="DX512" s="21"/>
      <c r="DY512" s="21"/>
      <c r="DZ512" s="21"/>
      <c r="EA512" s="21"/>
      <c r="EB512" s="21"/>
      <c r="EC512" s="21"/>
      <c r="ED512" s="21"/>
      <c r="EE512" s="21"/>
      <c r="EF512" s="21"/>
      <c r="EG512" s="21"/>
      <c r="EH512" s="21"/>
      <c r="EI512" s="21"/>
      <c r="EJ512" s="21"/>
      <c r="EK512" s="21"/>
      <c r="EL512" s="21"/>
      <c r="EM512" s="21"/>
      <c r="EN512" s="21"/>
      <c r="EO512" s="21"/>
      <c r="EP512" s="21"/>
      <c r="EQ512" s="21"/>
      <c r="ER512" s="28"/>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c r="GQ512" s="21"/>
      <c r="GR512" s="21"/>
      <c r="GS512" s="21"/>
      <c r="GT512" s="21"/>
      <c r="GU512" s="21"/>
      <c r="GV512" s="21"/>
      <c r="GW512" s="21"/>
      <c r="GX512" s="21"/>
      <c r="GY512" s="21"/>
      <c r="GZ512" s="21"/>
      <c r="HA512" s="21"/>
      <c r="HB512" s="21"/>
      <c r="HC512" s="21"/>
      <c r="HD512" s="21"/>
      <c r="HE512" s="21"/>
      <c r="HF512" s="21"/>
      <c r="HG512" s="21"/>
      <c r="HH512" s="21"/>
      <c r="HI512" s="21"/>
      <c r="HJ512" s="21"/>
      <c r="HK512" s="21"/>
      <c r="HL512" s="21"/>
      <c r="HM512" s="21"/>
      <c r="HN512" s="21"/>
      <c r="HO512" s="21"/>
      <c r="HP512" s="21"/>
      <c r="HQ512" s="21"/>
      <c r="HR512" s="21"/>
      <c r="HS512" s="21"/>
      <c r="HT512" s="21"/>
      <c r="HU512" s="21"/>
      <c r="HV512" s="21"/>
      <c r="HW512" s="21"/>
      <c r="HX512" s="21"/>
      <c r="HY512" s="21"/>
      <c r="HZ512" s="21"/>
      <c r="IA512" s="21"/>
      <c r="IB512" s="21"/>
      <c r="IC512" s="21"/>
      <c r="ID512" s="21"/>
      <c r="IE512" s="21"/>
      <c r="IF512" s="21"/>
      <c r="IG512" s="21"/>
      <c r="IH512" s="21"/>
      <c r="II512" s="21"/>
      <c r="IJ512" s="21"/>
      <c r="IK512" s="21"/>
      <c r="IL512" s="21"/>
      <c r="IM512" s="21"/>
      <c r="IN512" s="21"/>
      <c r="IO512" s="21"/>
      <c r="IP512" s="21"/>
      <c r="IQ512" s="21"/>
      <c r="IR512" s="21"/>
      <c r="IS512" s="21"/>
      <c r="IT512" s="21"/>
      <c r="IU512" s="21"/>
      <c r="IV512" s="21"/>
      <c r="IW512" s="21"/>
      <c r="IX512" s="21"/>
      <c r="IY512" s="21"/>
      <c r="IZ512" s="21"/>
      <c r="JA512" s="21"/>
      <c r="JB512" s="21"/>
      <c r="JC512" s="21"/>
      <c r="JD512" s="21"/>
      <c r="JE512" s="21"/>
      <c r="JF512" s="21"/>
      <c r="JG512" s="28"/>
      <c r="JH512" s="21"/>
      <c r="JI512" s="21"/>
      <c r="JJ512" s="21"/>
      <c r="JK512" s="21"/>
      <c r="JL512" s="21"/>
      <c r="JM512" s="21"/>
      <c r="JN512" s="21"/>
      <c r="JO512" s="21"/>
      <c r="JP512" s="21"/>
      <c r="JQ512" s="21"/>
      <c r="JR512" s="21"/>
      <c r="JS512" s="21"/>
      <c r="JT512" s="21"/>
      <c r="JU512" s="21"/>
      <c r="JV512" s="21"/>
      <c r="JW512" s="21"/>
      <c r="JX512" s="21"/>
      <c r="JY512" s="21"/>
      <c r="JZ512" s="21"/>
      <c r="KA512" s="21"/>
      <c r="KB512" s="28"/>
    </row>
    <row r="513" spans="2:288" ht="15" customHeight="1" x14ac:dyDescent="0.25">
      <c r="B513" s="1590" t="s">
        <v>327</v>
      </c>
      <c r="C513" s="1588" t="str">
        <v/>
      </c>
      <c r="D513" s="1588" t="str">
        <v/>
      </c>
      <c r="E513" s="1588" t="str">
        <v/>
      </c>
      <c r="F513" s="1588" t="str">
        <v/>
      </c>
      <c r="G513" s="1588" t="str">
        <v/>
      </c>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8"/>
      <c r="DX513" s="21"/>
      <c r="DY513" s="21"/>
      <c r="DZ513" s="21"/>
      <c r="EA513" s="21"/>
      <c r="EB513" s="21"/>
      <c r="EC513" s="21"/>
      <c r="ED513" s="21"/>
      <c r="EE513" s="21"/>
      <c r="EF513" s="21"/>
      <c r="EG513" s="21"/>
      <c r="EH513" s="21"/>
      <c r="EI513" s="21"/>
      <c r="EJ513" s="21"/>
      <c r="EK513" s="21"/>
      <c r="EL513" s="21"/>
      <c r="EM513" s="21"/>
      <c r="EN513" s="21"/>
      <c r="EO513" s="21"/>
      <c r="EP513" s="21"/>
      <c r="EQ513" s="21"/>
      <c r="ER513" s="28"/>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c r="GQ513" s="21"/>
      <c r="GR513" s="21"/>
      <c r="GS513" s="21"/>
      <c r="GT513" s="21"/>
      <c r="GU513" s="21"/>
      <c r="GV513" s="21"/>
      <c r="GW513" s="21"/>
      <c r="GX513" s="21"/>
      <c r="GY513" s="21"/>
      <c r="GZ513" s="21"/>
      <c r="HA513" s="21"/>
      <c r="HB513" s="21"/>
      <c r="HC513" s="21"/>
      <c r="HD513" s="21"/>
      <c r="HE513" s="21"/>
      <c r="HF513" s="21"/>
      <c r="HG513" s="21"/>
      <c r="HH513" s="21"/>
      <c r="HI513" s="21"/>
      <c r="HJ513" s="21"/>
      <c r="HK513" s="21"/>
      <c r="HL513" s="21"/>
      <c r="HM513" s="21"/>
      <c r="HN513" s="21"/>
      <c r="HO513" s="21"/>
      <c r="HP513" s="21"/>
      <c r="HQ513" s="21"/>
      <c r="HR513" s="21"/>
      <c r="HS513" s="21"/>
      <c r="HT513" s="21"/>
      <c r="HU513" s="21"/>
      <c r="HV513" s="21"/>
      <c r="HW513" s="21"/>
      <c r="HX513" s="21"/>
      <c r="HY513" s="21"/>
      <c r="HZ513" s="21"/>
      <c r="IA513" s="21"/>
      <c r="IB513" s="21"/>
      <c r="IC513" s="21"/>
      <c r="ID513" s="21"/>
      <c r="IE513" s="21"/>
      <c r="IF513" s="21"/>
      <c r="IG513" s="21"/>
      <c r="IH513" s="21"/>
      <c r="II513" s="21"/>
      <c r="IJ513" s="21"/>
      <c r="IK513" s="21"/>
      <c r="IL513" s="21"/>
      <c r="IM513" s="21"/>
      <c r="IN513" s="21"/>
      <c r="IO513" s="21"/>
      <c r="IP513" s="21"/>
      <c r="IQ513" s="21"/>
      <c r="IR513" s="21"/>
      <c r="IS513" s="21"/>
      <c r="IT513" s="21"/>
      <c r="IU513" s="21"/>
      <c r="IV513" s="21"/>
      <c r="IW513" s="21"/>
      <c r="IX513" s="21"/>
      <c r="IY513" s="21"/>
      <c r="IZ513" s="21"/>
      <c r="JA513" s="21"/>
      <c r="JB513" s="21"/>
      <c r="JC513" s="21"/>
      <c r="JD513" s="21"/>
      <c r="JE513" s="21"/>
      <c r="JF513" s="21"/>
      <c r="JG513" s="28"/>
      <c r="JH513" s="21"/>
      <c r="JI513" s="21"/>
      <c r="JJ513" s="21"/>
      <c r="JK513" s="21"/>
      <c r="JL513" s="21"/>
      <c r="JM513" s="21"/>
      <c r="JN513" s="21"/>
      <c r="JO513" s="21"/>
      <c r="JP513" s="21"/>
      <c r="JQ513" s="21"/>
      <c r="JR513" s="21"/>
      <c r="JS513" s="21"/>
      <c r="JT513" s="21"/>
      <c r="JU513" s="21"/>
      <c r="JV513" s="21"/>
      <c r="JW513" s="21"/>
      <c r="JX513" s="21"/>
      <c r="JY513" s="21"/>
      <c r="JZ513" s="21"/>
      <c r="KA513" s="21"/>
      <c r="KB513" s="28"/>
    </row>
    <row r="514" spans="2:288" ht="15" customHeight="1" x14ac:dyDescent="0.25">
      <c r="B514" s="1590" t="s">
        <v>328</v>
      </c>
      <c r="C514" s="1588" t="str">
        <v/>
      </c>
      <c r="D514" s="1588" t="str">
        <v/>
      </c>
      <c r="E514" s="1588" t="str">
        <v/>
      </c>
      <c r="F514" s="1588" t="str">
        <v/>
      </c>
      <c r="G514" s="1588" t="str">
        <v/>
      </c>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8"/>
      <c r="DX514" s="21"/>
      <c r="DY514" s="21"/>
      <c r="DZ514" s="21"/>
      <c r="EA514" s="21"/>
      <c r="EB514" s="21"/>
      <c r="EC514" s="21"/>
      <c r="ED514" s="21"/>
      <c r="EE514" s="21"/>
      <c r="EF514" s="21"/>
      <c r="EG514" s="21"/>
      <c r="EH514" s="21"/>
      <c r="EI514" s="21"/>
      <c r="EJ514" s="21"/>
      <c r="EK514" s="21"/>
      <c r="EL514" s="21"/>
      <c r="EM514" s="21"/>
      <c r="EN514" s="21"/>
      <c r="EO514" s="21"/>
      <c r="EP514" s="21"/>
      <c r="EQ514" s="21"/>
      <c r="ER514" s="28"/>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c r="GQ514" s="21"/>
      <c r="GR514" s="21"/>
      <c r="GS514" s="21"/>
      <c r="GT514" s="21"/>
      <c r="GU514" s="21"/>
      <c r="GV514" s="21"/>
      <c r="GW514" s="21"/>
      <c r="GX514" s="21"/>
      <c r="GY514" s="21"/>
      <c r="GZ514" s="21"/>
      <c r="HA514" s="21"/>
      <c r="HB514" s="21"/>
      <c r="HC514" s="21"/>
      <c r="HD514" s="21"/>
      <c r="HE514" s="21"/>
      <c r="HF514" s="21"/>
      <c r="HG514" s="21"/>
      <c r="HH514" s="21"/>
      <c r="HI514" s="21"/>
      <c r="HJ514" s="21"/>
      <c r="HK514" s="21"/>
      <c r="HL514" s="21"/>
      <c r="HM514" s="21"/>
      <c r="HN514" s="21"/>
      <c r="HO514" s="21"/>
      <c r="HP514" s="21"/>
      <c r="HQ514" s="21"/>
      <c r="HR514" s="21"/>
      <c r="HS514" s="21"/>
      <c r="HT514" s="21"/>
      <c r="HU514" s="21"/>
      <c r="HV514" s="21"/>
      <c r="HW514" s="21"/>
      <c r="HX514" s="21"/>
      <c r="HY514" s="21"/>
      <c r="HZ514" s="21"/>
      <c r="IA514" s="21"/>
      <c r="IB514" s="21"/>
      <c r="IC514" s="21"/>
      <c r="ID514" s="21"/>
      <c r="IE514" s="21"/>
      <c r="IF514" s="21"/>
      <c r="IG514" s="21"/>
      <c r="IH514" s="21"/>
      <c r="II514" s="21"/>
      <c r="IJ514" s="21"/>
      <c r="IK514" s="21"/>
      <c r="IL514" s="21"/>
      <c r="IM514" s="21"/>
      <c r="IN514" s="21"/>
      <c r="IO514" s="21"/>
      <c r="IP514" s="21"/>
      <c r="IQ514" s="21"/>
      <c r="IR514" s="21"/>
      <c r="IS514" s="21"/>
      <c r="IT514" s="21"/>
      <c r="IU514" s="21"/>
      <c r="IV514" s="21"/>
      <c r="IW514" s="21"/>
      <c r="IX514" s="21"/>
      <c r="IY514" s="21"/>
      <c r="IZ514" s="21"/>
      <c r="JA514" s="21"/>
      <c r="JB514" s="21"/>
      <c r="JC514" s="21"/>
      <c r="JD514" s="21"/>
      <c r="JE514" s="21"/>
      <c r="JF514" s="21"/>
      <c r="JG514" s="28"/>
      <c r="JH514" s="21"/>
      <c r="JI514" s="21"/>
      <c r="JJ514" s="21"/>
      <c r="JK514" s="21"/>
      <c r="JL514" s="21"/>
      <c r="JM514" s="21"/>
      <c r="JN514" s="21"/>
      <c r="JO514" s="21"/>
      <c r="JP514" s="21"/>
      <c r="JQ514" s="21"/>
      <c r="JR514" s="21"/>
      <c r="JS514" s="21"/>
      <c r="JT514" s="21"/>
      <c r="JU514" s="21"/>
      <c r="JV514" s="21"/>
      <c r="JW514" s="21"/>
      <c r="JX514" s="21"/>
      <c r="JY514" s="21"/>
      <c r="JZ514" s="21"/>
      <c r="KA514" s="21"/>
      <c r="KB514" s="28"/>
    </row>
    <row r="515" spans="2:288" ht="15" customHeight="1" x14ac:dyDescent="0.25">
      <c r="B515" s="1590" t="s">
        <v>329</v>
      </c>
      <c r="C515" s="1588" t="str">
        <v/>
      </c>
      <c r="D515" s="1588" t="str">
        <v/>
      </c>
      <c r="E515" s="1588" t="str">
        <v/>
      </c>
      <c r="F515" s="1588" t="str">
        <v/>
      </c>
      <c r="G515" s="1588" t="str">
        <v/>
      </c>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8"/>
      <c r="DX515" s="21"/>
      <c r="DY515" s="21"/>
      <c r="DZ515" s="21"/>
      <c r="EA515" s="21"/>
      <c r="EB515" s="21"/>
      <c r="EC515" s="21"/>
      <c r="ED515" s="21"/>
      <c r="EE515" s="21"/>
      <c r="EF515" s="21"/>
      <c r="EG515" s="21"/>
      <c r="EH515" s="21"/>
      <c r="EI515" s="21"/>
      <c r="EJ515" s="21"/>
      <c r="EK515" s="21"/>
      <c r="EL515" s="21"/>
      <c r="EM515" s="21"/>
      <c r="EN515" s="21"/>
      <c r="EO515" s="21"/>
      <c r="EP515" s="21"/>
      <c r="EQ515" s="21"/>
      <c r="ER515" s="28"/>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c r="GQ515" s="21"/>
      <c r="GR515" s="21"/>
      <c r="GS515" s="21"/>
      <c r="GT515" s="21"/>
      <c r="GU515" s="21"/>
      <c r="GV515" s="21"/>
      <c r="GW515" s="21"/>
      <c r="GX515" s="21"/>
      <c r="GY515" s="21"/>
      <c r="GZ515" s="21"/>
      <c r="HA515" s="21"/>
      <c r="HB515" s="21"/>
      <c r="HC515" s="21"/>
      <c r="HD515" s="21"/>
      <c r="HE515" s="21"/>
      <c r="HF515" s="21"/>
      <c r="HG515" s="21"/>
      <c r="HH515" s="21"/>
      <c r="HI515" s="21"/>
      <c r="HJ515" s="21"/>
      <c r="HK515" s="21"/>
      <c r="HL515" s="21"/>
      <c r="HM515" s="21"/>
      <c r="HN515" s="21"/>
      <c r="HO515" s="21"/>
      <c r="HP515" s="21"/>
      <c r="HQ515" s="21"/>
      <c r="HR515" s="21"/>
      <c r="HS515" s="21"/>
      <c r="HT515" s="21"/>
      <c r="HU515" s="21"/>
      <c r="HV515" s="21"/>
      <c r="HW515" s="21"/>
      <c r="HX515" s="21"/>
      <c r="HY515" s="21"/>
      <c r="HZ515" s="21"/>
      <c r="IA515" s="21"/>
      <c r="IB515" s="21"/>
      <c r="IC515" s="21"/>
      <c r="ID515" s="21"/>
      <c r="IE515" s="21"/>
      <c r="IF515" s="21"/>
      <c r="IG515" s="21"/>
      <c r="IH515" s="21"/>
      <c r="II515" s="21"/>
      <c r="IJ515" s="21"/>
      <c r="IK515" s="21"/>
      <c r="IL515" s="21"/>
      <c r="IM515" s="21"/>
      <c r="IN515" s="21"/>
      <c r="IO515" s="21"/>
      <c r="IP515" s="21"/>
      <c r="IQ515" s="21"/>
      <c r="IR515" s="21"/>
      <c r="IS515" s="21"/>
      <c r="IT515" s="21"/>
      <c r="IU515" s="21"/>
      <c r="IV515" s="21"/>
      <c r="IW515" s="21"/>
      <c r="IX515" s="21"/>
      <c r="IY515" s="21"/>
      <c r="IZ515" s="21"/>
      <c r="JA515" s="21"/>
      <c r="JB515" s="21"/>
      <c r="JC515" s="21"/>
      <c r="JD515" s="21"/>
      <c r="JE515" s="21"/>
      <c r="JF515" s="21"/>
      <c r="JG515" s="28"/>
      <c r="JH515" s="21"/>
      <c r="JI515" s="21"/>
      <c r="JJ515" s="21"/>
      <c r="JK515" s="21"/>
      <c r="JL515" s="21"/>
      <c r="JM515" s="21"/>
      <c r="JN515" s="21"/>
      <c r="JO515" s="21"/>
      <c r="JP515" s="21"/>
      <c r="JQ515" s="21"/>
      <c r="JR515" s="21"/>
      <c r="JS515" s="21"/>
      <c r="JT515" s="21"/>
      <c r="JU515" s="21"/>
      <c r="JV515" s="21"/>
      <c r="JW515" s="21"/>
      <c r="JX515" s="21"/>
      <c r="JY515" s="21"/>
      <c r="JZ515" s="21"/>
      <c r="KA515" s="21"/>
      <c r="KB515" s="28"/>
    </row>
    <row r="516" spans="2:288" ht="15" customHeight="1" x14ac:dyDescent="0.25">
      <c r="B516" s="1590" t="s">
        <v>330</v>
      </c>
      <c r="C516" s="1588" t="str">
        <v/>
      </c>
      <c r="D516" s="1588" t="str">
        <v/>
      </c>
      <c r="E516" s="1588" t="str">
        <v/>
      </c>
      <c r="F516" s="1588" t="str">
        <v/>
      </c>
      <c r="G516" s="1588" t="str">
        <v/>
      </c>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8"/>
      <c r="DX516" s="21"/>
      <c r="DY516" s="21"/>
      <c r="DZ516" s="21"/>
      <c r="EA516" s="21"/>
      <c r="EB516" s="21"/>
      <c r="EC516" s="21"/>
      <c r="ED516" s="21"/>
      <c r="EE516" s="21"/>
      <c r="EF516" s="21"/>
      <c r="EG516" s="21"/>
      <c r="EH516" s="21"/>
      <c r="EI516" s="21"/>
      <c r="EJ516" s="21"/>
      <c r="EK516" s="21"/>
      <c r="EL516" s="21"/>
      <c r="EM516" s="21"/>
      <c r="EN516" s="21"/>
      <c r="EO516" s="21"/>
      <c r="EP516" s="21"/>
      <c r="EQ516" s="21"/>
      <c r="ER516" s="28"/>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c r="GQ516" s="21"/>
      <c r="GR516" s="21"/>
      <c r="GS516" s="21"/>
      <c r="GT516" s="21"/>
      <c r="GU516" s="21"/>
      <c r="GV516" s="21"/>
      <c r="GW516" s="21"/>
      <c r="GX516" s="21"/>
      <c r="GY516" s="21"/>
      <c r="GZ516" s="21"/>
      <c r="HA516" s="21"/>
      <c r="HB516" s="21"/>
      <c r="HC516" s="21"/>
      <c r="HD516" s="21"/>
      <c r="HE516" s="21"/>
      <c r="HF516" s="21"/>
      <c r="HG516" s="21"/>
      <c r="HH516" s="21"/>
      <c r="HI516" s="21"/>
      <c r="HJ516" s="21"/>
      <c r="HK516" s="21"/>
      <c r="HL516" s="21"/>
      <c r="HM516" s="21"/>
      <c r="HN516" s="21"/>
      <c r="HO516" s="21"/>
      <c r="HP516" s="21"/>
      <c r="HQ516" s="21"/>
      <c r="HR516" s="21"/>
      <c r="HS516" s="21"/>
      <c r="HT516" s="21"/>
      <c r="HU516" s="21"/>
      <c r="HV516" s="21"/>
      <c r="HW516" s="21"/>
      <c r="HX516" s="21"/>
      <c r="HY516" s="21"/>
      <c r="HZ516" s="21"/>
      <c r="IA516" s="21"/>
      <c r="IB516" s="21"/>
      <c r="IC516" s="21"/>
      <c r="ID516" s="21"/>
      <c r="IE516" s="21"/>
      <c r="IF516" s="21"/>
      <c r="IG516" s="21"/>
      <c r="IH516" s="21"/>
      <c r="II516" s="21"/>
      <c r="IJ516" s="21"/>
      <c r="IK516" s="21"/>
      <c r="IL516" s="21"/>
      <c r="IM516" s="21"/>
      <c r="IN516" s="21"/>
      <c r="IO516" s="21"/>
      <c r="IP516" s="21"/>
      <c r="IQ516" s="21"/>
      <c r="IR516" s="21"/>
      <c r="IS516" s="21"/>
      <c r="IT516" s="21"/>
      <c r="IU516" s="21"/>
      <c r="IV516" s="21"/>
      <c r="IW516" s="21"/>
      <c r="IX516" s="21"/>
      <c r="IY516" s="21"/>
      <c r="IZ516" s="21"/>
      <c r="JA516" s="21"/>
      <c r="JB516" s="21"/>
      <c r="JC516" s="21"/>
      <c r="JD516" s="21"/>
      <c r="JE516" s="21"/>
      <c r="JF516" s="21"/>
      <c r="JG516" s="28"/>
      <c r="JH516" s="21"/>
      <c r="JI516" s="21"/>
      <c r="JJ516" s="21"/>
      <c r="JK516" s="21"/>
      <c r="JL516" s="21"/>
      <c r="JM516" s="21"/>
      <c r="JN516" s="21"/>
      <c r="JO516" s="21"/>
      <c r="JP516" s="21"/>
      <c r="JQ516" s="21"/>
      <c r="JR516" s="21"/>
      <c r="JS516" s="21"/>
      <c r="JT516" s="21"/>
      <c r="JU516" s="21"/>
      <c r="JV516" s="21"/>
      <c r="JW516" s="21"/>
      <c r="JX516" s="21"/>
      <c r="JY516" s="21"/>
      <c r="JZ516" s="21"/>
      <c r="KA516" s="21"/>
      <c r="KB516" s="28"/>
    </row>
    <row r="517" spans="2:288" ht="15" customHeight="1" x14ac:dyDescent="0.25">
      <c r="B517" s="1590" t="s">
        <v>1851</v>
      </c>
      <c r="C517" s="1588" t="str">
        <v/>
      </c>
      <c r="D517" s="1588" t="str">
        <v/>
      </c>
      <c r="E517" s="1588" t="str">
        <v/>
      </c>
      <c r="F517" s="1588" t="str">
        <v/>
      </c>
      <c r="G517" s="1588" t="str">
        <v/>
      </c>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8"/>
      <c r="DX517" s="21"/>
      <c r="DY517" s="21"/>
      <c r="DZ517" s="21"/>
      <c r="EA517" s="21"/>
      <c r="EB517" s="21"/>
      <c r="EC517" s="21"/>
      <c r="ED517" s="21"/>
      <c r="EE517" s="21"/>
      <c r="EF517" s="21"/>
      <c r="EG517" s="21"/>
      <c r="EH517" s="21"/>
      <c r="EI517" s="21"/>
      <c r="EJ517" s="21"/>
      <c r="EK517" s="21"/>
      <c r="EL517" s="21"/>
      <c r="EM517" s="21"/>
      <c r="EN517" s="21"/>
      <c r="EO517" s="21"/>
      <c r="EP517" s="21"/>
      <c r="EQ517" s="21"/>
      <c r="ER517" s="28"/>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c r="GQ517" s="21"/>
      <c r="GR517" s="21"/>
      <c r="GS517" s="21"/>
      <c r="GT517" s="21"/>
      <c r="GU517" s="21"/>
      <c r="GV517" s="21"/>
      <c r="GW517" s="21"/>
      <c r="GX517" s="21"/>
      <c r="GY517" s="21"/>
      <c r="GZ517" s="21"/>
      <c r="HA517" s="21"/>
      <c r="HB517" s="21"/>
      <c r="HC517" s="21"/>
      <c r="HD517" s="21"/>
      <c r="HE517" s="21"/>
      <c r="HF517" s="21"/>
      <c r="HG517" s="21"/>
      <c r="HH517" s="21"/>
      <c r="HI517" s="21"/>
      <c r="HJ517" s="21"/>
      <c r="HK517" s="21"/>
      <c r="HL517" s="21"/>
      <c r="HM517" s="21"/>
      <c r="HN517" s="21"/>
      <c r="HO517" s="21"/>
      <c r="HP517" s="21"/>
      <c r="HQ517" s="21"/>
      <c r="HR517" s="21"/>
      <c r="HS517" s="21"/>
      <c r="HT517" s="21"/>
      <c r="HU517" s="21"/>
      <c r="HV517" s="21"/>
      <c r="HW517" s="21"/>
      <c r="HX517" s="21"/>
      <c r="HY517" s="21"/>
      <c r="HZ517" s="21"/>
      <c r="IA517" s="21"/>
      <c r="IB517" s="21"/>
      <c r="IC517" s="21"/>
      <c r="ID517" s="21"/>
      <c r="IE517" s="21"/>
      <c r="IF517" s="21"/>
      <c r="IG517" s="21"/>
      <c r="IH517" s="21"/>
      <c r="II517" s="21"/>
      <c r="IJ517" s="21"/>
      <c r="IK517" s="21"/>
      <c r="IL517" s="21"/>
      <c r="IM517" s="21"/>
      <c r="IN517" s="21"/>
      <c r="IO517" s="21"/>
      <c r="IP517" s="21"/>
      <c r="IQ517" s="21"/>
      <c r="IR517" s="21"/>
      <c r="IS517" s="21"/>
      <c r="IT517" s="21"/>
      <c r="IU517" s="21"/>
      <c r="IV517" s="21"/>
      <c r="IW517" s="21"/>
      <c r="IX517" s="21"/>
      <c r="IY517" s="21"/>
      <c r="IZ517" s="21"/>
      <c r="JA517" s="21"/>
      <c r="JB517" s="21"/>
      <c r="JC517" s="21"/>
      <c r="JD517" s="21"/>
      <c r="JE517" s="21"/>
      <c r="JF517" s="21"/>
      <c r="JG517" s="28"/>
      <c r="JH517" s="21"/>
      <c r="JI517" s="21"/>
      <c r="JJ517" s="21"/>
      <c r="JK517" s="21"/>
      <c r="JL517" s="21"/>
      <c r="JM517" s="21"/>
      <c r="JN517" s="21"/>
      <c r="JO517" s="21"/>
      <c r="JP517" s="21"/>
      <c r="JQ517" s="21"/>
      <c r="JR517" s="21"/>
      <c r="JS517" s="21"/>
      <c r="JT517" s="21"/>
      <c r="JU517" s="21"/>
      <c r="JV517" s="21"/>
      <c r="JW517" s="21"/>
      <c r="JX517" s="21"/>
      <c r="JY517" s="21"/>
      <c r="JZ517" s="21"/>
      <c r="KA517" s="21"/>
      <c r="KB517" s="28"/>
    </row>
    <row r="518" spans="2:288" ht="15" customHeight="1" x14ac:dyDescent="0.25">
      <c r="B518" s="1590" t="s">
        <v>1852</v>
      </c>
      <c r="C518" s="1588" t="str">
        <v/>
      </c>
      <c r="D518" s="1588" t="str">
        <v/>
      </c>
      <c r="E518" s="1588" t="str">
        <v/>
      </c>
      <c r="F518" s="1588" t="str">
        <v/>
      </c>
      <c r="G518" s="1588" t="str">
        <v/>
      </c>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8"/>
      <c r="DX518" s="21"/>
      <c r="DY518" s="21"/>
      <c r="DZ518" s="21"/>
      <c r="EA518" s="21"/>
      <c r="EB518" s="21"/>
      <c r="EC518" s="21"/>
      <c r="ED518" s="21"/>
      <c r="EE518" s="21"/>
      <c r="EF518" s="21"/>
      <c r="EG518" s="21"/>
      <c r="EH518" s="21"/>
      <c r="EI518" s="21"/>
      <c r="EJ518" s="21"/>
      <c r="EK518" s="21"/>
      <c r="EL518" s="21"/>
      <c r="EM518" s="21"/>
      <c r="EN518" s="21"/>
      <c r="EO518" s="21"/>
      <c r="EP518" s="21"/>
      <c r="EQ518" s="21"/>
      <c r="ER518" s="28"/>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c r="GQ518" s="21"/>
      <c r="GR518" s="21"/>
      <c r="GS518" s="21"/>
      <c r="GT518" s="21"/>
      <c r="GU518" s="21"/>
      <c r="GV518" s="21"/>
      <c r="GW518" s="21"/>
      <c r="GX518" s="21"/>
      <c r="GY518" s="21"/>
      <c r="GZ518" s="21"/>
      <c r="HA518" s="21"/>
      <c r="HB518" s="21"/>
      <c r="HC518" s="21"/>
      <c r="HD518" s="21"/>
      <c r="HE518" s="21"/>
      <c r="HF518" s="21"/>
      <c r="HG518" s="21"/>
      <c r="HH518" s="21"/>
      <c r="HI518" s="21"/>
      <c r="HJ518" s="21"/>
      <c r="HK518" s="21"/>
      <c r="HL518" s="21"/>
      <c r="HM518" s="21"/>
      <c r="HN518" s="21"/>
      <c r="HO518" s="21"/>
      <c r="HP518" s="21"/>
      <c r="HQ518" s="21"/>
      <c r="HR518" s="21"/>
      <c r="HS518" s="21"/>
      <c r="HT518" s="21"/>
      <c r="HU518" s="21"/>
      <c r="HV518" s="21"/>
      <c r="HW518" s="21"/>
      <c r="HX518" s="21"/>
      <c r="HY518" s="21"/>
      <c r="HZ518" s="21"/>
      <c r="IA518" s="21"/>
      <c r="IB518" s="21"/>
      <c r="IC518" s="21"/>
      <c r="ID518" s="21"/>
      <c r="IE518" s="21"/>
      <c r="IF518" s="21"/>
      <c r="IG518" s="21"/>
      <c r="IH518" s="21"/>
      <c r="II518" s="21"/>
      <c r="IJ518" s="21"/>
      <c r="IK518" s="21"/>
      <c r="IL518" s="21"/>
      <c r="IM518" s="21"/>
      <c r="IN518" s="21"/>
      <c r="IO518" s="21"/>
      <c r="IP518" s="21"/>
      <c r="IQ518" s="21"/>
      <c r="IR518" s="21"/>
      <c r="IS518" s="21"/>
      <c r="IT518" s="21"/>
      <c r="IU518" s="21"/>
      <c r="IV518" s="21"/>
      <c r="IW518" s="21"/>
      <c r="IX518" s="21"/>
      <c r="IY518" s="21"/>
      <c r="IZ518" s="21"/>
      <c r="JA518" s="21"/>
      <c r="JB518" s="21"/>
      <c r="JC518" s="21"/>
      <c r="JD518" s="21"/>
      <c r="JE518" s="21"/>
      <c r="JF518" s="21"/>
      <c r="JG518" s="28"/>
      <c r="JH518" s="21"/>
      <c r="JI518" s="21"/>
      <c r="JJ518" s="21"/>
      <c r="JK518" s="21"/>
      <c r="JL518" s="21"/>
      <c r="JM518" s="21"/>
      <c r="JN518" s="21"/>
      <c r="JO518" s="21"/>
      <c r="JP518" s="21"/>
      <c r="JQ518" s="21"/>
      <c r="JR518" s="21"/>
      <c r="JS518" s="21"/>
      <c r="JT518" s="21"/>
      <c r="JU518" s="21"/>
      <c r="JV518" s="21"/>
      <c r="JW518" s="21"/>
      <c r="JX518" s="21"/>
      <c r="JY518" s="21"/>
      <c r="JZ518" s="21"/>
      <c r="KA518" s="21"/>
      <c r="KB518" s="28"/>
    </row>
    <row r="519" spans="2:288" ht="15" customHeight="1" x14ac:dyDescent="0.25">
      <c r="B519" s="1590" t="s">
        <v>1853</v>
      </c>
      <c r="C519" s="1588" t="str">
        <v/>
      </c>
      <c r="D519" s="1588" t="str">
        <v/>
      </c>
      <c r="E519" s="1588" t="str">
        <v/>
      </c>
      <c r="F519" s="1588" t="str">
        <v/>
      </c>
      <c r="G519" s="1588" t="str">
        <v/>
      </c>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8"/>
      <c r="DX519" s="21"/>
      <c r="DY519" s="21"/>
      <c r="DZ519" s="21"/>
      <c r="EA519" s="21"/>
      <c r="EB519" s="21"/>
      <c r="EC519" s="21"/>
      <c r="ED519" s="21"/>
      <c r="EE519" s="21"/>
      <c r="EF519" s="21"/>
      <c r="EG519" s="21"/>
      <c r="EH519" s="21"/>
      <c r="EI519" s="21"/>
      <c r="EJ519" s="21"/>
      <c r="EK519" s="21"/>
      <c r="EL519" s="21"/>
      <c r="EM519" s="21"/>
      <c r="EN519" s="21"/>
      <c r="EO519" s="21"/>
      <c r="EP519" s="21"/>
      <c r="EQ519" s="21"/>
      <c r="ER519" s="28"/>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c r="GQ519" s="21"/>
      <c r="GR519" s="21"/>
      <c r="GS519" s="21"/>
      <c r="GT519" s="21"/>
      <c r="GU519" s="21"/>
      <c r="GV519" s="21"/>
      <c r="GW519" s="21"/>
      <c r="GX519" s="21"/>
      <c r="GY519" s="21"/>
      <c r="GZ519" s="21"/>
      <c r="HA519" s="21"/>
      <c r="HB519" s="21"/>
      <c r="HC519" s="21"/>
      <c r="HD519" s="21"/>
      <c r="HE519" s="21"/>
      <c r="HF519" s="21"/>
      <c r="HG519" s="21"/>
      <c r="HH519" s="21"/>
      <c r="HI519" s="21"/>
      <c r="HJ519" s="21"/>
      <c r="HK519" s="21"/>
      <c r="HL519" s="21"/>
      <c r="HM519" s="21"/>
      <c r="HN519" s="21"/>
      <c r="HO519" s="21"/>
      <c r="HP519" s="21"/>
      <c r="HQ519" s="21"/>
      <c r="HR519" s="21"/>
      <c r="HS519" s="21"/>
      <c r="HT519" s="21"/>
      <c r="HU519" s="21"/>
      <c r="HV519" s="21"/>
      <c r="HW519" s="21"/>
      <c r="HX519" s="21"/>
      <c r="HY519" s="21"/>
      <c r="HZ519" s="21"/>
      <c r="IA519" s="21"/>
      <c r="IB519" s="21"/>
      <c r="IC519" s="21"/>
      <c r="ID519" s="21"/>
      <c r="IE519" s="21"/>
      <c r="IF519" s="21"/>
      <c r="IG519" s="21"/>
      <c r="IH519" s="21"/>
      <c r="II519" s="21"/>
      <c r="IJ519" s="21"/>
      <c r="IK519" s="21"/>
      <c r="IL519" s="21"/>
      <c r="IM519" s="21"/>
      <c r="IN519" s="21"/>
      <c r="IO519" s="21"/>
      <c r="IP519" s="21"/>
      <c r="IQ519" s="21"/>
      <c r="IR519" s="21"/>
      <c r="IS519" s="21"/>
      <c r="IT519" s="21"/>
      <c r="IU519" s="21"/>
      <c r="IV519" s="21"/>
      <c r="IW519" s="21"/>
      <c r="IX519" s="21"/>
      <c r="IY519" s="21"/>
      <c r="IZ519" s="21"/>
      <c r="JA519" s="21"/>
      <c r="JB519" s="21"/>
      <c r="JC519" s="21"/>
      <c r="JD519" s="21"/>
      <c r="JE519" s="21"/>
      <c r="JF519" s="21"/>
      <c r="JG519" s="28"/>
      <c r="JH519" s="21"/>
      <c r="JI519" s="21"/>
      <c r="JJ519" s="21"/>
      <c r="JK519" s="21"/>
      <c r="JL519" s="21"/>
      <c r="JM519" s="21"/>
      <c r="JN519" s="21"/>
      <c r="JO519" s="21"/>
      <c r="JP519" s="21"/>
      <c r="JQ519" s="21"/>
      <c r="JR519" s="21"/>
      <c r="JS519" s="21"/>
      <c r="JT519" s="21"/>
      <c r="JU519" s="21"/>
      <c r="JV519" s="21"/>
      <c r="JW519" s="21"/>
      <c r="JX519" s="21"/>
      <c r="JY519" s="21"/>
      <c r="JZ519" s="21"/>
      <c r="KA519" s="21"/>
      <c r="KB519" s="28"/>
    </row>
    <row r="520" spans="2:288" ht="15" customHeight="1" x14ac:dyDescent="0.25">
      <c r="B520" s="1590" t="s">
        <v>1854</v>
      </c>
      <c r="C520" s="1588" t="str">
        <v/>
      </c>
      <c r="D520" s="1588" t="str">
        <v/>
      </c>
      <c r="E520" s="1588" t="str">
        <v/>
      </c>
      <c r="F520" s="1588" t="str">
        <v/>
      </c>
      <c r="G520" s="1588" t="str">
        <v/>
      </c>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8"/>
      <c r="DX520" s="21"/>
      <c r="DY520" s="21"/>
      <c r="DZ520" s="21"/>
      <c r="EA520" s="21"/>
      <c r="EB520" s="21"/>
      <c r="EC520" s="21"/>
      <c r="ED520" s="21"/>
      <c r="EE520" s="21"/>
      <c r="EF520" s="21"/>
      <c r="EG520" s="21"/>
      <c r="EH520" s="21"/>
      <c r="EI520" s="21"/>
      <c r="EJ520" s="21"/>
      <c r="EK520" s="21"/>
      <c r="EL520" s="21"/>
      <c r="EM520" s="21"/>
      <c r="EN520" s="21"/>
      <c r="EO520" s="21"/>
      <c r="EP520" s="21"/>
      <c r="EQ520" s="21"/>
      <c r="ER520" s="28"/>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c r="GQ520" s="21"/>
      <c r="GR520" s="21"/>
      <c r="GS520" s="21"/>
      <c r="GT520" s="21"/>
      <c r="GU520" s="21"/>
      <c r="GV520" s="21"/>
      <c r="GW520" s="21"/>
      <c r="GX520" s="21"/>
      <c r="GY520" s="21"/>
      <c r="GZ520" s="21"/>
      <c r="HA520" s="21"/>
      <c r="HB520" s="21"/>
      <c r="HC520" s="21"/>
      <c r="HD520" s="21"/>
      <c r="HE520" s="21"/>
      <c r="HF520" s="21"/>
      <c r="HG520" s="21"/>
      <c r="HH520" s="21"/>
      <c r="HI520" s="21"/>
      <c r="HJ520" s="21"/>
      <c r="HK520" s="21"/>
      <c r="HL520" s="21"/>
      <c r="HM520" s="21"/>
      <c r="HN520" s="21"/>
      <c r="HO520" s="21"/>
      <c r="HP520" s="21"/>
      <c r="HQ520" s="21"/>
      <c r="HR520" s="21"/>
      <c r="HS520" s="21"/>
      <c r="HT520" s="21"/>
      <c r="HU520" s="21"/>
      <c r="HV520" s="21"/>
      <c r="HW520" s="21"/>
      <c r="HX520" s="21"/>
      <c r="HY520" s="21"/>
      <c r="HZ520" s="21"/>
      <c r="IA520" s="21"/>
      <c r="IB520" s="21"/>
      <c r="IC520" s="21"/>
      <c r="ID520" s="21"/>
      <c r="IE520" s="21"/>
      <c r="IF520" s="21"/>
      <c r="IG520" s="21"/>
      <c r="IH520" s="21"/>
      <c r="II520" s="21"/>
      <c r="IJ520" s="21"/>
      <c r="IK520" s="21"/>
      <c r="IL520" s="21"/>
      <c r="IM520" s="21"/>
      <c r="IN520" s="21"/>
      <c r="IO520" s="21"/>
      <c r="IP520" s="21"/>
      <c r="IQ520" s="21"/>
      <c r="IR520" s="21"/>
      <c r="IS520" s="21"/>
      <c r="IT520" s="21"/>
      <c r="IU520" s="21"/>
      <c r="IV520" s="21"/>
      <c r="IW520" s="21"/>
      <c r="IX520" s="21"/>
      <c r="IY520" s="21"/>
      <c r="IZ520" s="21"/>
      <c r="JA520" s="21"/>
      <c r="JB520" s="21"/>
      <c r="JC520" s="21"/>
      <c r="JD520" s="21"/>
      <c r="JE520" s="21"/>
      <c r="JF520" s="21"/>
      <c r="JG520" s="28"/>
      <c r="JH520" s="21"/>
      <c r="JI520" s="21"/>
      <c r="JJ520" s="21"/>
      <c r="JK520" s="21"/>
      <c r="JL520" s="21"/>
      <c r="JM520" s="21"/>
      <c r="JN520" s="21"/>
      <c r="JO520" s="21"/>
      <c r="JP520" s="21"/>
      <c r="JQ520" s="21"/>
      <c r="JR520" s="21"/>
      <c r="JS520" s="21"/>
      <c r="JT520" s="21"/>
      <c r="JU520" s="21"/>
      <c r="JV520" s="21"/>
      <c r="JW520" s="21"/>
      <c r="JX520" s="21"/>
      <c r="JY520" s="21"/>
      <c r="JZ520" s="21"/>
      <c r="KA520" s="21"/>
      <c r="KB520" s="28"/>
    </row>
    <row r="521" spans="2:288" ht="15" customHeight="1" x14ac:dyDescent="0.25">
      <c r="B521" s="1590" t="s">
        <v>1855</v>
      </c>
      <c r="C521" s="1588" t="str">
        <v/>
      </c>
      <c r="D521" s="1588" t="str">
        <v/>
      </c>
      <c r="E521" s="1588" t="str">
        <v/>
      </c>
      <c r="F521" s="1588" t="str">
        <v/>
      </c>
      <c r="G521" s="1588" t="str">
        <v/>
      </c>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8"/>
      <c r="DX521" s="21"/>
      <c r="DY521" s="21"/>
      <c r="DZ521" s="21"/>
      <c r="EA521" s="21"/>
      <c r="EB521" s="21"/>
      <c r="EC521" s="21"/>
      <c r="ED521" s="21"/>
      <c r="EE521" s="21"/>
      <c r="EF521" s="21"/>
      <c r="EG521" s="21"/>
      <c r="EH521" s="21"/>
      <c r="EI521" s="21"/>
      <c r="EJ521" s="21"/>
      <c r="EK521" s="21"/>
      <c r="EL521" s="21"/>
      <c r="EM521" s="21"/>
      <c r="EN521" s="21"/>
      <c r="EO521" s="21"/>
      <c r="EP521" s="21"/>
      <c r="EQ521" s="21"/>
      <c r="ER521" s="28"/>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c r="GQ521" s="21"/>
      <c r="GR521" s="21"/>
      <c r="GS521" s="21"/>
      <c r="GT521" s="21"/>
      <c r="GU521" s="21"/>
      <c r="GV521" s="21"/>
      <c r="GW521" s="21"/>
      <c r="GX521" s="21"/>
      <c r="GY521" s="21"/>
      <c r="GZ521" s="21"/>
      <c r="HA521" s="21"/>
      <c r="HB521" s="21"/>
      <c r="HC521" s="21"/>
      <c r="HD521" s="21"/>
      <c r="HE521" s="21"/>
      <c r="HF521" s="21"/>
      <c r="HG521" s="21"/>
      <c r="HH521" s="21"/>
      <c r="HI521" s="21"/>
      <c r="HJ521" s="21"/>
      <c r="HK521" s="21"/>
      <c r="HL521" s="21"/>
      <c r="HM521" s="21"/>
      <c r="HN521" s="21"/>
      <c r="HO521" s="21"/>
      <c r="HP521" s="21"/>
      <c r="HQ521" s="21"/>
      <c r="HR521" s="21"/>
      <c r="HS521" s="21"/>
      <c r="HT521" s="21"/>
      <c r="HU521" s="21"/>
      <c r="HV521" s="21"/>
      <c r="HW521" s="21"/>
      <c r="HX521" s="21"/>
      <c r="HY521" s="21"/>
      <c r="HZ521" s="21"/>
      <c r="IA521" s="21"/>
      <c r="IB521" s="21"/>
      <c r="IC521" s="21"/>
      <c r="ID521" s="21"/>
      <c r="IE521" s="21"/>
      <c r="IF521" s="21"/>
      <c r="IG521" s="21"/>
      <c r="IH521" s="21"/>
      <c r="II521" s="21"/>
      <c r="IJ521" s="21"/>
      <c r="IK521" s="21"/>
      <c r="IL521" s="21"/>
      <c r="IM521" s="21"/>
      <c r="IN521" s="21"/>
      <c r="IO521" s="21"/>
      <c r="IP521" s="21"/>
      <c r="IQ521" s="21"/>
      <c r="IR521" s="21"/>
      <c r="IS521" s="21"/>
      <c r="IT521" s="21"/>
      <c r="IU521" s="21"/>
      <c r="IV521" s="21"/>
      <c r="IW521" s="21"/>
      <c r="IX521" s="21"/>
      <c r="IY521" s="21"/>
      <c r="IZ521" s="21"/>
      <c r="JA521" s="21"/>
      <c r="JB521" s="21"/>
      <c r="JC521" s="21"/>
      <c r="JD521" s="21"/>
      <c r="JE521" s="21"/>
      <c r="JF521" s="21"/>
      <c r="JG521" s="28"/>
      <c r="JH521" s="21"/>
      <c r="JI521" s="21"/>
      <c r="JJ521" s="21"/>
      <c r="JK521" s="21"/>
      <c r="JL521" s="21"/>
      <c r="JM521" s="21"/>
      <c r="JN521" s="21"/>
      <c r="JO521" s="21"/>
      <c r="JP521" s="21"/>
      <c r="JQ521" s="21"/>
      <c r="JR521" s="21"/>
      <c r="JS521" s="21"/>
      <c r="JT521" s="21"/>
      <c r="JU521" s="21"/>
      <c r="JV521" s="21"/>
      <c r="JW521" s="21"/>
      <c r="JX521" s="21"/>
      <c r="JY521" s="21"/>
      <c r="JZ521" s="21"/>
      <c r="KA521" s="21"/>
      <c r="KB521" s="28"/>
    </row>
    <row r="522" spans="2:288" ht="15" customHeight="1" x14ac:dyDescent="0.25">
      <c r="B522" s="1590" t="s">
        <v>1856</v>
      </c>
      <c r="C522" s="1588" t="str">
        <v/>
      </c>
      <c r="D522" s="1588" t="str">
        <v/>
      </c>
      <c r="E522" s="1588" t="str">
        <v/>
      </c>
      <c r="F522" s="1588" t="str">
        <v/>
      </c>
      <c r="G522" s="1588" t="str">
        <v/>
      </c>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8"/>
      <c r="DX522" s="21"/>
      <c r="DY522" s="21"/>
      <c r="DZ522" s="21"/>
      <c r="EA522" s="21"/>
      <c r="EB522" s="21"/>
      <c r="EC522" s="21"/>
      <c r="ED522" s="21"/>
      <c r="EE522" s="21"/>
      <c r="EF522" s="21"/>
      <c r="EG522" s="21"/>
      <c r="EH522" s="21"/>
      <c r="EI522" s="21"/>
      <c r="EJ522" s="21"/>
      <c r="EK522" s="21"/>
      <c r="EL522" s="21"/>
      <c r="EM522" s="21"/>
      <c r="EN522" s="21"/>
      <c r="EO522" s="21"/>
      <c r="EP522" s="21"/>
      <c r="EQ522" s="21"/>
      <c r="ER522" s="28"/>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c r="GQ522" s="21"/>
      <c r="GR522" s="21"/>
      <c r="GS522" s="21"/>
      <c r="GT522" s="21"/>
      <c r="GU522" s="21"/>
      <c r="GV522" s="21"/>
      <c r="GW522" s="21"/>
      <c r="GX522" s="21"/>
      <c r="GY522" s="21"/>
      <c r="GZ522" s="21"/>
      <c r="HA522" s="21"/>
      <c r="HB522" s="21"/>
      <c r="HC522" s="21"/>
      <c r="HD522" s="21"/>
      <c r="HE522" s="21"/>
      <c r="HF522" s="21"/>
      <c r="HG522" s="21"/>
      <c r="HH522" s="21"/>
      <c r="HI522" s="21"/>
      <c r="HJ522" s="21"/>
      <c r="HK522" s="21"/>
      <c r="HL522" s="21"/>
      <c r="HM522" s="21"/>
      <c r="HN522" s="21"/>
      <c r="HO522" s="21"/>
      <c r="HP522" s="21"/>
      <c r="HQ522" s="21"/>
      <c r="HR522" s="21"/>
      <c r="HS522" s="21"/>
      <c r="HT522" s="21"/>
      <c r="HU522" s="21"/>
      <c r="HV522" s="21"/>
      <c r="HW522" s="21"/>
      <c r="HX522" s="21"/>
      <c r="HY522" s="21"/>
      <c r="HZ522" s="21"/>
      <c r="IA522" s="21"/>
      <c r="IB522" s="21"/>
      <c r="IC522" s="21"/>
      <c r="ID522" s="21"/>
      <c r="IE522" s="21"/>
      <c r="IF522" s="21"/>
      <c r="IG522" s="21"/>
      <c r="IH522" s="21"/>
      <c r="II522" s="21"/>
      <c r="IJ522" s="21"/>
      <c r="IK522" s="21"/>
      <c r="IL522" s="21"/>
      <c r="IM522" s="21"/>
      <c r="IN522" s="21"/>
      <c r="IO522" s="21"/>
      <c r="IP522" s="21"/>
      <c r="IQ522" s="21"/>
      <c r="IR522" s="21"/>
      <c r="IS522" s="21"/>
      <c r="IT522" s="21"/>
      <c r="IU522" s="21"/>
      <c r="IV522" s="21"/>
      <c r="IW522" s="21"/>
      <c r="IX522" s="21"/>
      <c r="IY522" s="21"/>
      <c r="IZ522" s="21"/>
      <c r="JA522" s="21"/>
      <c r="JB522" s="21"/>
      <c r="JC522" s="21"/>
      <c r="JD522" s="21"/>
      <c r="JE522" s="21"/>
      <c r="JF522" s="21"/>
      <c r="JG522" s="28"/>
      <c r="JH522" s="21"/>
      <c r="JI522" s="21"/>
      <c r="JJ522" s="21"/>
      <c r="JK522" s="21"/>
      <c r="JL522" s="21"/>
      <c r="JM522" s="21"/>
      <c r="JN522" s="21"/>
      <c r="JO522" s="21"/>
      <c r="JP522" s="21"/>
      <c r="JQ522" s="21"/>
      <c r="JR522" s="21"/>
      <c r="JS522" s="21"/>
      <c r="JT522" s="21"/>
      <c r="JU522" s="21"/>
      <c r="JV522" s="21"/>
      <c r="JW522" s="21"/>
      <c r="JX522" s="21"/>
      <c r="JY522" s="21"/>
      <c r="JZ522" s="21"/>
      <c r="KA522" s="21"/>
      <c r="KB522" s="28"/>
    </row>
    <row r="523" spans="2:288" ht="15" customHeight="1" x14ac:dyDescent="0.25">
      <c r="B523" s="1590" t="s">
        <v>1857</v>
      </c>
      <c r="C523" s="1588" t="str">
        <v/>
      </c>
      <c r="D523" s="1588" t="str">
        <v/>
      </c>
      <c r="E523" s="1588" t="str">
        <v/>
      </c>
      <c r="F523" s="1588" t="str">
        <v/>
      </c>
      <c r="G523" s="1588" t="str">
        <v/>
      </c>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8"/>
      <c r="DX523" s="21"/>
      <c r="DY523" s="21"/>
      <c r="DZ523" s="21"/>
      <c r="EA523" s="21"/>
      <c r="EB523" s="21"/>
      <c r="EC523" s="21"/>
      <c r="ED523" s="21"/>
      <c r="EE523" s="21"/>
      <c r="EF523" s="21"/>
      <c r="EG523" s="21"/>
      <c r="EH523" s="21"/>
      <c r="EI523" s="21"/>
      <c r="EJ523" s="21"/>
      <c r="EK523" s="21"/>
      <c r="EL523" s="21"/>
      <c r="EM523" s="21"/>
      <c r="EN523" s="21"/>
      <c r="EO523" s="21"/>
      <c r="EP523" s="21"/>
      <c r="EQ523" s="21"/>
      <c r="ER523" s="28"/>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c r="GQ523" s="21"/>
      <c r="GR523" s="21"/>
      <c r="GS523" s="21"/>
      <c r="GT523" s="21"/>
      <c r="GU523" s="21"/>
      <c r="GV523" s="21"/>
      <c r="GW523" s="21"/>
      <c r="GX523" s="21"/>
      <c r="GY523" s="21"/>
      <c r="GZ523" s="21"/>
      <c r="HA523" s="21"/>
      <c r="HB523" s="21"/>
      <c r="HC523" s="21"/>
      <c r="HD523" s="21"/>
      <c r="HE523" s="21"/>
      <c r="HF523" s="21"/>
      <c r="HG523" s="21"/>
      <c r="HH523" s="21"/>
      <c r="HI523" s="21"/>
      <c r="HJ523" s="21"/>
      <c r="HK523" s="21"/>
      <c r="HL523" s="21"/>
      <c r="HM523" s="21"/>
      <c r="HN523" s="21"/>
      <c r="HO523" s="21"/>
      <c r="HP523" s="21"/>
      <c r="HQ523" s="21"/>
      <c r="HR523" s="21"/>
      <c r="HS523" s="21"/>
      <c r="HT523" s="21"/>
      <c r="HU523" s="21"/>
      <c r="HV523" s="21"/>
      <c r="HW523" s="21"/>
      <c r="HX523" s="21"/>
      <c r="HY523" s="21"/>
      <c r="HZ523" s="21"/>
      <c r="IA523" s="21"/>
      <c r="IB523" s="21"/>
      <c r="IC523" s="21"/>
      <c r="ID523" s="21"/>
      <c r="IE523" s="21"/>
      <c r="IF523" s="21"/>
      <c r="IG523" s="21"/>
      <c r="IH523" s="21"/>
      <c r="II523" s="21"/>
      <c r="IJ523" s="21"/>
      <c r="IK523" s="21"/>
      <c r="IL523" s="21"/>
      <c r="IM523" s="21"/>
      <c r="IN523" s="21"/>
      <c r="IO523" s="21"/>
      <c r="IP523" s="21"/>
      <c r="IQ523" s="21"/>
      <c r="IR523" s="21"/>
      <c r="IS523" s="21"/>
      <c r="IT523" s="21"/>
      <c r="IU523" s="21"/>
      <c r="IV523" s="21"/>
      <c r="IW523" s="21"/>
      <c r="IX523" s="21"/>
      <c r="IY523" s="21"/>
      <c r="IZ523" s="21"/>
      <c r="JA523" s="21"/>
      <c r="JB523" s="21"/>
      <c r="JC523" s="21"/>
      <c r="JD523" s="21"/>
      <c r="JE523" s="21"/>
      <c r="JF523" s="21"/>
      <c r="JG523" s="28"/>
      <c r="JH523" s="21"/>
      <c r="JI523" s="21"/>
      <c r="JJ523" s="21"/>
      <c r="JK523" s="21"/>
      <c r="JL523" s="21"/>
      <c r="JM523" s="21"/>
      <c r="JN523" s="21"/>
      <c r="JO523" s="21"/>
      <c r="JP523" s="21"/>
      <c r="JQ523" s="21"/>
      <c r="JR523" s="21"/>
      <c r="JS523" s="21"/>
      <c r="JT523" s="21"/>
      <c r="JU523" s="21"/>
      <c r="JV523" s="21"/>
      <c r="JW523" s="21"/>
      <c r="JX523" s="21"/>
      <c r="JY523" s="21"/>
      <c r="JZ523" s="21"/>
      <c r="KA523" s="21"/>
      <c r="KB523" s="28"/>
    </row>
    <row r="524" spans="2:288" ht="15" customHeight="1" x14ac:dyDescent="0.25">
      <c r="B524" s="1590" t="s">
        <v>1858</v>
      </c>
      <c r="C524" s="1588" t="str">
        <v/>
      </c>
      <c r="D524" s="1588" t="str">
        <v/>
      </c>
      <c r="E524" s="1588" t="str">
        <v/>
      </c>
      <c r="F524" s="1588" t="str">
        <v/>
      </c>
      <c r="G524" s="1588" t="str">
        <v/>
      </c>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8"/>
      <c r="DX524" s="21"/>
      <c r="DY524" s="21"/>
      <c r="DZ524" s="21"/>
      <c r="EA524" s="21"/>
      <c r="EB524" s="21"/>
      <c r="EC524" s="21"/>
      <c r="ED524" s="21"/>
      <c r="EE524" s="21"/>
      <c r="EF524" s="21"/>
      <c r="EG524" s="21"/>
      <c r="EH524" s="21"/>
      <c r="EI524" s="21"/>
      <c r="EJ524" s="21"/>
      <c r="EK524" s="21"/>
      <c r="EL524" s="21"/>
      <c r="EM524" s="21"/>
      <c r="EN524" s="21"/>
      <c r="EO524" s="21"/>
      <c r="EP524" s="21"/>
      <c r="EQ524" s="21"/>
      <c r="ER524" s="28"/>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c r="GQ524" s="21"/>
      <c r="GR524" s="21"/>
      <c r="GS524" s="21"/>
      <c r="GT524" s="21"/>
      <c r="GU524" s="21"/>
      <c r="GV524" s="21"/>
      <c r="GW524" s="21"/>
      <c r="GX524" s="21"/>
      <c r="GY524" s="21"/>
      <c r="GZ524" s="21"/>
      <c r="HA524" s="21"/>
      <c r="HB524" s="21"/>
      <c r="HC524" s="21"/>
      <c r="HD524" s="21"/>
      <c r="HE524" s="21"/>
      <c r="HF524" s="21"/>
      <c r="HG524" s="21"/>
      <c r="HH524" s="21"/>
      <c r="HI524" s="21"/>
      <c r="HJ524" s="21"/>
      <c r="HK524" s="21"/>
      <c r="HL524" s="21"/>
      <c r="HM524" s="21"/>
      <c r="HN524" s="21"/>
      <c r="HO524" s="21"/>
      <c r="HP524" s="21"/>
      <c r="HQ524" s="21"/>
      <c r="HR524" s="21"/>
      <c r="HS524" s="21"/>
      <c r="HT524" s="21"/>
      <c r="HU524" s="21"/>
      <c r="HV524" s="21"/>
      <c r="HW524" s="21"/>
      <c r="HX524" s="21"/>
      <c r="HY524" s="21"/>
      <c r="HZ524" s="21"/>
      <c r="IA524" s="21"/>
      <c r="IB524" s="21"/>
      <c r="IC524" s="21"/>
      <c r="ID524" s="21"/>
      <c r="IE524" s="21"/>
      <c r="IF524" s="21"/>
      <c r="IG524" s="21"/>
      <c r="IH524" s="21"/>
      <c r="II524" s="21"/>
      <c r="IJ524" s="21"/>
      <c r="IK524" s="21"/>
      <c r="IL524" s="21"/>
      <c r="IM524" s="21"/>
      <c r="IN524" s="21"/>
      <c r="IO524" s="21"/>
      <c r="IP524" s="21"/>
      <c r="IQ524" s="21"/>
      <c r="IR524" s="21"/>
      <c r="IS524" s="21"/>
      <c r="IT524" s="21"/>
      <c r="IU524" s="21"/>
      <c r="IV524" s="21"/>
      <c r="IW524" s="21"/>
      <c r="IX524" s="21"/>
      <c r="IY524" s="21"/>
      <c r="IZ524" s="21"/>
      <c r="JA524" s="21"/>
      <c r="JB524" s="21"/>
      <c r="JC524" s="21"/>
      <c r="JD524" s="21"/>
      <c r="JE524" s="21"/>
      <c r="JF524" s="21"/>
      <c r="JG524" s="28"/>
      <c r="JH524" s="21"/>
      <c r="JI524" s="21"/>
      <c r="JJ524" s="21"/>
      <c r="JK524" s="21"/>
      <c r="JL524" s="21"/>
      <c r="JM524" s="21"/>
      <c r="JN524" s="21"/>
      <c r="JO524" s="21"/>
      <c r="JP524" s="21"/>
      <c r="JQ524" s="21"/>
      <c r="JR524" s="21"/>
      <c r="JS524" s="21"/>
      <c r="JT524" s="21"/>
      <c r="JU524" s="21"/>
      <c r="JV524" s="21"/>
      <c r="JW524" s="21"/>
      <c r="JX524" s="21"/>
      <c r="JY524" s="21"/>
      <c r="JZ524" s="21"/>
      <c r="KA524" s="21"/>
      <c r="KB524" s="28"/>
    </row>
    <row r="525" spans="2:288" ht="15" customHeight="1" x14ac:dyDescent="0.25">
      <c r="B525" s="1590" t="s">
        <v>1859</v>
      </c>
      <c r="C525" s="1588" t="str">
        <v/>
      </c>
      <c r="D525" s="1588" t="str">
        <v/>
      </c>
      <c r="E525" s="1588" t="str">
        <v/>
      </c>
      <c r="F525" s="1588" t="str">
        <v/>
      </c>
      <c r="G525" s="1588" t="str">
        <v/>
      </c>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8"/>
      <c r="DX525" s="21"/>
      <c r="DY525" s="21"/>
      <c r="DZ525" s="21"/>
      <c r="EA525" s="21"/>
      <c r="EB525" s="21"/>
      <c r="EC525" s="21"/>
      <c r="ED525" s="21"/>
      <c r="EE525" s="21"/>
      <c r="EF525" s="21"/>
      <c r="EG525" s="21"/>
      <c r="EH525" s="21"/>
      <c r="EI525" s="21"/>
      <c r="EJ525" s="21"/>
      <c r="EK525" s="21"/>
      <c r="EL525" s="21"/>
      <c r="EM525" s="21"/>
      <c r="EN525" s="21"/>
      <c r="EO525" s="21"/>
      <c r="EP525" s="21"/>
      <c r="EQ525" s="21"/>
      <c r="ER525" s="28"/>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c r="GQ525" s="21"/>
      <c r="GR525" s="21"/>
      <c r="GS525" s="21"/>
      <c r="GT525" s="21"/>
      <c r="GU525" s="21"/>
      <c r="GV525" s="21"/>
      <c r="GW525" s="21"/>
      <c r="GX525" s="21"/>
      <c r="GY525" s="21"/>
      <c r="GZ525" s="21"/>
      <c r="HA525" s="21"/>
      <c r="HB525" s="21"/>
      <c r="HC525" s="21"/>
      <c r="HD525" s="21"/>
      <c r="HE525" s="21"/>
      <c r="HF525" s="21"/>
      <c r="HG525" s="21"/>
      <c r="HH525" s="21"/>
      <c r="HI525" s="21"/>
      <c r="HJ525" s="21"/>
      <c r="HK525" s="21"/>
      <c r="HL525" s="21"/>
      <c r="HM525" s="21"/>
      <c r="HN525" s="21"/>
      <c r="HO525" s="21"/>
      <c r="HP525" s="21"/>
      <c r="HQ525" s="21"/>
      <c r="HR525" s="21"/>
      <c r="HS525" s="21"/>
      <c r="HT525" s="21"/>
      <c r="HU525" s="21"/>
      <c r="HV525" s="21"/>
      <c r="HW525" s="21"/>
      <c r="HX525" s="21"/>
      <c r="HY525" s="21"/>
      <c r="HZ525" s="21"/>
      <c r="IA525" s="21"/>
      <c r="IB525" s="21"/>
      <c r="IC525" s="21"/>
      <c r="ID525" s="21"/>
      <c r="IE525" s="21"/>
      <c r="IF525" s="21"/>
      <c r="IG525" s="21"/>
      <c r="IH525" s="21"/>
      <c r="II525" s="21"/>
      <c r="IJ525" s="21"/>
      <c r="IK525" s="21"/>
      <c r="IL525" s="21"/>
      <c r="IM525" s="21"/>
      <c r="IN525" s="21"/>
      <c r="IO525" s="21"/>
      <c r="IP525" s="21"/>
      <c r="IQ525" s="21"/>
      <c r="IR525" s="21"/>
      <c r="IS525" s="21"/>
      <c r="IT525" s="21"/>
      <c r="IU525" s="21"/>
      <c r="IV525" s="21"/>
      <c r="IW525" s="21"/>
      <c r="IX525" s="21"/>
      <c r="IY525" s="21"/>
      <c r="IZ525" s="21"/>
      <c r="JA525" s="21"/>
      <c r="JB525" s="21"/>
      <c r="JC525" s="21"/>
      <c r="JD525" s="21"/>
      <c r="JE525" s="21"/>
      <c r="JF525" s="21"/>
      <c r="JG525" s="28"/>
      <c r="JH525" s="21"/>
      <c r="JI525" s="21"/>
      <c r="JJ525" s="21"/>
      <c r="JK525" s="21"/>
      <c r="JL525" s="21"/>
      <c r="JM525" s="21"/>
      <c r="JN525" s="21"/>
      <c r="JO525" s="21"/>
      <c r="JP525" s="21"/>
      <c r="JQ525" s="21"/>
      <c r="JR525" s="21"/>
      <c r="JS525" s="21"/>
      <c r="JT525" s="21"/>
      <c r="JU525" s="21"/>
      <c r="JV525" s="21"/>
      <c r="JW525" s="21"/>
      <c r="JX525" s="21"/>
      <c r="JY525" s="21"/>
      <c r="JZ525" s="21"/>
      <c r="KA525" s="21"/>
      <c r="KB525" s="28"/>
    </row>
    <row r="526" spans="2:288" ht="15" customHeight="1" x14ac:dyDescent="0.25">
      <c r="B526" s="1590" t="s">
        <v>1860</v>
      </c>
      <c r="C526" s="1588" t="str">
        <v/>
      </c>
      <c r="D526" s="1588" t="str">
        <v/>
      </c>
      <c r="E526" s="1588" t="str">
        <v/>
      </c>
      <c r="F526" s="1588" t="str">
        <v/>
      </c>
      <c r="G526" s="1588" t="str">
        <v/>
      </c>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8"/>
      <c r="DX526" s="21"/>
      <c r="DY526" s="21"/>
      <c r="DZ526" s="21"/>
      <c r="EA526" s="21"/>
      <c r="EB526" s="21"/>
      <c r="EC526" s="21"/>
      <c r="ED526" s="21"/>
      <c r="EE526" s="21"/>
      <c r="EF526" s="21"/>
      <c r="EG526" s="21"/>
      <c r="EH526" s="21"/>
      <c r="EI526" s="21"/>
      <c r="EJ526" s="21"/>
      <c r="EK526" s="21"/>
      <c r="EL526" s="21"/>
      <c r="EM526" s="21"/>
      <c r="EN526" s="21"/>
      <c r="EO526" s="21"/>
      <c r="EP526" s="21"/>
      <c r="EQ526" s="21"/>
      <c r="ER526" s="28"/>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c r="GQ526" s="21"/>
      <c r="GR526" s="21"/>
      <c r="GS526" s="21"/>
      <c r="GT526" s="21"/>
      <c r="GU526" s="21"/>
      <c r="GV526" s="21"/>
      <c r="GW526" s="21"/>
      <c r="GX526" s="21"/>
      <c r="GY526" s="21"/>
      <c r="GZ526" s="21"/>
      <c r="HA526" s="21"/>
      <c r="HB526" s="21"/>
      <c r="HC526" s="21"/>
      <c r="HD526" s="21"/>
      <c r="HE526" s="21"/>
      <c r="HF526" s="21"/>
      <c r="HG526" s="21"/>
      <c r="HH526" s="21"/>
      <c r="HI526" s="21"/>
      <c r="HJ526" s="21"/>
      <c r="HK526" s="21"/>
      <c r="HL526" s="21"/>
      <c r="HM526" s="21"/>
      <c r="HN526" s="21"/>
      <c r="HO526" s="21"/>
      <c r="HP526" s="21"/>
      <c r="HQ526" s="21"/>
      <c r="HR526" s="21"/>
      <c r="HS526" s="21"/>
      <c r="HT526" s="21"/>
      <c r="HU526" s="21"/>
      <c r="HV526" s="21"/>
      <c r="HW526" s="21"/>
      <c r="HX526" s="21"/>
      <c r="HY526" s="21"/>
      <c r="HZ526" s="21"/>
      <c r="IA526" s="21"/>
      <c r="IB526" s="21"/>
      <c r="IC526" s="21"/>
      <c r="ID526" s="21"/>
      <c r="IE526" s="21"/>
      <c r="IF526" s="21"/>
      <c r="IG526" s="21"/>
      <c r="IH526" s="21"/>
      <c r="II526" s="21"/>
      <c r="IJ526" s="21"/>
      <c r="IK526" s="21"/>
      <c r="IL526" s="21"/>
      <c r="IM526" s="21"/>
      <c r="IN526" s="21"/>
      <c r="IO526" s="21"/>
      <c r="IP526" s="21"/>
      <c r="IQ526" s="21"/>
      <c r="IR526" s="21"/>
      <c r="IS526" s="21"/>
      <c r="IT526" s="21"/>
      <c r="IU526" s="21"/>
      <c r="IV526" s="21"/>
      <c r="IW526" s="21"/>
      <c r="IX526" s="21"/>
      <c r="IY526" s="21"/>
      <c r="IZ526" s="21"/>
      <c r="JA526" s="21"/>
      <c r="JB526" s="21"/>
      <c r="JC526" s="21"/>
      <c r="JD526" s="21"/>
      <c r="JE526" s="21"/>
      <c r="JF526" s="21"/>
      <c r="JG526" s="28"/>
      <c r="JH526" s="21"/>
      <c r="JI526" s="21"/>
      <c r="JJ526" s="21"/>
      <c r="JK526" s="21"/>
      <c r="JL526" s="21"/>
      <c r="JM526" s="21"/>
      <c r="JN526" s="21"/>
      <c r="JO526" s="21"/>
      <c r="JP526" s="21"/>
      <c r="JQ526" s="21"/>
      <c r="JR526" s="21"/>
      <c r="JS526" s="21"/>
      <c r="JT526" s="21"/>
      <c r="JU526" s="21"/>
      <c r="JV526" s="21"/>
      <c r="JW526" s="21"/>
      <c r="JX526" s="21"/>
      <c r="JY526" s="21"/>
      <c r="JZ526" s="21"/>
      <c r="KA526" s="21"/>
      <c r="KB526" s="28"/>
    </row>
    <row r="527" spans="2:288" ht="15" customHeight="1" x14ac:dyDescent="0.25">
      <c r="B527" s="1590" t="s">
        <v>1861</v>
      </c>
      <c r="C527" s="1588" t="str">
        <v/>
      </c>
      <c r="D527" s="1588" t="str">
        <v/>
      </c>
      <c r="E527" s="1588" t="str">
        <v/>
      </c>
      <c r="F527" s="1588" t="str">
        <v/>
      </c>
      <c r="G527" s="1588" t="str">
        <v/>
      </c>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8"/>
      <c r="DX527" s="21"/>
      <c r="DY527" s="21"/>
      <c r="DZ527" s="21"/>
      <c r="EA527" s="21"/>
      <c r="EB527" s="21"/>
      <c r="EC527" s="21"/>
      <c r="ED527" s="21"/>
      <c r="EE527" s="21"/>
      <c r="EF527" s="21"/>
      <c r="EG527" s="21"/>
      <c r="EH527" s="21"/>
      <c r="EI527" s="21"/>
      <c r="EJ527" s="21"/>
      <c r="EK527" s="21"/>
      <c r="EL527" s="21"/>
      <c r="EM527" s="21"/>
      <c r="EN527" s="21"/>
      <c r="EO527" s="21"/>
      <c r="EP527" s="21"/>
      <c r="EQ527" s="21"/>
      <c r="ER527" s="28"/>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c r="GQ527" s="21"/>
      <c r="GR527" s="21"/>
      <c r="GS527" s="21"/>
      <c r="GT527" s="21"/>
      <c r="GU527" s="21"/>
      <c r="GV527" s="21"/>
      <c r="GW527" s="21"/>
      <c r="GX527" s="21"/>
      <c r="GY527" s="21"/>
      <c r="GZ527" s="21"/>
      <c r="HA527" s="21"/>
      <c r="HB527" s="21"/>
      <c r="HC527" s="21"/>
      <c r="HD527" s="21"/>
      <c r="HE527" s="21"/>
      <c r="HF527" s="21"/>
      <c r="HG527" s="21"/>
      <c r="HH527" s="21"/>
      <c r="HI527" s="21"/>
      <c r="HJ527" s="21"/>
      <c r="HK527" s="21"/>
      <c r="HL527" s="21"/>
      <c r="HM527" s="21"/>
      <c r="HN527" s="21"/>
      <c r="HO527" s="21"/>
      <c r="HP527" s="21"/>
      <c r="HQ527" s="21"/>
      <c r="HR527" s="21"/>
      <c r="HS527" s="21"/>
      <c r="HT527" s="21"/>
      <c r="HU527" s="21"/>
      <c r="HV527" s="21"/>
      <c r="HW527" s="21"/>
      <c r="HX527" s="21"/>
      <c r="HY527" s="21"/>
      <c r="HZ527" s="21"/>
      <c r="IA527" s="21"/>
      <c r="IB527" s="21"/>
      <c r="IC527" s="21"/>
      <c r="ID527" s="21"/>
      <c r="IE527" s="21"/>
      <c r="IF527" s="21"/>
      <c r="IG527" s="21"/>
      <c r="IH527" s="21"/>
      <c r="II527" s="21"/>
      <c r="IJ527" s="21"/>
      <c r="IK527" s="21"/>
      <c r="IL527" s="21"/>
      <c r="IM527" s="21"/>
      <c r="IN527" s="21"/>
      <c r="IO527" s="21"/>
      <c r="IP527" s="21"/>
      <c r="IQ527" s="21"/>
      <c r="IR527" s="21"/>
      <c r="IS527" s="21"/>
      <c r="IT527" s="21"/>
      <c r="IU527" s="21"/>
      <c r="IV527" s="21"/>
      <c r="IW527" s="21"/>
      <c r="IX527" s="21"/>
      <c r="IY527" s="21"/>
      <c r="IZ527" s="21"/>
      <c r="JA527" s="21"/>
      <c r="JB527" s="21"/>
      <c r="JC527" s="21"/>
      <c r="JD527" s="21"/>
      <c r="JE527" s="21"/>
      <c r="JF527" s="21"/>
      <c r="JG527" s="28"/>
      <c r="JH527" s="21"/>
      <c r="JI527" s="21"/>
      <c r="JJ527" s="21"/>
      <c r="JK527" s="21"/>
      <c r="JL527" s="21"/>
      <c r="JM527" s="21"/>
      <c r="JN527" s="21"/>
      <c r="JO527" s="21"/>
      <c r="JP527" s="21"/>
      <c r="JQ527" s="21"/>
      <c r="JR527" s="21"/>
      <c r="JS527" s="21"/>
      <c r="JT527" s="21"/>
      <c r="JU527" s="21"/>
      <c r="JV527" s="21"/>
      <c r="JW527" s="21"/>
      <c r="JX527" s="21"/>
      <c r="JY527" s="21"/>
      <c r="JZ527" s="21"/>
      <c r="KA527" s="21"/>
      <c r="KB527" s="28"/>
    </row>
    <row r="528" spans="2:288" ht="15" customHeight="1" x14ac:dyDescent="0.25">
      <c r="B528" s="1590" t="s">
        <v>1862</v>
      </c>
      <c r="C528" s="1588" t="str">
        <v/>
      </c>
      <c r="D528" s="1588" t="str">
        <v/>
      </c>
      <c r="E528" s="1588" t="str">
        <v/>
      </c>
      <c r="F528" s="1588" t="str">
        <v/>
      </c>
      <c r="G528" s="1588" t="str">
        <v/>
      </c>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8"/>
      <c r="DX528" s="21"/>
      <c r="DY528" s="21"/>
      <c r="DZ528" s="21"/>
      <c r="EA528" s="21"/>
      <c r="EB528" s="21"/>
      <c r="EC528" s="21"/>
      <c r="ED528" s="21"/>
      <c r="EE528" s="21"/>
      <c r="EF528" s="21"/>
      <c r="EG528" s="21"/>
      <c r="EH528" s="21"/>
      <c r="EI528" s="21"/>
      <c r="EJ528" s="21"/>
      <c r="EK528" s="21"/>
      <c r="EL528" s="21"/>
      <c r="EM528" s="21"/>
      <c r="EN528" s="21"/>
      <c r="EO528" s="21"/>
      <c r="EP528" s="21"/>
      <c r="EQ528" s="21"/>
      <c r="ER528" s="28"/>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c r="GR528" s="21"/>
      <c r="GS528" s="21"/>
      <c r="GT528" s="21"/>
      <c r="GU528" s="21"/>
      <c r="GV528" s="21"/>
      <c r="GW528" s="21"/>
      <c r="GX528" s="21"/>
      <c r="GY528" s="21"/>
      <c r="GZ528" s="21"/>
      <c r="HA528" s="21"/>
      <c r="HB528" s="21"/>
      <c r="HC528" s="21"/>
      <c r="HD528" s="21"/>
      <c r="HE528" s="21"/>
      <c r="HF528" s="21"/>
      <c r="HG528" s="21"/>
      <c r="HH528" s="21"/>
      <c r="HI528" s="21"/>
      <c r="HJ528" s="21"/>
      <c r="HK528" s="21"/>
      <c r="HL528" s="21"/>
      <c r="HM528" s="21"/>
      <c r="HN528" s="21"/>
      <c r="HO528" s="21"/>
      <c r="HP528" s="21"/>
      <c r="HQ528" s="21"/>
      <c r="HR528" s="21"/>
      <c r="HS528" s="21"/>
      <c r="HT528" s="21"/>
      <c r="HU528" s="21"/>
      <c r="HV528" s="21"/>
      <c r="HW528" s="21"/>
      <c r="HX528" s="21"/>
      <c r="HY528" s="21"/>
      <c r="HZ528" s="21"/>
      <c r="IA528" s="21"/>
      <c r="IB528" s="21"/>
      <c r="IC528" s="21"/>
      <c r="ID528" s="21"/>
      <c r="IE528" s="21"/>
      <c r="IF528" s="21"/>
      <c r="IG528" s="21"/>
      <c r="IH528" s="21"/>
      <c r="II528" s="21"/>
      <c r="IJ528" s="21"/>
      <c r="IK528" s="21"/>
      <c r="IL528" s="21"/>
      <c r="IM528" s="21"/>
      <c r="IN528" s="21"/>
      <c r="IO528" s="21"/>
      <c r="IP528" s="21"/>
      <c r="IQ528" s="21"/>
      <c r="IR528" s="21"/>
      <c r="IS528" s="21"/>
      <c r="IT528" s="21"/>
      <c r="IU528" s="21"/>
      <c r="IV528" s="21"/>
      <c r="IW528" s="21"/>
      <c r="IX528" s="21"/>
      <c r="IY528" s="21"/>
      <c r="IZ528" s="21"/>
      <c r="JA528" s="21"/>
      <c r="JB528" s="21"/>
      <c r="JC528" s="21"/>
      <c r="JD528" s="21"/>
      <c r="JE528" s="21"/>
      <c r="JF528" s="21"/>
      <c r="JG528" s="28"/>
      <c r="JH528" s="21"/>
      <c r="JI528" s="21"/>
      <c r="JJ528" s="21"/>
      <c r="JK528" s="21"/>
      <c r="JL528" s="21"/>
      <c r="JM528" s="21"/>
      <c r="JN528" s="21"/>
      <c r="JO528" s="21"/>
      <c r="JP528" s="21"/>
      <c r="JQ528" s="21"/>
      <c r="JR528" s="21"/>
      <c r="JS528" s="21"/>
      <c r="JT528" s="21"/>
      <c r="JU528" s="21"/>
      <c r="JV528" s="21"/>
      <c r="JW528" s="21"/>
      <c r="JX528" s="21"/>
      <c r="JY528" s="21"/>
      <c r="JZ528" s="21"/>
      <c r="KA528" s="21"/>
      <c r="KB528" s="28"/>
    </row>
    <row r="529" spans="2:288" ht="15" customHeight="1" x14ac:dyDescent="0.25">
      <c r="B529" s="1590" t="s">
        <v>1863</v>
      </c>
      <c r="C529" s="1588" t="str">
        <v/>
      </c>
      <c r="D529" s="1588" t="str">
        <v/>
      </c>
      <c r="E529" s="1588" t="str">
        <v/>
      </c>
      <c r="F529" s="1588" t="str">
        <v/>
      </c>
      <c r="G529" s="1588" t="str">
        <v/>
      </c>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8"/>
      <c r="DX529" s="21"/>
      <c r="DY529" s="21"/>
      <c r="DZ529" s="21"/>
      <c r="EA529" s="21"/>
      <c r="EB529" s="21"/>
      <c r="EC529" s="21"/>
      <c r="ED529" s="21"/>
      <c r="EE529" s="21"/>
      <c r="EF529" s="21"/>
      <c r="EG529" s="21"/>
      <c r="EH529" s="21"/>
      <c r="EI529" s="21"/>
      <c r="EJ529" s="21"/>
      <c r="EK529" s="21"/>
      <c r="EL529" s="21"/>
      <c r="EM529" s="21"/>
      <c r="EN529" s="21"/>
      <c r="EO529" s="21"/>
      <c r="EP529" s="21"/>
      <c r="EQ529" s="21"/>
      <c r="ER529" s="28"/>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c r="GR529" s="21"/>
      <c r="GS529" s="21"/>
      <c r="GT529" s="21"/>
      <c r="GU529" s="21"/>
      <c r="GV529" s="21"/>
      <c r="GW529" s="21"/>
      <c r="GX529" s="21"/>
      <c r="GY529" s="21"/>
      <c r="GZ529" s="21"/>
      <c r="HA529" s="21"/>
      <c r="HB529" s="21"/>
      <c r="HC529" s="21"/>
      <c r="HD529" s="21"/>
      <c r="HE529" s="21"/>
      <c r="HF529" s="21"/>
      <c r="HG529" s="21"/>
      <c r="HH529" s="21"/>
      <c r="HI529" s="21"/>
      <c r="HJ529" s="21"/>
      <c r="HK529" s="21"/>
      <c r="HL529" s="21"/>
      <c r="HM529" s="21"/>
      <c r="HN529" s="21"/>
      <c r="HO529" s="21"/>
      <c r="HP529" s="21"/>
      <c r="HQ529" s="21"/>
      <c r="HR529" s="21"/>
      <c r="HS529" s="21"/>
      <c r="HT529" s="21"/>
      <c r="HU529" s="21"/>
      <c r="HV529" s="21"/>
      <c r="HW529" s="21"/>
      <c r="HX529" s="21"/>
      <c r="HY529" s="21"/>
      <c r="HZ529" s="21"/>
      <c r="IA529" s="21"/>
      <c r="IB529" s="21"/>
      <c r="IC529" s="21"/>
      <c r="ID529" s="21"/>
      <c r="IE529" s="21"/>
      <c r="IF529" s="21"/>
      <c r="IG529" s="21"/>
      <c r="IH529" s="21"/>
      <c r="II529" s="21"/>
      <c r="IJ529" s="21"/>
      <c r="IK529" s="21"/>
      <c r="IL529" s="21"/>
      <c r="IM529" s="21"/>
      <c r="IN529" s="21"/>
      <c r="IO529" s="21"/>
      <c r="IP529" s="21"/>
      <c r="IQ529" s="21"/>
      <c r="IR529" s="21"/>
      <c r="IS529" s="21"/>
      <c r="IT529" s="21"/>
      <c r="IU529" s="21"/>
      <c r="IV529" s="21"/>
      <c r="IW529" s="21"/>
      <c r="IX529" s="21"/>
      <c r="IY529" s="21"/>
      <c r="IZ529" s="21"/>
      <c r="JA529" s="21"/>
      <c r="JB529" s="21"/>
      <c r="JC529" s="21"/>
      <c r="JD529" s="21"/>
      <c r="JE529" s="21"/>
      <c r="JF529" s="21"/>
      <c r="JG529" s="28"/>
      <c r="JH529" s="21"/>
      <c r="JI529" s="21"/>
      <c r="JJ529" s="21"/>
      <c r="JK529" s="21"/>
      <c r="JL529" s="21"/>
      <c r="JM529" s="21"/>
      <c r="JN529" s="21"/>
      <c r="JO529" s="21"/>
      <c r="JP529" s="21"/>
      <c r="JQ529" s="21"/>
      <c r="JR529" s="21"/>
      <c r="JS529" s="21"/>
      <c r="JT529" s="21"/>
      <c r="JU529" s="21"/>
      <c r="JV529" s="21"/>
      <c r="JW529" s="21"/>
      <c r="JX529" s="21"/>
      <c r="JY529" s="21"/>
      <c r="JZ529" s="21"/>
      <c r="KA529" s="21"/>
      <c r="KB529" s="28"/>
    </row>
    <row r="530" spans="2:288" ht="15" customHeight="1" x14ac:dyDescent="0.25">
      <c r="B530" s="1590" t="s">
        <v>1864</v>
      </c>
      <c r="C530" s="1588" t="str">
        <v/>
      </c>
      <c r="D530" s="1588" t="str">
        <v/>
      </c>
      <c r="E530" s="1588" t="str">
        <v/>
      </c>
      <c r="F530" s="1588" t="str">
        <v/>
      </c>
      <c r="G530" s="1588" t="str">
        <v/>
      </c>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8"/>
      <c r="DX530" s="21"/>
      <c r="DY530" s="21"/>
      <c r="DZ530" s="21"/>
      <c r="EA530" s="21"/>
      <c r="EB530" s="21"/>
      <c r="EC530" s="21"/>
      <c r="ED530" s="21"/>
      <c r="EE530" s="21"/>
      <c r="EF530" s="21"/>
      <c r="EG530" s="21"/>
      <c r="EH530" s="21"/>
      <c r="EI530" s="21"/>
      <c r="EJ530" s="21"/>
      <c r="EK530" s="21"/>
      <c r="EL530" s="21"/>
      <c r="EM530" s="21"/>
      <c r="EN530" s="21"/>
      <c r="EO530" s="21"/>
      <c r="EP530" s="21"/>
      <c r="EQ530" s="21"/>
      <c r="ER530" s="28"/>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c r="GQ530" s="21"/>
      <c r="GR530" s="21"/>
      <c r="GS530" s="21"/>
      <c r="GT530" s="21"/>
      <c r="GU530" s="21"/>
      <c r="GV530" s="21"/>
      <c r="GW530" s="21"/>
      <c r="GX530" s="21"/>
      <c r="GY530" s="21"/>
      <c r="GZ530" s="21"/>
      <c r="HA530" s="21"/>
      <c r="HB530" s="21"/>
      <c r="HC530" s="21"/>
      <c r="HD530" s="21"/>
      <c r="HE530" s="21"/>
      <c r="HF530" s="21"/>
      <c r="HG530" s="21"/>
      <c r="HH530" s="21"/>
      <c r="HI530" s="21"/>
      <c r="HJ530" s="21"/>
      <c r="HK530" s="21"/>
      <c r="HL530" s="21"/>
      <c r="HM530" s="21"/>
      <c r="HN530" s="21"/>
      <c r="HO530" s="21"/>
      <c r="HP530" s="21"/>
      <c r="HQ530" s="21"/>
      <c r="HR530" s="21"/>
      <c r="HS530" s="21"/>
      <c r="HT530" s="21"/>
      <c r="HU530" s="21"/>
      <c r="HV530" s="21"/>
      <c r="HW530" s="21"/>
      <c r="HX530" s="21"/>
      <c r="HY530" s="21"/>
      <c r="HZ530" s="21"/>
      <c r="IA530" s="21"/>
      <c r="IB530" s="21"/>
      <c r="IC530" s="21"/>
      <c r="ID530" s="21"/>
      <c r="IE530" s="21"/>
      <c r="IF530" s="21"/>
      <c r="IG530" s="21"/>
      <c r="IH530" s="21"/>
      <c r="II530" s="21"/>
      <c r="IJ530" s="21"/>
      <c r="IK530" s="21"/>
      <c r="IL530" s="21"/>
      <c r="IM530" s="21"/>
      <c r="IN530" s="21"/>
      <c r="IO530" s="21"/>
      <c r="IP530" s="21"/>
      <c r="IQ530" s="21"/>
      <c r="IR530" s="21"/>
      <c r="IS530" s="21"/>
      <c r="IT530" s="21"/>
      <c r="IU530" s="21"/>
      <c r="IV530" s="21"/>
      <c r="IW530" s="21"/>
      <c r="IX530" s="21"/>
      <c r="IY530" s="21"/>
      <c r="IZ530" s="21"/>
      <c r="JA530" s="21"/>
      <c r="JB530" s="21"/>
      <c r="JC530" s="21"/>
      <c r="JD530" s="21"/>
      <c r="JE530" s="21"/>
      <c r="JF530" s="21"/>
      <c r="JG530" s="28"/>
      <c r="JH530" s="21"/>
      <c r="JI530" s="21"/>
      <c r="JJ530" s="21"/>
      <c r="JK530" s="21"/>
      <c r="JL530" s="21"/>
      <c r="JM530" s="21"/>
      <c r="JN530" s="21"/>
      <c r="JO530" s="21"/>
      <c r="JP530" s="21"/>
      <c r="JQ530" s="21"/>
      <c r="JR530" s="21"/>
      <c r="JS530" s="21"/>
      <c r="JT530" s="21"/>
      <c r="JU530" s="21"/>
      <c r="JV530" s="21"/>
      <c r="JW530" s="21"/>
      <c r="JX530" s="21"/>
      <c r="JY530" s="21"/>
      <c r="JZ530" s="21"/>
      <c r="KA530" s="21"/>
      <c r="KB530" s="28"/>
    </row>
    <row r="531" spans="2:288" ht="15" customHeight="1" x14ac:dyDescent="0.25">
      <c r="B531" s="1590" t="s">
        <v>1865</v>
      </c>
      <c r="C531" s="1588" t="str">
        <v/>
      </c>
      <c r="D531" s="1588" t="str">
        <v/>
      </c>
      <c r="E531" s="1588" t="str">
        <v/>
      </c>
      <c r="F531" s="1588" t="str">
        <v/>
      </c>
      <c r="G531" s="1588" t="str">
        <v/>
      </c>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8"/>
      <c r="DX531" s="21"/>
      <c r="DY531" s="21"/>
      <c r="DZ531" s="21"/>
      <c r="EA531" s="21"/>
      <c r="EB531" s="21"/>
      <c r="EC531" s="21"/>
      <c r="ED531" s="21"/>
      <c r="EE531" s="21"/>
      <c r="EF531" s="21"/>
      <c r="EG531" s="21"/>
      <c r="EH531" s="21"/>
      <c r="EI531" s="21"/>
      <c r="EJ531" s="21"/>
      <c r="EK531" s="21"/>
      <c r="EL531" s="21"/>
      <c r="EM531" s="21"/>
      <c r="EN531" s="21"/>
      <c r="EO531" s="21"/>
      <c r="EP531" s="21"/>
      <c r="EQ531" s="21"/>
      <c r="ER531" s="28"/>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c r="GQ531" s="21"/>
      <c r="GR531" s="21"/>
      <c r="GS531" s="21"/>
      <c r="GT531" s="21"/>
      <c r="GU531" s="21"/>
      <c r="GV531" s="21"/>
      <c r="GW531" s="21"/>
      <c r="GX531" s="21"/>
      <c r="GY531" s="21"/>
      <c r="GZ531" s="21"/>
      <c r="HA531" s="21"/>
      <c r="HB531" s="21"/>
      <c r="HC531" s="21"/>
      <c r="HD531" s="21"/>
      <c r="HE531" s="21"/>
      <c r="HF531" s="21"/>
      <c r="HG531" s="21"/>
      <c r="HH531" s="21"/>
      <c r="HI531" s="21"/>
      <c r="HJ531" s="21"/>
      <c r="HK531" s="21"/>
      <c r="HL531" s="21"/>
      <c r="HM531" s="21"/>
      <c r="HN531" s="21"/>
      <c r="HO531" s="21"/>
      <c r="HP531" s="21"/>
      <c r="HQ531" s="21"/>
      <c r="HR531" s="21"/>
      <c r="HS531" s="21"/>
      <c r="HT531" s="21"/>
      <c r="HU531" s="21"/>
      <c r="HV531" s="21"/>
      <c r="HW531" s="21"/>
      <c r="HX531" s="21"/>
      <c r="HY531" s="21"/>
      <c r="HZ531" s="21"/>
      <c r="IA531" s="21"/>
      <c r="IB531" s="21"/>
      <c r="IC531" s="21"/>
      <c r="ID531" s="21"/>
      <c r="IE531" s="21"/>
      <c r="IF531" s="21"/>
      <c r="IG531" s="21"/>
      <c r="IH531" s="21"/>
      <c r="II531" s="21"/>
      <c r="IJ531" s="21"/>
      <c r="IK531" s="21"/>
      <c r="IL531" s="21"/>
      <c r="IM531" s="21"/>
      <c r="IN531" s="21"/>
      <c r="IO531" s="21"/>
      <c r="IP531" s="21"/>
      <c r="IQ531" s="21"/>
      <c r="IR531" s="21"/>
      <c r="IS531" s="21"/>
      <c r="IT531" s="21"/>
      <c r="IU531" s="21"/>
      <c r="IV531" s="21"/>
      <c r="IW531" s="21"/>
      <c r="IX531" s="21"/>
      <c r="IY531" s="21"/>
      <c r="IZ531" s="21"/>
      <c r="JA531" s="21"/>
      <c r="JB531" s="21"/>
      <c r="JC531" s="21"/>
      <c r="JD531" s="21"/>
      <c r="JE531" s="21"/>
      <c r="JF531" s="21"/>
      <c r="JG531" s="28"/>
      <c r="JH531" s="21"/>
      <c r="JI531" s="21"/>
      <c r="JJ531" s="21"/>
      <c r="JK531" s="21"/>
      <c r="JL531" s="21"/>
      <c r="JM531" s="21"/>
      <c r="JN531" s="21"/>
      <c r="JO531" s="21"/>
      <c r="JP531" s="21"/>
      <c r="JQ531" s="21"/>
      <c r="JR531" s="21"/>
      <c r="JS531" s="21"/>
      <c r="JT531" s="21"/>
      <c r="JU531" s="21"/>
      <c r="JV531" s="21"/>
      <c r="JW531" s="21"/>
      <c r="JX531" s="21"/>
      <c r="JY531" s="21"/>
      <c r="JZ531" s="21"/>
      <c r="KA531" s="21"/>
      <c r="KB531" s="28"/>
    </row>
    <row r="532" spans="2:288" ht="15" customHeight="1" x14ac:dyDescent="0.25">
      <c r="B532" s="1590" t="s">
        <v>1866</v>
      </c>
      <c r="C532" s="1588" t="str">
        <v/>
      </c>
      <c r="D532" s="1588" t="str">
        <v/>
      </c>
      <c r="E532" s="1588" t="str">
        <v/>
      </c>
      <c r="F532" s="1588" t="str">
        <v/>
      </c>
      <c r="G532" s="1588" t="str">
        <v/>
      </c>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8"/>
      <c r="DX532" s="21"/>
      <c r="DY532" s="21"/>
      <c r="DZ532" s="21"/>
      <c r="EA532" s="21"/>
      <c r="EB532" s="21"/>
      <c r="EC532" s="21"/>
      <c r="ED532" s="21"/>
      <c r="EE532" s="21"/>
      <c r="EF532" s="21"/>
      <c r="EG532" s="21"/>
      <c r="EH532" s="21"/>
      <c r="EI532" s="21"/>
      <c r="EJ532" s="21"/>
      <c r="EK532" s="21"/>
      <c r="EL532" s="21"/>
      <c r="EM532" s="21"/>
      <c r="EN532" s="21"/>
      <c r="EO532" s="21"/>
      <c r="EP532" s="21"/>
      <c r="EQ532" s="21"/>
      <c r="ER532" s="28"/>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c r="GQ532" s="21"/>
      <c r="GR532" s="21"/>
      <c r="GS532" s="21"/>
      <c r="GT532" s="21"/>
      <c r="GU532" s="21"/>
      <c r="GV532" s="21"/>
      <c r="GW532" s="21"/>
      <c r="GX532" s="21"/>
      <c r="GY532" s="21"/>
      <c r="GZ532" s="21"/>
      <c r="HA532" s="21"/>
      <c r="HB532" s="21"/>
      <c r="HC532" s="21"/>
      <c r="HD532" s="21"/>
      <c r="HE532" s="21"/>
      <c r="HF532" s="21"/>
      <c r="HG532" s="21"/>
      <c r="HH532" s="21"/>
      <c r="HI532" s="21"/>
      <c r="HJ532" s="21"/>
      <c r="HK532" s="21"/>
      <c r="HL532" s="21"/>
      <c r="HM532" s="21"/>
      <c r="HN532" s="21"/>
      <c r="HO532" s="21"/>
      <c r="HP532" s="21"/>
      <c r="HQ532" s="21"/>
      <c r="HR532" s="21"/>
      <c r="HS532" s="21"/>
      <c r="HT532" s="21"/>
      <c r="HU532" s="21"/>
      <c r="HV532" s="21"/>
      <c r="HW532" s="21"/>
      <c r="HX532" s="21"/>
      <c r="HY532" s="21"/>
      <c r="HZ532" s="21"/>
      <c r="IA532" s="21"/>
      <c r="IB532" s="21"/>
      <c r="IC532" s="21"/>
      <c r="ID532" s="21"/>
      <c r="IE532" s="21"/>
      <c r="IF532" s="21"/>
      <c r="IG532" s="21"/>
      <c r="IH532" s="21"/>
      <c r="II532" s="21"/>
      <c r="IJ532" s="21"/>
      <c r="IK532" s="21"/>
      <c r="IL532" s="21"/>
      <c r="IM532" s="21"/>
      <c r="IN532" s="21"/>
      <c r="IO532" s="21"/>
      <c r="IP532" s="21"/>
      <c r="IQ532" s="21"/>
      <c r="IR532" s="21"/>
      <c r="IS532" s="21"/>
      <c r="IT532" s="21"/>
      <c r="IU532" s="21"/>
      <c r="IV532" s="21"/>
      <c r="IW532" s="21"/>
      <c r="IX532" s="21"/>
      <c r="IY532" s="21"/>
      <c r="IZ532" s="21"/>
      <c r="JA532" s="21"/>
      <c r="JB532" s="21"/>
      <c r="JC532" s="21"/>
      <c r="JD532" s="21"/>
      <c r="JE532" s="21"/>
      <c r="JF532" s="21"/>
      <c r="JG532" s="28"/>
      <c r="JH532" s="21"/>
      <c r="JI532" s="21"/>
      <c r="JJ532" s="21"/>
      <c r="JK532" s="21"/>
      <c r="JL532" s="21"/>
      <c r="JM532" s="21"/>
      <c r="JN532" s="21"/>
      <c r="JO532" s="21"/>
      <c r="JP532" s="21"/>
      <c r="JQ532" s="21"/>
      <c r="JR532" s="21"/>
      <c r="JS532" s="21"/>
      <c r="JT532" s="21"/>
      <c r="JU532" s="21"/>
      <c r="JV532" s="21"/>
      <c r="JW532" s="21"/>
      <c r="JX532" s="21"/>
      <c r="JY532" s="21"/>
      <c r="JZ532" s="21"/>
      <c r="KA532" s="21"/>
      <c r="KB532" s="28"/>
    </row>
    <row r="533" spans="2:288" ht="15" customHeight="1" x14ac:dyDescent="0.25">
      <c r="B533" s="1590" t="s">
        <v>1867</v>
      </c>
      <c r="C533" s="1588" t="str">
        <v/>
      </c>
      <c r="D533" s="1588" t="str">
        <v/>
      </c>
      <c r="E533" s="1588" t="str">
        <v/>
      </c>
      <c r="F533" s="1588" t="str">
        <v/>
      </c>
      <c r="G533" s="1588" t="str">
        <v/>
      </c>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8"/>
      <c r="DX533" s="21"/>
      <c r="DY533" s="21"/>
      <c r="DZ533" s="21"/>
      <c r="EA533" s="21"/>
      <c r="EB533" s="21"/>
      <c r="EC533" s="21"/>
      <c r="ED533" s="21"/>
      <c r="EE533" s="21"/>
      <c r="EF533" s="21"/>
      <c r="EG533" s="21"/>
      <c r="EH533" s="21"/>
      <c r="EI533" s="21"/>
      <c r="EJ533" s="21"/>
      <c r="EK533" s="21"/>
      <c r="EL533" s="21"/>
      <c r="EM533" s="21"/>
      <c r="EN533" s="21"/>
      <c r="EO533" s="21"/>
      <c r="EP533" s="21"/>
      <c r="EQ533" s="21"/>
      <c r="ER533" s="28"/>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c r="GQ533" s="21"/>
      <c r="GR533" s="21"/>
      <c r="GS533" s="21"/>
      <c r="GT533" s="21"/>
      <c r="GU533" s="21"/>
      <c r="GV533" s="21"/>
      <c r="GW533" s="21"/>
      <c r="GX533" s="21"/>
      <c r="GY533" s="21"/>
      <c r="GZ533" s="21"/>
      <c r="HA533" s="21"/>
      <c r="HB533" s="21"/>
      <c r="HC533" s="21"/>
      <c r="HD533" s="21"/>
      <c r="HE533" s="21"/>
      <c r="HF533" s="21"/>
      <c r="HG533" s="21"/>
      <c r="HH533" s="21"/>
      <c r="HI533" s="21"/>
      <c r="HJ533" s="21"/>
      <c r="HK533" s="21"/>
      <c r="HL533" s="21"/>
      <c r="HM533" s="21"/>
      <c r="HN533" s="21"/>
      <c r="HO533" s="21"/>
      <c r="HP533" s="21"/>
      <c r="HQ533" s="21"/>
      <c r="HR533" s="21"/>
      <c r="HS533" s="21"/>
      <c r="HT533" s="21"/>
      <c r="HU533" s="21"/>
      <c r="HV533" s="21"/>
      <c r="HW533" s="21"/>
      <c r="HX533" s="21"/>
      <c r="HY533" s="21"/>
      <c r="HZ533" s="21"/>
      <c r="IA533" s="21"/>
      <c r="IB533" s="21"/>
      <c r="IC533" s="21"/>
      <c r="ID533" s="21"/>
      <c r="IE533" s="21"/>
      <c r="IF533" s="21"/>
      <c r="IG533" s="21"/>
      <c r="IH533" s="21"/>
      <c r="II533" s="21"/>
      <c r="IJ533" s="21"/>
      <c r="IK533" s="21"/>
      <c r="IL533" s="21"/>
      <c r="IM533" s="21"/>
      <c r="IN533" s="21"/>
      <c r="IO533" s="21"/>
      <c r="IP533" s="21"/>
      <c r="IQ533" s="21"/>
      <c r="IR533" s="21"/>
      <c r="IS533" s="21"/>
      <c r="IT533" s="21"/>
      <c r="IU533" s="21"/>
      <c r="IV533" s="21"/>
      <c r="IW533" s="21"/>
      <c r="IX533" s="21"/>
      <c r="IY533" s="21"/>
      <c r="IZ533" s="21"/>
      <c r="JA533" s="21"/>
      <c r="JB533" s="21"/>
      <c r="JC533" s="21"/>
      <c r="JD533" s="21"/>
      <c r="JE533" s="21"/>
      <c r="JF533" s="21"/>
      <c r="JG533" s="28"/>
      <c r="JH533" s="21"/>
      <c r="JI533" s="21"/>
      <c r="JJ533" s="21"/>
      <c r="JK533" s="21"/>
      <c r="JL533" s="21"/>
      <c r="JM533" s="21"/>
      <c r="JN533" s="21"/>
      <c r="JO533" s="21"/>
      <c r="JP533" s="21"/>
      <c r="JQ533" s="21"/>
      <c r="JR533" s="21"/>
      <c r="JS533" s="21"/>
      <c r="JT533" s="21"/>
      <c r="JU533" s="21"/>
      <c r="JV533" s="21"/>
      <c r="JW533" s="21"/>
      <c r="JX533" s="21"/>
      <c r="JY533" s="21"/>
      <c r="JZ533" s="21"/>
      <c r="KA533" s="21"/>
      <c r="KB533" s="28"/>
    </row>
    <row r="534" spans="2:288" ht="15" customHeight="1" x14ac:dyDescent="0.25">
      <c r="B534" s="1590" t="s">
        <v>1868</v>
      </c>
      <c r="C534" s="1588" t="str">
        <v/>
      </c>
      <c r="D534" s="1588" t="str">
        <v/>
      </c>
      <c r="E534" s="1588" t="str">
        <v/>
      </c>
      <c r="F534" s="1588" t="str">
        <v/>
      </c>
      <c r="G534" s="1588" t="str">
        <v/>
      </c>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8"/>
      <c r="DX534" s="21"/>
      <c r="DY534" s="21"/>
      <c r="DZ534" s="21"/>
      <c r="EA534" s="21"/>
      <c r="EB534" s="21"/>
      <c r="EC534" s="21"/>
      <c r="ED534" s="21"/>
      <c r="EE534" s="21"/>
      <c r="EF534" s="21"/>
      <c r="EG534" s="21"/>
      <c r="EH534" s="21"/>
      <c r="EI534" s="21"/>
      <c r="EJ534" s="21"/>
      <c r="EK534" s="21"/>
      <c r="EL534" s="21"/>
      <c r="EM534" s="21"/>
      <c r="EN534" s="21"/>
      <c r="EO534" s="21"/>
      <c r="EP534" s="21"/>
      <c r="EQ534" s="21"/>
      <c r="ER534" s="28"/>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c r="GQ534" s="21"/>
      <c r="GR534" s="21"/>
      <c r="GS534" s="21"/>
      <c r="GT534" s="21"/>
      <c r="GU534" s="21"/>
      <c r="GV534" s="21"/>
      <c r="GW534" s="21"/>
      <c r="GX534" s="21"/>
      <c r="GY534" s="21"/>
      <c r="GZ534" s="21"/>
      <c r="HA534" s="21"/>
      <c r="HB534" s="21"/>
      <c r="HC534" s="21"/>
      <c r="HD534" s="21"/>
      <c r="HE534" s="21"/>
      <c r="HF534" s="21"/>
      <c r="HG534" s="21"/>
      <c r="HH534" s="21"/>
      <c r="HI534" s="21"/>
      <c r="HJ534" s="21"/>
      <c r="HK534" s="21"/>
      <c r="HL534" s="21"/>
      <c r="HM534" s="21"/>
      <c r="HN534" s="21"/>
      <c r="HO534" s="21"/>
      <c r="HP534" s="21"/>
      <c r="HQ534" s="21"/>
      <c r="HR534" s="21"/>
      <c r="HS534" s="21"/>
      <c r="HT534" s="21"/>
      <c r="HU534" s="21"/>
      <c r="HV534" s="21"/>
      <c r="HW534" s="21"/>
      <c r="HX534" s="21"/>
      <c r="HY534" s="21"/>
      <c r="HZ534" s="21"/>
      <c r="IA534" s="21"/>
      <c r="IB534" s="21"/>
      <c r="IC534" s="21"/>
      <c r="ID534" s="21"/>
      <c r="IE534" s="21"/>
      <c r="IF534" s="21"/>
      <c r="IG534" s="21"/>
      <c r="IH534" s="21"/>
      <c r="II534" s="21"/>
      <c r="IJ534" s="21"/>
      <c r="IK534" s="21"/>
      <c r="IL534" s="21"/>
      <c r="IM534" s="21"/>
      <c r="IN534" s="21"/>
      <c r="IO534" s="21"/>
      <c r="IP534" s="21"/>
      <c r="IQ534" s="21"/>
      <c r="IR534" s="21"/>
      <c r="IS534" s="21"/>
      <c r="IT534" s="21"/>
      <c r="IU534" s="21"/>
      <c r="IV534" s="21"/>
      <c r="IW534" s="21"/>
      <c r="IX534" s="21"/>
      <c r="IY534" s="21"/>
      <c r="IZ534" s="21"/>
      <c r="JA534" s="21"/>
      <c r="JB534" s="21"/>
      <c r="JC534" s="21"/>
      <c r="JD534" s="21"/>
      <c r="JE534" s="21"/>
      <c r="JF534" s="21"/>
      <c r="JG534" s="28"/>
      <c r="JH534" s="21"/>
      <c r="JI534" s="21"/>
      <c r="JJ534" s="21"/>
      <c r="JK534" s="21"/>
      <c r="JL534" s="21"/>
      <c r="JM534" s="21"/>
      <c r="JN534" s="21"/>
      <c r="JO534" s="21"/>
      <c r="JP534" s="21"/>
      <c r="JQ534" s="21"/>
      <c r="JR534" s="21"/>
      <c r="JS534" s="21"/>
      <c r="JT534" s="21"/>
      <c r="JU534" s="21"/>
      <c r="JV534" s="21"/>
      <c r="JW534" s="21"/>
      <c r="JX534" s="21"/>
      <c r="JY534" s="21"/>
      <c r="JZ534" s="21"/>
      <c r="KA534" s="21"/>
      <c r="KB534" s="28"/>
    </row>
    <row r="535" spans="2:288" ht="15" customHeight="1" x14ac:dyDescent="0.25">
      <c r="B535" s="1590" t="s">
        <v>1869</v>
      </c>
      <c r="C535" s="1588" t="str">
        <v/>
      </c>
      <c r="D535" s="1588" t="str">
        <v/>
      </c>
      <c r="E535" s="1588" t="str">
        <v/>
      </c>
      <c r="F535" s="1588" t="str">
        <v/>
      </c>
      <c r="G535" s="1588" t="str">
        <v/>
      </c>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8"/>
      <c r="DX535" s="21"/>
      <c r="DY535" s="21"/>
      <c r="DZ535" s="21"/>
      <c r="EA535" s="21"/>
      <c r="EB535" s="21"/>
      <c r="EC535" s="21"/>
      <c r="ED535" s="21"/>
      <c r="EE535" s="21"/>
      <c r="EF535" s="21"/>
      <c r="EG535" s="21"/>
      <c r="EH535" s="21"/>
      <c r="EI535" s="21"/>
      <c r="EJ535" s="21"/>
      <c r="EK535" s="21"/>
      <c r="EL535" s="21"/>
      <c r="EM535" s="21"/>
      <c r="EN535" s="21"/>
      <c r="EO535" s="21"/>
      <c r="EP535" s="21"/>
      <c r="EQ535" s="21"/>
      <c r="ER535" s="28"/>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c r="GQ535" s="21"/>
      <c r="GR535" s="21"/>
      <c r="GS535" s="21"/>
      <c r="GT535" s="21"/>
      <c r="GU535" s="21"/>
      <c r="GV535" s="21"/>
      <c r="GW535" s="21"/>
      <c r="GX535" s="21"/>
      <c r="GY535" s="21"/>
      <c r="GZ535" s="21"/>
      <c r="HA535" s="21"/>
      <c r="HB535" s="21"/>
      <c r="HC535" s="21"/>
      <c r="HD535" s="21"/>
      <c r="HE535" s="21"/>
      <c r="HF535" s="21"/>
      <c r="HG535" s="21"/>
      <c r="HH535" s="21"/>
      <c r="HI535" s="21"/>
      <c r="HJ535" s="21"/>
      <c r="HK535" s="21"/>
      <c r="HL535" s="21"/>
      <c r="HM535" s="21"/>
      <c r="HN535" s="21"/>
      <c r="HO535" s="21"/>
      <c r="HP535" s="21"/>
      <c r="HQ535" s="21"/>
      <c r="HR535" s="21"/>
      <c r="HS535" s="21"/>
      <c r="HT535" s="21"/>
      <c r="HU535" s="21"/>
      <c r="HV535" s="21"/>
      <c r="HW535" s="21"/>
      <c r="HX535" s="21"/>
      <c r="HY535" s="21"/>
      <c r="HZ535" s="21"/>
      <c r="IA535" s="21"/>
      <c r="IB535" s="21"/>
      <c r="IC535" s="21"/>
      <c r="ID535" s="21"/>
      <c r="IE535" s="21"/>
      <c r="IF535" s="21"/>
      <c r="IG535" s="21"/>
      <c r="IH535" s="21"/>
      <c r="II535" s="21"/>
      <c r="IJ535" s="21"/>
      <c r="IK535" s="21"/>
      <c r="IL535" s="21"/>
      <c r="IM535" s="21"/>
      <c r="IN535" s="21"/>
      <c r="IO535" s="21"/>
      <c r="IP535" s="21"/>
      <c r="IQ535" s="21"/>
      <c r="IR535" s="21"/>
      <c r="IS535" s="21"/>
      <c r="IT535" s="21"/>
      <c r="IU535" s="21"/>
      <c r="IV535" s="21"/>
      <c r="IW535" s="21"/>
      <c r="IX535" s="21"/>
      <c r="IY535" s="21"/>
      <c r="IZ535" s="21"/>
      <c r="JA535" s="21"/>
      <c r="JB535" s="21"/>
      <c r="JC535" s="21"/>
      <c r="JD535" s="21"/>
      <c r="JE535" s="21"/>
      <c r="JF535" s="21"/>
      <c r="JG535" s="28"/>
      <c r="JH535" s="21"/>
      <c r="JI535" s="21"/>
      <c r="JJ535" s="21"/>
      <c r="JK535" s="21"/>
      <c r="JL535" s="21"/>
      <c r="JM535" s="21"/>
      <c r="JN535" s="21"/>
      <c r="JO535" s="21"/>
      <c r="JP535" s="21"/>
      <c r="JQ535" s="21"/>
      <c r="JR535" s="21"/>
      <c r="JS535" s="21"/>
      <c r="JT535" s="21"/>
      <c r="JU535" s="21"/>
      <c r="JV535" s="21"/>
      <c r="JW535" s="21"/>
      <c r="JX535" s="21"/>
      <c r="JY535" s="21"/>
      <c r="JZ535" s="21"/>
      <c r="KA535" s="21"/>
      <c r="KB535" s="28"/>
    </row>
    <row r="536" spans="2:288" ht="15" customHeight="1" x14ac:dyDescent="0.25">
      <c r="B536" s="1590" t="s">
        <v>1870</v>
      </c>
      <c r="C536" s="1588" t="str">
        <v/>
      </c>
      <c r="D536" s="1588" t="str">
        <v/>
      </c>
      <c r="E536" s="1588" t="str">
        <v/>
      </c>
      <c r="F536" s="1588" t="str">
        <v/>
      </c>
      <c r="G536" s="1588" t="str">
        <v/>
      </c>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8"/>
      <c r="DX536" s="21"/>
      <c r="DY536" s="21"/>
      <c r="DZ536" s="21"/>
      <c r="EA536" s="21"/>
      <c r="EB536" s="21"/>
      <c r="EC536" s="21"/>
      <c r="ED536" s="21"/>
      <c r="EE536" s="21"/>
      <c r="EF536" s="21"/>
      <c r="EG536" s="21"/>
      <c r="EH536" s="21"/>
      <c r="EI536" s="21"/>
      <c r="EJ536" s="21"/>
      <c r="EK536" s="21"/>
      <c r="EL536" s="21"/>
      <c r="EM536" s="21"/>
      <c r="EN536" s="21"/>
      <c r="EO536" s="21"/>
      <c r="EP536" s="21"/>
      <c r="EQ536" s="21"/>
      <c r="ER536" s="28"/>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c r="GQ536" s="21"/>
      <c r="GR536" s="21"/>
      <c r="GS536" s="21"/>
      <c r="GT536" s="21"/>
      <c r="GU536" s="21"/>
      <c r="GV536" s="21"/>
      <c r="GW536" s="21"/>
      <c r="GX536" s="21"/>
      <c r="GY536" s="21"/>
      <c r="GZ536" s="21"/>
      <c r="HA536" s="21"/>
      <c r="HB536" s="21"/>
      <c r="HC536" s="21"/>
      <c r="HD536" s="21"/>
      <c r="HE536" s="21"/>
      <c r="HF536" s="21"/>
      <c r="HG536" s="21"/>
      <c r="HH536" s="21"/>
      <c r="HI536" s="21"/>
      <c r="HJ536" s="21"/>
      <c r="HK536" s="21"/>
      <c r="HL536" s="21"/>
      <c r="HM536" s="21"/>
      <c r="HN536" s="21"/>
      <c r="HO536" s="21"/>
      <c r="HP536" s="21"/>
      <c r="HQ536" s="21"/>
      <c r="HR536" s="21"/>
      <c r="HS536" s="21"/>
      <c r="HT536" s="21"/>
      <c r="HU536" s="21"/>
      <c r="HV536" s="21"/>
      <c r="HW536" s="21"/>
      <c r="HX536" s="21"/>
      <c r="HY536" s="21"/>
      <c r="HZ536" s="21"/>
      <c r="IA536" s="21"/>
      <c r="IB536" s="21"/>
      <c r="IC536" s="21"/>
      <c r="ID536" s="21"/>
      <c r="IE536" s="21"/>
      <c r="IF536" s="21"/>
      <c r="IG536" s="21"/>
      <c r="IH536" s="21"/>
      <c r="II536" s="21"/>
      <c r="IJ536" s="21"/>
      <c r="IK536" s="21"/>
      <c r="IL536" s="21"/>
      <c r="IM536" s="21"/>
      <c r="IN536" s="21"/>
      <c r="IO536" s="21"/>
      <c r="IP536" s="21"/>
      <c r="IQ536" s="21"/>
      <c r="IR536" s="21"/>
      <c r="IS536" s="21"/>
      <c r="IT536" s="21"/>
      <c r="IU536" s="21"/>
      <c r="IV536" s="21"/>
      <c r="IW536" s="21"/>
      <c r="IX536" s="21"/>
      <c r="IY536" s="21"/>
      <c r="IZ536" s="21"/>
      <c r="JA536" s="21"/>
      <c r="JB536" s="21"/>
      <c r="JC536" s="21"/>
      <c r="JD536" s="21"/>
      <c r="JE536" s="21"/>
      <c r="JF536" s="21"/>
      <c r="JG536" s="28"/>
      <c r="JH536" s="21"/>
      <c r="JI536" s="21"/>
      <c r="JJ536" s="21"/>
      <c r="JK536" s="21"/>
      <c r="JL536" s="21"/>
      <c r="JM536" s="21"/>
      <c r="JN536" s="21"/>
      <c r="JO536" s="21"/>
      <c r="JP536" s="21"/>
      <c r="JQ536" s="21"/>
      <c r="JR536" s="21"/>
      <c r="JS536" s="21"/>
      <c r="JT536" s="21"/>
      <c r="JU536" s="21"/>
      <c r="JV536" s="21"/>
      <c r="JW536" s="21"/>
      <c r="JX536" s="21"/>
      <c r="JY536" s="21"/>
      <c r="JZ536" s="21"/>
      <c r="KA536" s="21"/>
      <c r="KB536" s="28"/>
    </row>
    <row r="537" spans="2:288" ht="15" customHeight="1" x14ac:dyDescent="0.25">
      <c r="B537" s="1590" t="s">
        <v>1871</v>
      </c>
      <c r="C537" s="1588" t="str">
        <v/>
      </c>
      <c r="D537" s="1588" t="str">
        <v/>
      </c>
      <c r="E537" s="1588" t="str">
        <v/>
      </c>
      <c r="F537" s="1588" t="str">
        <v/>
      </c>
      <c r="G537" s="1588" t="str">
        <v/>
      </c>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8"/>
      <c r="DX537" s="21"/>
      <c r="DY537" s="21"/>
      <c r="DZ537" s="21"/>
      <c r="EA537" s="21"/>
      <c r="EB537" s="21"/>
      <c r="EC537" s="21"/>
      <c r="ED537" s="21"/>
      <c r="EE537" s="21"/>
      <c r="EF537" s="21"/>
      <c r="EG537" s="21"/>
      <c r="EH537" s="21"/>
      <c r="EI537" s="21"/>
      <c r="EJ537" s="21"/>
      <c r="EK537" s="21"/>
      <c r="EL537" s="21"/>
      <c r="EM537" s="21"/>
      <c r="EN537" s="21"/>
      <c r="EO537" s="21"/>
      <c r="EP537" s="21"/>
      <c r="EQ537" s="21"/>
      <c r="ER537" s="28"/>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c r="GQ537" s="21"/>
      <c r="GR537" s="21"/>
      <c r="GS537" s="21"/>
      <c r="GT537" s="21"/>
      <c r="GU537" s="21"/>
      <c r="GV537" s="21"/>
      <c r="GW537" s="21"/>
      <c r="GX537" s="21"/>
      <c r="GY537" s="21"/>
      <c r="GZ537" s="21"/>
      <c r="HA537" s="21"/>
      <c r="HB537" s="21"/>
      <c r="HC537" s="21"/>
      <c r="HD537" s="21"/>
      <c r="HE537" s="21"/>
      <c r="HF537" s="21"/>
      <c r="HG537" s="21"/>
      <c r="HH537" s="21"/>
      <c r="HI537" s="21"/>
      <c r="HJ537" s="21"/>
      <c r="HK537" s="21"/>
      <c r="HL537" s="21"/>
      <c r="HM537" s="21"/>
      <c r="HN537" s="21"/>
      <c r="HO537" s="21"/>
      <c r="HP537" s="21"/>
      <c r="HQ537" s="21"/>
      <c r="HR537" s="21"/>
      <c r="HS537" s="21"/>
      <c r="HT537" s="21"/>
      <c r="HU537" s="21"/>
      <c r="HV537" s="21"/>
      <c r="HW537" s="21"/>
      <c r="HX537" s="21"/>
      <c r="HY537" s="21"/>
      <c r="HZ537" s="21"/>
      <c r="IA537" s="21"/>
      <c r="IB537" s="21"/>
      <c r="IC537" s="21"/>
      <c r="ID537" s="21"/>
      <c r="IE537" s="21"/>
      <c r="IF537" s="21"/>
      <c r="IG537" s="21"/>
      <c r="IH537" s="21"/>
      <c r="II537" s="21"/>
      <c r="IJ537" s="21"/>
      <c r="IK537" s="21"/>
      <c r="IL537" s="21"/>
      <c r="IM537" s="21"/>
      <c r="IN537" s="21"/>
      <c r="IO537" s="21"/>
      <c r="IP537" s="21"/>
      <c r="IQ537" s="21"/>
      <c r="IR537" s="21"/>
      <c r="IS537" s="21"/>
      <c r="IT537" s="21"/>
      <c r="IU537" s="21"/>
      <c r="IV537" s="21"/>
      <c r="IW537" s="21"/>
      <c r="IX537" s="21"/>
      <c r="IY537" s="21"/>
      <c r="IZ537" s="21"/>
      <c r="JA537" s="21"/>
      <c r="JB537" s="21"/>
      <c r="JC537" s="21"/>
      <c r="JD537" s="21"/>
      <c r="JE537" s="21"/>
      <c r="JF537" s="21"/>
      <c r="JG537" s="28"/>
      <c r="JH537" s="21"/>
      <c r="JI537" s="21"/>
      <c r="JJ537" s="21"/>
      <c r="JK537" s="21"/>
      <c r="JL537" s="21"/>
      <c r="JM537" s="21"/>
      <c r="JN537" s="21"/>
      <c r="JO537" s="21"/>
      <c r="JP537" s="21"/>
      <c r="JQ537" s="21"/>
      <c r="JR537" s="21"/>
      <c r="JS537" s="21"/>
      <c r="JT537" s="21"/>
      <c r="JU537" s="21"/>
      <c r="JV537" s="21"/>
      <c r="JW537" s="21"/>
      <c r="JX537" s="21"/>
      <c r="JY537" s="21"/>
      <c r="JZ537" s="21"/>
      <c r="KA537" s="21"/>
      <c r="KB537" s="28"/>
    </row>
    <row r="538" spans="2:288" ht="15" customHeight="1" x14ac:dyDescent="0.25">
      <c r="B538" s="1590" t="s">
        <v>1872</v>
      </c>
      <c r="C538" s="1588" t="str">
        <v/>
      </c>
      <c r="D538" s="1588" t="str">
        <v/>
      </c>
      <c r="E538" s="1588" t="str">
        <v/>
      </c>
      <c r="F538" s="1588" t="str">
        <v/>
      </c>
      <c r="G538" s="1588" t="str">
        <v/>
      </c>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8"/>
      <c r="DX538" s="21"/>
      <c r="DY538" s="21"/>
      <c r="DZ538" s="21"/>
      <c r="EA538" s="21"/>
      <c r="EB538" s="21"/>
      <c r="EC538" s="21"/>
      <c r="ED538" s="21"/>
      <c r="EE538" s="21"/>
      <c r="EF538" s="21"/>
      <c r="EG538" s="21"/>
      <c r="EH538" s="21"/>
      <c r="EI538" s="21"/>
      <c r="EJ538" s="21"/>
      <c r="EK538" s="21"/>
      <c r="EL538" s="21"/>
      <c r="EM538" s="21"/>
      <c r="EN538" s="21"/>
      <c r="EO538" s="21"/>
      <c r="EP538" s="21"/>
      <c r="EQ538" s="21"/>
      <c r="ER538" s="28"/>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c r="GQ538" s="21"/>
      <c r="GR538" s="21"/>
      <c r="GS538" s="21"/>
      <c r="GT538" s="21"/>
      <c r="GU538" s="21"/>
      <c r="GV538" s="21"/>
      <c r="GW538" s="21"/>
      <c r="GX538" s="21"/>
      <c r="GY538" s="21"/>
      <c r="GZ538" s="21"/>
      <c r="HA538" s="21"/>
      <c r="HB538" s="21"/>
      <c r="HC538" s="21"/>
      <c r="HD538" s="21"/>
      <c r="HE538" s="21"/>
      <c r="HF538" s="21"/>
      <c r="HG538" s="21"/>
      <c r="HH538" s="21"/>
      <c r="HI538" s="21"/>
      <c r="HJ538" s="21"/>
      <c r="HK538" s="21"/>
      <c r="HL538" s="21"/>
      <c r="HM538" s="21"/>
      <c r="HN538" s="21"/>
      <c r="HO538" s="21"/>
      <c r="HP538" s="21"/>
      <c r="HQ538" s="21"/>
      <c r="HR538" s="21"/>
      <c r="HS538" s="21"/>
      <c r="HT538" s="21"/>
      <c r="HU538" s="21"/>
      <c r="HV538" s="21"/>
      <c r="HW538" s="21"/>
      <c r="HX538" s="21"/>
      <c r="HY538" s="21"/>
      <c r="HZ538" s="21"/>
      <c r="IA538" s="21"/>
      <c r="IB538" s="21"/>
      <c r="IC538" s="21"/>
      <c r="ID538" s="21"/>
      <c r="IE538" s="21"/>
      <c r="IF538" s="21"/>
      <c r="IG538" s="21"/>
      <c r="IH538" s="21"/>
      <c r="II538" s="21"/>
      <c r="IJ538" s="21"/>
      <c r="IK538" s="21"/>
      <c r="IL538" s="21"/>
      <c r="IM538" s="21"/>
      <c r="IN538" s="21"/>
      <c r="IO538" s="21"/>
      <c r="IP538" s="21"/>
      <c r="IQ538" s="21"/>
      <c r="IR538" s="21"/>
      <c r="IS538" s="21"/>
      <c r="IT538" s="21"/>
      <c r="IU538" s="21"/>
      <c r="IV538" s="21"/>
      <c r="IW538" s="21"/>
      <c r="IX538" s="21"/>
      <c r="IY538" s="21"/>
      <c r="IZ538" s="21"/>
      <c r="JA538" s="21"/>
      <c r="JB538" s="21"/>
      <c r="JC538" s="21"/>
      <c r="JD538" s="21"/>
      <c r="JE538" s="21"/>
      <c r="JF538" s="21"/>
      <c r="JG538" s="28"/>
      <c r="JH538" s="21"/>
      <c r="JI538" s="21"/>
      <c r="JJ538" s="21"/>
      <c r="JK538" s="21"/>
      <c r="JL538" s="21"/>
      <c r="JM538" s="21"/>
      <c r="JN538" s="21"/>
      <c r="JO538" s="21"/>
      <c r="JP538" s="21"/>
      <c r="JQ538" s="21"/>
      <c r="JR538" s="21"/>
      <c r="JS538" s="21"/>
      <c r="JT538" s="21"/>
      <c r="JU538" s="21"/>
      <c r="JV538" s="21"/>
      <c r="JW538" s="21"/>
      <c r="JX538" s="21"/>
      <c r="JY538" s="21"/>
      <c r="JZ538" s="21"/>
      <c r="KA538" s="21"/>
      <c r="KB538" s="28"/>
    </row>
    <row r="539" spans="2:288" ht="15" customHeight="1" x14ac:dyDescent="0.25">
      <c r="B539" s="1590" t="s">
        <v>1873</v>
      </c>
      <c r="C539" s="1588" t="str">
        <v/>
      </c>
      <c r="D539" s="1588" t="str">
        <v/>
      </c>
      <c r="E539" s="1588" t="str">
        <v/>
      </c>
      <c r="F539" s="1588" t="str">
        <v/>
      </c>
      <c r="G539" s="1588" t="str">
        <v/>
      </c>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8"/>
      <c r="DX539" s="21"/>
      <c r="DY539" s="21"/>
      <c r="DZ539" s="21"/>
      <c r="EA539" s="21"/>
      <c r="EB539" s="21"/>
      <c r="EC539" s="21"/>
      <c r="ED539" s="21"/>
      <c r="EE539" s="21"/>
      <c r="EF539" s="21"/>
      <c r="EG539" s="21"/>
      <c r="EH539" s="21"/>
      <c r="EI539" s="21"/>
      <c r="EJ539" s="21"/>
      <c r="EK539" s="21"/>
      <c r="EL539" s="21"/>
      <c r="EM539" s="21"/>
      <c r="EN539" s="21"/>
      <c r="EO539" s="21"/>
      <c r="EP539" s="21"/>
      <c r="EQ539" s="21"/>
      <c r="ER539" s="28"/>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c r="GQ539" s="21"/>
      <c r="GR539" s="21"/>
      <c r="GS539" s="21"/>
      <c r="GT539" s="21"/>
      <c r="GU539" s="21"/>
      <c r="GV539" s="21"/>
      <c r="GW539" s="21"/>
      <c r="GX539" s="21"/>
      <c r="GY539" s="21"/>
      <c r="GZ539" s="21"/>
      <c r="HA539" s="21"/>
      <c r="HB539" s="21"/>
      <c r="HC539" s="21"/>
      <c r="HD539" s="21"/>
      <c r="HE539" s="21"/>
      <c r="HF539" s="21"/>
      <c r="HG539" s="21"/>
      <c r="HH539" s="21"/>
      <c r="HI539" s="21"/>
      <c r="HJ539" s="21"/>
      <c r="HK539" s="21"/>
      <c r="HL539" s="21"/>
      <c r="HM539" s="21"/>
      <c r="HN539" s="21"/>
      <c r="HO539" s="21"/>
      <c r="HP539" s="21"/>
      <c r="HQ539" s="21"/>
      <c r="HR539" s="21"/>
      <c r="HS539" s="21"/>
      <c r="HT539" s="21"/>
      <c r="HU539" s="21"/>
      <c r="HV539" s="21"/>
      <c r="HW539" s="21"/>
      <c r="HX539" s="21"/>
      <c r="HY539" s="21"/>
      <c r="HZ539" s="21"/>
      <c r="IA539" s="21"/>
      <c r="IB539" s="21"/>
      <c r="IC539" s="21"/>
      <c r="ID539" s="21"/>
      <c r="IE539" s="21"/>
      <c r="IF539" s="21"/>
      <c r="IG539" s="21"/>
      <c r="IH539" s="21"/>
      <c r="II539" s="21"/>
      <c r="IJ539" s="21"/>
      <c r="IK539" s="21"/>
      <c r="IL539" s="21"/>
      <c r="IM539" s="21"/>
      <c r="IN539" s="21"/>
      <c r="IO539" s="21"/>
      <c r="IP539" s="21"/>
      <c r="IQ539" s="21"/>
      <c r="IR539" s="21"/>
      <c r="IS539" s="21"/>
      <c r="IT539" s="21"/>
      <c r="IU539" s="21"/>
      <c r="IV539" s="21"/>
      <c r="IW539" s="21"/>
      <c r="IX539" s="21"/>
      <c r="IY539" s="21"/>
      <c r="IZ539" s="21"/>
      <c r="JA539" s="21"/>
      <c r="JB539" s="21"/>
      <c r="JC539" s="21"/>
      <c r="JD539" s="21"/>
      <c r="JE539" s="21"/>
      <c r="JF539" s="21"/>
      <c r="JG539" s="28"/>
      <c r="JH539" s="21"/>
      <c r="JI539" s="21"/>
      <c r="JJ539" s="21"/>
      <c r="JK539" s="21"/>
      <c r="JL539" s="21"/>
      <c r="JM539" s="21"/>
      <c r="JN539" s="21"/>
      <c r="JO539" s="21"/>
      <c r="JP539" s="21"/>
      <c r="JQ539" s="21"/>
      <c r="JR539" s="21"/>
      <c r="JS539" s="21"/>
      <c r="JT539" s="21"/>
      <c r="JU539" s="21"/>
      <c r="JV539" s="21"/>
      <c r="JW539" s="21"/>
      <c r="JX539" s="21"/>
      <c r="JY539" s="21"/>
      <c r="JZ539" s="21"/>
      <c r="KA539" s="21"/>
      <c r="KB539" s="28"/>
    </row>
    <row r="540" spans="2:288" ht="15" customHeight="1" x14ac:dyDescent="0.25">
      <c r="B540" s="1590" t="s">
        <v>1874</v>
      </c>
      <c r="C540" s="1588" t="str">
        <v/>
      </c>
      <c r="D540" s="1588" t="str">
        <v/>
      </c>
      <c r="E540" s="1588" t="str">
        <v/>
      </c>
      <c r="F540" s="1588" t="str">
        <v/>
      </c>
      <c r="G540" s="1588" t="str">
        <v/>
      </c>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8"/>
      <c r="DX540" s="21"/>
      <c r="DY540" s="21"/>
      <c r="DZ540" s="21"/>
      <c r="EA540" s="21"/>
      <c r="EB540" s="21"/>
      <c r="EC540" s="21"/>
      <c r="ED540" s="21"/>
      <c r="EE540" s="21"/>
      <c r="EF540" s="21"/>
      <c r="EG540" s="21"/>
      <c r="EH540" s="21"/>
      <c r="EI540" s="21"/>
      <c r="EJ540" s="21"/>
      <c r="EK540" s="21"/>
      <c r="EL540" s="21"/>
      <c r="EM540" s="21"/>
      <c r="EN540" s="21"/>
      <c r="EO540" s="21"/>
      <c r="EP540" s="21"/>
      <c r="EQ540" s="21"/>
      <c r="ER540" s="28"/>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c r="GR540" s="21"/>
      <c r="GS540" s="21"/>
      <c r="GT540" s="21"/>
      <c r="GU540" s="21"/>
      <c r="GV540" s="21"/>
      <c r="GW540" s="21"/>
      <c r="GX540" s="21"/>
      <c r="GY540" s="21"/>
      <c r="GZ540" s="21"/>
      <c r="HA540" s="21"/>
      <c r="HB540" s="21"/>
      <c r="HC540" s="21"/>
      <c r="HD540" s="21"/>
      <c r="HE540" s="21"/>
      <c r="HF540" s="21"/>
      <c r="HG540" s="21"/>
      <c r="HH540" s="21"/>
      <c r="HI540" s="21"/>
      <c r="HJ540" s="21"/>
      <c r="HK540" s="21"/>
      <c r="HL540" s="21"/>
      <c r="HM540" s="21"/>
      <c r="HN540" s="21"/>
      <c r="HO540" s="21"/>
      <c r="HP540" s="21"/>
      <c r="HQ540" s="21"/>
      <c r="HR540" s="21"/>
      <c r="HS540" s="21"/>
      <c r="HT540" s="21"/>
      <c r="HU540" s="21"/>
      <c r="HV540" s="21"/>
      <c r="HW540" s="21"/>
      <c r="HX540" s="21"/>
      <c r="HY540" s="21"/>
      <c r="HZ540" s="21"/>
      <c r="IA540" s="21"/>
      <c r="IB540" s="21"/>
      <c r="IC540" s="21"/>
      <c r="ID540" s="21"/>
      <c r="IE540" s="21"/>
      <c r="IF540" s="21"/>
      <c r="IG540" s="21"/>
      <c r="IH540" s="21"/>
      <c r="II540" s="21"/>
      <c r="IJ540" s="21"/>
      <c r="IK540" s="21"/>
      <c r="IL540" s="21"/>
      <c r="IM540" s="21"/>
      <c r="IN540" s="21"/>
      <c r="IO540" s="21"/>
      <c r="IP540" s="21"/>
      <c r="IQ540" s="21"/>
      <c r="IR540" s="21"/>
      <c r="IS540" s="21"/>
      <c r="IT540" s="21"/>
      <c r="IU540" s="21"/>
      <c r="IV540" s="21"/>
      <c r="IW540" s="21"/>
      <c r="IX540" s="21"/>
      <c r="IY540" s="21"/>
      <c r="IZ540" s="21"/>
      <c r="JA540" s="21"/>
      <c r="JB540" s="21"/>
      <c r="JC540" s="21"/>
      <c r="JD540" s="21"/>
      <c r="JE540" s="21"/>
      <c r="JF540" s="21"/>
      <c r="JG540" s="28"/>
      <c r="JH540" s="21"/>
      <c r="JI540" s="21"/>
      <c r="JJ540" s="21"/>
      <c r="JK540" s="21"/>
      <c r="JL540" s="21"/>
      <c r="JM540" s="21"/>
      <c r="JN540" s="21"/>
      <c r="JO540" s="21"/>
      <c r="JP540" s="21"/>
      <c r="JQ540" s="21"/>
      <c r="JR540" s="21"/>
      <c r="JS540" s="21"/>
      <c r="JT540" s="21"/>
      <c r="JU540" s="21"/>
      <c r="JV540" s="21"/>
      <c r="JW540" s="21"/>
      <c r="JX540" s="21"/>
      <c r="JY540" s="21"/>
      <c r="JZ540" s="21"/>
      <c r="KA540" s="21"/>
      <c r="KB540" s="28"/>
    </row>
    <row r="541" spans="2:288" ht="15" customHeight="1" x14ac:dyDescent="0.25">
      <c r="B541" s="1590" t="s">
        <v>1875</v>
      </c>
      <c r="C541" s="1588" t="str">
        <v/>
      </c>
      <c r="D541" s="1588" t="str">
        <v/>
      </c>
      <c r="E541" s="1588" t="str">
        <v/>
      </c>
      <c r="F541" s="1588" t="str">
        <v/>
      </c>
      <c r="G541" s="1588" t="str">
        <v/>
      </c>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8"/>
      <c r="DX541" s="21"/>
      <c r="DY541" s="21"/>
      <c r="DZ541" s="21"/>
      <c r="EA541" s="21"/>
      <c r="EB541" s="21"/>
      <c r="EC541" s="21"/>
      <c r="ED541" s="21"/>
      <c r="EE541" s="21"/>
      <c r="EF541" s="21"/>
      <c r="EG541" s="21"/>
      <c r="EH541" s="21"/>
      <c r="EI541" s="21"/>
      <c r="EJ541" s="21"/>
      <c r="EK541" s="21"/>
      <c r="EL541" s="21"/>
      <c r="EM541" s="21"/>
      <c r="EN541" s="21"/>
      <c r="EO541" s="21"/>
      <c r="EP541" s="21"/>
      <c r="EQ541" s="21"/>
      <c r="ER541" s="28"/>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c r="GR541" s="21"/>
      <c r="GS541" s="21"/>
      <c r="GT541" s="21"/>
      <c r="GU541" s="21"/>
      <c r="GV541" s="21"/>
      <c r="GW541" s="21"/>
      <c r="GX541" s="21"/>
      <c r="GY541" s="21"/>
      <c r="GZ541" s="21"/>
      <c r="HA541" s="21"/>
      <c r="HB541" s="21"/>
      <c r="HC541" s="21"/>
      <c r="HD541" s="21"/>
      <c r="HE541" s="21"/>
      <c r="HF541" s="21"/>
      <c r="HG541" s="21"/>
      <c r="HH541" s="21"/>
      <c r="HI541" s="21"/>
      <c r="HJ541" s="21"/>
      <c r="HK541" s="21"/>
      <c r="HL541" s="21"/>
      <c r="HM541" s="21"/>
      <c r="HN541" s="21"/>
      <c r="HO541" s="21"/>
      <c r="HP541" s="21"/>
      <c r="HQ541" s="21"/>
      <c r="HR541" s="21"/>
      <c r="HS541" s="21"/>
      <c r="HT541" s="21"/>
      <c r="HU541" s="21"/>
      <c r="HV541" s="21"/>
      <c r="HW541" s="21"/>
      <c r="HX541" s="21"/>
      <c r="HY541" s="21"/>
      <c r="HZ541" s="21"/>
      <c r="IA541" s="21"/>
      <c r="IB541" s="21"/>
      <c r="IC541" s="21"/>
      <c r="ID541" s="21"/>
      <c r="IE541" s="21"/>
      <c r="IF541" s="21"/>
      <c r="IG541" s="21"/>
      <c r="IH541" s="21"/>
      <c r="II541" s="21"/>
      <c r="IJ541" s="21"/>
      <c r="IK541" s="21"/>
      <c r="IL541" s="21"/>
      <c r="IM541" s="21"/>
      <c r="IN541" s="21"/>
      <c r="IO541" s="21"/>
      <c r="IP541" s="21"/>
      <c r="IQ541" s="21"/>
      <c r="IR541" s="21"/>
      <c r="IS541" s="21"/>
      <c r="IT541" s="21"/>
      <c r="IU541" s="21"/>
      <c r="IV541" s="21"/>
      <c r="IW541" s="21"/>
      <c r="IX541" s="21"/>
      <c r="IY541" s="21"/>
      <c r="IZ541" s="21"/>
      <c r="JA541" s="21"/>
      <c r="JB541" s="21"/>
      <c r="JC541" s="21"/>
      <c r="JD541" s="21"/>
      <c r="JE541" s="21"/>
      <c r="JF541" s="21"/>
      <c r="JG541" s="28"/>
      <c r="JH541" s="21"/>
      <c r="JI541" s="21"/>
      <c r="JJ541" s="21"/>
      <c r="JK541" s="21"/>
      <c r="JL541" s="21"/>
      <c r="JM541" s="21"/>
      <c r="JN541" s="21"/>
      <c r="JO541" s="21"/>
      <c r="JP541" s="21"/>
      <c r="JQ541" s="21"/>
      <c r="JR541" s="21"/>
      <c r="JS541" s="21"/>
      <c r="JT541" s="21"/>
      <c r="JU541" s="21"/>
      <c r="JV541" s="21"/>
      <c r="JW541" s="21"/>
      <c r="JX541" s="21"/>
      <c r="JY541" s="21"/>
      <c r="JZ541" s="21"/>
      <c r="KA541" s="21"/>
      <c r="KB541" s="28"/>
    </row>
    <row r="542" spans="2:288" ht="15" customHeight="1" x14ac:dyDescent="0.25">
      <c r="B542" s="1590" t="s">
        <v>1876</v>
      </c>
      <c r="C542" s="1588" t="str">
        <v/>
      </c>
      <c r="D542" s="1588" t="str">
        <v/>
      </c>
      <c r="E542" s="1588" t="str">
        <v/>
      </c>
      <c r="F542" s="1588" t="str">
        <v/>
      </c>
      <c r="G542" s="1588" t="str">
        <v/>
      </c>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8"/>
      <c r="DX542" s="21"/>
      <c r="DY542" s="21"/>
      <c r="DZ542" s="21"/>
      <c r="EA542" s="21"/>
      <c r="EB542" s="21"/>
      <c r="EC542" s="21"/>
      <c r="ED542" s="21"/>
      <c r="EE542" s="21"/>
      <c r="EF542" s="21"/>
      <c r="EG542" s="21"/>
      <c r="EH542" s="21"/>
      <c r="EI542" s="21"/>
      <c r="EJ542" s="21"/>
      <c r="EK542" s="21"/>
      <c r="EL542" s="21"/>
      <c r="EM542" s="21"/>
      <c r="EN542" s="21"/>
      <c r="EO542" s="21"/>
      <c r="EP542" s="21"/>
      <c r="EQ542" s="21"/>
      <c r="ER542" s="28"/>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c r="GR542" s="21"/>
      <c r="GS542" s="21"/>
      <c r="GT542" s="21"/>
      <c r="GU542" s="21"/>
      <c r="GV542" s="21"/>
      <c r="GW542" s="21"/>
      <c r="GX542" s="21"/>
      <c r="GY542" s="21"/>
      <c r="GZ542" s="21"/>
      <c r="HA542" s="21"/>
      <c r="HB542" s="21"/>
      <c r="HC542" s="21"/>
      <c r="HD542" s="21"/>
      <c r="HE542" s="21"/>
      <c r="HF542" s="21"/>
      <c r="HG542" s="21"/>
      <c r="HH542" s="21"/>
      <c r="HI542" s="21"/>
      <c r="HJ542" s="21"/>
      <c r="HK542" s="21"/>
      <c r="HL542" s="21"/>
      <c r="HM542" s="21"/>
      <c r="HN542" s="21"/>
      <c r="HO542" s="21"/>
      <c r="HP542" s="21"/>
      <c r="HQ542" s="21"/>
      <c r="HR542" s="21"/>
      <c r="HS542" s="21"/>
      <c r="HT542" s="21"/>
      <c r="HU542" s="21"/>
      <c r="HV542" s="21"/>
      <c r="HW542" s="21"/>
      <c r="HX542" s="21"/>
      <c r="HY542" s="21"/>
      <c r="HZ542" s="21"/>
      <c r="IA542" s="21"/>
      <c r="IB542" s="21"/>
      <c r="IC542" s="21"/>
      <c r="ID542" s="21"/>
      <c r="IE542" s="21"/>
      <c r="IF542" s="21"/>
      <c r="IG542" s="21"/>
      <c r="IH542" s="21"/>
      <c r="II542" s="21"/>
      <c r="IJ542" s="21"/>
      <c r="IK542" s="21"/>
      <c r="IL542" s="21"/>
      <c r="IM542" s="21"/>
      <c r="IN542" s="21"/>
      <c r="IO542" s="21"/>
      <c r="IP542" s="21"/>
      <c r="IQ542" s="21"/>
      <c r="IR542" s="21"/>
      <c r="IS542" s="21"/>
      <c r="IT542" s="21"/>
      <c r="IU542" s="21"/>
      <c r="IV542" s="21"/>
      <c r="IW542" s="21"/>
      <c r="IX542" s="21"/>
      <c r="IY542" s="21"/>
      <c r="IZ542" s="21"/>
      <c r="JA542" s="21"/>
      <c r="JB542" s="21"/>
      <c r="JC542" s="21"/>
      <c r="JD542" s="21"/>
      <c r="JE542" s="21"/>
      <c r="JF542" s="21"/>
      <c r="JG542" s="28"/>
      <c r="JH542" s="21"/>
      <c r="JI542" s="21"/>
      <c r="JJ542" s="21"/>
      <c r="JK542" s="21"/>
      <c r="JL542" s="21"/>
      <c r="JM542" s="21"/>
      <c r="JN542" s="21"/>
      <c r="JO542" s="21"/>
      <c r="JP542" s="21"/>
      <c r="JQ542" s="21"/>
      <c r="JR542" s="21"/>
      <c r="JS542" s="21"/>
      <c r="JT542" s="21"/>
      <c r="JU542" s="21"/>
      <c r="JV542" s="21"/>
      <c r="JW542" s="21"/>
      <c r="JX542" s="21"/>
      <c r="JY542" s="21"/>
      <c r="JZ542" s="21"/>
      <c r="KA542" s="21"/>
      <c r="KB542" s="28"/>
    </row>
    <row r="543" spans="2:288" ht="15" customHeight="1" x14ac:dyDescent="0.25">
      <c r="B543" s="1590" t="s">
        <v>1877</v>
      </c>
      <c r="C543" s="1588" t="str">
        <v/>
      </c>
      <c r="D543" s="1588" t="str">
        <v/>
      </c>
      <c r="E543" s="1588" t="str">
        <v/>
      </c>
      <c r="F543" s="1588" t="str">
        <v/>
      </c>
      <c r="G543" s="1588" t="str">
        <v/>
      </c>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8"/>
      <c r="DX543" s="21"/>
      <c r="DY543" s="21"/>
      <c r="DZ543" s="21"/>
      <c r="EA543" s="21"/>
      <c r="EB543" s="21"/>
      <c r="EC543" s="21"/>
      <c r="ED543" s="21"/>
      <c r="EE543" s="21"/>
      <c r="EF543" s="21"/>
      <c r="EG543" s="21"/>
      <c r="EH543" s="21"/>
      <c r="EI543" s="21"/>
      <c r="EJ543" s="21"/>
      <c r="EK543" s="21"/>
      <c r="EL543" s="21"/>
      <c r="EM543" s="21"/>
      <c r="EN543" s="21"/>
      <c r="EO543" s="21"/>
      <c r="EP543" s="21"/>
      <c r="EQ543" s="21"/>
      <c r="ER543" s="28"/>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c r="GR543" s="21"/>
      <c r="GS543" s="21"/>
      <c r="GT543" s="21"/>
      <c r="GU543" s="21"/>
      <c r="GV543" s="21"/>
      <c r="GW543" s="21"/>
      <c r="GX543" s="21"/>
      <c r="GY543" s="21"/>
      <c r="GZ543" s="21"/>
      <c r="HA543" s="21"/>
      <c r="HB543" s="21"/>
      <c r="HC543" s="21"/>
      <c r="HD543" s="21"/>
      <c r="HE543" s="21"/>
      <c r="HF543" s="21"/>
      <c r="HG543" s="21"/>
      <c r="HH543" s="21"/>
      <c r="HI543" s="21"/>
      <c r="HJ543" s="21"/>
      <c r="HK543" s="21"/>
      <c r="HL543" s="21"/>
      <c r="HM543" s="21"/>
      <c r="HN543" s="21"/>
      <c r="HO543" s="21"/>
      <c r="HP543" s="21"/>
      <c r="HQ543" s="21"/>
      <c r="HR543" s="21"/>
      <c r="HS543" s="21"/>
      <c r="HT543" s="21"/>
      <c r="HU543" s="21"/>
      <c r="HV543" s="21"/>
      <c r="HW543" s="21"/>
      <c r="HX543" s="21"/>
      <c r="HY543" s="21"/>
      <c r="HZ543" s="21"/>
      <c r="IA543" s="21"/>
      <c r="IB543" s="21"/>
      <c r="IC543" s="21"/>
      <c r="ID543" s="21"/>
      <c r="IE543" s="21"/>
      <c r="IF543" s="21"/>
      <c r="IG543" s="21"/>
      <c r="IH543" s="21"/>
      <c r="II543" s="21"/>
      <c r="IJ543" s="21"/>
      <c r="IK543" s="21"/>
      <c r="IL543" s="21"/>
      <c r="IM543" s="21"/>
      <c r="IN543" s="21"/>
      <c r="IO543" s="21"/>
      <c r="IP543" s="21"/>
      <c r="IQ543" s="21"/>
      <c r="IR543" s="21"/>
      <c r="IS543" s="21"/>
      <c r="IT543" s="21"/>
      <c r="IU543" s="21"/>
      <c r="IV543" s="21"/>
      <c r="IW543" s="21"/>
      <c r="IX543" s="21"/>
      <c r="IY543" s="21"/>
      <c r="IZ543" s="21"/>
      <c r="JA543" s="21"/>
      <c r="JB543" s="21"/>
      <c r="JC543" s="21"/>
      <c r="JD543" s="21"/>
      <c r="JE543" s="21"/>
      <c r="JF543" s="21"/>
      <c r="JG543" s="28"/>
      <c r="JH543" s="21"/>
      <c r="JI543" s="21"/>
      <c r="JJ543" s="21"/>
      <c r="JK543" s="21"/>
      <c r="JL543" s="21"/>
      <c r="JM543" s="21"/>
      <c r="JN543" s="21"/>
      <c r="JO543" s="21"/>
      <c r="JP543" s="21"/>
      <c r="JQ543" s="21"/>
      <c r="JR543" s="21"/>
      <c r="JS543" s="21"/>
      <c r="JT543" s="21"/>
      <c r="JU543" s="21"/>
      <c r="JV543" s="21"/>
      <c r="JW543" s="21"/>
      <c r="JX543" s="21"/>
      <c r="JY543" s="21"/>
      <c r="JZ543" s="21"/>
      <c r="KA543" s="21"/>
      <c r="KB543" s="28"/>
    </row>
    <row r="544" spans="2:288" ht="15" customHeight="1" x14ac:dyDescent="0.25">
      <c r="B544" s="1590" t="s">
        <v>1878</v>
      </c>
      <c r="C544" s="1588" t="str">
        <v/>
      </c>
      <c r="D544" s="1588" t="str">
        <v/>
      </c>
      <c r="E544" s="1588" t="str">
        <v/>
      </c>
      <c r="F544" s="1588" t="str">
        <v/>
      </c>
      <c r="G544" s="1588" t="str">
        <v/>
      </c>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8"/>
      <c r="DX544" s="21"/>
      <c r="DY544" s="21"/>
      <c r="DZ544" s="21"/>
      <c r="EA544" s="21"/>
      <c r="EB544" s="21"/>
      <c r="EC544" s="21"/>
      <c r="ED544" s="21"/>
      <c r="EE544" s="21"/>
      <c r="EF544" s="21"/>
      <c r="EG544" s="21"/>
      <c r="EH544" s="21"/>
      <c r="EI544" s="21"/>
      <c r="EJ544" s="21"/>
      <c r="EK544" s="21"/>
      <c r="EL544" s="21"/>
      <c r="EM544" s="21"/>
      <c r="EN544" s="21"/>
      <c r="EO544" s="21"/>
      <c r="EP544" s="21"/>
      <c r="EQ544" s="21"/>
      <c r="ER544" s="28"/>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c r="GQ544" s="21"/>
      <c r="GR544" s="21"/>
      <c r="GS544" s="21"/>
      <c r="GT544" s="21"/>
      <c r="GU544" s="21"/>
      <c r="GV544" s="21"/>
      <c r="GW544" s="21"/>
      <c r="GX544" s="21"/>
      <c r="GY544" s="21"/>
      <c r="GZ544" s="21"/>
      <c r="HA544" s="21"/>
      <c r="HB544" s="21"/>
      <c r="HC544" s="21"/>
      <c r="HD544" s="21"/>
      <c r="HE544" s="21"/>
      <c r="HF544" s="21"/>
      <c r="HG544" s="21"/>
      <c r="HH544" s="21"/>
      <c r="HI544" s="21"/>
      <c r="HJ544" s="21"/>
      <c r="HK544" s="21"/>
      <c r="HL544" s="21"/>
      <c r="HM544" s="21"/>
      <c r="HN544" s="21"/>
      <c r="HO544" s="21"/>
      <c r="HP544" s="21"/>
      <c r="HQ544" s="21"/>
      <c r="HR544" s="21"/>
      <c r="HS544" s="21"/>
      <c r="HT544" s="21"/>
      <c r="HU544" s="21"/>
      <c r="HV544" s="21"/>
      <c r="HW544" s="21"/>
      <c r="HX544" s="21"/>
      <c r="HY544" s="21"/>
      <c r="HZ544" s="21"/>
      <c r="IA544" s="21"/>
      <c r="IB544" s="21"/>
      <c r="IC544" s="21"/>
      <c r="ID544" s="21"/>
      <c r="IE544" s="21"/>
      <c r="IF544" s="21"/>
      <c r="IG544" s="21"/>
      <c r="IH544" s="21"/>
      <c r="II544" s="21"/>
      <c r="IJ544" s="21"/>
      <c r="IK544" s="21"/>
      <c r="IL544" s="21"/>
      <c r="IM544" s="21"/>
      <c r="IN544" s="21"/>
      <c r="IO544" s="21"/>
      <c r="IP544" s="21"/>
      <c r="IQ544" s="21"/>
      <c r="IR544" s="21"/>
      <c r="IS544" s="21"/>
      <c r="IT544" s="21"/>
      <c r="IU544" s="21"/>
      <c r="IV544" s="21"/>
      <c r="IW544" s="21"/>
      <c r="IX544" s="21"/>
      <c r="IY544" s="21"/>
      <c r="IZ544" s="21"/>
      <c r="JA544" s="21"/>
      <c r="JB544" s="21"/>
      <c r="JC544" s="21"/>
      <c r="JD544" s="21"/>
      <c r="JE544" s="21"/>
      <c r="JF544" s="21"/>
      <c r="JG544" s="28"/>
      <c r="JH544" s="21"/>
      <c r="JI544" s="21"/>
      <c r="JJ544" s="21"/>
      <c r="JK544" s="21"/>
      <c r="JL544" s="21"/>
      <c r="JM544" s="21"/>
      <c r="JN544" s="21"/>
      <c r="JO544" s="21"/>
      <c r="JP544" s="21"/>
      <c r="JQ544" s="21"/>
      <c r="JR544" s="21"/>
      <c r="JS544" s="21"/>
      <c r="JT544" s="21"/>
      <c r="JU544" s="21"/>
      <c r="JV544" s="21"/>
      <c r="JW544" s="21"/>
      <c r="JX544" s="21"/>
      <c r="JY544" s="21"/>
      <c r="JZ544" s="21"/>
      <c r="KA544" s="21"/>
      <c r="KB544" s="28"/>
    </row>
    <row r="545" spans="2:288" ht="15" customHeight="1" x14ac:dyDescent="0.25">
      <c r="B545" s="1590" t="s">
        <v>1879</v>
      </c>
      <c r="C545" s="1588" t="str">
        <v/>
      </c>
      <c r="D545" s="1588" t="str">
        <v/>
      </c>
      <c r="E545" s="1588" t="str">
        <v/>
      </c>
      <c r="F545" s="1588" t="str">
        <v/>
      </c>
      <c r="G545" s="1588" t="str">
        <v/>
      </c>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8"/>
      <c r="DX545" s="21"/>
      <c r="DY545" s="21"/>
      <c r="DZ545" s="21"/>
      <c r="EA545" s="21"/>
      <c r="EB545" s="21"/>
      <c r="EC545" s="21"/>
      <c r="ED545" s="21"/>
      <c r="EE545" s="21"/>
      <c r="EF545" s="21"/>
      <c r="EG545" s="21"/>
      <c r="EH545" s="21"/>
      <c r="EI545" s="21"/>
      <c r="EJ545" s="21"/>
      <c r="EK545" s="21"/>
      <c r="EL545" s="21"/>
      <c r="EM545" s="21"/>
      <c r="EN545" s="21"/>
      <c r="EO545" s="21"/>
      <c r="EP545" s="21"/>
      <c r="EQ545" s="21"/>
      <c r="ER545" s="28"/>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c r="GQ545" s="21"/>
      <c r="GR545" s="21"/>
      <c r="GS545" s="21"/>
      <c r="GT545" s="21"/>
      <c r="GU545" s="21"/>
      <c r="GV545" s="21"/>
      <c r="GW545" s="21"/>
      <c r="GX545" s="21"/>
      <c r="GY545" s="21"/>
      <c r="GZ545" s="21"/>
      <c r="HA545" s="21"/>
      <c r="HB545" s="21"/>
      <c r="HC545" s="21"/>
      <c r="HD545" s="21"/>
      <c r="HE545" s="21"/>
      <c r="HF545" s="21"/>
      <c r="HG545" s="21"/>
      <c r="HH545" s="21"/>
      <c r="HI545" s="21"/>
      <c r="HJ545" s="21"/>
      <c r="HK545" s="21"/>
      <c r="HL545" s="21"/>
      <c r="HM545" s="21"/>
      <c r="HN545" s="21"/>
      <c r="HO545" s="21"/>
      <c r="HP545" s="21"/>
      <c r="HQ545" s="21"/>
      <c r="HR545" s="21"/>
      <c r="HS545" s="21"/>
      <c r="HT545" s="21"/>
      <c r="HU545" s="21"/>
      <c r="HV545" s="21"/>
      <c r="HW545" s="21"/>
      <c r="HX545" s="21"/>
      <c r="HY545" s="21"/>
      <c r="HZ545" s="21"/>
      <c r="IA545" s="21"/>
      <c r="IB545" s="21"/>
      <c r="IC545" s="21"/>
      <c r="ID545" s="21"/>
      <c r="IE545" s="21"/>
      <c r="IF545" s="21"/>
      <c r="IG545" s="21"/>
      <c r="IH545" s="21"/>
      <c r="II545" s="21"/>
      <c r="IJ545" s="21"/>
      <c r="IK545" s="21"/>
      <c r="IL545" s="21"/>
      <c r="IM545" s="21"/>
      <c r="IN545" s="21"/>
      <c r="IO545" s="21"/>
      <c r="IP545" s="21"/>
      <c r="IQ545" s="21"/>
      <c r="IR545" s="21"/>
      <c r="IS545" s="21"/>
      <c r="IT545" s="21"/>
      <c r="IU545" s="21"/>
      <c r="IV545" s="21"/>
      <c r="IW545" s="21"/>
      <c r="IX545" s="21"/>
      <c r="IY545" s="21"/>
      <c r="IZ545" s="21"/>
      <c r="JA545" s="21"/>
      <c r="JB545" s="21"/>
      <c r="JC545" s="21"/>
      <c r="JD545" s="21"/>
      <c r="JE545" s="21"/>
      <c r="JF545" s="21"/>
      <c r="JG545" s="28"/>
      <c r="JH545" s="21"/>
      <c r="JI545" s="21"/>
      <c r="JJ545" s="21"/>
      <c r="JK545" s="21"/>
      <c r="JL545" s="21"/>
      <c r="JM545" s="21"/>
      <c r="JN545" s="21"/>
      <c r="JO545" s="21"/>
      <c r="JP545" s="21"/>
      <c r="JQ545" s="21"/>
      <c r="JR545" s="21"/>
      <c r="JS545" s="21"/>
      <c r="JT545" s="21"/>
      <c r="JU545" s="21"/>
      <c r="JV545" s="21"/>
      <c r="JW545" s="21"/>
      <c r="JX545" s="21"/>
      <c r="JY545" s="21"/>
      <c r="JZ545" s="21"/>
      <c r="KA545" s="21"/>
      <c r="KB545" s="28"/>
    </row>
    <row r="546" spans="2:288" ht="15" customHeight="1" x14ac:dyDescent="0.25">
      <c r="B546" s="1590" t="s">
        <v>1880</v>
      </c>
      <c r="C546" s="1588" t="str">
        <v/>
      </c>
      <c r="D546" s="1588" t="str">
        <v/>
      </c>
      <c r="E546" s="1588" t="str">
        <v/>
      </c>
      <c r="F546" s="1588" t="str">
        <v/>
      </c>
      <c r="G546" s="1588" t="str">
        <v/>
      </c>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8"/>
      <c r="DX546" s="21"/>
      <c r="DY546" s="21"/>
      <c r="DZ546" s="21"/>
      <c r="EA546" s="21"/>
      <c r="EB546" s="21"/>
      <c r="EC546" s="21"/>
      <c r="ED546" s="21"/>
      <c r="EE546" s="21"/>
      <c r="EF546" s="21"/>
      <c r="EG546" s="21"/>
      <c r="EH546" s="21"/>
      <c r="EI546" s="21"/>
      <c r="EJ546" s="21"/>
      <c r="EK546" s="21"/>
      <c r="EL546" s="21"/>
      <c r="EM546" s="21"/>
      <c r="EN546" s="21"/>
      <c r="EO546" s="21"/>
      <c r="EP546" s="21"/>
      <c r="EQ546" s="21"/>
      <c r="ER546" s="28"/>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c r="GQ546" s="21"/>
      <c r="GR546" s="21"/>
      <c r="GS546" s="21"/>
      <c r="GT546" s="21"/>
      <c r="GU546" s="21"/>
      <c r="GV546" s="21"/>
      <c r="GW546" s="21"/>
      <c r="GX546" s="21"/>
      <c r="GY546" s="21"/>
      <c r="GZ546" s="21"/>
      <c r="HA546" s="21"/>
      <c r="HB546" s="21"/>
      <c r="HC546" s="21"/>
      <c r="HD546" s="21"/>
      <c r="HE546" s="21"/>
      <c r="HF546" s="21"/>
      <c r="HG546" s="21"/>
      <c r="HH546" s="21"/>
      <c r="HI546" s="21"/>
      <c r="HJ546" s="21"/>
      <c r="HK546" s="21"/>
      <c r="HL546" s="21"/>
      <c r="HM546" s="21"/>
      <c r="HN546" s="21"/>
      <c r="HO546" s="21"/>
      <c r="HP546" s="21"/>
      <c r="HQ546" s="21"/>
      <c r="HR546" s="21"/>
      <c r="HS546" s="21"/>
      <c r="HT546" s="21"/>
      <c r="HU546" s="21"/>
      <c r="HV546" s="21"/>
      <c r="HW546" s="21"/>
      <c r="HX546" s="21"/>
      <c r="HY546" s="21"/>
      <c r="HZ546" s="21"/>
      <c r="IA546" s="21"/>
      <c r="IB546" s="21"/>
      <c r="IC546" s="21"/>
      <c r="ID546" s="21"/>
      <c r="IE546" s="21"/>
      <c r="IF546" s="21"/>
      <c r="IG546" s="21"/>
      <c r="IH546" s="21"/>
      <c r="II546" s="21"/>
      <c r="IJ546" s="21"/>
      <c r="IK546" s="21"/>
      <c r="IL546" s="21"/>
      <c r="IM546" s="21"/>
      <c r="IN546" s="21"/>
      <c r="IO546" s="21"/>
      <c r="IP546" s="21"/>
      <c r="IQ546" s="21"/>
      <c r="IR546" s="21"/>
      <c r="IS546" s="21"/>
      <c r="IT546" s="21"/>
      <c r="IU546" s="21"/>
      <c r="IV546" s="21"/>
      <c r="IW546" s="21"/>
      <c r="IX546" s="21"/>
      <c r="IY546" s="21"/>
      <c r="IZ546" s="21"/>
      <c r="JA546" s="21"/>
      <c r="JB546" s="21"/>
      <c r="JC546" s="21"/>
      <c r="JD546" s="21"/>
      <c r="JE546" s="21"/>
      <c r="JF546" s="21"/>
      <c r="JG546" s="28"/>
      <c r="JH546" s="21"/>
      <c r="JI546" s="21"/>
      <c r="JJ546" s="21"/>
      <c r="JK546" s="21"/>
      <c r="JL546" s="21"/>
      <c r="JM546" s="21"/>
      <c r="JN546" s="21"/>
      <c r="JO546" s="21"/>
      <c r="JP546" s="21"/>
      <c r="JQ546" s="21"/>
      <c r="JR546" s="21"/>
      <c r="JS546" s="21"/>
      <c r="JT546" s="21"/>
      <c r="JU546" s="21"/>
      <c r="JV546" s="21"/>
      <c r="JW546" s="21"/>
      <c r="JX546" s="21"/>
      <c r="JY546" s="21"/>
      <c r="JZ546" s="21"/>
      <c r="KA546" s="21"/>
      <c r="KB546" s="28"/>
    </row>
    <row r="547" spans="2:288" ht="15" customHeight="1" x14ac:dyDescent="0.25">
      <c r="B547" s="1590" t="s">
        <v>1881</v>
      </c>
      <c r="C547" s="1588" t="str">
        <v/>
      </c>
      <c r="D547" s="1588" t="str">
        <v/>
      </c>
      <c r="E547" s="1588" t="str">
        <v/>
      </c>
      <c r="F547" s="1588" t="str">
        <v/>
      </c>
      <c r="G547" s="1588" t="str">
        <v/>
      </c>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8"/>
      <c r="DX547" s="21"/>
      <c r="DY547" s="21"/>
      <c r="DZ547" s="21"/>
      <c r="EA547" s="21"/>
      <c r="EB547" s="21"/>
      <c r="EC547" s="21"/>
      <c r="ED547" s="21"/>
      <c r="EE547" s="21"/>
      <c r="EF547" s="21"/>
      <c r="EG547" s="21"/>
      <c r="EH547" s="21"/>
      <c r="EI547" s="21"/>
      <c r="EJ547" s="21"/>
      <c r="EK547" s="21"/>
      <c r="EL547" s="21"/>
      <c r="EM547" s="21"/>
      <c r="EN547" s="21"/>
      <c r="EO547" s="21"/>
      <c r="EP547" s="21"/>
      <c r="EQ547" s="21"/>
      <c r="ER547" s="28"/>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c r="GQ547" s="21"/>
      <c r="GR547" s="21"/>
      <c r="GS547" s="21"/>
      <c r="GT547" s="21"/>
      <c r="GU547" s="21"/>
      <c r="GV547" s="21"/>
      <c r="GW547" s="21"/>
      <c r="GX547" s="21"/>
      <c r="GY547" s="21"/>
      <c r="GZ547" s="21"/>
      <c r="HA547" s="21"/>
      <c r="HB547" s="21"/>
      <c r="HC547" s="21"/>
      <c r="HD547" s="21"/>
      <c r="HE547" s="21"/>
      <c r="HF547" s="21"/>
      <c r="HG547" s="21"/>
      <c r="HH547" s="21"/>
      <c r="HI547" s="21"/>
      <c r="HJ547" s="21"/>
      <c r="HK547" s="21"/>
      <c r="HL547" s="21"/>
      <c r="HM547" s="21"/>
      <c r="HN547" s="21"/>
      <c r="HO547" s="21"/>
      <c r="HP547" s="21"/>
      <c r="HQ547" s="21"/>
      <c r="HR547" s="21"/>
      <c r="HS547" s="21"/>
      <c r="HT547" s="21"/>
      <c r="HU547" s="21"/>
      <c r="HV547" s="21"/>
      <c r="HW547" s="21"/>
      <c r="HX547" s="21"/>
      <c r="HY547" s="21"/>
      <c r="HZ547" s="21"/>
      <c r="IA547" s="21"/>
      <c r="IB547" s="21"/>
      <c r="IC547" s="21"/>
      <c r="ID547" s="21"/>
      <c r="IE547" s="21"/>
      <c r="IF547" s="21"/>
      <c r="IG547" s="21"/>
      <c r="IH547" s="21"/>
      <c r="II547" s="21"/>
      <c r="IJ547" s="21"/>
      <c r="IK547" s="21"/>
      <c r="IL547" s="21"/>
      <c r="IM547" s="21"/>
      <c r="IN547" s="21"/>
      <c r="IO547" s="21"/>
      <c r="IP547" s="21"/>
      <c r="IQ547" s="21"/>
      <c r="IR547" s="21"/>
      <c r="IS547" s="21"/>
      <c r="IT547" s="21"/>
      <c r="IU547" s="21"/>
      <c r="IV547" s="21"/>
      <c r="IW547" s="21"/>
      <c r="IX547" s="21"/>
      <c r="IY547" s="21"/>
      <c r="IZ547" s="21"/>
      <c r="JA547" s="21"/>
      <c r="JB547" s="21"/>
      <c r="JC547" s="21"/>
      <c r="JD547" s="21"/>
      <c r="JE547" s="21"/>
      <c r="JF547" s="21"/>
      <c r="JG547" s="28"/>
      <c r="JH547" s="21"/>
      <c r="JI547" s="21"/>
      <c r="JJ547" s="21"/>
      <c r="JK547" s="21"/>
      <c r="JL547" s="21"/>
      <c r="JM547" s="21"/>
      <c r="JN547" s="21"/>
      <c r="JO547" s="21"/>
      <c r="JP547" s="21"/>
      <c r="JQ547" s="21"/>
      <c r="JR547" s="21"/>
      <c r="JS547" s="21"/>
      <c r="JT547" s="21"/>
      <c r="JU547" s="21"/>
      <c r="JV547" s="21"/>
      <c r="JW547" s="21"/>
      <c r="JX547" s="21"/>
      <c r="JY547" s="21"/>
      <c r="JZ547" s="21"/>
      <c r="KA547" s="21"/>
      <c r="KB547" s="28"/>
    </row>
    <row r="548" spans="2:288" ht="15" customHeight="1" x14ac:dyDescent="0.25">
      <c r="B548" s="1590" t="s">
        <v>1882</v>
      </c>
      <c r="C548" s="1588" t="str">
        <v/>
      </c>
      <c r="D548" s="1588" t="str">
        <v/>
      </c>
      <c r="E548" s="1588" t="str">
        <v/>
      </c>
      <c r="F548" s="1588" t="str">
        <v/>
      </c>
      <c r="G548" s="1588" t="str">
        <v/>
      </c>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8"/>
      <c r="DX548" s="21"/>
      <c r="DY548" s="21"/>
      <c r="DZ548" s="21"/>
      <c r="EA548" s="21"/>
      <c r="EB548" s="21"/>
      <c r="EC548" s="21"/>
      <c r="ED548" s="21"/>
      <c r="EE548" s="21"/>
      <c r="EF548" s="21"/>
      <c r="EG548" s="21"/>
      <c r="EH548" s="21"/>
      <c r="EI548" s="21"/>
      <c r="EJ548" s="21"/>
      <c r="EK548" s="21"/>
      <c r="EL548" s="21"/>
      <c r="EM548" s="21"/>
      <c r="EN548" s="21"/>
      <c r="EO548" s="21"/>
      <c r="EP548" s="21"/>
      <c r="EQ548" s="21"/>
      <c r="ER548" s="28"/>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c r="GQ548" s="21"/>
      <c r="GR548" s="21"/>
      <c r="GS548" s="21"/>
      <c r="GT548" s="21"/>
      <c r="GU548" s="21"/>
      <c r="GV548" s="21"/>
      <c r="GW548" s="21"/>
      <c r="GX548" s="21"/>
      <c r="GY548" s="21"/>
      <c r="GZ548" s="21"/>
      <c r="HA548" s="21"/>
      <c r="HB548" s="21"/>
      <c r="HC548" s="21"/>
      <c r="HD548" s="21"/>
      <c r="HE548" s="21"/>
      <c r="HF548" s="21"/>
      <c r="HG548" s="21"/>
      <c r="HH548" s="21"/>
      <c r="HI548" s="21"/>
      <c r="HJ548" s="21"/>
      <c r="HK548" s="21"/>
      <c r="HL548" s="21"/>
      <c r="HM548" s="21"/>
      <c r="HN548" s="21"/>
      <c r="HO548" s="21"/>
      <c r="HP548" s="21"/>
      <c r="HQ548" s="21"/>
      <c r="HR548" s="21"/>
      <c r="HS548" s="21"/>
      <c r="HT548" s="21"/>
      <c r="HU548" s="21"/>
      <c r="HV548" s="21"/>
      <c r="HW548" s="21"/>
      <c r="HX548" s="21"/>
      <c r="HY548" s="21"/>
      <c r="HZ548" s="21"/>
      <c r="IA548" s="21"/>
      <c r="IB548" s="21"/>
      <c r="IC548" s="21"/>
      <c r="ID548" s="21"/>
      <c r="IE548" s="21"/>
      <c r="IF548" s="21"/>
      <c r="IG548" s="21"/>
      <c r="IH548" s="21"/>
      <c r="II548" s="21"/>
      <c r="IJ548" s="21"/>
      <c r="IK548" s="21"/>
      <c r="IL548" s="21"/>
      <c r="IM548" s="21"/>
      <c r="IN548" s="21"/>
      <c r="IO548" s="21"/>
      <c r="IP548" s="21"/>
      <c r="IQ548" s="21"/>
      <c r="IR548" s="21"/>
      <c r="IS548" s="21"/>
      <c r="IT548" s="21"/>
      <c r="IU548" s="21"/>
      <c r="IV548" s="21"/>
      <c r="IW548" s="21"/>
      <c r="IX548" s="21"/>
      <c r="IY548" s="21"/>
      <c r="IZ548" s="21"/>
      <c r="JA548" s="21"/>
      <c r="JB548" s="21"/>
      <c r="JC548" s="21"/>
      <c r="JD548" s="21"/>
      <c r="JE548" s="21"/>
      <c r="JF548" s="21"/>
      <c r="JG548" s="28"/>
      <c r="JH548" s="21"/>
      <c r="JI548" s="21"/>
      <c r="JJ548" s="21"/>
      <c r="JK548" s="21"/>
      <c r="JL548" s="21"/>
      <c r="JM548" s="21"/>
      <c r="JN548" s="21"/>
      <c r="JO548" s="21"/>
      <c r="JP548" s="21"/>
      <c r="JQ548" s="21"/>
      <c r="JR548" s="21"/>
      <c r="JS548" s="21"/>
      <c r="JT548" s="21"/>
      <c r="JU548" s="21"/>
      <c r="JV548" s="21"/>
      <c r="JW548" s="21"/>
      <c r="JX548" s="21"/>
      <c r="JY548" s="21"/>
      <c r="JZ548" s="21"/>
      <c r="KA548" s="21"/>
      <c r="KB548" s="28"/>
    </row>
    <row r="549" spans="2:288" ht="15" customHeight="1" x14ac:dyDescent="0.25">
      <c r="B549" s="1590" t="s">
        <v>1883</v>
      </c>
      <c r="C549" s="1588" t="str">
        <v/>
      </c>
      <c r="D549" s="1588" t="str">
        <v/>
      </c>
      <c r="E549" s="1588" t="str">
        <v/>
      </c>
      <c r="F549" s="1588" t="str">
        <v/>
      </c>
      <c r="G549" s="1588" t="str">
        <v/>
      </c>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8"/>
      <c r="DX549" s="21"/>
      <c r="DY549" s="21"/>
      <c r="DZ549" s="21"/>
      <c r="EA549" s="21"/>
      <c r="EB549" s="21"/>
      <c r="EC549" s="21"/>
      <c r="ED549" s="21"/>
      <c r="EE549" s="21"/>
      <c r="EF549" s="21"/>
      <c r="EG549" s="21"/>
      <c r="EH549" s="21"/>
      <c r="EI549" s="21"/>
      <c r="EJ549" s="21"/>
      <c r="EK549" s="21"/>
      <c r="EL549" s="21"/>
      <c r="EM549" s="21"/>
      <c r="EN549" s="21"/>
      <c r="EO549" s="21"/>
      <c r="EP549" s="21"/>
      <c r="EQ549" s="21"/>
      <c r="ER549" s="28"/>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c r="GQ549" s="21"/>
      <c r="GR549" s="21"/>
      <c r="GS549" s="21"/>
      <c r="GT549" s="21"/>
      <c r="GU549" s="21"/>
      <c r="GV549" s="21"/>
      <c r="GW549" s="21"/>
      <c r="GX549" s="21"/>
      <c r="GY549" s="21"/>
      <c r="GZ549" s="21"/>
      <c r="HA549" s="21"/>
      <c r="HB549" s="21"/>
      <c r="HC549" s="21"/>
      <c r="HD549" s="21"/>
      <c r="HE549" s="21"/>
      <c r="HF549" s="21"/>
      <c r="HG549" s="21"/>
      <c r="HH549" s="21"/>
      <c r="HI549" s="21"/>
      <c r="HJ549" s="21"/>
      <c r="HK549" s="21"/>
      <c r="HL549" s="21"/>
      <c r="HM549" s="21"/>
      <c r="HN549" s="21"/>
      <c r="HO549" s="21"/>
      <c r="HP549" s="21"/>
      <c r="HQ549" s="21"/>
      <c r="HR549" s="21"/>
      <c r="HS549" s="21"/>
      <c r="HT549" s="21"/>
      <c r="HU549" s="21"/>
      <c r="HV549" s="21"/>
      <c r="HW549" s="21"/>
      <c r="HX549" s="21"/>
      <c r="HY549" s="21"/>
      <c r="HZ549" s="21"/>
      <c r="IA549" s="21"/>
      <c r="IB549" s="21"/>
      <c r="IC549" s="21"/>
      <c r="ID549" s="21"/>
      <c r="IE549" s="21"/>
      <c r="IF549" s="21"/>
      <c r="IG549" s="21"/>
      <c r="IH549" s="21"/>
      <c r="II549" s="21"/>
      <c r="IJ549" s="21"/>
      <c r="IK549" s="21"/>
      <c r="IL549" s="21"/>
      <c r="IM549" s="21"/>
      <c r="IN549" s="21"/>
      <c r="IO549" s="21"/>
      <c r="IP549" s="21"/>
      <c r="IQ549" s="21"/>
      <c r="IR549" s="21"/>
      <c r="IS549" s="21"/>
      <c r="IT549" s="21"/>
      <c r="IU549" s="21"/>
      <c r="IV549" s="21"/>
      <c r="IW549" s="21"/>
      <c r="IX549" s="21"/>
      <c r="IY549" s="21"/>
      <c r="IZ549" s="21"/>
      <c r="JA549" s="21"/>
      <c r="JB549" s="21"/>
      <c r="JC549" s="21"/>
      <c r="JD549" s="21"/>
      <c r="JE549" s="21"/>
      <c r="JF549" s="21"/>
      <c r="JG549" s="28"/>
      <c r="JH549" s="21"/>
      <c r="JI549" s="21"/>
      <c r="JJ549" s="21"/>
      <c r="JK549" s="21"/>
      <c r="JL549" s="21"/>
      <c r="JM549" s="21"/>
      <c r="JN549" s="21"/>
      <c r="JO549" s="21"/>
      <c r="JP549" s="21"/>
      <c r="JQ549" s="21"/>
      <c r="JR549" s="21"/>
      <c r="JS549" s="21"/>
      <c r="JT549" s="21"/>
      <c r="JU549" s="21"/>
      <c r="JV549" s="21"/>
      <c r="JW549" s="21"/>
      <c r="JX549" s="21"/>
      <c r="JY549" s="21"/>
      <c r="JZ549" s="21"/>
      <c r="KA549" s="21"/>
      <c r="KB549" s="28"/>
    </row>
    <row r="550" spans="2:288" ht="15" customHeight="1" x14ac:dyDescent="0.25">
      <c r="B550" s="1590" t="s">
        <v>1884</v>
      </c>
      <c r="C550" s="1588" t="str">
        <v/>
      </c>
      <c r="D550" s="1588" t="str">
        <v/>
      </c>
      <c r="E550" s="1588" t="str">
        <v/>
      </c>
      <c r="F550" s="1588" t="str">
        <v/>
      </c>
      <c r="G550" s="1588" t="str">
        <v/>
      </c>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8"/>
      <c r="DX550" s="21"/>
      <c r="DY550" s="21"/>
      <c r="DZ550" s="21"/>
      <c r="EA550" s="21"/>
      <c r="EB550" s="21"/>
      <c r="EC550" s="21"/>
      <c r="ED550" s="21"/>
      <c r="EE550" s="21"/>
      <c r="EF550" s="21"/>
      <c r="EG550" s="21"/>
      <c r="EH550" s="21"/>
      <c r="EI550" s="21"/>
      <c r="EJ550" s="21"/>
      <c r="EK550" s="21"/>
      <c r="EL550" s="21"/>
      <c r="EM550" s="21"/>
      <c r="EN550" s="21"/>
      <c r="EO550" s="21"/>
      <c r="EP550" s="21"/>
      <c r="EQ550" s="21"/>
      <c r="ER550" s="28"/>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c r="GQ550" s="21"/>
      <c r="GR550" s="21"/>
      <c r="GS550" s="21"/>
      <c r="GT550" s="21"/>
      <c r="GU550" s="21"/>
      <c r="GV550" s="21"/>
      <c r="GW550" s="21"/>
      <c r="GX550" s="21"/>
      <c r="GY550" s="21"/>
      <c r="GZ550" s="21"/>
      <c r="HA550" s="21"/>
      <c r="HB550" s="21"/>
      <c r="HC550" s="21"/>
      <c r="HD550" s="21"/>
      <c r="HE550" s="21"/>
      <c r="HF550" s="21"/>
      <c r="HG550" s="21"/>
      <c r="HH550" s="21"/>
      <c r="HI550" s="21"/>
      <c r="HJ550" s="21"/>
      <c r="HK550" s="21"/>
      <c r="HL550" s="21"/>
      <c r="HM550" s="21"/>
      <c r="HN550" s="21"/>
      <c r="HO550" s="21"/>
      <c r="HP550" s="21"/>
      <c r="HQ550" s="21"/>
      <c r="HR550" s="21"/>
      <c r="HS550" s="21"/>
      <c r="HT550" s="21"/>
      <c r="HU550" s="21"/>
      <c r="HV550" s="21"/>
      <c r="HW550" s="21"/>
      <c r="HX550" s="21"/>
      <c r="HY550" s="21"/>
      <c r="HZ550" s="21"/>
      <c r="IA550" s="21"/>
      <c r="IB550" s="21"/>
      <c r="IC550" s="21"/>
      <c r="ID550" s="21"/>
      <c r="IE550" s="21"/>
      <c r="IF550" s="21"/>
      <c r="IG550" s="21"/>
      <c r="IH550" s="21"/>
      <c r="II550" s="21"/>
      <c r="IJ550" s="21"/>
      <c r="IK550" s="21"/>
      <c r="IL550" s="21"/>
      <c r="IM550" s="21"/>
      <c r="IN550" s="21"/>
      <c r="IO550" s="21"/>
      <c r="IP550" s="21"/>
      <c r="IQ550" s="21"/>
      <c r="IR550" s="21"/>
      <c r="IS550" s="21"/>
      <c r="IT550" s="21"/>
      <c r="IU550" s="21"/>
      <c r="IV550" s="21"/>
      <c r="IW550" s="21"/>
      <c r="IX550" s="21"/>
      <c r="IY550" s="21"/>
      <c r="IZ550" s="21"/>
      <c r="JA550" s="21"/>
      <c r="JB550" s="21"/>
      <c r="JC550" s="21"/>
      <c r="JD550" s="21"/>
      <c r="JE550" s="21"/>
      <c r="JF550" s="21"/>
      <c r="JG550" s="28"/>
      <c r="JH550" s="21"/>
      <c r="JI550" s="21"/>
      <c r="JJ550" s="21"/>
      <c r="JK550" s="21"/>
      <c r="JL550" s="21"/>
      <c r="JM550" s="21"/>
      <c r="JN550" s="21"/>
      <c r="JO550" s="21"/>
      <c r="JP550" s="21"/>
      <c r="JQ550" s="21"/>
      <c r="JR550" s="21"/>
      <c r="JS550" s="21"/>
      <c r="JT550" s="21"/>
      <c r="JU550" s="21"/>
      <c r="JV550" s="21"/>
      <c r="JW550" s="21"/>
      <c r="JX550" s="21"/>
      <c r="JY550" s="21"/>
      <c r="JZ550" s="21"/>
      <c r="KA550" s="21"/>
      <c r="KB550" s="28"/>
    </row>
    <row r="551" spans="2:288" ht="15" customHeight="1" x14ac:dyDescent="0.25">
      <c r="B551" s="1590" t="s">
        <v>1885</v>
      </c>
      <c r="C551" s="1588" t="str">
        <v/>
      </c>
      <c r="D551" s="1588" t="str">
        <v/>
      </c>
      <c r="E551" s="1588" t="str">
        <v/>
      </c>
      <c r="F551" s="1588" t="str">
        <v/>
      </c>
      <c r="G551" s="1588" t="str">
        <v/>
      </c>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8"/>
      <c r="DX551" s="21"/>
      <c r="DY551" s="21"/>
      <c r="DZ551" s="21"/>
      <c r="EA551" s="21"/>
      <c r="EB551" s="21"/>
      <c r="EC551" s="21"/>
      <c r="ED551" s="21"/>
      <c r="EE551" s="21"/>
      <c r="EF551" s="21"/>
      <c r="EG551" s="21"/>
      <c r="EH551" s="21"/>
      <c r="EI551" s="21"/>
      <c r="EJ551" s="21"/>
      <c r="EK551" s="21"/>
      <c r="EL551" s="21"/>
      <c r="EM551" s="21"/>
      <c r="EN551" s="21"/>
      <c r="EO551" s="21"/>
      <c r="EP551" s="21"/>
      <c r="EQ551" s="21"/>
      <c r="ER551" s="28"/>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c r="GQ551" s="21"/>
      <c r="GR551" s="21"/>
      <c r="GS551" s="21"/>
      <c r="GT551" s="21"/>
      <c r="GU551" s="21"/>
      <c r="GV551" s="21"/>
      <c r="GW551" s="21"/>
      <c r="GX551" s="21"/>
      <c r="GY551" s="21"/>
      <c r="GZ551" s="21"/>
      <c r="HA551" s="21"/>
      <c r="HB551" s="21"/>
      <c r="HC551" s="21"/>
      <c r="HD551" s="21"/>
      <c r="HE551" s="21"/>
      <c r="HF551" s="21"/>
      <c r="HG551" s="21"/>
      <c r="HH551" s="21"/>
      <c r="HI551" s="21"/>
      <c r="HJ551" s="21"/>
      <c r="HK551" s="21"/>
      <c r="HL551" s="21"/>
      <c r="HM551" s="21"/>
      <c r="HN551" s="21"/>
      <c r="HO551" s="21"/>
      <c r="HP551" s="21"/>
      <c r="HQ551" s="21"/>
      <c r="HR551" s="21"/>
      <c r="HS551" s="21"/>
      <c r="HT551" s="21"/>
      <c r="HU551" s="21"/>
      <c r="HV551" s="21"/>
      <c r="HW551" s="21"/>
      <c r="HX551" s="21"/>
      <c r="HY551" s="21"/>
      <c r="HZ551" s="21"/>
      <c r="IA551" s="21"/>
      <c r="IB551" s="21"/>
      <c r="IC551" s="21"/>
      <c r="ID551" s="21"/>
      <c r="IE551" s="21"/>
      <c r="IF551" s="21"/>
      <c r="IG551" s="21"/>
      <c r="IH551" s="21"/>
      <c r="II551" s="21"/>
      <c r="IJ551" s="21"/>
      <c r="IK551" s="21"/>
      <c r="IL551" s="21"/>
      <c r="IM551" s="21"/>
      <c r="IN551" s="21"/>
      <c r="IO551" s="21"/>
      <c r="IP551" s="21"/>
      <c r="IQ551" s="21"/>
      <c r="IR551" s="21"/>
      <c r="IS551" s="21"/>
      <c r="IT551" s="21"/>
      <c r="IU551" s="21"/>
      <c r="IV551" s="21"/>
      <c r="IW551" s="21"/>
      <c r="IX551" s="21"/>
      <c r="IY551" s="21"/>
      <c r="IZ551" s="21"/>
      <c r="JA551" s="21"/>
      <c r="JB551" s="21"/>
      <c r="JC551" s="21"/>
      <c r="JD551" s="21"/>
      <c r="JE551" s="21"/>
      <c r="JF551" s="21"/>
      <c r="JG551" s="28"/>
      <c r="JH551" s="21"/>
      <c r="JI551" s="21"/>
      <c r="JJ551" s="21"/>
      <c r="JK551" s="21"/>
      <c r="JL551" s="21"/>
      <c r="JM551" s="21"/>
      <c r="JN551" s="21"/>
      <c r="JO551" s="21"/>
      <c r="JP551" s="21"/>
      <c r="JQ551" s="21"/>
      <c r="JR551" s="21"/>
      <c r="JS551" s="21"/>
      <c r="JT551" s="21"/>
      <c r="JU551" s="21"/>
      <c r="JV551" s="21"/>
      <c r="JW551" s="21"/>
      <c r="JX551" s="21"/>
      <c r="JY551" s="21"/>
      <c r="JZ551" s="21"/>
      <c r="KA551" s="21"/>
      <c r="KB551" s="28"/>
    </row>
    <row r="552" spans="2:288" ht="15" customHeight="1" x14ac:dyDescent="0.25">
      <c r="B552" s="1590" t="s">
        <v>1886</v>
      </c>
      <c r="C552" s="1588" t="str">
        <v/>
      </c>
      <c r="D552" s="1588" t="str">
        <v/>
      </c>
      <c r="E552" s="1588" t="str">
        <v/>
      </c>
      <c r="F552" s="1588" t="str">
        <v/>
      </c>
      <c r="G552" s="1588" t="str">
        <v/>
      </c>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8"/>
      <c r="DX552" s="21"/>
      <c r="DY552" s="21"/>
      <c r="DZ552" s="21"/>
      <c r="EA552" s="21"/>
      <c r="EB552" s="21"/>
      <c r="EC552" s="21"/>
      <c r="ED552" s="21"/>
      <c r="EE552" s="21"/>
      <c r="EF552" s="21"/>
      <c r="EG552" s="21"/>
      <c r="EH552" s="21"/>
      <c r="EI552" s="21"/>
      <c r="EJ552" s="21"/>
      <c r="EK552" s="21"/>
      <c r="EL552" s="21"/>
      <c r="EM552" s="21"/>
      <c r="EN552" s="21"/>
      <c r="EO552" s="21"/>
      <c r="EP552" s="21"/>
      <c r="EQ552" s="21"/>
      <c r="ER552" s="28"/>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c r="GQ552" s="21"/>
      <c r="GR552" s="21"/>
      <c r="GS552" s="21"/>
      <c r="GT552" s="21"/>
      <c r="GU552" s="21"/>
      <c r="GV552" s="21"/>
      <c r="GW552" s="21"/>
      <c r="GX552" s="21"/>
      <c r="GY552" s="21"/>
      <c r="GZ552" s="21"/>
      <c r="HA552" s="21"/>
      <c r="HB552" s="21"/>
      <c r="HC552" s="21"/>
      <c r="HD552" s="21"/>
      <c r="HE552" s="21"/>
      <c r="HF552" s="21"/>
      <c r="HG552" s="21"/>
      <c r="HH552" s="21"/>
      <c r="HI552" s="21"/>
      <c r="HJ552" s="21"/>
      <c r="HK552" s="21"/>
      <c r="HL552" s="21"/>
      <c r="HM552" s="21"/>
      <c r="HN552" s="21"/>
      <c r="HO552" s="21"/>
      <c r="HP552" s="21"/>
      <c r="HQ552" s="21"/>
      <c r="HR552" s="21"/>
      <c r="HS552" s="21"/>
      <c r="HT552" s="21"/>
      <c r="HU552" s="21"/>
      <c r="HV552" s="21"/>
      <c r="HW552" s="21"/>
      <c r="HX552" s="21"/>
      <c r="HY552" s="21"/>
      <c r="HZ552" s="21"/>
      <c r="IA552" s="21"/>
      <c r="IB552" s="21"/>
      <c r="IC552" s="21"/>
      <c r="ID552" s="21"/>
      <c r="IE552" s="21"/>
      <c r="IF552" s="21"/>
      <c r="IG552" s="21"/>
      <c r="IH552" s="21"/>
      <c r="II552" s="21"/>
      <c r="IJ552" s="21"/>
      <c r="IK552" s="21"/>
      <c r="IL552" s="21"/>
      <c r="IM552" s="21"/>
      <c r="IN552" s="21"/>
      <c r="IO552" s="21"/>
      <c r="IP552" s="21"/>
      <c r="IQ552" s="21"/>
      <c r="IR552" s="21"/>
      <c r="IS552" s="21"/>
      <c r="IT552" s="21"/>
      <c r="IU552" s="21"/>
      <c r="IV552" s="21"/>
      <c r="IW552" s="21"/>
      <c r="IX552" s="21"/>
      <c r="IY552" s="21"/>
      <c r="IZ552" s="21"/>
      <c r="JA552" s="21"/>
      <c r="JB552" s="21"/>
      <c r="JC552" s="21"/>
      <c r="JD552" s="21"/>
      <c r="JE552" s="21"/>
      <c r="JF552" s="21"/>
      <c r="JG552" s="28"/>
      <c r="JH552" s="21"/>
      <c r="JI552" s="21"/>
      <c r="JJ552" s="21"/>
      <c r="JK552" s="21"/>
      <c r="JL552" s="21"/>
      <c r="JM552" s="21"/>
      <c r="JN552" s="21"/>
      <c r="JO552" s="21"/>
      <c r="JP552" s="21"/>
      <c r="JQ552" s="21"/>
      <c r="JR552" s="21"/>
      <c r="JS552" s="21"/>
      <c r="JT552" s="21"/>
      <c r="JU552" s="21"/>
      <c r="JV552" s="21"/>
      <c r="JW552" s="21"/>
      <c r="JX552" s="21"/>
      <c r="JY552" s="21"/>
      <c r="JZ552" s="21"/>
      <c r="KA552" s="21"/>
      <c r="KB552" s="28"/>
    </row>
    <row r="553" spans="2:288" ht="15" customHeight="1" x14ac:dyDescent="0.25">
      <c r="B553" s="1590" t="s">
        <v>1887</v>
      </c>
      <c r="C553" s="1588" t="str">
        <v/>
      </c>
      <c r="D553" s="1588" t="str">
        <v/>
      </c>
      <c r="E553" s="1588" t="str">
        <v/>
      </c>
      <c r="F553" s="1588" t="str">
        <v/>
      </c>
      <c r="G553" s="1588" t="str">
        <v/>
      </c>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8"/>
      <c r="DX553" s="21"/>
      <c r="DY553" s="21"/>
      <c r="DZ553" s="21"/>
      <c r="EA553" s="21"/>
      <c r="EB553" s="21"/>
      <c r="EC553" s="21"/>
      <c r="ED553" s="21"/>
      <c r="EE553" s="21"/>
      <c r="EF553" s="21"/>
      <c r="EG553" s="21"/>
      <c r="EH553" s="21"/>
      <c r="EI553" s="21"/>
      <c r="EJ553" s="21"/>
      <c r="EK553" s="21"/>
      <c r="EL553" s="21"/>
      <c r="EM553" s="21"/>
      <c r="EN553" s="21"/>
      <c r="EO553" s="21"/>
      <c r="EP553" s="21"/>
      <c r="EQ553" s="21"/>
      <c r="ER553" s="28"/>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c r="GQ553" s="21"/>
      <c r="GR553" s="21"/>
      <c r="GS553" s="21"/>
      <c r="GT553" s="21"/>
      <c r="GU553" s="21"/>
      <c r="GV553" s="21"/>
      <c r="GW553" s="21"/>
      <c r="GX553" s="21"/>
      <c r="GY553" s="21"/>
      <c r="GZ553" s="21"/>
      <c r="HA553" s="21"/>
      <c r="HB553" s="21"/>
      <c r="HC553" s="21"/>
      <c r="HD553" s="21"/>
      <c r="HE553" s="21"/>
      <c r="HF553" s="21"/>
      <c r="HG553" s="21"/>
      <c r="HH553" s="21"/>
      <c r="HI553" s="21"/>
      <c r="HJ553" s="21"/>
      <c r="HK553" s="21"/>
      <c r="HL553" s="21"/>
      <c r="HM553" s="21"/>
      <c r="HN553" s="21"/>
      <c r="HO553" s="21"/>
      <c r="HP553" s="21"/>
      <c r="HQ553" s="21"/>
      <c r="HR553" s="21"/>
      <c r="HS553" s="21"/>
      <c r="HT553" s="21"/>
      <c r="HU553" s="21"/>
      <c r="HV553" s="21"/>
      <c r="HW553" s="21"/>
      <c r="HX553" s="21"/>
      <c r="HY553" s="21"/>
      <c r="HZ553" s="21"/>
      <c r="IA553" s="21"/>
      <c r="IB553" s="21"/>
      <c r="IC553" s="21"/>
      <c r="ID553" s="21"/>
      <c r="IE553" s="21"/>
      <c r="IF553" s="21"/>
      <c r="IG553" s="21"/>
      <c r="IH553" s="21"/>
      <c r="II553" s="21"/>
      <c r="IJ553" s="21"/>
      <c r="IK553" s="21"/>
      <c r="IL553" s="21"/>
      <c r="IM553" s="21"/>
      <c r="IN553" s="21"/>
      <c r="IO553" s="21"/>
      <c r="IP553" s="21"/>
      <c r="IQ553" s="21"/>
      <c r="IR553" s="21"/>
      <c r="IS553" s="21"/>
      <c r="IT553" s="21"/>
      <c r="IU553" s="21"/>
      <c r="IV553" s="21"/>
      <c r="IW553" s="21"/>
      <c r="IX553" s="21"/>
      <c r="IY553" s="21"/>
      <c r="IZ553" s="21"/>
      <c r="JA553" s="21"/>
      <c r="JB553" s="21"/>
      <c r="JC553" s="21"/>
      <c r="JD553" s="21"/>
      <c r="JE553" s="21"/>
      <c r="JF553" s="21"/>
      <c r="JG553" s="28"/>
      <c r="JH553" s="21"/>
      <c r="JI553" s="21"/>
      <c r="JJ553" s="21"/>
      <c r="JK553" s="21"/>
      <c r="JL553" s="21"/>
      <c r="JM553" s="21"/>
      <c r="JN553" s="21"/>
      <c r="JO553" s="21"/>
      <c r="JP553" s="21"/>
      <c r="JQ553" s="21"/>
      <c r="JR553" s="21"/>
      <c r="JS553" s="21"/>
      <c r="JT553" s="21"/>
      <c r="JU553" s="21"/>
      <c r="JV553" s="21"/>
      <c r="JW553" s="21"/>
      <c r="JX553" s="21"/>
      <c r="JY553" s="21"/>
      <c r="JZ553" s="21"/>
      <c r="KA553" s="21"/>
      <c r="KB553" s="28"/>
    </row>
    <row r="554" spans="2:288" ht="15" customHeight="1" x14ac:dyDescent="0.25">
      <c r="B554" s="1590" t="s">
        <v>1888</v>
      </c>
      <c r="C554" s="1588" t="str">
        <v/>
      </c>
      <c r="D554" s="1588" t="str">
        <v/>
      </c>
      <c r="E554" s="1588" t="str">
        <v/>
      </c>
      <c r="F554" s="1588" t="str">
        <v/>
      </c>
      <c r="G554" s="1588" t="str">
        <v/>
      </c>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8"/>
      <c r="DX554" s="21"/>
      <c r="DY554" s="21"/>
      <c r="DZ554" s="21"/>
      <c r="EA554" s="21"/>
      <c r="EB554" s="21"/>
      <c r="EC554" s="21"/>
      <c r="ED554" s="21"/>
      <c r="EE554" s="21"/>
      <c r="EF554" s="21"/>
      <c r="EG554" s="21"/>
      <c r="EH554" s="21"/>
      <c r="EI554" s="21"/>
      <c r="EJ554" s="21"/>
      <c r="EK554" s="21"/>
      <c r="EL554" s="21"/>
      <c r="EM554" s="21"/>
      <c r="EN554" s="21"/>
      <c r="EO554" s="21"/>
      <c r="EP554" s="21"/>
      <c r="EQ554" s="21"/>
      <c r="ER554" s="28"/>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c r="GQ554" s="21"/>
      <c r="GR554" s="21"/>
      <c r="GS554" s="21"/>
      <c r="GT554" s="21"/>
      <c r="GU554" s="21"/>
      <c r="GV554" s="21"/>
      <c r="GW554" s="21"/>
      <c r="GX554" s="21"/>
      <c r="GY554" s="21"/>
      <c r="GZ554" s="21"/>
      <c r="HA554" s="21"/>
      <c r="HB554" s="21"/>
      <c r="HC554" s="21"/>
      <c r="HD554" s="21"/>
      <c r="HE554" s="21"/>
      <c r="HF554" s="21"/>
      <c r="HG554" s="21"/>
      <c r="HH554" s="21"/>
      <c r="HI554" s="21"/>
      <c r="HJ554" s="21"/>
      <c r="HK554" s="21"/>
      <c r="HL554" s="21"/>
      <c r="HM554" s="21"/>
      <c r="HN554" s="21"/>
      <c r="HO554" s="21"/>
      <c r="HP554" s="21"/>
      <c r="HQ554" s="21"/>
      <c r="HR554" s="21"/>
      <c r="HS554" s="21"/>
      <c r="HT554" s="21"/>
      <c r="HU554" s="21"/>
      <c r="HV554" s="21"/>
      <c r="HW554" s="21"/>
      <c r="HX554" s="21"/>
      <c r="HY554" s="21"/>
      <c r="HZ554" s="21"/>
      <c r="IA554" s="21"/>
      <c r="IB554" s="21"/>
      <c r="IC554" s="21"/>
      <c r="ID554" s="21"/>
      <c r="IE554" s="21"/>
      <c r="IF554" s="21"/>
      <c r="IG554" s="21"/>
      <c r="IH554" s="21"/>
      <c r="II554" s="21"/>
      <c r="IJ554" s="21"/>
      <c r="IK554" s="21"/>
      <c r="IL554" s="21"/>
      <c r="IM554" s="21"/>
      <c r="IN554" s="21"/>
      <c r="IO554" s="21"/>
      <c r="IP554" s="21"/>
      <c r="IQ554" s="21"/>
      <c r="IR554" s="21"/>
      <c r="IS554" s="21"/>
      <c r="IT554" s="21"/>
      <c r="IU554" s="21"/>
      <c r="IV554" s="21"/>
      <c r="IW554" s="21"/>
      <c r="IX554" s="21"/>
      <c r="IY554" s="21"/>
      <c r="IZ554" s="21"/>
      <c r="JA554" s="21"/>
      <c r="JB554" s="21"/>
      <c r="JC554" s="21"/>
      <c r="JD554" s="21"/>
      <c r="JE554" s="21"/>
      <c r="JF554" s="21"/>
      <c r="JG554" s="28"/>
      <c r="JH554" s="21"/>
      <c r="JI554" s="21"/>
      <c r="JJ554" s="21"/>
      <c r="JK554" s="21"/>
      <c r="JL554" s="21"/>
      <c r="JM554" s="21"/>
      <c r="JN554" s="21"/>
      <c r="JO554" s="21"/>
      <c r="JP554" s="21"/>
      <c r="JQ554" s="21"/>
      <c r="JR554" s="21"/>
      <c r="JS554" s="21"/>
      <c r="JT554" s="21"/>
      <c r="JU554" s="21"/>
      <c r="JV554" s="21"/>
      <c r="JW554" s="21"/>
      <c r="JX554" s="21"/>
      <c r="JY554" s="21"/>
      <c r="JZ554" s="21"/>
      <c r="KA554" s="21"/>
      <c r="KB554" s="28"/>
    </row>
    <row r="555" spans="2:288" ht="15" customHeight="1" x14ac:dyDescent="0.25">
      <c r="B555" s="1590" t="s">
        <v>1889</v>
      </c>
      <c r="C555" s="1588" t="str">
        <v/>
      </c>
      <c r="D555" s="1588" t="str">
        <v/>
      </c>
      <c r="E555" s="1588" t="str">
        <v/>
      </c>
      <c r="F555" s="1588" t="str">
        <v/>
      </c>
      <c r="G555" s="1588" t="str">
        <v/>
      </c>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8"/>
      <c r="DX555" s="21"/>
      <c r="DY555" s="21"/>
      <c r="DZ555" s="21"/>
      <c r="EA555" s="21"/>
      <c r="EB555" s="21"/>
      <c r="EC555" s="21"/>
      <c r="ED555" s="21"/>
      <c r="EE555" s="21"/>
      <c r="EF555" s="21"/>
      <c r="EG555" s="21"/>
      <c r="EH555" s="21"/>
      <c r="EI555" s="21"/>
      <c r="EJ555" s="21"/>
      <c r="EK555" s="21"/>
      <c r="EL555" s="21"/>
      <c r="EM555" s="21"/>
      <c r="EN555" s="21"/>
      <c r="EO555" s="21"/>
      <c r="EP555" s="21"/>
      <c r="EQ555" s="21"/>
      <c r="ER555" s="28"/>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c r="GQ555" s="21"/>
      <c r="GR555" s="21"/>
      <c r="GS555" s="21"/>
      <c r="GT555" s="21"/>
      <c r="GU555" s="21"/>
      <c r="GV555" s="21"/>
      <c r="GW555" s="21"/>
      <c r="GX555" s="21"/>
      <c r="GY555" s="21"/>
      <c r="GZ555" s="21"/>
      <c r="HA555" s="21"/>
      <c r="HB555" s="21"/>
      <c r="HC555" s="21"/>
      <c r="HD555" s="21"/>
      <c r="HE555" s="21"/>
      <c r="HF555" s="21"/>
      <c r="HG555" s="21"/>
      <c r="HH555" s="21"/>
      <c r="HI555" s="21"/>
      <c r="HJ555" s="21"/>
      <c r="HK555" s="21"/>
      <c r="HL555" s="21"/>
      <c r="HM555" s="21"/>
      <c r="HN555" s="21"/>
      <c r="HO555" s="21"/>
      <c r="HP555" s="21"/>
      <c r="HQ555" s="21"/>
      <c r="HR555" s="21"/>
      <c r="HS555" s="21"/>
      <c r="HT555" s="21"/>
      <c r="HU555" s="21"/>
      <c r="HV555" s="21"/>
      <c r="HW555" s="21"/>
      <c r="HX555" s="21"/>
      <c r="HY555" s="21"/>
      <c r="HZ555" s="21"/>
      <c r="IA555" s="21"/>
      <c r="IB555" s="21"/>
      <c r="IC555" s="21"/>
      <c r="ID555" s="21"/>
      <c r="IE555" s="21"/>
      <c r="IF555" s="21"/>
      <c r="IG555" s="21"/>
      <c r="IH555" s="21"/>
      <c r="II555" s="21"/>
      <c r="IJ555" s="21"/>
      <c r="IK555" s="21"/>
      <c r="IL555" s="21"/>
      <c r="IM555" s="21"/>
      <c r="IN555" s="21"/>
      <c r="IO555" s="21"/>
      <c r="IP555" s="21"/>
      <c r="IQ555" s="21"/>
      <c r="IR555" s="21"/>
      <c r="IS555" s="21"/>
      <c r="IT555" s="21"/>
      <c r="IU555" s="21"/>
      <c r="IV555" s="21"/>
      <c r="IW555" s="21"/>
      <c r="IX555" s="21"/>
      <c r="IY555" s="21"/>
      <c r="IZ555" s="21"/>
      <c r="JA555" s="21"/>
      <c r="JB555" s="21"/>
      <c r="JC555" s="21"/>
      <c r="JD555" s="21"/>
      <c r="JE555" s="21"/>
      <c r="JF555" s="21"/>
      <c r="JG555" s="28"/>
      <c r="JH555" s="21"/>
      <c r="JI555" s="21"/>
      <c r="JJ555" s="21"/>
      <c r="JK555" s="21"/>
      <c r="JL555" s="21"/>
      <c r="JM555" s="21"/>
      <c r="JN555" s="21"/>
      <c r="JO555" s="21"/>
      <c r="JP555" s="21"/>
      <c r="JQ555" s="21"/>
      <c r="JR555" s="21"/>
      <c r="JS555" s="21"/>
      <c r="JT555" s="21"/>
      <c r="JU555" s="21"/>
      <c r="JV555" s="21"/>
      <c r="JW555" s="21"/>
      <c r="JX555" s="21"/>
      <c r="JY555" s="21"/>
      <c r="JZ555" s="21"/>
      <c r="KA555" s="21"/>
      <c r="KB555" s="28"/>
    </row>
    <row r="556" spans="2:288" ht="15" customHeight="1" x14ac:dyDescent="0.25">
      <c r="B556" s="1590" t="s">
        <v>1890</v>
      </c>
      <c r="C556" s="1588" t="str">
        <v/>
      </c>
      <c r="D556" s="1588" t="str">
        <v/>
      </c>
      <c r="E556" s="1588" t="str">
        <v/>
      </c>
      <c r="F556" s="1588" t="str">
        <v/>
      </c>
      <c r="G556" s="1588" t="str">
        <v/>
      </c>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8"/>
      <c r="DX556" s="21"/>
      <c r="DY556" s="21"/>
      <c r="DZ556" s="21"/>
      <c r="EA556" s="21"/>
      <c r="EB556" s="21"/>
      <c r="EC556" s="21"/>
      <c r="ED556" s="21"/>
      <c r="EE556" s="21"/>
      <c r="EF556" s="21"/>
      <c r="EG556" s="21"/>
      <c r="EH556" s="21"/>
      <c r="EI556" s="21"/>
      <c r="EJ556" s="21"/>
      <c r="EK556" s="21"/>
      <c r="EL556" s="21"/>
      <c r="EM556" s="21"/>
      <c r="EN556" s="21"/>
      <c r="EO556" s="21"/>
      <c r="EP556" s="21"/>
      <c r="EQ556" s="21"/>
      <c r="ER556" s="28"/>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c r="GQ556" s="21"/>
      <c r="GR556" s="21"/>
      <c r="GS556" s="21"/>
      <c r="GT556" s="21"/>
      <c r="GU556" s="21"/>
      <c r="GV556" s="21"/>
      <c r="GW556" s="21"/>
      <c r="GX556" s="21"/>
      <c r="GY556" s="21"/>
      <c r="GZ556" s="21"/>
      <c r="HA556" s="21"/>
      <c r="HB556" s="21"/>
      <c r="HC556" s="21"/>
      <c r="HD556" s="21"/>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8"/>
      <c r="JH556" s="21"/>
      <c r="JI556" s="21"/>
      <c r="JJ556" s="21"/>
      <c r="JK556" s="21"/>
      <c r="JL556" s="21"/>
      <c r="JM556" s="21"/>
      <c r="JN556" s="21"/>
      <c r="JO556" s="21"/>
      <c r="JP556" s="21"/>
      <c r="JQ556" s="21"/>
      <c r="JR556" s="21"/>
      <c r="JS556" s="21"/>
      <c r="JT556" s="21"/>
      <c r="JU556" s="21"/>
      <c r="JV556" s="21"/>
      <c r="JW556" s="21"/>
      <c r="JX556" s="21"/>
      <c r="JY556" s="21"/>
      <c r="JZ556" s="21"/>
      <c r="KA556" s="21"/>
      <c r="KB556" s="28"/>
    </row>
    <row r="557" spans="2:288" ht="15" customHeight="1" x14ac:dyDescent="0.25">
      <c r="B557" s="1590" t="s">
        <v>1891</v>
      </c>
      <c r="C557" s="1588" t="str">
        <v/>
      </c>
      <c r="D557" s="1588" t="str">
        <v/>
      </c>
      <c r="E557" s="1588" t="str">
        <v/>
      </c>
      <c r="F557" s="1588" t="str">
        <v/>
      </c>
      <c r="G557" s="1588" t="str">
        <v/>
      </c>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8"/>
      <c r="DX557" s="21"/>
      <c r="DY557" s="21"/>
      <c r="DZ557" s="21"/>
      <c r="EA557" s="21"/>
      <c r="EB557" s="21"/>
      <c r="EC557" s="21"/>
      <c r="ED557" s="21"/>
      <c r="EE557" s="21"/>
      <c r="EF557" s="21"/>
      <c r="EG557" s="21"/>
      <c r="EH557" s="21"/>
      <c r="EI557" s="21"/>
      <c r="EJ557" s="21"/>
      <c r="EK557" s="21"/>
      <c r="EL557" s="21"/>
      <c r="EM557" s="21"/>
      <c r="EN557" s="21"/>
      <c r="EO557" s="21"/>
      <c r="EP557" s="21"/>
      <c r="EQ557" s="21"/>
      <c r="ER557" s="28"/>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c r="GQ557" s="21"/>
      <c r="GR557" s="21"/>
      <c r="GS557" s="21"/>
      <c r="GT557" s="21"/>
      <c r="GU557" s="21"/>
      <c r="GV557" s="21"/>
      <c r="GW557" s="21"/>
      <c r="GX557" s="21"/>
      <c r="GY557" s="21"/>
      <c r="GZ557" s="21"/>
      <c r="HA557" s="21"/>
      <c r="HB557" s="21"/>
      <c r="HC557" s="21"/>
      <c r="HD557" s="21"/>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8"/>
      <c r="JH557" s="21"/>
      <c r="JI557" s="21"/>
      <c r="JJ557" s="21"/>
      <c r="JK557" s="21"/>
      <c r="JL557" s="21"/>
      <c r="JM557" s="21"/>
      <c r="JN557" s="21"/>
      <c r="JO557" s="21"/>
      <c r="JP557" s="21"/>
      <c r="JQ557" s="21"/>
      <c r="JR557" s="21"/>
      <c r="JS557" s="21"/>
      <c r="JT557" s="21"/>
      <c r="JU557" s="21"/>
      <c r="JV557" s="21"/>
      <c r="JW557" s="21"/>
      <c r="JX557" s="21"/>
      <c r="JY557" s="21"/>
      <c r="JZ557" s="21"/>
      <c r="KA557" s="21"/>
      <c r="KB557" s="28"/>
    </row>
    <row r="558" spans="2:288" ht="15" customHeight="1" x14ac:dyDescent="0.25">
      <c r="B558" s="1590" t="s">
        <v>1892</v>
      </c>
      <c r="C558" s="1588" t="str">
        <v/>
      </c>
      <c r="D558" s="1588" t="str">
        <v/>
      </c>
      <c r="E558" s="1588" t="str">
        <v/>
      </c>
      <c r="F558" s="1588" t="str">
        <v/>
      </c>
      <c r="G558" s="1588" t="str">
        <v/>
      </c>
      <c r="H558" s="205"/>
      <c r="I558" s="205"/>
      <c r="J558" s="205"/>
      <c r="K558" s="205"/>
      <c r="L558" s="205"/>
      <c r="M558" s="205"/>
      <c r="N558" s="205"/>
      <c r="O558" s="205"/>
      <c r="P558" s="205"/>
      <c r="Q558" s="205"/>
      <c r="R558" s="205"/>
      <c r="S558" s="205"/>
      <c r="T558" s="205"/>
      <c r="U558" s="205"/>
      <c r="V558" s="205"/>
      <c r="W558" s="205"/>
      <c r="X558" s="205"/>
      <c r="Y558" s="205"/>
      <c r="Z558" s="205"/>
      <c r="AA558" s="205"/>
      <c r="AB558" s="205"/>
      <c r="AC558" s="205"/>
      <c r="AD558" s="205"/>
      <c r="AE558" s="205"/>
      <c r="AF558" s="205"/>
      <c r="AG558" s="205"/>
      <c r="AH558" s="205"/>
      <c r="AI558" s="205"/>
      <c r="AJ558" s="205"/>
      <c r="AK558" s="205"/>
      <c r="AL558" s="205"/>
      <c r="AM558" s="205"/>
      <c r="AN558" s="205"/>
      <c r="AO558" s="205"/>
      <c r="AP558" s="205"/>
      <c r="AQ558" s="205"/>
      <c r="AR558" s="205"/>
      <c r="AS558" s="205"/>
      <c r="AT558" s="205"/>
      <c r="AU558" s="205"/>
      <c r="AV558" s="205"/>
      <c r="AW558" s="205"/>
      <c r="AX558" s="205"/>
      <c r="AY558" s="205"/>
      <c r="AZ558" s="205"/>
      <c r="BA558" s="205"/>
      <c r="BB558" s="205"/>
      <c r="BC558" s="205"/>
      <c r="BD558" s="205"/>
      <c r="BE558" s="205"/>
      <c r="BF558" s="205"/>
      <c r="BG558" s="205"/>
      <c r="BH558" s="205"/>
      <c r="BI558" s="205"/>
      <c r="BJ558" s="205"/>
      <c r="BK558" s="205"/>
      <c r="BL558" s="205"/>
      <c r="BM558" s="205"/>
      <c r="BN558" s="205"/>
      <c r="BO558" s="205"/>
      <c r="BP558" s="205"/>
      <c r="BQ558" s="205"/>
      <c r="BR558" s="205"/>
      <c r="BS558" s="205"/>
      <c r="BT558" s="205"/>
      <c r="BU558" s="205"/>
      <c r="BV558" s="205"/>
      <c r="BW558" s="205"/>
      <c r="BX558" s="205"/>
      <c r="BY558" s="205"/>
      <c r="BZ558" s="205"/>
      <c r="CA558" s="205"/>
      <c r="CB558" s="205"/>
      <c r="CC558" s="205"/>
      <c r="CD558" s="205"/>
      <c r="CE558" s="205"/>
      <c r="CF558" s="205"/>
      <c r="CG558" s="205"/>
      <c r="CH558" s="205"/>
      <c r="CI558" s="205"/>
      <c r="CJ558" s="205"/>
      <c r="CK558" s="205"/>
      <c r="CL558" s="205"/>
      <c r="CM558" s="205"/>
      <c r="CN558" s="205"/>
      <c r="CO558" s="205"/>
      <c r="CP558" s="205"/>
      <c r="CQ558" s="205"/>
      <c r="CR558" s="205"/>
      <c r="CS558" s="205"/>
      <c r="CT558" s="205"/>
      <c r="CU558" s="205"/>
      <c r="CV558" s="205"/>
      <c r="CW558" s="205"/>
      <c r="CX558" s="205"/>
      <c r="CY558" s="205"/>
      <c r="CZ558" s="205"/>
      <c r="DA558" s="205"/>
      <c r="DB558" s="205"/>
      <c r="DC558" s="205"/>
      <c r="DD558" s="205"/>
      <c r="DE558" s="205"/>
      <c r="DF558" s="205"/>
      <c r="DG558" s="205"/>
      <c r="DH558" s="205"/>
      <c r="DI558" s="205"/>
      <c r="DJ558" s="205"/>
      <c r="DK558" s="205"/>
      <c r="DL558" s="205"/>
      <c r="DM558" s="205"/>
      <c r="DN558" s="205"/>
      <c r="DO558" s="205"/>
      <c r="DP558" s="205"/>
      <c r="DQ558" s="205"/>
      <c r="DR558" s="205"/>
      <c r="DS558" s="205"/>
      <c r="DT558" s="205"/>
      <c r="DU558" s="205"/>
      <c r="DV558" s="205"/>
      <c r="DW558" s="142"/>
      <c r="DX558" s="205"/>
      <c r="DY558" s="205"/>
      <c r="DZ558" s="205"/>
      <c r="EA558" s="205"/>
      <c r="EB558" s="205"/>
      <c r="EC558" s="205"/>
      <c r="ED558" s="205"/>
      <c r="EE558" s="205"/>
      <c r="EF558" s="205"/>
      <c r="EG558" s="205"/>
      <c r="EH558" s="205"/>
      <c r="EI558" s="205"/>
      <c r="EJ558" s="205"/>
      <c r="EK558" s="205"/>
      <c r="EL558" s="205"/>
      <c r="EM558" s="205"/>
      <c r="EN558" s="205"/>
      <c r="EO558" s="205"/>
      <c r="EP558" s="205"/>
      <c r="EQ558" s="205"/>
      <c r="ER558" s="142"/>
      <c r="ES558" s="205"/>
      <c r="ET558" s="205"/>
      <c r="EU558" s="205"/>
      <c r="EV558" s="205"/>
      <c r="EW558" s="205"/>
      <c r="EX558" s="205"/>
      <c r="EY558" s="205"/>
      <c r="EZ558" s="205"/>
      <c r="FA558" s="205"/>
      <c r="FB558" s="205"/>
      <c r="FC558" s="205"/>
      <c r="FD558" s="205"/>
      <c r="FE558" s="205"/>
      <c r="FF558" s="205"/>
      <c r="FG558" s="205"/>
      <c r="FH558" s="205"/>
      <c r="FI558" s="205"/>
      <c r="FJ558" s="205"/>
      <c r="FK558" s="205"/>
      <c r="FL558" s="205"/>
      <c r="FM558" s="205"/>
      <c r="FN558" s="205"/>
      <c r="FO558" s="205"/>
      <c r="FP558" s="205"/>
      <c r="FQ558" s="205"/>
      <c r="FR558" s="205"/>
      <c r="FS558" s="205"/>
      <c r="FT558" s="205"/>
      <c r="FU558" s="205"/>
      <c r="FV558" s="205"/>
      <c r="FW558" s="205"/>
      <c r="FX558" s="205"/>
      <c r="FY558" s="205"/>
      <c r="FZ558" s="205"/>
      <c r="GA558" s="205"/>
      <c r="GB558" s="205"/>
      <c r="GC558" s="205"/>
      <c r="GD558" s="205"/>
      <c r="GE558" s="205"/>
      <c r="GF558" s="205"/>
      <c r="GG558" s="205"/>
      <c r="GH558" s="205"/>
      <c r="GI558" s="205"/>
      <c r="GJ558" s="205"/>
      <c r="GK558" s="205"/>
      <c r="GL558" s="205"/>
      <c r="GM558" s="205"/>
      <c r="GN558" s="205"/>
      <c r="GO558" s="205"/>
      <c r="GP558" s="205"/>
      <c r="GQ558" s="205"/>
      <c r="GR558" s="205"/>
      <c r="GS558" s="205"/>
      <c r="GT558" s="205"/>
      <c r="GU558" s="205"/>
      <c r="GV558" s="205"/>
      <c r="GW558" s="205"/>
      <c r="GX558" s="205"/>
      <c r="GY558" s="205"/>
      <c r="GZ558" s="205"/>
      <c r="HA558" s="205"/>
      <c r="HB558" s="205"/>
      <c r="HC558" s="205"/>
      <c r="HD558" s="205"/>
      <c r="HE558" s="205"/>
      <c r="HF558" s="205"/>
      <c r="HG558" s="205"/>
      <c r="HH558" s="205"/>
      <c r="HI558" s="205"/>
      <c r="HJ558" s="205"/>
      <c r="HK558" s="205"/>
      <c r="HL558" s="205"/>
      <c r="HM558" s="205"/>
      <c r="HN558" s="205"/>
      <c r="HO558" s="205"/>
      <c r="HP558" s="205"/>
      <c r="HQ558" s="205"/>
      <c r="HR558" s="205"/>
      <c r="HS558" s="205"/>
      <c r="HT558" s="205"/>
      <c r="HU558" s="205"/>
      <c r="HV558" s="205"/>
      <c r="HW558" s="205"/>
      <c r="HX558" s="205"/>
      <c r="HY558" s="205"/>
      <c r="HZ558" s="205"/>
      <c r="IA558" s="205"/>
      <c r="IB558" s="205"/>
      <c r="IC558" s="205"/>
      <c r="ID558" s="205"/>
      <c r="IE558" s="205"/>
      <c r="IF558" s="205"/>
      <c r="IG558" s="205"/>
      <c r="IH558" s="205"/>
      <c r="II558" s="205"/>
      <c r="IJ558" s="205"/>
      <c r="IK558" s="205"/>
      <c r="IL558" s="205"/>
      <c r="IM558" s="205"/>
      <c r="IN558" s="205"/>
      <c r="IO558" s="205"/>
      <c r="IP558" s="205"/>
      <c r="IQ558" s="205"/>
      <c r="IR558" s="205"/>
      <c r="IS558" s="205"/>
      <c r="IT558" s="205"/>
      <c r="IU558" s="205"/>
      <c r="IV558" s="205"/>
      <c r="IW558" s="205"/>
      <c r="IX558" s="205"/>
      <c r="IY558" s="205"/>
      <c r="IZ558" s="205"/>
      <c r="JA558" s="205"/>
      <c r="JB558" s="205"/>
      <c r="JC558" s="205"/>
      <c r="JD558" s="205"/>
      <c r="JE558" s="205"/>
      <c r="JF558" s="205"/>
      <c r="JG558" s="142"/>
      <c r="JH558" s="205"/>
      <c r="JI558" s="205"/>
      <c r="JJ558" s="205"/>
      <c r="JK558" s="205"/>
      <c r="JL558" s="205"/>
      <c r="JM558" s="205"/>
      <c r="JN558" s="205"/>
      <c r="JO558" s="205"/>
      <c r="JP558" s="205"/>
      <c r="JQ558" s="205"/>
      <c r="JR558" s="205"/>
      <c r="JS558" s="205"/>
      <c r="JT558" s="205"/>
      <c r="JU558" s="205"/>
      <c r="JV558" s="205"/>
      <c r="JW558" s="205"/>
      <c r="JX558" s="205"/>
      <c r="JY558" s="205"/>
      <c r="JZ558" s="205"/>
      <c r="KA558" s="205"/>
      <c r="KB558" s="142"/>
    </row>
    <row r="559" spans="2:288" ht="15" customHeight="1" x14ac:dyDescent="0.25">
      <c r="B559" s="1590" t="s">
        <v>1893</v>
      </c>
      <c r="C559" s="1588" t="str">
        <v/>
      </c>
      <c r="D559" s="1588" t="str">
        <v/>
      </c>
      <c r="E559" s="1588" t="str">
        <v/>
      </c>
      <c r="F559" s="1588" t="str">
        <v/>
      </c>
      <c r="G559" s="1588" t="str">
        <v/>
      </c>
      <c r="H559" s="205"/>
      <c r="I559" s="205"/>
      <c r="J559" s="205"/>
      <c r="K559" s="205"/>
      <c r="L559" s="205"/>
      <c r="M559" s="205"/>
      <c r="N559" s="205"/>
      <c r="O559" s="205"/>
      <c r="P559" s="205"/>
      <c r="Q559" s="205"/>
      <c r="R559" s="205"/>
      <c r="S559" s="205"/>
      <c r="T559" s="205"/>
      <c r="U559" s="205"/>
      <c r="V559" s="205"/>
      <c r="W559" s="205"/>
      <c r="X559" s="205"/>
      <c r="Y559" s="205"/>
      <c r="Z559" s="205"/>
      <c r="AA559" s="205"/>
      <c r="AB559" s="205"/>
      <c r="AC559" s="205"/>
      <c r="AD559" s="205"/>
      <c r="AE559" s="205"/>
      <c r="AF559" s="205"/>
      <c r="AG559" s="205"/>
      <c r="AH559" s="205"/>
      <c r="AI559" s="205"/>
      <c r="AJ559" s="205"/>
      <c r="AK559" s="205"/>
      <c r="AL559" s="205"/>
      <c r="AM559" s="205"/>
      <c r="AN559" s="205"/>
      <c r="AO559" s="205"/>
      <c r="AP559" s="205"/>
      <c r="AQ559" s="205"/>
      <c r="AR559" s="205"/>
      <c r="AS559" s="205"/>
      <c r="AT559" s="205"/>
      <c r="AU559" s="205"/>
      <c r="AV559" s="205"/>
      <c r="AW559" s="205"/>
      <c r="AX559" s="205"/>
      <c r="AY559" s="205"/>
      <c r="AZ559" s="205"/>
      <c r="BA559" s="205"/>
      <c r="BB559" s="205"/>
      <c r="BC559" s="205"/>
      <c r="BD559" s="205"/>
      <c r="BE559" s="205"/>
      <c r="BF559" s="205"/>
      <c r="BG559" s="205"/>
      <c r="BH559" s="205"/>
      <c r="BI559" s="205"/>
      <c r="BJ559" s="205"/>
      <c r="BK559" s="205"/>
      <c r="BL559" s="205"/>
      <c r="BM559" s="205"/>
      <c r="BN559" s="205"/>
      <c r="BO559" s="205"/>
      <c r="BP559" s="205"/>
      <c r="BQ559" s="205"/>
      <c r="BR559" s="205"/>
      <c r="BS559" s="205"/>
      <c r="BT559" s="205"/>
      <c r="BU559" s="205"/>
      <c r="BV559" s="205"/>
      <c r="BW559" s="205"/>
      <c r="BX559" s="205"/>
      <c r="BY559" s="205"/>
      <c r="BZ559" s="205"/>
      <c r="CA559" s="205"/>
      <c r="CB559" s="205"/>
      <c r="CC559" s="205"/>
      <c r="CD559" s="205"/>
      <c r="CE559" s="205"/>
      <c r="CF559" s="205"/>
      <c r="CG559" s="205"/>
      <c r="CH559" s="205"/>
      <c r="CI559" s="205"/>
      <c r="CJ559" s="205"/>
      <c r="CK559" s="205"/>
      <c r="CL559" s="205"/>
      <c r="CM559" s="205"/>
      <c r="CN559" s="205"/>
      <c r="CO559" s="205"/>
      <c r="CP559" s="205"/>
      <c r="CQ559" s="205"/>
      <c r="CR559" s="205"/>
      <c r="CS559" s="205"/>
      <c r="CT559" s="205"/>
      <c r="CU559" s="205"/>
      <c r="CV559" s="205"/>
      <c r="CW559" s="205"/>
      <c r="CX559" s="205"/>
      <c r="CY559" s="205"/>
      <c r="CZ559" s="205"/>
      <c r="DA559" s="205"/>
      <c r="DB559" s="205"/>
      <c r="DC559" s="205"/>
      <c r="DD559" s="205"/>
      <c r="DE559" s="205"/>
      <c r="DF559" s="205"/>
      <c r="DG559" s="205"/>
      <c r="DH559" s="205"/>
      <c r="DI559" s="205"/>
      <c r="DJ559" s="205"/>
      <c r="DK559" s="205"/>
      <c r="DL559" s="205"/>
      <c r="DM559" s="205"/>
      <c r="DN559" s="205"/>
      <c r="DO559" s="205"/>
      <c r="DP559" s="205"/>
      <c r="DQ559" s="205"/>
      <c r="DR559" s="205"/>
      <c r="DS559" s="205"/>
      <c r="DT559" s="205"/>
      <c r="DU559" s="205"/>
      <c r="DV559" s="205"/>
      <c r="DW559" s="142"/>
      <c r="DX559" s="205"/>
      <c r="DY559" s="205"/>
      <c r="DZ559" s="205"/>
      <c r="EA559" s="205"/>
      <c r="EB559" s="205"/>
      <c r="EC559" s="205"/>
      <c r="ED559" s="205"/>
      <c r="EE559" s="205"/>
      <c r="EF559" s="205"/>
      <c r="EG559" s="205"/>
      <c r="EH559" s="205"/>
      <c r="EI559" s="205"/>
      <c r="EJ559" s="205"/>
      <c r="EK559" s="205"/>
      <c r="EL559" s="205"/>
      <c r="EM559" s="205"/>
      <c r="EN559" s="205"/>
      <c r="EO559" s="205"/>
      <c r="EP559" s="205"/>
      <c r="EQ559" s="205"/>
      <c r="ER559" s="142"/>
      <c r="ES559" s="205"/>
      <c r="ET559" s="205"/>
      <c r="EU559" s="205"/>
      <c r="EV559" s="205"/>
      <c r="EW559" s="205"/>
      <c r="EX559" s="205"/>
      <c r="EY559" s="205"/>
      <c r="EZ559" s="205"/>
      <c r="FA559" s="205"/>
      <c r="FB559" s="205"/>
      <c r="FC559" s="205"/>
      <c r="FD559" s="205"/>
      <c r="FE559" s="205"/>
      <c r="FF559" s="205"/>
      <c r="FG559" s="205"/>
      <c r="FH559" s="205"/>
      <c r="FI559" s="205"/>
      <c r="FJ559" s="205"/>
      <c r="FK559" s="205"/>
      <c r="FL559" s="205"/>
      <c r="FM559" s="205"/>
      <c r="FN559" s="205"/>
      <c r="FO559" s="205"/>
      <c r="FP559" s="205"/>
      <c r="FQ559" s="205"/>
      <c r="FR559" s="205"/>
      <c r="FS559" s="205"/>
      <c r="FT559" s="205"/>
      <c r="FU559" s="205"/>
      <c r="FV559" s="205"/>
      <c r="FW559" s="205"/>
      <c r="FX559" s="205"/>
      <c r="FY559" s="205"/>
      <c r="FZ559" s="205"/>
      <c r="GA559" s="205"/>
      <c r="GB559" s="205"/>
      <c r="GC559" s="205"/>
      <c r="GD559" s="205"/>
      <c r="GE559" s="205"/>
      <c r="GF559" s="205"/>
      <c r="GG559" s="205"/>
      <c r="GH559" s="205"/>
      <c r="GI559" s="205"/>
      <c r="GJ559" s="205"/>
      <c r="GK559" s="205"/>
      <c r="GL559" s="205"/>
      <c r="GM559" s="205"/>
      <c r="GN559" s="205"/>
      <c r="GO559" s="205"/>
      <c r="GP559" s="205"/>
      <c r="GQ559" s="205"/>
      <c r="GR559" s="205"/>
      <c r="GS559" s="205"/>
      <c r="GT559" s="205"/>
      <c r="GU559" s="205"/>
      <c r="GV559" s="205"/>
      <c r="GW559" s="205"/>
      <c r="GX559" s="205"/>
      <c r="GY559" s="205"/>
      <c r="GZ559" s="205"/>
      <c r="HA559" s="205"/>
      <c r="HB559" s="205"/>
      <c r="HC559" s="205"/>
      <c r="HD559" s="205"/>
      <c r="HE559" s="205"/>
      <c r="HF559" s="205"/>
      <c r="HG559" s="205"/>
      <c r="HH559" s="205"/>
      <c r="HI559" s="205"/>
      <c r="HJ559" s="205"/>
      <c r="HK559" s="205"/>
      <c r="HL559" s="205"/>
      <c r="HM559" s="205"/>
      <c r="HN559" s="205"/>
      <c r="HO559" s="205"/>
      <c r="HP559" s="205"/>
      <c r="HQ559" s="205"/>
      <c r="HR559" s="205"/>
      <c r="HS559" s="205"/>
      <c r="HT559" s="205"/>
      <c r="HU559" s="205"/>
      <c r="HV559" s="205"/>
      <c r="HW559" s="205"/>
      <c r="HX559" s="205"/>
      <c r="HY559" s="205"/>
      <c r="HZ559" s="205"/>
      <c r="IA559" s="205"/>
      <c r="IB559" s="205"/>
      <c r="IC559" s="205"/>
      <c r="ID559" s="205"/>
      <c r="IE559" s="205"/>
      <c r="IF559" s="205"/>
      <c r="IG559" s="205"/>
      <c r="IH559" s="205"/>
      <c r="II559" s="205"/>
      <c r="IJ559" s="205"/>
      <c r="IK559" s="205"/>
      <c r="IL559" s="205"/>
      <c r="IM559" s="205"/>
      <c r="IN559" s="205"/>
      <c r="IO559" s="205"/>
      <c r="IP559" s="205"/>
      <c r="IQ559" s="205"/>
      <c r="IR559" s="205"/>
      <c r="IS559" s="205"/>
      <c r="IT559" s="205"/>
      <c r="IU559" s="205"/>
      <c r="IV559" s="205"/>
      <c r="IW559" s="205"/>
      <c r="IX559" s="205"/>
      <c r="IY559" s="205"/>
      <c r="IZ559" s="205"/>
      <c r="JA559" s="205"/>
      <c r="JB559" s="205"/>
      <c r="JC559" s="205"/>
      <c r="JD559" s="205"/>
      <c r="JE559" s="205"/>
      <c r="JF559" s="205"/>
      <c r="JG559" s="142"/>
      <c r="JH559" s="205"/>
      <c r="JI559" s="205"/>
      <c r="JJ559" s="205"/>
      <c r="JK559" s="205"/>
      <c r="JL559" s="205"/>
      <c r="JM559" s="205"/>
      <c r="JN559" s="205"/>
      <c r="JO559" s="205"/>
      <c r="JP559" s="205"/>
      <c r="JQ559" s="205"/>
      <c r="JR559" s="205"/>
      <c r="JS559" s="205"/>
      <c r="JT559" s="205"/>
      <c r="JU559" s="205"/>
      <c r="JV559" s="205"/>
      <c r="JW559" s="205"/>
      <c r="JX559" s="205"/>
      <c r="JY559" s="205"/>
      <c r="JZ559" s="205"/>
      <c r="KA559" s="205"/>
      <c r="KB559" s="142"/>
    </row>
    <row r="560" spans="2:288" ht="15" customHeight="1" x14ac:dyDescent="0.25">
      <c r="B560" s="1590" t="s">
        <v>1894</v>
      </c>
      <c r="C560" s="1588" t="str">
        <v/>
      </c>
      <c r="D560" s="1588" t="str">
        <v/>
      </c>
      <c r="E560" s="1588" t="str">
        <v/>
      </c>
      <c r="F560" s="1588" t="str">
        <v/>
      </c>
      <c r="G560" s="1588" t="str">
        <v/>
      </c>
      <c r="H560" s="205"/>
      <c r="I560" s="205"/>
      <c r="J560" s="205"/>
      <c r="K560" s="205"/>
      <c r="L560" s="205"/>
      <c r="M560" s="205"/>
      <c r="N560" s="205"/>
      <c r="O560" s="205"/>
      <c r="P560" s="205"/>
      <c r="Q560" s="205"/>
      <c r="R560" s="205"/>
      <c r="S560" s="205"/>
      <c r="T560" s="205"/>
      <c r="U560" s="205"/>
      <c r="V560" s="205"/>
      <c r="W560" s="205"/>
      <c r="X560" s="205"/>
      <c r="Y560" s="205"/>
      <c r="Z560" s="205"/>
      <c r="AA560" s="205"/>
      <c r="AB560" s="205"/>
      <c r="AC560" s="205"/>
      <c r="AD560" s="205"/>
      <c r="AE560" s="205"/>
      <c r="AF560" s="205"/>
      <c r="AG560" s="205"/>
      <c r="AH560" s="205"/>
      <c r="AI560" s="205"/>
      <c r="AJ560" s="205"/>
      <c r="AK560" s="205"/>
      <c r="AL560" s="205"/>
      <c r="AM560" s="205"/>
      <c r="AN560" s="205"/>
      <c r="AO560" s="205"/>
      <c r="AP560" s="205"/>
      <c r="AQ560" s="205"/>
      <c r="AR560" s="205"/>
      <c r="AS560" s="205"/>
      <c r="AT560" s="205"/>
      <c r="AU560" s="205"/>
      <c r="AV560" s="205"/>
      <c r="AW560" s="205"/>
      <c r="AX560" s="205"/>
      <c r="AY560" s="205"/>
      <c r="AZ560" s="205"/>
      <c r="BA560" s="205"/>
      <c r="BB560" s="205"/>
      <c r="BC560" s="205"/>
      <c r="BD560" s="205"/>
      <c r="BE560" s="205"/>
      <c r="BF560" s="205"/>
      <c r="BG560" s="205"/>
      <c r="BH560" s="205"/>
      <c r="BI560" s="205"/>
      <c r="BJ560" s="205"/>
      <c r="BK560" s="205"/>
      <c r="BL560" s="205"/>
      <c r="BM560" s="205"/>
      <c r="BN560" s="205"/>
      <c r="BO560" s="205"/>
      <c r="BP560" s="205"/>
      <c r="BQ560" s="205"/>
      <c r="BR560" s="205"/>
      <c r="BS560" s="205"/>
      <c r="BT560" s="205"/>
      <c r="BU560" s="205"/>
      <c r="BV560" s="205"/>
      <c r="BW560" s="205"/>
      <c r="BX560" s="205"/>
      <c r="BY560" s="205"/>
      <c r="BZ560" s="205"/>
      <c r="CA560" s="205"/>
      <c r="CB560" s="205"/>
      <c r="CC560" s="205"/>
      <c r="CD560" s="205"/>
      <c r="CE560" s="205"/>
      <c r="CF560" s="205"/>
      <c r="CG560" s="205"/>
      <c r="CH560" s="205"/>
      <c r="CI560" s="205"/>
      <c r="CJ560" s="205"/>
      <c r="CK560" s="205"/>
      <c r="CL560" s="205"/>
      <c r="CM560" s="205"/>
      <c r="CN560" s="205"/>
      <c r="CO560" s="205"/>
      <c r="CP560" s="205"/>
      <c r="CQ560" s="205"/>
      <c r="CR560" s="205"/>
      <c r="CS560" s="205"/>
      <c r="CT560" s="205"/>
      <c r="CU560" s="205"/>
      <c r="CV560" s="205"/>
      <c r="CW560" s="205"/>
      <c r="CX560" s="205"/>
      <c r="CY560" s="205"/>
      <c r="CZ560" s="205"/>
      <c r="DA560" s="205"/>
      <c r="DB560" s="205"/>
      <c r="DC560" s="205"/>
      <c r="DD560" s="205"/>
      <c r="DE560" s="205"/>
      <c r="DF560" s="205"/>
      <c r="DG560" s="205"/>
      <c r="DH560" s="205"/>
      <c r="DI560" s="205"/>
      <c r="DJ560" s="205"/>
      <c r="DK560" s="205"/>
      <c r="DL560" s="205"/>
      <c r="DM560" s="205"/>
      <c r="DN560" s="205"/>
      <c r="DO560" s="205"/>
      <c r="DP560" s="205"/>
      <c r="DQ560" s="205"/>
      <c r="DR560" s="205"/>
      <c r="DS560" s="205"/>
      <c r="DT560" s="205"/>
      <c r="DU560" s="205"/>
      <c r="DV560" s="205"/>
      <c r="DW560" s="142"/>
      <c r="DX560" s="205"/>
      <c r="DY560" s="205"/>
      <c r="DZ560" s="205"/>
      <c r="EA560" s="205"/>
      <c r="EB560" s="205"/>
      <c r="EC560" s="205"/>
      <c r="ED560" s="205"/>
      <c r="EE560" s="205"/>
      <c r="EF560" s="205"/>
      <c r="EG560" s="205"/>
      <c r="EH560" s="205"/>
      <c r="EI560" s="205"/>
      <c r="EJ560" s="205"/>
      <c r="EK560" s="205"/>
      <c r="EL560" s="205"/>
      <c r="EM560" s="205"/>
      <c r="EN560" s="205"/>
      <c r="EO560" s="205"/>
      <c r="EP560" s="205"/>
      <c r="EQ560" s="205"/>
      <c r="ER560" s="142"/>
      <c r="ES560" s="205"/>
      <c r="ET560" s="205"/>
      <c r="EU560" s="205"/>
      <c r="EV560" s="205"/>
      <c r="EW560" s="205"/>
      <c r="EX560" s="205"/>
      <c r="EY560" s="205"/>
      <c r="EZ560" s="205"/>
      <c r="FA560" s="205"/>
      <c r="FB560" s="205"/>
      <c r="FC560" s="205"/>
      <c r="FD560" s="205"/>
      <c r="FE560" s="205"/>
      <c r="FF560" s="205"/>
      <c r="FG560" s="205"/>
      <c r="FH560" s="205"/>
      <c r="FI560" s="205"/>
      <c r="FJ560" s="205"/>
      <c r="FK560" s="205"/>
      <c r="FL560" s="205"/>
      <c r="FM560" s="205"/>
      <c r="FN560" s="205"/>
      <c r="FO560" s="205"/>
      <c r="FP560" s="205"/>
      <c r="FQ560" s="205"/>
      <c r="FR560" s="205"/>
      <c r="FS560" s="205"/>
      <c r="FT560" s="205"/>
      <c r="FU560" s="205"/>
      <c r="FV560" s="205"/>
      <c r="FW560" s="205"/>
      <c r="FX560" s="205"/>
      <c r="FY560" s="205"/>
      <c r="FZ560" s="205"/>
      <c r="GA560" s="205"/>
      <c r="GB560" s="205"/>
      <c r="GC560" s="205"/>
      <c r="GD560" s="205"/>
      <c r="GE560" s="205"/>
      <c r="GF560" s="205"/>
      <c r="GG560" s="205"/>
      <c r="GH560" s="205"/>
      <c r="GI560" s="205"/>
      <c r="GJ560" s="205"/>
      <c r="GK560" s="205"/>
      <c r="GL560" s="205"/>
      <c r="GM560" s="205"/>
      <c r="GN560" s="205"/>
      <c r="GO560" s="205"/>
      <c r="GP560" s="205"/>
      <c r="GQ560" s="205"/>
      <c r="GR560" s="205"/>
      <c r="GS560" s="205"/>
      <c r="GT560" s="205"/>
      <c r="GU560" s="205"/>
      <c r="GV560" s="205"/>
      <c r="GW560" s="205"/>
      <c r="GX560" s="205"/>
      <c r="GY560" s="205"/>
      <c r="GZ560" s="205"/>
      <c r="HA560" s="205"/>
      <c r="HB560" s="205"/>
      <c r="HC560" s="205"/>
      <c r="HD560" s="205"/>
      <c r="HE560" s="205"/>
      <c r="HF560" s="205"/>
      <c r="HG560" s="205"/>
      <c r="HH560" s="205"/>
      <c r="HI560" s="205"/>
      <c r="HJ560" s="205"/>
      <c r="HK560" s="205"/>
      <c r="HL560" s="205"/>
      <c r="HM560" s="205"/>
      <c r="HN560" s="205"/>
      <c r="HO560" s="205"/>
      <c r="HP560" s="205"/>
      <c r="HQ560" s="205"/>
      <c r="HR560" s="205"/>
      <c r="HS560" s="205"/>
      <c r="HT560" s="205"/>
      <c r="HU560" s="205"/>
      <c r="HV560" s="205"/>
      <c r="HW560" s="205"/>
      <c r="HX560" s="205"/>
      <c r="HY560" s="205"/>
      <c r="HZ560" s="205"/>
      <c r="IA560" s="205"/>
      <c r="IB560" s="205"/>
      <c r="IC560" s="205"/>
      <c r="ID560" s="205"/>
      <c r="IE560" s="205"/>
      <c r="IF560" s="205"/>
      <c r="IG560" s="205"/>
      <c r="IH560" s="205"/>
      <c r="II560" s="205"/>
      <c r="IJ560" s="205"/>
      <c r="IK560" s="205"/>
      <c r="IL560" s="205"/>
      <c r="IM560" s="205"/>
      <c r="IN560" s="205"/>
      <c r="IO560" s="205"/>
      <c r="IP560" s="205"/>
      <c r="IQ560" s="205"/>
      <c r="IR560" s="205"/>
      <c r="IS560" s="205"/>
      <c r="IT560" s="205"/>
      <c r="IU560" s="205"/>
      <c r="IV560" s="205"/>
      <c r="IW560" s="205"/>
      <c r="IX560" s="205"/>
      <c r="IY560" s="205"/>
      <c r="IZ560" s="205"/>
      <c r="JA560" s="205"/>
      <c r="JB560" s="205"/>
      <c r="JC560" s="205"/>
      <c r="JD560" s="205"/>
      <c r="JE560" s="205"/>
      <c r="JF560" s="205"/>
      <c r="JG560" s="142"/>
      <c r="JH560" s="205"/>
      <c r="JI560" s="205"/>
      <c r="JJ560" s="205"/>
      <c r="JK560" s="205"/>
      <c r="JL560" s="205"/>
      <c r="JM560" s="205"/>
      <c r="JN560" s="205"/>
      <c r="JO560" s="205"/>
      <c r="JP560" s="205"/>
      <c r="JQ560" s="205"/>
      <c r="JR560" s="205"/>
      <c r="JS560" s="205"/>
      <c r="JT560" s="205"/>
      <c r="JU560" s="205"/>
      <c r="JV560" s="205"/>
      <c r="JW560" s="205"/>
      <c r="JX560" s="205"/>
      <c r="JY560" s="205"/>
      <c r="JZ560" s="205"/>
      <c r="KA560" s="205"/>
      <c r="KB560" s="142"/>
    </row>
    <row r="561" spans="2:288" ht="15" customHeight="1" x14ac:dyDescent="0.25">
      <c r="B561" s="1590" t="s">
        <v>1895</v>
      </c>
      <c r="C561" s="1588" t="str">
        <v/>
      </c>
      <c r="D561" s="1588" t="str">
        <v/>
      </c>
      <c r="E561" s="1588" t="str">
        <v/>
      </c>
      <c r="F561" s="1588" t="str">
        <v/>
      </c>
      <c r="G561" s="1588" t="str">
        <v/>
      </c>
      <c r="H561" s="205"/>
      <c r="I561" s="205"/>
      <c r="J561" s="205"/>
      <c r="K561" s="205"/>
      <c r="L561" s="205"/>
      <c r="M561" s="205"/>
      <c r="N561" s="205"/>
      <c r="O561" s="205"/>
      <c r="P561" s="205"/>
      <c r="Q561" s="205"/>
      <c r="R561" s="205"/>
      <c r="S561" s="205"/>
      <c r="T561" s="205"/>
      <c r="U561" s="205"/>
      <c r="V561" s="205"/>
      <c r="W561" s="205"/>
      <c r="X561" s="205"/>
      <c r="Y561" s="205"/>
      <c r="Z561" s="205"/>
      <c r="AA561" s="205"/>
      <c r="AB561" s="205"/>
      <c r="AC561" s="205"/>
      <c r="AD561" s="205"/>
      <c r="AE561" s="205"/>
      <c r="AF561" s="205"/>
      <c r="AG561" s="205"/>
      <c r="AH561" s="205"/>
      <c r="AI561" s="205"/>
      <c r="AJ561" s="205"/>
      <c r="AK561" s="205"/>
      <c r="AL561" s="205"/>
      <c r="AM561" s="205"/>
      <c r="AN561" s="205"/>
      <c r="AO561" s="205"/>
      <c r="AP561" s="205"/>
      <c r="AQ561" s="205"/>
      <c r="AR561" s="205"/>
      <c r="AS561" s="205"/>
      <c r="AT561" s="205"/>
      <c r="AU561" s="205"/>
      <c r="AV561" s="205"/>
      <c r="AW561" s="205"/>
      <c r="AX561" s="205"/>
      <c r="AY561" s="205"/>
      <c r="AZ561" s="205"/>
      <c r="BA561" s="205"/>
      <c r="BB561" s="205"/>
      <c r="BC561" s="205"/>
      <c r="BD561" s="205"/>
      <c r="BE561" s="205"/>
      <c r="BF561" s="205"/>
      <c r="BG561" s="205"/>
      <c r="BH561" s="205"/>
      <c r="BI561" s="205"/>
      <c r="BJ561" s="205"/>
      <c r="BK561" s="205"/>
      <c r="BL561" s="205"/>
      <c r="BM561" s="205"/>
      <c r="BN561" s="205"/>
      <c r="BO561" s="205"/>
      <c r="BP561" s="205"/>
      <c r="BQ561" s="205"/>
      <c r="BR561" s="205"/>
      <c r="BS561" s="205"/>
      <c r="BT561" s="205"/>
      <c r="BU561" s="205"/>
      <c r="BV561" s="205"/>
      <c r="BW561" s="205"/>
      <c r="BX561" s="205"/>
      <c r="BY561" s="205"/>
      <c r="BZ561" s="205"/>
      <c r="CA561" s="205"/>
      <c r="CB561" s="205"/>
      <c r="CC561" s="205"/>
      <c r="CD561" s="205"/>
      <c r="CE561" s="205"/>
      <c r="CF561" s="205"/>
      <c r="CG561" s="205"/>
      <c r="CH561" s="205"/>
      <c r="CI561" s="205"/>
      <c r="CJ561" s="205"/>
      <c r="CK561" s="205"/>
      <c r="CL561" s="205"/>
      <c r="CM561" s="205"/>
      <c r="CN561" s="205"/>
      <c r="CO561" s="205"/>
      <c r="CP561" s="205"/>
      <c r="CQ561" s="205"/>
      <c r="CR561" s="205"/>
      <c r="CS561" s="205"/>
      <c r="CT561" s="205"/>
      <c r="CU561" s="205"/>
      <c r="CV561" s="205"/>
      <c r="CW561" s="205"/>
      <c r="CX561" s="205"/>
      <c r="CY561" s="205"/>
      <c r="CZ561" s="205"/>
      <c r="DA561" s="205"/>
      <c r="DB561" s="205"/>
      <c r="DC561" s="205"/>
      <c r="DD561" s="205"/>
      <c r="DE561" s="205"/>
      <c r="DF561" s="205"/>
      <c r="DG561" s="205"/>
      <c r="DH561" s="205"/>
      <c r="DI561" s="205"/>
      <c r="DJ561" s="205"/>
      <c r="DK561" s="205"/>
      <c r="DL561" s="205"/>
      <c r="DM561" s="205"/>
      <c r="DN561" s="205"/>
      <c r="DO561" s="205"/>
      <c r="DP561" s="205"/>
      <c r="DQ561" s="205"/>
      <c r="DR561" s="205"/>
      <c r="DS561" s="205"/>
      <c r="DT561" s="205"/>
      <c r="DU561" s="205"/>
      <c r="DV561" s="205"/>
      <c r="DW561" s="142"/>
      <c r="DX561" s="205"/>
      <c r="DY561" s="205"/>
      <c r="DZ561" s="205"/>
      <c r="EA561" s="205"/>
      <c r="EB561" s="205"/>
      <c r="EC561" s="205"/>
      <c r="ED561" s="205"/>
      <c r="EE561" s="205"/>
      <c r="EF561" s="205"/>
      <c r="EG561" s="205"/>
      <c r="EH561" s="205"/>
      <c r="EI561" s="205"/>
      <c r="EJ561" s="205"/>
      <c r="EK561" s="205"/>
      <c r="EL561" s="205"/>
      <c r="EM561" s="205"/>
      <c r="EN561" s="205"/>
      <c r="EO561" s="205"/>
      <c r="EP561" s="205"/>
      <c r="EQ561" s="205"/>
      <c r="ER561" s="142"/>
      <c r="ES561" s="205"/>
      <c r="ET561" s="205"/>
      <c r="EU561" s="205"/>
      <c r="EV561" s="205"/>
      <c r="EW561" s="205"/>
      <c r="EX561" s="205"/>
      <c r="EY561" s="205"/>
      <c r="EZ561" s="205"/>
      <c r="FA561" s="205"/>
      <c r="FB561" s="205"/>
      <c r="FC561" s="205"/>
      <c r="FD561" s="205"/>
      <c r="FE561" s="205"/>
      <c r="FF561" s="205"/>
      <c r="FG561" s="205"/>
      <c r="FH561" s="205"/>
      <c r="FI561" s="205"/>
      <c r="FJ561" s="205"/>
      <c r="FK561" s="205"/>
      <c r="FL561" s="205"/>
      <c r="FM561" s="205"/>
      <c r="FN561" s="205"/>
      <c r="FO561" s="205"/>
      <c r="FP561" s="205"/>
      <c r="FQ561" s="205"/>
      <c r="FR561" s="205"/>
      <c r="FS561" s="205"/>
      <c r="FT561" s="205"/>
      <c r="FU561" s="205"/>
      <c r="FV561" s="205"/>
      <c r="FW561" s="205"/>
      <c r="FX561" s="205"/>
      <c r="FY561" s="205"/>
      <c r="FZ561" s="205"/>
      <c r="GA561" s="205"/>
      <c r="GB561" s="205"/>
      <c r="GC561" s="205"/>
      <c r="GD561" s="205"/>
      <c r="GE561" s="205"/>
      <c r="GF561" s="205"/>
      <c r="GG561" s="205"/>
      <c r="GH561" s="205"/>
      <c r="GI561" s="205"/>
      <c r="GJ561" s="205"/>
      <c r="GK561" s="205"/>
      <c r="GL561" s="205"/>
      <c r="GM561" s="205"/>
      <c r="GN561" s="205"/>
      <c r="GO561" s="205"/>
      <c r="GP561" s="205"/>
      <c r="GQ561" s="205"/>
      <c r="GR561" s="205"/>
      <c r="GS561" s="205"/>
      <c r="GT561" s="205"/>
      <c r="GU561" s="205"/>
      <c r="GV561" s="205"/>
      <c r="GW561" s="205"/>
      <c r="GX561" s="205"/>
      <c r="GY561" s="205"/>
      <c r="GZ561" s="205"/>
      <c r="HA561" s="205"/>
      <c r="HB561" s="205"/>
      <c r="HC561" s="205"/>
      <c r="HD561" s="205"/>
      <c r="HE561" s="205"/>
      <c r="HF561" s="205"/>
      <c r="HG561" s="205"/>
      <c r="HH561" s="205"/>
      <c r="HI561" s="205"/>
      <c r="HJ561" s="205"/>
      <c r="HK561" s="205"/>
      <c r="HL561" s="205"/>
      <c r="HM561" s="205"/>
      <c r="HN561" s="205"/>
      <c r="HO561" s="205"/>
      <c r="HP561" s="205"/>
      <c r="HQ561" s="205"/>
      <c r="HR561" s="205"/>
      <c r="HS561" s="205"/>
      <c r="HT561" s="205"/>
      <c r="HU561" s="205"/>
      <c r="HV561" s="205"/>
      <c r="HW561" s="205"/>
      <c r="HX561" s="205"/>
      <c r="HY561" s="205"/>
      <c r="HZ561" s="205"/>
      <c r="IA561" s="205"/>
      <c r="IB561" s="205"/>
      <c r="IC561" s="205"/>
      <c r="ID561" s="205"/>
      <c r="IE561" s="205"/>
      <c r="IF561" s="205"/>
      <c r="IG561" s="205"/>
      <c r="IH561" s="205"/>
      <c r="II561" s="205"/>
      <c r="IJ561" s="205"/>
      <c r="IK561" s="205"/>
      <c r="IL561" s="205"/>
      <c r="IM561" s="205"/>
      <c r="IN561" s="205"/>
      <c r="IO561" s="205"/>
      <c r="IP561" s="205"/>
      <c r="IQ561" s="205"/>
      <c r="IR561" s="205"/>
      <c r="IS561" s="205"/>
      <c r="IT561" s="205"/>
      <c r="IU561" s="205"/>
      <c r="IV561" s="205"/>
      <c r="IW561" s="205"/>
      <c r="IX561" s="205"/>
      <c r="IY561" s="205"/>
      <c r="IZ561" s="205"/>
      <c r="JA561" s="205"/>
      <c r="JB561" s="205"/>
      <c r="JC561" s="205"/>
      <c r="JD561" s="205"/>
      <c r="JE561" s="205"/>
      <c r="JF561" s="205"/>
      <c r="JG561" s="142"/>
      <c r="JH561" s="205"/>
      <c r="JI561" s="205"/>
      <c r="JJ561" s="205"/>
      <c r="JK561" s="205"/>
      <c r="JL561" s="205"/>
      <c r="JM561" s="205"/>
      <c r="JN561" s="205"/>
      <c r="JO561" s="205"/>
      <c r="JP561" s="205"/>
      <c r="JQ561" s="205"/>
      <c r="JR561" s="205"/>
      <c r="JS561" s="205"/>
      <c r="JT561" s="205"/>
      <c r="JU561" s="205"/>
      <c r="JV561" s="205"/>
      <c r="JW561" s="205"/>
      <c r="JX561" s="205"/>
      <c r="JY561" s="205"/>
      <c r="JZ561" s="205"/>
      <c r="KA561" s="205"/>
      <c r="KB561" s="142"/>
    </row>
    <row r="562" spans="2:288" ht="15" customHeight="1" x14ac:dyDescent="0.25">
      <c r="B562" s="1590" t="s">
        <v>1896</v>
      </c>
      <c r="C562" s="1588" t="str">
        <v/>
      </c>
      <c r="D562" s="1588" t="str">
        <v/>
      </c>
      <c r="E562" s="1588" t="str">
        <v/>
      </c>
      <c r="F562" s="1588" t="str">
        <v/>
      </c>
      <c r="G562" s="1588" t="str">
        <v/>
      </c>
      <c r="H562" s="205"/>
      <c r="I562" s="205"/>
      <c r="J562" s="205"/>
      <c r="K562" s="205"/>
      <c r="L562" s="205"/>
      <c r="M562" s="205"/>
      <c r="N562" s="205"/>
      <c r="O562" s="205"/>
      <c r="P562" s="205"/>
      <c r="Q562" s="205"/>
      <c r="R562" s="205"/>
      <c r="S562" s="205"/>
      <c r="T562" s="205"/>
      <c r="U562" s="205"/>
      <c r="V562" s="205"/>
      <c r="W562" s="205"/>
      <c r="X562" s="205"/>
      <c r="Y562" s="205"/>
      <c r="Z562" s="205"/>
      <c r="AA562" s="205"/>
      <c r="AB562" s="205"/>
      <c r="AC562" s="205"/>
      <c r="AD562" s="205"/>
      <c r="AE562" s="205"/>
      <c r="AF562" s="205"/>
      <c r="AG562" s="205"/>
      <c r="AH562" s="205"/>
      <c r="AI562" s="205"/>
      <c r="AJ562" s="205"/>
      <c r="AK562" s="205"/>
      <c r="AL562" s="205"/>
      <c r="AM562" s="205"/>
      <c r="AN562" s="205"/>
      <c r="AO562" s="205"/>
      <c r="AP562" s="205"/>
      <c r="AQ562" s="205"/>
      <c r="AR562" s="205"/>
      <c r="AS562" s="205"/>
      <c r="AT562" s="205"/>
      <c r="AU562" s="205"/>
      <c r="AV562" s="205"/>
      <c r="AW562" s="205"/>
      <c r="AX562" s="205"/>
      <c r="AY562" s="205"/>
      <c r="AZ562" s="205"/>
      <c r="BA562" s="205"/>
      <c r="BB562" s="205"/>
      <c r="BC562" s="205"/>
      <c r="BD562" s="205"/>
      <c r="BE562" s="205"/>
      <c r="BF562" s="205"/>
      <c r="BG562" s="205"/>
      <c r="BH562" s="205"/>
      <c r="BI562" s="205"/>
      <c r="BJ562" s="205"/>
      <c r="BK562" s="205"/>
      <c r="BL562" s="205"/>
      <c r="BM562" s="205"/>
      <c r="BN562" s="205"/>
      <c r="BO562" s="205"/>
      <c r="BP562" s="205"/>
      <c r="BQ562" s="205"/>
      <c r="BR562" s="205"/>
      <c r="BS562" s="205"/>
      <c r="BT562" s="205"/>
      <c r="BU562" s="205"/>
      <c r="BV562" s="205"/>
      <c r="BW562" s="205"/>
      <c r="BX562" s="205"/>
      <c r="BY562" s="205"/>
      <c r="BZ562" s="205"/>
      <c r="CA562" s="205"/>
      <c r="CB562" s="205"/>
      <c r="CC562" s="205"/>
      <c r="CD562" s="205"/>
      <c r="CE562" s="205"/>
      <c r="CF562" s="205"/>
      <c r="CG562" s="205"/>
      <c r="CH562" s="205"/>
      <c r="CI562" s="205"/>
      <c r="CJ562" s="205"/>
      <c r="CK562" s="205"/>
      <c r="CL562" s="205"/>
      <c r="CM562" s="205"/>
      <c r="CN562" s="205"/>
      <c r="CO562" s="205"/>
      <c r="CP562" s="205"/>
      <c r="CQ562" s="205"/>
      <c r="CR562" s="205"/>
      <c r="CS562" s="205"/>
      <c r="CT562" s="205"/>
      <c r="CU562" s="205"/>
      <c r="CV562" s="205"/>
      <c r="CW562" s="205"/>
      <c r="CX562" s="205"/>
      <c r="CY562" s="205"/>
      <c r="CZ562" s="205"/>
      <c r="DA562" s="205"/>
      <c r="DB562" s="205"/>
      <c r="DC562" s="205"/>
      <c r="DD562" s="205"/>
      <c r="DE562" s="205"/>
      <c r="DF562" s="205"/>
      <c r="DG562" s="205"/>
      <c r="DH562" s="205"/>
      <c r="DI562" s="205"/>
      <c r="DJ562" s="205"/>
      <c r="DK562" s="205"/>
      <c r="DL562" s="205"/>
      <c r="DM562" s="205"/>
      <c r="DN562" s="205"/>
      <c r="DO562" s="205"/>
      <c r="DP562" s="205"/>
      <c r="DQ562" s="205"/>
      <c r="DR562" s="205"/>
      <c r="DS562" s="205"/>
      <c r="DT562" s="205"/>
      <c r="DU562" s="205"/>
      <c r="DV562" s="205"/>
      <c r="DW562" s="142"/>
      <c r="DX562" s="205"/>
      <c r="DY562" s="205"/>
      <c r="DZ562" s="205"/>
      <c r="EA562" s="205"/>
      <c r="EB562" s="205"/>
      <c r="EC562" s="205"/>
      <c r="ED562" s="205"/>
      <c r="EE562" s="205"/>
      <c r="EF562" s="205"/>
      <c r="EG562" s="205"/>
      <c r="EH562" s="205"/>
      <c r="EI562" s="205"/>
      <c r="EJ562" s="205"/>
      <c r="EK562" s="205"/>
      <c r="EL562" s="205"/>
      <c r="EM562" s="205"/>
      <c r="EN562" s="205"/>
      <c r="EO562" s="205"/>
      <c r="EP562" s="205"/>
      <c r="EQ562" s="205"/>
      <c r="ER562" s="142"/>
      <c r="ES562" s="205"/>
      <c r="ET562" s="205"/>
      <c r="EU562" s="205"/>
      <c r="EV562" s="205"/>
      <c r="EW562" s="205"/>
      <c r="EX562" s="205"/>
      <c r="EY562" s="205"/>
      <c r="EZ562" s="205"/>
      <c r="FA562" s="205"/>
      <c r="FB562" s="205"/>
      <c r="FC562" s="205"/>
      <c r="FD562" s="205"/>
      <c r="FE562" s="205"/>
      <c r="FF562" s="205"/>
      <c r="FG562" s="205"/>
      <c r="FH562" s="205"/>
      <c r="FI562" s="205"/>
      <c r="FJ562" s="205"/>
      <c r="FK562" s="205"/>
      <c r="FL562" s="205"/>
      <c r="FM562" s="205"/>
      <c r="FN562" s="205"/>
      <c r="FO562" s="205"/>
      <c r="FP562" s="205"/>
      <c r="FQ562" s="205"/>
      <c r="FR562" s="205"/>
      <c r="FS562" s="205"/>
      <c r="FT562" s="205"/>
      <c r="FU562" s="205"/>
      <c r="FV562" s="205"/>
      <c r="FW562" s="205"/>
      <c r="FX562" s="205"/>
      <c r="FY562" s="205"/>
      <c r="FZ562" s="205"/>
      <c r="GA562" s="205"/>
      <c r="GB562" s="205"/>
      <c r="GC562" s="205"/>
      <c r="GD562" s="205"/>
      <c r="GE562" s="205"/>
      <c r="GF562" s="205"/>
      <c r="GG562" s="205"/>
      <c r="GH562" s="205"/>
      <c r="GI562" s="205"/>
      <c r="GJ562" s="205"/>
      <c r="GK562" s="205"/>
      <c r="GL562" s="205"/>
      <c r="GM562" s="205"/>
      <c r="GN562" s="205"/>
      <c r="GO562" s="205"/>
      <c r="GP562" s="205"/>
      <c r="GQ562" s="205"/>
      <c r="GR562" s="205"/>
      <c r="GS562" s="205"/>
      <c r="GT562" s="205"/>
      <c r="GU562" s="205"/>
      <c r="GV562" s="205"/>
      <c r="GW562" s="205"/>
      <c r="GX562" s="205"/>
      <c r="GY562" s="205"/>
      <c r="GZ562" s="205"/>
      <c r="HA562" s="205"/>
      <c r="HB562" s="205"/>
      <c r="HC562" s="205"/>
      <c r="HD562" s="205"/>
      <c r="HE562" s="205"/>
      <c r="HF562" s="205"/>
      <c r="HG562" s="205"/>
      <c r="HH562" s="205"/>
      <c r="HI562" s="205"/>
      <c r="HJ562" s="205"/>
      <c r="HK562" s="205"/>
      <c r="HL562" s="205"/>
      <c r="HM562" s="205"/>
      <c r="HN562" s="205"/>
      <c r="HO562" s="205"/>
      <c r="HP562" s="205"/>
      <c r="HQ562" s="205"/>
      <c r="HR562" s="205"/>
      <c r="HS562" s="205"/>
      <c r="HT562" s="205"/>
      <c r="HU562" s="205"/>
      <c r="HV562" s="205"/>
      <c r="HW562" s="205"/>
      <c r="HX562" s="205"/>
      <c r="HY562" s="205"/>
      <c r="HZ562" s="205"/>
      <c r="IA562" s="205"/>
      <c r="IB562" s="205"/>
      <c r="IC562" s="205"/>
      <c r="ID562" s="205"/>
      <c r="IE562" s="205"/>
      <c r="IF562" s="205"/>
      <c r="IG562" s="205"/>
      <c r="IH562" s="205"/>
      <c r="II562" s="205"/>
      <c r="IJ562" s="205"/>
      <c r="IK562" s="205"/>
      <c r="IL562" s="205"/>
      <c r="IM562" s="205"/>
      <c r="IN562" s="205"/>
      <c r="IO562" s="205"/>
      <c r="IP562" s="205"/>
      <c r="IQ562" s="205"/>
      <c r="IR562" s="205"/>
      <c r="IS562" s="205"/>
      <c r="IT562" s="205"/>
      <c r="IU562" s="205"/>
      <c r="IV562" s="205"/>
      <c r="IW562" s="205"/>
      <c r="IX562" s="205"/>
      <c r="IY562" s="205"/>
      <c r="IZ562" s="205"/>
      <c r="JA562" s="205"/>
      <c r="JB562" s="205"/>
      <c r="JC562" s="205"/>
      <c r="JD562" s="205"/>
      <c r="JE562" s="205"/>
      <c r="JF562" s="205"/>
      <c r="JG562" s="142"/>
      <c r="JH562" s="205"/>
      <c r="JI562" s="205"/>
      <c r="JJ562" s="205"/>
      <c r="JK562" s="205"/>
      <c r="JL562" s="205"/>
      <c r="JM562" s="205"/>
      <c r="JN562" s="205"/>
      <c r="JO562" s="205"/>
      <c r="JP562" s="205"/>
      <c r="JQ562" s="205"/>
      <c r="JR562" s="205"/>
      <c r="JS562" s="205"/>
      <c r="JT562" s="205"/>
      <c r="JU562" s="205"/>
      <c r="JV562" s="205"/>
      <c r="JW562" s="205"/>
      <c r="JX562" s="205"/>
      <c r="JY562" s="205"/>
      <c r="JZ562" s="205"/>
      <c r="KA562" s="205"/>
      <c r="KB562" s="142"/>
    </row>
    <row r="563" spans="2:288" ht="15" customHeight="1" x14ac:dyDescent="0.25">
      <c r="B563" s="1590" t="s">
        <v>1897</v>
      </c>
      <c r="C563" s="1588" t="str">
        <v/>
      </c>
      <c r="D563" s="1588" t="str">
        <v/>
      </c>
      <c r="E563" s="1588" t="str">
        <v/>
      </c>
      <c r="F563" s="1588" t="str">
        <v/>
      </c>
      <c r="G563" s="1588" t="str">
        <v/>
      </c>
      <c r="H563" s="205"/>
      <c r="I563" s="205"/>
      <c r="J563" s="205"/>
      <c r="K563" s="205"/>
      <c r="L563" s="205"/>
      <c r="M563" s="205"/>
      <c r="N563" s="205"/>
      <c r="O563" s="205"/>
      <c r="P563" s="205"/>
      <c r="Q563" s="205"/>
      <c r="R563" s="205"/>
      <c r="S563" s="205"/>
      <c r="T563" s="205"/>
      <c r="U563" s="205"/>
      <c r="V563" s="205"/>
      <c r="W563" s="205"/>
      <c r="X563" s="205"/>
      <c r="Y563" s="205"/>
      <c r="Z563" s="205"/>
      <c r="AA563" s="205"/>
      <c r="AB563" s="205"/>
      <c r="AC563" s="205"/>
      <c r="AD563" s="205"/>
      <c r="AE563" s="205"/>
      <c r="AF563" s="205"/>
      <c r="AG563" s="205"/>
      <c r="AH563" s="205"/>
      <c r="AI563" s="205"/>
      <c r="AJ563" s="205"/>
      <c r="AK563" s="205"/>
      <c r="AL563" s="205"/>
      <c r="AM563" s="205"/>
      <c r="AN563" s="205"/>
      <c r="AO563" s="205"/>
      <c r="AP563" s="205"/>
      <c r="AQ563" s="205"/>
      <c r="AR563" s="205"/>
      <c r="AS563" s="205"/>
      <c r="AT563" s="205"/>
      <c r="AU563" s="205"/>
      <c r="AV563" s="205"/>
      <c r="AW563" s="205"/>
      <c r="AX563" s="205"/>
      <c r="AY563" s="205"/>
      <c r="AZ563" s="205"/>
      <c r="BA563" s="205"/>
      <c r="BB563" s="205"/>
      <c r="BC563" s="205"/>
      <c r="BD563" s="205"/>
      <c r="BE563" s="205"/>
      <c r="BF563" s="205"/>
      <c r="BG563" s="205"/>
      <c r="BH563" s="205"/>
      <c r="BI563" s="205"/>
      <c r="BJ563" s="205"/>
      <c r="BK563" s="205"/>
      <c r="BL563" s="205"/>
      <c r="BM563" s="205"/>
      <c r="BN563" s="205"/>
      <c r="BO563" s="205"/>
      <c r="BP563" s="205"/>
      <c r="BQ563" s="205"/>
      <c r="BR563" s="205"/>
      <c r="BS563" s="205"/>
      <c r="BT563" s="205"/>
      <c r="BU563" s="205"/>
      <c r="BV563" s="205"/>
      <c r="BW563" s="205"/>
      <c r="BX563" s="205"/>
      <c r="BY563" s="205"/>
      <c r="BZ563" s="205"/>
      <c r="CA563" s="205"/>
      <c r="CB563" s="205"/>
      <c r="CC563" s="205"/>
      <c r="CD563" s="205"/>
      <c r="CE563" s="205"/>
      <c r="CF563" s="205"/>
      <c r="CG563" s="205"/>
      <c r="CH563" s="205"/>
      <c r="CI563" s="205"/>
      <c r="CJ563" s="205"/>
      <c r="CK563" s="205"/>
      <c r="CL563" s="205"/>
      <c r="CM563" s="205"/>
      <c r="CN563" s="205"/>
      <c r="CO563" s="205"/>
      <c r="CP563" s="205"/>
      <c r="CQ563" s="205"/>
      <c r="CR563" s="205"/>
      <c r="CS563" s="205"/>
      <c r="CT563" s="205"/>
      <c r="CU563" s="205"/>
      <c r="CV563" s="205"/>
      <c r="CW563" s="205"/>
      <c r="CX563" s="205"/>
      <c r="CY563" s="205"/>
      <c r="CZ563" s="205"/>
      <c r="DA563" s="205"/>
      <c r="DB563" s="205"/>
      <c r="DC563" s="205"/>
      <c r="DD563" s="205"/>
      <c r="DE563" s="205"/>
      <c r="DF563" s="205"/>
      <c r="DG563" s="205"/>
      <c r="DH563" s="205"/>
      <c r="DI563" s="205"/>
      <c r="DJ563" s="205"/>
      <c r="DK563" s="205"/>
      <c r="DL563" s="205"/>
      <c r="DM563" s="205"/>
      <c r="DN563" s="205"/>
      <c r="DO563" s="205"/>
      <c r="DP563" s="205"/>
      <c r="DQ563" s="205"/>
      <c r="DR563" s="205"/>
      <c r="DS563" s="205"/>
      <c r="DT563" s="205"/>
      <c r="DU563" s="205"/>
      <c r="DV563" s="205"/>
      <c r="DW563" s="142"/>
      <c r="DX563" s="205"/>
      <c r="DY563" s="205"/>
      <c r="DZ563" s="205"/>
      <c r="EA563" s="205"/>
      <c r="EB563" s="205"/>
      <c r="EC563" s="205"/>
      <c r="ED563" s="205"/>
      <c r="EE563" s="205"/>
      <c r="EF563" s="205"/>
      <c r="EG563" s="205"/>
      <c r="EH563" s="205"/>
      <c r="EI563" s="205"/>
      <c r="EJ563" s="205"/>
      <c r="EK563" s="205"/>
      <c r="EL563" s="205"/>
      <c r="EM563" s="205"/>
      <c r="EN563" s="205"/>
      <c r="EO563" s="205"/>
      <c r="EP563" s="205"/>
      <c r="EQ563" s="205"/>
      <c r="ER563" s="142"/>
      <c r="ES563" s="205"/>
      <c r="ET563" s="205"/>
      <c r="EU563" s="205"/>
      <c r="EV563" s="205"/>
      <c r="EW563" s="205"/>
      <c r="EX563" s="205"/>
      <c r="EY563" s="205"/>
      <c r="EZ563" s="205"/>
      <c r="FA563" s="205"/>
      <c r="FB563" s="205"/>
      <c r="FC563" s="205"/>
      <c r="FD563" s="205"/>
      <c r="FE563" s="205"/>
      <c r="FF563" s="205"/>
      <c r="FG563" s="205"/>
      <c r="FH563" s="205"/>
      <c r="FI563" s="205"/>
      <c r="FJ563" s="205"/>
      <c r="FK563" s="205"/>
      <c r="FL563" s="205"/>
      <c r="FM563" s="205"/>
      <c r="FN563" s="205"/>
      <c r="FO563" s="205"/>
      <c r="FP563" s="205"/>
      <c r="FQ563" s="205"/>
      <c r="FR563" s="205"/>
      <c r="FS563" s="205"/>
      <c r="FT563" s="205"/>
      <c r="FU563" s="205"/>
      <c r="FV563" s="205"/>
      <c r="FW563" s="205"/>
      <c r="FX563" s="205"/>
      <c r="FY563" s="205"/>
      <c r="FZ563" s="205"/>
      <c r="GA563" s="205"/>
      <c r="GB563" s="205"/>
      <c r="GC563" s="205"/>
      <c r="GD563" s="205"/>
      <c r="GE563" s="205"/>
      <c r="GF563" s="205"/>
      <c r="GG563" s="205"/>
      <c r="GH563" s="205"/>
      <c r="GI563" s="205"/>
      <c r="GJ563" s="205"/>
      <c r="GK563" s="205"/>
      <c r="GL563" s="205"/>
      <c r="GM563" s="205"/>
      <c r="GN563" s="205"/>
      <c r="GO563" s="205"/>
      <c r="GP563" s="205"/>
      <c r="GQ563" s="205"/>
      <c r="GR563" s="205"/>
      <c r="GS563" s="205"/>
      <c r="GT563" s="205"/>
      <c r="GU563" s="205"/>
      <c r="GV563" s="205"/>
      <c r="GW563" s="205"/>
      <c r="GX563" s="205"/>
      <c r="GY563" s="205"/>
      <c r="GZ563" s="205"/>
      <c r="HA563" s="205"/>
      <c r="HB563" s="205"/>
      <c r="HC563" s="205"/>
      <c r="HD563" s="205"/>
      <c r="HE563" s="205"/>
      <c r="HF563" s="205"/>
      <c r="HG563" s="205"/>
      <c r="HH563" s="205"/>
      <c r="HI563" s="205"/>
      <c r="HJ563" s="205"/>
      <c r="HK563" s="205"/>
      <c r="HL563" s="205"/>
      <c r="HM563" s="205"/>
      <c r="HN563" s="205"/>
      <c r="HO563" s="205"/>
      <c r="HP563" s="205"/>
      <c r="HQ563" s="205"/>
      <c r="HR563" s="205"/>
      <c r="HS563" s="205"/>
      <c r="HT563" s="205"/>
      <c r="HU563" s="205"/>
      <c r="HV563" s="205"/>
      <c r="HW563" s="205"/>
      <c r="HX563" s="205"/>
      <c r="HY563" s="205"/>
      <c r="HZ563" s="205"/>
      <c r="IA563" s="205"/>
      <c r="IB563" s="205"/>
      <c r="IC563" s="205"/>
      <c r="ID563" s="205"/>
      <c r="IE563" s="205"/>
      <c r="IF563" s="205"/>
      <c r="IG563" s="205"/>
      <c r="IH563" s="205"/>
      <c r="II563" s="205"/>
      <c r="IJ563" s="205"/>
      <c r="IK563" s="205"/>
      <c r="IL563" s="205"/>
      <c r="IM563" s="205"/>
      <c r="IN563" s="205"/>
      <c r="IO563" s="205"/>
      <c r="IP563" s="205"/>
      <c r="IQ563" s="205"/>
      <c r="IR563" s="205"/>
      <c r="IS563" s="205"/>
      <c r="IT563" s="205"/>
      <c r="IU563" s="205"/>
      <c r="IV563" s="205"/>
      <c r="IW563" s="205"/>
      <c r="IX563" s="205"/>
      <c r="IY563" s="205"/>
      <c r="IZ563" s="205"/>
      <c r="JA563" s="205"/>
      <c r="JB563" s="205"/>
      <c r="JC563" s="205"/>
      <c r="JD563" s="205"/>
      <c r="JE563" s="205"/>
      <c r="JF563" s="205"/>
      <c r="JG563" s="142"/>
      <c r="JH563" s="205"/>
      <c r="JI563" s="205"/>
      <c r="JJ563" s="205"/>
      <c r="JK563" s="205"/>
      <c r="JL563" s="205"/>
      <c r="JM563" s="205"/>
      <c r="JN563" s="205"/>
      <c r="JO563" s="205"/>
      <c r="JP563" s="205"/>
      <c r="JQ563" s="205"/>
      <c r="JR563" s="205"/>
      <c r="JS563" s="205"/>
      <c r="JT563" s="205"/>
      <c r="JU563" s="205"/>
      <c r="JV563" s="205"/>
      <c r="JW563" s="205"/>
      <c r="JX563" s="205"/>
      <c r="JY563" s="205"/>
      <c r="JZ563" s="205"/>
      <c r="KA563" s="205"/>
      <c r="KB563" s="142"/>
    </row>
    <row r="564" spans="2:288" ht="15" customHeight="1" x14ac:dyDescent="0.25">
      <c r="B564" s="1590" t="s">
        <v>1898</v>
      </c>
      <c r="C564" s="1588" t="str">
        <v/>
      </c>
      <c r="D564" s="1588" t="str">
        <v/>
      </c>
      <c r="E564" s="1588" t="str">
        <v/>
      </c>
      <c r="F564" s="1588" t="str">
        <v/>
      </c>
      <c r="G564" s="1588" t="str">
        <v/>
      </c>
      <c r="H564" s="205"/>
      <c r="I564" s="205"/>
      <c r="J564" s="205"/>
      <c r="K564" s="205"/>
      <c r="L564" s="205"/>
      <c r="M564" s="205"/>
      <c r="N564" s="205"/>
      <c r="O564" s="205"/>
      <c r="P564" s="205"/>
      <c r="Q564" s="205"/>
      <c r="R564" s="205"/>
      <c r="S564" s="205"/>
      <c r="T564" s="205"/>
      <c r="U564" s="205"/>
      <c r="V564" s="205"/>
      <c r="W564" s="205"/>
      <c r="X564" s="205"/>
      <c r="Y564" s="205"/>
      <c r="Z564" s="205"/>
      <c r="AA564" s="205"/>
      <c r="AB564" s="205"/>
      <c r="AC564" s="205"/>
      <c r="AD564" s="205"/>
      <c r="AE564" s="205"/>
      <c r="AF564" s="205"/>
      <c r="AG564" s="205"/>
      <c r="AH564" s="205"/>
      <c r="AI564" s="205"/>
      <c r="AJ564" s="205"/>
      <c r="AK564" s="205"/>
      <c r="AL564" s="205"/>
      <c r="AM564" s="205"/>
      <c r="AN564" s="205"/>
      <c r="AO564" s="205"/>
      <c r="AP564" s="205"/>
      <c r="AQ564" s="205"/>
      <c r="AR564" s="205"/>
      <c r="AS564" s="205"/>
      <c r="AT564" s="205"/>
      <c r="AU564" s="205"/>
      <c r="AV564" s="205"/>
      <c r="AW564" s="205"/>
      <c r="AX564" s="205"/>
      <c r="AY564" s="205"/>
      <c r="AZ564" s="205"/>
      <c r="BA564" s="205"/>
      <c r="BB564" s="205"/>
      <c r="BC564" s="205"/>
      <c r="BD564" s="205"/>
      <c r="BE564" s="205"/>
      <c r="BF564" s="205"/>
      <c r="BG564" s="205"/>
      <c r="BH564" s="205"/>
      <c r="BI564" s="205"/>
      <c r="BJ564" s="205"/>
      <c r="BK564" s="205"/>
      <c r="BL564" s="205"/>
      <c r="BM564" s="205"/>
      <c r="BN564" s="205"/>
      <c r="BO564" s="205"/>
      <c r="BP564" s="205"/>
      <c r="BQ564" s="205"/>
      <c r="BR564" s="205"/>
      <c r="BS564" s="205"/>
      <c r="BT564" s="205"/>
      <c r="BU564" s="205"/>
      <c r="BV564" s="205"/>
      <c r="BW564" s="205"/>
      <c r="BX564" s="205"/>
      <c r="BY564" s="205"/>
      <c r="BZ564" s="205"/>
      <c r="CA564" s="205"/>
      <c r="CB564" s="205"/>
      <c r="CC564" s="205"/>
      <c r="CD564" s="205"/>
      <c r="CE564" s="205"/>
      <c r="CF564" s="205"/>
      <c r="CG564" s="205"/>
      <c r="CH564" s="205"/>
      <c r="CI564" s="205"/>
      <c r="CJ564" s="205"/>
      <c r="CK564" s="205"/>
      <c r="CL564" s="205"/>
      <c r="CM564" s="205"/>
      <c r="CN564" s="205"/>
      <c r="CO564" s="205"/>
      <c r="CP564" s="205"/>
      <c r="CQ564" s="205"/>
      <c r="CR564" s="205"/>
      <c r="CS564" s="205"/>
      <c r="CT564" s="205"/>
      <c r="CU564" s="205"/>
      <c r="CV564" s="205"/>
      <c r="CW564" s="205"/>
      <c r="CX564" s="205"/>
      <c r="CY564" s="205"/>
      <c r="CZ564" s="205"/>
      <c r="DA564" s="205"/>
      <c r="DB564" s="205"/>
      <c r="DC564" s="205"/>
      <c r="DD564" s="205"/>
      <c r="DE564" s="205"/>
      <c r="DF564" s="205"/>
      <c r="DG564" s="205"/>
      <c r="DH564" s="205"/>
      <c r="DI564" s="205"/>
      <c r="DJ564" s="205"/>
      <c r="DK564" s="205"/>
      <c r="DL564" s="205"/>
      <c r="DM564" s="205"/>
      <c r="DN564" s="205"/>
      <c r="DO564" s="205"/>
      <c r="DP564" s="205"/>
      <c r="DQ564" s="205"/>
      <c r="DR564" s="205"/>
      <c r="DS564" s="205"/>
      <c r="DT564" s="205"/>
      <c r="DU564" s="205"/>
      <c r="DV564" s="205"/>
      <c r="DW564" s="142"/>
      <c r="DX564" s="205"/>
      <c r="DY564" s="205"/>
      <c r="DZ564" s="205"/>
      <c r="EA564" s="205"/>
      <c r="EB564" s="205"/>
      <c r="EC564" s="205"/>
      <c r="ED564" s="205"/>
      <c r="EE564" s="205"/>
      <c r="EF564" s="205"/>
      <c r="EG564" s="205"/>
      <c r="EH564" s="205"/>
      <c r="EI564" s="205"/>
      <c r="EJ564" s="205"/>
      <c r="EK564" s="205"/>
      <c r="EL564" s="205"/>
      <c r="EM564" s="205"/>
      <c r="EN564" s="205"/>
      <c r="EO564" s="205"/>
      <c r="EP564" s="205"/>
      <c r="EQ564" s="205"/>
      <c r="ER564" s="142"/>
      <c r="ES564" s="205"/>
      <c r="ET564" s="205"/>
      <c r="EU564" s="205"/>
      <c r="EV564" s="205"/>
      <c r="EW564" s="205"/>
      <c r="EX564" s="205"/>
      <c r="EY564" s="205"/>
      <c r="EZ564" s="205"/>
      <c r="FA564" s="205"/>
      <c r="FB564" s="205"/>
      <c r="FC564" s="205"/>
      <c r="FD564" s="205"/>
      <c r="FE564" s="205"/>
      <c r="FF564" s="205"/>
      <c r="FG564" s="205"/>
      <c r="FH564" s="205"/>
      <c r="FI564" s="205"/>
      <c r="FJ564" s="205"/>
      <c r="FK564" s="205"/>
      <c r="FL564" s="205"/>
      <c r="FM564" s="205"/>
      <c r="FN564" s="205"/>
      <c r="FO564" s="205"/>
      <c r="FP564" s="205"/>
      <c r="FQ564" s="205"/>
      <c r="FR564" s="205"/>
      <c r="FS564" s="205"/>
      <c r="FT564" s="205"/>
      <c r="FU564" s="205"/>
      <c r="FV564" s="205"/>
      <c r="FW564" s="205"/>
      <c r="FX564" s="205"/>
      <c r="FY564" s="205"/>
      <c r="FZ564" s="205"/>
      <c r="GA564" s="205"/>
      <c r="GB564" s="205"/>
      <c r="GC564" s="205"/>
      <c r="GD564" s="205"/>
      <c r="GE564" s="205"/>
      <c r="GF564" s="205"/>
      <c r="GG564" s="205"/>
      <c r="GH564" s="205"/>
      <c r="GI564" s="205"/>
      <c r="GJ564" s="205"/>
      <c r="GK564" s="205"/>
      <c r="GL564" s="205"/>
      <c r="GM564" s="205"/>
      <c r="GN564" s="205"/>
      <c r="GO564" s="205"/>
      <c r="GP564" s="205"/>
      <c r="GQ564" s="205"/>
      <c r="GR564" s="205"/>
      <c r="GS564" s="205"/>
      <c r="GT564" s="205"/>
      <c r="GU564" s="205"/>
      <c r="GV564" s="205"/>
      <c r="GW564" s="205"/>
      <c r="GX564" s="205"/>
      <c r="GY564" s="205"/>
      <c r="GZ564" s="205"/>
      <c r="HA564" s="205"/>
      <c r="HB564" s="205"/>
      <c r="HC564" s="205"/>
      <c r="HD564" s="205"/>
      <c r="HE564" s="205"/>
      <c r="HF564" s="205"/>
      <c r="HG564" s="205"/>
      <c r="HH564" s="205"/>
      <c r="HI564" s="205"/>
      <c r="HJ564" s="205"/>
      <c r="HK564" s="205"/>
      <c r="HL564" s="205"/>
      <c r="HM564" s="205"/>
      <c r="HN564" s="205"/>
      <c r="HO564" s="205"/>
      <c r="HP564" s="205"/>
      <c r="HQ564" s="205"/>
      <c r="HR564" s="205"/>
      <c r="HS564" s="205"/>
      <c r="HT564" s="205"/>
      <c r="HU564" s="205"/>
      <c r="HV564" s="205"/>
      <c r="HW564" s="205"/>
      <c r="HX564" s="205"/>
      <c r="HY564" s="205"/>
      <c r="HZ564" s="205"/>
      <c r="IA564" s="205"/>
      <c r="IB564" s="205"/>
      <c r="IC564" s="205"/>
      <c r="ID564" s="205"/>
      <c r="IE564" s="205"/>
      <c r="IF564" s="205"/>
      <c r="IG564" s="205"/>
      <c r="IH564" s="205"/>
      <c r="II564" s="205"/>
      <c r="IJ564" s="205"/>
      <c r="IK564" s="205"/>
      <c r="IL564" s="205"/>
      <c r="IM564" s="205"/>
      <c r="IN564" s="205"/>
      <c r="IO564" s="205"/>
      <c r="IP564" s="205"/>
      <c r="IQ564" s="205"/>
      <c r="IR564" s="205"/>
      <c r="IS564" s="205"/>
      <c r="IT564" s="205"/>
      <c r="IU564" s="205"/>
      <c r="IV564" s="205"/>
      <c r="IW564" s="205"/>
      <c r="IX564" s="205"/>
      <c r="IY564" s="205"/>
      <c r="IZ564" s="205"/>
      <c r="JA564" s="205"/>
      <c r="JB564" s="205"/>
      <c r="JC564" s="205"/>
      <c r="JD564" s="205"/>
      <c r="JE564" s="205"/>
      <c r="JF564" s="205"/>
      <c r="JG564" s="142"/>
      <c r="JH564" s="205"/>
      <c r="JI564" s="205"/>
      <c r="JJ564" s="205"/>
      <c r="JK564" s="205"/>
      <c r="JL564" s="205"/>
      <c r="JM564" s="205"/>
      <c r="JN564" s="205"/>
      <c r="JO564" s="205"/>
      <c r="JP564" s="205"/>
      <c r="JQ564" s="205"/>
      <c r="JR564" s="205"/>
      <c r="JS564" s="205"/>
      <c r="JT564" s="205"/>
      <c r="JU564" s="205"/>
      <c r="JV564" s="205"/>
      <c r="JW564" s="205"/>
      <c r="JX564" s="205"/>
      <c r="JY564" s="205"/>
      <c r="JZ564" s="205"/>
      <c r="KA564" s="205"/>
      <c r="KB564" s="142"/>
    </row>
    <row r="565" spans="2:288" ht="15" customHeight="1" x14ac:dyDescent="0.25">
      <c r="B565" s="1590" t="s">
        <v>1899</v>
      </c>
      <c r="C565" s="1588" t="str">
        <v/>
      </c>
      <c r="D565" s="1588" t="str">
        <v/>
      </c>
      <c r="E565" s="1588" t="str">
        <v/>
      </c>
      <c r="F565" s="1588" t="str">
        <v/>
      </c>
      <c r="G565" s="1588" t="str">
        <v/>
      </c>
      <c r="H565" s="205"/>
      <c r="I565" s="205"/>
      <c r="J565" s="205"/>
      <c r="K565" s="205"/>
      <c r="L565" s="205"/>
      <c r="M565" s="205"/>
      <c r="N565" s="205"/>
      <c r="O565" s="205"/>
      <c r="P565" s="205"/>
      <c r="Q565" s="205"/>
      <c r="R565" s="205"/>
      <c r="S565" s="205"/>
      <c r="T565" s="205"/>
      <c r="U565" s="205"/>
      <c r="V565" s="205"/>
      <c r="W565" s="205"/>
      <c r="X565" s="205"/>
      <c r="Y565" s="205"/>
      <c r="Z565" s="205"/>
      <c r="AA565" s="205"/>
      <c r="AB565" s="205"/>
      <c r="AC565" s="205"/>
      <c r="AD565" s="205"/>
      <c r="AE565" s="205"/>
      <c r="AF565" s="205"/>
      <c r="AG565" s="205"/>
      <c r="AH565" s="205"/>
      <c r="AI565" s="205"/>
      <c r="AJ565" s="205"/>
      <c r="AK565" s="205"/>
      <c r="AL565" s="205"/>
      <c r="AM565" s="205"/>
      <c r="AN565" s="205"/>
      <c r="AO565" s="205"/>
      <c r="AP565" s="205"/>
      <c r="AQ565" s="205"/>
      <c r="AR565" s="205"/>
      <c r="AS565" s="205"/>
      <c r="AT565" s="205"/>
      <c r="AU565" s="205"/>
      <c r="AV565" s="205"/>
      <c r="AW565" s="205"/>
      <c r="AX565" s="205"/>
      <c r="AY565" s="205"/>
      <c r="AZ565" s="205"/>
      <c r="BA565" s="205"/>
      <c r="BB565" s="205"/>
      <c r="BC565" s="205"/>
      <c r="BD565" s="205"/>
      <c r="BE565" s="205"/>
      <c r="BF565" s="205"/>
      <c r="BG565" s="205"/>
      <c r="BH565" s="205"/>
      <c r="BI565" s="205"/>
      <c r="BJ565" s="205"/>
      <c r="BK565" s="205"/>
      <c r="BL565" s="205"/>
      <c r="BM565" s="205"/>
      <c r="BN565" s="205"/>
      <c r="BO565" s="205"/>
      <c r="BP565" s="205"/>
      <c r="BQ565" s="205"/>
      <c r="BR565" s="205"/>
      <c r="BS565" s="205"/>
      <c r="BT565" s="205"/>
      <c r="BU565" s="205"/>
      <c r="BV565" s="205"/>
      <c r="BW565" s="205"/>
      <c r="BX565" s="205"/>
      <c r="BY565" s="205"/>
      <c r="BZ565" s="205"/>
      <c r="CA565" s="205"/>
      <c r="CB565" s="205"/>
      <c r="CC565" s="205"/>
      <c r="CD565" s="205"/>
      <c r="CE565" s="205"/>
      <c r="CF565" s="205"/>
      <c r="CG565" s="205"/>
      <c r="CH565" s="205"/>
      <c r="CI565" s="205"/>
      <c r="CJ565" s="205"/>
      <c r="CK565" s="205"/>
      <c r="CL565" s="205"/>
      <c r="CM565" s="205"/>
      <c r="CN565" s="205"/>
      <c r="CO565" s="205"/>
      <c r="CP565" s="205"/>
      <c r="CQ565" s="205"/>
      <c r="CR565" s="205"/>
      <c r="CS565" s="205"/>
      <c r="CT565" s="205"/>
      <c r="CU565" s="205"/>
      <c r="CV565" s="205"/>
      <c r="CW565" s="205"/>
      <c r="CX565" s="205"/>
      <c r="CY565" s="205"/>
      <c r="CZ565" s="205"/>
      <c r="DA565" s="205"/>
      <c r="DB565" s="205"/>
      <c r="DC565" s="205"/>
      <c r="DD565" s="205"/>
      <c r="DE565" s="205"/>
      <c r="DF565" s="205"/>
      <c r="DG565" s="205"/>
      <c r="DH565" s="205"/>
      <c r="DI565" s="205"/>
      <c r="DJ565" s="205"/>
      <c r="DK565" s="205"/>
      <c r="DL565" s="205"/>
      <c r="DM565" s="205"/>
      <c r="DN565" s="205"/>
      <c r="DO565" s="205"/>
      <c r="DP565" s="205"/>
      <c r="DQ565" s="205"/>
      <c r="DR565" s="205"/>
      <c r="DS565" s="205"/>
      <c r="DT565" s="205"/>
      <c r="DU565" s="205"/>
      <c r="DV565" s="205"/>
      <c r="DW565" s="142"/>
      <c r="DX565" s="205"/>
      <c r="DY565" s="205"/>
      <c r="DZ565" s="205"/>
      <c r="EA565" s="205"/>
      <c r="EB565" s="205"/>
      <c r="EC565" s="205"/>
      <c r="ED565" s="205"/>
      <c r="EE565" s="205"/>
      <c r="EF565" s="205"/>
      <c r="EG565" s="205"/>
      <c r="EH565" s="205"/>
      <c r="EI565" s="205"/>
      <c r="EJ565" s="205"/>
      <c r="EK565" s="205"/>
      <c r="EL565" s="205"/>
      <c r="EM565" s="205"/>
      <c r="EN565" s="205"/>
      <c r="EO565" s="205"/>
      <c r="EP565" s="205"/>
      <c r="EQ565" s="205"/>
      <c r="ER565" s="142"/>
      <c r="ES565" s="205"/>
      <c r="ET565" s="205"/>
      <c r="EU565" s="205"/>
      <c r="EV565" s="205"/>
      <c r="EW565" s="205"/>
      <c r="EX565" s="205"/>
      <c r="EY565" s="205"/>
      <c r="EZ565" s="205"/>
      <c r="FA565" s="205"/>
      <c r="FB565" s="205"/>
      <c r="FC565" s="205"/>
      <c r="FD565" s="205"/>
      <c r="FE565" s="205"/>
      <c r="FF565" s="205"/>
      <c r="FG565" s="205"/>
      <c r="FH565" s="205"/>
      <c r="FI565" s="205"/>
      <c r="FJ565" s="205"/>
      <c r="FK565" s="205"/>
      <c r="FL565" s="205"/>
      <c r="FM565" s="205"/>
      <c r="FN565" s="205"/>
      <c r="FO565" s="205"/>
      <c r="FP565" s="205"/>
      <c r="FQ565" s="205"/>
      <c r="FR565" s="205"/>
      <c r="FS565" s="205"/>
      <c r="FT565" s="205"/>
      <c r="FU565" s="205"/>
      <c r="FV565" s="205"/>
      <c r="FW565" s="205"/>
      <c r="FX565" s="205"/>
      <c r="FY565" s="205"/>
      <c r="FZ565" s="205"/>
      <c r="GA565" s="205"/>
      <c r="GB565" s="205"/>
      <c r="GC565" s="205"/>
      <c r="GD565" s="205"/>
      <c r="GE565" s="205"/>
      <c r="GF565" s="205"/>
      <c r="GG565" s="205"/>
      <c r="GH565" s="205"/>
      <c r="GI565" s="205"/>
      <c r="GJ565" s="205"/>
      <c r="GK565" s="205"/>
      <c r="GL565" s="205"/>
      <c r="GM565" s="205"/>
      <c r="GN565" s="205"/>
      <c r="GO565" s="205"/>
      <c r="GP565" s="205"/>
      <c r="GQ565" s="205"/>
      <c r="GR565" s="205"/>
      <c r="GS565" s="205"/>
      <c r="GT565" s="205"/>
      <c r="GU565" s="205"/>
      <c r="GV565" s="205"/>
      <c r="GW565" s="205"/>
      <c r="GX565" s="205"/>
      <c r="GY565" s="205"/>
      <c r="GZ565" s="205"/>
      <c r="HA565" s="205"/>
      <c r="HB565" s="205"/>
      <c r="HC565" s="205"/>
      <c r="HD565" s="205"/>
      <c r="HE565" s="205"/>
      <c r="HF565" s="205"/>
      <c r="HG565" s="205"/>
      <c r="HH565" s="205"/>
      <c r="HI565" s="205"/>
      <c r="HJ565" s="205"/>
      <c r="HK565" s="205"/>
      <c r="HL565" s="205"/>
      <c r="HM565" s="205"/>
      <c r="HN565" s="205"/>
      <c r="HO565" s="205"/>
      <c r="HP565" s="205"/>
      <c r="HQ565" s="205"/>
      <c r="HR565" s="205"/>
      <c r="HS565" s="205"/>
      <c r="HT565" s="205"/>
      <c r="HU565" s="205"/>
      <c r="HV565" s="205"/>
      <c r="HW565" s="205"/>
      <c r="HX565" s="205"/>
      <c r="HY565" s="205"/>
      <c r="HZ565" s="205"/>
      <c r="IA565" s="205"/>
      <c r="IB565" s="205"/>
      <c r="IC565" s="205"/>
      <c r="ID565" s="205"/>
      <c r="IE565" s="205"/>
      <c r="IF565" s="205"/>
      <c r="IG565" s="205"/>
      <c r="IH565" s="205"/>
      <c r="II565" s="205"/>
      <c r="IJ565" s="205"/>
      <c r="IK565" s="205"/>
      <c r="IL565" s="205"/>
      <c r="IM565" s="205"/>
      <c r="IN565" s="205"/>
      <c r="IO565" s="205"/>
      <c r="IP565" s="205"/>
      <c r="IQ565" s="205"/>
      <c r="IR565" s="205"/>
      <c r="IS565" s="205"/>
      <c r="IT565" s="205"/>
      <c r="IU565" s="205"/>
      <c r="IV565" s="205"/>
      <c r="IW565" s="205"/>
      <c r="IX565" s="205"/>
      <c r="IY565" s="205"/>
      <c r="IZ565" s="205"/>
      <c r="JA565" s="205"/>
      <c r="JB565" s="205"/>
      <c r="JC565" s="205"/>
      <c r="JD565" s="205"/>
      <c r="JE565" s="205"/>
      <c r="JF565" s="205"/>
      <c r="JG565" s="142"/>
      <c r="JH565" s="205"/>
      <c r="JI565" s="205"/>
      <c r="JJ565" s="205"/>
      <c r="JK565" s="205"/>
      <c r="JL565" s="205"/>
      <c r="JM565" s="205"/>
      <c r="JN565" s="205"/>
      <c r="JO565" s="205"/>
      <c r="JP565" s="205"/>
      <c r="JQ565" s="205"/>
      <c r="JR565" s="205"/>
      <c r="JS565" s="205"/>
      <c r="JT565" s="205"/>
      <c r="JU565" s="205"/>
      <c r="JV565" s="205"/>
      <c r="JW565" s="205"/>
      <c r="JX565" s="205"/>
      <c r="JY565" s="205"/>
      <c r="JZ565" s="205"/>
      <c r="KA565" s="205"/>
      <c r="KB565" s="142"/>
    </row>
    <row r="566" spans="2:288" ht="15" customHeight="1" x14ac:dyDescent="0.25">
      <c r="B566" s="1590" t="s">
        <v>1900</v>
      </c>
      <c r="C566" s="1588" t="str">
        <v/>
      </c>
      <c r="D566" s="1588" t="str">
        <v/>
      </c>
      <c r="E566" s="1588" t="str">
        <v/>
      </c>
      <c r="F566" s="1588" t="str">
        <v/>
      </c>
      <c r="G566" s="1588" t="str">
        <v/>
      </c>
      <c r="H566" s="205"/>
      <c r="I566" s="205"/>
      <c r="J566" s="205"/>
      <c r="K566" s="205"/>
      <c r="L566" s="205"/>
      <c r="M566" s="205"/>
      <c r="N566" s="205"/>
      <c r="O566" s="205"/>
      <c r="P566" s="205"/>
      <c r="Q566" s="205"/>
      <c r="R566" s="205"/>
      <c r="S566" s="205"/>
      <c r="T566" s="205"/>
      <c r="U566" s="205"/>
      <c r="V566" s="205"/>
      <c r="W566" s="205"/>
      <c r="X566" s="205"/>
      <c r="Y566" s="205"/>
      <c r="Z566" s="205"/>
      <c r="AA566" s="205"/>
      <c r="AB566" s="205"/>
      <c r="AC566" s="205"/>
      <c r="AD566" s="205"/>
      <c r="AE566" s="205"/>
      <c r="AF566" s="205"/>
      <c r="AG566" s="205"/>
      <c r="AH566" s="205"/>
      <c r="AI566" s="205"/>
      <c r="AJ566" s="205"/>
      <c r="AK566" s="205"/>
      <c r="AL566" s="205"/>
      <c r="AM566" s="205"/>
      <c r="AN566" s="205"/>
      <c r="AO566" s="205"/>
      <c r="AP566" s="205"/>
      <c r="AQ566" s="205"/>
      <c r="AR566" s="205"/>
      <c r="AS566" s="205"/>
      <c r="AT566" s="205"/>
      <c r="AU566" s="205"/>
      <c r="AV566" s="205"/>
      <c r="AW566" s="205"/>
      <c r="AX566" s="205"/>
      <c r="AY566" s="205"/>
      <c r="AZ566" s="205"/>
      <c r="BA566" s="205"/>
      <c r="BB566" s="205"/>
      <c r="BC566" s="205"/>
      <c r="BD566" s="205"/>
      <c r="BE566" s="205"/>
      <c r="BF566" s="205"/>
      <c r="BG566" s="205"/>
      <c r="BH566" s="205"/>
      <c r="BI566" s="205"/>
      <c r="BJ566" s="205"/>
      <c r="BK566" s="205"/>
      <c r="BL566" s="205"/>
      <c r="BM566" s="205"/>
      <c r="BN566" s="205"/>
      <c r="BO566" s="205"/>
      <c r="BP566" s="205"/>
      <c r="BQ566" s="205"/>
      <c r="BR566" s="205"/>
      <c r="BS566" s="205"/>
      <c r="BT566" s="205"/>
      <c r="BU566" s="205"/>
      <c r="BV566" s="205"/>
      <c r="BW566" s="205"/>
      <c r="BX566" s="205"/>
      <c r="BY566" s="205"/>
      <c r="BZ566" s="205"/>
      <c r="CA566" s="205"/>
      <c r="CB566" s="205"/>
      <c r="CC566" s="205"/>
      <c r="CD566" s="205"/>
      <c r="CE566" s="205"/>
      <c r="CF566" s="205"/>
      <c r="CG566" s="205"/>
      <c r="CH566" s="205"/>
      <c r="CI566" s="205"/>
      <c r="CJ566" s="205"/>
      <c r="CK566" s="205"/>
      <c r="CL566" s="205"/>
      <c r="CM566" s="205"/>
      <c r="CN566" s="205"/>
      <c r="CO566" s="205"/>
      <c r="CP566" s="205"/>
      <c r="CQ566" s="205"/>
      <c r="CR566" s="205"/>
      <c r="CS566" s="205"/>
      <c r="CT566" s="205"/>
      <c r="CU566" s="205"/>
      <c r="CV566" s="205"/>
      <c r="CW566" s="205"/>
      <c r="CX566" s="205"/>
      <c r="CY566" s="205"/>
      <c r="CZ566" s="205"/>
      <c r="DA566" s="205"/>
      <c r="DB566" s="205"/>
      <c r="DC566" s="205"/>
      <c r="DD566" s="205"/>
      <c r="DE566" s="205"/>
      <c r="DF566" s="205"/>
      <c r="DG566" s="205"/>
      <c r="DH566" s="205"/>
      <c r="DI566" s="205"/>
      <c r="DJ566" s="205"/>
      <c r="DK566" s="205"/>
      <c r="DL566" s="205"/>
      <c r="DM566" s="205"/>
      <c r="DN566" s="205"/>
      <c r="DO566" s="205"/>
      <c r="DP566" s="205"/>
      <c r="DQ566" s="205"/>
      <c r="DR566" s="205"/>
      <c r="DS566" s="205"/>
      <c r="DT566" s="205"/>
      <c r="DU566" s="205"/>
      <c r="DV566" s="205"/>
      <c r="DW566" s="142"/>
      <c r="DX566" s="205"/>
      <c r="DY566" s="205"/>
      <c r="DZ566" s="205"/>
      <c r="EA566" s="205"/>
      <c r="EB566" s="205"/>
      <c r="EC566" s="205"/>
      <c r="ED566" s="205"/>
      <c r="EE566" s="205"/>
      <c r="EF566" s="205"/>
      <c r="EG566" s="205"/>
      <c r="EH566" s="205"/>
      <c r="EI566" s="205"/>
      <c r="EJ566" s="205"/>
      <c r="EK566" s="205"/>
      <c r="EL566" s="205"/>
      <c r="EM566" s="205"/>
      <c r="EN566" s="205"/>
      <c r="EO566" s="205"/>
      <c r="EP566" s="205"/>
      <c r="EQ566" s="205"/>
      <c r="ER566" s="142"/>
      <c r="ES566" s="205"/>
      <c r="ET566" s="205"/>
      <c r="EU566" s="205"/>
      <c r="EV566" s="205"/>
      <c r="EW566" s="205"/>
      <c r="EX566" s="205"/>
      <c r="EY566" s="205"/>
      <c r="EZ566" s="205"/>
      <c r="FA566" s="205"/>
      <c r="FB566" s="205"/>
      <c r="FC566" s="205"/>
      <c r="FD566" s="205"/>
      <c r="FE566" s="205"/>
      <c r="FF566" s="205"/>
      <c r="FG566" s="205"/>
      <c r="FH566" s="205"/>
      <c r="FI566" s="205"/>
      <c r="FJ566" s="205"/>
      <c r="FK566" s="205"/>
      <c r="FL566" s="205"/>
      <c r="FM566" s="205"/>
      <c r="FN566" s="205"/>
      <c r="FO566" s="205"/>
      <c r="FP566" s="205"/>
      <c r="FQ566" s="205"/>
      <c r="FR566" s="205"/>
      <c r="FS566" s="205"/>
      <c r="FT566" s="205"/>
      <c r="FU566" s="205"/>
      <c r="FV566" s="205"/>
      <c r="FW566" s="205"/>
      <c r="FX566" s="205"/>
      <c r="FY566" s="205"/>
      <c r="FZ566" s="205"/>
      <c r="GA566" s="205"/>
      <c r="GB566" s="205"/>
      <c r="GC566" s="205"/>
      <c r="GD566" s="205"/>
      <c r="GE566" s="205"/>
      <c r="GF566" s="205"/>
      <c r="GG566" s="205"/>
      <c r="GH566" s="205"/>
      <c r="GI566" s="205"/>
      <c r="GJ566" s="205"/>
      <c r="GK566" s="205"/>
      <c r="GL566" s="205"/>
      <c r="GM566" s="205"/>
      <c r="GN566" s="205"/>
      <c r="GO566" s="205"/>
      <c r="GP566" s="205"/>
      <c r="GQ566" s="205"/>
      <c r="GR566" s="205"/>
      <c r="GS566" s="205"/>
      <c r="GT566" s="205"/>
      <c r="GU566" s="205"/>
      <c r="GV566" s="205"/>
      <c r="GW566" s="205"/>
      <c r="GX566" s="205"/>
      <c r="GY566" s="205"/>
      <c r="GZ566" s="205"/>
      <c r="HA566" s="205"/>
      <c r="HB566" s="205"/>
      <c r="HC566" s="205"/>
      <c r="HD566" s="205"/>
      <c r="HE566" s="205"/>
      <c r="HF566" s="205"/>
      <c r="HG566" s="205"/>
      <c r="HH566" s="205"/>
      <c r="HI566" s="205"/>
      <c r="HJ566" s="205"/>
      <c r="HK566" s="205"/>
      <c r="HL566" s="205"/>
      <c r="HM566" s="205"/>
      <c r="HN566" s="205"/>
      <c r="HO566" s="205"/>
      <c r="HP566" s="205"/>
      <c r="HQ566" s="205"/>
      <c r="HR566" s="205"/>
      <c r="HS566" s="205"/>
      <c r="HT566" s="205"/>
      <c r="HU566" s="205"/>
      <c r="HV566" s="205"/>
      <c r="HW566" s="205"/>
      <c r="HX566" s="205"/>
      <c r="HY566" s="205"/>
      <c r="HZ566" s="205"/>
      <c r="IA566" s="205"/>
      <c r="IB566" s="205"/>
      <c r="IC566" s="205"/>
      <c r="ID566" s="205"/>
      <c r="IE566" s="205"/>
      <c r="IF566" s="205"/>
      <c r="IG566" s="205"/>
      <c r="IH566" s="205"/>
      <c r="II566" s="205"/>
      <c r="IJ566" s="205"/>
      <c r="IK566" s="205"/>
      <c r="IL566" s="205"/>
      <c r="IM566" s="205"/>
      <c r="IN566" s="205"/>
      <c r="IO566" s="205"/>
      <c r="IP566" s="205"/>
      <c r="IQ566" s="205"/>
      <c r="IR566" s="205"/>
      <c r="IS566" s="205"/>
      <c r="IT566" s="205"/>
      <c r="IU566" s="205"/>
      <c r="IV566" s="205"/>
      <c r="IW566" s="205"/>
      <c r="IX566" s="205"/>
      <c r="IY566" s="205"/>
      <c r="IZ566" s="205"/>
      <c r="JA566" s="205"/>
      <c r="JB566" s="205"/>
      <c r="JC566" s="205"/>
      <c r="JD566" s="205"/>
      <c r="JE566" s="205"/>
      <c r="JF566" s="205"/>
      <c r="JG566" s="142"/>
      <c r="JH566" s="205"/>
      <c r="JI566" s="205"/>
      <c r="JJ566" s="205"/>
      <c r="JK566" s="205"/>
      <c r="JL566" s="205"/>
      <c r="JM566" s="205"/>
      <c r="JN566" s="205"/>
      <c r="JO566" s="205"/>
      <c r="JP566" s="205"/>
      <c r="JQ566" s="205"/>
      <c r="JR566" s="205"/>
      <c r="JS566" s="205"/>
      <c r="JT566" s="205"/>
      <c r="JU566" s="205"/>
      <c r="JV566" s="205"/>
      <c r="JW566" s="205"/>
      <c r="JX566" s="205"/>
      <c r="JY566" s="205"/>
      <c r="JZ566" s="205"/>
      <c r="KA566" s="205"/>
      <c r="KB566" s="142"/>
    </row>
    <row r="567" spans="2:288" ht="15" customHeight="1" x14ac:dyDescent="0.25">
      <c r="B567" s="1590" t="s">
        <v>1901</v>
      </c>
      <c r="C567" s="1588" t="str">
        <v/>
      </c>
      <c r="D567" s="1588" t="str">
        <v/>
      </c>
      <c r="E567" s="1588" t="str">
        <v/>
      </c>
      <c r="F567" s="1588" t="str">
        <v/>
      </c>
      <c r="G567" s="1588" t="str">
        <v/>
      </c>
      <c r="H567" s="205"/>
      <c r="I567" s="205"/>
      <c r="J567" s="205"/>
      <c r="K567" s="205"/>
      <c r="L567" s="205"/>
      <c r="M567" s="205"/>
      <c r="N567" s="205"/>
      <c r="O567" s="205"/>
      <c r="P567" s="205"/>
      <c r="Q567" s="205"/>
      <c r="R567" s="205"/>
      <c r="S567" s="205"/>
      <c r="T567" s="205"/>
      <c r="U567" s="205"/>
      <c r="V567" s="205"/>
      <c r="W567" s="205"/>
      <c r="X567" s="205"/>
      <c r="Y567" s="205"/>
      <c r="Z567" s="205"/>
      <c r="AA567" s="205"/>
      <c r="AB567" s="205"/>
      <c r="AC567" s="205"/>
      <c r="AD567" s="205"/>
      <c r="AE567" s="205"/>
      <c r="AF567" s="205"/>
      <c r="AG567" s="205"/>
      <c r="AH567" s="205"/>
      <c r="AI567" s="205"/>
      <c r="AJ567" s="205"/>
      <c r="AK567" s="205"/>
      <c r="AL567" s="205"/>
      <c r="AM567" s="205"/>
      <c r="AN567" s="205"/>
      <c r="AO567" s="205"/>
      <c r="AP567" s="205"/>
      <c r="AQ567" s="205"/>
      <c r="AR567" s="205"/>
      <c r="AS567" s="205"/>
      <c r="AT567" s="205"/>
      <c r="AU567" s="205"/>
      <c r="AV567" s="205"/>
      <c r="AW567" s="205"/>
      <c r="AX567" s="205"/>
      <c r="AY567" s="205"/>
      <c r="AZ567" s="205"/>
      <c r="BA567" s="205"/>
      <c r="BB567" s="205"/>
      <c r="BC567" s="205"/>
      <c r="BD567" s="205"/>
      <c r="BE567" s="205"/>
      <c r="BF567" s="205"/>
      <c r="BG567" s="205"/>
      <c r="BH567" s="205"/>
      <c r="BI567" s="205"/>
      <c r="BJ567" s="205"/>
      <c r="BK567" s="205"/>
      <c r="BL567" s="205"/>
      <c r="BM567" s="205"/>
      <c r="BN567" s="205"/>
      <c r="BO567" s="205"/>
      <c r="BP567" s="205"/>
      <c r="BQ567" s="205"/>
      <c r="BR567" s="205"/>
      <c r="BS567" s="205"/>
      <c r="BT567" s="205"/>
      <c r="BU567" s="205"/>
      <c r="BV567" s="205"/>
      <c r="BW567" s="205"/>
      <c r="BX567" s="205"/>
      <c r="BY567" s="205"/>
      <c r="BZ567" s="205"/>
      <c r="CA567" s="205"/>
      <c r="CB567" s="205"/>
      <c r="CC567" s="205"/>
      <c r="CD567" s="205"/>
      <c r="CE567" s="205"/>
      <c r="CF567" s="205"/>
      <c r="CG567" s="205"/>
      <c r="CH567" s="205"/>
      <c r="CI567" s="205"/>
      <c r="CJ567" s="205"/>
      <c r="CK567" s="205"/>
      <c r="CL567" s="205"/>
      <c r="CM567" s="205"/>
      <c r="CN567" s="205"/>
      <c r="CO567" s="205"/>
      <c r="CP567" s="205"/>
      <c r="CQ567" s="205"/>
      <c r="CR567" s="205"/>
      <c r="CS567" s="205"/>
      <c r="CT567" s="205"/>
      <c r="CU567" s="205"/>
      <c r="CV567" s="205"/>
      <c r="CW567" s="205"/>
      <c r="CX567" s="205"/>
      <c r="CY567" s="205"/>
      <c r="CZ567" s="205"/>
      <c r="DA567" s="205"/>
      <c r="DB567" s="205"/>
      <c r="DC567" s="205"/>
      <c r="DD567" s="205"/>
      <c r="DE567" s="205"/>
      <c r="DF567" s="205"/>
      <c r="DG567" s="205"/>
      <c r="DH567" s="205"/>
      <c r="DI567" s="205"/>
      <c r="DJ567" s="205"/>
      <c r="DK567" s="205"/>
      <c r="DL567" s="205"/>
      <c r="DM567" s="205"/>
      <c r="DN567" s="205"/>
      <c r="DO567" s="205"/>
      <c r="DP567" s="205"/>
      <c r="DQ567" s="205"/>
      <c r="DR567" s="205"/>
      <c r="DS567" s="205"/>
      <c r="DT567" s="205"/>
      <c r="DU567" s="205"/>
      <c r="DV567" s="205"/>
      <c r="DW567" s="142"/>
      <c r="DX567" s="205"/>
      <c r="DY567" s="205"/>
      <c r="DZ567" s="205"/>
      <c r="EA567" s="205"/>
      <c r="EB567" s="205"/>
      <c r="EC567" s="205"/>
      <c r="ED567" s="205"/>
      <c r="EE567" s="205"/>
      <c r="EF567" s="205"/>
      <c r="EG567" s="205"/>
      <c r="EH567" s="205"/>
      <c r="EI567" s="205"/>
      <c r="EJ567" s="205"/>
      <c r="EK567" s="205"/>
      <c r="EL567" s="205"/>
      <c r="EM567" s="205"/>
      <c r="EN567" s="205"/>
      <c r="EO567" s="205"/>
      <c r="EP567" s="205"/>
      <c r="EQ567" s="205"/>
      <c r="ER567" s="142"/>
      <c r="ES567" s="205"/>
      <c r="ET567" s="205"/>
      <c r="EU567" s="205"/>
      <c r="EV567" s="205"/>
      <c r="EW567" s="205"/>
      <c r="EX567" s="205"/>
      <c r="EY567" s="205"/>
      <c r="EZ567" s="205"/>
      <c r="FA567" s="205"/>
      <c r="FB567" s="205"/>
      <c r="FC567" s="205"/>
      <c r="FD567" s="205"/>
      <c r="FE567" s="205"/>
      <c r="FF567" s="205"/>
      <c r="FG567" s="205"/>
      <c r="FH567" s="205"/>
      <c r="FI567" s="205"/>
      <c r="FJ567" s="205"/>
      <c r="FK567" s="205"/>
      <c r="FL567" s="205"/>
      <c r="FM567" s="205"/>
      <c r="FN567" s="205"/>
      <c r="FO567" s="205"/>
      <c r="FP567" s="205"/>
      <c r="FQ567" s="205"/>
      <c r="FR567" s="205"/>
      <c r="FS567" s="205"/>
      <c r="FT567" s="205"/>
      <c r="FU567" s="205"/>
      <c r="FV567" s="205"/>
      <c r="FW567" s="205"/>
      <c r="FX567" s="205"/>
      <c r="FY567" s="205"/>
      <c r="FZ567" s="205"/>
      <c r="GA567" s="205"/>
      <c r="GB567" s="205"/>
      <c r="GC567" s="205"/>
      <c r="GD567" s="205"/>
      <c r="GE567" s="205"/>
      <c r="GF567" s="205"/>
      <c r="GG567" s="205"/>
      <c r="GH567" s="205"/>
      <c r="GI567" s="205"/>
      <c r="GJ567" s="205"/>
      <c r="GK567" s="205"/>
      <c r="GL567" s="205"/>
      <c r="GM567" s="205"/>
      <c r="GN567" s="205"/>
      <c r="GO567" s="205"/>
      <c r="GP567" s="205"/>
      <c r="GQ567" s="205"/>
      <c r="GR567" s="205"/>
      <c r="GS567" s="205"/>
      <c r="GT567" s="205"/>
      <c r="GU567" s="205"/>
      <c r="GV567" s="205"/>
      <c r="GW567" s="205"/>
      <c r="GX567" s="205"/>
      <c r="GY567" s="205"/>
      <c r="GZ567" s="205"/>
      <c r="HA567" s="205"/>
      <c r="HB567" s="205"/>
      <c r="HC567" s="205"/>
      <c r="HD567" s="205"/>
      <c r="HE567" s="205"/>
      <c r="HF567" s="205"/>
      <c r="HG567" s="205"/>
      <c r="HH567" s="205"/>
      <c r="HI567" s="205"/>
      <c r="HJ567" s="205"/>
      <c r="HK567" s="205"/>
      <c r="HL567" s="205"/>
      <c r="HM567" s="205"/>
      <c r="HN567" s="205"/>
      <c r="HO567" s="205"/>
      <c r="HP567" s="205"/>
      <c r="HQ567" s="205"/>
      <c r="HR567" s="205"/>
      <c r="HS567" s="205"/>
      <c r="HT567" s="205"/>
      <c r="HU567" s="205"/>
      <c r="HV567" s="205"/>
      <c r="HW567" s="205"/>
      <c r="HX567" s="205"/>
      <c r="HY567" s="205"/>
      <c r="HZ567" s="205"/>
      <c r="IA567" s="205"/>
      <c r="IB567" s="205"/>
      <c r="IC567" s="205"/>
      <c r="ID567" s="205"/>
      <c r="IE567" s="205"/>
      <c r="IF567" s="205"/>
      <c r="IG567" s="205"/>
      <c r="IH567" s="205"/>
      <c r="II567" s="205"/>
      <c r="IJ567" s="205"/>
      <c r="IK567" s="205"/>
      <c r="IL567" s="205"/>
      <c r="IM567" s="205"/>
      <c r="IN567" s="205"/>
      <c r="IO567" s="205"/>
      <c r="IP567" s="205"/>
      <c r="IQ567" s="205"/>
      <c r="IR567" s="205"/>
      <c r="IS567" s="205"/>
      <c r="IT567" s="205"/>
      <c r="IU567" s="205"/>
      <c r="IV567" s="205"/>
      <c r="IW567" s="205"/>
      <c r="IX567" s="205"/>
      <c r="IY567" s="205"/>
      <c r="IZ567" s="205"/>
      <c r="JA567" s="205"/>
      <c r="JB567" s="205"/>
      <c r="JC567" s="205"/>
      <c r="JD567" s="205"/>
      <c r="JE567" s="205"/>
      <c r="JF567" s="205"/>
      <c r="JG567" s="142"/>
      <c r="JH567" s="205"/>
      <c r="JI567" s="205"/>
      <c r="JJ567" s="205"/>
      <c r="JK567" s="205"/>
      <c r="JL567" s="205"/>
      <c r="JM567" s="205"/>
      <c r="JN567" s="205"/>
      <c r="JO567" s="205"/>
      <c r="JP567" s="205"/>
      <c r="JQ567" s="205"/>
      <c r="JR567" s="205"/>
      <c r="JS567" s="205"/>
      <c r="JT567" s="205"/>
      <c r="JU567" s="205"/>
      <c r="JV567" s="205"/>
      <c r="JW567" s="205"/>
      <c r="JX567" s="205"/>
      <c r="JY567" s="205"/>
      <c r="JZ567" s="205"/>
      <c r="KA567" s="205"/>
      <c r="KB567" s="142"/>
    </row>
    <row r="568" spans="2:288" ht="15" customHeight="1" x14ac:dyDescent="0.25">
      <c r="B568" s="1590" t="s">
        <v>1902</v>
      </c>
      <c r="C568" s="1588" t="str">
        <v/>
      </c>
      <c r="D568" s="1588" t="str">
        <v/>
      </c>
      <c r="E568" s="1588" t="str">
        <v/>
      </c>
      <c r="F568" s="1588" t="str">
        <v/>
      </c>
      <c r="G568" s="1588" t="str">
        <v/>
      </c>
      <c r="H568" s="205"/>
      <c r="I568" s="205"/>
      <c r="J568" s="205"/>
      <c r="K568" s="205"/>
      <c r="L568" s="205"/>
      <c r="M568" s="205"/>
      <c r="N568" s="205"/>
      <c r="O568" s="205"/>
      <c r="P568" s="205"/>
      <c r="Q568" s="205"/>
      <c r="R568" s="205"/>
      <c r="S568" s="205"/>
      <c r="T568" s="205"/>
      <c r="U568" s="205"/>
      <c r="V568" s="205"/>
      <c r="W568" s="205"/>
      <c r="X568" s="205"/>
      <c r="Y568" s="205"/>
      <c r="Z568" s="205"/>
      <c r="AA568" s="205"/>
      <c r="AB568" s="205"/>
      <c r="AC568" s="205"/>
      <c r="AD568" s="205"/>
      <c r="AE568" s="205"/>
      <c r="AF568" s="205"/>
      <c r="AG568" s="205"/>
      <c r="AH568" s="205"/>
      <c r="AI568" s="205"/>
      <c r="AJ568" s="205"/>
      <c r="AK568" s="205"/>
      <c r="AL568" s="205"/>
      <c r="AM568" s="205"/>
      <c r="AN568" s="205"/>
      <c r="AO568" s="205"/>
      <c r="AP568" s="205"/>
      <c r="AQ568" s="205"/>
      <c r="AR568" s="205"/>
      <c r="AS568" s="205"/>
      <c r="AT568" s="205"/>
      <c r="AU568" s="205"/>
      <c r="AV568" s="205"/>
      <c r="AW568" s="205"/>
      <c r="AX568" s="205"/>
      <c r="AY568" s="205"/>
      <c r="AZ568" s="205"/>
      <c r="BA568" s="205"/>
      <c r="BB568" s="205"/>
      <c r="BC568" s="205"/>
      <c r="BD568" s="205"/>
      <c r="BE568" s="205"/>
      <c r="BF568" s="205"/>
      <c r="BG568" s="205"/>
      <c r="BH568" s="205"/>
      <c r="BI568" s="205"/>
      <c r="BJ568" s="205"/>
      <c r="BK568" s="205"/>
      <c r="BL568" s="205"/>
      <c r="BM568" s="205"/>
      <c r="BN568" s="205"/>
      <c r="BO568" s="205"/>
      <c r="BP568" s="205"/>
      <c r="BQ568" s="205"/>
      <c r="BR568" s="205"/>
      <c r="BS568" s="205"/>
      <c r="BT568" s="205"/>
      <c r="BU568" s="205"/>
      <c r="BV568" s="205"/>
      <c r="BW568" s="205"/>
      <c r="BX568" s="205"/>
      <c r="BY568" s="205"/>
      <c r="BZ568" s="205"/>
      <c r="CA568" s="205"/>
      <c r="CB568" s="205"/>
      <c r="CC568" s="205"/>
      <c r="CD568" s="205"/>
      <c r="CE568" s="205"/>
      <c r="CF568" s="205"/>
      <c r="CG568" s="205"/>
      <c r="CH568" s="205"/>
      <c r="CI568" s="205"/>
      <c r="CJ568" s="205"/>
      <c r="CK568" s="205"/>
      <c r="CL568" s="205"/>
      <c r="CM568" s="205"/>
      <c r="CN568" s="205"/>
      <c r="CO568" s="205"/>
      <c r="CP568" s="205"/>
      <c r="CQ568" s="205"/>
      <c r="CR568" s="205"/>
      <c r="CS568" s="205"/>
      <c r="CT568" s="205"/>
      <c r="CU568" s="205"/>
      <c r="CV568" s="205"/>
      <c r="CW568" s="205"/>
      <c r="CX568" s="205"/>
      <c r="CY568" s="205"/>
      <c r="CZ568" s="205"/>
      <c r="DA568" s="205"/>
      <c r="DB568" s="205"/>
      <c r="DC568" s="205"/>
      <c r="DD568" s="205"/>
      <c r="DE568" s="205"/>
      <c r="DF568" s="205"/>
      <c r="DG568" s="205"/>
      <c r="DH568" s="205"/>
      <c r="DI568" s="205"/>
      <c r="DJ568" s="205"/>
      <c r="DK568" s="205"/>
      <c r="DL568" s="205"/>
      <c r="DM568" s="205"/>
      <c r="DN568" s="205"/>
      <c r="DO568" s="205"/>
      <c r="DP568" s="205"/>
      <c r="DQ568" s="205"/>
      <c r="DR568" s="205"/>
      <c r="DS568" s="205"/>
      <c r="DT568" s="205"/>
      <c r="DU568" s="205"/>
      <c r="DV568" s="205"/>
      <c r="DW568" s="142"/>
      <c r="DX568" s="205"/>
      <c r="DY568" s="205"/>
      <c r="DZ568" s="205"/>
      <c r="EA568" s="205"/>
      <c r="EB568" s="205"/>
      <c r="EC568" s="205"/>
      <c r="ED568" s="205"/>
      <c r="EE568" s="205"/>
      <c r="EF568" s="205"/>
      <c r="EG568" s="205"/>
      <c r="EH568" s="205"/>
      <c r="EI568" s="205"/>
      <c r="EJ568" s="205"/>
      <c r="EK568" s="205"/>
      <c r="EL568" s="205"/>
      <c r="EM568" s="205"/>
      <c r="EN568" s="205"/>
      <c r="EO568" s="205"/>
      <c r="EP568" s="205"/>
      <c r="EQ568" s="205"/>
      <c r="ER568" s="142"/>
      <c r="ES568" s="205"/>
      <c r="ET568" s="205"/>
      <c r="EU568" s="205"/>
      <c r="EV568" s="205"/>
      <c r="EW568" s="205"/>
      <c r="EX568" s="205"/>
      <c r="EY568" s="205"/>
      <c r="EZ568" s="205"/>
      <c r="FA568" s="205"/>
      <c r="FB568" s="205"/>
      <c r="FC568" s="205"/>
      <c r="FD568" s="205"/>
      <c r="FE568" s="205"/>
      <c r="FF568" s="205"/>
      <c r="FG568" s="205"/>
      <c r="FH568" s="205"/>
      <c r="FI568" s="205"/>
      <c r="FJ568" s="205"/>
      <c r="FK568" s="205"/>
      <c r="FL568" s="205"/>
      <c r="FM568" s="205"/>
      <c r="FN568" s="205"/>
      <c r="FO568" s="205"/>
      <c r="FP568" s="205"/>
      <c r="FQ568" s="205"/>
      <c r="FR568" s="205"/>
      <c r="FS568" s="205"/>
      <c r="FT568" s="205"/>
      <c r="FU568" s="205"/>
      <c r="FV568" s="205"/>
      <c r="FW568" s="205"/>
      <c r="FX568" s="205"/>
      <c r="FY568" s="205"/>
      <c r="FZ568" s="205"/>
      <c r="GA568" s="205"/>
      <c r="GB568" s="205"/>
      <c r="GC568" s="205"/>
      <c r="GD568" s="205"/>
      <c r="GE568" s="205"/>
      <c r="GF568" s="205"/>
      <c r="GG568" s="205"/>
      <c r="GH568" s="205"/>
      <c r="GI568" s="205"/>
      <c r="GJ568" s="205"/>
      <c r="GK568" s="205"/>
      <c r="GL568" s="205"/>
      <c r="GM568" s="205"/>
      <c r="GN568" s="205"/>
      <c r="GO568" s="205"/>
      <c r="GP568" s="205"/>
      <c r="GQ568" s="205"/>
      <c r="GR568" s="205"/>
      <c r="GS568" s="205"/>
      <c r="GT568" s="205"/>
      <c r="GU568" s="205"/>
      <c r="GV568" s="205"/>
      <c r="GW568" s="205"/>
      <c r="GX568" s="205"/>
      <c r="GY568" s="205"/>
      <c r="GZ568" s="205"/>
      <c r="HA568" s="205"/>
      <c r="HB568" s="205"/>
      <c r="HC568" s="205"/>
      <c r="HD568" s="205"/>
      <c r="HE568" s="205"/>
      <c r="HF568" s="205"/>
      <c r="HG568" s="205"/>
      <c r="HH568" s="205"/>
      <c r="HI568" s="205"/>
      <c r="HJ568" s="205"/>
      <c r="HK568" s="205"/>
      <c r="HL568" s="205"/>
      <c r="HM568" s="205"/>
      <c r="HN568" s="205"/>
      <c r="HO568" s="205"/>
      <c r="HP568" s="205"/>
      <c r="HQ568" s="205"/>
      <c r="HR568" s="205"/>
      <c r="HS568" s="205"/>
      <c r="HT568" s="205"/>
      <c r="HU568" s="205"/>
      <c r="HV568" s="205"/>
      <c r="HW568" s="205"/>
      <c r="HX568" s="205"/>
      <c r="HY568" s="205"/>
      <c r="HZ568" s="205"/>
      <c r="IA568" s="205"/>
      <c r="IB568" s="205"/>
      <c r="IC568" s="205"/>
      <c r="ID568" s="205"/>
      <c r="IE568" s="205"/>
      <c r="IF568" s="205"/>
      <c r="IG568" s="205"/>
      <c r="IH568" s="205"/>
      <c r="II568" s="205"/>
      <c r="IJ568" s="205"/>
      <c r="IK568" s="205"/>
      <c r="IL568" s="205"/>
      <c r="IM568" s="205"/>
      <c r="IN568" s="205"/>
      <c r="IO568" s="205"/>
      <c r="IP568" s="205"/>
      <c r="IQ568" s="205"/>
      <c r="IR568" s="205"/>
      <c r="IS568" s="205"/>
      <c r="IT568" s="205"/>
      <c r="IU568" s="205"/>
      <c r="IV568" s="205"/>
      <c r="IW568" s="205"/>
      <c r="IX568" s="205"/>
      <c r="IY568" s="205"/>
      <c r="IZ568" s="205"/>
      <c r="JA568" s="205"/>
      <c r="JB568" s="205"/>
      <c r="JC568" s="205"/>
      <c r="JD568" s="205"/>
      <c r="JE568" s="205"/>
      <c r="JF568" s="205"/>
      <c r="JG568" s="142"/>
      <c r="JH568" s="205"/>
      <c r="JI568" s="205"/>
      <c r="JJ568" s="205"/>
      <c r="JK568" s="205"/>
      <c r="JL568" s="205"/>
      <c r="JM568" s="205"/>
      <c r="JN568" s="205"/>
      <c r="JO568" s="205"/>
      <c r="JP568" s="205"/>
      <c r="JQ568" s="205"/>
      <c r="JR568" s="205"/>
      <c r="JS568" s="205"/>
      <c r="JT568" s="205"/>
      <c r="JU568" s="205"/>
      <c r="JV568" s="205"/>
      <c r="JW568" s="205"/>
      <c r="JX568" s="205"/>
      <c r="JY568" s="205"/>
      <c r="JZ568" s="205"/>
      <c r="KA568" s="205"/>
      <c r="KB568" s="142"/>
    </row>
    <row r="569" spans="2:288" ht="15" customHeight="1" x14ac:dyDescent="0.25">
      <c r="B569" s="1590" t="s">
        <v>1903</v>
      </c>
      <c r="C569" s="1588" t="str">
        <v/>
      </c>
      <c r="D569" s="1588" t="str">
        <v/>
      </c>
      <c r="E569" s="1588" t="str">
        <v/>
      </c>
      <c r="F569" s="1588" t="str">
        <v/>
      </c>
      <c r="G569" s="1588" t="str">
        <v/>
      </c>
      <c r="H569" s="205"/>
      <c r="I569" s="205"/>
      <c r="J569" s="205"/>
      <c r="K569" s="205"/>
      <c r="L569" s="205"/>
      <c r="M569" s="205"/>
      <c r="N569" s="205"/>
      <c r="O569" s="205"/>
      <c r="P569" s="205"/>
      <c r="Q569" s="205"/>
      <c r="R569" s="205"/>
      <c r="S569" s="205"/>
      <c r="T569" s="205"/>
      <c r="U569" s="205"/>
      <c r="V569" s="205"/>
      <c r="W569" s="205"/>
      <c r="X569" s="205"/>
      <c r="Y569" s="205"/>
      <c r="Z569" s="205"/>
      <c r="AA569" s="205"/>
      <c r="AB569" s="205"/>
      <c r="AC569" s="205"/>
      <c r="AD569" s="205"/>
      <c r="AE569" s="205"/>
      <c r="AF569" s="205"/>
      <c r="AG569" s="205"/>
      <c r="AH569" s="205"/>
      <c r="AI569" s="205"/>
      <c r="AJ569" s="205"/>
      <c r="AK569" s="205"/>
      <c r="AL569" s="205"/>
      <c r="AM569" s="205"/>
      <c r="AN569" s="205"/>
      <c r="AO569" s="205"/>
      <c r="AP569" s="205"/>
      <c r="AQ569" s="205"/>
      <c r="AR569" s="205"/>
      <c r="AS569" s="205"/>
      <c r="AT569" s="205"/>
      <c r="AU569" s="205"/>
      <c r="AV569" s="205"/>
      <c r="AW569" s="205"/>
      <c r="AX569" s="205"/>
      <c r="AY569" s="205"/>
      <c r="AZ569" s="205"/>
      <c r="BA569" s="205"/>
      <c r="BB569" s="205"/>
      <c r="BC569" s="205"/>
      <c r="BD569" s="205"/>
      <c r="BE569" s="205"/>
      <c r="BF569" s="205"/>
      <c r="BG569" s="205"/>
      <c r="BH569" s="205"/>
      <c r="BI569" s="205"/>
      <c r="BJ569" s="205"/>
      <c r="BK569" s="205"/>
      <c r="BL569" s="205"/>
      <c r="BM569" s="205"/>
      <c r="BN569" s="205"/>
      <c r="BO569" s="205"/>
      <c r="BP569" s="205"/>
      <c r="BQ569" s="205"/>
      <c r="BR569" s="205"/>
      <c r="BS569" s="205"/>
      <c r="BT569" s="205"/>
      <c r="BU569" s="205"/>
      <c r="BV569" s="205"/>
      <c r="BW569" s="205"/>
      <c r="BX569" s="205"/>
      <c r="BY569" s="205"/>
      <c r="BZ569" s="205"/>
      <c r="CA569" s="205"/>
      <c r="CB569" s="205"/>
      <c r="CC569" s="205"/>
      <c r="CD569" s="205"/>
      <c r="CE569" s="205"/>
      <c r="CF569" s="205"/>
      <c r="CG569" s="205"/>
      <c r="CH569" s="205"/>
      <c r="CI569" s="205"/>
      <c r="CJ569" s="205"/>
      <c r="CK569" s="205"/>
      <c r="CL569" s="205"/>
      <c r="CM569" s="205"/>
      <c r="CN569" s="205"/>
      <c r="CO569" s="205"/>
      <c r="CP569" s="205"/>
      <c r="CQ569" s="205"/>
      <c r="CR569" s="205"/>
      <c r="CS569" s="205"/>
      <c r="CT569" s="205"/>
      <c r="CU569" s="205"/>
      <c r="CV569" s="205"/>
      <c r="CW569" s="205"/>
      <c r="CX569" s="205"/>
      <c r="CY569" s="205"/>
      <c r="CZ569" s="205"/>
      <c r="DA569" s="205"/>
      <c r="DB569" s="205"/>
      <c r="DC569" s="205"/>
      <c r="DD569" s="205"/>
      <c r="DE569" s="205"/>
      <c r="DF569" s="205"/>
      <c r="DG569" s="205"/>
      <c r="DH569" s="205"/>
      <c r="DI569" s="205"/>
      <c r="DJ569" s="205"/>
      <c r="DK569" s="205"/>
      <c r="DL569" s="205"/>
      <c r="DM569" s="205"/>
      <c r="DN569" s="205"/>
      <c r="DO569" s="205"/>
      <c r="DP569" s="205"/>
      <c r="DQ569" s="205"/>
      <c r="DR569" s="205"/>
      <c r="DS569" s="205"/>
      <c r="DT569" s="205"/>
      <c r="DU569" s="205"/>
      <c r="DV569" s="205"/>
      <c r="DW569" s="142"/>
      <c r="DX569" s="205"/>
      <c r="DY569" s="205"/>
      <c r="DZ569" s="205"/>
      <c r="EA569" s="205"/>
      <c r="EB569" s="205"/>
      <c r="EC569" s="205"/>
      <c r="ED569" s="205"/>
      <c r="EE569" s="205"/>
      <c r="EF569" s="205"/>
      <c r="EG569" s="205"/>
      <c r="EH569" s="205"/>
      <c r="EI569" s="205"/>
      <c r="EJ569" s="205"/>
      <c r="EK569" s="205"/>
      <c r="EL569" s="205"/>
      <c r="EM569" s="205"/>
      <c r="EN569" s="205"/>
      <c r="EO569" s="205"/>
      <c r="EP569" s="205"/>
      <c r="EQ569" s="205"/>
      <c r="ER569" s="142"/>
      <c r="ES569" s="205"/>
      <c r="ET569" s="205"/>
      <c r="EU569" s="205"/>
      <c r="EV569" s="205"/>
      <c r="EW569" s="205"/>
      <c r="EX569" s="205"/>
      <c r="EY569" s="205"/>
      <c r="EZ569" s="205"/>
      <c r="FA569" s="205"/>
      <c r="FB569" s="205"/>
      <c r="FC569" s="205"/>
      <c r="FD569" s="205"/>
      <c r="FE569" s="205"/>
      <c r="FF569" s="205"/>
      <c r="FG569" s="205"/>
      <c r="FH569" s="205"/>
      <c r="FI569" s="205"/>
      <c r="FJ569" s="205"/>
      <c r="FK569" s="205"/>
      <c r="FL569" s="205"/>
      <c r="FM569" s="205"/>
      <c r="FN569" s="205"/>
      <c r="FO569" s="205"/>
      <c r="FP569" s="205"/>
      <c r="FQ569" s="205"/>
      <c r="FR569" s="205"/>
      <c r="FS569" s="205"/>
      <c r="FT569" s="205"/>
      <c r="FU569" s="205"/>
      <c r="FV569" s="205"/>
      <c r="FW569" s="205"/>
      <c r="FX569" s="205"/>
      <c r="FY569" s="205"/>
      <c r="FZ569" s="205"/>
      <c r="GA569" s="205"/>
      <c r="GB569" s="205"/>
      <c r="GC569" s="205"/>
      <c r="GD569" s="205"/>
      <c r="GE569" s="205"/>
      <c r="GF569" s="205"/>
      <c r="GG569" s="205"/>
      <c r="GH569" s="205"/>
      <c r="GI569" s="205"/>
      <c r="GJ569" s="205"/>
      <c r="GK569" s="205"/>
      <c r="GL569" s="205"/>
      <c r="GM569" s="205"/>
      <c r="GN569" s="205"/>
      <c r="GO569" s="205"/>
      <c r="GP569" s="205"/>
      <c r="GQ569" s="205"/>
      <c r="GR569" s="205"/>
      <c r="GS569" s="205"/>
      <c r="GT569" s="205"/>
      <c r="GU569" s="205"/>
      <c r="GV569" s="205"/>
      <c r="GW569" s="205"/>
      <c r="GX569" s="205"/>
      <c r="GY569" s="205"/>
      <c r="GZ569" s="205"/>
      <c r="HA569" s="205"/>
      <c r="HB569" s="205"/>
      <c r="HC569" s="205"/>
      <c r="HD569" s="205"/>
      <c r="HE569" s="205"/>
      <c r="HF569" s="205"/>
      <c r="HG569" s="205"/>
      <c r="HH569" s="205"/>
      <c r="HI569" s="205"/>
      <c r="HJ569" s="205"/>
      <c r="HK569" s="205"/>
      <c r="HL569" s="205"/>
      <c r="HM569" s="205"/>
      <c r="HN569" s="205"/>
      <c r="HO569" s="205"/>
      <c r="HP569" s="205"/>
      <c r="HQ569" s="205"/>
      <c r="HR569" s="205"/>
      <c r="HS569" s="205"/>
      <c r="HT569" s="205"/>
      <c r="HU569" s="205"/>
      <c r="HV569" s="205"/>
      <c r="HW569" s="205"/>
      <c r="HX569" s="205"/>
      <c r="HY569" s="205"/>
      <c r="HZ569" s="205"/>
      <c r="IA569" s="205"/>
      <c r="IB569" s="205"/>
      <c r="IC569" s="205"/>
      <c r="ID569" s="205"/>
      <c r="IE569" s="205"/>
      <c r="IF569" s="205"/>
      <c r="IG569" s="205"/>
      <c r="IH569" s="205"/>
      <c r="II569" s="205"/>
      <c r="IJ569" s="205"/>
      <c r="IK569" s="205"/>
      <c r="IL569" s="205"/>
      <c r="IM569" s="205"/>
      <c r="IN569" s="205"/>
      <c r="IO569" s="205"/>
      <c r="IP569" s="205"/>
      <c r="IQ569" s="205"/>
      <c r="IR569" s="205"/>
      <c r="IS569" s="205"/>
      <c r="IT569" s="205"/>
      <c r="IU569" s="205"/>
      <c r="IV569" s="205"/>
      <c r="IW569" s="205"/>
      <c r="IX569" s="205"/>
      <c r="IY569" s="205"/>
      <c r="IZ569" s="205"/>
      <c r="JA569" s="205"/>
      <c r="JB569" s="205"/>
      <c r="JC569" s="205"/>
      <c r="JD569" s="205"/>
      <c r="JE569" s="205"/>
      <c r="JF569" s="205"/>
      <c r="JG569" s="142"/>
      <c r="JH569" s="205"/>
      <c r="JI569" s="205"/>
      <c r="JJ569" s="205"/>
      <c r="JK569" s="205"/>
      <c r="JL569" s="205"/>
      <c r="JM569" s="205"/>
      <c r="JN569" s="205"/>
      <c r="JO569" s="205"/>
      <c r="JP569" s="205"/>
      <c r="JQ569" s="205"/>
      <c r="JR569" s="205"/>
      <c r="JS569" s="205"/>
      <c r="JT569" s="205"/>
      <c r="JU569" s="205"/>
      <c r="JV569" s="205"/>
      <c r="JW569" s="205"/>
      <c r="JX569" s="205"/>
      <c r="JY569" s="205"/>
      <c r="JZ569" s="205"/>
      <c r="KA569" s="205"/>
      <c r="KB569" s="142"/>
    </row>
    <row r="570" spans="2:288" ht="15" customHeight="1" x14ac:dyDescent="0.25">
      <c r="B570" s="1590" t="s">
        <v>1904</v>
      </c>
      <c r="C570" s="1588" t="str">
        <v/>
      </c>
      <c r="D570" s="1588" t="str">
        <v/>
      </c>
      <c r="E570" s="1588" t="str">
        <v/>
      </c>
      <c r="F570" s="1588" t="str">
        <v/>
      </c>
      <c r="G570" s="1588" t="str">
        <v/>
      </c>
      <c r="H570" s="205"/>
      <c r="I570" s="205"/>
      <c r="J570" s="205"/>
      <c r="K570" s="205"/>
      <c r="L570" s="205"/>
      <c r="M570" s="205"/>
      <c r="N570" s="205"/>
      <c r="O570" s="205"/>
      <c r="P570" s="205"/>
      <c r="Q570" s="205"/>
      <c r="R570" s="205"/>
      <c r="S570" s="205"/>
      <c r="T570" s="205"/>
      <c r="U570" s="205"/>
      <c r="V570" s="205"/>
      <c r="W570" s="205"/>
      <c r="X570" s="205"/>
      <c r="Y570" s="205"/>
      <c r="Z570" s="205"/>
      <c r="AA570" s="205"/>
      <c r="AB570" s="205"/>
      <c r="AC570" s="205"/>
      <c r="AD570" s="205"/>
      <c r="AE570" s="205"/>
      <c r="AF570" s="205"/>
      <c r="AG570" s="205"/>
      <c r="AH570" s="205"/>
      <c r="AI570" s="205"/>
      <c r="AJ570" s="205"/>
      <c r="AK570" s="205"/>
      <c r="AL570" s="205"/>
      <c r="AM570" s="205"/>
      <c r="AN570" s="205"/>
      <c r="AO570" s="205"/>
      <c r="AP570" s="205"/>
      <c r="AQ570" s="205"/>
      <c r="AR570" s="205"/>
      <c r="AS570" s="205"/>
      <c r="AT570" s="205"/>
      <c r="AU570" s="205"/>
      <c r="AV570" s="205"/>
      <c r="AW570" s="205"/>
      <c r="AX570" s="205"/>
      <c r="AY570" s="205"/>
      <c r="AZ570" s="205"/>
      <c r="BA570" s="205"/>
      <c r="BB570" s="205"/>
      <c r="BC570" s="205"/>
      <c r="BD570" s="205"/>
      <c r="BE570" s="205"/>
      <c r="BF570" s="205"/>
      <c r="BG570" s="205"/>
      <c r="BH570" s="205"/>
      <c r="BI570" s="205"/>
      <c r="BJ570" s="205"/>
      <c r="BK570" s="205"/>
      <c r="BL570" s="205"/>
      <c r="BM570" s="205"/>
      <c r="BN570" s="205"/>
      <c r="BO570" s="205"/>
      <c r="BP570" s="205"/>
      <c r="BQ570" s="205"/>
      <c r="BR570" s="205"/>
      <c r="BS570" s="205"/>
      <c r="BT570" s="205"/>
      <c r="BU570" s="205"/>
      <c r="BV570" s="205"/>
      <c r="BW570" s="205"/>
      <c r="BX570" s="205"/>
      <c r="BY570" s="205"/>
      <c r="BZ570" s="205"/>
      <c r="CA570" s="205"/>
      <c r="CB570" s="205"/>
      <c r="CC570" s="205"/>
      <c r="CD570" s="205"/>
      <c r="CE570" s="205"/>
      <c r="CF570" s="205"/>
      <c r="CG570" s="205"/>
      <c r="CH570" s="205"/>
      <c r="CI570" s="205"/>
      <c r="CJ570" s="205"/>
      <c r="CK570" s="205"/>
      <c r="CL570" s="205"/>
      <c r="CM570" s="205"/>
      <c r="CN570" s="205"/>
      <c r="CO570" s="205"/>
      <c r="CP570" s="205"/>
      <c r="CQ570" s="205"/>
      <c r="CR570" s="205"/>
      <c r="CS570" s="205"/>
      <c r="CT570" s="205"/>
      <c r="CU570" s="205"/>
      <c r="CV570" s="205"/>
      <c r="CW570" s="205"/>
      <c r="CX570" s="205"/>
      <c r="CY570" s="205"/>
      <c r="CZ570" s="205"/>
      <c r="DA570" s="205"/>
      <c r="DB570" s="205"/>
      <c r="DC570" s="205"/>
      <c r="DD570" s="205"/>
      <c r="DE570" s="205"/>
      <c r="DF570" s="205"/>
      <c r="DG570" s="205"/>
      <c r="DH570" s="205"/>
      <c r="DI570" s="205"/>
      <c r="DJ570" s="205"/>
      <c r="DK570" s="205"/>
      <c r="DL570" s="205"/>
      <c r="DM570" s="205"/>
      <c r="DN570" s="205"/>
      <c r="DO570" s="205"/>
      <c r="DP570" s="205"/>
      <c r="DQ570" s="205"/>
      <c r="DR570" s="205"/>
      <c r="DS570" s="205"/>
      <c r="DT570" s="205"/>
      <c r="DU570" s="205"/>
      <c r="DV570" s="205"/>
      <c r="DW570" s="142"/>
      <c r="DX570" s="205"/>
      <c r="DY570" s="205"/>
      <c r="DZ570" s="205"/>
      <c r="EA570" s="205"/>
      <c r="EB570" s="205"/>
      <c r="EC570" s="205"/>
      <c r="ED570" s="205"/>
      <c r="EE570" s="205"/>
      <c r="EF570" s="205"/>
      <c r="EG570" s="205"/>
      <c r="EH570" s="205"/>
      <c r="EI570" s="205"/>
      <c r="EJ570" s="205"/>
      <c r="EK570" s="205"/>
      <c r="EL570" s="205"/>
      <c r="EM570" s="205"/>
      <c r="EN570" s="205"/>
      <c r="EO570" s="205"/>
      <c r="EP570" s="205"/>
      <c r="EQ570" s="205"/>
      <c r="ER570" s="142"/>
      <c r="ES570" s="205"/>
      <c r="ET570" s="205"/>
      <c r="EU570" s="205"/>
      <c r="EV570" s="205"/>
      <c r="EW570" s="205"/>
      <c r="EX570" s="205"/>
      <c r="EY570" s="205"/>
      <c r="EZ570" s="205"/>
      <c r="FA570" s="205"/>
      <c r="FB570" s="205"/>
      <c r="FC570" s="205"/>
      <c r="FD570" s="205"/>
      <c r="FE570" s="205"/>
      <c r="FF570" s="205"/>
      <c r="FG570" s="205"/>
      <c r="FH570" s="205"/>
      <c r="FI570" s="205"/>
      <c r="FJ570" s="205"/>
      <c r="FK570" s="205"/>
      <c r="FL570" s="205"/>
      <c r="FM570" s="205"/>
      <c r="FN570" s="205"/>
      <c r="FO570" s="205"/>
      <c r="FP570" s="205"/>
      <c r="FQ570" s="205"/>
      <c r="FR570" s="205"/>
      <c r="FS570" s="205"/>
      <c r="FT570" s="205"/>
      <c r="FU570" s="205"/>
      <c r="FV570" s="205"/>
      <c r="FW570" s="205"/>
      <c r="FX570" s="205"/>
      <c r="FY570" s="205"/>
      <c r="FZ570" s="205"/>
      <c r="GA570" s="205"/>
      <c r="GB570" s="205"/>
      <c r="GC570" s="205"/>
      <c r="GD570" s="205"/>
      <c r="GE570" s="205"/>
      <c r="GF570" s="205"/>
      <c r="GG570" s="205"/>
      <c r="GH570" s="205"/>
      <c r="GI570" s="205"/>
      <c r="GJ570" s="205"/>
      <c r="GK570" s="205"/>
      <c r="GL570" s="205"/>
      <c r="GM570" s="205"/>
      <c r="GN570" s="205"/>
      <c r="GO570" s="205"/>
      <c r="GP570" s="205"/>
      <c r="GQ570" s="205"/>
      <c r="GR570" s="205"/>
      <c r="GS570" s="205"/>
      <c r="GT570" s="205"/>
      <c r="GU570" s="205"/>
      <c r="GV570" s="205"/>
      <c r="GW570" s="205"/>
      <c r="GX570" s="205"/>
      <c r="GY570" s="205"/>
      <c r="GZ570" s="205"/>
      <c r="HA570" s="205"/>
      <c r="HB570" s="205"/>
      <c r="HC570" s="205"/>
      <c r="HD570" s="205"/>
      <c r="HE570" s="205"/>
      <c r="HF570" s="205"/>
      <c r="HG570" s="205"/>
      <c r="HH570" s="205"/>
      <c r="HI570" s="205"/>
      <c r="HJ570" s="205"/>
      <c r="HK570" s="205"/>
      <c r="HL570" s="205"/>
      <c r="HM570" s="205"/>
      <c r="HN570" s="205"/>
      <c r="HO570" s="205"/>
      <c r="HP570" s="205"/>
      <c r="HQ570" s="205"/>
      <c r="HR570" s="205"/>
      <c r="HS570" s="205"/>
      <c r="HT570" s="205"/>
      <c r="HU570" s="205"/>
      <c r="HV570" s="205"/>
      <c r="HW570" s="205"/>
      <c r="HX570" s="205"/>
      <c r="HY570" s="205"/>
      <c r="HZ570" s="205"/>
      <c r="IA570" s="205"/>
      <c r="IB570" s="205"/>
      <c r="IC570" s="205"/>
      <c r="ID570" s="205"/>
      <c r="IE570" s="205"/>
      <c r="IF570" s="205"/>
      <c r="IG570" s="205"/>
      <c r="IH570" s="205"/>
      <c r="II570" s="205"/>
      <c r="IJ570" s="205"/>
      <c r="IK570" s="205"/>
      <c r="IL570" s="205"/>
      <c r="IM570" s="205"/>
      <c r="IN570" s="205"/>
      <c r="IO570" s="205"/>
      <c r="IP570" s="205"/>
      <c r="IQ570" s="205"/>
      <c r="IR570" s="205"/>
      <c r="IS570" s="205"/>
      <c r="IT570" s="205"/>
      <c r="IU570" s="205"/>
      <c r="IV570" s="205"/>
      <c r="IW570" s="205"/>
      <c r="IX570" s="205"/>
      <c r="IY570" s="205"/>
      <c r="IZ570" s="205"/>
      <c r="JA570" s="205"/>
      <c r="JB570" s="205"/>
      <c r="JC570" s="205"/>
      <c r="JD570" s="205"/>
      <c r="JE570" s="205"/>
      <c r="JF570" s="205"/>
      <c r="JG570" s="142"/>
      <c r="JH570" s="205"/>
      <c r="JI570" s="205"/>
      <c r="JJ570" s="205"/>
      <c r="JK570" s="205"/>
      <c r="JL570" s="205"/>
      <c r="JM570" s="205"/>
      <c r="JN570" s="205"/>
      <c r="JO570" s="205"/>
      <c r="JP570" s="205"/>
      <c r="JQ570" s="205"/>
      <c r="JR570" s="205"/>
      <c r="JS570" s="205"/>
      <c r="JT570" s="205"/>
      <c r="JU570" s="205"/>
      <c r="JV570" s="205"/>
      <c r="JW570" s="205"/>
      <c r="JX570" s="205"/>
      <c r="JY570" s="205"/>
      <c r="JZ570" s="205"/>
      <c r="KA570" s="205"/>
      <c r="KB570" s="142"/>
    </row>
    <row r="571" spans="2:288" ht="15" customHeight="1" x14ac:dyDescent="0.25">
      <c r="B571" s="1590" t="s">
        <v>1905</v>
      </c>
      <c r="C571" s="1588" t="str">
        <v/>
      </c>
      <c r="D571" s="1588" t="str">
        <v/>
      </c>
      <c r="E571" s="1588" t="str">
        <v/>
      </c>
      <c r="F571" s="1588" t="str">
        <v/>
      </c>
      <c r="G571" s="1588" t="str">
        <v/>
      </c>
      <c r="H571" s="205"/>
      <c r="I571" s="205"/>
      <c r="J571" s="205"/>
      <c r="K571" s="205"/>
      <c r="L571" s="205"/>
      <c r="M571" s="205"/>
      <c r="N571" s="205"/>
      <c r="O571" s="205"/>
      <c r="P571" s="205"/>
      <c r="Q571" s="205"/>
      <c r="R571" s="205"/>
      <c r="S571" s="205"/>
      <c r="T571" s="205"/>
      <c r="U571" s="205"/>
      <c r="V571" s="205"/>
      <c r="W571" s="205"/>
      <c r="X571" s="205"/>
      <c r="Y571" s="205"/>
      <c r="Z571" s="205"/>
      <c r="AA571" s="205"/>
      <c r="AB571" s="205"/>
      <c r="AC571" s="205"/>
      <c r="AD571" s="205"/>
      <c r="AE571" s="205"/>
      <c r="AF571" s="205"/>
      <c r="AG571" s="205"/>
      <c r="AH571" s="205"/>
      <c r="AI571" s="205"/>
      <c r="AJ571" s="205"/>
      <c r="AK571" s="205"/>
      <c r="AL571" s="205"/>
      <c r="AM571" s="205"/>
      <c r="AN571" s="205"/>
      <c r="AO571" s="205"/>
      <c r="AP571" s="205"/>
      <c r="AQ571" s="205"/>
      <c r="AR571" s="205"/>
      <c r="AS571" s="205"/>
      <c r="AT571" s="205"/>
      <c r="AU571" s="205"/>
      <c r="AV571" s="205"/>
      <c r="AW571" s="205"/>
      <c r="AX571" s="205"/>
      <c r="AY571" s="205"/>
      <c r="AZ571" s="205"/>
      <c r="BA571" s="205"/>
      <c r="BB571" s="205"/>
      <c r="BC571" s="205"/>
      <c r="BD571" s="205"/>
      <c r="BE571" s="205"/>
      <c r="BF571" s="205"/>
      <c r="BG571" s="205"/>
      <c r="BH571" s="205"/>
      <c r="BI571" s="205"/>
      <c r="BJ571" s="205"/>
      <c r="BK571" s="205"/>
      <c r="BL571" s="205"/>
      <c r="BM571" s="205"/>
      <c r="BN571" s="205"/>
      <c r="BO571" s="205"/>
      <c r="BP571" s="205"/>
      <c r="BQ571" s="205"/>
      <c r="BR571" s="205"/>
      <c r="BS571" s="205"/>
      <c r="BT571" s="205"/>
      <c r="BU571" s="205"/>
      <c r="BV571" s="205"/>
      <c r="BW571" s="205"/>
      <c r="BX571" s="205"/>
      <c r="BY571" s="205"/>
      <c r="BZ571" s="205"/>
      <c r="CA571" s="205"/>
      <c r="CB571" s="205"/>
      <c r="CC571" s="205"/>
      <c r="CD571" s="205"/>
      <c r="CE571" s="205"/>
      <c r="CF571" s="205"/>
      <c r="CG571" s="205"/>
      <c r="CH571" s="205"/>
      <c r="CI571" s="205"/>
      <c r="CJ571" s="205"/>
      <c r="CK571" s="205"/>
      <c r="CL571" s="205"/>
      <c r="CM571" s="205"/>
      <c r="CN571" s="205"/>
      <c r="CO571" s="205"/>
      <c r="CP571" s="205"/>
      <c r="CQ571" s="205"/>
      <c r="CR571" s="205"/>
      <c r="CS571" s="205"/>
      <c r="CT571" s="205"/>
      <c r="CU571" s="205"/>
      <c r="CV571" s="205"/>
      <c r="CW571" s="205"/>
      <c r="CX571" s="205"/>
      <c r="CY571" s="205"/>
      <c r="CZ571" s="205"/>
      <c r="DA571" s="205"/>
      <c r="DB571" s="205"/>
      <c r="DC571" s="205"/>
      <c r="DD571" s="205"/>
      <c r="DE571" s="205"/>
      <c r="DF571" s="205"/>
      <c r="DG571" s="205"/>
      <c r="DH571" s="205"/>
      <c r="DI571" s="205"/>
      <c r="DJ571" s="205"/>
      <c r="DK571" s="205"/>
      <c r="DL571" s="205"/>
      <c r="DM571" s="205"/>
      <c r="DN571" s="205"/>
      <c r="DO571" s="205"/>
      <c r="DP571" s="205"/>
      <c r="DQ571" s="205"/>
      <c r="DR571" s="205"/>
      <c r="DS571" s="205"/>
      <c r="DT571" s="205"/>
      <c r="DU571" s="205"/>
      <c r="DV571" s="205"/>
      <c r="DW571" s="142"/>
      <c r="DX571" s="205"/>
      <c r="DY571" s="205"/>
      <c r="DZ571" s="205"/>
      <c r="EA571" s="205"/>
      <c r="EB571" s="205"/>
      <c r="EC571" s="205"/>
      <c r="ED571" s="205"/>
      <c r="EE571" s="205"/>
      <c r="EF571" s="205"/>
      <c r="EG571" s="205"/>
      <c r="EH571" s="205"/>
      <c r="EI571" s="205"/>
      <c r="EJ571" s="205"/>
      <c r="EK571" s="205"/>
      <c r="EL571" s="205"/>
      <c r="EM571" s="205"/>
      <c r="EN571" s="205"/>
      <c r="EO571" s="205"/>
      <c r="EP571" s="205"/>
      <c r="EQ571" s="205"/>
      <c r="ER571" s="142"/>
      <c r="ES571" s="205"/>
      <c r="ET571" s="205"/>
      <c r="EU571" s="205"/>
      <c r="EV571" s="205"/>
      <c r="EW571" s="205"/>
      <c r="EX571" s="205"/>
      <c r="EY571" s="205"/>
      <c r="EZ571" s="205"/>
      <c r="FA571" s="205"/>
      <c r="FB571" s="205"/>
      <c r="FC571" s="205"/>
      <c r="FD571" s="205"/>
      <c r="FE571" s="205"/>
      <c r="FF571" s="205"/>
      <c r="FG571" s="205"/>
      <c r="FH571" s="205"/>
      <c r="FI571" s="205"/>
      <c r="FJ571" s="205"/>
      <c r="FK571" s="205"/>
      <c r="FL571" s="205"/>
      <c r="FM571" s="205"/>
      <c r="FN571" s="205"/>
      <c r="FO571" s="205"/>
      <c r="FP571" s="205"/>
      <c r="FQ571" s="205"/>
      <c r="FR571" s="205"/>
      <c r="FS571" s="205"/>
      <c r="FT571" s="205"/>
      <c r="FU571" s="205"/>
      <c r="FV571" s="205"/>
      <c r="FW571" s="205"/>
      <c r="FX571" s="205"/>
      <c r="FY571" s="205"/>
      <c r="FZ571" s="205"/>
      <c r="GA571" s="205"/>
      <c r="GB571" s="205"/>
      <c r="GC571" s="205"/>
      <c r="GD571" s="205"/>
      <c r="GE571" s="205"/>
      <c r="GF571" s="205"/>
      <c r="GG571" s="205"/>
      <c r="GH571" s="205"/>
      <c r="GI571" s="205"/>
      <c r="GJ571" s="205"/>
      <c r="GK571" s="205"/>
      <c r="GL571" s="205"/>
      <c r="GM571" s="205"/>
      <c r="GN571" s="205"/>
      <c r="GO571" s="205"/>
      <c r="GP571" s="205"/>
      <c r="GQ571" s="205"/>
      <c r="GR571" s="205"/>
      <c r="GS571" s="205"/>
      <c r="GT571" s="205"/>
      <c r="GU571" s="205"/>
      <c r="GV571" s="205"/>
      <c r="GW571" s="205"/>
      <c r="GX571" s="205"/>
      <c r="GY571" s="205"/>
      <c r="GZ571" s="205"/>
      <c r="HA571" s="205"/>
      <c r="HB571" s="205"/>
      <c r="HC571" s="205"/>
      <c r="HD571" s="205"/>
      <c r="HE571" s="205"/>
      <c r="HF571" s="205"/>
      <c r="HG571" s="205"/>
      <c r="HH571" s="205"/>
      <c r="HI571" s="205"/>
      <c r="HJ571" s="205"/>
      <c r="HK571" s="205"/>
      <c r="HL571" s="205"/>
      <c r="HM571" s="205"/>
      <c r="HN571" s="205"/>
      <c r="HO571" s="205"/>
      <c r="HP571" s="205"/>
      <c r="HQ571" s="205"/>
      <c r="HR571" s="205"/>
      <c r="HS571" s="205"/>
      <c r="HT571" s="205"/>
      <c r="HU571" s="205"/>
      <c r="HV571" s="205"/>
      <c r="HW571" s="205"/>
      <c r="HX571" s="205"/>
      <c r="HY571" s="205"/>
      <c r="HZ571" s="205"/>
      <c r="IA571" s="205"/>
      <c r="IB571" s="205"/>
      <c r="IC571" s="205"/>
      <c r="ID571" s="205"/>
      <c r="IE571" s="205"/>
      <c r="IF571" s="205"/>
      <c r="IG571" s="205"/>
      <c r="IH571" s="205"/>
      <c r="II571" s="205"/>
      <c r="IJ571" s="205"/>
      <c r="IK571" s="205"/>
      <c r="IL571" s="205"/>
      <c r="IM571" s="205"/>
      <c r="IN571" s="205"/>
      <c r="IO571" s="205"/>
      <c r="IP571" s="205"/>
      <c r="IQ571" s="205"/>
      <c r="IR571" s="205"/>
      <c r="IS571" s="205"/>
      <c r="IT571" s="205"/>
      <c r="IU571" s="205"/>
      <c r="IV571" s="205"/>
      <c r="IW571" s="205"/>
      <c r="IX571" s="205"/>
      <c r="IY571" s="205"/>
      <c r="IZ571" s="205"/>
      <c r="JA571" s="205"/>
      <c r="JB571" s="205"/>
      <c r="JC571" s="205"/>
      <c r="JD571" s="205"/>
      <c r="JE571" s="205"/>
      <c r="JF571" s="205"/>
      <c r="JG571" s="142"/>
      <c r="JH571" s="205"/>
      <c r="JI571" s="205"/>
      <c r="JJ571" s="205"/>
      <c r="JK571" s="205"/>
      <c r="JL571" s="205"/>
      <c r="JM571" s="205"/>
      <c r="JN571" s="205"/>
      <c r="JO571" s="205"/>
      <c r="JP571" s="205"/>
      <c r="JQ571" s="205"/>
      <c r="JR571" s="205"/>
      <c r="JS571" s="205"/>
      <c r="JT571" s="205"/>
      <c r="JU571" s="205"/>
      <c r="JV571" s="205"/>
      <c r="JW571" s="205"/>
      <c r="JX571" s="205"/>
      <c r="JY571" s="205"/>
      <c r="JZ571" s="205"/>
      <c r="KA571" s="205"/>
      <c r="KB571" s="142"/>
    </row>
    <row r="572" spans="2:288" ht="15" customHeight="1" x14ac:dyDescent="0.25">
      <c r="B572" s="1590" t="s">
        <v>1906</v>
      </c>
      <c r="C572" s="1588" t="str">
        <v/>
      </c>
      <c r="D572" s="1588" t="str">
        <v/>
      </c>
      <c r="E572" s="1588" t="str">
        <v/>
      </c>
      <c r="F572" s="1588" t="str">
        <v/>
      </c>
      <c r="G572" s="1588" t="str">
        <v/>
      </c>
      <c r="H572" s="205"/>
      <c r="I572" s="205"/>
      <c r="J572" s="205"/>
      <c r="K572" s="205"/>
      <c r="L572" s="205"/>
      <c r="M572" s="205"/>
      <c r="N572" s="205"/>
      <c r="O572" s="205"/>
      <c r="P572" s="205"/>
      <c r="Q572" s="205"/>
      <c r="R572" s="205"/>
      <c r="S572" s="205"/>
      <c r="T572" s="205"/>
      <c r="U572" s="205"/>
      <c r="V572" s="205"/>
      <c r="W572" s="205"/>
      <c r="X572" s="205"/>
      <c r="Y572" s="205"/>
      <c r="Z572" s="205"/>
      <c r="AA572" s="205"/>
      <c r="AB572" s="205"/>
      <c r="AC572" s="205"/>
      <c r="AD572" s="205"/>
      <c r="AE572" s="205"/>
      <c r="AF572" s="205"/>
      <c r="AG572" s="205"/>
      <c r="AH572" s="205"/>
      <c r="AI572" s="205"/>
      <c r="AJ572" s="205"/>
      <c r="AK572" s="205"/>
      <c r="AL572" s="205"/>
      <c r="AM572" s="205"/>
      <c r="AN572" s="205"/>
      <c r="AO572" s="205"/>
      <c r="AP572" s="205"/>
      <c r="AQ572" s="205"/>
      <c r="AR572" s="205"/>
      <c r="AS572" s="205"/>
      <c r="AT572" s="205"/>
      <c r="AU572" s="205"/>
      <c r="AV572" s="205"/>
      <c r="AW572" s="205"/>
      <c r="AX572" s="205"/>
      <c r="AY572" s="205"/>
      <c r="AZ572" s="205"/>
      <c r="BA572" s="205"/>
      <c r="BB572" s="205"/>
      <c r="BC572" s="205"/>
      <c r="BD572" s="205"/>
      <c r="BE572" s="205"/>
      <c r="BF572" s="205"/>
      <c r="BG572" s="205"/>
      <c r="BH572" s="205"/>
      <c r="BI572" s="205"/>
      <c r="BJ572" s="205"/>
      <c r="BK572" s="205"/>
      <c r="BL572" s="205"/>
      <c r="BM572" s="205"/>
      <c r="BN572" s="205"/>
      <c r="BO572" s="205"/>
      <c r="BP572" s="205"/>
      <c r="BQ572" s="205"/>
      <c r="BR572" s="205"/>
      <c r="BS572" s="205"/>
      <c r="BT572" s="205"/>
      <c r="BU572" s="205"/>
      <c r="BV572" s="205"/>
      <c r="BW572" s="205"/>
      <c r="BX572" s="205"/>
      <c r="BY572" s="205"/>
      <c r="BZ572" s="205"/>
      <c r="CA572" s="205"/>
      <c r="CB572" s="205"/>
      <c r="CC572" s="205"/>
      <c r="CD572" s="205"/>
      <c r="CE572" s="205"/>
      <c r="CF572" s="205"/>
      <c r="CG572" s="205"/>
      <c r="CH572" s="205"/>
      <c r="CI572" s="205"/>
      <c r="CJ572" s="205"/>
      <c r="CK572" s="205"/>
      <c r="CL572" s="205"/>
      <c r="CM572" s="205"/>
      <c r="CN572" s="205"/>
      <c r="CO572" s="205"/>
      <c r="CP572" s="205"/>
      <c r="CQ572" s="205"/>
      <c r="CR572" s="205"/>
      <c r="CS572" s="205"/>
      <c r="CT572" s="205"/>
      <c r="CU572" s="205"/>
      <c r="CV572" s="205"/>
      <c r="CW572" s="205"/>
      <c r="CX572" s="205"/>
      <c r="CY572" s="205"/>
      <c r="CZ572" s="205"/>
      <c r="DA572" s="205"/>
      <c r="DB572" s="205"/>
      <c r="DC572" s="205"/>
      <c r="DD572" s="205"/>
      <c r="DE572" s="205"/>
      <c r="DF572" s="205"/>
      <c r="DG572" s="205"/>
      <c r="DH572" s="205"/>
      <c r="DI572" s="205"/>
      <c r="DJ572" s="205"/>
      <c r="DK572" s="205"/>
      <c r="DL572" s="205"/>
      <c r="DM572" s="205"/>
      <c r="DN572" s="205"/>
      <c r="DO572" s="205"/>
      <c r="DP572" s="205"/>
      <c r="DQ572" s="205"/>
      <c r="DR572" s="205"/>
      <c r="DS572" s="205"/>
      <c r="DT572" s="205"/>
      <c r="DU572" s="205"/>
      <c r="DV572" s="205"/>
      <c r="DW572" s="142"/>
      <c r="DX572" s="205"/>
      <c r="DY572" s="205"/>
      <c r="DZ572" s="205"/>
      <c r="EA572" s="205"/>
      <c r="EB572" s="205"/>
      <c r="EC572" s="205"/>
      <c r="ED572" s="205"/>
      <c r="EE572" s="205"/>
      <c r="EF572" s="205"/>
      <c r="EG572" s="205"/>
      <c r="EH572" s="205"/>
      <c r="EI572" s="205"/>
      <c r="EJ572" s="205"/>
      <c r="EK572" s="205"/>
      <c r="EL572" s="205"/>
      <c r="EM572" s="205"/>
      <c r="EN572" s="205"/>
      <c r="EO572" s="205"/>
      <c r="EP572" s="205"/>
      <c r="EQ572" s="205"/>
      <c r="ER572" s="142"/>
      <c r="ES572" s="205"/>
      <c r="ET572" s="205"/>
      <c r="EU572" s="205"/>
      <c r="EV572" s="205"/>
      <c r="EW572" s="205"/>
      <c r="EX572" s="205"/>
      <c r="EY572" s="205"/>
      <c r="EZ572" s="205"/>
      <c r="FA572" s="205"/>
      <c r="FB572" s="205"/>
      <c r="FC572" s="205"/>
      <c r="FD572" s="205"/>
      <c r="FE572" s="205"/>
      <c r="FF572" s="205"/>
      <c r="FG572" s="205"/>
      <c r="FH572" s="205"/>
      <c r="FI572" s="205"/>
      <c r="FJ572" s="205"/>
      <c r="FK572" s="205"/>
      <c r="FL572" s="205"/>
      <c r="FM572" s="205"/>
      <c r="FN572" s="205"/>
      <c r="FO572" s="205"/>
      <c r="FP572" s="205"/>
      <c r="FQ572" s="205"/>
      <c r="FR572" s="205"/>
      <c r="FS572" s="205"/>
      <c r="FT572" s="205"/>
      <c r="FU572" s="205"/>
      <c r="FV572" s="205"/>
      <c r="FW572" s="205"/>
      <c r="FX572" s="205"/>
      <c r="FY572" s="205"/>
      <c r="FZ572" s="205"/>
      <c r="GA572" s="205"/>
      <c r="GB572" s="205"/>
      <c r="GC572" s="205"/>
      <c r="GD572" s="205"/>
      <c r="GE572" s="205"/>
      <c r="GF572" s="205"/>
      <c r="GG572" s="205"/>
      <c r="GH572" s="205"/>
      <c r="GI572" s="205"/>
      <c r="GJ572" s="205"/>
      <c r="GK572" s="205"/>
      <c r="GL572" s="205"/>
      <c r="GM572" s="205"/>
      <c r="GN572" s="205"/>
      <c r="GO572" s="205"/>
      <c r="GP572" s="205"/>
      <c r="GQ572" s="205"/>
      <c r="GR572" s="205"/>
      <c r="GS572" s="205"/>
      <c r="GT572" s="205"/>
      <c r="GU572" s="205"/>
      <c r="GV572" s="205"/>
      <c r="GW572" s="205"/>
      <c r="GX572" s="205"/>
      <c r="GY572" s="205"/>
      <c r="GZ572" s="205"/>
      <c r="HA572" s="205"/>
      <c r="HB572" s="205"/>
      <c r="HC572" s="205"/>
      <c r="HD572" s="205"/>
      <c r="HE572" s="205"/>
      <c r="HF572" s="205"/>
      <c r="HG572" s="205"/>
      <c r="HH572" s="205"/>
      <c r="HI572" s="205"/>
      <c r="HJ572" s="205"/>
      <c r="HK572" s="205"/>
      <c r="HL572" s="205"/>
      <c r="HM572" s="205"/>
      <c r="HN572" s="205"/>
      <c r="HO572" s="205"/>
      <c r="HP572" s="205"/>
      <c r="HQ572" s="205"/>
      <c r="HR572" s="205"/>
      <c r="HS572" s="205"/>
      <c r="HT572" s="205"/>
      <c r="HU572" s="205"/>
      <c r="HV572" s="205"/>
      <c r="HW572" s="205"/>
      <c r="HX572" s="205"/>
      <c r="HY572" s="205"/>
      <c r="HZ572" s="205"/>
      <c r="IA572" s="205"/>
      <c r="IB572" s="205"/>
      <c r="IC572" s="205"/>
      <c r="ID572" s="205"/>
      <c r="IE572" s="205"/>
      <c r="IF572" s="205"/>
      <c r="IG572" s="205"/>
      <c r="IH572" s="205"/>
      <c r="II572" s="205"/>
      <c r="IJ572" s="205"/>
      <c r="IK572" s="205"/>
      <c r="IL572" s="205"/>
      <c r="IM572" s="205"/>
      <c r="IN572" s="205"/>
      <c r="IO572" s="205"/>
      <c r="IP572" s="205"/>
      <c r="IQ572" s="205"/>
      <c r="IR572" s="205"/>
      <c r="IS572" s="205"/>
      <c r="IT572" s="205"/>
      <c r="IU572" s="205"/>
      <c r="IV572" s="205"/>
      <c r="IW572" s="205"/>
      <c r="IX572" s="205"/>
      <c r="IY572" s="205"/>
      <c r="IZ572" s="205"/>
      <c r="JA572" s="205"/>
      <c r="JB572" s="205"/>
      <c r="JC572" s="205"/>
      <c r="JD572" s="205"/>
      <c r="JE572" s="205"/>
      <c r="JF572" s="205"/>
      <c r="JG572" s="142"/>
      <c r="JH572" s="205"/>
      <c r="JI572" s="205"/>
      <c r="JJ572" s="205"/>
      <c r="JK572" s="205"/>
      <c r="JL572" s="205"/>
      <c r="JM572" s="205"/>
      <c r="JN572" s="205"/>
      <c r="JO572" s="205"/>
      <c r="JP572" s="205"/>
      <c r="JQ572" s="205"/>
      <c r="JR572" s="205"/>
      <c r="JS572" s="205"/>
      <c r="JT572" s="205"/>
      <c r="JU572" s="205"/>
      <c r="JV572" s="205"/>
      <c r="JW572" s="205"/>
      <c r="JX572" s="205"/>
      <c r="JY572" s="205"/>
      <c r="JZ572" s="205"/>
      <c r="KA572" s="205"/>
      <c r="KB572" s="142"/>
    </row>
    <row r="573" spans="2:288" ht="15" customHeight="1" x14ac:dyDescent="0.25">
      <c r="B573" s="1590" t="s">
        <v>1907</v>
      </c>
      <c r="C573" s="1588" t="str">
        <v/>
      </c>
      <c r="D573" s="1588" t="str">
        <v/>
      </c>
      <c r="E573" s="1588" t="str">
        <v/>
      </c>
      <c r="F573" s="1588" t="str">
        <v/>
      </c>
      <c r="G573" s="1588" t="str">
        <v/>
      </c>
      <c r="H573" s="205"/>
      <c r="I573" s="205"/>
      <c r="J573" s="205"/>
      <c r="K573" s="205"/>
      <c r="L573" s="205"/>
      <c r="M573" s="205"/>
      <c r="N573" s="205"/>
      <c r="O573" s="205"/>
      <c r="P573" s="205"/>
      <c r="Q573" s="205"/>
      <c r="R573" s="205"/>
      <c r="S573" s="205"/>
      <c r="T573" s="205"/>
      <c r="U573" s="205"/>
      <c r="V573" s="205"/>
      <c r="W573" s="205"/>
      <c r="X573" s="205"/>
      <c r="Y573" s="205"/>
      <c r="Z573" s="205"/>
      <c r="AA573" s="205"/>
      <c r="AB573" s="205"/>
      <c r="AC573" s="205"/>
      <c r="AD573" s="205"/>
      <c r="AE573" s="205"/>
      <c r="AF573" s="205"/>
      <c r="AG573" s="205"/>
      <c r="AH573" s="205"/>
      <c r="AI573" s="205"/>
      <c r="AJ573" s="205"/>
      <c r="AK573" s="205"/>
      <c r="AL573" s="205"/>
      <c r="AM573" s="205"/>
      <c r="AN573" s="205"/>
      <c r="AO573" s="205"/>
      <c r="AP573" s="205"/>
      <c r="AQ573" s="205"/>
      <c r="AR573" s="205"/>
      <c r="AS573" s="205"/>
      <c r="AT573" s="205"/>
      <c r="AU573" s="205"/>
      <c r="AV573" s="205"/>
      <c r="AW573" s="205"/>
      <c r="AX573" s="205"/>
      <c r="AY573" s="205"/>
      <c r="AZ573" s="205"/>
      <c r="BA573" s="205"/>
      <c r="BB573" s="205"/>
      <c r="BC573" s="205"/>
      <c r="BD573" s="205"/>
      <c r="BE573" s="205"/>
      <c r="BF573" s="205"/>
      <c r="BG573" s="205"/>
      <c r="BH573" s="205"/>
      <c r="BI573" s="205"/>
      <c r="BJ573" s="205"/>
      <c r="BK573" s="205"/>
      <c r="BL573" s="205"/>
      <c r="BM573" s="205"/>
      <c r="BN573" s="205"/>
      <c r="BO573" s="205"/>
      <c r="BP573" s="205"/>
      <c r="BQ573" s="205"/>
      <c r="BR573" s="205"/>
      <c r="BS573" s="205"/>
      <c r="BT573" s="205"/>
      <c r="BU573" s="205"/>
      <c r="BV573" s="205"/>
      <c r="BW573" s="205"/>
      <c r="BX573" s="205"/>
      <c r="BY573" s="205"/>
      <c r="BZ573" s="205"/>
      <c r="CA573" s="205"/>
      <c r="CB573" s="205"/>
      <c r="CC573" s="205"/>
      <c r="CD573" s="205"/>
      <c r="CE573" s="205"/>
      <c r="CF573" s="205"/>
      <c r="CG573" s="205"/>
      <c r="CH573" s="205"/>
      <c r="CI573" s="205"/>
      <c r="CJ573" s="205"/>
      <c r="CK573" s="205"/>
      <c r="CL573" s="205"/>
      <c r="CM573" s="205"/>
      <c r="CN573" s="205"/>
      <c r="CO573" s="205"/>
      <c r="CP573" s="205"/>
      <c r="CQ573" s="205"/>
      <c r="CR573" s="205"/>
      <c r="CS573" s="205"/>
      <c r="CT573" s="205"/>
      <c r="CU573" s="205"/>
      <c r="CV573" s="205"/>
      <c r="CW573" s="205"/>
      <c r="CX573" s="205"/>
      <c r="CY573" s="205"/>
      <c r="CZ573" s="205"/>
      <c r="DA573" s="205"/>
      <c r="DB573" s="205"/>
      <c r="DC573" s="205"/>
      <c r="DD573" s="205"/>
      <c r="DE573" s="205"/>
      <c r="DF573" s="205"/>
      <c r="DG573" s="205"/>
      <c r="DH573" s="205"/>
      <c r="DI573" s="205"/>
      <c r="DJ573" s="205"/>
      <c r="DK573" s="205"/>
      <c r="DL573" s="205"/>
      <c r="DM573" s="205"/>
      <c r="DN573" s="205"/>
      <c r="DO573" s="205"/>
      <c r="DP573" s="205"/>
      <c r="DQ573" s="205"/>
      <c r="DR573" s="205"/>
      <c r="DS573" s="205"/>
      <c r="DT573" s="205"/>
      <c r="DU573" s="205"/>
      <c r="DV573" s="205"/>
      <c r="DW573" s="142"/>
      <c r="DX573" s="205"/>
      <c r="DY573" s="205"/>
      <c r="DZ573" s="205"/>
      <c r="EA573" s="205"/>
      <c r="EB573" s="205"/>
      <c r="EC573" s="205"/>
      <c r="ED573" s="205"/>
      <c r="EE573" s="205"/>
      <c r="EF573" s="205"/>
      <c r="EG573" s="205"/>
      <c r="EH573" s="205"/>
      <c r="EI573" s="205"/>
      <c r="EJ573" s="205"/>
      <c r="EK573" s="205"/>
      <c r="EL573" s="205"/>
      <c r="EM573" s="205"/>
      <c r="EN573" s="205"/>
      <c r="EO573" s="205"/>
      <c r="EP573" s="205"/>
      <c r="EQ573" s="205"/>
      <c r="ER573" s="142"/>
      <c r="ES573" s="205"/>
      <c r="ET573" s="205"/>
      <c r="EU573" s="205"/>
      <c r="EV573" s="205"/>
      <c r="EW573" s="205"/>
      <c r="EX573" s="205"/>
      <c r="EY573" s="205"/>
      <c r="EZ573" s="205"/>
      <c r="FA573" s="205"/>
      <c r="FB573" s="205"/>
      <c r="FC573" s="205"/>
      <c r="FD573" s="205"/>
      <c r="FE573" s="205"/>
      <c r="FF573" s="205"/>
      <c r="FG573" s="205"/>
      <c r="FH573" s="205"/>
      <c r="FI573" s="205"/>
      <c r="FJ573" s="205"/>
      <c r="FK573" s="205"/>
      <c r="FL573" s="205"/>
      <c r="FM573" s="205"/>
      <c r="FN573" s="205"/>
      <c r="FO573" s="205"/>
      <c r="FP573" s="205"/>
      <c r="FQ573" s="205"/>
      <c r="FR573" s="205"/>
      <c r="FS573" s="205"/>
      <c r="FT573" s="205"/>
      <c r="FU573" s="205"/>
      <c r="FV573" s="205"/>
      <c r="FW573" s="205"/>
      <c r="FX573" s="205"/>
      <c r="FY573" s="205"/>
      <c r="FZ573" s="205"/>
      <c r="GA573" s="205"/>
      <c r="GB573" s="205"/>
      <c r="GC573" s="205"/>
      <c r="GD573" s="205"/>
      <c r="GE573" s="205"/>
      <c r="GF573" s="205"/>
      <c r="GG573" s="205"/>
      <c r="GH573" s="205"/>
      <c r="GI573" s="205"/>
      <c r="GJ573" s="205"/>
      <c r="GK573" s="205"/>
      <c r="GL573" s="205"/>
      <c r="GM573" s="205"/>
      <c r="GN573" s="205"/>
      <c r="GO573" s="205"/>
      <c r="GP573" s="205"/>
      <c r="GQ573" s="205"/>
      <c r="GR573" s="205"/>
      <c r="GS573" s="205"/>
      <c r="GT573" s="205"/>
      <c r="GU573" s="205"/>
      <c r="GV573" s="205"/>
      <c r="GW573" s="205"/>
      <c r="GX573" s="205"/>
      <c r="GY573" s="205"/>
      <c r="GZ573" s="205"/>
      <c r="HA573" s="205"/>
      <c r="HB573" s="205"/>
      <c r="HC573" s="205"/>
      <c r="HD573" s="205"/>
      <c r="HE573" s="205"/>
      <c r="HF573" s="205"/>
      <c r="HG573" s="205"/>
      <c r="HH573" s="205"/>
      <c r="HI573" s="205"/>
      <c r="HJ573" s="205"/>
      <c r="HK573" s="205"/>
      <c r="HL573" s="205"/>
      <c r="HM573" s="205"/>
      <c r="HN573" s="205"/>
      <c r="HO573" s="205"/>
      <c r="HP573" s="205"/>
      <c r="HQ573" s="205"/>
      <c r="HR573" s="205"/>
      <c r="HS573" s="205"/>
      <c r="HT573" s="205"/>
      <c r="HU573" s="205"/>
      <c r="HV573" s="205"/>
      <c r="HW573" s="205"/>
      <c r="HX573" s="205"/>
      <c r="HY573" s="205"/>
      <c r="HZ573" s="205"/>
      <c r="IA573" s="205"/>
      <c r="IB573" s="205"/>
      <c r="IC573" s="205"/>
      <c r="ID573" s="205"/>
      <c r="IE573" s="205"/>
      <c r="IF573" s="205"/>
      <c r="IG573" s="205"/>
      <c r="IH573" s="205"/>
      <c r="II573" s="205"/>
      <c r="IJ573" s="205"/>
      <c r="IK573" s="205"/>
      <c r="IL573" s="205"/>
      <c r="IM573" s="205"/>
      <c r="IN573" s="205"/>
      <c r="IO573" s="205"/>
      <c r="IP573" s="205"/>
      <c r="IQ573" s="205"/>
      <c r="IR573" s="205"/>
      <c r="IS573" s="205"/>
      <c r="IT573" s="205"/>
      <c r="IU573" s="205"/>
      <c r="IV573" s="205"/>
      <c r="IW573" s="205"/>
      <c r="IX573" s="205"/>
      <c r="IY573" s="205"/>
      <c r="IZ573" s="205"/>
      <c r="JA573" s="205"/>
      <c r="JB573" s="205"/>
      <c r="JC573" s="205"/>
      <c r="JD573" s="205"/>
      <c r="JE573" s="205"/>
      <c r="JF573" s="205"/>
      <c r="JG573" s="142"/>
      <c r="JH573" s="205"/>
      <c r="JI573" s="205"/>
      <c r="JJ573" s="205"/>
      <c r="JK573" s="205"/>
      <c r="JL573" s="205"/>
      <c r="JM573" s="205"/>
      <c r="JN573" s="205"/>
      <c r="JO573" s="205"/>
      <c r="JP573" s="205"/>
      <c r="JQ573" s="205"/>
      <c r="JR573" s="205"/>
      <c r="JS573" s="205"/>
      <c r="JT573" s="205"/>
      <c r="JU573" s="205"/>
      <c r="JV573" s="205"/>
      <c r="JW573" s="205"/>
      <c r="JX573" s="205"/>
      <c r="JY573" s="205"/>
      <c r="JZ573" s="205"/>
      <c r="KA573" s="205"/>
      <c r="KB573" s="142"/>
    </row>
    <row r="574" spans="2:288" ht="15" customHeight="1" x14ac:dyDescent="0.25">
      <c r="B574" s="1590" t="s">
        <v>1908</v>
      </c>
      <c r="C574" s="1588" t="str">
        <v/>
      </c>
      <c r="D574" s="1588" t="str">
        <v/>
      </c>
      <c r="E574" s="1588" t="str">
        <v/>
      </c>
      <c r="F574" s="1588" t="str">
        <v/>
      </c>
      <c r="G574" s="1588" t="str">
        <v/>
      </c>
      <c r="H574" s="205"/>
      <c r="I574" s="205"/>
      <c r="J574" s="205"/>
      <c r="K574" s="205"/>
      <c r="L574" s="205"/>
      <c r="M574" s="205"/>
      <c r="N574" s="205"/>
      <c r="O574" s="205"/>
      <c r="P574" s="205"/>
      <c r="Q574" s="205"/>
      <c r="R574" s="205"/>
      <c r="S574" s="205"/>
      <c r="T574" s="205"/>
      <c r="U574" s="205"/>
      <c r="V574" s="205"/>
      <c r="W574" s="205"/>
      <c r="X574" s="205"/>
      <c r="Y574" s="205"/>
      <c r="Z574" s="205"/>
      <c r="AA574" s="205"/>
      <c r="AB574" s="205"/>
      <c r="AC574" s="205"/>
      <c r="AD574" s="205"/>
      <c r="AE574" s="205"/>
      <c r="AF574" s="205"/>
      <c r="AG574" s="205"/>
      <c r="AH574" s="205"/>
      <c r="AI574" s="205"/>
      <c r="AJ574" s="205"/>
      <c r="AK574" s="205"/>
      <c r="AL574" s="205"/>
      <c r="AM574" s="205"/>
      <c r="AN574" s="205"/>
      <c r="AO574" s="205"/>
      <c r="AP574" s="205"/>
      <c r="AQ574" s="205"/>
      <c r="AR574" s="205"/>
      <c r="AS574" s="205"/>
      <c r="AT574" s="205"/>
      <c r="AU574" s="205"/>
      <c r="AV574" s="205"/>
      <c r="AW574" s="205"/>
      <c r="AX574" s="205"/>
      <c r="AY574" s="205"/>
      <c r="AZ574" s="205"/>
      <c r="BA574" s="205"/>
      <c r="BB574" s="205"/>
      <c r="BC574" s="205"/>
      <c r="BD574" s="205"/>
      <c r="BE574" s="205"/>
      <c r="BF574" s="205"/>
      <c r="BG574" s="205"/>
      <c r="BH574" s="205"/>
      <c r="BI574" s="205"/>
      <c r="BJ574" s="205"/>
      <c r="BK574" s="205"/>
      <c r="BL574" s="205"/>
      <c r="BM574" s="205"/>
      <c r="BN574" s="205"/>
      <c r="BO574" s="205"/>
      <c r="BP574" s="205"/>
      <c r="BQ574" s="205"/>
      <c r="BR574" s="205"/>
      <c r="BS574" s="205"/>
      <c r="BT574" s="205"/>
      <c r="BU574" s="205"/>
      <c r="BV574" s="205"/>
      <c r="BW574" s="205"/>
      <c r="BX574" s="205"/>
      <c r="BY574" s="205"/>
      <c r="BZ574" s="205"/>
      <c r="CA574" s="205"/>
      <c r="CB574" s="205"/>
      <c r="CC574" s="205"/>
      <c r="CD574" s="205"/>
      <c r="CE574" s="205"/>
      <c r="CF574" s="205"/>
      <c r="CG574" s="205"/>
      <c r="CH574" s="205"/>
      <c r="CI574" s="205"/>
      <c r="CJ574" s="205"/>
      <c r="CK574" s="205"/>
      <c r="CL574" s="205"/>
      <c r="CM574" s="205"/>
      <c r="CN574" s="205"/>
      <c r="CO574" s="205"/>
      <c r="CP574" s="205"/>
      <c r="CQ574" s="205"/>
      <c r="CR574" s="205"/>
      <c r="CS574" s="205"/>
      <c r="CT574" s="205"/>
      <c r="CU574" s="205"/>
      <c r="CV574" s="205"/>
      <c r="CW574" s="205"/>
      <c r="CX574" s="205"/>
      <c r="CY574" s="205"/>
      <c r="CZ574" s="205"/>
      <c r="DA574" s="205"/>
      <c r="DB574" s="205"/>
      <c r="DC574" s="205"/>
      <c r="DD574" s="205"/>
      <c r="DE574" s="205"/>
      <c r="DF574" s="205"/>
      <c r="DG574" s="205"/>
      <c r="DH574" s="205"/>
      <c r="DI574" s="205"/>
      <c r="DJ574" s="205"/>
      <c r="DK574" s="205"/>
      <c r="DL574" s="205"/>
      <c r="DM574" s="205"/>
      <c r="DN574" s="205"/>
      <c r="DO574" s="205"/>
      <c r="DP574" s="205"/>
      <c r="DQ574" s="205"/>
      <c r="DR574" s="205"/>
      <c r="DS574" s="205"/>
      <c r="DT574" s="205"/>
      <c r="DU574" s="205"/>
      <c r="DV574" s="205"/>
      <c r="DW574" s="142"/>
      <c r="DX574" s="205"/>
      <c r="DY574" s="205"/>
      <c r="DZ574" s="205"/>
      <c r="EA574" s="205"/>
      <c r="EB574" s="205"/>
      <c r="EC574" s="205"/>
      <c r="ED574" s="205"/>
      <c r="EE574" s="205"/>
      <c r="EF574" s="205"/>
      <c r="EG574" s="205"/>
      <c r="EH574" s="205"/>
      <c r="EI574" s="205"/>
      <c r="EJ574" s="205"/>
      <c r="EK574" s="205"/>
      <c r="EL574" s="205"/>
      <c r="EM574" s="205"/>
      <c r="EN574" s="205"/>
      <c r="EO574" s="205"/>
      <c r="EP574" s="205"/>
      <c r="EQ574" s="205"/>
      <c r="ER574" s="142"/>
      <c r="ES574" s="205"/>
      <c r="ET574" s="205"/>
      <c r="EU574" s="205"/>
      <c r="EV574" s="205"/>
      <c r="EW574" s="205"/>
      <c r="EX574" s="205"/>
      <c r="EY574" s="205"/>
      <c r="EZ574" s="205"/>
      <c r="FA574" s="205"/>
      <c r="FB574" s="205"/>
      <c r="FC574" s="205"/>
      <c r="FD574" s="205"/>
      <c r="FE574" s="205"/>
      <c r="FF574" s="205"/>
      <c r="FG574" s="205"/>
      <c r="FH574" s="205"/>
      <c r="FI574" s="205"/>
      <c r="FJ574" s="205"/>
      <c r="FK574" s="205"/>
      <c r="FL574" s="205"/>
      <c r="FM574" s="205"/>
      <c r="FN574" s="205"/>
      <c r="FO574" s="205"/>
      <c r="FP574" s="205"/>
      <c r="FQ574" s="205"/>
      <c r="FR574" s="205"/>
      <c r="FS574" s="205"/>
      <c r="FT574" s="205"/>
      <c r="FU574" s="205"/>
      <c r="FV574" s="205"/>
      <c r="FW574" s="205"/>
      <c r="FX574" s="205"/>
      <c r="FY574" s="205"/>
      <c r="FZ574" s="205"/>
      <c r="GA574" s="205"/>
      <c r="GB574" s="205"/>
      <c r="GC574" s="205"/>
      <c r="GD574" s="205"/>
      <c r="GE574" s="205"/>
      <c r="GF574" s="205"/>
      <c r="GG574" s="205"/>
      <c r="GH574" s="205"/>
      <c r="GI574" s="205"/>
      <c r="GJ574" s="205"/>
      <c r="GK574" s="205"/>
      <c r="GL574" s="205"/>
      <c r="GM574" s="205"/>
      <c r="GN574" s="205"/>
      <c r="GO574" s="205"/>
      <c r="GP574" s="205"/>
      <c r="GQ574" s="205"/>
      <c r="GR574" s="205"/>
      <c r="GS574" s="205"/>
      <c r="GT574" s="205"/>
      <c r="GU574" s="205"/>
      <c r="GV574" s="205"/>
      <c r="GW574" s="205"/>
      <c r="GX574" s="205"/>
      <c r="GY574" s="205"/>
      <c r="GZ574" s="205"/>
      <c r="HA574" s="205"/>
      <c r="HB574" s="205"/>
      <c r="HC574" s="205"/>
      <c r="HD574" s="205"/>
      <c r="HE574" s="205"/>
      <c r="HF574" s="205"/>
      <c r="HG574" s="205"/>
      <c r="HH574" s="205"/>
      <c r="HI574" s="205"/>
      <c r="HJ574" s="205"/>
      <c r="HK574" s="205"/>
      <c r="HL574" s="205"/>
      <c r="HM574" s="205"/>
      <c r="HN574" s="205"/>
      <c r="HO574" s="205"/>
      <c r="HP574" s="205"/>
      <c r="HQ574" s="205"/>
      <c r="HR574" s="205"/>
      <c r="HS574" s="205"/>
      <c r="HT574" s="205"/>
      <c r="HU574" s="205"/>
      <c r="HV574" s="205"/>
      <c r="HW574" s="205"/>
      <c r="HX574" s="205"/>
      <c r="HY574" s="205"/>
      <c r="HZ574" s="205"/>
      <c r="IA574" s="205"/>
      <c r="IB574" s="205"/>
      <c r="IC574" s="205"/>
      <c r="ID574" s="205"/>
      <c r="IE574" s="205"/>
      <c r="IF574" s="205"/>
      <c r="IG574" s="205"/>
      <c r="IH574" s="205"/>
      <c r="II574" s="205"/>
      <c r="IJ574" s="205"/>
      <c r="IK574" s="205"/>
      <c r="IL574" s="205"/>
      <c r="IM574" s="205"/>
      <c r="IN574" s="205"/>
      <c r="IO574" s="205"/>
      <c r="IP574" s="205"/>
      <c r="IQ574" s="205"/>
      <c r="IR574" s="205"/>
      <c r="IS574" s="205"/>
      <c r="IT574" s="205"/>
      <c r="IU574" s="205"/>
      <c r="IV574" s="205"/>
      <c r="IW574" s="205"/>
      <c r="IX574" s="205"/>
      <c r="IY574" s="205"/>
      <c r="IZ574" s="205"/>
      <c r="JA574" s="205"/>
      <c r="JB574" s="205"/>
      <c r="JC574" s="205"/>
      <c r="JD574" s="205"/>
      <c r="JE574" s="205"/>
      <c r="JF574" s="205"/>
      <c r="JG574" s="142"/>
      <c r="JH574" s="205"/>
      <c r="JI574" s="205"/>
      <c r="JJ574" s="205"/>
      <c r="JK574" s="205"/>
      <c r="JL574" s="205"/>
      <c r="JM574" s="205"/>
      <c r="JN574" s="205"/>
      <c r="JO574" s="205"/>
      <c r="JP574" s="205"/>
      <c r="JQ574" s="205"/>
      <c r="JR574" s="205"/>
      <c r="JS574" s="205"/>
      <c r="JT574" s="205"/>
      <c r="JU574" s="205"/>
      <c r="JV574" s="205"/>
      <c r="JW574" s="205"/>
      <c r="JX574" s="205"/>
      <c r="JY574" s="205"/>
      <c r="JZ574" s="205"/>
      <c r="KA574" s="205"/>
      <c r="KB574" s="142"/>
    </row>
    <row r="575" spans="2:288" ht="15" customHeight="1" x14ac:dyDescent="0.25">
      <c r="B575" s="1590" t="s">
        <v>1909</v>
      </c>
      <c r="C575" s="1588" t="str">
        <v/>
      </c>
      <c r="D575" s="1588" t="str">
        <v/>
      </c>
      <c r="E575" s="1588" t="str">
        <v/>
      </c>
      <c r="F575" s="1588" t="str">
        <v/>
      </c>
      <c r="G575" s="1588" t="str">
        <v/>
      </c>
      <c r="H575" s="205"/>
      <c r="I575" s="205"/>
      <c r="J575" s="205"/>
      <c r="K575" s="205"/>
      <c r="L575" s="205"/>
      <c r="M575" s="205"/>
      <c r="N575" s="205"/>
      <c r="O575" s="205"/>
      <c r="P575" s="205"/>
      <c r="Q575" s="205"/>
      <c r="R575" s="205"/>
      <c r="S575" s="205"/>
      <c r="T575" s="205"/>
      <c r="U575" s="205"/>
      <c r="V575" s="205"/>
      <c r="W575" s="205"/>
      <c r="X575" s="205"/>
      <c r="Y575" s="205"/>
      <c r="Z575" s="205"/>
      <c r="AA575" s="205"/>
      <c r="AB575" s="205"/>
      <c r="AC575" s="205"/>
      <c r="AD575" s="205"/>
      <c r="AE575" s="205"/>
      <c r="AF575" s="205"/>
      <c r="AG575" s="205"/>
      <c r="AH575" s="205"/>
      <c r="AI575" s="205"/>
      <c r="AJ575" s="205"/>
      <c r="AK575" s="205"/>
      <c r="AL575" s="205"/>
      <c r="AM575" s="205"/>
      <c r="AN575" s="205"/>
      <c r="AO575" s="205"/>
      <c r="AP575" s="205"/>
      <c r="AQ575" s="205"/>
      <c r="AR575" s="205"/>
      <c r="AS575" s="205"/>
      <c r="AT575" s="205"/>
      <c r="AU575" s="205"/>
      <c r="AV575" s="205"/>
      <c r="AW575" s="205"/>
      <c r="AX575" s="205"/>
      <c r="AY575" s="205"/>
      <c r="AZ575" s="205"/>
      <c r="BA575" s="205"/>
      <c r="BB575" s="205"/>
      <c r="BC575" s="205"/>
      <c r="BD575" s="205"/>
      <c r="BE575" s="205"/>
      <c r="BF575" s="205"/>
      <c r="BG575" s="205"/>
      <c r="BH575" s="205"/>
      <c r="BI575" s="205"/>
      <c r="BJ575" s="205"/>
      <c r="BK575" s="205"/>
      <c r="BL575" s="205"/>
      <c r="BM575" s="205"/>
      <c r="BN575" s="205"/>
      <c r="BO575" s="205"/>
      <c r="BP575" s="205"/>
      <c r="BQ575" s="205"/>
      <c r="BR575" s="205"/>
      <c r="BS575" s="205"/>
      <c r="BT575" s="205"/>
      <c r="BU575" s="205"/>
      <c r="BV575" s="205"/>
      <c r="BW575" s="205"/>
      <c r="BX575" s="205"/>
      <c r="BY575" s="205"/>
      <c r="BZ575" s="205"/>
      <c r="CA575" s="205"/>
      <c r="CB575" s="205"/>
      <c r="CC575" s="205"/>
      <c r="CD575" s="205"/>
      <c r="CE575" s="205"/>
      <c r="CF575" s="205"/>
      <c r="CG575" s="205"/>
      <c r="CH575" s="205"/>
      <c r="CI575" s="205"/>
      <c r="CJ575" s="205"/>
      <c r="CK575" s="205"/>
      <c r="CL575" s="205"/>
      <c r="CM575" s="205"/>
      <c r="CN575" s="205"/>
      <c r="CO575" s="205"/>
      <c r="CP575" s="205"/>
      <c r="CQ575" s="205"/>
      <c r="CR575" s="205"/>
      <c r="CS575" s="205"/>
      <c r="CT575" s="205"/>
      <c r="CU575" s="205"/>
      <c r="CV575" s="205"/>
      <c r="CW575" s="205"/>
      <c r="CX575" s="205"/>
      <c r="CY575" s="205"/>
      <c r="CZ575" s="205"/>
      <c r="DA575" s="205"/>
      <c r="DB575" s="205"/>
      <c r="DC575" s="205"/>
      <c r="DD575" s="205"/>
      <c r="DE575" s="205"/>
      <c r="DF575" s="205"/>
      <c r="DG575" s="205"/>
      <c r="DH575" s="205"/>
      <c r="DI575" s="205"/>
      <c r="DJ575" s="205"/>
      <c r="DK575" s="205"/>
      <c r="DL575" s="205"/>
      <c r="DM575" s="205"/>
      <c r="DN575" s="205"/>
      <c r="DO575" s="205"/>
      <c r="DP575" s="205"/>
      <c r="DQ575" s="205"/>
      <c r="DR575" s="205"/>
      <c r="DS575" s="205"/>
      <c r="DT575" s="205"/>
      <c r="DU575" s="205"/>
      <c r="DV575" s="205"/>
      <c r="DW575" s="142"/>
      <c r="DX575" s="205"/>
      <c r="DY575" s="205"/>
      <c r="DZ575" s="205"/>
      <c r="EA575" s="205"/>
      <c r="EB575" s="205"/>
      <c r="EC575" s="205"/>
      <c r="ED575" s="205"/>
      <c r="EE575" s="205"/>
      <c r="EF575" s="205"/>
      <c r="EG575" s="205"/>
      <c r="EH575" s="205"/>
      <c r="EI575" s="205"/>
      <c r="EJ575" s="205"/>
      <c r="EK575" s="205"/>
      <c r="EL575" s="205"/>
      <c r="EM575" s="205"/>
      <c r="EN575" s="205"/>
      <c r="EO575" s="205"/>
      <c r="EP575" s="205"/>
      <c r="EQ575" s="205"/>
      <c r="ER575" s="142"/>
      <c r="ES575" s="205"/>
      <c r="ET575" s="205"/>
      <c r="EU575" s="205"/>
      <c r="EV575" s="205"/>
      <c r="EW575" s="205"/>
      <c r="EX575" s="205"/>
      <c r="EY575" s="205"/>
      <c r="EZ575" s="205"/>
      <c r="FA575" s="205"/>
      <c r="FB575" s="205"/>
      <c r="FC575" s="205"/>
      <c r="FD575" s="205"/>
      <c r="FE575" s="205"/>
      <c r="FF575" s="205"/>
      <c r="FG575" s="205"/>
      <c r="FH575" s="205"/>
      <c r="FI575" s="205"/>
      <c r="FJ575" s="205"/>
      <c r="FK575" s="205"/>
      <c r="FL575" s="205"/>
      <c r="FM575" s="205"/>
      <c r="FN575" s="205"/>
      <c r="FO575" s="205"/>
      <c r="FP575" s="205"/>
      <c r="FQ575" s="205"/>
      <c r="FR575" s="205"/>
      <c r="FS575" s="205"/>
      <c r="FT575" s="205"/>
      <c r="FU575" s="205"/>
      <c r="FV575" s="205"/>
      <c r="FW575" s="205"/>
      <c r="FX575" s="205"/>
      <c r="FY575" s="205"/>
      <c r="FZ575" s="205"/>
      <c r="GA575" s="205"/>
      <c r="GB575" s="205"/>
      <c r="GC575" s="205"/>
      <c r="GD575" s="205"/>
      <c r="GE575" s="205"/>
      <c r="GF575" s="205"/>
      <c r="GG575" s="205"/>
      <c r="GH575" s="205"/>
      <c r="GI575" s="205"/>
      <c r="GJ575" s="205"/>
      <c r="GK575" s="205"/>
      <c r="GL575" s="205"/>
      <c r="GM575" s="205"/>
      <c r="GN575" s="205"/>
      <c r="GO575" s="205"/>
      <c r="GP575" s="205"/>
      <c r="GQ575" s="205"/>
      <c r="GR575" s="205"/>
      <c r="GS575" s="205"/>
      <c r="GT575" s="205"/>
      <c r="GU575" s="205"/>
      <c r="GV575" s="205"/>
      <c r="GW575" s="205"/>
      <c r="GX575" s="205"/>
      <c r="GY575" s="205"/>
      <c r="GZ575" s="205"/>
      <c r="HA575" s="205"/>
      <c r="HB575" s="205"/>
      <c r="HC575" s="205"/>
      <c r="HD575" s="205"/>
      <c r="HE575" s="205"/>
      <c r="HF575" s="205"/>
      <c r="HG575" s="205"/>
      <c r="HH575" s="205"/>
      <c r="HI575" s="205"/>
      <c r="HJ575" s="205"/>
      <c r="HK575" s="205"/>
      <c r="HL575" s="205"/>
      <c r="HM575" s="205"/>
      <c r="HN575" s="205"/>
      <c r="HO575" s="205"/>
      <c r="HP575" s="205"/>
      <c r="HQ575" s="205"/>
      <c r="HR575" s="205"/>
      <c r="HS575" s="205"/>
      <c r="HT575" s="205"/>
      <c r="HU575" s="205"/>
      <c r="HV575" s="205"/>
      <c r="HW575" s="205"/>
      <c r="HX575" s="205"/>
      <c r="HY575" s="205"/>
      <c r="HZ575" s="205"/>
      <c r="IA575" s="205"/>
      <c r="IB575" s="205"/>
      <c r="IC575" s="205"/>
      <c r="ID575" s="205"/>
      <c r="IE575" s="205"/>
      <c r="IF575" s="205"/>
      <c r="IG575" s="205"/>
      <c r="IH575" s="205"/>
      <c r="II575" s="205"/>
      <c r="IJ575" s="205"/>
      <c r="IK575" s="205"/>
      <c r="IL575" s="205"/>
      <c r="IM575" s="205"/>
      <c r="IN575" s="205"/>
      <c r="IO575" s="205"/>
      <c r="IP575" s="205"/>
      <c r="IQ575" s="205"/>
      <c r="IR575" s="205"/>
      <c r="IS575" s="205"/>
      <c r="IT575" s="205"/>
      <c r="IU575" s="205"/>
      <c r="IV575" s="205"/>
      <c r="IW575" s="205"/>
      <c r="IX575" s="205"/>
      <c r="IY575" s="205"/>
      <c r="IZ575" s="205"/>
      <c r="JA575" s="205"/>
      <c r="JB575" s="205"/>
      <c r="JC575" s="205"/>
      <c r="JD575" s="205"/>
      <c r="JE575" s="205"/>
      <c r="JF575" s="205"/>
      <c r="JG575" s="142"/>
      <c r="JH575" s="205"/>
      <c r="JI575" s="205"/>
      <c r="JJ575" s="205"/>
      <c r="JK575" s="205"/>
      <c r="JL575" s="205"/>
      <c r="JM575" s="205"/>
      <c r="JN575" s="205"/>
      <c r="JO575" s="205"/>
      <c r="JP575" s="205"/>
      <c r="JQ575" s="205"/>
      <c r="JR575" s="205"/>
      <c r="JS575" s="205"/>
      <c r="JT575" s="205"/>
      <c r="JU575" s="205"/>
      <c r="JV575" s="205"/>
      <c r="JW575" s="205"/>
      <c r="JX575" s="205"/>
      <c r="JY575" s="205"/>
      <c r="JZ575" s="205"/>
      <c r="KA575" s="205"/>
      <c r="KB575" s="142"/>
    </row>
    <row r="576" spans="2:288" ht="15" customHeight="1" x14ac:dyDescent="0.25">
      <c r="B576" s="1590" t="s">
        <v>1910</v>
      </c>
      <c r="C576" s="1588" t="str">
        <v/>
      </c>
      <c r="D576" s="1588" t="str">
        <v/>
      </c>
      <c r="E576" s="1588" t="str">
        <v/>
      </c>
      <c r="F576" s="1588" t="str">
        <v/>
      </c>
      <c r="G576" s="1588" t="str">
        <v/>
      </c>
      <c r="H576" s="205"/>
      <c r="I576" s="205"/>
      <c r="J576" s="205"/>
      <c r="K576" s="205"/>
      <c r="L576" s="205"/>
      <c r="M576" s="205"/>
      <c r="N576" s="205"/>
      <c r="O576" s="205"/>
      <c r="P576" s="205"/>
      <c r="Q576" s="205"/>
      <c r="R576" s="205"/>
      <c r="S576" s="205"/>
      <c r="T576" s="205"/>
      <c r="U576" s="205"/>
      <c r="V576" s="205"/>
      <c r="W576" s="205"/>
      <c r="X576" s="205"/>
      <c r="Y576" s="205"/>
      <c r="Z576" s="205"/>
      <c r="AA576" s="205"/>
      <c r="AB576" s="205"/>
      <c r="AC576" s="205"/>
      <c r="AD576" s="205"/>
      <c r="AE576" s="205"/>
      <c r="AF576" s="205"/>
      <c r="AG576" s="205"/>
      <c r="AH576" s="205"/>
      <c r="AI576" s="205"/>
      <c r="AJ576" s="205"/>
      <c r="AK576" s="205"/>
      <c r="AL576" s="205"/>
      <c r="AM576" s="205"/>
      <c r="AN576" s="205"/>
      <c r="AO576" s="205"/>
      <c r="AP576" s="205"/>
      <c r="AQ576" s="205"/>
      <c r="AR576" s="205"/>
      <c r="AS576" s="205"/>
      <c r="AT576" s="205"/>
      <c r="AU576" s="205"/>
      <c r="AV576" s="205"/>
      <c r="AW576" s="205"/>
      <c r="AX576" s="205"/>
      <c r="AY576" s="205"/>
      <c r="AZ576" s="205"/>
      <c r="BA576" s="205"/>
      <c r="BB576" s="205"/>
      <c r="BC576" s="205"/>
      <c r="BD576" s="205"/>
      <c r="BE576" s="205"/>
      <c r="BF576" s="205"/>
      <c r="BG576" s="205"/>
      <c r="BH576" s="205"/>
      <c r="BI576" s="205"/>
      <c r="BJ576" s="205"/>
      <c r="BK576" s="205"/>
      <c r="BL576" s="205"/>
      <c r="BM576" s="205"/>
      <c r="BN576" s="205"/>
      <c r="BO576" s="205"/>
      <c r="BP576" s="205"/>
      <c r="BQ576" s="205"/>
      <c r="BR576" s="205"/>
      <c r="BS576" s="205"/>
      <c r="BT576" s="205"/>
      <c r="BU576" s="205"/>
      <c r="BV576" s="205"/>
      <c r="BW576" s="205"/>
      <c r="BX576" s="205"/>
      <c r="BY576" s="205"/>
      <c r="BZ576" s="205"/>
      <c r="CA576" s="205"/>
      <c r="CB576" s="205"/>
      <c r="CC576" s="205"/>
      <c r="CD576" s="205"/>
      <c r="CE576" s="205"/>
      <c r="CF576" s="205"/>
      <c r="CG576" s="205"/>
      <c r="CH576" s="205"/>
      <c r="CI576" s="205"/>
      <c r="CJ576" s="205"/>
      <c r="CK576" s="205"/>
      <c r="CL576" s="205"/>
      <c r="CM576" s="205"/>
      <c r="CN576" s="205"/>
      <c r="CO576" s="205"/>
      <c r="CP576" s="205"/>
      <c r="CQ576" s="205"/>
      <c r="CR576" s="205"/>
      <c r="CS576" s="205"/>
      <c r="CT576" s="205"/>
      <c r="CU576" s="205"/>
      <c r="CV576" s="205"/>
      <c r="CW576" s="205"/>
      <c r="CX576" s="205"/>
      <c r="CY576" s="205"/>
      <c r="CZ576" s="205"/>
      <c r="DA576" s="205"/>
      <c r="DB576" s="205"/>
      <c r="DC576" s="205"/>
      <c r="DD576" s="205"/>
      <c r="DE576" s="205"/>
      <c r="DF576" s="205"/>
      <c r="DG576" s="205"/>
      <c r="DH576" s="205"/>
      <c r="DI576" s="205"/>
      <c r="DJ576" s="205"/>
      <c r="DK576" s="205"/>
      <c r="DL576" s="205"/>
      <c r="DM576" s="205"/>
      <c r="DN576" s="205"/>
      <c r="DO576" s="205"/>
      <c r="DP576" s="205"/>
      <c r="DQ576" s="205"/>
      <c r="DR576" s="205"/>
      <c r="DS576" s="205"/>
      <c r="DT576" s="205"/>
      <c r="DU576" s="205"/>
      <c r="DV576" s="205"/>
      <c r="DW576" s="142"/>
      <c r="DX576" s="205"/>
      <c r="DY576" s="205"/>
      <c r="DZ576" s="205"/>
      <c r="EA576" s="205"/>
      <c r="EB576" s="205"/>
      <c r="EC576" s="205"/>
      <c r="ED576" s="205"/>
      <c r="EE576" s="205"/>
      <c r="EF576" s="205"/>
      <c r="EG576" s="205"/>
      <c r="EH576" s="205"/>
      <c r="EI576" s="205"/>
      <c r="EJ576" s="205"/>
      <c r="EK576" s="205"/>
      <c r="EL576" s="205"/>
      <c r="EM576" s="205"/>
      <c r="EN576" s="205"/>
      <c r="EO576" s="205"/>
      <c r="EP576" s="205"/>
      <c r="EQ576" s="205"/>
      <c r="ER576" s="142"/>
      <c r="ES576" s="205"/>
      <c r="ET576" s="205"/>
      <c r="EU576" s="205"/>
      <c r="EV576" s="205"/>
      <c r="EW576" s="205"/>
      <c r="EX576" s="205"/>
      <c r="EY576" s="205"/>
      <c r="EZ576" s="205"/>
      <c r="FA576" s="205"/>
      <c r="FB576" s="205"/>
      <c r="FC576" s="205"/>
      <c r="FD576" s="205"/>
      <c r="FE576" s="205"/>
      <c r="FF576" s="205"/>
      <c r="FG576" s="205"/>
      <c r="FH576" s="205"/>
      <c r="FI576" s="205"/>
      <c r="FJ576" s="205"/>
      <c r="FK576" s="205"/>
      <c r="FL576" s="205"/>
      <c r="FM576" s="205"/>
      <c r="FN576" s="205"/>
      <c r="FO576" s="205"/>
      <c r="FP576" s="205"/>
      <c r="FQ576" s="205"/>
      <c r="FR576" s="205"/>
      <c r="FS576" s="205"/>
      <c r="FT576" s="205"/>
      <c r="FU576" s="205"/>
      <c r="FV576" s="205"/>
      <c r="FW576" s="205"/>
      <c r="FX576" s="205"/>
      <c r="FY576" s="205"/>
      <c r="FZ576" s="205"/>
      <c r="GA576" s="205"/>
      <c r="GB576" s="205"/>
      <c r="GC576" s="205"/>
      <c r="GD576" s="205"/>
      <c r="GE576" s="205"/>
      <c r="GF576" s="205"/>
      <c r="GG576" s="205"/>
      <c r="GH576" s="205"/>
      <c r="GI576" s="205"/>
      <c r="GJ576" s="205"/>
      <c r="GK576" s="205"/>
      <c r="GL576" s="205"/>
      <c r="GM576" s="205"/>
      <c r="GN576" s="205"/>
      <c r="GO576" s="205"/>
      <c r="GP576" s="205"/>
      <c r="GQ576" s="205"/>
      <c r="GR576" s="205"/>
      <c r="GS576" s="205"/>
      <c r="GT576" s="205"/>
      <c r="GU576" s="205"/>
      <c r="GV576" s="205"/>
      <c r="GW576" s="205"/>
      <c r="GX576" s="205"/>
      <c r="GY576" s="205"/>
      <c r="GZ576" s="205"/>
      <c r="HA576" s="205"/>
      <c r="HB576" s="205"/>
      <c r="HC576" s="205"/>
      <c r="HD576" s="205"/>
      <c r="HE576" s="205"/>
      <c r="HF576" s="205"/>
      <c r="HG576" s="205"/>
      <c r="HH576" s="205"/>
      <c r="HI576" s="205"/>
      <c r="HJ576" s="205"/>
      <c r="HK576" s="205"/>
      <c r="HL576" s="205"/>
      <c r="HM576" s="205"/>
      <c r="HN576" s="205"/>
      <c r="HO576" s="205"/>
      <c r="HP576" s="205"/>
      <c r="HQ576" s="205"/>
      <c r="HR576" s="205"/>
      <c r="HS576" s="205"/>
      <c r="HT576" s="205"/>
      <c r="HU576" s="205"/>
      <c r="HV576" s="205"/>
      <c r="HW576" s="205"/>
      <c r="HX576" s="205"/>
      <c r="HY576" s="205"/>
      <c r="HZ576" s="205"/>
      <c r="IA576" s="205"/>
      <c r="IB576" s="205"/>
      <c r="IC576" s="205"/>
      <c r="ID576" s="205"/>
      <c r="IE576" s="205"/>
      <c r="IF576" s="205"/>
      <c r="IG576" s="205"/>
      <c r="IH576" s="205"/>
      <c r="II576" s="205"/>
      <c r="IJ576" s="205"/>
      <c r="IK576" s="205"/>
      <c r="IL576" s="205"/>
      <c r="IM576" s="205"/>
      <c r="IN576" s="205"/>
      <c r="IO576" s="205"/>
      <c r="IP576" s="205"/>
      <c r="IQ576" s="205"/>
      <c r="IR576" s="205"/>
      <c r="IS576" s="205"/>
      <c r="IT576" s="205"/>
      <c r="IU576" s="205"/>
      <c r="IV576" s="205"/>
      <c r="IW576" s="205"/>
      <c r="IX576" s="205"/>
      <c r="IY576" s="205"/>
      <c r="IZ576" s="205"/>
      <c r="JA576" s="205"/>
      <c r="JB576" s="205"/>
      <c r="JC576" s="205"/>
      <c r="JD576" s="205"/>
      <c r="JE576" s="205"/>
      <c r="JF576" s="205"/>
      <c r="JG576" s="142"/>
      <c r="JH576" s="205"/>
      <c r="JI576" s="205"/>
      <c r="JJ576" s="205"/>
      <c r="JK576" s="205"/>
      <c r="JL576" s="205"/>
      <c r="JM576" s="205"/>
      <c r="JN576" s="205"/>
      <c r="JO576" s="205"/>
      <c r="JP576" s="205"/>
      <c r="JQ576" s="205"/>
      <c r="JR576" s="205"/>
      <c r="JS576" s="205"/>
      <c r="JT576" s="205"/>
      <c r="JU576" s="205"/>
      <c r="JV576" s="205"/>
      <c r="JW576" s="205"/>
      <c r="JX576" s="205"/>
      <c r="JY576" s="205"/>
      <c r="JZ576" s="205"/>
      <c r="KA576" s="205"/>
      <c r="KB576" s="142"/>
    </row>
    <row r="577" spans="2:288" ht="15" customHeight="1" x14ac:dyDescent="0.25">
      <c r="B577" s="1590" t="s">
        <v>1911</v>
      </c>
      <c r="C577" s="1588" t="str">
        <v/>
      </c>
      <c r="D577" s="1588" t="str">
        <v/>
      </c>
      <c r="E577" s="1588" t="str">
        <v/>
      </c>
      <c r="F577" s="1588" t="str">
        <v/>
      </c>
      <c r="G577" s="1588" t="str">
        <v/>
      </c>
      <c r="H577" s="205"/>
      <c r="I577" s="205"/>
      <c r="J577" s="205"/>
      <c r="K577" s="205"/>
      <c r="L577" s="205"/>
      <c r="M577" s="205"/>
      <c r="N577" s="205"/>
      <c r="O577" s="205"/>
      <c r="P577" s="205"/>
      <c r="Q577" s="205"/>
      <c r="R577" s="205"/>
      <c r="S577" s="205"/>
      <c r="T577" s="205"/>
      <c r="U577" s="205"/>
      <c r="V577" s="205"/>
      <c r="W577" s="205"/>
      <c r="X577" s="205"/>
      <c r="Y577" s="205"/>
      <c r="Z577" s="205"/>
      <c r="AA577" s="205"/>
      <c r="AB577" s="205"/>
      <c r="AC577" s="205"/>
      <c r="AD577" s="205"/>
      <c r="AE577" s="205"/>
      <c r="AF577" s="205"/>
      <c r="AG577" s="205"/>
      <c r="AH577" s="205"/>
      <c r="AI577" s="205"/>
      <c r="AJ577" s="205"/>
      <c r="AK577" s="205"/>
      <c r="AL577" s="205"/>
      <c r="AM577" s="205"/>
      <c r="AN577" s="205"/>
      <c r="AO577" s="205"/>
      <c r="AP577" s="205"/>
      <c r="AQ577" s="205"/>
      <c r="AR577" s="205"/>
      <c r="AS577" s="205"/>
      <c r="AT577" s="205"/>
      <c r="AU577" s="205"/>
      <c r="AV577" s="205"/>
      <c r="AW577" s="205"/>
      <c r="AX577" s="205"/>
      <c r="AY577" s="205"/>
      <c r="AZ577" s="205"/>
      <c r="BA577" s="205"/>
      <c r="BB577" s="205"/>
      <c r="BC577" s="205"/>
      <c r="BD577" s="205"/>
      <c r="BE577" s="205"/>
      <c r="BF577" s="205"/>
      <c r="BG577" s="205"/>
      <c r="BH577" s="205"/>
      <c r="BI577" s="205"/>
      <c r="BJ577" s="205"/>
      <c r="BK577" s="205"/>
      <c r="BL577" s="205"/>
      <c r="BM577" s="205"/>
      <c r="BN577" s="205"/>
      <c r="BO577" s="205"/>
      <c r="BP577" s="205"/>
      <c r="BQ577" s="205"/>
      <c r="BR577" s="205"/>
      <c r="BS577" s="205"/>
      <c r="BT577" s="205"/>
      <c r="BU577" s="205"/>
      <c r="BV577" s="205"/>
      <c r="BW577" s="205"/>
      <c r="BX577" s="205"/>
      <c r="BY577" s="205"/>
      <c r="BZ577" s="205"/>
      <c r="CA577" s="205"/>
      <c r="CB577" s="205"/>
      <c r="CC577" s="205"/>
      <c r="CD577" s="205"/>
      <c r="CE577" s="205"/>
      <c r="CF577" s="205"/>
      <c r="CG577" s="205"/>
      <c r="CH577" s="205"/>
      <c r="CI577" s="205"/>
      <c r="CJ577" s="205"/>
      <c r="CK577" s="205"/>
      <c r="CL577" s="205"/>
      <c r="CM577" s="205"/>
      <c r="CN577" s="205"/>
      <c r="CO577" s="205"/>
      <c r="CP577" s="205"/>
      <c r="CQ577" s="205"/>
      <c r="CR577" s="205"/>
      <c r="CS577" s="205"/>
      <c r="CT577" s="205"/>
      <c r="CU577" s="205"/>
      <c r="CV577" s="205"/>
      <c r="CW577" s="205"/>
      <c r="CX577" s="205"/>
      <c r="CY577" s="205"/>
      <c r="CZ577" s="205"/>
      <c r="DA577" s="205"/>
      <c r="DB577" s="205"/>
      <c r="DC577" s="205"/>
      <c r="DD577" s="205"/>
      <c r="DE577" s="205"/>
      <c r="DF577" s="205"/>
      <c r="DG577" s="205"/>
      <c r="DH577" s="205"/>
      <c r="DI577" s="205"/>
      <c r="DJ577" s="205"/>
      <c r="DK577" s="205"/>
      <c r="DL577" s="205"/>
      <c r="DM577" s="205"/>
      <c r="DN577" s="205"/>
      <c r="DO577" s="205"/>
      <c r="DP577" s="205"/>
      <c r="DQ577" s="205"/>
      <c r="DR577" s="205"/>
      <c r="DS577" s="205"/>
      <c r="DT577" s="205"/>
      <c r="DU577" s="205"/>
      <c r="DV577" s="205"/>
      <c r="DW577" s="142"/>
      <c r="DX577" s="205"/>
      <c r="DY577" s="205"/>
      <c r="DZ577" s="205"/>
      <c r="EA577" s="205"/>
      <c r="EB577" s="205"/>
      <c r="EC577" s="205"/>
      <c r="ED577" s="205"/>
      <c r="EE577" s="205"/>
      <c r="EF577" s="205"/>
      <c r="EG577" s="205"/>
      <c r="EH577" s="205"/>
      <c r="EI577" s="205"/>
      <c r="EJ577" s="205"/>
      <c r="EK577" s="205"/>
      <c r="EL577" s="205"/>
      <c r="EM577" s="205"/>
      <c r="EN577" s="205"/>
      <c r="EO577" s="205"/>
      <c r="EP577" s="205"/>
      <c r="EQ577" s="205"/>
      <c r="ER577" s="142"/>
      <c r="ES577" s="205"/>
      <c r="ET577" s="205"/>
      <c r="EU577" s="205"/>
      <c r="EV577" s="205"/>
      <c r="EW577" s="205"/>
      <c r="EX577" s="205"/>
      <c r="EY577" s="205"/>
      <c r="EZ577" s="205"/>
      <c r="FA577" s="205"/>
      <c r="FB577" s="205"/>
      <c r="FC577" s="205"/>
      <c r="FD577" s="205"/>
      <c r="FE577" s="205"/>
      <c r="FF577" s="205"/>
      <c r="FG577" s="205"/>
      <c r="FH577" s="205"/>
      <c r="FI577" s="205"/>
      <c r="FJ577" s="205"/>
      <c r="FK577" s="205"/>
      <c r="FL577" s="205"/>
      <c r="FM577" s="205"/>
      <c r="FN577" s="205"/>
      <c r="FO577" s="205"/>
      <c r="FP577" s="205"/>
      <c r="FQ577" s="205"/>
      <c r="FR577" s="205"/>
      <c r="FS577" s="205"/>
      <c r="FT577" s="205"/>
      <c r="FU577" s="205"/>
      <c r="FV577" s="205"/>
      <c r="FW577" s="205"/>
      <c r="FX577" s="205"/>
      <c r="FY577" s="205"/>
      <c r="FZ577" s="205"/>
      <c r="GA577" s="205"/>
      <c r="GB577" s="205"/>
      <c r="GC577" s="205"/>
      <c r="GD577" s="205"/>
      <c r="GE577" s="205"/>
      <c r="GF577" s="205"/>
      <c r="GG577" s="205"/>
      <c r="GH577" s="205"/>
      <c r="GI577" s="205"/>
      <c r="GJ577" s="205"/>
      <c r="GK577" s="205"/>
      <c r="GL577" s="205"/>
      <c r="GM577" s="205"/>
      <c r="GN577" s="205"/>
      <c r="GO577" s="205"/>
      <c r="GP577" s="205"/>
      <c r="GQ577" s="205"/>
      <c r="GR577" s="205"/>
      <c r="GS577" s="205"/>
      <c r="GT577" s="205"/>
      <c r="GU577" s="205"/>
      <c r="GV577" s="205"/>
      <c r="GW577" s="205"/>
      <c r="GX577" s="205"/>
      <c r="GY577" s="205"/>
      <c r="GZ577" s="205"/>
      <c r="HA577" s="205"/>
      <c r="HB577" s="205"/>
      <c r="HC577" s="205"/>
      <c r="HD577" s="205"/>
      <c r="HE577" s="205"/>
      <c r="HF577" s="205"/>
      <c r="HG577" s="205"/>
      <c r="HH577" s="205"/>
      <c r="HI577" s="205"/>
      <c r="HJ577" s="205"/>
      <c r="HK577" s="205"/>
      <c r="HL577" s="205"/>
      <c r="HM577" s="205"/>
      <c r="HN577" s="205"/>
      <c r="HO577" s="205"/>
      <c r="HP577" s="205"/>
      <c r="HQ577" s="205"/>
      <c r="HR577" s="205"/>
      <c r="HS577" s="205"/>
      <c r="HT577" s="205"/>
      <c r="HU577" s="205"/>
      <c r="HV577" s="205"/>
      <c r="HW577" s="205"/>
      <c r="HX577" s="205"/>
      <c r="HY577" s="205"/>
      <c r="HZ577" s="205"/>
      <c r="IA577" s="205"/>
      <c r="IB577" s="205"/>
      <c r="IC577" s="205"/>
      <c r="ID577" s="205"/>
      <c r="IE577" s="205"/>
      <c r="IF577" s="205"/>
      <c r="IG577" s="205"/>
      <c r="IH577" s="205"/>
      <c r="II577" s="205"/>
      <c r="IJ577" s="205"/>
      <c r="IK577" s="205"/>
      <c r="IL577" s="205"/>
      <c r="IM577" s="205"/>
      <c r="IN577" s="205"/>
      <c r="IO577" s="205"/>
      <c r="IP577" s="205"/>
      <c r="IQ577" s="205"/>
      <c r="IR577" s="205"/>
      <c r="IS577" s="205"/>
      <c r="IT577" s="205"/>
      <c r="IU577" s="205"/>
      <c r="IV577" s="205"/>
      <c r="IW577" s="205"/>
      <c r="IX577" s="205"/>
      <c r="IY577" s="205"/>
      <c r="IZ577" s="205"/>
      <c r="JA577" s="205"/>
      <c r="JB577" s="205"/>
      <c r="JC577" s="205"/>
      <c r="JD577" s="205"/>
      <c r="JE577" s="205"/>
      <c r="JF577" s="205"/>
      <c r="JG577" s="142"/>
      <c r="JH577" s="205"/>
      <c r="JI577" s="205"/>
      <c r="JJ577" s="205"/>
      <c r="JK577" s="205"/>
      <c r="JL577" s="205"/>
      <c r="JM577" s="205"/>
      <c r="JN577" s="205"/>
      <c r="JO577" s="205"/>
      <c r="JP577" s="205"/>
      <c r="JQ577" s="205"/>
      <c r="JR577" s="205"/>
      <c r="JS577" s="205"/>
      <c r="JT577" s="205"/>
      <c r="JU577" s="205"/>
      <c r="JV577" s="205"/>
      <c r="JW577" s="205"/>
      <c r="JX577" s="205"/>
      <c r="JY577" s="205"/>
      <c r="JZ577" s="205"/>
      <c r="KA577" s="205"/>
      <c r="KB577" s="142"/>
    </row>
    <row r="578" spans="2:288" ht="15" customHeight="1" x14ac:dyDescent="0.25">
      <c r="B578" s="1590" t="s">
        <v>1912</v>
      </c>
      <c r="C578" s="1588" t="str">
        <v/>
      </c>
      <c r="D578" s="1588" t="str">
        <v/>
      </c>
      <c r="E578" s="1588" t="str">
        <v/>
      </c>
      <c r="F578" s="1588" t="str">
        <v/>
      </c>
      <c r="G578" s="1588" t="str">
        <v/>
      </c>
      <c r="H578" s="205"/>
      <c r="I578" s="205"/>
      <c r="J578" s="205"/>
      <c r="K578" s="205"/>
      <c r="L578" s="205"/>
      <c r="M578" s="205"/>
      <c r="N578" s="205"/>
      <c r="O578" s="205"/>
      <c r="P578" s="205"/>
      <c r="Q578" s="205"/>
      <c r="R578" s="205"/>
      <c r="S578" s="205"/>
      <c r="T578" s="205"/>
      <c r="U578" s="205"/>
      <c r="V578" s="205"/>
      <c r="W578" s="205"/>
      <c r="X578" s="205"/>
      <c r="Y578" s="205"/>
      <c r="Z578" s="205"/>
      <c r="AA578" s="205"/>
      <c r="AB578" s="205"/>
      <c r="AC578" s="205"/>
      <c r="AD578" s="205"/>
      <c r="AE578" s="205"/>
      <c r="AF578" s="205"/>
      <c r="AG578" s="205"/>
      <c r="AH578" s="205"/>
      <c r="AI578" s="205"/>
      <c r="AJ578" s="205"/>
      <c r="AK578" s="205"/>
      <c r="AL578" s="205"/>
      <c r="AM578" s="205"/>
      <c r="AN578" s="205"/>
      <c r="AO578" s="205"/>
      <c r="AP578" s="205"/>
      <c r="AQ578" s="205"/>
      <c r="AR578" s="205"/>
      <c r="AS578" s="205"/>
      <c r="AT578" s="205"/>
      <c r="AU578" s="205"/>
      <c r="AV578" s="205"/>
      <c r="AW578" s="205"/>
      <c r="AX578" s="205"/>
      <c r="AY578" s="205"/>
      <c r="AZ578" s="205"/>
      <c r="BA578" s="205"/>
      <c r="BB578" s="205"/>
      <c r="BC578" s="205"/>
      <c r="BD578" s="205"/>
      <c r="BE578" s="205"/>
      <c r="BF578" s="205"/>
      <c r="BG578" s="205"/>
      <c r="BH578" s="205"/>
      <c r="BI578" s="205"/>
      <c r="BJ578" s="205"/>
      <c r="BK578" s="205"/>
      <c r="BL578" s="205"/>
      <c r="BM578" s="205"/>
      <c r="BN578" s="205"/>
      <c r="BO578" s="205"/>
      <c r="BP578" s="205"/>
      <c r="BQ578" s="205"/>
      <c r="BR578" s="205"/>
      <c r="BS578" s="205"/>
      <c r="BT578" s="205"/>
      <c r="BU578" s="205"/>
      <c r="BV578" s="205"/>
      <c r="BW578" s="205"/>
      <c r="BX578" s="205"/>
      <c r="BY578" s="205"/>
      <c r="BZ578" s="205"/>
      <c r="CA578" s="205"/>
      <c r="CB578" s="205"/>
      <c r="CC578" s="205"/>
      <c r="CD578" s="205"/>
      <c r="CE578" s="205"/>
      <c r="CF578" s="205"/>
      <c r="CG578" s="205"/>
      <c r="CH578" s="205"/>
      <c r="CI578" s="205"/>
      <c r="CJ578" s="205"/>
      <c r="CK578" s="205"/>
      <c r="CL578" s="205"/>
      <c r="CM578" s="205"/>
      <c r="CN578" s="205"/>
      <c r="CO578" s="205"/>
      <c r="CP578" s="205"/>
      <c r="CQ578" s="205"/>
      <c r="CR578" s="205"/>
      <c r="CS578" s="205"/>
      <c r="CT578" s="205"/>
      <c r="CU578" s="205"/>
      <c r="CV578" s="205"/>
      <c r="CW578" s="205"/>
      <c r="CX578" s="205"/>
      <c r="CY578" s="205"/>
      <c r="CZ578" s="205"/>
      <c r="DA578" s="205"/>
      <c r="DB578" s="205"/>
      <c r="DC578" s="205"/>
      <c r="DD578" s="205"/>
      <c r="DE578" s="205"/>
      <c r="DF578" s="205"/>
      <c r="DG578" s="205"/>
      <c r="DH578" s="205"/>
      <c r="DI578" s="205"/>
      <c r="DJ578" s="205"/>
      <c r="DK578" s="205"/>
      <c r="DL578" s="205"/>
      <c r="DM578" s="205"/>
      <c r="DN578" s="205"/>
      <c r="DO578" s="205"/>
      <c r="DP578" s="205"/>
      <c r="DQ578" s="205"/>
      <c r="DR578" s="205"/>
      <c r="DS578" s="205"/>
      <c r="DT578" s="205"/>
      <c r="DU578" s="205"/>
      <c r="DV578" s="205"/>
      <c r="DW578" s="142"/>
      <c r="DX578" s="205"/>
      <c r="DY578" s="205"/>
      <c r="DZ578" s="205"/>
      <c r="EA578" s="205"/>
      <c r="EB578" s="205"/>
      <c r="EC578" s="205"/>
      <c r="ED578" s="205"/>
      <c r="EE578" s="205"/>
      <c r="EF578" s="205"/>
      <c r="EG578" s="205"/>
      <c r="EH578" s="205"/>
      <c r="EI578" s="205"/>
      <c r="EJ578" s="205"/>
      <c r="EK578" s="205"/>
      <c r="EL578" s="205"/>
      <c r="EM578" s="205"/>
      <c r="EN578" s="205"/>
      <c r="EO578" s="205"/>
      <c r="EP578" s="205"/>
      <c r="EQ578" s="205"/>
      <c r="ER578" s="142"/>
      <c r="ES578" s="205"/>
      <c r="ET578" s="205"/>
      <c r="EU578" s="205"/>
      <c r="EV578" s="205"/>
      <c r="EW578" s="205"/>
      <c r="EX578" s="205"/>
      <c r="EY578" s="205"/>
      <c r="EZ578" s="205"/>
      <c r="FA578" s="205"/>
      <c r="FB578" s="205"/>
      <c r="FC578" s="205"/>
      <c r="FD578" s="205"/>
      <c r="FE578" s="205"/>
      <c r="FF578" s="205"/>
      <c r="FG578" s="205"/>
      <c r="FH578" s="205"/>
      <c r="FI578" s="205"/>
      <c r="FJ578" s="205"/>
      <c r="FK578" s="205"/>
      <c r="FL578" s="205"/>
      <c r="FM578" s="205"/>
      <c r="FN578" s="205"/>
      <c r="FO578" s="205"/>
      <c r="FP578" s="205"/>
      <c r="FQ578" s="205"/>
      <c r="FR578" s="205"/>
      <c r="FS578" s="205"/>
      <c r="FT578" s="205"/>
      <c r="FU578" s="205"/>
      <c r="FV578" s="205"/>
      <c r="FW578" s="205"/>
      <c r="FX578" s="205"/>
      <c r="FY578" s="205"/>
      <c r="FZ578" s="205"/>
      <c r="GA578" s="205"/>
      <c r="GB578" s="205"/>
      <c r="GC578" s="205"/>
      <c r="GD578" s="205"/>
      <c r="GE578" s="205"/>
      <c r="GF578" s="205"/>
      <c r="GG578" s="205"/>
      <c r="GH578" s="205"/>
      <c r="GI578" s="205"/>
      <c r="GJ578" s="205"/>
      <c r="GK578" s="205"/>
      <c r="GL578" s="205"/>
      <c r="GM578" s="205"/>
      <c r="GN578" s="205"/>
      <c r="GO578" s="205"/>
      <c r="GP578" s="205"/>
      <c r="GQ578" s="205"/>
      <c r="GR578" s="205"/>
      <c r="GS578" s="205"/>
      <c r="GT578" s="205"/>
      <c r="GU578" s="205"/>
      <c r="GV578" s="205"/>
      <c r="GW578" s="205"/>
      <c r="GX578" s="205"/>
      <c r="GY578" s="205"/>
      <c r="GZ578" s="205"/>
      <c r="HA578" s="205"/>
      <c r="HB578" s="205"/>
      <c r="HC578" s="205"/>
      <c r="HD578" s="205"/>
      <c r="HE578" s="205"/>
      <c r="HF578" s="205"/>
      <c r="HG578" s="205"/>
      <c r="HH578" s="205"/>
      <c r="HI578" s="205"/>
      <c r="HJ578" s="205"/>
      <c r="HK578" s="205"/>
      <c r="HL578" s="205"/>
      <c r="HM578" s="205"/>
      <c r="HN578" s="205"/>
      <c r="HO578" s="205"/>
      <c r="HP578" s="205"/>
      <c r="HQ578" s="205"/>
      <c r="HR578" s="205"/>
      <c r="HS578" s="205"/>
      <c r="HT578" s="205"/>
      <c r="HU578" s="205"/>
      <c r="HV578" s="205"/>
      <c r="HW578" s="205"/>
      <c r="HX578" s="205"/>
      <c r="HY578" s="205"/>
      <c r="HZ578" s="205"/>
      <c r="IA578" s="205"/>
      <c r="IB578" s="205"/>
      <c r="IC578" s="205"/>
      <c r="ID578" s="205"/>
      <c r="IE578" s="205"/>
      <c r="IF578" s="205"/>
      <c r="IG578" s="205"/>
      <c r="IH578" s="205"/>
      <c r="II578" s="205"/>
      <c r="IJ578" s="205"/>
      <c r="IK578" s="205"/>
      <c r="IL578" s="205"/>
      <c r="IM578" s="205"/>
      <c r="IN578" s="205"/>
      <c r="IO578" s="205"/>
      <c r="IP578" s="205"/>
      <c r="IQ578" s="205"/>
      <c r="IR578" s="205"/>
      <c r="IS578" s="205"/>
      <c r="IT578" s="205"/>
      <c r="IU578" s="205"/>
      <c r="IV578" s="205"/>
      <c r="IW578" s="205"/>
      <c r="IX578" s="205"/>
      <c r="IY578" s="205"/>
      <c r="IZ578" s="205"/>
      <c r="JA578" s="205"/>
      <c r="JB578" s="205"/>
      <c r="JC578" s="205"/>
      <c r="JD578" s="205"/>
      <c r="JE578" s="205"/>
      <c r="JF578" s="205"/>
      <c r="JG578" s="142"/>
      <c r="JH578" s="205"/>
      <c r="JI578" s="205"/>
      <c r="JJ578" s="205"/>
      <c r="JK578" s="205"/>
      <c r="JL578" s="205"/>
      <c r="JM578" s="205"/>
      <c r="JN578" s="205"/>
      <c r="JO578" s="205"/>
      <c r="JP578" s="205"/>
      <c r="JQ578" s="205"/>
      <c r="JR578" s="205"/>
      <c r="JS578" s="205"/>
      <c r="JT578" s="205"/>
      <c r="JU578" s="205"/>
      <c r="JV578" s="205"/>
      <c r="JW578" s="205"/>
      <c r="JX578" s="205"/>
      <c r="JY578" s="205"/>
      <c r="JZ578" s="205"/>
      <c r="KA578" s="205"/>
      <c r="KB578" s="142"/>
    </row>
    <row r="579" spans="2:288" ht="15" customHeight="1" x14ac:dyDescent="0.25">
      <c r="B579" s="1590" t="s">
        <v>1913</v>
      </c>
      <c r="C579" s="1588" t="str">
        <v/>
      </c>
      <c r="D579" s="1588" t="str">
        <v/>
      </c>
      <c r="E579" s="1588" t="str">
        <v/>
      </c>
      <c r="F579" s="1588" t="str">
        <v/>
      </c>
      <c r="G579" s="1588" t="str">
        <v/>
      </c>
      <c r="H579" s="205"/>
      <c r="I579" s="205"/>
      <c r="J579" s="205"/>
      <c r="K579" s="205"/>
      <c r="L579" s="205"/>
      <c r="M579" s="205"/>
      <c r="N579" s="205"/>
      <c r="O579" s="205"/>
      <c r="P579" s="205"/>
      <c r="Q579" s="205"/>
      <c r="R579" s="205"/>
      <c r="S579" s="205"/>
      <c r="T579" s="205"/>
      <c r="U579" s="205"/>
      <c r="V579" s="205"/>
      <c r="W579" s="205"/>
      <c r="X579" s="205"/>
      <c r="Y579" s="205"/>
      <c r="Z579" s="205"/>
      <c r="AA579" s="205"/>
      <c r="AB579" s="205"/>
      <c r="AC579" s="205"/>
      <c r="AD579" s="205"/>
      <c r="AE579" s="205"/>
      <c r="AF579" s="205"/>
      <c r="AG579" s="205"/>
      <c r="AH579" s="205"/>
      <c r="AI579" s="205"/>
      <c r="AJ579" s="205"/>
      <c r="AK579" s="205"/>
      <c r="AL579" s="205"/>
      <c r="AM579" s="205"/>
      <c r="AN579" s="205"/>
      <c r="AO579" s="205"/>
      <c r="AP579" s="205"/>
      <c r="AQ579" s="205"/>
      <c r="AR579" s="205"/>
      <c r="AS579" s="205"/>
      <c r="AT579" s="205"/>
      <c r="AU579" s="205"/>
      <c r="AV579" s="205"/>
      <c r="AW579" s="205"/>
      <c r="AX579" s="205"/>
      <c r="AY579" s="205"/>
      <c r="AZ579" s="205"/>
      <c r="BA579" s="205"/>
      <c r="BB579" s="205"/>
      <c r="BC579" s="205"/>
      <c r="BD579" s="205"/>
      <c r="BE579" s="205"/>
      <c r="BF579" s="205"/>
      <c r="BG579" s="205"/>
      <c r="BH579" s="205"/>
      <c r="BI579" s="205"/>
      <c r="BJ579" s="205"/>
      <c r="BK579" s="205"/>
      <c r="BL579" s="205"/>
      <c r="BM579" s="205"/>
      <c r="BN579" s="205"/>
      <c r="BO579" s="205"/>
      <c r="BP579" s="205"/>
      <c r="BQ579" s="205"/>
      <c r="BR579" s="205"/>
      <c r="BS579" s="205"/>
      <c r="BT579" s="205"/>
      <c r="BU579" s="205"/>
      <c r="BV579" s="205"/>
      <c r="BW579" s="205"/>
      <c r="BX579" s="205"/>
      <c r="BY579" s="205"/>
      <c r="BZ579" s="205"/>
      <c r="CA579" s="205"/>
      <c r="CB579" s="205"/>
      <c r="CC579" s="205"/>
      <c r="CD579" s="205"/>
      <c r="CE579" s="205"/>
      <c r="CF579" s="205"/>
      <c r="CG579" s="205"/>
      <c r="CH579" s="205"/>
      <c r="CI579" s="205"/>
      <c r="CJ579" s="205"/>
      <c r="CK579" s="205"/>
      <c r="CL579" s="205"/>
      <c r="CM579" s="205"/>
      <c r="CN579" s="205"/>
      <c r="CO579" s="205"/>
      <c r="CP579" s="205"/>
      <c r="CQ579" s="205"/>
      <c r="CR579" s="205"/>
      <c r="CS579" s="205"/>
      <c r="CT579" s="205"/>
      <c r="CU579" s="205"/>
      <c r="CV579" s="205"/>
      <c r="CW579" s="205"/>
      <c r="CX579" s="205"/>
      <c r="CY579" s="205"/>
      <c r="CZ579" s="205"/>
      <c r="DA579" s="205"/>
      <c r="DB579" s="205"/>
      <c r="DC579" s="205"/>
      <c r="DD579" s="205"/>
      <c r="DE579" s="205"/>
      <c r="DF579" s="205"/>
      <c r="DG579" s="205"/>
      <c r="DH579" s="205"/>
      <c r="DI579" s="205"/>
      <c r="DJ579" s="205"/>
      <c r="DK579" s="205"/>
      <c r="DL579" s="205"/>
      <c r="DM579" s="205"/>
      <c r="DN579" s="205"/>
      <c r="DO579" s="205"/>
      <c r="DP579" s="205"/>
      <c r="DQ579" s="205"/>
      <c r="DR579" s="205"/>
      <c r="DS579" s="205"/>
      <c r="DT579" s="205"/>
      <c r="DU579" s="205"/>
      <c r="DV579" s="205"/>
      <c r="DW579" s="142"/>
      <c r="DX579" s="205"/>
      <c r="DY579" s="205"/>
      <c r="DZ579" s="205"/>
      <c r="EA579" s="205"/>
      <c r="EB579" s="205"/>
      <c r="EC579" s="205"/>
      <c r="ED579" s="205"/>
      <c r="EE579" s="205"/>
      <c r="EF579" s="205"/>
      <c r="EG579" s="205"/>
      <c r="EH579" s="205"/>
      <c r="EI579" s="205"/>
      <c r="EJ579" s="205"/>
      <c r="EK579" s="205"/>
      <c r="EL579" s="205"/>
      <c r="EM579" s="205"/>
      <c r="EN579" s="205"/>
      <c r="EO579" s="205"/>
      <c r="EP579" s="205"/>
      <c r="EQ579" s="205"/>
      <c r="ER579" s="142"/>
      <c r="ES579" s="205"/>
      <c r="ET579" s="205"/>
      <c r="EU579" s="205"/>
      <c r="EV579" s="205"/>
      <c r="EW579" s="205"/>
      <c r="EX579" s="205"/>
      <c r="EY579" s="205"/>
      <c r="EZ579" s="205"/>
      <c r="FA579" s="205"/>
      <c r="FB579" s="205"/>
      <c r="FC579" s="205"/>
      <c r="FD579" s="205"/>
      <c r="FE579" s="205"/>
      <c r="FF579" s="205"/>
      <c r="FG579" s="205"/>
      <c r="FH579" s="205"/>
      <c r="FI579" s="205"/>
      <c r="FJ579" s="205"/>
      <c r="FK579" s="205"/>
      <c r="FL579" s="205"/>
      <c r="FM579" s="205"/>
      <c r="FN579" s="205"/>
      <c r="FO579" s="205"/>
      <c r="FP579" s="205"/>
      <c r="FQ579" s="205"/>
      <c r="FR579" s="205"/>
      <c r="FS579" s="205"/>
      <c r="FT579" s="205"/>
      <c r="FU579" s="205"/>
      <c r="FV579" s="205"/>
      <c r="FW579" s="205"/>
      <c r="FX579" s="205"/>
      <c r="FY579" s="205"/>
      <c r="FZ579" s="205"/>
      <c r="GA579" s="205"/>
      <c r="GB579" s="205"/>
      <c r="GC579" s="205"/>
      <c r="GD579" s="205"/>
      <c r="GE579" s="205"/>
      <c r="GF579" s="205"/>
      <c r="GG579" s="205"/>
      <c r="GH579" s="205"/>
      <c r="GI579" s="205"/>
      <c r="GJ579" s="205"/>
      <c r="GK579" s="205"/>
      <c r="GL579" s="205"/>
      <c r="GM579" s="205"/>
      <c r="GN579" s="205"/>
      <c r="GO579" s="205"/>
      <c r="GP579" s="205"/>
      <c r="GQ579" s="205"/>
      <c r="GR579" s="205"/>
      <c r="GS579" s="205"/>
      <c r="GT579" s="205"/>
      <c r="GU579" s="205"/>
      <c r="GV579" s="205"/>
      <c r="GW579" s="205"/>
      <c r="GX579" s="205"/>
      <c r="GY579" s="205"/>
      <c r="GZ579" s="205"/>
      <c r="HA579" s="205"/>
      <c r="HB579" s="205"/>
      <c r="HC579" s="205"/>
      <c r="HD579" s="205"/>
      <c r="HE579" s="205"/>
      <c r="HF579" s="205"/>
      <c r="HG579" s="205"/>
      <c r="HH579" s="205"/>
      <c r="HI579" s="205"/>
      <c r="HJ579" s="205"/>
      <c r="HK579" s="205"/>
      <c r="HL579" s="205"/>
      <c r="HM579" s="205"/>
      <c r="HN579" s="205"/>
      <c r="HO579" s="205"/>
      <c r="HP579" s="205"/>
      <c r="HQ579" s="205"/>
      <c r="HR579" s="205"/>
      <c r="HS579" s="205"/>
      <c r="HT579" s="205"/>
      <c r="HU579" s="205"/>
      <c r="HV579" s="205"/>
      <c r="HW579" s="205"/>
      <c r="HX579" s="205"/>
      <c r="HY579" s="205"/>
      <c r="HZ579" s="205"/>
      <c r="IA579" s="205"/>
      <c r="IB579" s="205"/>
      <c r="IC579" s="205"/>
      <c r="ID579" s="205"/>
      <c r="IE579" s="205"/>
      <c r="IF579" s="205"/>
      <c r="IG579" s="205"/>
      <c r="IH579" s="205"/>
      <c r="II579" s="205"/>
      <c r="IJ579" s="205"/>
      <c r="IK579" s="205"/>
      <c r="IL579" s="205"/>
      <c r="IM579" s="205"/>
      <c r="IN579" s="205"/>
      <c r="IO579" s="205"/>
      <c r="IP579" s="205"/>
      <c r="IQ579" s="205"/>
      <c r="IR579" s="205"/>
      <c r="IS579" s="205"/>
      <c r="IT579" s="205"/>
      <c r="IU579" s="205"/>
      <c r="IV579" s="205"/>
      <c r="IW579" s="205"/>
      <c r="IX579" s="205"/>
      <c r="IY579" s="205"/>
      <c r="IZ579" s="205"/>
      <c r="JA579" s="205"/>
      <c r="JB579" s="205"/>
      <c r="JC579" s="205"/>
      <c r="JD579" s="205"/>
      <c r="JE579" s="205"/>
      <c r="JF579" s="205"/>
      <c r="JG579" s="142"/>
      <c r="JH579" s="205"/>
      <c r="JI579" s="205"/>
      <c r="JJ579" s="205"/>
      <c r="JK579" s="205"/>
      <c r="JL579" s="205"/>
      <c r="JM579" s="205"/>
      <c r="JN579" s="205"/>
      <c r="JO579" s="205"/>
      <c r="JP579" s="205"/>
      <c r="JQ579" s="205"/>
      <c r="JR579" s="205"/>
      <c r="JS579" s="205"/>
      <c r="JT579" s="205"/>
      <c r="JU579" s="205"/>
      <c r="JV579" s="205"/>
      <c r="JW579" s="205"/>
      <c r="JX579" s="205"/>
      <c r="JY579" s="205"/>
      <c r="JZ579" s="205"/>
      <c r="KA579" s="205"/>
      <c r="KB579" s="142"/>
    </row>
    <row r="580" spans="2:288" ht="15" customHeight="1" x14ac:dyDescent="0.25">
      <c r="B580" s="1590" t="s">
        <v>1914</v>
      </c>
      <c r="C580" s="1588" t="str">
        <v/>
      </c>
      <c r="D580" s="1588" t="str">
        <v/>
      </c>
      <c r="E580" s="1588" t="str">
        <v/>
      </c>
      <c r="F580" s="1588" t="str">
        <v/>
      </c>
      <c r="G580" s="1588" t="str">
        <v/>
      </c>
      <c r="H580" s="205"/>
      <c r="I580" s="205"/>
      <c r="J580" s="205"/>
      <c r="K580" s="205"/>
      <c r="L580" s="205"/>
      <c r="M580" s="205"/>
      <c r="N580" s="205"/>
      <c r="O580" s="205"/>
      <c r="P580" s="205"/>
      <c r="Q580" s="205"/>
      <c r="R580" s="205"/>
      <c r="S580" s="205"/>
      <c r="T580" s="205"/>
      <c r="U580" s="205"/>
      <c r="V580" s="205"/>
      <c r="W580" s="205"/>
      <c r="X580" s="205"/>
      <c r="Y580" s="205"/>
      <c r="Z580" s="205"/>
      <c r="AA580" s="205"/>
      <c r="AB580" s="205"/>
      <c r="AC580" s="205"/>
      <c r="AD580" s="205"/>
      <c r="AE580" s="205"/>
      <c r="AF580" s="205"/>
      <c r="AG580" s="205"/>
      <c r="AH580" s="205"/>
      <c r="AI580" s="205"/>
      <c r="AJ580" s="205"/>
      <c r="AK580" s="205"/>
      <c r="AL580" s="205"/>
      <c r="AM580" s="205"/>
      <c r="AN580" s="205"/>
      <c r="AO580" s="205"/>
      <c r="AP580" s="205"/>
      <c r="AQ580" s="205"/>
      <c r="AR580" s="205"/>
      <c r="AS580" s="205"/>
      <c r="AT580" s="205"/>
      <c r="AU580" s="205"/>
      <c r="AV580" s="205"/>
      <c r="AW580" s="205"/>
      <c r="AX580" s="205"/>
      <c r="AY580" s="205"/>
      <c r="AZ580" s="205"/>
      <c r="BA580" s="205"/>
      <c r="BB580" s="205"/>
      <c r="BC580" s="205"/>
      <c r="BD580" s="205"/>
      <c r="BE580" s="205"/>
      <c r="BF580" s="205"/>
      <c r="BG580" s="205"/>
      <c r="BH580" s="205"/>
      <c r="BI580" s="205"/>
      <c r="BJ580" s="205"/>
      <c r="BK580" s="205"/>
      <c r="BL580" s="205"/>
      <c r="BM580" s="205"/>
      <c r="BN580" s="205"/>
      <c r="BO580" s="205"/>
      <c r="BP580" s="205"/>
      <c r="BQ580" s="205"/>
      <c r="BR580" s="205"/>
      <c r="BS580" s="205"/>
      <c r="BT580" s="205"/>
      <c r="BU580" s="205"/>
      <c r="BV580" s="205"/>
      <c r="BW580" s="205"/>
      <c r="BX580" s="205"/>
      <c r="BY580" s="205"/>
      <c r="BZ580" s="205"/>
      <c r="CA580" s="205"/>
      <c r="CB580" s="205"/>
      <c r="CC580" s="205"/>
      <c r="CD580" s="205"/>
      <c r="CE580" s="205"/>
      <c r="CF580" s="205"/>
      <c r="CG580" s="205"/>
      <c r="CH580" s="205"/>
      <c r="CI580" s="205"/>
      <c r="CJ580" s="205"/>
      <c r="CK580" s="205"/>
      <c r="CL580" s="205"/>
      <c r="CM580" s="205"/>
      <c r="CN580" s="205"/>
      <c r="CO580" s="205"/>
      <c r="CP580" s="205"/>
      <c r="CQ580" s="205"/>
      <c r="CR580" s="205"/>
      <c r="CS580" s="205"/>
      <c r="CT580" s="205"/>
      <c r="CU580" s="205"/>
      <c r="CV580" s="205"/>
      <c r="CW580" s="205"/>
      <c r="CX580" s="205"/>
      <c r="CY580" s="205"/>
      <c r="CZ580" s="205"/>
      <c r="DA580" s="205"/>
      <c r="DB580" s="205"/>
      <c r="DC580" s="205"/>
      <c r="DD580" s="205"/>
      <c r="DE580" s="205"/>
      <c r="DF580" s="205"/>
      <c r="DG580" s="205"/>
      <c r="DH580" s="205"/>
      <c r="DI580" s="205"/>
      <c r="DJ580" s="205"/>
      <c r="DK580" s="205"/>
      <c r="DL580" s="205"/>
      <c r="DM580" s="205"/>
      <c r="DN580" s="205"/>
      <c r="DO580" s="205"/>
      <c r="DP580" s="205"/>
      <c r="DQ580" s="205"/>
      <c r="DR580" s="205"/>
      <c r="DS580" s="205"/>
      <c r="DT580" s="205"/>
      <c r="DU580" s="205"/>
      <c r="DV580" s="205"/>
      <c r="DW580" s="142"/>
      <c r="DX580" s="205"/>
      <c r="DY580" s="205"/>
      <c r="DZ580" s="205"/>
      <c r="EA580" s="205"/>
      <c r="EB580" s="205"/>
      <c r="EC580" s="205"/>
      <c r="ED580" s="205"/>
      <c r="EE580" s="205"/>
      <c r="EF580" s="205"/>
      <c r="EG580" s="205"/>
      <c r="EH580" s="205"/>
      <c r="EI580" s="205"/>
      <c r="EJ580" s="205"/>
      <c r="EK580" s="205"/>
      <c r="EL580" s="205"/>
      <c r="EM580" s="205"/>
      <c r="EN580" s="205"/>
      <c r="EO580" s="205"/>
      <c r="EP580" s="205"/>
      <c r="EQ580" s="205"/>
      <c r="ER580" s="142"/>
      <c r="ES580" s="205"/>
      <c r="ET580" s="205"/>
      <c r="EU580" s="205"/>
      <c r="EV580" s="205"/>
      <c r="EW580" s="205"/>
      <c r="EX580" s="205"/>
      <c r="EY580" s="205"/>
      <c r="EZ580" s="205"/>
      <c r="FA580" s="205"/>
      <c r="FB580" s="205"/>
      <c r="FC580" s="205"/>
      <c r="FD580" s="205"/>
      <c r="FE580" s="205"/>
      <c r="FF580" s="205"/>
      <c r="FG580" s="205"/>
      <c r="FH580" s="205"/>
      <c r="FI580" s="205"/>
      <c r="FJ580" s="205"/>
      <c r="FK580" s="205"/>
      <c r="FL580" s="205"/>
      <c r="FM580" s="205"/>
      <c r="FN580" s="205"/>
      <c r="FO580" s="205"/>
      <c r="FP580" s="205"/>
      <c r="FQ580" s="205"/>
      <c r="FR580" s="205"/>
      <c r="FS580" s="205"/>
      <c r="FT580" s="205"/>
      <c r="FU580" s="205"/>
      <c r="FV580" s="205"/>
      <c r="FW580" s="205"/>
      <c r="FX580" s="205"/>
      <c r="FY580" s="205"/>
      <c r="FZ580" s="205"/>
      <c r="GA580" s="205"/>
      <c r="GB580" s="205"/>
      <c r="GC580" s="205"/>
      <c r="GD580" s="205"/>
      <c r="GE580" s="205"/>
      <c r="GF580" s="205"/>
      <c r="GG580" s="205"/>
      <c r="GH580" s="205"/>
      <c r="GI580" s="205"/>
      <c r="GJ580" s="205"/>
      <c r="GK580" s="205"/>
      <c r="GL580" s="205"/>
      <c r="GM580" s="205"/>
      <c r="GN580" s="205"/>
      <c r="GO580" s="205"/>
      <c r="GP580" s="205"/>
      <c r="GQ580" s="205"/>
      <c r="GR580" s="205"/>
      <c r="GS580" s="205"/>
      <c r="GT580" s="205"/>
      <c r="GU580" s="205"/>
      <c r="GV580" s="205"/>
      <c r="GW580" s="205"/>
      <c r="GX580" s="205"/>
      <c r="GY580" s="205"/>
      <c r="GZ580" s="205"/>
      <c r="HA580" s="205"/>
      <c r="HB580" s="205"/>
      <c r="HC580" s="205"/>
      <c r="HD580" s="205"/>
      <c r="HE580" s="205"/>
      <c r="HF580" s="205"/>
      <c r="HG580" s="205"/>
      <c r="HH580" s="205"/>
      <c r="HI580" s="205"/>
      <c r="HJ580" s="205"/>
      <c r="HK580" s="205"/>
      <c r="HL580" s="205"/>
      <c r="HM580" s="205"/>
      <c r="HN580" s="205"/>
      <c r="HO580" s="205"/>
      <c r="HP580" s="205"/>
      <c r="HQ580" s="205"/>
      <c r="HR580" s="205"/>
      <c r="HS580" s="205"/>
      <c r="HT580" s="205"/>
      <c r="HU580" s="205"/>
      <c r="HV580" s="205"/>
      <c r="HW580" s="205"/>
      <c r="HX580" s="205"/>
      <c r="HY580" s="205"/>
      <c r="HZ580" s="205"/>
      <c r="IA580" s="205"/>
      <c r="IB580" s="205"/>
      <c r="IC580" s="205"/>
      <c r="ID580" s="205"/>
      <c r="IE580" s="205"/>
      <c r="IF580" s="205"/>
      <c r="IG580" s="205"/>
      <c r="IH580" s="205"/>
      <c r="II580" s="205"/>
      <c r="IJ580" s="205"/>
      <c r="IK580" s="205"/>
      <c r="IL580" s="205"/>
      <c r="IM580" s="205"/>
      <c r="IN580" s="205"/>
      <c r="IO580" s="205"/>
      <c r="IP580" s="205"/>
      <c r="IQ580" s="205"/>
      <c r="IR580" s="205"/>
      <c r="IS580" s="205"/>
      <c r="IT580" s="205"/>
      <c r="IU580" s="205"/>
      <c r="IV580" s="205"/>
      <c r="IW580" s="205"/>
      <c r="IX580" s="205"/>
      <c r="IY580" s="205"/>
      <c r="IZ580" s="205"/>
      <c r="JA580" s="205"/>
      <c r="JB580" s="205"/>
      <c r="JC580" s="205"/>
      <c r="JD580" s="205"/>
      <c r="JE580" s="205"/>
      <c r="JF580" s="205"/>
      <c r="JG580" s="142"/>
      <c r="JH580" s="205"/>
      <c r="JI580" s="205"/>
      <c r="JJ580" s="205"/>
      <c r="JK580" s="205"/>
      <c r="JL580" s="205"/>
      <c r="JM580" s="205"/>
      <c r="JN580" s="205"/>
      <c r="JO580" s="205"/>
      <c r="JP580" s="205"/>
      <c r="JQ580" s="205"/>
      <c r="JR580" s="205"/>
      <c r="JS580" s="205"/>
      <c r="JT580" s="205"/>
      <c r="JU580" s="205"/>
      <c r="JV580" s="205"/>
      <c r="JW580" s="205"/>
      <c r="JX580" s="205"/>
      <c r="JY580" s="205"/>
      <c r="JZ580" s="205"/>
      <c r="KA580" s="205"/>
      <c r="KB580" s="142"/>
    </row>
    <row r="581" spans="2:288" ht="15" customHeight="1" x14ac:dyDescent="0.25">
      <c r="B581" s="1590" t="s">
        <v>1915</v>
      </c>
      <c r="C581" s="1588" t="str">
        <v/>
      </c>
      <c r="D581" s="1588" t="str">
        <v/>
      </c>
      <c r="E581" s="1588" t="str">
        <v/>
      </c>
      <c r="F581" s="1588" t="str">
        <v/>
      </c>
      <c r="G581" s="1588" t="str">
        <v/>
      </c>
      <c r="H581" s="205"/>
      <c r="I581" s="205"/>
      <c r="J581" s="205"/>
      <c r="K581" s="205"/>
      <c r="L581" s="205"/>
      <c r="M581" s="205"/>
      <c r="N581" s="205"/>
      <c r="O581" s="205"/>
      <c r="P581" s="205"/>
      <c r="Q581" s="205"/>
      <c r="R581" s="205"/>
      <c r="S581" s="205"/>
      <c r="T581" s="205"/>
      <c r="U581" s="205"/>
      <c r="V581" s="205"/>
      <c r="W581" s="205"/>
      <c r="X581" s="205"/>
      <c r="Y581" s="205"/>
      <c r="Z581" s="205"/>
      <c r="AA581" s="205"/>
      <c r="AB581" s="205"/>
      <c r="AC581" s="205"/>
      <c r="AD581" s="205"/>
      <c r="AE581" s="205"/>
      <c r="AF581" s="205"/>
      <c r="AG581" s="205"/>
      <c r="AH581" s="205"/>
      <c r="AI581" s="205"/>
      <c r="AJ581" s="205"/>
      <c r="AK581" s="205"/>
      <c r="AL581" s="205"/>
      <c r="AM581" s="205"/>
      <c r="AN581" s="205"/>
      <c r="AO581" s="205"/>
      <c r="AP581" s="205"/>
      <c r="AQ581" s="205"/>
      <c r="AR581" s="205"/>
      <c r="AS581" s="205"/>
      <c r="AT581" s="205"/>
      <c r="AU581" s="205"/>
      <c r="AV581" s="205"/>
      <c r="AW581" s="205"/>
      <c r="AX581" s="205"/>
      <c r="AY581" s="205"/>
      <c r="AZ581" s="205"/>
      <c r="BA581" s="205"/>
      <c r="BB581" s="205"/>
      <c r="BC581" s="205"/>
      <c r="BD581" s="205"/>
      <c r="BE581" s="205"/>
      <c r="BF581" s="205"/>
      <c r="BG581" s="205"/>
      <c r="BH581" s="205"/>
      <c r="BI581" s="205"/>
      <c r="BJ581" s="205"/>
      <c r="BK581" s="205"/>
      <c r="BL581" s="205"/>
      <c r="BM581" s="205"/>
      <c r="BN581" s="205"/>
      <c r="BO581" s="205"/>
      <c r="BP581" s="205"/>
      <c r="BQ581" s="205"/>
      <c r="BR581" s="205"/>
      <c r="BS581" s="205"/>
      <c r="BT581" s="205"/>
      <c r="BU581" s="205"/>
      <c r="BV581" s="205"/>
      <c r="BW581" s="205"/>
      <c r="BX581" s="205"/>
      <c r="BY581" s="205"/>
      <c r="BZ581" s="205"/>
      <c r="CA581" s="205"/>
      <c r="CB581" s="205"/>
      <c r="CC581" s="205"/>
      <c r="CD581" s="205"/>
      <c r="CE581" s="205"/>
      <c r="CF581" s="205"/>
      <c r="CG581" s="205"/>
      <c r="CH581" s="205"/>
      <c r="CI581" s="205"/>
      <c r="CJ581" s="205"/>
      <c r="CK581" s="205"/>
      <c r="CL581" s="205"/>
      <c r="CM581" s="205"/>
      <c r="CN581" s="205"/>
      <c r="CO581" s="205"/>
      <c r="CP581" s="205"/>
      <c r="CQ581" s="205"/>
      <c r="CR581" s="205"/>
      <c r="CS581" s="205"/>
      <c r="CT581" s="205"/>
      <c r="CU581" s="205"/>
      <c r="CV581" s="205"/>
      <c r="CW581" s="205"/>
      <c r="CX581" s="205"/>
      <c r="CY581" s="205"/>
      <c r="CZ581" s="205"/>
      <c r="DA581" s="205"/>
      <c r="DB581" s="205"/>
      <c r="DC581" s="205"/>
      <c r="DD581" s="205"/>
      <c r="DE581" s="205"/>
      <c r="DF581" s="205"/>
      <c r="DG581" s="205"/>
      <c r="DH581" s="205"/>
      <c r="DI581" s="205"/>
      <c r="DJ581" s="205"/>
      <c r="DK581" s="205"/>
      <c r="DL581" s="205"/>
      <c r="DM581" s="205"/>
      <c r="DN581" s="205"/>
      <c r="DO581" s="205"/>
      <c r="DP581" s="205"/>
      <c r="DQ581" s="205"/>
      <c r="DR581" s="205"/>
      <c r="DS581" s="205"/>
      <c r="DT581" s="205"/>
      <c r="DU581" s="205"/>
      <c r="DV581" s="205"/>
      <c r="DW581" s="142"/>
      <c r="DX581" s="205"/>
      <c r="DY581" s="205"/>
      <c r="DZ581" s="205"/>
      <c r="EA581" s="205"/>
      <c r="EB581" s="205"/>
      <c r="EC581" s="205"/>
      <c r="ED581" s="205"/>
      <c r="EE581" s="205"/>
      <c r="EF581" s="205"/>
      <c r="EG581" s="205"/>
      <c r="EH581" s="205"/>
      <c r="EI581" s="205"/>
      <c r="EJ581" s="205"/>
      <c r="EK581" s="205"/>
      <c r="EL581" s="205"/>
      <c r="EM581" s="205"/>
      <c r="EN581" s="205"/>
      <c r="EO581" s="205"/>
      <c r="EP581" s="205"/>
      <c r="EQ581" s="205"/>
      <c r="ER581" s="142"/>
      <c r="ES581" s="205"/>
      <c r="ET581" s="205"/>
      <c r="EU581" s="205"/>
      <c r="EV581" s="205"/>
      <c r="EW581" s="205"/>
      <c r="EX581" s="205"/>
      <c r="EY581" s="205"/>
      <c r="EZ581" s="205"/>
      <c r="FA581" s="205"/>
      <c r="FB581" s="205"/>
      <c r="FC581" s="205"/>
      <c r="FD581" s="205"/>
      <c r="FE581" s="205"/>
      <c r="FF581" s="205"/>
      <c r="FG581" s="205"/>
      <c r="FH581" s="205"/>
      <c r="FI581" s="205"/>
      <c r="FJ581" s="205"/>
      <c r="FK581" s="205"/>
      <c r="FL581" s="205"/>
      <c r="FM581" s="205"/>
      <c r="FN581" s="205"/>
      <c r="FO581" s="205"/>
      <c r="FP581" s="205"/>
      <c r="FQ581" s="205"/>
      <c r="FR581" s="205"/>
      <c r="FS581" s="205"/>
      <c r="FT581" s="205"/>
      <c r="FU581" s="205"/>
      <c r="FV581" s="205"/>
      <c r="FW581" s="205"/>
      <c r="FX581" s="205"/>
      <c r="FY581" s="205"/>
      <c r="FZ581" s="205"/>
      <c r="GA581" s="205"/>
      <c r="GB581" s="205"/>
      <c r="GC581" s="205"/>
      <c r="GD581" s="205"/>
      <c r="GE581" s="205"/>
      <c r="GF581" s="205"/>
      <c r="GG581" s="205"/>
      <c r="GH581" s="205"/>
      <c r="GI581" s="205"/>
      <c r="GJ581" s="205"/>
      <c r="GK581" s="205"/>
      <c r="GL581" s="205"/>
      <c r="GM581" s="205"/>
      <c r="GN581" s="205"/>
      <c r="GO581" s="205"/>
      <c r="GP581" s="205"/>
      <c r="GQ581" s="205"/>
      <c r="GR581" s="205"/>
      <c r="GS581" s="205"/>
      <c r="GT581" s="205"/>
      <c r="GU581" s="205"/>
      <c r="GV581" s="205"/>
      <c r="GW581" s="205"/>
      <c r="GX581" s="205"/>
      <c r="GY581" s="205"/>
      <c r="GZ581" s="205"/>
      <c r="HA581" s="205"/>
      <c r="HB581" s="205"/>
      <c r="HC581" s="205"/>
      <c r="HD581" s="205"/>
      <c r="HE581" s="205"/>
      <c r="HF581" s="205"/>
      <c r="HG581" s="205"/>
      <c r="HH581" s="205"/>
      <c r="HI581" s="205"/>
      <c r="HJ581" s="205"/>
      <c r="HK581" s="205"/>
      <c r="HL581" s="205"/>
      <c r="HM581" s="205"/>
      <c r="HN581" s="205"/>
      <c r="HO581" s="205"/>
      <c r="HP581" s="205"/>
      <c r="HQ581" s="205"/>
      <c r="HR581" s="205"/>
      <c r="HS581" s="205"/>
      <c r="HT581" s="205"/>
      <c r="HU581" s="205"/>
      <c r="HV581" s="205"/>
      <c r="HW581" s="205"/>
      <c r="HX581" s="205"/>
      <c r="HY581" s="205"/>
      <c r="HZ581" s="205"/>
      <c r="IA581" s="205"/>
      <c r="IB581" s="205"/>
      <c r="IC581" s="205"/>
      <c r="ID581" s="205"/>
      <c r="IE581" s="205"/>
      <c r="IF581" s="205"/>
      <c r="IG581" s="205"/>
      <c r="IH581" s="205"/>
      <c r="II581" s="205"/>
      <c r="IJ581" s="205"/>
      <c r="IK581" s="205"/>
      <c r="IL581" s="205"/>
      <c r="IM581" s="205"/>
      <c r="IN581" s="205"/>
      <c r="IO581" s="205"/>
      <c r="IP581" s="205"/>
      <c r="IQ581" s="205"/>
      <c r="IR581" s="205"/>
      <c r="IS581" s="205"/>
      <c r="IT581" s="205"/>
      <c r="IU581" s="205"/>
      <c r="IV581" s="205"/>
      <c r="IW581" s="205"/>
      <c r="IX581" s="205"/>
      <c r="IY581" s="205"/>
      <c r="IZ581" s="205"/>
      <c r="JA581" s="205"/>
      <c r="JB581" s="205"/>
      <c r="JC581" s="205"/>
      <c r="JD581" s="205"/>
      <c r="JE581" s="205"/>
      <c r="JF581" s="205"/>
      <c r="JG581" s="142"/>
      <c r="JH581" s="205"/>
      <c r="JI581" s="205"/>
      <c r="JJ581" s="205"/>
      <c r="JK581" s="205"/>
      <c r="JL581" s="205"/>
      <c r="JM581" s="205"/>
      <c r="JN581" s="205"/>
      <c r="JO581" s="205"/>
      <c r="JP581" s="205"/>
      <c r="JQ581" s="205"/>
      <c r="JR581" s="205"/>
      <c r="JS581" s="205"/>
      <c r="JT581" s="205"/>
      <c r="JU581" s="205"/>
      <c r="JV581" s="205"/>
      <c r="JW581" s="205"/>
      <c r="JX581" s="205"/>
      <c r="JY581" s="205"/>
      <c r="JZ581" s="205"/>
      <c r="KA581" s="205"/>
      <c r="KB581" s="142"/>
    </row>
    <row r="582" spans="2:288" ht="15" customHeight="1" x14ac:dyDescent="0.25">
      <c r="B582" s="1590" t="s">
        <v>1916</v>
      </c>
      <c r="C582" s="1588" t="str">
        <v/>
      </c>
      <c r="D582" s="1588" t="str">
        <v/>
      </c>
      <c r="E582" s="1588" t="str">
        <v/>
      </c>
      <c r="F582" s="1588" t="str">
        <v/>
      </c>
      <c r="G582" s="1588" t="str">
        <v/>
      </c>
      <c r="H582" s="205"/>
      <c r="I582" s="205"/>
      <c r="J582" s="205"/>
      <c r="K582" s="205"/>
      <c r="L582" s="205"/>
      <c r="M582" s="205"/>
      <c r="N582" s="205"/>
      <c r="O582" s="205"/>
      <c r="P582" s="205"/>
      <c r="Q582" s="205"/>
      <c r="R582" s="205"/>
      <c r="S582" s="205"/>
      <c r="T582" s="205"/>
      <c r="U582" s="205"/>
      <c r="V582" s="205"/>
      <c r="W582" s="205"/>
      <c r="X582" s="205"/>
      <c r="Y582" s="205"/>
      <c r="Z582" s="205"/>
      <c r="AA582" s="205"/>
      <c r="AB582" s="205"/>
      <c r="AC582" s="205"/>
      <c r="AD582" s="205"/>
      <c r="AE582" s="205"/>
      <c r="AF582" s="205"/>
      <c r="AG582" s="205"/>
      <c r="AH582" s="205"/>
      <c r="AI582" s="205"/>
      <c r="AJ582" s="205"/>
      <c r="AK582" s="205"/>
      <c r="AL582" s="205"/>
      <c r="AM582" s="205"/>
      <c r="AN582" s="205"/>
      <c r="AO582" s="205"/>
      <c r="AP582" s="205"/>
      <c r="AQ582" s="205"/>
      <c r="AR582" s="205"/>
      <c r="AS582" s="205"/>
      <c r="AT582" s="205"/>
      <c r="AU582" s="205"/>
      <c r="AV582" s="205"/>
      <c r="AW582" s="205"/>
      <c r="AX582" s="205"/>
      <c r="AY582" s="205"/>
      <c r="AZ582" s="205"/>
      <c r="BA582" s="205"/>
      <c r="BB582" s="205"/>
      <c r="BC582" s="205"/>
      <c r="BD582" s="205"/>
      <c r="BE582" s="205"/>
      <c r="BF582" s="205"/>
      <c r="BG582" s="205"/>
      <c r="BH582" s="205"/>
      <c r="BI582" s="205"/>
      <c r="BJ582" s="205"/>
      <c r="BK582" s="205"/>
      <c r="BL582" s="205"/>
      <c r="BM582" s="205"/>
      <c r="BN582" s="205"/>
      <c r="BO582" s="205"/>
      <c r="BP582" s="205"/>
      <c r="BQ582" s="205"/>
      <c r="BR582" s="205"/>
      <c r="BS582" s="205"/>
      <c r="BT582" s="205"/>
      <c r="BU582" s="205"/>
      <c r="BV582" s="205"/>
      <c r="BW582" s="205"/>
      <c r="BX582" s="205"/>
      <c r="BY582" s="205"/>
      <c r="BZ582" s="205"/>
      <c r="CA582" s="205"/>
      <c r="CB582" s="205"/>
      <c r="CC582" s="205"/>
      <c r="CD582" s="205"/>
      <c r="CE582" s="205"/>
      <c r="CF582" s="205"/>
      <c r="CG582" s="205"/>
      <c r="CH582" s="205"/>
      <c r="CI582" s="205"/>
      <c r="CJ582" s="205"/>
      <c r="CK582" s="205"/>
      <c r="CL582" s="205"/>
      <c r="CM582" s="205"/>
      <c r="CN582" s="205"/>
      <c r="CO582" s="205"/>
      <c r="CP582" s="205"/>
      <c r="CQ582" s="205"/>
      <c r="CR582" s="205"/>
      <c r="CS582" s="205"/>
      <c r="CT582" s="205"/>
      <c r="CU582" s="205"/>
      <c r="CV582" s="205"/>
      <c r="CW582" s="205"/>
      <c r="CX582" s="205"/>
      <c r="CY582" s="205"/>
      <c r="CZ582" s="205"/>
      <c r="DA582" s="205"/>
      <c r="DB582" s="205"/>
      <c r="DC582" s="205"/>
      <c r="DD582" s="205"/>
      <c r="DE582" s="205"/>
      <c r="DF582" s="205"/>
      <c r="DG582" s="205"/>
      <c r="DH582" s="205"/>
      <c r="DI582" s="205"/>
      <c r="DJ582" s="205"/>
      <c r="DK582" s="205"/>
      <c r="DL582" s="205"/>
      <c r="DM582" s="205"/>
      <c r="DN582" s="205"/>
      <c r="DO582" s="205"/>
      <c r="DP582" s="205"/>
      <c r="DQ582" s="205"/>
      <c r="DR582" s="205"/>
      <c r="DS582" s="205"/>
      <c r="DT582" s="205"/>
      <c r="DU582" s="205"/>
      <c r="DV582" s="205"/>
      <c r="DW582" s="142"/>
      <c r="DX582" s="205"/>
      <c r="DY582" s="205"/>
      <c r="DZ582" s="205"/>
      <c r="EA582" s="205"/>
      <c r="EB582" s="205"/>
      <c r="EC582" s="205"/>
      <c r="ED582" s="205"/>
      <c r="EE582" s="205"/>
      <c r="EF582" s="205"/>
      <c r="EG582" s="205"/>
      <c r="EH582" s="205"/>
      <c r="EI582" s="205"/>
      <c r="EJ582" s="205"/>
      <c r="EK582" s="205"/>
      <c r="EL582" s="205"/>
      <c r="EM582" s="205"/>
      <c r="EN582" s="205"/>
      <c r="EO582" s="205"/>
      <c r="EP582" s="205"/>
      <c r="EQ582" s="205"/>
      <c r="ER582" s="142"/>
      <c r="ES582" s="205"/>
      <c r="ET582" s="205"/>
      <c r="EU582" s="205"/>
      <c r="EV582" s="205"/>
      <c r="EW582" s="205"/>
      <c r="EX582" s="205"/>
      <c r="EY582" s="205"/>
      <c r="EZ582" s="205"/>
      <c r="FA582" s="205"/>
      <c r="FB582" s="205"/>
      <c r="FC582" s="205"/>
      <c r="FD582" s="205"/>
      <c r="FE582" s="205"/>
      <c r="FF582" s="205"/>
      <c r="FG582" s="205"/>
      <c r="FH582" s="205"/>
      <c r="FI582" s="205"/>
      <c r="FJ582" s="205"/>
      <c r="FK582" s="205"/>
      <c r="FL582" s="205"/>
      <c r="FM582" s="205"/>
      <c r="FN582" s="205"/>
      <c r="FO582" s="205"/>
      <c r="FP582" s="205"/>
      <c r="FQ582" s="205"/>
      <c r="FR582" s="205"/>
      <c r="FS582" s="205"/>
      <c r="FT582" s="205"/>
      <c r="FU582" s="205"/>
      <c r="FV582" s="205"/>
      <c r="FW582" s="205"/>
      <c r="FX582" s="205"/>
      <c r="FY582" s="205"/>
      <c r="FZ582" s="205"/>
      <c r="GA582" s="205"/>
      <c r="GB582" s="205"/>
      <c r="GC582" s="205"/>
      <c r="GD582" s="205"/>
      <c r="GE582" s="205"/>
      <c r="GF582" s="205"/>
      <c r="GG582" s="205"/>
      <c r="GH582" s="205"/>
      <c r="GI582" s="205"/>
      <c r="GJ582" s="205"/>
      <c r="GK582" s="205"/>
      <c r="GL582" s="205"/>
      <c r="GM582" s="205"/>
      <c r="GN582" s="205"/>
      <c r="GO582" s="205"/>
      <c r="GP582" s="205"/>
      <c r="GQ582" s="205"/>
      <c r="GR582" s="205"/>
      <c r="GS582" s="205"/>
      <c r="GT582" s="205"/>
      <c r="GU582" s="205"/>
      <c r="GV582" s="205"/>
      <c r="GW582" s="205"/>
      <c r="GX582" s="205"/>
      <c r="GY582" s="205"/>
      <c r="GZ582" s="205"/>
      <c r="HA582" s="205"/>
      <c r="HB582" s="205"/>
      <c r="HC582" s="205"/>
      <c r="HD582" s="205"/>
      <c r="HE582" s="205"/>
      <c r="HF582" s="205"/>
      <c r="HG582" s="205"/>
      <c r="HH582" s="205"/>
      <c r="HI582" s="205"/>
      <c r="HJ582" s="205"/>
      <c r="HK582" s="205"/>
      <c r="HL582" s="205"/>
      <c r="HM582" s="205"/>
      <c r="HN582" s="205"/>
      <c r="HO582" s="205"/>
      <c r="HP582" s="205"/>
      <c r="HQ582" s="205"/>
      <c r="HR582" s="205"/>
      <c r="HS582" s="205"/>
      <c r="HT582" s="205"/>
      <c r="HU582" s="205"/>
      <c r="HV582" s="205"/>
      <c r="HW582" s="205"/>
      <c r="HX582" s="205"/>
      <c r="HY582" s="205"/>
      <c r="HZ582" s="205"/>
      <c r="IA582" s="205"/>
      <c r="IB582" s="205"/>
      <c r="IC582" s="205"/>
      <c r="ID582" s="205"/>
      <c r="IE582" s="205"/>
      <c r="IF582" s="205"/>
      <c r="IG582" s="205"/>
      <c r="IH582" s="205"/>
      <c r="II582" s="205"/>
      <c r="IJ582" s="205"/>
      <c r="IK582" s="205"/>
      <c r="IL582" s="205"/>
      <c r="IM582" s="205"/>
      <c r="IN582" s="205"/>
      <c r="IO582" s="205"/>
      <c r="IP582" s="205"/>
      <c r="IQ582" s="205"/>
      <c r="IR582" s="205"/>
      <c r="IS582" s="205"/>
      <c r="IT582" s="205"/>
      <c r="IU582" s="205"/>
      <c r="IV582" s="205"/>
      <c r="IW582" s="205"/>
      <c r="IX582" s="205"/>
      <c r="IY582" s="205"/>
      <c r="IZ582" s="205"/>
      <c r="JA582" s="205"/>
      <c r="JB582" s="205"/>
      <c r="JC582" s="205"/>
      <c r="JD582" s="205"/>
      <c r="JE582" s="205"/>
      <c r="JF582" s="205"/>
      <c r="JG582" s="142"/>
      <c r="JH582" s="205"/>
      <c r="JI582" s="205"/>
      <c r="JJ582" s="205"/>
      <c r="JK582" s="205"/>
      <c r="JL582" s="205"/>
      <c r="JM582" s="205"/>
      <c r="JN582" s="205"/>
      <c r="JO582" s="205"/>
      <c r="JP582" s="205"/>
      <c r="JQ582" s="205"/>
      <c r="JR582" s="205"/>
      <c r="JS582" s="205"/>
      <c r="JT582" s="205"/>
      <c r="JU582" s="205"/>
      <c r="JV582" s="205"/>
      <c r="JW582" s="205"/>
      <c r="JX582" s="205"/>
      <c r="JY582" s="205"/>
      <c r="JZ582" s="205"/>
      <c r="KA582" s="205"/>
      <c r="KB582" s="142"/>
    </row>
    <row r="583" spans="2:288" ht="15" customHeight="1" x14ac:dyDescent="0.25">
      <c r="B583" s="1590" t="s">
        <v>1917</v>
      </c>
      <c r="C583" s="1588" t="str">
        <v/>
      </c>
      <c r="D583" s="1588" t="str">
        <v/>
      </c>
      <c r="E583" s="1588" t="str">
        <v/>
      </c>
      <c r="F583" s="1588" t="str">
        <v/>
      </c>
      <c r="G583" s="1588" t="str">
        <v/>
      </c>
      <c r="H583" s="205"/>
      <c r="I583" s="205"/>
      <c r="J583" s="205"/>
      <c r="K583" s="205"/>
      <c r="L583" s="205"/>
      <c r="M583" s="205"/>
      <c r="N583" s="205"/>
      <c r="O583" s="205"/>
      <c r="P583" s="205"/>
      <c r="Q583" s="205"/>
      <c r="R583" s="205"/>
      <c r="S583" s="205"/>
      <c r="T583" s="205"/>
      <c r="U583" s="205"/>
      <c r="V583" s="205"/>
      <c r="W583" s="205"/>
      <c r="X583" s="205"/>
      <c r="Y583" s="205"/>
      <c r="Z583" s="205"/>
      <c r="AA583" s="205"/>
      <c r="AB583" s="205"/>
      <c r="AC583" s="205"/>
      <c r="AD583" s="205"/>
      <c r="AE583" s="205"/>
      <c r="AF583" s="205"/>
      <c r="AG583" s="205"/>
      <c r="AH583" s="205"/>
      <c r="AI583" s="205"/>
      <c r="AJ583" s="205"/>
      <c r="AK583" s="205"/>
      <c r="AL583" s="205"/>
      <c r="AM583" s="205"/>
      <c r="AN583" s="205"/>
      <c r="AO583" s="205"/>
      <c r="AP583" s="205"/>
      <c r="AQ583" s="205"/>
      <c r="AR583" s="205"/>
      <c r="AS583" s="205"/>
      <c r="AT583" s="205"/>
      <c r="AU583" s="205"/>
      <c r="AV583" s="205"/>
      <c r="AW583" s="205"/>
      <c r="AX583" s="205"/>
      <c r="AY583" s="205"/>
      <c r="AZ583" s="205"/>
      <c r="BA583" s="205"/>
      <c r="BB583" s="205"/>
      <c r="BC583" s="205"/>
      <c r="BD583" s="205"/>
      <c r="BE583" s="205"/>
      <c r="BF583" s="205"/>
      <c r="BG583" s="205"/>
      <c r="BH583" s="205"/>
      <c r="BI583" s="205"/>
      <c r="BJ583" s="205"/>
      <c r="BK583" s="205"/>
      <c r="BL583" s="205"/>
      <c r="BM583" s="205"/>
      <c r="BN583" s="205"/>
      <c r="BO583" s="205"/>
      <c r="BP583" s="205"/>
      <c r="BQ583" s="205"/>
      <c r="BR583" s="205"/>
      <c r="BS583" s="205"/>
      <c r="BT583" s="205"/>
      <c r="BU583" s="205"/>
      <c r="BV583" s="205"/>
      <c r="BW583" s="205"/>
      <c r="BX583" s="205"/>
      <c r="BY583" s="205"/>
      <c r="BZ583" s="205"/>
      <c r="CA583" s="205"/>
      <c r="CB583" s="205"/>
      <c r="CC583" s="205"/>
      <c r="CD583" s="205"/>
      <c r="CE583" s="205"/>
      <c r="CF583" s="205"/>
      <c r="CG583" s="205"/>
      <c r="CH583" s="205"/>
      <c r="CI583" s="205"/>
      <c r="CJ583" s="205"/>
      <c r="CK583" s="205"/>
      <c r="CL583" s="205"/>
      <c r="CM583" s="205"/>
      <c r="CN583" s="205"/>
      <c r="CO583" s="205"/>
      <c r="CP583" s="205"/>
      <c r="CQ583" s="205"/>
      <c r="CR583" s="205"/>
      <c r="CS583" s="205"/>
      <c r="CT583" s="205"/>
      <c r="CU583" s="205"/>
      <c r="CV583" s="205"/>
      <c r="CW583" s="205"/>
      <c r="CX583" s="205"/>
      <c r="CY583" s="205"/>
      <c r="CZ583" s="205"/>
      <c r="DA583" s="205"/>
      <c r="DB583" s="205"/>
      <c r="DC583" s="205"/>
      <c r="DD583" s="205"/>
      <c r="DE583" s="205"/>
      <c r="DF583" s="205"/>
      <c r="DG583" s="205"/>
      <c r="DH583" s="205"/>
      <c r="DI583" s="205"/>
      <c r="DJ583" s="205"/>
      <c r="DK583" s="205"/>
      <c r="DL583" s="205"/>
      <c r="DM583" s="205"/>
      <c r="DN583" s="205"/>
      <c r="DO583" s="205"/>
      <c r="DP583" s="205"/>
      <c r="DQ583" s="205"/>
      <c r="DR583" s="205"/>
      <c r="DS583" s="205"/>
      <c r="DT583" s="205"/>
      <c r="DU583" s="205"/>
      <c r="DV583" s="205"/>
      <c r="DW583" s="142"/>
      <c r="DX583" s="205"/>
      <c r="DY583" s="205"/>
      <c r="DZ583" s="205"/>
      <c r="EA583" s="205"/>
      <c r="EB583" s="205"/>
      <c r="EC583" s="205"/>
      <c r="ED583" s="205"/>
      <c r="EE583" s="205"/>
      <c r="EF583" s="205"/>
      <c r="EG583" s="205"/>
      <c r="EH583" s="205"/>
      <c r="EI583" s="205"/>
      <c r="EJ583" s="205"/>
      <c r="EK583" s="205"/>
      <c r="EL583" s="205"/>
      <c r="EM583" s="205"/>
      <c r="EN583" s="205"/>
      <c r="EO583" s="205"/>
      <c r="EP583" s="205"/>
      <c r="EQ583" s="205"/>
      <c r="ER583" s="142"/>
      <c r="ES583" s="205"/>
      <c r="ET583" s="205"/>
      <c r="EU583" s="205"/>
      <c r="EV583" s="205"/>
      <c r="EW583" s="205"/>
      <c r="EX583" s="205"/>
      <c r="EY583" s="205"/>
      <c r="EZ583" s="205"/>
      <c r="FA583" s="205"/>
      <c r="FB583" s="205"/>
      <c r="FC583" s="205"/>
      <c r="FD583" s="205"/>
      <c r="FE583" s="205"/>
      <c r="FF583" s="205"/>
      <c r="FG583" s="205"/>
      <c r="FH583" s="205"/>
      <c r="FI583" s="205"/>
      <c r="FJ583" s="205"/>
      <c r="FK583" s="205"/>
      <c r="FL583" s="205"/>
      <c r="FM583" s="205"/>
      <c r="FN583" s="205"/>
      <c r="FO583" s="205"/>
      <c r="FP583" s="205"/>
      <c r="FQ583" s="205"/>
      <c r="FR583" s="205"/>
      <c r="FS583" s="205"/>
      <c r="FT583" s="205"/>
      <c r="FU583" s="205"/>
      <c r="FV583" s="205"/>
      <c r="FW583" s="205"/>
      <c r="FX583" s="205"/>
      <c r="FY583" s="205"/>
      <c r="FZ583" s="205"/>
      <c r="GA583" s="205"/>
      <c r="GB583" s="205"/>
      <c r="GC583" s="205"/>
      <c r="GD583" s="205"/>
      <c r="GE583" s="205"/>
      <c r="GF583" s="205"/>
      <c r="GG583" s="205"/>
      <c r="GH583" s="205"/>
      <c r="GI583" s="205"/>
      <c r="GJ583" s="205"/>
      <c r="GK583" s="205"/>
      <c r="GL583" s="205"/>
      <c r="GM583" s="205"/>
      <c r="GN583" s="205"/>
      <c r="GO583" s="205"/>
      <c r="GP583" s="205"/>
      <c r="GQ583" s="205"/>
      <c r="GR583" s="205"/>
      <c r="GS583" s="205"/>
      <c r="GT583" s="205"/>
      <c r="GU583" s="205"/>
      <c r="GV583" s="205"/>
      <c r="GW583" s="205"/>
      <c r="GX583" s="205"/>
      <c r="GY583" s="205"/>
      <c r="GZ583" s="205"/>
      <c r="HA583" s="205"/>
      <c r="HB583" s="205"/>
      <c r="HC583" s="205"/>
      <c r="HD583" s="205"/>
      <c r="HE583" s="205"/>
      <c r="HF583" s="205"/>
      <c r="HG583" s="205"/>
      <c r="HH583" s="205"/>
      <c r="HI583" s="205"/>
      <c r="HJ583" s="205"/>
      <c r="HK583" s="205"/>
      <c r="HL583" s="205"/>
      <c r="HM583" s="205"/>
      <c r="HN583" s="205"/>
      <c r="HO583" s="205"/>
      <c r="HP583" s="205"/>
      <c r="HQ583" s="205"/>
      <c r="HR583" s="205"/>
      <c r="HS583" s="205"/>
      <c r="HT583" s="205"/>
      <c r="HU583" s="205"/>
      <c r="HV583" s="205"/>
      <c r="HW583" s="205"/>
      <c r="HX583" s="205"/>
      <c r="HY583" s="205"/>
      <c r="HZ583" s="205"/>
      <c r="IA583" s="205"/>
      <c r="IB583" s="205"/>
      <c r="IC583" s="205"/>
      <c r="ID583" s="205"/>
      <c r="IE583" s="205"/>
      <c r="IF583" s="205"/>
      <c r="IG583" s="205"/>
      <c r="IH583" s="205"/>
      <c r="II583" s="205"/>
      <c r="IJ583" s="205"/>
      <c r="IK583" s="205"/>
      <c r="IL583" s="205"/>
      <c r="IM583" s="205"/>
      <c r="IN583" s="205"/>
      <c r="IO583" s="205"/>
      <c r="IP583" s="205"/>
      <c r="IQ583" s="205"/>
      <c r="IR583" s="205"/>
      <c r="IS583" s="205"/>
      <c r="IT583" s="205"/>
      <c r="IU583" s="205"/>
      <c r="IV583" s="205"/>
      <c r="IW583" s="205"/>
      <c r="IX583" s="205"/>
      <c r="IY583" s="205"/>
      <c r="IZ583" s="205"/>
      <c r="JA583" s="205"/>
      <c r="JB583" s="205"/>
      <c r="JC583" s="205"/>
      <c r="JD583" s="205"/>
      <c r="JE583" s="205"/>
      <c r="JF583" s="205"/>
      <c r="JG583" s="142"/>
      <c r="JH583" s="205"/>
      <c r="JI583" s="205"/>
      <c r="JJ583" s="205"/>
      <c r="JK583" s="205"/>
      <c r="JL583" s="205"/>
      <c r="JM583" s="205"/>
      <c r="JN583" s="205"/>
      <c r="JO583" s="205"/>
      <c r="JP583" s="205"/>
      <c r="JQ583" s="205"/>
      <c r="JR583" s="205"/>
      <c r="JS583" s="205"/>
      <c r="JT583" s="205"/>
      <c r="JU583" s="205"/>
      <c r="JV583" s="205"/>
      <c r="JW583" s="205"/>
      <c r="JX583" s="205"/>
      <c r="JY583" s="205"/>
      <c r="JZ583" s="205"/>
      <c r="KA583" s="205"/>
      <c r="KB583" s="142"/>
    </row>
    <row r="584" spans="2:288" ht="15" customHeight="1" x14ac:dyDescent="0.25">
      <c r="B584" s="1590" t="s">
        <v>1918</v>
      </c>
      <c r="C584" s="1588" t="str">
        <v/>
      </c>
      <c r="D584" s="1588" t="str">
        <v/>
      </c>
      <c r="E584" s="1588" t="str">
        <v/>
      </c>
      <c r="F584" s="1588" t="str">
        <v/>
      </c>
      <c r="G584" s="1588" t="str">
        <v/>
      </c>
      <c r="H584" s="205"/>
      <c r="I584" s="205"/>
      <c r="J584" s="205"/>
      <c r="K584" s="205"/>
      <c r="L584" s="205"/>
      <c r="M584" s="205"/>
      <c r="N584" s="205"/>
      <c r="O584" s="205"/>
      <c r="P584" s="205"/>
      <c r="Q584" s="205"/>
      <c r="R584" s="205"/>
      <c r="S584" s="205"/>
      <c r="T584" s="205"/>
      <c r="U584" s="205"/>
      <c r="V584" s="205"/>
      <c r="W584" s="205"/>
      <c r="X584" s="205"/>
      <c r="Y584" s="205"/>
      <c r="Z584" s="205"/>
      <c r="AA584" s="205"/>
      <c r="AB584" s="205"/>
      <c r="AC584" s="205"/>
      <c r="AD584" s="205"/>
      <c r="AE584" s="205"/>
      <c r="AF584" s="205"/>
      <c r="AG584" s="205"/>
      <c r="AH584" s="205"/>
      <c r="AI584" s="205"/>
      <c r="AJ584" s="205"/>
      <c r="AK584" s="205"/>
      <c r="AL584" s="205"/>
      <c r="AM584" s="205"/>
      <c r="AN584" s="205"/>
      <c r="AO584" s="205"/>
      <c r="AP584" s="205"/>
      <c r="AQ584" s="205"/>
      <c r="AR584" s="205"/>
      <c r="AS584" s="205"/>
      <c r="AT584" s="205"/>
      <c r="AU584" s="205"/>
      <c r="AV584" s="205"/>
      <c r="AW584" s="205"/>
      <c r="AX584" s="205"/>
      <c r="AY584" s="205"/>
      <c r="AZ584" s="205"/>
      <c r="BA584" s="205"/>
      <c r="BB584" s="205"/>
      <c r="BC584" s="205"/>
      <c r="BD584" s="205"/>
      <c r="BE584" s="205"/>
      <c r="BF584" s="205"/>
      <c r="BG584" s="205"/>
      <c r="BH584" s="205"/>
      <c r="BI584" s="205"/>
      <c r="BJ584" s="205"/>
      <c r="BK584" s="205"/>
      <c r="BL584" s="205"/>
      <c r="BM584" s="205"/>
      <c r="BN584" s="205"/>
      <c r="BO584" s="205"/>
      <c r="BP584" s="205"/>
      <c r="BQ584" s="205"/>
      <c r="BR584" s="205"/>
      <c r="BS584" s="205"/>
      <c r="BT584" s="205"/>
      <c r="BU584" s="205"/>
      <c r="BV584" s="205"/>
      <c r="BW584" s="205"/>
      <c r="BX584" s="205"/>
      <c r="BY584" s="205"/>
      <c r="BZ584" s="205"/>
      <c r="CA584" s="205"/>
      <c r="CB584" s="205"/>
      <c r="CC584" s="205"/>
      <c r="CD584" s="205"/>
      <c r="CE584" s="205"/>
      <c r="CF584" s="205"/>
      <c r="CG584" s="205"/>
      <c r="CH584" s="205"/>
      <c r="CI584" s="205"/>
      <c r="CJ584" s="205"/>
      <c r="CK584" s="205"/>
      <c r="CL584" s="205"/>
      <c r="CM584" s="205"/>
      <c r="CN584" s="205"/>
      <c r="CO584" s="205"/>
      <c r="CP584" s="205"/>
      <c r="CQ584" s="205"/>
      <c r="CR584" s="205"/>
      <c r="CS584" s="205"/>
      <c r="CT584" s="205"/>
      <c r="CU584" s="205"/>
      <c r="CV584" s="205"/>
      <c r="CW584" s="205"/>
      <c r="CX584" s="205"/>
      <c r="CY584" s="205"/>
      <c r="CZ584" s="205"/>
      <c r="DA584" s="205"/>
      <c r="DB584" s="205"/>
      <c r="DC584" s="205"/>
      <c r="DD584" s="205"/>
      <c r="DE584" s="205"/>
      <c r="DF584" s="205"/>
      <c r="DG584" s="205"/>
      <c r="DH584" s="205"/>
      <c r="DI584" s="205"/>
      <c r="DJ584" s="205"/>
      <c r="DK584" s="205"/>
      <c r="DL584" s="205"/>
      <c r="DM584" s="205"/>
      <c r="DN584" s="205"/>
      <c r="DO584" s="205"/>
      <c r="DP584" s="205"/>
      <c r="DQ584" s="205"/>
      <c r="DR584" s="205"/>
      <c r="DS584" s="205"/>
      <c r="DT584" s="205"/>
      <c r="DU584" s="205"/>
      <c r="DV584" s="205"/>
      <c r="DW584" s="142"/>
      <c r="DX584" s="205"/>
      <c r="DY584" s="205"/>
      <c r="DZ584" s="205"/>
      <c r="EA584" s="205"/>
      <c r="EB584" s="205"/>
      <c r="EC584" s="205"/>
      <c r="ED584" s="205"/>
      <c r="EE584" s="205"/>
      <c r="EF584" s="205"/>
      <c r="EG584" s="205"/>
      <c r="EH584" s="205"/>
      <c r="EI584" s="205"/>
      <c r="EJ584" s="205"/>
      <c r="EK584" s="205"/>
      <c r="EL584" s="205"/>
      <c r="EM584" s="205"/>
      <c r="EN584" s="205"/>
      <c r="EO584" s="205"/>
      <c r="EP584" s="205"/>
      <c r="EQ584" s="205"/>
      <c r="ER584" s="142"/>
      <c r="ES584" s="205"/>
      <c r="ET584" s="205"/>
      <c r="EU584" s="205"/>
      <c r="EV584" s="205"/>
      <c r="EW584" s="205"/>
      <c r="EX584" s="205"/>
      <c r="EY584" s="205"/>
      <c r="EZ584" s="205"/>
      <c r="FA584" s="205"/>
      <c r="FB584" s="205"/>
      <c r="FC584" s="205"/>
      <c r="FD584" s="205"/>
      <c r="FE584" s="205"/>
      <c r="FF584" s="205"/>
      <c r="FG584" s="205"/>
      <c r="FH584" s="205"/>
      <c r="FI584" s="205"/>
      <c r="FJ584" s="205"/>
      <c r="FK584" s="205"/>
      <c r="FL584" s="205"/>
      <c r="FM584" s="205"/>
      <c r="FN584" s="205"/>
      <c r="FO584" s="205"/>
      <c r="FP584" s="205"/>
      <c r="FQ584" s="205"/>
      <c r="FR584" s="205"/>
      <c r="FS584" s="205"/>
      <c r="FT584" s="205"/>
      <c r="FU584" s="205"/>
      <c r="FV584" s="205"/>
      <c r="FW584" s="205"/>
      <c r="FX584" s="205"/>
      <c r="FY584" s="205"/>
      <c r="FZ584" s="205"/>
      <c r="GA584" s="205"/>
      <c r="GB584" s="205"/>
      <c r="GC584" s="205"/>
      <c r="GD584" s="205"/>
      <c r="GE584" s="205"/>
      <c r="GF584" s="205"/>
      <c r="GG584" s="205"/>
      <c r="GH584" s="205"/>
      <c r="GI584" s="205"/>
      <c r="GJ584" s="205"/>
      <c r="GK584" s="205"/>
      <c r="GL584" s="205"/>
      <c r="GM584" s="205"/>
      <c r="GN584" s="205"/>
      <c r="GO584" s="205"/>
      <c r="GP584" s="205"/>
      <c r="GQ584" s="205"/>
      <c r="GR584" s="205"/>
      <c r="GS584" s="205"/>
      <c r="GT584" s="205"/>
      <c r="GU584" s="205"/>
      <c r="GV584" s="205"/>
      <c r="GW584" s="205"/>
      <c r="GX584" s="205"/>
      <c r="GY584" s="205"/>
      <c r="GZ584" s="205"/>
      <c r="HA584" s="205"/>
      <c r="HB584" s="205"/>
      <c r="HC584" s="205"/>
      <c r="HD584" s="205"/>
      <c r="HE584" s="205"/>
      <c r="HF584" s="205"/>
      <c r="HG584" s="205"/>
      <c r="HH584" s="205"/>
      <c r="HI584" s="205"/>
      <c r="HJ584" s="205"/>
      <c r="HK584" s="205"/>
      <c r="HL584" s="205"/>
      <c r="HM584" s="205"/>
      <c r="HN584" s="205"/>
      <c r="HO584" s="205"/>
      <c r="HP584" s="205"/>
      <c r="HQ584" s="205"/>
      <c r="HR584" s="205"/>
      <c r="HS584" s="205"/>
      <c r="HT584" s="205"/>
      <c r="HU584" s="205"/>
      <c r="HV584" s="205"/>
      <c r="HW584" s="205"/>
      <c r="HX584" s="205"/>
      <c r="HY584" s="205"/>
      <c r="HZ584" s="205"/>
      <c r="IA584" s="205"/>
      <c r="IB584" s="205"/>
      <c r="IC584" s="205"/>
      <c r="ID584" s="205"/>
      <c r="IE584" s="205"/>
      <c r="IF584" s="205"/>
      <c r="IG584" s="205"/>
      <c r="IH584" s="205"/>
      <c r="II584" s="205"/>
      <c r="IJ584" s="205"/>
      <c r="IK584" s="205"/>
      <c r="IL584" s="205"/>
      <c r="IM584" s="205"/>
      <c r="IN584" s="205"/>
      <c r="IO584" s="205"/>
      <c r="IP584" s="205"/>
      <c r="IQ584" s="205"/>
      <c r="IR584" s="205"/>
      <c r="IS584" s="205"/>
      <c r="IT584" s="205"/>
      <c r="IU584" s="205"/>
      <c r="IV584" s="205"/>
      <c r="IW584" s="205"/>
      <c r="IX584" s="205"/>
      <c r="IY584" s="205"/>
      <c r="IZ584" s="205"/>
      <c r="JA584" s="205"/>
      <c r="JB584" s="205"/>
      <c r="JC584" s="205"/>
      <c r="JD584" s="205"/>
      <c r="JE584" s="205"/>
      <c r="JF584" s="205"/>
      <c r="JG584" s="142"/>
      <c r="JH584" s="205"/>
      <c r="JI584" s="205"/>
      <c r="JJ584" s="205"/>
      <c r="JK584" s="205"/>
      <c r="JL584" s="205"/>
      <c r="JM584" s="205"/>
      <c r="JN584" s="205"/>
      <c r="JO584" s="205"/>
      <c r="JP584" s="205"/>
      <c r="JQ584" s="205"/>
      <c r="JR584" s="205"/>
      <c r="JS584" s="205"/>
      <c r="JT584" s="205"/>
      <c r="JU584" s="205"/>
      <c r="JV584" s="205"/>
      <c r="JW584" s="205"/>
      <c r="JX584" s="205"/>
      <c r="JY584" s="205"/>
      <c r="JZ584" s="205"/>
      <c r="KA584" s="205"/>
      <c r="KB584" s="142"/>
    </row>
    <row r="585" spans="2:288" ht="15" customHeight="1" x14ac:dyDescent="0.25">
      <c r="B585" s="1590" t="s">
        <v>1919</v>
      </c>
      <c r="C585" s="1588" t="str">
        <v/>
      </c>
      <c r="D585" s="1588" t="str">
        <v/>
      </c>
      <c r="E585" s="1588" t="str">
        <v/>
      </c>
      <c r="F585" s="1588" t="str">
        <v/>
      </c>
      <c r="G585" s="1588" t="str">
        <v/>
      </c>
      <c r="H585" s="205"/>
      <c r="I585" s="205"/>
      <c r="J585" s="205"/>
      <c r="K585" s="205"/>
      <c r="L585" s="205"/>
      <c r="M585" s="205"/>
      <c r="N585" s="205"/>
      <c r="O585" s="205"/>
      <c r="P585" s="205"/>
      <c r="Q585" s="205"/>
      <c r="R585" s="205"/>
      <c r="S585" s="205"/>
      <c r="T585" s="205"/>
      <c r="U585" s="205"/>
      <c r="V585" s="205"/>
      <c r="W585" s="205"/>
      <c r="X585" s="205"/>
      <c r="Y585" s="205"/>
      <c r="Z585" s="205"/>
      <c r="AA585" s="205"/>
      <c r="AB585" s="205"/>
      <c r="AC585" s="205"/>
      <c r="AD585" s="205"/>
      <c r="AE585" s="205"/>
      <c r="AF585" s="205"/>
      <c r="AG585" s="205"/>
      <c r="AH585" s="205"/>
      <c r="AI585" s="205"/>
      <c r="AJ585" s="205"/>
      <c r="AK585" s="205"/>
      <c r="AL585" s="205"/>
      <c r="AM585" s="205"/>
      <c r="AN585" s="205"/>
      <c r="AO585" s="205"/>
      <c r="AP585" s="205"/>
      <c r="AQ585" s="205"/>
      <c r="AR585" s="205"/>
      <c r="AS585" s="205"/>
      <c r="AT585" s="205"/>
      <c r="AU585" s="205"/>
      <c r="AV585" s="205"/>
      <c r="AW585" s="205"/>
      <c r="AX585" s="205"/>
      <c r="AY585" s="205"/>
      <c r="AZ585" s="205"/>
      <c r="BA585" s="205"/>
      <c r="BB585" s="205"/>
      <c r="BC585" s="205"/>
      <c r="BD585" s="205"/>
      <c r="BE585" s="205"/>
      <c r="BF585" s="205"/>
      <c r="BG585" s="205"/>
      <c r="BH585" s="205"/>
      <c r="BI585" s="205"/>
      <c r="BJ585" s="205"/>
      <c r="BK585" s="205"/>
      <c r="BL585" s="205"/>
      <c r="BM585" s="205"/>
      <c r="BN585" s="205"/>
      <c r="BO585" s="205"/>
      <c r="BP585" s="205"/>
      <c r="BQ585" s="205"/>
      <c r="BR585" s="205"/>
      <c r="BS585" s="205"/>
      <c r="BT585" s="205"/>
      <c r="BU585" s="205"/>
      <c r="BV585" s="205"/>
      <c r="BW585" s="205"/>
      <c r="BX585" s="205"/>
      <c r="BY585" s="205"/>
      <c r="BZ585" s="205"/>
      <c r="CA585" s="205"/>
      <c r="CB585" s="205"/>
      <c r="CC585" s="205"/>
      <c r="CD585" s="205"/>
      <c r="CE585" s="205"/>
      <c r="CF585" s="205"/>
      <c r="CG585" s="205"/>
      <c r="CH585" s="205"/>
      <c r="CI585" s="205"/>
      <c r="CJ585" s="205"/>
      <c r="CK585" s="205"/>
      <c r="CL585" s="205"/>
      <c r="CM585" s="205"/>
      <c r="CN585" s="205"/>
      <c r="CO585" s="205"/>
      <c r="CP585" s="205"/>
      <c r="CQ585" s="205"/>
      <c r="CR585" s="205"/>
      <c r="CS585" s="205"/>
      <c r="CT585" s="205"/>
      <c r="CU585" s="205"/>
      <c r="CV585" s="205"/>
      <c r="CW585" s="205"/>
      <c r="CX585" s="205"/>
      <c r="CY585" s="205"/>
      <c r="CZ585" s="205"/>
      <c r="DA585" s="205"/>
      <c r="DB585" s="205"/>
      <c r="DC585" s="205"/>
      <c r="DD585" s="205"/>
      <c r="DE585" s="205"/>
      <c r="DF585" s="205"/>
      <c r="DG585" s="205"/>
      <c r="DH585" s="205"/>
      <c r="DI585" s="205"/>
      <c r="DJ585" s="205"/>
      <c r="DK585" s="205"/>
      <c r="DL585" s="205"/>
      <c r="DM585" s="205"/>
      <c r="DN585" s="205"/>
      <c r="DO585" s="205"/>
      <c r="DP585" s="205"/>
      <c r="DQ585" s="205"/>
      <c r="DR585" s="205"/>
      <c r="DS585" s="205"/>
      <c r="DT585" s="205"/>
      <c r="DU585" s="205"/>
      <c r="DV585" s="205"/>
      <c r="DW585" s="142"/>
      <c r="DX585" s="205"/>
      <c r="DY585" s="205"/>
      <c r="DZ585" s="205"/>
      <c r="EA585" s="205"/>
      <c r="EB585" s="205"/>
      <c r="EC585" s="205"/>
      <c r="ED585" s="205"/>
      <c r="EE585" s="205"/>
      <c r="EF585" s="205"/>
      <c r="EG585" s="205"/>
      <c r="EH585" s="205"/>
      <c r="EI585" s="205"/>
      <c r="EJ585" s="205"/>
      <c r="EK585" s="205"/>
      <c r="EL585" s="205"/>
      <c r="EM585" s="205"/>
      <c r="EN585" s="205"/>
      <c r="EO585" s="205"/>
      <c r="EP585" s="205"/>
      <c r="EQ585" s="205"/>
      <c r="ER585" s="142"/>
      <c r="ES585" s="205"/>
      <c r="ET585" s="205"/>
      <c r="EU585" s="205"/>
      <c r="EV585" s="205"/>
      <c r="EW585" s="205"/>
      <c r="EX585" s="205"/>
      <c r="EY585" s="205"/>
      <c r="EZ585" s="205"/>
      <c r="FA585" s="205"/>
      <c r="FB585" s="205"/>
      <c r="FC585" s="205"/>
      <c r="FD585" s="205"/>
      <c r="FE585" s="205"/>
      <c r="FF585" s="205"/>
      <c r="FG585" s="205"/>
      <c r="FH585" s="205"/>
      <c r="FI585" s="205"/>
      <c r="FJ585" s="205"/>
      <c r="FK585" s="205"/>
      <c r="FL585" s="205"/>
      <c r="FM585" s="205"/>
      <c r="FN585" s="205"/>
      <c r="FO585" s="205"/>
      <c r="FP585" s="205"/>
      <c r="FQ585" s="205"/>
      <c r="FR585" s="205"/>
      <c r="FS585" s="205"/>
      <c r="FT585" s="205"/>
      <c r="FU585" s="205"/>
      <c r="FV585" s="205"/>
      <c r="FW585" s="205"/>
      <c r="FX585" s="205"/>
      <c r="FY585" s="205"/>
      <c r="FZ585" s="205"/>
      <c r="GA585" s="205"/>
      <c r="GB585" s="205"/>
      <c r="GC585" s="205"/>
      <c r="GD585" s="205"/>
      <c r="GE585" s="205"/>
      <c r="GF585" s="205"/>
      <c r="GG585" s="205"/>
      <c r="GH585" s="205"/>
      <c r="GI585" s="205"/>
      <c r="GJ585" s="205"/>
      <c r="GK585" s="205"/>
      <c r="GL585" s="205"/>
      <c r="GM585" s="205"/>
      <c r="GN585" s="205"/>
      <c r="GO585" s="205"/>
      <c r="GP585" s="205"/>
      <c r="GQ585" s="205"/>
      <c r="GR585" s="205"/>
      <c r="GS585" s="205"/>
      <c r="GT585" s="205"/>
      <c r="GU585" s="205"/>
      <c r="GV585" s="205"/>
      <c r="GW585" s="205"/>
      <c r="GX585" s="205"/>
      <c r="GY585" s="205"/>
      <c r="GZ585" s="205"/>
      <c r="HA585" s="205"/>
      <c r="HB585" s="205"/>
      <c r="HC585" s="205"/>
      <c r="HD585" s="205"/>
      <c r="HE585" s="205"/>
      <c r="HF585" s="205"/>
      <c r="HG585" s="205"/>
      <c r="HH585" s="205"/>
      <c r="HI585" s="205"/>
      <c r="HJ585" s="205"/>
      <c r="HK585" s="205"/>
      <c r="HL585" s="205"/>
      <c r="HM585" s="205"/>
      <c r="HN585" s="205"/>
      <c r="HO585" s="205"/>
      <c r="HP585" s="205"/>
      <c r="HQ585" s="205"/>
      <c r="HR585" s="205"/>
      <c r="HS585" s="205"/>
      <c r="HT585" s="205"/>
      <c r="HU585" s="205"/>
      <c r="HV585" s="205"/>
      <c r="HW585" s="205"/>
      <c r="HX585" s="205"/>
      <c r="HY585" s="205"/>
      <c r="HZ585" s="205"/>
      <c r="IA585" s="205"/>
      <c r="IB585" s="205"/>
      <c r="IC585" s="205"/>
      <c r="ID585" s="205"/>
      <c r="IE585" s="205"/>
      <c r="IF585" s="205"/>
      <c r="IG585" s="205"/>
      <c r="IH585" s="205"/>
      <c r="II585" s="205"/>
      <c r="IJ585" s="205"/>
      <c r="IK585" s="205"/>
      <c r="IL585" s="205"/>
      <c r="IM585" s="205"/>
      <c r="IN585" s="205"/>
      <c r="IO585" s="205"/>
      <c r="IP585" s="205"/>
      <c r="IQ585" s="205"/>
      <c r="IR585" s="205"/>
      <c r="IS585" s="205"/>
      <c r="IT585" s="205"/>
      <c r="IU585" s="205"/>
      <c r="IV585" s="205"/>
      <c r="IW585" s="205"/>
      <c r="IX585" s="205"/>
      <c r="IY585" s="205"/>
      <c r="IZ585" s="205"/>
      <c r="JA585" s="205"/>
      <c r="JB585" s="205"/>
      <c r="JC585" s="205"/>
      <c r="JD585" s="205"/>
      <c r="JE585" s="205"/>
      <c r="JF585" s="205"/>
      <c r="JG585" s="142"/>
      <c r="JH585" s="205"/>
      <c r="JI585" s="205"/>
      <c r="JJ585" s="205"/>
      <c r="JK585" s="205"/>
      <c r="JL585" s="205"/>
      <c r="JM585" s="205"/>
      <c r="JN585" s="205"/>
      <c r="JO585" s="205"/>
      <c r="JP585" s="205"/>
      <c r="JQ585" s="205"/>
      <c r="JR585" s="205"/>
      <c r="JS585" s="205"/>
      <c r="JT585" s="205"/>
      <c r="JU585" s="205"/>
      <c r="JV585" s="205"/>
      <c r="JW585" s="205"/>
      <c r="JX585" s="205"/>
      <c r="JY585" s="205"/>
      <c r="JZ585" s="205"/>
      <c r="KA585" s="205"/>
      <c r="KB585" s="142"/>
    </row>
    <row r="586" spans="2:288" ht="15" customHeight="1" x14ac:dyDescent="0.25">
      <c r="B586" s="1590" t="s">
        <v>1920</v>
      </c>
      <c r="C586" s="1588" t="str">
        <v/>
      </c>
      <c r="D586" s="1588" t="str">
        <v/>
      </c>
      <c r="E586" s="1588" t="str">
        <v/>
      </c>
      <c r="F586" s="1588" t="str">
        <v/>
      </c>
      <c r="G586" s="1588" t="str">
        <v/>
      </c>
      <c r="H586" s="205"/>
      <c r="I586" s="205"/>
      <c r="J586" s="205"/>
      <c r="K586" s="205"/>
      <c r="L586" s="205"/>
      <c r="M586" s="205"/>
      <c r="N586" s="205"/>
      <c r="O586" s="205"/>
      <c r="P586" s="205"/>
      <c r="Q586" s="205"/>
      <c r="R586" s="205"/>
      <c r="S586" s="205"/>
      <c r="T586" s="205"/>
      <c r="U586" s="205"/>
      <c r="V586" s="205"/>
      <c r="W586" s="205"/>
      <c r="X586" s="205"/>
      <c r="Y586" s="205"/>
      <c r="Z586" s="205"/>
      <c r="AA586" s="205"/>
      <c r="AB586" s="205"/>
      <c r="AC586" s="205"/>
      <c r="AD586" s="205"/>
      <c r="AE586" s="205"/>
      <c r="AF586" s="205"/>
      <c r="AG586" s="205"/>
      <c r="AH586" s="205"/>
      <c r="AI586" s="205"/>
      <c r="AJ586" s="205"/>
      <c r="AK586" s="205"/>
      <c r="AL586" s="205"/>
      <c r="AM586" s="205"/>
      <c r="AN586" s="205"/>
      <c r="AO586" s="205"/>
      <c r="AP586" s="205"/>
      <c r="AQ586" s="205"/>
      <c r="AR586" s="205"/>
      <c r="AS586" s="205"/>
      <c r="AT586" s="205"/>
      <c r="AU586" s="205"/>
      <c r="AV586" s="205"/>
      <c r="AW586" s="205"/>
      <c r="AX586" s="205"/>
      <c r="AY586" s="205"/>
      <c r="AZ586" s="205"/>
      <c r="BA586" s="205"/>
      <c r="BB586" s="205"/>
      <c r="BC586" s="205"/>
      <c r="BD586" s="205"/>
      <c r="BE586" s="205"/>
      <c r="BF586" s="205"/>
      <c r="BG586" s="205"/>
      <c r="BH586" s="205"/>
      <c r="BI586" s="205"/>
      <c r="BJ586" s="205"/>
      <c r="BK586" s="205"/>
      <c r="BL586" s="205"/>
      <c r="BM586" s="205"/>
      <c r="BN586" s="205"/>
      <c r="BO586" s="205"/>
      <c r="BP586" s="205"/>
      <c r="BQ586" s="205"/>
      <c r="BR586" s="205"/>
      <c r="BS586" s="205"/>
      <c r="BT586" s="205"/>
      <c r="BU586" s="205"/>
      <c r="BV586" s="205"/>
      <c r="BW586" s="205"/>
      <c r="BX586" s="205"/>
      <c r="BY586" s="205"/>
      <c r="BZ586" s="205"/>
      <c r="CA586" s="205"/>
      <c r="CB586" s="205"/>
      <c r="CC586" s="205"/>
      <c r="CD586" s="205"/>
      <c r="CE586" s="205"/>
      <c r="CF586" s="205"/>
      <c r="CG586" s="205"/>
      <c r="CH586" s="205"/>
      <c r="CI586" s="205"/>
      <c r="CJ586" s="205"/>
      <c r="CK586" s="205"/>
      <c r="CL586" s="205"/>
      <c r="CM586" s="205"/>
      <c r="CN586" s="205"/>
      <c r="CO586" s="205"/>
      <c r="CP586" s="205"/>
      <c r="CQ586" s="205"/>
      <c r="CR586" s="205"/>
      <c r="CS586" s="205"/>
      <c r="CT586" s="205"/>
      <c r="CU586" s="205"/>
      <c r="CV586" s="205"/>
      <c r="CW586" s="205"/>
      <c r="CX586" s="205"/>
      <c r="CY586" s="205"/>
      <c r="CZ586" s="205"/>
      <c r="DA586" s="205"/>
      <c r="DB586" s="205"/>
      <c r="DC586" s="205"/>
      <c r="DD586" s="205"/>
      <c r="DE586" s="205"/>
      <c r="DF586" s="205"/>
      <c r="DG586" s="205"/>
      <c r="DH586" s="205"/>
      <c r="DI586" s="205"/>
      <c r="DJ586" s="205"/>
      <c r="DK586" s="205"/>
      <c r="DL586" s="205"/>
      <c r="DM586" s="205"/>
      <c r="DN586" s="205"/>
      <c r="DO586" s="205"/>
      <c r="DP586" s="205"/>
      <c r="DQ586" s="205"/>
      <c r="DR586" s="205"/>
      <c r="DS586" s="205"/>
      <c r="DT586" s="205"/>
      <c r="DU586" s="205"/>
      <c r="DV586" s="205"/>
      <c r="DW586" s="142"/>
      <c r="DX586" s="205"/>
      <c r="DY586" s="205"/>
      <c r="DZ586" s="205"/>
      <c r="EA586" s="205"/>
      <c r="EB586" s="205"/>
      <c r="EC586" s="205"/>
      <c r="ED586" s="205"/>
      <c r="EE586" s="205"/>
      <c r="EF586" s="205"/>
      <c r="EG586" s="205"/>
      <c r="EH586" s="205"/>
      <c r="EI586" s="205"/>
      <c r="EJ586" s="205"/>
      <c r="EK586" s="205"/>
      <c r="EL586" s="205"/>
      <c r="EM586" s="205"/>
      <c r="EN586" s="205"/>
      <c r="EO586" s="205"/>
      <c r="EP586" s="205"/>
      <c r="EQ586" s="205"/>
      <c r="ER586" s="142"/>
      <c r="ES586" s="205"/>
      <c r="ET586" s="205"/>
      <c r="EU586" s="205"/>
      <c r="EV586" s="205"/>
      <c r="EW586" s="205"/>
      <c r="EX586" s="205"/>
      <c r="EY586" s="205"/>
      <c r="EZ586" s="205"/>
      <c r="FA586" s="205"/>
      <c r="FB586" s="205"/>
      <c r="FC586" s="205"/>
      <c r="FD586" s="205"/>
      <c r="FE586" s="205"/>
      <c r="FF586" s="205"/>
      <c r="FG586" s="205"/>
      <c r="FH586" s="205"/>
      <c r="FI586" s="205"/>
      <c r="FJ586" s="205"/>
      <c r="FK586" s="205"/>
      <c r="FL586" s="205"/>
      <c r="FM586" s="205"/>
      <c r="FN586" s="205"/>
      <c r="FO586" s="205"/>
      <c r="FP586" s="205"/>
      <c r="FQ586" s="205"/>
      <c r="FR586" s="205"/>
      <c r="FS586" s="205"/>
      <c r="FT586" s="205"/>
      <c r="FU586" s="205"/>
      <c r="FV586" s="205"/>
      <c r="FW586" s="205"/>
      <c r="FX586" s="205"/>
      <c r="FY586" s="205"/>
      <c r="FZ586" s="205"/>
      <c r="GA586" s="205"/>
      <c r="GB586" s="205"/>
      <c r="GC586" s="205"/>
      <c r="GD586" s="205"/>
      <c r="GE586" s="205"/>
      <c r="GF586" s="205"/>
      <c r="GG586" s="205"/>
      <c r="GH586" s="205"/>
      <c r="GI586" s="205"/>
      <c r="GJ586" s="205"/>
      <c r="GK586" s="205"/>
      <c r="GL586" s="205"/>
      <c r="GM586" s="205"/>
      <c r="GN586" s="205"/>
      <c r="GO586" s="205"/>
      <c r="GP586" s="205"/>
      <c r="GQ586" s="205"/>
      <c r="GR586" s="205"/>
      <c r="GS586" s="205"/>
      <c r="GT586" s="205"/>
      <c r="GU586" s="205"/>
      <c r="GV586" s="205"/>
      <c r="GW586" s="205"/>
      <c r="GX586" s="205"/>
      <c r="GY586" s="205"/>
      <c r="GZ586" s="205"/>
      <c r="HA586" s="205"/>
      <c r="HB586" s="205"/>
      <c r="HC586" s="205"/>
      <c r="HD586" s="205"/>
      <c r="HE586" s="205"/>
      <c r="HF586" s="205"/>
      <c r="HG586" s="205"/>
      <c r="HH586" s="205"/>
      <c r="HI586" s="205"/>
      <c r="HJ586" s="205"/>
      <c r="HK586" s="205"/>
      <c r="HL586" s="205"/>
      <c r="HM586" s="205"/>
      <c r="HN586" s="205"/>
      <c r="HO586" s="205"/>
      <c r="HP586" s="205"/>
      <c r="HQ586" s="205"/>
      <c r="HR586" s="205"/>
      <c r="HS586" s="205"/>
      <c r="HT586" s="205"/>
      <c r="HU586" s="205"/>
      <c r="HV586" s="205"/>
      <c r="HW586" s="205"/>
      <c r="HX586" s="205"/>
      <c r="HY586" s="205"/>
      <c r="HZ586" s="205"/>
      <c r="IA586" s="205"/>
      <c r="IB586" s="205"/>
      <c r="IC586" s="205"/>
      <c r="ID586" s="205"/>
      <c r="IE586" s="205"/>
      <c r="IF586" s="205"/>
      <c r="IG586" s="205"/>
      <c r="IH586" s="205"/>
      <c r="II586" s="205"/>
      <c r="IJ586" s="205"/>
      <c r="IK586" s="205"/>
      <c r="IL586" s="205"/>
      <c r="IM586" s="205"/>
      <c r="IN586" s="205"/>
      <c r="IO586" s="205"/>
      <c r="IP586" s="205"/>
      <c r="IQ586" s="205"/>
      <c r="IR586" s="205"/>
      <c r="IS586" s="205"/>
      <c r="IT586" s="205"/>
      <c r="IU586" s="205"/>
      <c r="IV586" s="205"/>
      <c r="IW586" s="205"/>
      <c r="IX586" s="205"/>
      <c r="IY586" s="205"/>
      <c r="IZ586" s="205"/>
      <c r="JA586" s="205"/>
      <c r="JB586" s="205"/>
      <c r="JC586" s="205"/>
      <c r="JD586" s="205"/>
      <c r="JE586" s="205"/>
      <c r="JF586" s="205"/>
      <c r="JG586" s="142"/>
      <c r="JH586" s="205"/>
      <c r="JI586" s="205"/>
      <c r="JJ586" s="205"/>
      <c r="JK586" s="205"/>
      <c r="JL586" s="205"/>
      <c r="JM586" s="205"/>
      <c r="JN586" s="205"/>
      <c r="JO586" s="205"/>
      <c r="JP586" s="205"/>
      <c r="JQ586" s="205"/>
      <c r="JR586" s="205"/>
      <c r="JS586" s="205"/>
      <c r="JT586" s="205"/>
      <c r="JU586" s="205"/>
      <c r="JV586" s="205"/>
      <c r="JW586" s="205"/>
      <c r="JX586" s="205"/>
      <c r="JY586" s="205"/>
      <c r="JZ586" s="205"/>
      <c r="KA586" s="205"/>
      <c r="KB586" s="142"/>
    </row>
    <row r="587" spans="2:288" ht="15" customHeight="1" x14ac:dyDescent="0.25">
      <c r="B587" s="1590" t="s">
        <v>1921</v>
      </c>
      <c r="C587" s="1588" t="str">
        <v/>
      </c>
      <c r="D587" s="1588" t="str">
        <v/>
      </c>
      <c r="E587" s="1588" t="str">
        <v/>
      </c>
      <c r="F587" s="1588" t="str">
        <v/>
      </c>
      <c r="G587" s="1588" t="str">
        <v/>
      </c>
      <c r="H587" s="205"/>
      <c r="I587" s="205"/>
      <c r="J587" s="205"/>
      <c r="K587" s="205"/>
      <c r="L587" s="205"/>
      <c r="M587" s="205"/>
      <c r="N587" s="205"/>
      <c r="O587" s="205"/>
      <c r="P587" s="205"/>
      <c r="Q587" s="205"/>
      <c r="R587" s="205"/>
      <c r="S587" s="205"/>
      <c r="T587" s="205"/>
      <c r="U587" s="205"/>
      <c r="V587" s="205"/>
      <c r="W587" s="205"/>
      <c r="X587" s="205"/>
      <c r="Y587" s="205"/>
      <c r="Z587" s="205"/>
      <c r="AA587" s="205"/>
      <c r="AB587" s="205"/>
      <c r="AC587" s="205"/>
      <c r="AD587" s="205"/>
      <c r="AE587" s="205"/>
      <c r="AF587" s="205"/>
      <c r="AG587" s="205"/>
      <c r="AH587" s="205"/>
      <c r="AI587" s="205"/>
      <c r="AJ587" s="205"/>
      <c r="AK587" s="205"/>
      <c r="AL587" s="205"/>
      <c r="AM587" s="205"/>
      <c r="AN587" s="205"/>
      <c r="AO587" s="205"/>
      <c r="AP587" s="205"/>
      <c r="AQ587" s="205"/>
      <c r="AR587" s="205"/>
      <c r="AS587" s="205"/>
      <c r="AT587" s="205"/>
      <c r="AU587" s="205"/>
      <c r="AV587" s="205"/>
      <c r="AW587" s="205"/>
      <c r="AX587" s="205"/>
      <c r="AY587" s="205"/>
      <c r="AZ587" s="205"/>
      <c r="BA587" s="205"/>
      <c r="BB587" s="205"/>
      <c r="BC587" s="205"/>
      <c r="BD587" s="205"/>
      <c r="BE587" s="205"/>
      <c r="BF587" s="205"/>
      <c r="BG587" s="205"/>
      <c r="BH587" s="205"/>
      <c r="BI587" s="205"/>
      <c r="BJ587" s="205"/>
      <c r="BK587" s="205"/>
      <c r="BL587" s="205"/>
      <c r="BM587" s="205"/>
      <c r="BN587" s="205"/>
      <c r="BO587" s="205"/>
      <c r="BP587" s="205"/>
      <c r="BQ587" s="205"/>
      <c r="BR587" s="205"/>
      <c r="BS587" s="205"/>
      <c r="BT587" s="205"/>
      <c r="BU587" s="205"/>
      <c r="BV587" s="205"/>
      <c r="BW587" s="205"/>
      <c r="BX587" s="205"/>
      <c r="BY587" s="205"/>
      <c r="BZ587" s="205"/>
      <c r="CA587" s="205"/>
      <c r="CB587" s="205"/>
      <c r="CC587" s="205"/>
      <c r="CD587" s="205"/>
      <c r="CE587" s="205"/>
      <c r="CF587" s="205"/>
      <c r="CG587" s="205"/>
      <c r="CH587" s="205"/>
      <c r="CI587" s="205"/>
      <c r="CJ587" s="205"/>
      <c r="CK587" s="205"/>
      <c r="CL587" s="205"/>
      <c r="CM587" s="205"/>
      <c r="CN587" s="205"/>
      <c r="CO587" s="205"/>
      <c r="CP587" s="205"/>
      <c r="CQ587" s="205"/>
      <c r="CR587" s="205"/>
      <c r="CS587" s="205"/>
      <c r="CT587" s="205"/>
      <c r="CU587" s="205"/>
      <c r="CV587" s="205"/>
      <c r="CW587" s="205"/>
      <c r="CX587" s="205"/>
      <c r="CY587" s="205"/>
      <c r="CZ587" s="205"/>
      <c r="DA587" s="205"/>
      <c r="DB587" s="205"/>
      <c r="DC587" s="205"/>
      <c r="DD587" s="205"/>
      <c r="DE587" s="205"/>
      <c r="DF587" s="205"/>
      <c r="DG587" s="205"/>
      <c r="DH587" s="205"/>
      <c r="DI587" s="205"/>
      <c r="DJ587" s="205"/>
      <c r="DK587" s="205"/>
      <c r="DL587" s="205"/>
      <c r="DM587" s="205"/>
      <c r="DN587" s="205"/>
      <c r="DO587" s="205"/>
      <c r="DP587" s="205"/>
      <c r="DQ587" s="205"/>
      <c r="DR587" s="205"/>
      <c r="DS587" s="205"/>
      <c r="DT587" s="205"/>
      <c r="DU587" s="205"/>
      <c r="DV587" s="205"/>
      <c r="DW587" s="142"/>
      <c r="DX587" s="205"/>
      <c r="DY587" s="205"/>
      <c r="DZ587" s="205"/>
      <c r="EA587" s="205"/>
      <c r="EB587" s="205"/>
      <c r="EC587" s="205"/>
      <c r="ED587" s="205"/>
      <c r="EE587" s="205"/>
      <c r="EF587" s="205"/>
      <c r="EG587" s="205"/>
      <c r="EH587" s="205"/>
      <c r="EI587" s="205"/>
      <c r="EJ587" s="205"/>
      <c r="EK587" s="205"/>
      <c r="EL587" s="205"/>
      <c r="EM587" s="205"/>
      <c r="EN587" s="205"/>
      <c r="EO587" s="205"/>
      <c r="EP587" s="205"/>
      <c r="EQ587" s="205"/>
      <c r="ER587" s="142"/>
      <c r="ES587" s="205"/>
      <c r="ET587" s="205"/>
      <c r="EU587" s="205"/>
      <c r="EV587" s="205"/>
      <c r="EW587" s="205"/>
      <c r="EX587" s="205"/>
      <c r="EY587" s="205"/>
      <c r="EZ587" s="205"/>
      <c r="FA587" s="205"/>
      <c r="FB587" s="205"/>
      <c r="FC587" s="205"/>
      <c r="FD587" s="205"/>
      <c r="FE587" s="205"/>
      <c r="FF587" s="205"/>
      <c r="FG587" s="205"/>
      <c r="FH587" s="205"/>
      <c r="FI587" s="205"/>
      <c r="FJ587" s="205"/>
      <c r="FK587" s="205"/>
      <c r="FL587" s="205"/>
      <c r="FM587" s="205"/>
      <c r="FN587" s="205"/>
      <c r="FO587" s="205"/>
      <c r="FP587" s="205"/>
      <c r="FQ587" s="205"/>
      <c r="FR587" s="205"/>
      <c r="FS587" s="205"/>
      <c r="FT587" s="205"/>
      <c r="FU587" s="205"/>
      <c r="FV587" s="205"/>
      <c r="FW587" s="205"/>
      <c r="FX587" s="205"/>
      <c r="FY587" s="205"/>
      <c r="FZ587" s="205"/>
      <c r="GA587" s="205"/>
      <c r="GB587" s="205"/>
      <c r="GC587" s="205"/>
      <c r="GD587" s="205"/>
      <c r="GE587" s="205"/>
      <c r="GF587" s="205"/>
      <c r="GG587" s="205"/>
      <c r="GH587" s="205"/>
      <c r="GI587" s="205"/>
      <c r="GJ587" s="205"/>
      <c r="GK587" s="205"/>
      <c r="GL587" s="205"/>
      <c r="GM587" s="205"/>
      <c r="GN587" s="205"/>
      <c r="GO587" s="205"/>
      <c r="GP587" s="205"/>
      <c r="GQ587" s="205"/>
      <c r="GR587" s="205"/>
      <c r="GS587" s="205"/>
      <c r="GT587" s="205"/>
      <c r="GU587" s="205"/>
      <c r="GV587" s="205"/>
      <c r="GW587" s="205"/>
      <c r="GX587" s="205"/>
      <c r="GY587" s="205"/>
      <c r="GZ587" s="205"/>
      <c r="HA587" s="205"/>
      <c r="HB587" s="205"/>
      <c r="HC587" s="205"/>
      <c r="HD587" s="205"/>
      <c r="HE587" s="205"/>
      <c r="HF587" s="205"/>
      <c r="HG587" s="205"/>
      <c r="HH587" s="205"/>
      <c r="HI587" s="205"/>
      <c r="HJ587" s="205"/>
      <c r="HK587" s="205"/>
      <c r="HL587" s="205"/>
      <c r="HM587" s="205"/>
      <c r="HN587" s="205"/>
      <c r="HO587" s="205"/>
      <c r="HP587" s="205"/>
      <c r="HQ587" s="205"/>
      <c r="HR587" s="205"/>
      <c r="HS587" s="205"/>
      <c r="HT587" s="205"/>
      <c r="HU587" s="205"/>
      <c r="HV587" s="205"/>
      <c r="HW587" s="205"/>
      <c r="HX587" s="205"/>
      <c r="HY587" s="205"/>
      <c r="HZ587" s="205"/>
      <c r="IA587" s="205"/>
      <c r="IB587" s="205"/>
      <c r="IC587" s="205"/>
      <c r="ID587" s="205"/>
      <c r="IE587" s="205"/>
      <c r="IF587" s="205"/>
      <c r="IG587" s="205"/>
      <c r="IH587" s="205"/>
      <c r="II587" s="205"/>
      <c r="IJ587" s="205"/>
      <c r="IK587" s="205"/>
      <c r="IL587" s="205"/>
      <c r="IM587" s="205"/>
      <c r="IN587" s="205"/>
      <c r="IO587" s="205"/>
      <c r="IP587" s="205"/>
      <c r="IQ587" s="205"/>
      <c r="IR587" s="205"/>
      <c r="IS587" s="205"/>
      <c r="IT587" s="205"/>
      <c r="IU587" s="205"/>
      <c r="IV587" s="205"/>
      <c r="IW587" s="205"/>
      <c r="IX587" s="205"/>
      <c r="IY587" s="205"/>
      <c r="IZ587" s="205"/>
      <c r="JA587" s="205"/>
      <c r="JB587" s="205"/>
      <c r="JC587" s="205"/>
      <c r="JD587" s="205"/>
      <c r="JE587" s="205"/>
      <c r="JF587" s="205"/>
      <c r="JG587" s="142"/>
      <c r="JH587" s="205"/>
      <c r="JI587" s="205"/>
      <c r="JJ587" s="205"/>
      <c r="JK587" s="205"/>
      <c r="JL587" s="205"/>
      <c r="JM587" s="205"/>
      <c r="JN587" s="205"/>
      <c r="JO587" s="205"/>
      <c r="JP587" s="205"/>
      <c r="JQ587" s="205"/>
      <c r="JR587" s="205"/>
      <c r="JS587" s="205"/>
      <c r="JT587" s="205"/>
      <c r="JU587" s="205"/>
      <c r="JV587" s="205"/>
      <c r="JW587" s="205"/>
      <c r="JX587" s="205"/>
      <c r="JY587" s="205"/>
      <c r="JZ587" s="205"/>
      <c r="KA587" s="205"/>
      <c r="KB587" s="142"/>
    </row>
    <row r="588" spans="2:288" ht="15" customHeight="1" x14ac:dyDescent="0.25">
      <c r="B588" s="1590" t="s">
        <v>1922</v>
      </c>
      <c r="C588" s="1588" t="str">
        <v/>
      </c>
      <c r="D588" s="1588" t="str">
        <v/>
      </c>
      <c r="E588" s="1588" t="str">
        <v/>
      </c>
      <c r="F588" s="1588" t="str">
        <v/>
      </c>
      <c r="G588" s="1588" t="str">
        <v/>
      </c>
      <c r="H588" s="205"/>
      <c r="I588" s="205"/>
      <c r="J588" s="205"/>
      <c r="K588" s="205"/>
      <c r="L588" s="205"/>
      <c r="M588" s="205"/>
      <c r="N588" s="205"/>
      <c r="O588" s="205"/>
      <c r="P588" s="205"/>
      <c r="Q588" s="205"/>
      <c r="R588" s="205"/>
      <c r="S588" s="205"/>
      <c r="T588" s="205"/>
      <c r="U588" s="205"/>
      <c r="V588" s="205"/>
      <c r="W588" s="205"/>
      <c r="X588" s="205"/>
      <c r="Y588" s="205"/>
      <c r="Z588" s="205"/>
      <c r="AA588" s="205"/>
      <c r="AB588" s="205"/>
      <c r="AC588" s="205"/>
      <c r="AD588" s="205"/>
      <c r="AE588" s="205"/>
      <c r="AF588" s="205"/>
      <c r="AG588" s="205"/>
      <c r="AH588" s="205"/>
      <c r="AI588" s="205"/>
      <c r="AJ588" s="205"/>
      <c r="AK588" s="205"/>
      <c r="AL588" s="205"/>
      <c r="AM588" s="205"/>
      <c r="AN588" s="205"/>
      <c r="AO588" s="205"/>
      <c r="AP588" s="205"/>
      <c r="AQ588" s="205"/>
      <c r="AR588" s="205"/>
      <c r="AS588" s="205"/>
      <c r="AT588" s="205"/>
      <c r="AU588" s="205"/>
      <c r="AV588" s="205"/>
      <c r="AW588" s="205"/>
      <c r="AX588" s="205"/>
      <c r="AY588" s="205"/>
      <c r="AZ588" s="205"/>
      <c r="BA588" s="205"/>
      <c r="BB588" s="205"/>
      <c r="BC588" s="205"/>
      <c r="BD588" s="205"/>
      <c r="BE588" s="205"/>
      <c r="BF588" s="205"/>
      <c r="BG588" s="205"/>
      <c r="BH588" s="205"/>
      <c r="BI588" s="205"/>
      <c r="BJ588" s="205"/>
      <c r="BK588" s="205"/>
      <c r="BL588" s="205"/>
      <c r="BM588" s="205"/>
      <c r="BN588" s="205"/>
      <c r="BO588" s="205"/>
      <c r="BP588" s="205"/>
      <c r="BQ588" s="205"/>
      <c r="BR588" s="205"/>
      <c r="BS588" s="205"/>
      <c r="BT588" s="205"/>
      <c r="BU588" s="205"/>
      <c r="BV588" s="205"/>
      <c r="BW588" s="205"/>
      <c r="BX588" s="205"/>
      <c r="BY588" s="205"/>
      <c r="BZ588" s="205"/>
      <c r="CA588" s="205"/>
      <c r="CB588" s="205"/>
      <c r="CC588" s="205"/>
      <c r="CD588" s="205"/>
      <c r="CE588" s="205"/>
      <c r="CF588" s="205"/>
      <c r="CG588" s="205"/>
      <c r="CH588" s="205"/>
      <c r="CI588" s="205"/>
      <c r="CJ588" s="205"/>
      <c r="CK588" s="205"/>
      <c r="CL588" s="205"/>
      <c r="CM588" s="205"/>
      <c r="CN588" s="205"/>
      <c r="CO588" s="205"/>
      <c r="CP588" s="205"/>
      <c r="CQ588" s="205"/>
      <c r="CR588" s="205"/>
      <c r="CS588" s="205"/>
      <c r="CT588" s="205"/>
      <c r="CU588" s="205"/>
      <c r="CV588" s="205"/>
      <c r="CW588" s="205"/>
      <c r="CX588" s="205"/>
      <c r="CY588" s="205"/>
      <c r="CZ588" s="205"/>
      <c r="DA588" s="205"/>
      <c r="DB588" s="205"/>
      <c r="DC588" s="205"/>
      <c r="DD588" s="205"/>
      <c r="DE588" s="205"/>
      <c r="DF588" s="205"/>
      <c r="DG588" s="205"/>
      <c r="DH588" s="205"/>
      <c r="DI588" s="205"/>
      <c r="DJ588" s="205"/>
      <c r="DK588" s="205"/>
      <c r="DL588" s="205"/>
      <c r="DM588" s="205"/>
      <c r="DN588" s="205"/>
      <c r="DO588" s="205"/>
      <c r="DP588" s="205"/>
      <c r="DQ588" s="205"/>
      <c r="DR588" s="205"/>
      <c r="DS588" s="205"/>
      <c r="DT588" s="205"/>
      <c r="DU588" s="205"/>
      <c r="DV588" s="205"/>
      <c r="DW588" s="142"/>
      <c r="DX588" s="205"/>
      <c r="DY588" s="205"/>
      <c r="DZ588" s="205"/>
      <c r="EA588" s="205"/>
      <c r="EB588" s="205"/>
      <c r="EC588" s="205"/>
      <c r="ED588" s="205"/>
      <c r="EE588" s="205"/>
      <c r="EF588" s="205"/>
      <c r="EG588" s="205"/>
      <c r="EH588" s="205"/>
      <c r="EI588" s="205"/>
      <c r="EJ588" s="205"/>
      <c r="EK588" s="205"/>
      <c r="EL588" s="205"/>
      <c r="EM588" s="205"/>
      <c r="EN588" s="205"/>
      <c r="EO588" s="205"/>
      <c r="EP588" s="205"/>
      <c r="EQ588" s="205"/>
      <c r="ER588" s="142"/>
      <c r="ES588" s="205"/>
      <c r="ET588" s="205"/>
      <c r="EU588" s="205"/>
      <c r="EV588" s="205"/>
      <c r="EW588" s="205"/>
      <c r="EX588" s="205"/>
      <c r="EY588" s="205"/>
      <c r="EZ588" s="205"/>
      <c r="FA588" s="205"/>
      <c r="FB588" s="205"/>
      <c r="FC588" s="205"/>
      <c r="FD588" s="205"/>
      <c r="FE588" s="205"/>
      <c r="FF588" s="205"/>
      <c r="FG588" s="205"/>
      <c r="FH588" s="205"/>
      <c r="FI588" s="205"/>
      <c r="FJ588" s="205"/>
      <c r="FK588" s="205"/>
      <c r="FL588" s="205"/>
      <c r="FM588" s="205"/>
      <c r="FN588" s="205"/>
      <c r="FO588" s="205"/>
      <c r="FP588" s="205"/>
      <c r="FQ588" s="205"/>
      <c r="FR588" s="205"/>
      <c r="FS588" s="205"/>
      <c r="FT588" s="205"/>
      <c r="FU588" s="205"/>
      <c r="FV588" s="205"/>
      <c r="FW588" s="205"/>
      <c r="FX588" s="205"/>
      <c r="FY588" s="205"/>
      <c r="FZ588" s="205"/>
      <c r="GA588" s="205"/>
      <c r="GB588" s="205"/>
      <c r="GC588" s="205"/>
      <c r="GD588" s="205"/>
      <c r="GE588" s="205"/>
      <c r="GF588" s="205"/>
      <c r="GG588" s="205"/>
      <c r="GH588" s="205"/>
      <c r="GI588" s="205"/>
      <c r="GJ588" s="205"/>
      <c r="GK588" s="205"/>
      <c r="GL588" s="205"/>
      <c r="GM588" s="205"/>
      <c r="GN588" s="205"/>
      <c r="GO588" s="205"/>
      <c r="GP588" s="205"/>
      <c r="GQ588" s="205"/>
      <c r="GR588" s="205"/>
      <c r="GS588" s="205"/>
      <c r="GT588" s="205"/>
      <c r="GU588" s="205"/>
      <c r="GV588" s="205"/>
      <c r="GW588" s="205"/>
      <c r="GX588" s="205"/>
      <c r="GY588" s="205"/>
      <c r="GZ588" s="205"/>
      <c r="HA588" s="205"/>
      <c r="HB588" s="205"/>
      <c r="HC588" s="205"/>
      <c r="HD588" s="205"/>
      <c r="HE588" s="205"/>
      <c r="HF588" s="205"/>
      <c r="HG588" s="205"/>
      <c r="HH588" s="205"/>
      <c r="HI588" s="205"/>
      <c r="HJ588" s="205"/>
      <c r="HK588" s="205"/>
      <c r="HL588" s="205"/>
      <c r="HM588" s="205"/>
      <c r="HN588" s="205"/>
      <c r="HO588" s="205"/>
      <c r="HP588" s="205"/>
      <c r="HQ588" s="205"/>
      <c r="HR588" s="205"/>
      <c r="HS588" s="205"/>
      <c r="HT588" s="205"/>
      <c r="HU588" s="205"/>
      <c r="HV588" s="205"/>
      <c r="HW588" s="205"/>
      <c r="HX588" s="205"/>
      <c r="HY588" s="205"/>
      <c r="HZ588" s="205"/>
      <c r="IA588" s="205"/>
      <c r="IB588" s="205"/>
      <c r="IC588" s="205"/>
      <c r="ID588" s="205"/>
      <c r="IE588" s="205"/>
      <c r="IF588" s="205"/>
      <c r="IG588" s="205"/>
      <c r="IH588" s="205"/>
      <c r="II588" s="205"/>
      <c r="IJ588" s="205"/>
      <c r="IK588" s="205"/>
      <c r="IL588" s="205"/>
      <c r="IM588" s="205"/>
      <c r="IN588" s="205"/>
      <c r="IO588" s="205"/>
      <c r="IP588" s="205"/>
      <c r="IQ588" s="205"/>
      <c r="IR588" s="205"/>
      <c r="IS588" s="205"/>
      <c r="IT588" s="205"/>
      <c r="IU588" s="205"/>
      <c r="IV588" s="205"/>
      <c r="IW588" s="205"/>
      <c r="IX588" s="205"/>
      <c r="IY588" s="205"/>
      <c r="IZ588" s="205"/>
      <c r="JA588" s="205"/>
      <c r="JB588" s="205"/>
      <c r="JC588" s="205"/>
      <c r="JD588" s="205"/>
      <c r="JE588" s="205"/>
      <c r="JF588" s="205"/>
      <c r="JG588" s="142"/>
      <c r="JH588" s="205"/>
      <c r="JI588" s="205"/>
      <c r="JJ588" s="205"/>
      <c r="JK588" s="205"/>
      <c r="JL588" s="205"/>
      <c r="JM588" s="205"/>
      <c r="JN588" s="205"/>
      <c r="JO588" s="205"/>
      <c r="JP588" s="205"/>
      <c r="JQ588" s="205"/>
      <c r="JR588" s="205"/>
      <c r="JS588" s="205"/>
      <c r="JT588" s="205"/>
      <c r="JU588" s="205"/>
      <c r="JV588" s="205"/>
      <c r="JW588" s="205"/>
      <c r="JX588" s="205"/>
      <c r="JY588" s="205"/>
      <c r="JZ588" s="205"/>
      <c r="KA588" s="205"/>
      <c r="KB588" s="142"/>
    </row>
    <row r="589" spans="2:288" ht="15" customHeight="1" x14ac:dyDescent="0.25">
      <c r="B589" s="1590" t="s">
        <v>1923</v>
      </c>
      <c r="C589" s="1588" t="str">
        <v/>
      </c>
      <c r="D589" s="1588" t="str">
        <v/>
      </c>
      <c r="E589" s="1588" t="str">
        <v/>
      </c>
      <c r="F589" s="1588" t="str">
        <v/>
      </c>
      <c r="G589" s="1588" t="str">
        <v/>
      </c>
      <c r="H589" s="205"/>
      <c r="I589" s="205"/>
      <c r="J589" s="205"/>
      <c r="K589" s="205"/>
      <c r="L589" s="205"/>
      <c r="M589" s="205"/>
      <c r="N589" s="205"/>
      <c r="O589" s="205"/>
      <c r="P589" s="205"/>
      <c r="Q589" s="205"/>
      <c r="R589" s="205"/>
      <c r="S589" s="205"/>
      <c r="T589" s="205"/>
      <c r="U589" s="205"/>
      <c r="V589" s="205"/>
      <c r="W589" s="205"/>
      <c r="X589" s="205"/>
      <c r="Y589" s="205"/>
      <c r="Z589" s="205"/>
      <c r="AA589" s="205"/>
      <c r="AB589" s="205"/>
      <c r="AC589" s="205"/>
      <c r="AD589" s="205"/>
      <c r="AE589" s="205"/>
      <c r="AF589" s="205"/>
      <c r="AG589" s="205"/>
      <c r="AH589" s="205"/>
      <c r="AI589" s="205"/>
      <c r="AJ589" s="205"/>
      <c r="AK589" s="205"/>
      <c r="AL589" s="205"/>
      <c r="AM589" s="205"/>
      <c r="AN589" s="205"/>
      <c r="AO589" s="205"/>
      <c r="AP589" s="205"/>
      <c r="AQ589" s="205"/>
      <c r="AR589" s="205"/>
      <c r="AS589" s="205"/>
      <c r="AT589" s="205"/>
      <c r="AU589" s="205"/>
      <c r="AV589" s="205"/>
      <c r="AW589" s="205"/>
      <c r="AX589" s="205"/>
      <c r="AY589" s="205"/>
      <c r="AZ589" s="205"/>
      <c r="BA589" s="205"/>
      <c r="BB589" s="205"/>
      <c r="BC589" s="205"/>
      <c r="BD589" s="205"/>
      <c r="BE589" s="205"/>
      <c r="BF589" s="205"/>
      <c r="BG589" s="205"/>
      <c r="BH589" s="205"/>
      <c r="BI589" s="205"/>
      <c r="BJ589" s="205"/>
      <c r="BK589" s="205"/>
      <c r="BL589" s="205"/>
      <c r="BM589" s="205"/>
      <c r="BN589" s="205"/>
      <c r="BO589" s="205"/>
      <c r="BP589" s="205"/>
      <c r="BQ589" s="205"/>
      <c r="BR589" s="205"/>
      <c r="BS589" s="205"/>
      <c r="BT589" s="205"/>
      <c r="BU589" s="205"/>
      <c r="BV589" s="205"/>
      <c r="BW589" s="205"/>
      <c r="BX589" s="205"/>
      <c r="BY589" s="205"/>
      <c r="BZ589" s="205"/>
      <c r="CA589" s="205"/>
      <c r="CB589" s="205"/>
      <c r="CC589" s="205"/>
      <c r="CD589" s="205"/>
      <c r="CE589" s="205"/>
      <c r="CF589" s="205"/>
      <c r="CG589" s="205"/>
      <c r="CH589" s="205"/>
      <c r="CI589" s="205"/>
      <c r="CJ589" s="205"/>
      <c r="CK589" s="205"/>
      <c r="CL589" s="205"/>
      <c r="CM589" s="205"/>
      <c r="CN589" s="205"/>
      <c r="CO589" s="205"/>
      <c r="CP589" s="205"/>
      <c r="CQ589" s="205"/>
      <c r="CR589" s="205"/>
      <c r="CS589" s="205"/>
      <c r="CT589" s="205"/>
      <c r="CU589" s="205"/>
      <c r="CV589" s="205"/>
      <c r="CW589" s="205"/>
      <c r="CX589" s="205"/>
      <c r="CY589" s="205"/>
      <c r="CZ589" s="205"/>
      <c r="DA589" s="205"/>
      <c r="DB589" s="205"/>
      <c r="DC589" s="205"/>
      <c r="DD589" s="205"/>
      <c r="DE589" s="205"/>
      <c r="DF589" s="205"/>
      <c r="DG589" s="205"/>
      <c r="DH589" s="205"/>
      <c r="DI589" s="205"/>
      <c r="DJ589" s="205"/>
      <c r="DK589" s="205"/>
      <c r="DL589" s="205"/>
      <c r="DM589" s="205"/>
      <c r="DN589" s="205"/>
      <c r="DO589" s="205"/>
      <c r="DP589" s="205"/>
      <c r="DQ589" s="205"/>
      <c r="DR589" s="205"/>
      <c r="DS589" s="205"/>
      <c r="DT589" s="205"/>
      <c r="DU589" s="205"/>
      <c r="DV589" s="205"/>
      <c r="DW589" s="142"/>
      <c r="DX589" s="205"/>
      <c r="DY589" s="205"/>
      <c r="DZ589" s="205"/>
      <c r="EA589" s="205"/>
      <c r="EB589" s="205"/>
      <c r="EC589" s="205"/>
      <c r="ED589" s="205"/>
      <c r="EE589" s="205"/>
      <c r="EF589" s="205"/>
      <c r="EG589" s="205"/>
      <c r="EH589" s="205"/>
      <c r="EI589" s="205"/>
      <c r="EJ589" s="205"/>
      <c r="EK589" s="205"/>
      <c r="EL589" s="205"/>
      <c r="EM589" s="205"/>
      <c r="EN589" s="205"/>
      <c r="EO589" s="205"/>
      <c r="EP589" s="205"/>
      <c r="EQ589" s="205"/>
      <c r="ER589" s="142"/>
      <c r="ES589" s="205"/>
      <c r="ET589" s="205"/>
      <c r="EU589" s="205"/>
      <c r="EV589" s="205"/>
      <c r="EW589" s="205"/>
      <c r="EX589" s="205"/>
      <c r="EY589" s="205"/>
      <c r="EZ589" s="205"/>
      <c r="FA589" s="205"/>
      <c r="FB589" s="205"/>
      <c r="FC589" s="205"/>
      <c r="FD589" s="205"/>
      <c r="FE589" s="205"/>
      <c r="FF589" s="205"/>
      <c r="FG589" s="205"/>
      <c r="FH589" s="205"/>
      <c r="FI589" s="205"/>
      <c r="FJ589" s="205"/>
      <c r="FK589" s="205"/>
      <c r="FL589" s="205"/>
      <c r="FM589" s="205"/>
      <c r="FN589" s="205"/>
      <c r="FO589" s="205"/>
      <c r="FP589" s="205"/>
      <c r="FQ589" s="205"/>
      <c r="FR589" s="205"/>
      <c r="FS589" s="205"/>
      <c r="FT589" s="205"/>
      <c r="FU589" s="205"/>
      <c r="FV589" s="205"/>
      <c r="FW589" s="205"/>
      <c r="FX589" s="205"/>
      <c r="FY589" s="205"/>
      <c r="FZ589" s="205"/>
      <c r="GA589" s="205"/>
      <c r="GB589" s="205"/>
      <c r="GC589" s="205"/>
      <c r="GD589" s="205"/>
      <c r="GE589" s="205"/>
      <c r="GF589" s="205"/>
      <c r="GG589" s="205"/>
      <c r="GH589" s="205"/>
      <c r="GI589" s="205"/>
      <c r="GJ589" s="205"/>
      <c r="GK589" s="205"/>
      <c r="GL589" s="205"/>
      <c r="GM589" s="205"/>
      <c r="GN589" s="205"/>
      <c r="GO589" s="205"/>
      <c r="GP589" s="205"/>
      <c r="GQ589" s="205"/>
      <c r="GR589" s="205"/>
      <c r="GS589" s="205"/>
      <c r="GT589" s="205"/>
      <c r="GU589" s="205"/>
      <c r="GV589" s="205"/>
      <c r="GW589" s="205"/>
      <c r="GX589" s="205"/>
      <c r="GY589" s="205"/>
      <c r="GZ589" s="205"/>
      <c r="HA589" s="205"/>
      <c r="HB589" s="205"/>
      <c r="HC589" s="205"/>
      <c r="HD589" s="205"/>
      <c r="HE589" s="205"/>
      <c r="HF589" s="205"/>
      <c r="HG589" s="205"/>
      <c r="HH589" s="205"/>
      <c r="HI589" s="205"/>
      <c r="HJ589" s="205"/>
      <c r="HK589" s="205"/>
      <c r="HL589" s="205"/>
      <c r="HM589" s="205"/>
      <c r="HN589" s="205"/>
      <c r="HO589" s="205"/>
      <c r="HP589" s="205"/>
      <c r="HQ589" s="205"/>
      <c r="HR589" s="205"/>
      <c r="HS589" s="205"/>
      <c r="HT589" s="205"/>
      <c r="HU589" s="205"/>
      <c r="HV589" s="205"/>
      <c r="HW589" s="205"/>
      <c r="HX589" s="205"/>
      <c r="HY589" s="205"/>
      <c r="HZ589" s="205"/>
      <c r="IA589" s="205"/>
      <c r="IB589" s="205"/>
      <c r="IC589" s="205"/>
      <c r="ID589" s="205"/>
      <c r="IE589" s="205"/>
      <c r="IF589" s="205"/>
      <c r="IG589" s="205"/>
      <c r="IH589" s="205"/>
      <c r="II589" s="205"/>
      <c r="IJ589" s="205"/>
      <c r="IK589" s="205"/>
      <c r="IL589" s="205"/>
      <c r="IM589" s="205"/>
      <c r="IN589" s="205"/>
      <c r="IO589" s="205"/>
      <c r="IP589" s="205"/>
      <c r="IQ589" s="205"/>
      <c r="IR589" s="205"/>
      <c r="IS589" s="205"/>
      <c r="IT589" s="205"/>
      <c r="IU589" s="205"/>
      <c r="IV589" s="205"/>
      <c r="IW589" s="205"/>
      <c r="IX589" s="205"/>
      <c r="IY589" s="205"/>
      <c r="IZ589" s="205"/>
      <c r="JA589" s="205"/>
      <c r="JB589" s="205"/>
      <c r="JC589" s="205"/>
      <c r="JD589" s="205"/>
      <c r="JE589" s="205"/>
      <c r="JF589" s="205"/>
      <c r="JG589" s="142"/>
      <c r="JH589" s="205"/>
      <c r="JI589" s="205"/>
      <c r="JJ589" s="205"/>
      <c r="JK589" s="205"/>
      <c r="JL589" s="205"/>
      <c r="JM589" s="205"/>
      <c r="JN589" s="205"/>
      <c r="JO589" s="205"/>
      <c r="JP589" s="205"/>
      <c r="JQ589" s="205"/>
      <c r="JR589" s="205"/>
      <c r="JS589" s="205"/>
      <c r="JT589" s="205"/>
      <c r="JU589" s="205"/>
      <c r="JV589" s="205"/>
      <c r="JW589" s="205"/>
      <c r="JX589" s="205"/>
      <c r="JY589" s="205"/>
      <c r="JZ589" s="205"/>
      <c r="KA589" s="205"/>
      <c r="KB589" s="142"/>
    </row>
    <row r="590" spans="2:288" ht="15" customHeight="1" x14ac:dyDescent="0.25">
      <c r="B590" s="1590" t="s">
        <v>1924</v>
      </c>
      <c r="C590" s="1588" t="str">
        <v/>
      </c>
      <c r="D590" s="1588" t="str">
        <v/>
      </c>
      <c r="E590" s="1588" t="str">
        <v/>
      </c>
      <c r="F590" s="1588" t="str">
        <v/>
      </c>
      <c r="G590" s="1588" t="str">
        <v/>
      </c>
      <c r="H590" s="205"/>
      <c r="I590" s="205"/>
      <c r="J590" s="205"/>
      <c r="K590" s="205"/>
      <c r="L590" s="205"/>
      <c r="M590" s="205"/>
      <c r="N590" s="205"/>
      <c r="O590" s="205"/>
      <c r="P590" s="205"/>
      <c r="Q590" s="205"/>
      <c r="R590" s="205"/>
      <c r="S590" s="205"/>
      <c r="T590" s="205"/>
      <c r="U590" s="205"/>
      <c r="V590" s="205"/>
      <c r="W590" s="205"/>
      <c r="X590" s="205"/>
      <c r="Y590" s="205"/>
      <c r="Z590" s="205"/>
      <c r="AA590" s="205"/>
      <c r="AB590" s="205"/>
      <c r="AC590" s="205"/>
      <c r="AD590" s="205"/>
      <c r="AE590" s="205"/>
      <c r="AF590" s="205"/>
      <c r="AG590" s="205"/>
      <c r="AH590" s="205"/>
      <c r="AI590" s="205"/>
      <c r="AJ590" s="205"/>
      <c r="AK590" s="205"/>
      <c r="AL590" s="205"/>
      <c r="AM590" s="205"/>
      <c r="AN590" s="205"/>
      <c r="AO590" s="205"/>
      <c r="AP590" s="205"/>
      <c r="AQ590" s="205"/>
      <c r="AR590" s="205"/>
      <c r="AS590" s="205"/>
      <c r="AT590" s="205"/>
      <c r="AU590" s="205"/>
      <c r="AV590" s="205"/>
      <c r="AW590" s="205"/>
      <c r="AX590" s="205"/>
      <c r="AY590" s="205"/>
      <c r="AZ590" s="205"/>
      <c r="BA590" s="205"/>
      <c r="BB590" s="205"/>
      <c r="BC590" s="205"/>
      <c r="BD590" s="205"/>
      <c r="BE590" s="205"/>
      <c r="BF590" s="205"/>
      <c r="BG590" s="205"/>
      <c r="BH590" s="205"/>
      <c r="BI590" s="205"/>
      <c r="BJ590" s="205"/>
      <c r="BK590" s="205"/>
      <c r="BL590" s="205"/>
      <c r="BM590" s="205"/>
      <c r="BN590" s="205"/>
      <c r="BO590" s="205"/>
      <c r="BP590" s="205"/>
      <c r="BQ590" s="205"/>
      <c r="BR590" s="205"/>
      <c r="BS590" s="205"/>
      <c r="BT590" s="205"/>
      <c r="BU590" s="205"/>
      <c r="BV590" s="205"/>
      <c r="BW590" s="205"/>
      <c r="BX590" s="205"/>
      <c r="BY590" s="205"/>
      <c r="BZ590" s="205"/>
      <c r="CA590" s="205"/>
      <c r="CB590" s="205"/>
      <c r="CC590" s="205"/>
      <c r="CD590" s="205"/>
      <c r="CE590" s="205"/>
      <c r="CF590" s="205"/>
      <c r="CG590" s="205"/>
      <c r="CH590" s="205"/>
      <c r="CI590" s="205"/>
      <c r="CJ590" s="205"/>
      <c r="CK590" s="205"/>
      <c r="CL590" s="205"/>
      <c r="CM590" s="205"/>
      <c r="CN590" s="205"/>
      <c r="CO590" s="205"/>
      <c r="CP590" s="205"/>
      <c r="CQ590" s="205"/>
      <c r="CR590" s="205"/>
      <c r="CS590" s="205"/>
      <c r="CT590" s="205"/>
      <c r="CU590" s="205"/>
      <c r="CV590" s="205"/>
      <c r="CW590" s="205"/>
      <c r="CX590" s="205"/>
      <c r="CY590" s="205"/>
      <c r="CZ590" s="205"/>
      <c r="DA590" s="205"/>
      <c r="DB590" s="205"/>
      <c r="DC590" s="205"/>
      <c r="DD590" s="205"/>
      <c r="DE590" s="205"/>
      <c r="DF590" s="205"/>
      <c r="DG590" s="205"/>
      <c r="DH590" s="205"/>
      <c r="DI590" s="205"/>
      <c r="DJ590" s="205"/>
      <c r="DK590" s="205"/>
      <c r="DL590" s="205"/>
      <c r="DM590" s="205"/>
      <c r="DN590" s="205"/>
      <c r="DO590" s="205"/>
      <c r="DP590" s="205"/>
      <c r="DQ590" s="205"/>
      <c r="DR590" s="205"/>
      <c r="DS590" s="205"/>
      <c r="DT590" s="205"/>
      <c r="DU590" s="205"/>
      <c r="DV590" s="205"/>
      <c r="DW590" s="142"/>
      <c r="DX590" s="205"/>
      <c r="DY590" s="205"/>
      <c r="DZ590" s="205"/>
      <c r="EA590" s="205"/>
      <c r="EB590" s="205"/>
      <c r="EC590" s="205"/>
      <c r="ED590" s="205"/>
      <c r="EE590" s="205"/>
      <c r="EF590" s="205"/>
      <c r="EG590" s="205"/>
      <c r="EH590" s="205"/>
      <c r="EI590" s="205"/>
      <c r="EJ590" s="205"/>
      <c r="EK590" s="205"/>
      <c r="EL590" s="205"/>
      <c r="EM590" s="205"/>
      <c r="EN590" s="205"/>
      <c r="EO590" s="205"/>
      <c r="EP590" s="205"/>
      <c r="EQ590" s="205"/>
      <c r="ER590" s="142"/>
      <c r="ES590" s="205"/>
      <c r="ET590" s="205"/>
      <c r="EU590" s="205"/>
      <c r="EV590" s="205"/>
      <c r="EW590" s="205"/>
      <c r="EX590" s="205"/>
      <c r="EY590" s="205"/>
      <c r="EZ590" s="205"/>
      <c r="FA590" s="205"/>
      <c r="FB590" s="205"/>
      <c r="FC590" s="205"/>
      <c r="FD590" s="205"/>
      <c r="FE590" s="205"/>
      <c r="FF590" s="205"/>
      <c r="FG590" s="205"/>
      <c r="FH590" s="205"/>
      <c r="FI590" s="205"/>
      <c r="FJ590" s="205"/>
      <c r="FK590" s="205"/>
      <c r="FL590" s="205"/>
      <c r="FM590" s="205"/>
      <c r="FN590" s="205"/>
      <c r="FO590" s="205"/>
      <c r="FP590" s="205"/>
      <c r="FQ590" s="205"/>
      <c r="FR590" s="205"/>
      <c r="FS590" s="205"/>
      <c r="FT590" s="205"/>
      <c r="FU590" s="205"/>
      <c r="FV590" s="205"/>
      <c r="FW590" s="205"/>
      <c r="FX590" s="205"/>
      <c r="FY590" s="205"/>
      <c r="FZ590" s="205"/>
      <c r="GA590" s="205"/>
      <c r="GB590" s="205"/>
      <c r="GC590" s="205"/>
      <c r="GD590" s="205"/>
      <c r="GE590" s="205"/>
      <c r="GF590" s="205"/>
      <c r="GG590" s="205"/>
      <c r="GH590" s="205"/>
      <c r="GI590" s="205"/>
      <c r="GJ590" s="205"/>
      <c r="GK590" s="205"/>
      <c r="GL590" s="205"/>
      <c r="GM590" s="205"/>
      <c r="GN590" s="205"/>
      <c r="GO590" s="205"/>
      <c r="GP590" s="205"/>
      <c r="GQ590" s="205"/>
      <c r="GR590" s="205"/>
      <c r="GS590" s="205"/>
      <c r="GT590" s="205"/>
      <c r="GU590" s="205"/>
      <c r="GV590" s="205"/>
      <c r="GW590" s="205"/>
      <c r="GX590" s="205"/>
      <c r="GY590" s="205"/>
      <c r="GZ590" s="205"/>
      <c r="HA590" s="205"/>
      <c r="HB590" s="205"/>
      <c r="HC590" s="205"/>
      <c r="HD590" s="205"/>
      <c r="HE590" s="205"/>
      <c r="HF590" s="205"/>
      <c r="HG590" s="205"/>
      <c r="HH590" s="205"/>
      <c r="HI590" s="205"/>
      <c r="HJ590" s="205"/>
      <c r="HK590" s="205"/>
      <c r="HL590" s="205"/>
      <c r="HM590" s="205"/>
      <c r="HN590" s="205"/>
      <c r="HO590" s="205"/>
      <c r="HP590" s="205"/>
      <c r="HQ590" s="205"/>
      <c r="HR590" s="205"/>
      <c r="HS590" s="205"/>
      <c r="HT590" s="205"/>
      <c r="HU590" s="205"/>
      <c r="HV590" s="205"/>
      <c r="HW590" s="205"/>
      <c r="HX590" s="205"/>
      <c r="HY590" s="205"/>
      <c r="HZ590" s="205"/>
      <c r="IA590" s="205"/>
      <c r="IB590" s="205"/>
      <c r="IC590" s="205"/>
      <c r="ID590" s="205"/>
      <c r="IE590" s="205"/>
      <c r="IF590" s="205"/>
      <c r="IG590" s="205"/>
      <c r="IH590" s="205"/>
      <c r="II590" s="205"/>
      <c r="IJ590" s="205"/>
      <c r="IK590" s="205"/>
      <c r="IL590" s="205"/>
      <c r="IM590" s="205"/>
      <c r="IN590" s="205"/>
      <c r="IO590" s="205"/>
      <c r="IP590" s="205"/>
      <c r="IQ590" s="205"/>
      <c r="IR590" s="205"/>
      <c r="IS590" s="205"/>
      <c r="IT590" s="205"/>
      <c r="IU590" s="205"/>
      <c r="IV590" s="205"/>
      <c r="IW590" s="205"/>
      <c r="IX590" s="205"/>
      <c r="IY590" s="205"/>
      <c r="IZ590" s="205"/>
      <c r="JA590" s="205"/>
      <c r="JB590" s="205"/>
      <c r="JC590" s="205"/>
      <c r="JD590" s="205"/>
      <c r="JE590" s="205"/>
      <c r="JF590" s="205"/>
      <c r="JG590" s="142"/>
      <c r="JH590" s="205"/>
      <c r="JI590" s="205"/>
      <c r="JJ590" s="205"/>
      <c r="JK590" s="205"/>
      <c r="JL590" s="205"/>
      <c r="JM590" s="205"/>
      <c r="JN590" s="205"/>
      <c r="JO590" s="205"/>
      <c r="JP590" s="205"/>
      <c r="JQ590" s="205"/>
      <c r="JR590" s="205"/>
      <c r="JS590" s="205"/>
      <c r="JT590" s="205"/>
      <c r="JU590" s="205"/>
      <c r="JV590" s="205"/>
      <c r="JW590" s="205"/>
      <c r="JX590" s="205"/>
      <c r="JY590" s="205"/>
      <c r="JZ590" s="205"/>
      <c r="KA590" s="205"/>
      <c r="KB590" s="142"/>
    </row>
    <row r="591" spans="2:288" ht="15" customHeight="1" x14ac:dyDescent="0.25">
      <c r="B591" s="1590" t="s">
        <v>1925</v>
      </c>
      <c r="C591" s="1588" t="str">
        <v/>
      </c>
      <c r="D591" s="1588" t="str">
        <v/>
      </c>
      <c r="E591" s="1588" t="str">
        <v/>
      </c>
      <c r="F591" s="1588" t="str">
        <v/>
      </c>
      <c r="G591" s="1588" t="str">
        <v/>
      </c>
      <c r="H591" s="205"/>
      <c r="I591" s="205"/>
      <c r="J591" s="205"/>
      <c r="K591" s="205"/>
      <c r="L591" s="205"/>
      <c r="M591" s="205"/>
      <c r="N591" s="205"/>
      <c r="O591" s="205"/>
      <c r="P591" s="205"/>
      <c r="Q591" s="205"/>
      <c r="R591" s="205"/>
      <c r="S591" s="205"/>
      <c r="T591" s="205"/>
      <c r="U591" s="205"/>
      <c r="V591" s="205"/>
      <c r="W591" s="205"/>
      <c r="X591" s="205"/>
      <c r="Y591" s="205"/>
      <c r="Z591" s="205"/>
      <c r="AA591" s="205"/>
      <c r="AB591" s="205"/>
      <c r="AC591" s="205"/>
      <c r="AD591" s="205"/>
      <c r="AE591" s="205"/>
      <c r="AF591" s="205"/>
      <c r="AG591" s="205"/>
      <c r="AH591" s="205"/>
      <c r="AI591" s="205"/>
      <c r="AJ591" s="205"/>
      <c r="AK591" s="205"/>
      <c r="AL591" s="205"/>
      <c r="AM591" s="205"/>
      <c r="AN591" s="205"/>
      <c r="AO591" s="205"/>
      <c r="AP591" s="205"/>
      <c r="AQ591" s="205"/>
      <c r="AR591" s="205"/>
      <c r="AS591" s="205"/>
      <c r="AT591" s="205"/>
      <c r="AU591" s="205"/>
      <c r="AV591" s="205"/>
      <c r="AW591" s="205"/>
      <c r="AX591" s="205"/>
      <c r="AY591" s="205"/>
      <c r="AZ591" s="205"/>
      <c r="BA591" s="205"/>
      <c r="BB591" s="205"/>
      <c r="BC591" s="205"/>
      <c r="BD591" s="205"/>
      <c r="BE591" s="205"/>
      <c r="BF591" s="205"/>
      <c r="BG591" s="205"/>
      <c r="BH591" s="205"/>
      <c r="BI591" s="205"/>
      <c r="BJ591" s="205"/>
      <c r="BK591" s="205"/>
      <c r="BL591" s="205"/>
      <c r="BM591" s="205"/>
      <c r="BN591" s="205"/>
      <c r="BO591" s="205"/>
      <c r="BP591" s="205"/>
      <c r="BQ591" s="205"/>
      <c r="BR591" s="205"/>
      <c r="BS591" s="205"/>
      <c r="BT591" s="205"/>
      <c r="BU591" s="205"/>
      <c r="BV591" s="205"/>
      <c r="BW591" s="205"/>
      <c r="BX591" s="205"/>
      <c r="BY591" s="205"/>
      <c r="BZ591" s="205"/>
      <c r="CA591" s="205"/>
      <c r="CB591" s="205"/>
      <c r="CC591" s="205"/>
      <c r="CD591" s="205"/>
      <c r="CE591" s="205"/>
      <c r="CF591" s="205"/>
      <c r="CG591" s="205"/>
      <c r="CH591" s="205"/>
      <c r="CI591" s="205"/>
      <c r="CJ591" s="205"/>
      <c r="CK591" s="205"/>
      <c r="CL591" s="205"/>
      <c r="CM591" s="205"/>
      <c r="CN591" s="205"/>
      <c r="CO591" s="205"/>
      <c r="CP591" s="205"/>
      <c r="CQ591" s="205"/>
      <c r="CR591" s="205"/>
      <c r="CS591" s="205"/>
      <c r="CT591" s="205"/>
      <c r="CU591" s="205"/>
      <c r="CV591" s="205"/>
      <c r="CW591" s="205"/>
      <c r="CX591" s="205"/>
      <c r="CY591" s="205"/>
      <c r="CZ591" s="205"/>
      <c r="DA591" s="205"/>
      <c r="DB591" s="205"/>
      <c r="DC591" s="205"/>
      <c r="DD591" s="205"/>
      <c r="DE591" s="205"/>
      <c r="DF591" s="205"/>
      <c r="DG591" s="205"/>
      <c r="DH591" s="205"/>
      <c r="DI591" s="205"/>
      <c r="DJ591" s="205"/>
      <c r="DK591" s="205"/>
      <c r="DL591" s="205"/>
      <c r="DM591" s="205"/>
      <c r="DN591" s="205"/>
      <c r="DO591" s="205"/>
      <c r="DP591" s="205"/>
      <c r="DQ591" s="205"/>
      <c r="DR591" s="205"/>
      <c r="DS591" s="205"/>
      <c r="DT591" s="205"/>
      <c r="DU591" s="205"/>
      <c r="DV591" s="205"/>
      <c r="DW591" s="142"/>
      <c r="DX591" s="205"/>
      <c r="DY591" s="205"/>
      <c r="DZ591" s="205"/>
      <c r="EA591" s="205"/>
      <c r="EB591" s="205"/>
      <c r="EC591" s="205"/>
      <c r="ED591" s="205"/>
      <c r="EE591" s="205"/>
      <c r="EF591" s="205"/>
      <c r="EG591" s="205"/>
      <c r="EH591" s="205"/>
      <c r="EI591" s="205"/>
      <c r="EJ591" s="205"/>
      <c r="EK591" s="205"/>
      <c r="EL591" s="205"/>
      <c r="EM591" s="205"/>
      <c r="EN591" s="205"/>
      <c r="EO591" s="205"/>
      <c r="EP591" s="205"/>
      <c r="EQ591" s="205"/>
      <c r="ER591" s="142"/>
      <c r="ES591" s="205"/>
      <c r="ET591" s="205"/>
      <c r="EU591" s="205"/>
      <c r="EV591" s="205"/>
      <c r="EW591" s="205"/>
      <c r="EX591" s="205"/>
      <c r="EY591" s="205"/>
      <c r="EZ591" s="205"/>
      <c r="FA591" s="205"/>
      <c r="FB591" s="205"/>
      <c r="FC591" s="205"/>
      <c r="FD591" s="205"/>
      <c r="FE591" s="205"/>
      <c r="FF591" s="205"/>
      <c r="FG591" s="205"/>
      <c r="FH591" s="205"/>
      <c r="FI591" s="205"/>
      <c r="FJ591" s="205"/>
      <c r="FK591" s="205"/>
      <c r="FL591" s="205"/>
      <c r="FM591" s="205"/>
      <c r="FN591" s="205"/>
      <c r="FO591" s="205"/>
      <c r="FP591" s="205"/>
      <c r="FQ591" s="205"/>
      <c r="FR591" s="205"/>
      <c r="FS591" s="205"/>
      <c r="FT591" s="205"/>
      <c r="FU591" s="205"/>
      <c r="FV591" s="205"/>
      <c r="FW591" s="205"/>
      <c r="FX591" s="205"/>
      <c r="FY591" s="205"/>
      <c r="FZ591" s="205"/>
      <c r="GA591" s="205"/>
      <c r="GB591" s="205"/>
      <c r="GC591" s="205"/>
      <c r="GD591" s="205"/>
      <c r="GE591" s="205"/>
      <c r="GF591" s="205"/>
      <c r="GG591" s="205"/>
      <c r="GH591" s="205"/>
      <c r="GI591" s="205"/>
      <c r="GJ591" s="205"/>
      <c r="GK591" s="205"/>
      <c r="GL591" s="205"/>
      <c r="GM591" s="205"/>
      <c r="GN591" s="205"/>
      <c r="GO591" s="205"/>
      <c r="GP591" s="205"/>
      <c r="GQ591" s="205"/>
      <c r="GR591" s="205"/>
      <c r="GS591" s="205"/>
      <c r="GT591" s="205"/>
      <c r="GU591" s="205"/>
      <c r="GV591" s="205"/>
      <c r="GW591" s="205"/>
      <c r="GX591" s="205"/>
      <c r="GY591" s="205"/>
      <c r="GZ591" s="205"/>
      <c r="HA591" s="205"/>
      <c r="HB591" s="205"/>
      <c r="HC591" s="205"/>
      <c r="HD591" s="205"/>
      <c r="HE591" s="205"/>
      <c r="HF591" s="205"/>
      <c r="HG591" s="205"/>
      <c r="HH591" s="205"/>
      <c r="HI591" s="205"/>
      <c r="HJ591" s="205"/>
      <c r="HK591" s="205"/>
      <c r="HL591" s="205"/>
      <c r="HM591" s="205"/>
      <c r="HN591" s="205"/>
      <c r="HO591" s="205"/>
      <c r="HP591" s="205"/>
      <c r="HQ591" s="205"/>
      <c r="HR591" s="205"/>
      <c r="HS591" s="205"/>
      <c r="HT591" s="205"/>
      <c r="HU591" s="205"/>
      <c r="HV591" s="205"/>
      <c r="HW591" s="205"/>
      <c r="HX591" s="205"/>
      <c r="HY591" s="205"/>
      <c r="HZ591" s="205"/>
      <c r="IA591" s="205"/>
      <c r="IB591" s="205"/>
      <c r="IC591" s="205"/>
      <c r="ID591" s="205"/>
      <c r="IE591" s="205"/>
      <c r="IF591" s="205"/>
      <c r="IG591" s="205"/>
      <c r="IH591" s="205"/>
      <c r="II591" s="205"/>
      <c r="IJ591" s="205"/>
      <c r="IK591" s="205"/>
      <c r="IL591" s="205"/>
      <c r="IM591" s="205"/>
      <c r="IN591" s="205"/>
      <c r="IO591" s="205"/>
      <c r="IP591" s="205"/>
      <c r="IQ591" s="205"/>
      <c r="IR591" s="205"/>
      <c r="IS591" s="205"/>
      <c r="IT591" s="205"/>
      <c r="IU591" s="205"/>
      <c r="IV591" s="205"/>
      <c r="IW591" s="205"/>
      <c r="IX591" s="205"/>
      <c r="IY591" s="205"/>
      <c r="IZ591" s="205"/>
      <c r="JA591" s="205"/>
      <c r="JB591" s="205"/>
      <c r="JC591" s="205"/>
      <c r="JD591" s="205"/>
      <c r="JE591" s="205"/>
      <c r="JF591" s="205"/>
      <c r="JG591" s="142"/>
      <c r="JH591" s="205"/>
      <c r="JI591" s="205"/>
      <c r="JJ591" s="205"/>
      <c r="JK591" s="205"/>
      <c r="JL591" s="205"/>
      <c r="JM591" s="205"/>
      <c r="JN591" s="205"/>
      <c r="JO591" s="205"/>
      <c r="JP591" s="205"/>
      <c r="JQ591" s="205"/>
      <c r="JR591" s="205"/>
      <c r="JS591" s="205"/>
      <c r="JT591" s="205"/>
      <c r="JU591" s="205"/>
      <c r="JV591" s="205"/>
      <c r="JW591" s="205"/>
      <c r="JX591" s="205"/>
      <c r="JY591" s="205"/>
      <c r="JZ591" s="205"/>
      <c r="KA591" s="205"/>
      <c r="KB591" s="142"/>
    </row>
    <row r="592" spans="2:288" ht="15" customHeight="1" x14ac:dyDescent="0.25">
      <c r="B592" s="1590" t="s">
        <v>1926</v>
      </c>
      <c r="C592" s="1588" t="str">
        <v/>
      </c>
      <c r="D592" s="1588" t="str">
        <v/>
      </c>
      <c r="E592" s="1588" t="str">
        <v/>
      </c>
      <c r="F592" s="1588" t="str">
        <v/>
      </c>
      <c r="G592" s="1588" t="str">
        <v/>
      </c>
      <c r="H592" s="205"/>
      <c r="I592" s="205"/>
      <c r="J592" s="205"/>
      <c r="K592" s="205"/>
      <c r="L592" s="205"/>
      <c r="M592" s="205"/>
      <c r="N592" s="205"/>
      <c r="O592" s="205"/>
      <c r="P592" s="205"/>
      <c r="Q592" s="205"/>
      <c r="R592" s="205"/>
      <c r="S592" s="205"/>
      <c r="T592" s="205"/>
      <c r="U592" s="205"/>
      <c r="V592" s="205"/>
      <c r="W592" s="205"/>
      <c r="X592" s="205"/>
      <c r="Y592" s="205"/>
      <c r="Z592" s="205"/>
      <c r="AA592" s="205"/>
      <c r="AB592" s="205"/>
      <c r="AC592" s="205"/>
      <c r="AD592" s="205"/>
      <c r="AE592" s="205"/>
      <c r="AF592" s="205"/>
      <c r="AG592" s="205"/>
      <c r="AH592" s="205"/>
      <c r="AI592" s="205"/>
      <c r="AJ592" s="205"/>
      <c r="AK592" s="205"/>
      <c r="AL592" s="205"/>
      <c r="AM592" s="205"/>
      <c r="AN592" s="205"/>
      <c r="AO592" s="205"/>
      <c r="AP592" s="205"/>
      <c r="AQ592" s="205"/>
      <c r="AR592" s="205"/>
      <c r="AS592" s="205"/>
      <c r="AT592" s="205"/>
      <c r="AU592" s="205"/>
      <c r="AV592" s="205"/>
      <c r="AW592" s="205"/>
      <c r="AX592" s="205"/>
      <c r="AY592" s="205"/>
      <c r="AZ592" s="205"/>
      <c r="BA592" s="205"/>
      <c r="BB592" s="205"/>
      <c r="BC592" s="205"/>
      <c r="BD592" s="205"/>
      <c r="BE592" s="205"/>
      <c r="BF592" s="205"/>
      <c r="BG592" s="205"/>
      <c r="BH592" s="205"/>
      <c r="BI592" s="205"/>
      <c r="BJ592" s="205"/>
      <c r="BK592" s="205"/>
      <c r="BL592" s="205"/>
      <c r="BM592" s="205"/>
      <c r="BN592" s="205"/>
      <c r="BO592" s="205"/>
      <c r="BP592" s="205"/>
      <c r="BQ592" s="205"/>
      <c r="BR592" s="205"/>
      <c r="BS592" s="205"/>
      <c r="BT592" s="205"/>
      <c r="BU592" s="205"/>
      <c r="BV592" s="205"/>
      <c r="BW592" s="205"/>
      <c r="BX592" s="205"/>
      <c r="BY592" s="205"/>
      <c r="BZ592" s="205"/>
      <c r="CA592" s="205"/>
      <c r="CB592" s="205"/>
      <c r="CC592" s="205"/>
      <c r="CD592" s="205"/>
      <c r="CE592" s="205"/>
      <c r="CF592" s="205"/>
      <c r="CG592" s="205"/>
      <c r="CH592" s="205"/>
      <c r="CI592" s="205"/>
      <c r="CJ592" s="205"/>
      <c r="CK592" s="205"/>
      <c r="CL592" s="205"/>
      <c r="CM592" s="205"/>
      <c r="CN592" s="205"/>
      <c r="CO592" s="205"/>
      <c r="CP592" s="205"/>
      <c r="CQ592" s="205"/>
      <c r="CR592" s="205"/>
      <c r="CS592" s="205"/>
      <c r="CT592" s="205"/>
      <c r="CU592" s="205"/>
      <c r="CV592" s="205"/>
      <c r="CW592" s="205"/>
      <c r="CX592" s="205"/>
      <c r="CY592" s="205"/>
      <c r="CZ592" s="205"/>
      <c r="DA592" s="205"/>
      <c r="DB592" s="205"/>
      <c r="DC592" s="205"/>
      <c r="DD592" s="205"/>
      <c r="DE592" s="205"/>
      <c r="DF592" s="205"/>
      <c r="DG592" s="205"/>
      <c r="DH592" s="205"/>
      <c r="DI592" s="205"/>
      <c r="DJ592" s="205"/>
      <c r="DK592" s="205"/>
      <c r="DL592" s="205"/>
      <c r="DM592" s="205"/>
      <c r="DN592" s="205"/>
      <c r="DO592" s="205"/>
      <c r="DP592" s="205"/>
      <c r="DQ592" s="205"/>
      <c r="DR592" s="205"/>
      <c r="DS592" s="205"/>
      <c r="DT592" s="205"/>
      <c r="DU592" s="205"/>
      <c r="DV592" s="205"/>
      <c r="DW592" s="142"/>
      <c r="DX592" s="205"/>
      <c r="DY592" s="205"/>
      <c r="DZ592" s="205"/>
      <c r="EA592" s="205"/>
      <c r="EB592" s="205"/>
      <c r="EC592" s="205"/>
      <c r="ED592" s="205"/>
      <c r="EE592" s="205"/>
      <c r="EF592" s="205"/>
      <c r="EG592" s="205"/>
      <c r="EH592" s="205"/>
      <c r="EI592" s="205"/>
      <c r="EJ592" s="205"/>
      <c r="EK592" s="205"/>
      <c r="EL592" s="205"/>
      <c r="EM592" s="205"/>
      <c r="EN592" s="205"/>
      <c r="EO592" s="205"/>
      <c r="EP592" s="205"/>
      <c r="EQ592" s="205"/>
      <c r="ER592" s="142"/>
      <c r="ES592" s="205"/>
      <c r="ET592" s="205"/>
      <c r="EU592" s="205"/>
      <c r="EV592" s="205"/>
      <c r="EW592" s="205"/>
      <c r="EX592" s="205"/>
      <c r="EY592" s="205"/>
      <c r="EZ592" s="205"/>
      <c r="FA592" s="205"/>
      <c r="FB592" s="205"/>
      <c r="FC592" s="205"/>
      <c r="FD592" s="205"/>
      <c r="FE592" s="205"/>
      <c r="FF592" s="205"/>
      <c r="FG592" s="205"/>
      <c r="FH592" s="205"/>
      <c r="FI592" s="205"/>
      <c r="FJ592" s="205"/>
      <c r="FK592" s="205"/>
      <c r="FL592" s="205"/>
      <c r="FM592" s="205"/>
      <c r="FN592" s="205"/>
      <c r="FO592" s="205"/>
      <c r="FP592" s="205"/>
      <c r="FQ592" s="205"/>
      <c r="FR592" s="205"/>
      <c r="FS592" s="205"/>
      <c r="FT592" s="205"/>
      <c r="FU592" s="205"/>
      <c r="FV592" s="205"/>
      <c r="FW592" s="205"/>
      <c r="FX592" s="205"/>
      <c r="FY592" s="205"/>
      <c r="FZ592" s="205"/>
      <c r="GA592" s="205"/>
      <c r="GB592" s="205"/>
      <c r="GC592" s="205"/>
      <c r="GD592" s="205"/>
      <c r="GE592" s="205"/>
      <c r="GF592" s="205"/>
      <c r="GG592" s="205"/>
      <c r="GH592" s="205"/>
      <c r="GI592" s="205"/>
      <c r="GJ592" s="205"/>
      <c r="GK592" s="205"/>
      <c r="GL592" s="205"/>
      <c r="GM592" s="205"/>
      <c r="GN592" s="205"/>
      <c r="GO592" s="205"/>
      <c r="GP592" s="205"/>
      <c r="GQ592" s="205"/>
      <c r="GR592" s="205"/>
      <c r="GS592" s="205"/>
      <c r="GT592" s="205"/>
      <c r="GU592" s="205"/>
      <c r="GV592" s="205"/>
      <c r="GW592" s="205"/>
      <c r="GX592" s="205"/>
      <c r="GY592" s="205"/>
      <c r="GZ592" s="205"/>
      <c r="HA592" s="205"/>
      <c r="HB592" s="205"/>
      <c r="HC592" s="205"/>
      <c r="HD592" s="205"/>
      <c r="HE592" s="205"/>
      <c r="HF592" s="205"/>
      <c r="HG592" s="205"/>
      <c r="HH592" s="205"/>
      <c r="HI592" s="205"/>
      <c r="HJ592" s="205"/>
      <c r="HK592" s="205"/>
      <c r="HL592" s="205"/>
      <c r="HM592" s="205"/>
      <c r="HN592" s="205"/>
      <c r="HO592" s="205"/>
      <c r="HP592" s="205"/>
      <c r="HQ592" s="205"/>
      <c r="HR592" s="205"/>
      <c r="HS592" s="205"/>
      <c r="HT592" s="205"/>
      <c r="HU592" s="205"/>
      <c r="HV592" s="205"/>
      <c r="HW592" s="205"/>
      <c r="HX592" s="205"/>
      <c r="HY592" s="205"/>
      <c r="HZ592" s="205"/>
      <c r="IA592" s="205"/>
      <c r="IB592" s="205"/>
      <c r="IC592" s="205"/>
      <c r="ID592" s="205"/>
      <c r="IE592" s="205"/>
      <c r="IF592" s="205"/>
      <c r="IG592" s="205"/>
      <c r="IH592" s="205"/>
      <c r="II592" s="205"/>
      <c r="IJ592" s="205"/>
      <c r="IK592" s="205"/>
      <c r="IL592" s="205"/>
      <c r="IM592" s="205"/>
      <c r="IN592" s="205"/>
      <c r="IO592" s="205"/>
      <c r="IP592" s="205"/>
      <c r="IQ592" s="205"/>
      <c r="IR592" s="205"/>
      <c r="IS592" s="205"/>
      <c r="IT592" s="205"/>
      <c r="IU592" s="205"/>
      <c r="IV592" s="205"/>
      <c r="IW592" s="205"/>
      <c r="IX592" s="205"/>
      <c r="IY592" s="205"/>
      <c r="IZ592" s="205"/>
      <c r="JA592" s="205"/>
      <c r="JB592" s="205"/>
      <c r="JC592" s="205"/>
      <c r="JD592" s="205"/>
      <c r="JE592" s="205"/>
      <c r="JF592" s="205"/>
      <c r="JG592" s="142"/>
      <c r="JH592" s="205"/>
      <c r="JI592" s="205"/>
      <c r="JJ592" s="205"/>
      <c r="JK592" s="205"/>
      <c r="JL592" s="205"/>
      <c r="JM592" s="205"/>
      <c r="JN592" s="205"/>
      <c r="JO592" s="205"/>
      <c r="JP592" s="205"/>
      <c r="JQ592" s="205"/>
      <c r="JR592" s="205"/>
      <c r="JS592" s="205"/>
      <c r="JT592" s="205"/>
      <c r="JU592" s="205"/>
      <c r="JV592" s="205"/>
      <c r="JW592" s="205"/>
      <c r="JX592" s="205"/>
      <c r="JY592" s="205"/>
      <c r="JZ592" s="205"/>
      <c r="KA592" s="205"/>
      <c r="KB592" s="142"/>
    </row>
    <row r="593" spans="2:288" ht="15" customHeight="1" x14ac:dyDescent="0.25">
      <c r="B593" s="1590" t="s">
        <v>1927</v>
      </c>
      <c r="C593" s="1588" t="str">
        <v/>
      </c>
      <c r="D593" s="1588" t="str">
        <v/>
      </c>
      <c r="E593" s="1588" t="str">
        <v/>
      </c>
      <c r="F593" s="1588" t="str">
        <v/>
      </c>
      <c r="G593" s="1588" t="str">
        <v/>
      </c>
      <c r="H593" s="205"/>
      <c r="I593" s="205"/>
      <c r="J593" s="205"/>
      <c r="K593" s="205"/>
      <c r="L593" s="205"/>
      <c r="M593" s="205"/>
      <c r="N593" s="205"/>
      <c r="O593" s="205"/>
      <c r="P593" s="205"/>
      <c r="Q593" s="205"/>
      <c r="R593" s="205"/>
      <c r="S593" s="205"/>
      <c r="T593" s="205"/>
      <c r="U593" s="205"/>
      <c r="V593" s="205"/>
      <c r="W593" s="205"/>
      <c r="X593" s="205"/>
      <c r="Y593" s="205"/>
      <c r="Z593" s="205"/>
      <c r="AA593" s="205"/>
      <c r="AB593" s="205"/>
      <c r="AC593" s="205"/>
      <c r="AD593" s="205"/>
      <c r="AE593" s="205"/>
      <c r="AF593" s="205"/>
      <c r="AG593" s="205"/>
      <c r="AH593" s="205"/>
      <c r="AI593" s="205"/>
      <c r="AJ593" s="205"/>
      <c r="AK593" s="205"/>
      <c r="AL593" s="205"/>
      <c r="AM593" s="205"/>
      <c r="AN593" s="205"/>
      <c r="AO593" s="205"/>
      <c r="AP593" s="205"/>
      <c r="AQ593" s="205"/>
      <c r="AR593" s="205"/>
      <c r="AS593" s="205"/>
      <c r="AT593" s="205"/>
      <c r="AU593" s="205"/>
      <c r="AV593" s="205"/>
      <c r="AW593" s="205"/>
      <c r="AX593" s="205"/>
      <c r="AY593" s="205"/>
      <c r="AZ593" s="205"/>
      <c r="BA593" s="205"/>
      <c r="BB593" s="205"/>
      <c r="BC593" s="205"/>
      <c r="BD593" s="205"/>
      <c r="BE593" s="205"/>
      <c r="BF593" s="205"/>
      <c r="BG593" s="205"/>
      <c r="BH593" s="205"/>
      <c r="BI593" s="205"/>
      <c r="BJ593" s="205"/>
      <c r="BK593" s="205"/>
      <c r="BL593" s="205"/>
      <c r="BM593" s="205"/>
      <c r="BN593" s="205"/>
      <c r="BO593" s="205"/>
      <c r="BP593" s="205"/>
      <c r="BQ593" s="205"/>
      <c r="BR593" s="205"/>
      <c r="BS593" s="205"/>
      <c r="BT593" s="205"/>
      <c r="BU593" s="205"/>
      <c r="BV593" s="205"/>
      <c r="BW593" s="205"/>
      <c r="BX593" s="205"/>
      <c r="BY593" s="205"/>
      <c r="BZ593" s="205"/>
      <c r="CA593" s="205"/>
      <c r="CB593" s="205"/>
      <c r="CC593" s="205"/>
      <c r="CD593" s="205"/>
      <c r="CE593" s="205"/>
      <c r="CF593" s="205"/>
      <c r="CG593" s="205"/>
      <c r="CH593" s="205"/>
      <c r="CI593" s="205"/>
      <c r="CJ593" s="205"/>
      <c r="CK593" s="205"/>
      <c r="CL593" s="205"/>
      <c r="CM593" s="205"/>
      <c r="CN593" s="205"/>
      <c r="CO593" s="205"/>
      <c r="CP593" s="205"/>
      <c r="CQ593" s="205"/>
      <c r="CR593" s="205"/>
      <c r="CS593" s="205"/>
      <c r="CT593" s="205"/>
      <c r="CU593" s="205"/>
      <c r="CV593" s="205"/>
      <c r="CW593" s="205"/>
      <c r="CX593" s="205"/>
      <c r="CY593" s="205"/>
      <c r="CZ593" s="205"/>
      <c r="DA593" s="205"/>
      <c r="DB593" s="205"/>
      <c r="DC593" s="205"/>
      <c r="DD593" s="205"/>
      <c r="DE593" s="205"/>
      <c r="DF593" s="205"/>
      <c r="DG593" s="205"/>
      <c r="DH593" s="205"/>
      <c r="DI593" s="205"/>
      <c r="DJ593" s="205"/>
      <c r="DK593" s="205"/>
      <c r="DL593" s="205"/>
      <c r="DM593" s="205"/>
      <c r="DN593" s="205"/>
      <c r="DO593" s="205"/>
      <c r="DP593" s="205"/>
      <c r="DQ593" s="205"/>
      <c r="DR593" s="205"/>
      <c r="DS593" s="205"/>
      <c r="DT593" s="205"/>
      <c r="DU593" s="205"/>
      <c r="DV593" s="205"/>
      <c r="DW593" s="142"/>
      <c r="DX593" s="205"/>
      <c r="DY593" s="205"/>
      <c r="DZ593" s="205"/>
      <c r="EA593" s="205"/>
      <c r="EB593" s="205"/>
      <c r="EC593" s="205"/>
      <c r="ED593" s="205"/>
      <c r="EE593" s="205"/>
      <c r="EF593" s="205"/>
      <c r="EG593" s="205"/>
      <c r="EH593" s="205"/>
      <c r="EI593" s="205"/>
      <c r="EJ593" s="205"/>
      <c r="EK593" s="205"/>
      <c r="EL593" s="205"/>
      <c r="EM593" s="205"/>
      <c r="EN593" s="205"/>
      <c r="EO593" s="205"/>
      <c r="EP593" s="205"/>
      <c r="EQ593" s="205"/>
      <c r="ER593" s="142"/>
      <c r="ES593" s="205"/>
      <c r="ET593" s="205"/>
      <c r="EU593" s="205"/>
      <c r="EV593" s="205"/>
      <c r="EW593" s="205"/>
      <c r="EX593" s="205"/>
      <c r="EY593" s="205"/>
      <c r="EZ593" s="205"/>
      <c r="FA593" s="205"/>
      <c r="FB593" s="205"/>
      <c r="FC593" s="205"/>
      <c r="FD593" s="205"/>
      <c r="FE593" s="205"/>
      <c r="FF593" s="205"/>
      <c r="FG593" s="205"/>
      <c r="FH593" s="205"/>
      <c r="FI593" s="205"/>
      <c r="FJ593" s="205"/>
      <c r="FK593" s="205"/>
      <c r="FL593" s="205"/>
      <c r="FM593" s="205"/>
      <c r="FN593" s="205"/>
      <c r="FO593" s="205"/>
      <c r="FP593" s="205"/>
      <c r="FQ593" s="205"/>
      <c r="FR593" s="205"/>
      <c r="FS593" s="205"/>
      <c r="FT593" s="205"/>
      <c r="FU593" s="205"/>
      <c r="FV593" s="205"/>
      <c r="FW593" s="205"/>
      <c r="FX593" s="205"/>
      <c r="FY593" s="205"/>
      <c r="FZ593" s="205"/>
      <c r="GA593" s="205"/>
      <c r="GB593" s="205"/>
      <c r="GC593" s="205"/>
      <c r="GD593" s="205"/>
      <c r="GE593" s="205"/>
      <c r="GF593" s="205"/>
      <c r="GG593" s="205"/>
      <c r="GH593" s="205"/>
      <c r="GI593" s="205"/>
      <c r="GJ593" s="205"/>
      <c r="GK593" s="205"/>
      <c r="GL593" s="205"/>
      <c r="GM593" s="205"/>
      <c r="GN593" s="205"/>
      <c r="GO593" s="205"/>
      <c r="GP593" s="205"/>
      <c r="GQ593" s="205"/>
      <c r="GR593" s="205"/>
      <c r="GS593" s="205"/>
      <c r="GT593" s="205"/>
      <c r="GU593" s="205"/>
      <c r="GV593" s="205"/>
      <c r="GW593" s="205"/>
      <c r="GX593" s="205"/>
      <c r="GY593" s="205"/>
      <c r="GZ593" s="205"/>
      <c r="HA593" s="205"/>
      <c r="HB593" s="205"/>
      <c r="HC593" s="205"/>
      <c r="HD593" s="205"/>
      <c r="HE593" s="205"/>
      <c r="HF593" s="205"/>
      <c r="HG593" s="205"/>
      <c r="HH593" s="205"/>
      <c r="HI593" s="205"/>
      <c r="HJ593" s="205"/>
      <c r="HK593" s="205"/>
      <c r="HL593" s="205"/>
      <c r="HM593" s="205"/>
      <c r="HN593" s="205"/>
      <c r="HO593" s="205"/>
      <c r="HP593" s="205"/>
      <c r="HQ593" s="205"/>
      <c r="HR593" s="205"/>
      <c r="HS593" s="205"/>
      <c r="HT593" s="205"/>
      <c r="HU593" s="205"/>
      <c r="HV593" s="205"/>
      <c r="HW593" s="205"/>
      <c r="HX593" s="205"/>
      <c r="HY593" s="205"/>
      <c r="HZ593" s="205"/>
      <c r="IA593" s="205"/>
      <c r="IB593" s="205"/>
      <c r="IC593" s="205"/>
      <c r="ID593" s="205"/>
      <c r="IE593" s="205"/>
      <c r="IF593" s="205"/>
      <c r="IG593" s="205"/>
      <c r="IH593" s="205"/>
      <c r="II593" s="205"/>
      <c r="IJ593" s="205"/>
      <c r="IK593" s="205"/>
      <c r="IL593" s="205"/>
      <c r="IM593" s="205"/>
      <c r="IN593" s="205"/>
      <c r="IO593" s="205"/>
      <c r="IP593" s="205"/>
      <c r="IQ593" s="205"/>
      <c r="IR593" s="205"/>
      <c r="IS593" s="205"/>
      <c r="IT593" s="205"/>
      <c r="IU593" s="205"/>
      <c r="IV593" s="205"/>
      <c r="IW593" s="205"/>
      <c r="IX593" s="205"/>
      <c r="IY593" s="205"/>
      <c r="IZ593" s="205"/>
      <c r="JA593" s="205"/>
      <c r="JB593" s="205"/>
      <c r="JC593" s="205"/>
      <c r="JD593" s="205"/>
      <c r="JE593" s="205"/>
      <c r="JF593" s="205"/>
      <c r="JG593" s="142"/>
      <c r="JH593" s="205"/>
      <c r="JI593" s="205"/>
      <c r="JJ593" s="205"/>
      <c r="JK593" s="205"/>
      <c r="JL593" s="205"/>
      <c r="JM593" s="205"/>
      <c r="JN593" s="205"/>
      <c r="JO593" s="205"/>
      <c r="JP593" s="205"/>
      <c r="JQ593" s="205"/>
      <c r="JR593" s="205"/>
      <c r="JS593" s="205"/>
      <c r="JT593" s="205"/>
      <c r="JU593" s="205"/>
      <c r="JV593" s="205"/>
      <c r="JW593" s="205"/>
      <c r="JX593" s="205"/>
      <c r="JY593" s="205"/>
      <c r="JZ593" s="205"/>
      <c r="KA593" s="205"/>
      <c r="KB593" s="142"/>
    </row>
    <row r="594" spans="2:288" ht="15" customHeight="1" x14ac:dyDescent="0.25">
      <c r="B594" s="1590" t="s">
        <v>1928</v>
      </c>
      <c r="C594" s="1588" t="str">
        <v/>
      </c>
      <c r="D594" s="1588" t="str">
        <v/>
      </c>
      <c r="E594" s="1588" t="str">
        <v/>
      </c>
      <c r="F594" s="1588" t="str">
        <v/>
      </c>
      <c r="G594" s="1588" t="str">
        <v/>
      </c>
      <c r="H594" s="205"/>
      <c r="I594" s="205"/>
      <c r="J594" s="205"/>
      <c r="K594" s="205"/>
      <c r="L594" s="205"/>
      <c r="M594" s="205"/>
      <c r="N594" s="205"/>
      <c r="O594" s="205"/>
      <c r="P594" s="205"/>
      <c r="Q594" s="205"/>
      <c r="R594" s="205"/>
      <c r="S594" s="205"/>
      <c r="T594" s="205"/>
      <c r="U594" s="205"/>
      <c r="V594" s="205"/>
      <c r="W594" s="205"/>
      <c r="X594" s="205"/>
      <c r="Y594" s="205"/>
      <c r="Z594" s="205"/>
      <c r="AA594" s="205"/>
      <c r="AB594" s="205"/>
      <c r="AC594" s="205"/>
      <c r="AD594" s="205"/>
      <c r="AE594" s="205"/>
      <c r="AF594" s="205"/>
      <c r="AG594" s="205"/>
      <c r="AH594" s="205"/>
      <c r="AI594" s="205"/>
      <c r="AJ594" s="205"/>
      <c r="AK594" s="205"/>
      <c r="AL594" s="205"/>
      <c r="AM594" s="205"/>
      <c r="AN594" s="205"/>
      <c r="AO594" s="205"/>
      <c r="AP594" s="205"/>
      <c r="AQ594" s="205"/>
      <c r="AR594" s="205"/>
      <c r="AS594" s="205"/>
      <c r="AT594" s="205"/>
      <c r="AU594" s="205"/>
      <c r="AV594" s="205"/>
      <c r="AW594" s="205"/>
      <c r="AX594" s="205"/>
      <c r="AY594" s="205"/>
      <c r="AZ594" s="205"/>
      <c r="BA594" s="205"/>
      <c r="BB594" s="205"/>
      <c r="BC594" s="205"/>
      <c r="BD594" s="205"/>
      <c r="BE594" s="205"/>
      <c r="BF594" s="205"/>
      <c r="BG594" s="205"/>
      <c r="BH594" s="205"/>
      <c r="BI594" s="205"/>
      <c r="BJ594" s="205"/>
      <c r="BK594" s="205"/>
      <c r="BL594" s="205"/>
      <c r="BM594" s="205"/>
      <c r="BN594" s="205"/>
      <c r="BO594" s="205"/>
      <c r="BP594" s="205"/>
      <c r="BQ594" s="205"/>
      <c r="BR594" s="205"/>
      <c r="BS594" s="205"/>
      <c r="BT594" s="205"/>
      <c r="BU594" s="205"/>
      <c r="BV594" s="205"/>
      <c r="BW594" s="205"/>
      <c r="BX594" s="205"/>
      <c r="BY594" s="205"/>
      <c r="BZ594" s="205"/>
      <c r="CA594" s="205"/>
      <c r="CB594" s="205"/>
      <c r="CC594" s="205"/>
      <c r="CD594" s="205"/>
      <c r="CE594" s="205"/>
      <c r="CF594" s="205"/>
      <c r="CG594" s="205"/>
      <c r="CH594" s="205"/>
      <c r="CI594" s="205"/>
      <c r="CJ594" s="205"/>
      <c r="CK594" s="205"/>
      <c r="CL594" s="205"/>
      <c r="CM594" s="205"/>
      <c r="CN594" s="205"/>
      <c r="CO594" s="205"/>
      <c r="CP594" s="205"/>
      <c r="CQ594" s="205"/>
      <c r="CR594" s="205"/>
      <c r="CS594" s="205"/>
      <c r="CT594" s="205"/>
      <c r="CU594" s="205"/>
      <c r="CV594" s="205"/>
      <c r="CW594" s="205"/>
      <c r="CX594" s="205"/>
      <c r="CY594" s="205"/>
      <c r="CZ594" s="205"/>
      <c r="DA594" s="205"/>
      <c r="DB594" s="205"/>
      <c r="DC594" s="205"/>
      <c r="DD594" s="205"/>
      <c r="DE594" s="205"/>
      <c r="DF594" s="205"/>
      <c r="DG594" s="205"/>
      <c r="DH594" s="205"/>
      <c r="DI594" s="205"/>
      <c r="DJ594" s="205"/>
      <c r="DK594" s="205"/>
      <c r="DL594" s="205"/>
      <c r="DM594" s="205"/>
      <c r="DN594" s="205"/>
      <c r="DO594" s="205"/>
      <c r="DP594" s="205"/>
      <c r="DQ594" s="205"/>
      <c r="DR594" s="205"/>
      <c r="DS594" s="205"/>
      <c r="DT594" s="205"/>
      <c r="DU594" s="205"/>
      <c r="DV594" s="205"/>
      <c r="DW594" s="142"/>
      <c r="DX594" s="205"/>
      <c r="DY594" s="205"/>
      <c r="DZ594" s="205"/>
      <c r="EA594" s="205"/>
      <c r="EB594" s="205"/>
      <c r="EC594" s="205"/>
      <c r="ED594" s="205"/>
      <c r="EE594" s="205"/>
      <c r="EF594" s="205"/>
      <c r="EG594" s="205"/>
      <c r="EH594" s="205"/>
      <c r="EI594" s="205"/>
      <c r="EJ594" s="205"/>
      <c r="EK594" s="205"/>
      <c r="EL594" s="205"/>
      <c r="EM594" s="205"/>
      <c r="EN594" s="205"/>
      <c r="EO594" s="205"/>
      <c r="EP594" s="205"/>
      <c r="EQ594" s="205"/>
      <c r="ER594" s="142"/>
      <c r="ES594" s="205"/>
      <c r="ET594" s="205"/>
      <c r="EU594" s="205"/>
      <c r="EV594" s="205"/>
      <c r="EW594" s="205"/>
      <c r="EX594" s="205"/>
      <c r="EY594" s="205"/>
      <c r="EZ594" s="205"/>
      <c r="FA594" s="205"/>
      <c r="FB594" s="205"/>
      <c r="FC594" s="205"/>
      <c r="FD594" s="205"/>
      <c r="FE594" s="205"/>
      <c r="FF594" s="205"/>
      <c r="FG594" s="205"/>
      <c r="FH594" s="205"/>
      <c r="FI594" s="205"/>
      <c r="FJ594" s="205"/>
      <c r="FK594" s="205"/>
      <c r="FL594" s="205"/>
      <c r="FM594" s="205"/>
      <c r="FN594" s="205"/>
      <c r="FO594" s="205"/>
      <c r="FP594" s="205"/>
      <c r="FQ594" s="205"/>
      <c r="FR594" s="205"/>
      <c r="FS594" s="205"/>
      <c r="FT594" s="205"/>
      <c r="FU594" s="205"/>
      <c r="FV594" s="205"/>
      <c r="FW594" s="205"/>
      <c r="FX594" s="205"/>
      <c r="FY594" s="205"/>
      <c r="FZ594" s="205"/>
      <c r="GA594" s="205"/>
      <c r="GB594" s="205"/>
      <c r="GC594" s="205"/>
      <c r="GD594" s="205"/>
      <c r="GE594" s="205"/>
      <c r="GF594" s="205"/>
      <c r="GG594" s="205"/>
      <c r="GH594" s="205"/>
      <c r="GI594" s="205"/>
      <c r="GJ594" s="205"/>
      <c r="GK594" s="205"/>
      <c r="GL594" s="205"/>
      <c r="GM594" s="205"/>
      <c r="GN594" s="205"/>
      <c r="GO594" s="205"/>
      <c r="GP594" s="205"/>
      <c r="GQ594" s="205"/>
      <c r="GR594" s="205"/>
      <c r="GS594" s="205"/>
      <c r="GT594" s="205"/>
      <c r="GU594" s="205"/>
      <c r="GV594" s="205"/>
      <c r="GW594" s="205"/>
      <c r="GX594" s="205"/>
      <c r="GY594" s="205"/>
      <c r="GZ594" s="205"/>
      <c r="HA594" s="205"/>
      <c r="HB594" s="205"/>
      <c r="HC594" s="205"/>
      <c r="HD594" s="205"/>
      <c r="HE594" s="205"/>
      <c r="HF594" s="205"/>
      <c r="HG594" s="205"/>
      <c r="HH594" s="205"/>
      <c r="HI594" s="205"/>
      <c r="HJ594" s="205"/>
      <c r="HK594" s="205"/>
      <c r="HL594" s="205"/>
      <c r="HM594" s="205"/>
      <c r="HN594" s="205"/>
      <c r="HO594" s="205"/>
      <c r="HP594" s="205"/>
      <c r="HQ594" s="205"/>
      <c r="HR594" s="205"/>
      <c r="HS594" s="205"/>
      <c r="HT594" s="205"/>
      <c r="HU594" s="205"/>
      <c r="HV594" s="205"/>
      <c r="HW594" s="205"/>
      <c r="HX594" s="205"/>
      <c r="HY594" s="205"/>
      <c r="HZ594" s="205"/>
      <c r="IA594" s="205"/>
      <c r="IB594" s="205"/>
      <c r="IC594" s="205"/>
      <c r="ID594" s="205"/>
      <c r="IE594" s="205"/>
      <c r="IF594" s="205"/>
      <c r="IG594" s="205"/>
      <c r="IH594" s="205"/>
      <c r="II594" s="205"/>
      <c r="IJ594" s="205"/>
      <c r="IK594" s="205"/>
      <c r="IL594" s="205"/>
      <c r="IM594" s="205"/>
      <c r="IN594" s="205"/>
      <c r="IO594" s="205"/>
      <c r="IP594" s="205"/>
      <c r="IQ594" s="205"/>
      <c r="IR594" s="205"/>
      <c r="IS594" s="205"/>
      <c r="IT594" s="205"/>
      <c r="IU594" s="205"/>
      <c r="IV594" s="205"/>
      <c r="IW594" s="205"/>
      <c r="IX594" s="205"/>
      <c r="IY594" s="205"/>
      <c r="IZ594" s="205"/>
      <c r="JA594" s="205"/>
      <c r="JB594" s="205"/>
      <c r="JC594" s="205"/>
      <c r="JD594" s="205"/>
      <c r="JE594" s="205"/>
      <c r="JF594" s="205"/>
      <c r="JG594" s="142"/>
      <c r="JH594" s="205"/>
      <c r="JI594" s="205"/>
      <c r="JJ594" s="205"/>
      <c r="JK594" s="205"/>
      <c r="JL594" s="205"/>
      <c r="JM594" s="205"/>
      <c r="JN594" s="205"/>
      <c r="JO594" s="205"/>
      <c r="JP594" s="205"/>
      <c r="JQ594" s="205"/>
      <c r="JR594" s="205"/>
      <c r="JS594" s="205"/>
      <c r="JT594" s="205"/>
      <c r="JU594" s="205"/>
      <c r="JV594" s="205"/>
      <c r="JW594" s="205"/>
      <c r="JX594" s="205"/>
      <c r="JY594" s="205"/>
      <c r="JZ594" s="205"/>
      <c r="KA594" s="205"/>
      <c r="KB594" s="142"/>
    </row>
    <row r="595" spans="2:288" ht="15" customHeight="1" x14ac:dyDescent="0.25">
      <c r="B595" s="1590" t="s">
        <v>1929</v>
      </c>
      <c r="C595" s="1588" t="str">
        <v/>
      </c>
      <c r="D595" s="1588" t="str">
        <v/>
      </c>
      <c r="E595" s="1588" t="str">
        <v/>
      </c>
      <c r="F595" s="1588" t="str">
        <v/>
      </c>
      <c r="G595" s="1588" t="str">
        <v/>
      </c>
      <c r="H595" s="205"/>
      <c r="I595" s="205"/>
      <c r="J595" s="205"/>
      <c r="K595" s="205"/>
      <c r="L595" s="205"/>
      <c r="M595" s="205"/>
      <c r="N595" s="205"/>
      <c r="O595" s="205"/>
      <c r="P595" s="205"/>
      <c r="Q595" s="205"/>
      <c r="R595" s="205"/>
      <c r="S595" s="205"/>
      <c r="T595" s="205"/>
      <c r="U595" s="205"/>
      <c r="V595" s="205"/>
      <c r="W595" s="205"/>
      <c r="X595" s="205"/>
      <c r="Y595" s="205"/>
      <c r="Z595" s="205"/>
      <c r="AA595" s="205"/>
      <c r="AB595" s="205"/>
      <c r="AC595" s="205"/>
      <c r="AD595" s="205"/>
      <c r="AE595" s="205"/>
      <c r="AF595" s="205"/>
      <c r="AG595" s="205"/>
      <c r="AH595" s="205"/>
      <c r="AI595" s="205"/>
      <c r="AJ595" s="205"/>
      <c r="AK595" s="205"/>
      <c r="AL595" s="205"/>
      <c r="AM595" s="205"/>
      <c r="AN595" s="205"/>
      <c r="AO595" s="205"/>
      <c r="AP595" s="205"/>
      <c r="AQ595" s="205"/>
      <c r="AR595" s="205"/>
      <c r="AS595" s="205"/>
      <c r="AT595" s="205"/>
      <c r="AU595" s="205"/>
      <c r="AV595" s="205"/>
      <c r="AW595" s="205"/>
      <c r="AX595" s="205"/>
      <c r="AY595" s="205"/>
      <c r="AZ595" s="205"/>
      <c r="BA595" s="205"/>
      <c r="BB595" s="205"/>
      <c r="BC595" s="205"/>
      <c r="BD595" s="205"/>
      <c r="BE595" s="205"/>
      <c r="BF595" s="205"/>
      <c r="BG595" s="205"/>
      <c r="BH595" s="205"/>
      <c r="BI595" s="205"/>
      <c r="BJ595" s="205"/>
      <c r="BK595" s="205"/>
      <c r="BL595" s="205"/>
      <c r="BM595" s="205"/>
      <c r="BN595" s="205"/>
      <c r="BO595" s="205"/>
      <c r="BP595" s="205"/>
      <c r="BQ595" s="205"/>
      <c r="BR595" s="205"/>
      <c r="BS595" s="205"/>
      <c r="BT595" s="205"/>
      <c r="BU595" s="205"/>
      <c r="BV595" s="205"/>
      <c r="BW595" s="205"/>
      <c r="BX595" s="205"/>
      <c r="BY595" s="205"/>
      <c r="BZ595" s="205"/>
      <c r="CA595" s="205"/>
      <c r="CB595" s="205"/>
      <c r="CC595" s="205"/>
      <c r="CD595" s="205"/>
      <c r="CE595" s="205"/>
      <c r="CF595" s="205"/>
      <c r="CG595" s="205"/>
      <c r="CH595" s="205"/>
      <c r="CI595" s="205"/>
      <c r="CJ595" s="205"/>
      <c r="CK595" s="205"/>
      <c r="CL595" s="205"/>
      <c r="CM595" s="205"/>
      <c r="CN595" s="205"/>
      <c r="CO595" s="205"/>
      <c r="CP595" s="205"/>
      <c r="CQ595" s="205"/>
      <c r="CR595" s="205"/>
      <c r="CS595" s="205"/>
      <c r="CT595" s="205"/>
      <c r="CU595" s="205"/>
      <c r="CV595" s="205"/>
      <c r="CW595" s="205"/>
      <c r="CX595" s="205"/>
      <c r="CY595" s="205"/>
      <c r="CZ595" s="205"/>
      <c r="DA595" s="205"/>
      <c r="DB595" s="205"/>
      <c r="DC595" s="205"/>
      <c r="DD595" s="205"/>
      <c r="DE595" s="205"/>
      <c r="DF595" s="205"/>
      <c r="DG595" s="205"/>
      <c r="DH595" s="205"/>
      <c r="DI595" s="205"/>
      <c r="DJ595" s="205"/>
      <c r="DK595" s="205"/>
      <c r="DL595" s="205"/>
      <c r="DM595" s="205"/>
      <c r="DN595" s="205"/>
      <c r="DO595" s="205"/>
      <c r="DP595" s="205"/>
      <c r="DQ595" s="205"/>
      <c r="DR595" s="205"/>
      <c r="DS595" s="205"/>
      <c r="DT595" s="205"/>
      <c r="DU595" s="205"/>
      <c r="DV595" s="205"/>
      <c r="DW595" s="142"/>
      <c r="DX595" s="205"/>
      <c r="DY595" s="205"/>
      <c r="DZ595" s="205"/>
      <c r="EA595" s="205"/>
      <c r="EB595" s="205"/>
      <c r="EC595" s="205"/>
      <c r="ED595" s="205"/>
      <c r="EE595" s="205"/>
      <c r="EF595" s="205"/>
      <c r="EG595" s="205"/>
      <c r="EH595" s="205"/>
      <c r="EI595" s="205"/>
      <c r="EJ595" s="205"/>
      <c r="EK595" s="205"/>
      <c r="EL595" s="205"/>
      <c r="EM595" s="205"/>
      <c r="EN595" s="205"/>
      <c r="EO595" s="205"/>
      <c r="EP595" s="205"/>
      <c r="EQ595" s="205"/>
      <c r="ER595" s="142"/>
      <c r="ES595" s="205"/>
      <c r="ET595" s="205"/>
      <c r="EU595" s="205"/>
      <c r="EV595" s="205"/>
      <c r="EW595" s="205"/>
      <c r="EX595" s="205"/>
      <c r="EY595" s="205"/>
      <c r="EZ595" s="205"/>
      <c r="FA595" s="205"/>
      <c r="FB595" s="205"/>
      <c r="FC595" s="205"/>
      <c r="FD595" s="205"/>
      <c r="FE595" s="205"/>
      <c r="FF595" s="205"/>
      <c r="FG595" s="205"/>
      <c r="FH595" s="205"/>
      <c r="FI595" s="205"/>
      <c r="FJ595" s="205"/>
      <c r="FK595" s="205"/>
      <c r="FL595" s="205"/>
      <c r="FM595" s="205"/>
      <c r="FN595" s="205"/>
      <c r="FO595" s="205"/>
      <c r="FP595" s="205"/>
      <c r="FQ595" s="205"/>
      <c r="FR595" s="205"/>
      <c r="FS595" s="205"/>
      <c r="FT595" s="205"/>
      <c r="FU595" s="205"/>
      <c r="FV595" s="205"/>
      <c r="FW595" s="205"/>
      <c r="FX595" s="205"/>
      <c r="FY595" s="205"/>
      <c r="FZ595" s="205"/>
      <c r="GA595" s="205"/>
      <c r="GB595" s="205"/>
      <c r="GC595" s="205"/>
      <c r="GD595" s="205"/>
      <c r="GE595" s="205"/>
      <c r="GF595" s="205"/>
      <c r="GG595" s="205"/>
      <c r="GH595" s="205"/>
      <c r="GI595" s="205"/>
      <c r="GJ595" s="205"/>
      <c r="GK595" s="205"/>
      <c r="GL595" s="205"/>
      <c r="GM595" s="205"/>
      <c r="GN595" s="205"/>
      <c r="GO595" s="205"/>
      <c r="GP595" s="205"/>
      <c r="GQ595" s="205"/>
      <c r="GR595" s="205"/>
      <c r="GS595" s="205"/>
      <c r="GT595" s="205"/>
      <c r="GU595" s="205"/>
      <c r="GV595" s="205"/>
      <c r="GW595" s="205"/>
      <c r="GX595" s="205"/>
      <c r="GY595" s="205"/>
      <c r="GZ595" s="205"/>
      <c r="HA595" s="205"/>
      <c r="HB595" s="205"/>
      <c r="HC595" s="205"/>
      <c r="HD595" s="205"/>
      <c r="HE595" s="205"/>
      <c r="HF595" s="205"/>
      <c r="HG595" s="205"/>
      <c r="HH595" s="205"/>
      <c r="HI595" s="205"/>
      <c r="HJ595" s="205"/>
      <c r="HK595" s="205"/>
      <c r="HL595" s="205"/>
      <c r="HM595" s="205"/>
      <c r="HN595" s="205"/>
      <c r="HO595" s="205"/>
      <c r="HP595" s="205"/>
      <c r="HQ595" s="205"/>
      <c r="HR595" s="205"/>
      <c r="HS595" s="205"/>
      <c r="HT595" s="205"/>
      <c r="HU595" s="205"/>
      <c r="HV595" s="205"/>
      <c r="HW595" s="205"/>
      <c r="HX595" s="205"/>
      <c r="HY595" s="205"/>
      <c r="HZ595" s="205"/>
      <c r="IA595" s="205"/>
      <c r="IB595" s="205"/>
      <c r="IC595" s="205"/>
      <c r="ID595" s="205"/>
      <c r="IE595" s="205"/>
      <c r="IF595" s="205"/>
      <c r="IG595" s="205"/>
      <c r="IH595" s="205"/>
      <c r="II595" s="205"/>
      <c r="IJ595" s="205"/>
      <c r="IK595" s="205"/>
      <c r="IL595" s="205"/>
      <c r="IM595" s="205"/>
      <c r="IN595" s="205"/>
      <c r="IO595" s="205"/>
      <c r="IP595" s="205"/>
      <c r="IQ595" s="205"/>
      <c r="IR595" s="205"/>
      <c r="IS595" s="205"/>
      <c r="IT595" s="205"/>
      <c r="IU595" s="205"/>
      <c r="IV595" s="205"/>
      <c r="IW595" s="205"/>
      <c r="IX595" s="205"/>
      <c r="IY595" s="205"/>
      <c r="IZ595" s="205"/>
      <c r="JA595" s="205"/>
      <c r="JB595" s="205"/>
      <c r="JC595" s="205"/>
      <c r="JD595" s="205"/>
      <c r="JE595" s="205"/>
      <c r="JF595" s="205"/>
      <c r="JG595" s="142"/>
      <c r="JH595" s="205"/>
      <c r="JI595" s="205"/>
      <c r="JJ595" s="205"/>
      <c r="JK595" s="205"/>
      <c r="JL595" s="205"/>
      <c r="JM595" s="205"/>
      <c r="JN595" s="205"/>
      <c r="JO595" s="205"/>
      <c r="JP595" s="205"/>
      <c r="JQ595" s="205"/>
      <c r="JR595" s="205"/>
      <c r="JS595" s="205"/>
      <c r="JT595" s="205"/>
      <c r="JU595" s="205"/>
      <c r="JV595" s="205"/>
      <c r="JW595" s="205"/>
      <c r="JX595" s="205"/>
      <c r="JY595" s="205"/>
      <c r="JZ595" s="205"/>
      <c r="KA595" s="205"/>
      <c r="KB595" s="142"/>
    </row>
    <row r="596" spans="2:288" ht="15" customHeight="1" x14ac:dyDescent="0.25">
      <c r="B596" s="1590" t="s">
        <v>1930</v>
      </c>
      <c r="C596" s="1588" t="str">
        <v/>
      </c>
      <c r="D596" s="1588" t="str">
        <v/>
      </c>
      <c r="E596" s="1588" t="str">
        <v/>
      </c>
      <c r="F596" s="1588" t="str">
        <v/>
      </c>
      <c r="G596" s="1588" t="str">
        <v/>
      </c>
      <c r="H596" s="205"/>
      <c r="I596" s="205"/>
      <c r="J596" s="205"/>
      <c r="K596" s="205"/>
      <c r="L596" s="205"/>
      <c r="M596" s="205"/>
      <c r="N596" s="205"/>
      <c r="O596" s="205"/>
      <c r="P596" s="205"/>
      <c r="Q596" s="205"/>
      <c r="R596" s="205"/>
      <c r="S596" s="205"/>
      <c r="T596" s="205"/>
      <c r="U596" s="205"/>
      <c r="V596" s="205"/>
      <c r="W596" s="205"/>
      <c r="X596" s="205"/>
      <c r="Y596" s="205"/>
      <c r="Z596" s="205"/>
      <c r="AA596" s="205"/>
      <c r="AB596" s="205"/>
      <c r="AC596" s="205"/>
      <c r="AD596" s="205"/>
      <c r="AE596" s="205"/>
      <c r="AF596" s="205"/>
      <c r="AG596" s="205"/>
      <c r="AH596" s="205"/>
      <c r="AI596" s="205"/>
      <c r="AJ596" s="205"/>
      <c r="AK596" s="205"/>
      <c r="AL596" s="205"/>
      <c r="AM596" s="205"/>
      <c r="AN596" s="205"/>
      <c r="AO596" s="205"/>
      <c r="AP596" s="205"/>
      <c r="AQ596" s="205"/>
      <c r="AR596" s="205"/>
      <c r="AS596" s="205"/>
      <c r="AT596" s="205"/>
      <c r="AU596" s="205"/>
      <c r="AV596" s="205"/>
      <c r="AW596" s="205"/>
      <c r="AX596" s="205"/>
      <c r="AY596" s="205"/>
      <c r="AZ596" s="205"/>
      <c r="BA596" s="205"/>
      <c r="BB596" s="205"/>
      <c r="BC596" s="205"/>
      <c r="BD596" s="205"/>
      <c r="BE596" s="205"/>
      <c r="BF596" s="205"/>
      <c r="BG596" s="205"/>
      <c r="BH596" s="205"/>
      <c r="BI596" s="205"/>
      <c r="BJ596" s="205"/>
      <c r="BK596" s="205"/>
      <c r="BL596" s="205"/>
      <c r="BM596" s="205"/>
      <c r="BN596" s="205"/>
      <c r="BO596" s="205"/>
      <c r="BP596" s="205"/>
      <c r="BQ596" s="205"/>
      <c r="BR596" s="205"/>
      <c r="BS596" s="205"/>
      <c r="BT596" s="205"/>
      <c r="BU596" s="205"/>
      <c r="BV596" s="205"/>
      <c r="BW596" s="205"/>
      <c r="BX596" s="205"/>
      <c r="BY596" s="205"/>
      <c r="BZ596" s="205"/>
      <c r="CA596" s="205"/>
      <c r="CB596" s="205"/>
      <c r="CC596" s="205"/>
      <c r="CD596" s="205"/>
      <c r="CE596" s="205"/>
      <c r="CF596" s="205"/>
      <c r="CG596" s="205"/>
      <c r="CH596" s="205"/>
      <c r="CI596" s="205"/>
      <c r="CJ596" s="205"/>
      <c r="CK596" s="205"/>
      <c r="CL596" s="205"/>
      <c r="CM596" s="205"/>
      <c r="CN596" s="205"/>
      <c r="CO596" s="205"/>
      <c r="CP596" s="205"/>
      <c r="CQ596" s="205"/>
      <c r="CR596" s="205"/>
      <c r="CS596" s="205"/>
      <c r="CT596" s="205"/>
      <c r="CU596" s="205"/>
      <c r="CV596" s="205"/>
      <c r="CW596" s="205"/>
      <c r="CX596" s="205"/>
      <c r="CY596" s="205"/>
      <c r="CZ596" s="205"/>
      <c r="DA596" s="205"/>
      <c r="DB596" s="205"/>
      <c r="DC596" s="205"/>
      <c r="DD596" s="205"/>
      <c r="DE596" s="205"/>
      <c r="DF596" s="205"/>
      <c r="DG596" s="205"/>
      <c r="DH596" s="205"/>
      <c r="DI596" s="205"/>
      <c r="DJ596" s="205"/>
      <c r="DK596" s="205"/>
      <c r="DL596" s="205"/>
      <c r="DM596" s="205"/>
      <c r="DN596" s="205"/>
      <c r="DO596" s="205"/>
      <c r="DP596" s="205"/>
      <c r="DQ596" s="205"/>
      <c r="DR596" s="205"/>
      <c r="DS596" s="205"/>
      <c r="DT596" s="205"/>
      <c r="DU596" s="205"/>
      <c r="DV596" s="205"/>
      <c r="DW596" s="142"/>
      <c r="DX596" s="205"/>
      <c r="DY596" s="205"/>
      <c r="DZ596" s="205"/>
      <c r="EA596" s="205"/>
      <c r="EB596" s="205"/>
      <c r="EC596" s="205"/>
      <c r="ED596" s="205"/>
      <c r="EE596" s="205"/>
      <c r="EF596" s="205"/>
      <c r="EG596" s="205"/>
      <c r="EH596" s="205"/>
      <c r="EI596" s="205"/>
      <c r="EJ596" s="205"/>
      <c r="EK596" s="205"/>
      <c r="EL596" s="205"/>
      <c r="EM596" s="205"/>
      <c r="EN596" s="205"/>
      <c r="EO596" s="205"/>
      <c r="EP596" s="205"/>
      <c r="EQ596" s="205"/>
      <c r="ER596" s="142"/>
      <c r="ES596" s="205"/>
      <c r="ET596" s="205"/>
      <c r="EU596" s="205"/>
      <c r="EV596" s="205"/>
      <c r="EW596" s="205"/>
      <c r="EX596" s="205"/>
      <c r="EY596" s="205"/>
      <c r="EZ596" s="205"/>
      <c r="FA596" s="205"/>
      <c r="FB596" s="205"/>
      <c r="FC596" s="205"/>
      <c r="FD596" s="205"/>
      <c r="FE596" s="205"/>
      <c r="FF596" s="205"/>
      <c r="FG596" s="205"/>
      <c r="FH596" s="205"/>
      <c r="FI596" s="205"/>
      <c r="FJ596" s="205"/>
      <c r="FK596" s="205"/>
      <c r="FL596" s="205"/>
      <c r="FM596" s="205"/>
      <c r="FN596" s="205"/>
      <c r="FO596" s="205"/>
      <c r="FP596" s="205"/>
      <c r="FQ596" s="205"/>
      <c r="FR596" s="205"/>
      <c r="FS596" s="205"/>
      <c r="FT596" s="205"/>
      <c r="FU596" s="205"/>
      <c r="FV596" s="205"/>
      <c r="FW596" s="205"/>
      <c r="FX596" s="205"/>
      <c r="FY596" s="205"/>
      <c r="FZ596" s="205"/>
      <c r="GA596" s="205"/>
      <c r="GB596" s="205"/>
      <c r="GC596" s="205"/>
      <c r="GD596" s="205"/>
      <c r="GE596" s="205"/>
      <c r="GF596" s="205"/>
      <c r="GG596" s="205"/>
      <c r="GH596" s="205"/>
      <c r="GI596" s="205"/>
      <c r="GJ596" s="205"/>
      <c r="GK596" s="205"/>
      <c r="GL596" s="205"/>
      <c r="GM596" s="205"/>
      <c r="GN596" s="205"/>
      <c r="GO596" s="205"/>
      <c r="GP596" s="205"/>
      <c r="GQ596" s="205"/>
      <c r="GR596" s="205"/>
      <c r="GS596" s="205"/>
      <c r="GT596" s="205"/>
      <c r="GU596" s="205"/>
      <c r="GV596" s="205"/>
      <c r="GW596" s="205"/>
      <c r="GX596" s="205"/>
      <c r="GY596" s="205"/>
      <c r="GZ596" s="205"/>
      <c r="HA596" s="205"/>
      <c r="HB596" s="205"/>
      <c r="HC596" s="205"/>
      <c r="HD596" s="205"/>
      <c r="HE596" s="205"/>
      <c r="HF596" s="205"/>
      <c r="HG596" s="205"/>
      <c r="HH596" s="205"/>
      <c r="HI596" s="205"/>
      <c r="HJ596" s="205"/>
      <c r="HK596" s="205"/>
      <c r="HL596" s="205"/>
      <c r="HM596" s="205"/>
      <c r="HN596" s="205"/>
      <c r="HO596" s="205"/>
      <c r="HP596" s="205"/>
      <c r="HQ596" s="205"/>
      <c r="HR596" s="205"/>
      <c r="HS596" s="205"/>
      <c r="HT596" s="205"/>
      <c r="HU596" s="205"/>
      <c r="HV596" s="205"/>
      <c r="HW596" s="205"/>
      <c r="HX596" s="205"/>
      <c r="HY596" s="205"/>
      <c r="HZ596" s="205"/>
      <c r="IA596" s="205"/>
      <c r="IB596" s="205"/>
      <c r="IC596" s="205"/>
      <c r="ID596" s="205"/>
      <c r="IE596" s="205"/>
      <c r="IF596" s="205"/>
      <c r="IG596" s="205"/>
      <c r="IH596" s="205"/>
      <c r="II596" s="205"/>
      <c r="IJ596" s="205"/>
      <c r="IK596" s="205"/>
      <c r="IL596" s="205"/>
      <c r="IM596" s="205"/>
      <c r="IN596" s="205"/>
      <c r="IO596" s="205"/>
      <c r="IP596" s="205"/>
      <c r="IQ596" s="205"/>
      <c r="IR596" s="205"/>
      <c r="IS596" s="205"/>
      <c r="IT596" s="205"/>
      <c r="IU596" s="205"/>
      <c r="IV596" s="205"/>
      <c r="IW596" s="205"/>
      <c r="IX596" s="205"/>
      <c r="IY596" s="205"/>
      <c r="IZ596" s="205"/>
      <c r="JA596" s="205"/>
      <c r="JB596" s="205"/>
      <c r="JC596" s="205"/>
      <c r="JD596" s="205"/>
      <c r="JE596" s="205"/>
      <c r="JF596" s="205"/>
      <c r="JG596" s="142"/>
      <c r="JH596" s="205"/>
      <c r="JI596" s="205"/>
      <c r="JJ596" s="205"/>
      <c r="JK596" s="205"/>
      <c r="JL596" s="205"/>
      <c r="JM596" s="205"/>
      <c r="JN596" s="205"/>
      <c r="JO596" s="205"/>
      <c r="JP596" s="205"/>
      <c r="JQ596" s="205"/>
      <c r="JR596" s="205"/>
      <c r="JS596" s="205"/>
      <c r="JT596" s="205"/>
      <c r="JU596" s="205"/>
      <c r="JV596" s="205"/>
      <c r="JW596" s="205"/>
      <c r="JX596" s="205"/>
      <c r="JY596" s="205"/>
      <c r="JZ596" s="205"/>
      <c r="KA596" s="205"/>
      <c r="KB596" s="142"/>
    </row>
    <row r="597" spans="2:288" ht="15" customHeight="1" x14ac:dyDescent="0.25">
      <c r="B597" s="1590" t="s">
        <v>1931</v>
      </c>
      <c r="C597" s="1588" t="str">
        <v/>
      </c>
      <c r="D597" s="1588" t="str">
        <v/>
      </c>
      <c r="E597" s="1588" t="str">
        <v/>
      </c>
      <c r="F597" s="1588" t="str">
        <v/>
      </c>
      <c r="G597" s="1588" t="str">
        <v/>
      </c>
      <c r="H597" s="205"/>
      <c r="I597" s="205"/>
      <c r="J597" s="205"/>
      <c r="K597" s="205"/>
      <c r="L597" s="205"/>
      <c r="M597" s="205"/>
      <c r="N597" s="205"/>
      <c r="O597" s="205"/>
      <c r="P597" s="205"/>
      <c r="Q597" s="205"/>
      <c r="R597" s="205"/>
      <c r="S597" s="205"/>
      <c r="T597" s="205"/>
      <c r="U597" s="205"/>
      <c r="V597" s="205"/>
      <c r="W597" s="205"/>
      <c r="X597" s="205"/>
      <c r="Y597" s="205"/>
      <c r="Z597" s="205"/>
      <c r="AA597" s="205"/>
      <c r="AB597" s="205"/>
      <c r="AC597" s="205"/>
      <c r="AD597" s="205"/>
      <c r="AE597" s="205"/>
      <c r="AF597" s="205"/>
      <c r="AG597" s="205"/>
      <c r="AH597" s="205"/>
      <c r="AI597" s="205"/>
      <c r="AJ597" s="205"/>
      <c r="AK597" s="205"/>
      <c r="AL597" s="205"/>
      <c r="AM597" s="205"/>
      <c r="AN597" s="205"/>
      <c r="AO597" s="205"/>
      <c r="AP597" s="205"/>
      <c r="AQ597" s="205"/>
      <c r="AR597" s="205"/>
      <c r="AS597" s="205"/>
      <c r="AT597" s="205"/>
      <c r="AU597" s="205"/>
      <c r="AV597" s="205"/>
      <c r="AW597" s="205"/>
      <c r="AX597" s="205"/>
      <c r="AY597" s="205"/>
      <c r="AZ597" s="205"/>
      <c r="BA597" s="205"/>
      <c r="BB597" s="205"/>
      <c r="BC597" s="205"/>
      <c r="BD597" s="205"/>
      <c r="BE597" s="205"/>
      <c r="BF597" s="205"/>
      <c r="BG597" s="205"/>
      <c r="BH597" s="205"/>
      <c r="BI597" s="205"/>
      <c r="BJ597" s="205"/>
      <c r="BK597" s="205"/>
      <c r="BL597" s="205"/>
      <c r="BM597" s="205"/>
      <c r="BN597" s="205"/>
      <c r="BO597" s="205"/>
      <c r="BP597" s="205"/>
      <c r="BQ597" s="205"/>
      <c r="BR597" s="205"/>
      <c r="BS597" s="205"/>
      <c r="BT597" s="205"/>
      <c r="BU597" s="205"/>
      <c r="BV597" s="205"/>
      <c r="BW597" s="205"/>
      <c r="BX597" s="205"/>
      <c r="BY597" s="205"/>
      <c r="BZ597" s="205"/>
      <c r="CA597" s="205"/>
      <c r="CB597" s="205"/>
      <c r="CC597" s="205"/>
      <c r="CD597" s="205"/>
      <c r="CE597" s="205"/>
      <c r="CF597" s="205"/>
      <c r="CG597" s="205"/>
      <c r="CH597" s="205"/>
      <c r="CI597" s="205"/>
      <c r="CJ597" s="205"/>
      <c r="CK597" s="205"/>
      <c r="CL597" s="205"/>
      <c r="CM597" s="205"/>
      <c r="CN597" s="205"/>
      <c r="CO597" s="205"/>
      <c r="CP597" s="205"/>
      <c r="CQ597" s="205"/>
      <c r="CR597" s="205"/>
      <c r="CS597" s="205"/>
      <c r="CT597" s="205"/>
      <c r="CU597" s="205"/>
      <c r="CV597" s="205"/>
      <c r="CW597" s="205"/>
      <c r="CX597" s="205"/>
      <c r="CY597" s="205"/>
      <c r="CZ597" s="205"/>
      <c r="DA597" s="205"/>
      <c r="DB597" s="205"/>
      <c r="DC597" s="205"/>
      <c r="DD597" s="205"/>
      <c r="DE597" s="205"/>
      <c r="DF597" s="205"/>
      <c r="DG597" s="205"/>
      <c r="DH597" s="205"/>
      <c r="DI597" s="205"/>
      <c r="DJ597" s="205"/>
      <c r="DK597" s="205"/>
      <c r="DL597" s="205"/>
      <c r="DM597" s="205"/>
      <c r="DN597" s="205"/>
      <c r="DO597" s="205"/>
      <c r="DP597" s="205"/>
      <c r="DQ597" s="205"/>
      <c r="DR597" s="205"/>
      <c r="DS597" s="205"/>
      <c r="DT597" s="205"/>
      <c r="DU597" s="205"/>
      <c r="DV597" s="205"/>
      <c r="DW597" s="142"/>
      <c r="DX597" s="205"/>
      <c r="DY597" s="205"/>
      <c r="DZ597" s="205"/>
      <c r="EA597" s="205"/>
      <c r="EB597" s="205"/>
      <c r="EC597" s="205"/>
      <c r="ED597" s="205"/>
      <c r="EE597" s="205"/>
      <c r="EF597" s="205"/>
      <c r="EG597" s="205"/>
      <c r="EH597" s="205"/>
      <c r="EI597" s="205"/>
      <c r="EJ597" s="205"/>
      <c r="EK597" s="205"/>
      <c r="EL597" s="205"/>
      <c r="EM597" s="205"/>
      <c r="EN597" s="205"/>
      <c r="EO597" s="205"/>
      <c r="EP597" s="205"/>
      <c r="EQ597" s="205"/>
      <c r="ER597" s="142"/>
      <c r="ES597" s="205"/>
      <c r="ET597" s="205"/>
      <c r="EU597" s="205"/>
      <c r="EV597" s="205"/>
      <c r="EW597" s="205"/>
      <c r="EX597" s="205"/>
      <c r="EY597" s="205"/>
      <c r="EZ597" s="205"/>
      <c r="FA597" s="205"/>
      <c r="FB597" s="205"/>
      <c r="FC597" s="205"/>
      <c r="FD597" s="205"/>
      <c r="FE597" s="205"/>
      <c r="FF597" s="205"/>
      <c r="FG597" s="205"/>
      <c r="FH597" s="205"/>
      <c r="FI597" s="205"/>
      <c r="FJ597" s="205"/>
      <c r="FK597" s="205"/>
      <c r="FL597" s="205"/>
      <c r="FM597" s="205"/>
      <c r="FN597" s="205"/>
      <c r="FO597" s="205"/>
      <c r="FP597" s="205"/>
      <c r="FQ597" s="205"/>
      <c r="FR597" s="205"/>
      <c r="FS597" s="205"/>
      <c r="FT597" s="205"/>
      <c r="FU597" s="205"/>
      <c r="FV597" s="205"/>
      <c r="FW597" s="205"/>
      <c r="FX597" s="205"/>
      <c r="FY597" s="205"/>
      <c r="FZ597" s="205"/>
      <c r="GA597" s="205"/>
      <c r="GB597" s="205"/>
      <c r="GC597" s="205"/>
      <c r="GD597" s="205"/>
      <c r="GE597" s="205"/>
      <c r="GF597" s="205"/>
      <c r="GG597" s="205"/>
      <c r="GH597" s="205"/>
      <c r="GI597" s="205"/>
      <c r="GJ597" s="205"/>
      <c r="GK597" s="205"/>
      <c r="GL597" s="205"/>
      <c r="GM597" s="205"/>
      <c r="GN597" s="205"/>
      <c r="GO597" s="205"/>
      <c r="GP597" s="205"/>
      <c r="GQ597" s="205"/>
      <c r="GR597" s="205"/>
      <c r="GS597" s="205"/>
      <c r="GT597" s="205"/>
      <c r="GU597" s="205"/>
      <c r="GV597" s="205"/>
      <c r="GW597" s="205"/>
      <c r="GX597" s="205"/>
      <c r="GY597" s="205"/>
      <c r="GZ597" s="205"/>
      <c r="HA597" s="205"/>
      <c r="HB597" s="205"/>
      <c r="HC597" s="205"/>
      <c r="HD597" s="205"/>
      <c r="HE597" s="205"/>
      <c r="HF597" s="205"/>
      <c r="HG597" s="205"/>
      <c r="HH597" s="205"/>
      <c r="HI597" s="205"/>
      <c r="HJ597" s="205"/>
      <c r="HK597" s="205"/>
      <c r="HL597" s="205"/>
      <c r="HM597" s="205"/>
      <c r="HN597" s="205"/>
      <c r="HO597" s="205"/>
      <c r="HP597" s="205"/>
      <c r="HQ597" s="205"/>
      <c r="HR597" s="205"/>
      <c r="HS597" s="205"/>
      <c r="HT597" s="205"/>
      <c r="HU597" s="205"/>
      <c r="HV597" s="205"/>
      <c r="HW597" s="205"/>
      <c r="HX597" s="205"/>
      <c r="HY597" s="205"/>
      <c r="HZ597" s="205"/>
      <c r="IA597" s="205"/>
      <c r="IB597" s="205"/>
      <c r="IC597" s="205"/>
      <c r="ID597" s="205"/>
      <c r="IE597" s="205"/>
      <c r="IF597" s="205"/>
      <c r="IG597" s="205"/>
      <c r="IH597" s="205"/>
      <c r="II597" s="205"/>
      <c r="IJ597" s="205"/>
      <c r="IK597" s="205"/>
      <c r="IL597" s="205"/>
      <c r="IM597" s="205"/>
      <c r="IN597" s="205"/>
      <c r="IO597" s="205"/>
      <c r="IP597" s="205"/>
      <c r="IQ597" s="205"/>
      <c r="IR597" s="205"/>
      <c r="IS597" s="205"/>
      <c r="IT597" s="205"/>
      <c r="IU597" s="205"/>
      <c r="IV597" s="205"/>
      <c r="IW597" s="205"/>
      <c r="IX597" s="205"/>
      <c r="IY597" s="205"/>
      <c r="IZ597" s="205"/>
      <c r="JA597" s="205"/>
      <c r="JB597" s="205"/>
      <c r="JC597" s="205"/>
      <c r="JD597" s="205"/>
      <c r="JE597" s="205"/>
      <c r="JF597" s="205"/>
      <c r="JG597" s="142"/>
      <c r="JH597" s="205"/>
      <c r="JI597" s="205"/>
      <c r="JJ597" s="205"/>
      <c r="JK597" s="205"/>
      <c r="JL597" s="205"/>
      <c r="JM597" s="205"/>
      <c r="JN597" s="205"/>
      <c r="JO597" s="205"/>
      <c r="JP597" s="205"/>
      <c r="JQ597" s="205"/>
      <c r="JR597" s="205"/>
      <c r="JS597" s="205"/>
      <c r="JT597" s="205"/>
      <c r="JU597" s="205"/>
      <c r="JV597" s="205"/>
      <c r="JW597" s="205"/>
      <c r="JX597" s="205"/>
      <c r="JY597" s="205"/>
      <c r="JZ597" s="205"/>
      <c r="KA597" s="205"/>
      <c r="KB597" s="142"/>
    </row>
    <row r="598" spans="2:288" ht="15" customHeight="1" x14ac:dyDescent="0.25">
      <c r="B598" s="1590" t="s">
        <v>1932</v>
      </c>
      <c r="C598" s="1588" t="str">
        <v/>
      </c>
      <c r="D598" s="1588" t="str">
        <v/>
      </c>
      <c r="E598" s="1588" t="str">
        <v/>
      </c>
      <c r="F598" s="1588" t="str">
        <v/>
      </c>
      <c r="G598" s="1588" t="str">
        <v/>
      </c>
      <c r="H598" s="205"/>
      <c r="I598" s="205"/>
      <c r="J598" s="205"/>
      <c r="K598" s="205"/>
      <c r="L598" s="205"/>
      <c r="M598" s="205"/>
      <c r="N598" s="205"/>
      <c r="O598" s="205"/>
      <c r="P598" s="205"/>
      <c r="Q598" s="205"/>
      <c r="R598" s="205"/>
      <c r="S598" s="205"/>
      <c r="T598" s="205"/>
      <c r="U598" s="205"/>
      <c r="V598" s="205"/>
      <c r="W598" s="205"/>
      <c r="X598" s="205"/>
      <c r="Y598" s="205"/>
      <c r="Z598" s="205"/>
      <c r="AA598" s="205"/>
      <c r="AB598" s="205"/>
      <c r="AC598" s="205"/>
      <c r="AD598" s="205"/>
      <c r="AE598" s="205"/>
      <c r="AF598" s="205"/>
      <c r="AG598" s="205"/>
      <c r="AH598" s="205"/>
      <c r="AI598" s="205"/>
      <c r="AJ598" s="205"/>
      <c r="AK598" s="205"/>
      <c r="AL598" s="205"/>
      <c r="AM598" s="205"/>
      <c r="AN598" s="205"/>
      <c r="AO598" s="205"/>
      <c r="AP598" s="205"/>
      <c r="AQ598" s="205"/>
      <c r="AR598" s="205"/>
      <c r="AS598" s="205"/>
      <c r="AT598" s="205"/>
      <c r="AU598" s="205"/>
      <c r="AV598" s="205"/>
      <c r="AW598" s="205"/>
      <c r="AX598" s="205"/>
      <c r="AY598" s="205"/>
      <c r="AZ598" s="205"/>
      <c r="BA598" s="205"/>
      <c r="BB598" s="205"/>
      <c r="BC598" s="205"/>
      <c r="BD598" s="205"/>
      <c r="BE598" s="205"/>
      <c r="BF598" s="205"/>
      <c r="BG598" s="205"/>
      <c r="BH598" s="205"/>
      <c r="BI598" s="205"/>
      <c r="BJ598" s="205"/>
      <c r="BK598" s="205"/>
      <c r="BL598" s="205"/>
      <c r="BM598" s="205"/>
      <c r="BN598" s="205"/>
      <c r="BO598" s="205"/>
      <c r="BP598" s="205"/>
      <c r="BQ598" s="205"/>
      <c r="BR598" s="205"/>
      <c r="BS598" s="205"/>
      <c r="BT598" s="205"/>
      <c r="BU598" s="205"/>
      <c r="BV598" s="205"/>
      <c r="BW598" s="205"/>
      <c r="BX598" s="205"/>
      <c r="BY598" s="205"/>
      <c r="BZ598" s="205"/>
      <c r="CA598" s="205"/>
      <c r="CB598" s="205"/>
      <c r="CC598" s="205"/>
      <c r="CD598" s="205"/>
      <c r="CE598" s="205"/>
      <c r="CF598" s="205"/>
      <c r="CG598" s="205"/>
      <c r="CH598" s="205"/>
      <c r="CI598" s="205"/>
      <c r="CJ598" s="205"/>
      <c r="CK598" s="205"/>
      <c r="CL598" s="205"/>
      <c r="CM598" s="205"/>
      <c r="CN598" s="205"/>
      <c r="CO598" s="205"/>
      <c r="CP598" s="205"/>
      <c r="CQ598" s="205"/>
      <c r="CR598" s="205"/>
      <c r="CS598" s="205"/>
      <c r="CT598" s="205"/>
      <c r="CU598" s="205"/>
      <c r="CV598" s="205"/>
      <c r="CW598" s="205"/>
      <c r="CX598" s="205"/>
      <c r="CY598" s="205"/>
      <c r="CZ598" s="205"/>
      <c r="DA598" s="205"/>
      <c r="DB598" s="205"/>
      <c r="DC598" s="205"/>
      <c r="DD598" s="205"/>
      <c r="DE598" s="205"/>
      <c r="DF598" s="205"/>
      <c r="DG598" s="205"/>
      <c r="DH598" s="205"/>
      <c r="DI598" s="205"/>
      <c r="DJ598" s="205"/>
      <c r="DK598" s="205"/>
      <c r="DL598" s="205"/>
      <c r="DM598" s="205"/>
      <c r="DN598" s="205"/>
      <c r="DO598" s="205"/>
      <c r="DP598" s="205"/>
      <c r="DQ598" s="205"/>
      <c r="DR598" s="205"/>
      <c r="DS598" s="205"/>
      <c r="DT598" s="205"/>
      <c r="DU598" s="205"/>
      <c r="DV598" s="205"/>
      <c r="DW598" s="142"/>
      <c r="DX598" s="205"/>
      <c r="DY598" s="205"/>
      <c r="DZ598" s="205"/>
      <c r="EA598" s="205"/>
      <c r="EB598" s="205"/>
      <c r="EC598" s="205"/>
      <c r="ED598" s="205"/>
      <c r="EE598" s="205"/>
      <c r="EF598" s="205"/>
      <c r="EG598" s="205"/>
      <c r="EH598" s="205"/>
      <c r="EI598" s="205"/>
      <c r="EJ598" s="205"/>
      <c r="EK598" s="205"/>
      <c r="EL598" s="205"/>
      <c r="EM598" s="205"/>
      <c r="EN598" s="205"/>
      <c r="EO598" s="205"/>
      <c r="EP598" s="205"/>
      <c r="EQ598" s="205"/>
      <c r="ER598" s="142"/>
      <c r="ES598" s="205"/>
      <c r="ET598" s="205"/>
      <c r="EU598" s="205"/>
      <c r="EV598" s="205"/>
      <c r="EW598" s="205"/>
      <c r="EX598" s="205"/>
      <c r="EY598" s="205"/>
      <c r="EZ598" s="205"/>
      <c r="FA598" s="205"/>
      <c r="FB598" s="205"/>
      <c r="FC598" s="205"/>
      <c r="FD598" s="205"/>
      <c r="FE598" s="205"/>
      <c r="FF598" s="205"/>
      <c r="FG598" s="205"/>
      <c r="FH598" s="205"/>
      <c r="FI598" s="205"/>
      <c r="FJ598" s="205"/>
      <c r="FK598" s="205"/>
      <c r="FL598" s="205"/>
      <c r="FM598" s="205"/>
      <c r="FN598" s="205"/>
      <c r="FO598" s="205"/>
      <c r="FP598" s="205"/>
      <c r="FQ598" s="205"/>
      <c r="FR598" s="205"/>
      <c r="FS598" s="205"/>
      <c r="FT598" s="205"/>
      <c r="FU598" s="205"/>
      <c r="FV598" s="205"/>
      <c r="FW598" s="205"/>
      <c r="FX598" s="205"/>
      <c r="FY598" s="205"/>
      <c r="FZ598" s="205"/>
      <c r="GA598" s="205"/>
      <c r="GB598" s="205"/>
      <c r="GC598" s="205"/>
      <c r="GD598" s="205"/>
      <c r="GE598" s="205"/>
      <c r="GF598" s="205"/>
      <c r="GG598" s="205"/>
      <c r="GH598" s="205"/>
      <c r="GI598" s="205"/>
      <c r="GJ598" s="205"/>
      <c r="GK598" s="205"/>
      <c r="GL598" s="205"/>
      <c r="GM598" s="205"/>
      <c r="GN598" s="205"/>
      <c r="GO598" s="205"/>
      <c r="GP598" s="205"/>
      <c r="GQ598" s="205"/>
      <c r="GR598" s="205"/>
      <c r="GS598" s="205"/>
      <c r="GT598" s="205"/>
      <c r="GU598" s="205"/>
      <c r="GV598" s="205"/>
      <c r="GW598" s="205"/>
      <c r="GX598" s="205"/>
      <c r="GY598" s="205"/>
      <c r="GZ598" s="205"/>
      <c r="HA598" s="205"/>
      <c r="HB598" s="205"/>
      <c r="HC598" s="205"/>
      <c r="HD598" s="205"/>
      <c r="HE598" s="205"/>
      <c r="HF598" s="205"/>
      <c r="HG598" s="205"/>
      <c r="HH598" s="205"/>
      <c r="HI598" s="205"/>
      <c r="HJ598" s="205"/>
      <c r="HK598" s="205"/>
      <c r="HL598" s="205"/>
      <c r="HM598" s="205"/>
      <c r="HN598" s="205"/>
      <c r="HO598" s="205"/>
      <c r="HP598" s="205"/>
      <c r="HQ598" s="205"/>
      <c r="HR598" s="205"/>
      <c r="HS598" s="205"/>
      <c r="HT598" s="205"/>
      <c r="HU598" s="205"/>
      <c r="HV598" s="205"/>
      <c r="HW598" s="205"/>
      <c r="HX598" s="205"/>
      <c r="HY598" s="205"/>
      <c r="HZ598" s="205"/>
      <c r="IA598" s="205"/>
      <c r="IB598" s="205"/>
      <c r="IC598" s="205"/>
      <c r="ID598" s="205"/>
      <c r="IE598" s="205"/>
      <c r="IF598" s="205"/>
      <c r="IG598" s="205"/>
      <c r="IH598" s="205"/>
      <c r="II598" s="205"/>
      <c r="IJ598" s="205"/>
      <c r="IK598" s="205"/>
      <c r="IL598" s="205"/>
      <c r="IM598" s="205"/>
      <c r="IN598" s="205"/>
      <c r="IO598" s="205"/>
      <c r="IP598" s="205"/>
      <c r="IQ598" s="205"/>
      <c r="IR598" s="205"/>
      <c r="IS598" s="205"/>
      <c r="IT598" s="205"/>
      <c r="IU598" s="205"/>
      <c r="IV598" s="205"/>
      <c r="IW598" s="205"/>
      <c r="IX598" s="205"/>
      <c r="IY598" s="205"/>
      <c r="IZ598" s="205"/>
      <c r="JA598" s="205"/>
      <c r="JB598" s="205"/>
      <c r="JC598" s="205"/>
      <c r="JD598" s="205"/>
      <c r="JE598" s="205"/>
      <c r="JF598" s="205"/>
      <c r="JG598" s="142"/>
      <c r="JH598" s="205"/>
      <c r="JI598" s="205"/>
      <c r="JJ598" s="205"/>
      <c r="JK598" s="205"/>
      <c r="JL598" s="205"/>
      <c r="JM598" s="205"/>
      <c r="JN598" s="205"/>
      <c r="JO598" s="205"/>
      <c r="JP598" s="205"/>
      <c r="JQ598" s="205"/>
      <c r="JR598" s="205"/>
      <c r="JS598" s="205"/>
      <c r="JT598" s="205"/>
      <c r="JU598" s="205"/>
      <c r="JV598" s="205"/>
      <c r="JW598" s="205"/>
      <c r="JX598" s="205"/>
      <c r="JY598" s="205"/>
      <c r="JZ598" s="205"/>
      <c r="KA598" s="205"/>
      <c r="KB598" s="142"/>
    </row>
    <row r="599" spans="2:288" ht="15" customHeight="1" x14ac:dyDescent="0.25">
      <c r="B599" s="1590" t="s">
        <v>1933</v>
      </c>
      <c r="C599" s="1588" t="str">
        <v/>
      </c>
      <c r="D599" s="1588" t="str">
        <v/>
      </c>
      <c r="E599" s="1588" t="str">
        <v/>
      </c>
      <c r="F599" s="1588" t="str">
        <v/>
      </c>
      <c r="G599" s="1588" t="str">
        <v/>
      </c>
      <c r="H599" s="205"/>
      <c r="I599" s="205"/>
      <c r="J599" s="205"/>
      <c r="K599" s="205"/>
      <c r="L599" s="205"/>
      <c r="M599" s="205"/>
      <c r="N599" s="205"/>
      <c r="O599" s="205"/>
      <c r="P599" s="205"/>
      <c r="Q599" s="205"/>
      <c r="R599" s="205"/>
      <c r="S599" s="205"/>
      <c r="T599" s="205"/>
      <c r="U599" s="205"/>
      <c r="V599" s="205"/>
      <c r="W599" s="205"/>
      <c r="X599" s="205"/>
      <c r="Y599" s="205"/>
      <c r="Z599" s="205"/>
      <c r="AA599" s="205"/>
      <c r="AB599" s="205"/>
      <c r="AC599" s="205"/>
      <c r="AD599" s="205"/>
      <c r="AE599" s="205"/>
      <c r="AF599" s="205"/>
      <c r="AG599" s="205"/>
      <c r="AH599" s="205"/>
      <c r="AI599" s="205"/>
      <c r="AJ599" s="205"/>
      <c r="AK599" s="205"/>
      <c r="AL599" s="205"/>
      <c r="AM599" s="205"/>
      <c r="AN599" s="205"/>
      <c r="AO599" s="205"/>
      <c r="AP599" s="205"/>
      <c r="AQ599" s="205"/>
      <c r="AR599" s="205"/>
      <c r="AS599" s="205"/>
      <c r="AT599" s="205"/>
      <c r="AU599" s="205"/>
      <c r="AV599" s="205"/>
      <c r="AW599" s="205"/>
      <c r="AX599" s="205"/>
      <c r="AY599" s="205"/>
      <c r="AZ599" s="205"/>
      <c r="BA599" s="205"/>
      <c r="BB599" s="205"/>
      <c r="BC599" s="205"/>
      <c r="BD599" s="205"/>
      <c r="BE599" s="205"/>
      <c r="BF599" s="205"/>
      <c r="BG599" s="205"/>
      <c r="BH599" s="205"/>
      <c r="BI599" s="205"/>
      <c r="BJ599" s="205"/>
      <c r="BK599" s="205"/>
      <c r="BL599" s="205"/>
      <c r="BM599" s="205"/>
      <c r="BN599" s="205"/>
      <c r="BO599" s="205"/>
      <c r="BP599" s="205"/>
      <c r="BQ599" s="205"/>
      <c r="BR599" s="205"/>
      <c r="BS599" s="205"/>
      <c r="BT599" s="205"/>
      <c r="BU599" s="205"/>
      <c r="BV599" s="205"/>
      <c r="BW599" s="205"/>
      <c r="BX599" s="205"/>
      <c r="BY599" s="205"/>
      <c r="BZ599" s="205"/>
      <c r="CA599" s="205"/>
      <c r="CB599" s="205"/>
      <c r="CC599" s="205"/>
      <c r="CD599" s="205"/>
      <c r="CE599" s="205"/>
      <c r="CF599" s="205"/>
      <c r="CG599" s="205"/>
      <c r="CH599" s="205"/>
      <c r="CI599" s="205"/>
      <c r="CJ599" s="205"/>
      <c r="CK599" s="205"/>
      <c r="CL599" s="205"/>
      <c r="CM599" s="205"/>
      <c r="CN599" s="205"/>
      <c r="CO599" s="205"/>
      <c r="CP599" s="205"/>
      <c r="CQ599" s="205"/>
      <c r="CR599" s="205"/>
      <c r="CS599" s="205"/>
      <c r="CT599" s="205"/>
      <c r="CU599" s="205"/>
      <c r="CV599" s="205"/>
      <c r="CW599" s="205"/>
      <c r="CX599" s="205"/>
      <c r="CY599" s="205"/>
      <c r="CZ599" s="205"/>
      <c r="DA599" s="205"/>
      <c r="DB599" s="205"/>
      <c r="DC599" s="205"/>
      <c r="DD599" s="205"/>
      <c r="DE599" s="205"/>
      <c r="DF599" s="205"/>
      <c r="DG599" s="205"/>
      <c r="DH599" s="205"/>
      <c r="DI599" s="205"/>
      <c r="DJ599" s="205"/>
      <c r="DK599" s="205"/>
      <c r="DL599" s="205"/>
      <c r="DM599" s="205"/>
      <c r="DN599" s="205"/>
      <c r="DO599" s="205"/>
      <c r="DP599" s="205"/>
      <c r="DQ599" s="205"/>
      <c r="DR599" s="205"/>
      <c r="DS599" s="205"/>
      <c r="DT599" s="205"/>
      <c r="DU599" s="205"/>
      <c r="DV599" s="205"/>
      <c r="DW599" s="142"/>
      <c r="DX599" s="205"/>
      <c r="DY599" s="205"/>
      <c r="DZ599" s="205"/>
      <c r="EA599" s="205"/>
      <c r="EB599" s="205"/>
      <c r="EC599" s="205"/>
      <c r="ED599" s="205"/>
      <c r="EE599" s="205"/>
      <c r="EF599" s="205"/>
      <c r="EG599" s="205"/>
      <c r="EH599" s="205"/>
      <c r="EI599" s="205"/>
      <c r="EJ599" s="205"/>
      <c r="EK599" s="205"/>
      <c r="EL599" s="205"/>
      <c r="EM599" s="205"/>
      <c r="EN599" s="205"/>
      <c r="EO599" s="205"/>
      <c r="EP599" s="205"/>
      <c r="EQ599" s="205"/>
      <c r="ER599" s="142"/>
      <c r="ES599" s="205"/>
      <c r="ET599" s="205"/>
      <c r="EU599" s="205"/>
      <c r="EV599" s="205"/>
      <c r="EW599" s="205"/>
      <c r="EX599" s="205"/>
      <c r="EY599" s="205"/>
      <c r="EZ599" s="205"/>
      <c r="FA599" s="205"/>
      <c r="FB599" s="205"/>
      <c r="FC599" s="205"/>
      <c r="FD599" s="205"/>
      <c r="FE599" s="205"/>
      <c r="FF599" s="205"/>
      <c r="FG599" s="205"/>
      <c r="FH599" s="205"/>
      <c r="FI599" s="205"/>
      <c r="FJ599" s="205"/>
      <c r="FK599" s="205"/>
      <c r="FL599" s="205"/>
      <c r="FM599" s="205"/>
      <c r="FN599" s="205"/>
      <c r="FO599" s="205"/>
      <c r="FP599" s="205"/>
      <c r="FQ599" s="205"/>
      <c r="FR599" s="205"/>
      <c r="FS599" s="205"/>
      <c r="FT599" s="205"/>
      <c r="FU599" s="205"/>
      <c r="FV599" s="205"/>
      <c r="FW599" s="205"/>
      <c r="FX599" s="205"/>
      <c r="FY599" s="205"/>
      <c r="FZ599" s="205"/>
      <c r="GA599" s="205"/>
      <c r="GB599" s="205"/>
      <c r="GC599" s="205"/>
      <c r="GD599" s="205"/>
      <c r="GE599" s="205"/>
      <c r="GF599" s="205"/>
      <c r="GG599" s="205"/>
      <c r="GH599" s="205"/>
      <c r="GI599" s="205"/>
      <c r="GJ599" s="205"/>
      <c r="GK599" s="205"/>
      <c r="GL599" s="205"/>
      <c r="GM599" s="205"/>
      <c r="GN599" s="205"/>
      <c r="GO599" s="205"/>
      <c r="GP599" s="205"/>
      <c r="GQ599" s="205"/>
      <c r="GR599" s="205"/>
      <c r="GS599" s="205"/>
      <c r="GT599" s="205"/>
      <c r="GU599" s="205"/>
      <c r="GV599" s="205"/>
      <c r="GW599" s="205"/>
      <c r="GX599" s="205"/>
      <c r="GY599" s="205"/>
      <c r="GZ599" s="205"/>
      <c r="HA599" s="205"/>
      <c r="HB599" s="205"/>
      <c r="HC599" s="205"/>
      <c r="HD599" s="205"/>
      <c r="HE599" s="205"/>
      <c r="HF599" s="205"/>
      <c r="HG599" s="205"/>
      <c r="HH599" s="205"/>
      <c r="HI599" s="205"/>
      <c r="HJ599" s="205"/>
      <c r="HK599" s="205"/>
      <c r="HL599" s="205"/>
      <c r="HM599" s="205"/>
      <c r="HN599" s="205"/>
      <c r="HO599" s="205"/>
      <c r="HP599" s="205"/>
      <c r="HQ599" s="205"/>
      <c r="HR599" s="205"/>
      <c r="HS599" s="205"/>
      <c r="HT599" s="205"/>
      <c r="HU599" s="205"/>
      <c r="HV599" s="205"/>
      <c r="HW599" s="205"/>
      <c r="HX599" s="205"/>
      <c r="HY599" s="205"/>
      <c r="HZ599" s="205"/>
      <c r="IA599" s="205"/>
      <c r="IB599" s="205"/>
      <c r="IC599" s="205"/>
      <c r="ID599" s="205"/>
      <c r="IE599" s="205"/>
      <c r="IF599" s="205"/>
      <c r="IG599" s="205"/>
      <c r="IH599" s="205"/>
      <c r="II599" s="205"/>
      <c r="IJ599" s="205"/>
      <c r="IK599" s="205"/>
      <c r="IL599" s="205"/>
      <c r="IM599" s="205"/>
      <c r="IN599" s="205"/>
      <c r="IO599" s="205"/>
      <c r="IP599" s="205"/>
      <c r="IQ599" s="205"/>
      <c r="IR599" s="205"/>
      <c r="IS599" s="205"/>
      <c r="IT599" s="205"/>
      <c r="IU599" s="205"/>
      <c r="IV599" s="205"/>
      <c r="IW599" s="205"/>
      <c r="IX599" s="205"/>
      <c r="IY599" s="205"/>
      <c r="IZ599" s="205"/>
      <c r="JA599" s="205"/>
      <c r="JB599" s="205"/>
      <c r="JC599" s="205"/>
      <c r="JD599" s="205"/>
      <c r="JE599" s="205"/>
      <c r="JF599" s="205"/>
      <c r="JG599" s="142"/>
      <c r="JH599" s="205"/>
      <c r="JI599" s="205"/>
      <c r="JJ599" s="205"/>
      <c r="JK599" s="205"/>
      <c r="JL599" s="205"/>
      <c r="JM599" s="205"/>
      <c r="JN599" s="205"/>
      <c r="JO599" s="205"/>
      <c r="JP599" s="205"/>
      <c r="JQ599" s="205"/>
      <c r="JR599" s="205"/>
      <c r="JS599" s="205"/>
      <c r="JT599" s="205"/>
      <c r="JU599" s="205"/>
      <c r="JV599" s="205"/>
      <c r="JW599" s="205"/>
      <c r="JX599" s="205"/>
      <c r="JY599" s="205"/>
      <c r="JZ599" s="205"/>
      <c r="KA599" s="205"/>
      <c r="KB599" s="142"/>
    </row>
    <row r="600" spans="2:288" ht="15" customHeight="1" x14ac:dyDescent="0.25">
      <c r="B600" s="1590" t="s">
        <v>1934</v>
      </c>
      <c r="C600" s="1588" t="str">
        <v/>
      </c>
      <c r="D600" s="1588" t="str">
        <v/>
      </c>
      <c r="E600" s="1588" t="str">
        <v/>
      </c>
      <c r="F600" s="1588" t="str">
        <v/>
      </c>
      <c r="G600" s="1588" t="str">
        <v/>
      </c>
      <c r="H600" s="205"/>
      <c r="I600" s="205"/>
      <c r="J600" s="205"/>
      <c r="K600" s="205"/>
      <c r="L600" s="205"/>
      <c r="M600" s="205"/>
      <c r="N600" s="205"/>
      <c r="O600" s="205"/>
      <c r="P600" s="205"/>
      <c r="Q600" s="205"/>
      <c r="R600" s="205"/>
      <c r="S600" s="205"/>
      <c r="T600" s="205"/>
      <c r="U600" s="205"/>
      <c r="V600" s="205"/>
      <c r="W600" s="205"/>
      <c r="X600" s="205"/>
      <c r="Y600" s="205"/>
      <c r="Z600" s="205"/>
      <c r="AA600" s="205"/>
      <c r="AB600" s="205"/>
      <c r="AC600" s="205"/>
      <c r="AD600" s="205"/>
      <c r="AE600" s="205"/>
      <c r="AF600" s="205"/>
      <c r="AG600" s="205"/>
      <c r="AH600" s="205"/>
      <c r="AI600" s="205"/>
      <c r="AJ600" s="205"/>
      <c r="AK600" s="205"/>
      <c r="AL600" s="205"/>
      <c r="AM600" s="205"/>
      <c r="AN600" s="205"/>
      <c r="AO600" s="205"/>
      <c r="AP600" s="205"/>
      <c r="AQ600" s="205"/>
      <c r="AR600" s="205"/>
      <c r="AS600" s="205"/>
      <c r="AT600" s="205"/>
      <c r="AU600" s="205"/>
      <c r="AV600" s="205"/>
      <c r="AW600" s="205"/>
      <c r="AX600" s="205"/>
      <c r="AY600" s="205"/>
      <c r="AZ600" s="205"/>
      <c r="BA600" s="205"/>
      <c r="BB600" s="205"/>
      <c r="BC600" s="205"/>
      <c r="BD600" s="205"/>
      <c r="BE600" s="205"/>
      <c r="BF600" s="205"/>
      <c r="BG600" s="205"/>
      <c r="BH600" s="205"/>
      <c r="BI600" s="205"/>
      <c r="BJ600" s="205"/>
      <c r="BK600" s="205"/>
      <c r="BL600" s="205"/>
      <c r="BM600" s="205"/>
      <c r="BN600" s="205"/>
      <c r="BO600" s="205"/>
      <c r="BP600" s="205"/>
      <c r="BQ600" s="205"/>
      <c r="BR600" s="205"/>
      <c r="BS600" s="205"/>
      <c r="BT600" s="205"/>
      <c r="BU600" s="205"/>
      <c r="BV600" s="205"/>
      <c r="BW600" s="205"/>
      <c r="BX600" s="205"/>
      <c r="BY600" s="205"/>
      <c r="BZ600" s="205"/>
      <c r="CA600" s="205"/>
      <c r="CB600" s="205"/>
      <c r="CC600" s="205"/>
      <c r="CD600" s="205"/>
      <c r="CE600" s="205"/>
      <c r="CF600" s="205"/>
      <c r="CG600" s="205"/>
      <c r="CH600" s="205"/>
      <c r="CI600" s="205"/>
      <c r="CJ600" s="205"/>
      <c r="CK600" s="205"/>
      <c r="CL600" s="205"/>
      <c r="CM600" s="205"/>
      <c r="CN600" s="205"/>
      <c r="CO600" s="205"/>
      <c r="CP600" s="205"/>
      <c r="CQ600" s="205"/>
      <c r="CR600" s="205"/>
      <c r="CS600" s="205"/>
      <c r="CT600" s="205"/>
      <c r="CU600" s="205"/>
      <c r="CV600" s="205"/>
      <c r="CW600" s="205"/>
      <c r="CX600" s="205"/>
      <c r="CY600" s="205"/>
      <c r="CZ600" s="205"/>
      <c r="DA600" s="205"/>
      <c r="DB600" s="205"/>
      <c r="DC600" s="205"/>
      <c r="DD600" s="205"/>
      <c r="DE600" s="205"/>
      <c r="DF600" s="205"/>
      <c r="DG600" s="205"/>
      <c r="DH600" s="205"/>
      <c r="DI600" s="205"/>
      <c r="DJ600" s="205"/>
      <c r="DK600" s="205"/>
      <c r="DL600" s="205"/>
      <c r="DM600" s="205"/>
      <c r="DN600" s="205"/>
      <c r="DO600" s="205"/>
      <c r="DP600" s="205"/>
      <c r="DQ600" s="205"/>
      <c r="DR600" s="205"/>
      <c r="DS600" s="205"/>
      <c r="DT600" s="205"/>
      <c r="DU600" s="205"/>
      <c r="DV600" s="205"/>
      <c r="DW600" s="142"/>
      <c r="DX600" s="205"/>
      <c r="DY600" s="205"/>
      <c r="DZ600" s="205"/>
      <c r="EA600" s="205"/>
      <c r="EB600" s="205"/>
      <c r="EC600" s="205"/>
      <c r="ED600" s="205"/>
      <c r="EE600" s="205"/>
      <c r="EF600" s="205"/>
      <c r="EG600" s="205"/>
      <c r="EH600" s="205"/>
      <c r="EI600" s="205"/>
      <c r="EJ600" s="205"/>
      <c r="EK600" s="205"/>
      <c r="EL600" s="205"/>
      <c r="EM600" s="205"/>
      <c r="EN600" s="205"/>
      <c r="EO600" s="205"/>
      <c r="EP600" s="205"/>
      <c r="EQ600" s="205"/>
      <c r="ER600" s="142"/>
      <c r="ES600" s="205"/>
      <c r="ET600" s="205"/>
      <c r="EU600" s="205"/>
      <c r="EV600" s="205"/>
      <c r="EW600" s="205"/>
      <c r="EX600" s="205"/>
      <c r="EY600" s="205"/>
      <c r="EZ600" s="205"/>
      <c r="FA600" s="205"/>
      <c r="FB600" s="205"/>
      <c r="FC600" s="205"/>
      <c r="FD600" s="205"/>
      <c r="FE600" s="205"/>
      <c r="FF600" s="205"/>
      <c r="FG600" s="205"/>
      <c r="FH600" s="205"/>
      <c r="FI600" s="205"/>
      <c r="FJ600" s="205"/>
      <c r="FK600" s="205"/>
      <c r="FL600" s="205"/>
      <c r="FM600" s="205"/>
      <c r="FN600" s="205"/>
      <c r="FO600" s="205"/>
      <c r="FP600" s="205"/>
      <c r="FQ600" s="205"/>
      <c r="FR600" s="205"/>
      <c r="FS600" s="205"/>
      <c r="FT600" s="205"/>
      <c r="FU600" s="205"/>
      <c r="FV600" s="205"/>
      <c r="FW600" s="205"/>
      <c r="FX600" s="205"/>
      <c r="FY600" s="205"/>
      <c r="FZ600" s="205"/>
      <c r="GA600" s="205"/>
      <c r="GB600" s="205"/>
      <c r="GC600" s="205"/>
      <c r="GD600" s="205"/>
      <c r="GE600" s="205"/>
      <c r="GF600" s="205"/>
      <c r="GG600" s="205"/>
      <c r="GH600" s="205"/>
      <c r="GI600" s="205"/>
      <c r="GJ600" s="205"/>
      <c r="GK600" s="205"/>
      <c r="GL600" s="205"/>
      <c r="GM600" s="205"/>
      <c r="GN600" s="205"/>
      <c r="GO600" s="205"/>
      <c r="GP600" s="205"/>
      <c r="GQ600" s="205"/>
      <c r="GR600" s="205"/>
      <c r="GS600" s="205"/>
      <c r="GT600" s="205"/>
      <c r="GU600" s="205"/>
      <c r="GV600" s="205"/>
      <c r="GW600" s="205"/>
      <c r="GX600" s="205"/>
      <c r="GY600" s="205"/>
      <c r="GZ600" s="205"/>
      <c r="HA600" s="205"/>
      <c r="HB600" s="205"/>
      <c r="HC600" s="205"/>
      <c r="HD600" s="205"/>
      <c r="HE600" s="205"/>
      <c r="HF600" s="205"/>
      <c r="HG600" s="205"/>
      <c r="HH600" s="205"/>
      <c r="HI600" s="205"/>
      <c r="HJ600" s="205"/>
      <c r="HK600" s="205"/>
      <c r="HL600" s="205"/>
      <c r="HM600" s="205"/>
      <c r="HN600" s="205"/>
      <c r="HO600" s="205"/>
      <c r="HP600" s="205"/>
      <c r="HQ600" s="205"/>
      <c r="HR600" s="205"/>
      <c r="HS600" s="205"/>
      <c r="HT600" s="205"/>
      <c r="HU600" s="205"/>
      <c r="HV600" s="205"/>
      <c r="HW600" s="205"/>
      <c r="HX600" s="205"/>
      <c r="HY600" s="205"/>
      <c r="HZ600" s="205"/>
      <c r="IA600" s="205"/>
      <c r="IB600" s="205"/>
      <c r="IC600" s="205"/>
      <c r="ID600" s="205"/>
      <c r="IE600" s="205"/>
      <c r="IF600" s="205"/>
      <c r="IG600" s="205"/>
      <c r="IH600" s="205"/>
      <c r="II600" s="205"/>
      <c r="IJ600" s="205"/>
      <c r="IK600" s="205"/>
      <c r="IL600" s="205"/>
      <c r="IM600" s="205"/>
      <c r="IN600" s="205"/>
      <c r="IO600" s="205"/>
      <c r="IP600" s="205"/>
      <c r="IQ600" s="205"/>
      <c r="IR600" s="205"/>
      <c r="IS600" s="205"/>
      <c r="IT600" s="205"/>
      <c r="IU600" s="205"/>
      <c r="IV600" s="205"/>
      <c r="IW600" s="205"/>
      <c r="IX600" s="205"/>
      <c r="IY600" s="205"/>
      <c r="IZ600" s="205"/>
      <c r="JA600" s="205"/>
      <c r="JB600" s="205"/>
      <c r="JC600" s="205"/>
      <c r="JD600" s="205"/>
      <c r="JE600" s="205"/>
      <c r="JF600" s="205"/>
      <c r="JG600" s="142"/>
      <c r="JH600" s="205"/>
      <c r="JI600" s="205"/>
      <c r="JJ600" s="205"/>
      <c r="JK600" s="205"/>
      <c r="JL600" s="205"/>
      <c r="JM600" s="205"/>
      <c r="JN600" s="205"/>
      <c r="JO600" s="205"/>
      <c r="JP600" s="205"/>
      <c r="JQ600" s="205"/>
      <c r="JR600" s="205"/>
      <c r="JS600" s="205"/>
      <c r="JT600" s="205"/>
      <c r="JU600" s="205"/>
      <c r="JV600" s="205"/>
      <c r="JW600" s="205"/>
      <c r="JX600" s="205"/>
      <c r="JY600" s="205"/>
      <c r="JZ600" s="205"/>
      <c r="KA600" s="205"/>
      <c r="KB600" s="142"/>
    </row>
    <row r="601" spans="2:288" ht="15" customHeight="1" x14ac:dyDescent="0.25">
      <c r="B601" s="1590" t="s">
        <v>1935</v>
      </c>
      <c r="C601" s="1588" t="str">
        <v/>
      </c>
      <c r="D601" s="1588" t="str">
        <v/>
      </c>
      <c r="E601" s="1588" t="str">
        <v/>
      </c>
      <c r="F601" s="1588" t="str">
        <v/>
      </c>
      <c r="G601" s="1588" t="str">
        <v/>
      </c>
      <c r="H601" s="205"/>
      <c r="I601" s="205"/>
      <c r="J601" s="205"/>
      <c r="K601" s="205"/>
      <c r="L601" s="205"/>
      <c r="M601" s="205"/>
      <c r="N601" s="205"/>
      <c r="O601" s="205"/>
      <c r="P601" s="205"/>
      <c r="Q601" s="205"/>
      <c r="R601" s="205"/>
      <c r="S601" s="205"/>
      <c r="T601" s="205"/>
      <c r="U601" s="205"/>
      <c r="V601" s="205"/>
      <c r="W601" s="205"/>
      <c r="X601" s="205"/>
      <c r="Y601" s="205"/>
      <c r="Z601" s="205"/>
      <c r="AA601" s="205"/>
      <c r="AB601" s="205"/>
      <c r="AC601" s="205"/>
      <c r="AD601" s="205"/>
      <c r="AE601" s="205"/>
      <c r="AF601" s="205"/>
      <c r="AG601" s="205"/>
      <c r="AH601" s="205"/>
      <c r="AI601" s="205"/>
      <c r="AJ601" s="205"/>
      <c r="AK601" s="205"/>
      <c r="AL601" s="205"/>
      <c r="AM601" s="205"/>
      <c r="AN601" s="205"/>
      <c r="AO601" s="205"/>
      <c r="AP601" s="205"/>
      <c r="AQ601" s="205"/>
      <c r="AR601" s="205"/>
      <c r="AS601" s="205"/>
      <c r="AT601" s="205"/>
      <c r="AU601" s="205"/>
      <c r="AV601" s="205"/>
      <c r="AW601" s="205"/>
      <c r="AX601" s="205"/>
      <c r="AY601" s="205"/>
      <c r="AZ601" s="205"/>
      <c r="BA601" s="205"/>
      <c r="BB601" s="205"/>
      <c r="BC601" s="205"/>
      <c r="BD601" s="205"/>
      <c r="BE601" s="205"/>
      <c r="BF601" s="205"/>
      <c r="BG601" s="205"/>
      <c r="BH601" s="205"/>
      <c r="BI601" s="205"/>
      <c r="BJ601" s="205"/>
      <c r="BK601" s="205"/>
      <c r="BL601" s="205"/>
      <c r="BM601" s="205"/>
      <c r="BN601" s="205"/>
      <c r="BO601" s="205"/>
      <c r="BP601" s="205"/>
      <c r="BQ601" s="205"/>
      <c r="BR601" s="205"/>
      <c r="BS601" s="205"/>
      <c r="BT601" s="205"/>
      <c r="BU601" s="205"/>
      <c r="BV601" s="205"/>
      <c r="BW601" s="205"/>
      <c r="BX601" s="205"/>
      <c r="BY601" s="205"/>
      <c r="BZ601" s="205"/>
      <c r="CA601" s="205"/>
      <c r="CB601" s="205"/>
      <c r="CC601" s="205"/>
      <c r="CD601" s="205"/>
      <c r="CE601" s="205"/>
      <c r="CF601" s="205"/>
      <c r="CG601" s="205"/>
      <c r="CH601" s="205"/>
      <c r="CI601" s="205"/>
      <c r="CJ601" s="205"/>
      <c r="CK601" s="205"/>
      <c r="CL601" s="205"/>
      <c r="CM601" s="205"/>
      <c r="CN601" s="205"/>
      <c r="CO601" s="205"/>
      <c r="CP601" s="205"/>
      <c r="CQ601" s="205"/>
      <c r="CR601" s="205"/>
      <c r="CS601" s="205"/>
      <c r="CT601" s="205"/>
      <c r="CU601" s="205"/>
      <c r="CV601" s="205"/>
      <c r="CW601" s="205"/>
      <c r="CX601" s="205"/>
      <c r="CY601" s="205"/>
      <c r="CZ601" s="205"/>
      <c r="DA601" s="205"/>
      <c r="DB601" s="205"/>
      <c r="DC601" s="205"/>
      <c r="DD601" s="205"/>
      <c r="DE601" s="205"/>
      <c r="DF601" s="205"/>
      <c r="DG601" s="205"/>
      <c r="DH601" s="205"/>
      <c r="DI601" s="205"/>
      <c r="DJ601" s="205"/>
      <c r="DK601" s="205"/>
      <c r="DL601" s="205"/>
      <c r="DM601" s="205"/>
      <c r="DN601" s="205"/>
      <c r="DO601" s="205"/>
      <c r="DP601" s="205"/>
      <c r="DQ601" s="205"/>
      <c r="DR601" s="205"/>
      <c r="DS601" s="205"/>
      <c r="DT601" s="205"/>
      <c r="DU601" s="205"/>
      <c r="DV601" s="205"/>
      <c r="DW601" s="142"/>
      <c r="DX601" s="205"/>
      <c r="DY601" s="205"/>
      <c r="DZ601" s="205"/>
      <c r="EA601" s="205"/>
      <c r="EB601" s="205"/>
      <c r="EC601" s="205"/>
      <c r="ED601" s="205"/>
      <c r="EE601" s="205"/>
      <c r="EF601" s="205"/>
      <c r="EG601" s="205"/>
      <c r="EH601" s="205"/>
      <c r="EI601" s="205"/>
      <c r="EJ601" s="205"/>
      <c r="EK601" s="205"/>
      <c r="EL601" s="205"/>
      <c r="EM601" s="205"/>
      <c r="EN601" s="205"/>
      <c r="EO601" s="205"/>
      <c r="EP601" s="205"/>
      <c r="EQ601" s="205"/>
      <c r="ER601" s="142"/>
      <c r="ES601" s="205"/>
      <c r="ET601" s="205"/>
      <c r="EU601" s="205"/>
      <c r="EV601" s="205"/>
      <c r="EW601" s="205"/>
      <c r="EX601" s="205"/>
      <c r="EY601" s="205"/>
      <c r="EZ601" s="205"/>
      <c r="FA601" s="205"/>
      <c r="FB601" s="205"/>
      <c r="FC601" s="205"/>
      <c r="FD601" s="205"/>
      <c r="FE601" s="205"/>
      <c r="FF601" s="205"/>
      <c r="FG601" s="205"/>
      <c r="FH601" s="205"/>
      <c r="FI601" s="205"/>
      <c r="FJ601" s="205"/>
      <c r="FK601" s="205"/>
      <c r="FL601" s="205"/>
      <c r="FM601" s="205"/>
      <c r="FN601" s="205"/>
      <c r="FO601" s="205"/>
      <c r="FP601" s="205"/>
      <c r="FQ601" s="205"/>
      <c r="FR601" s="205"/>
      <c r="FS601" s="205"/>
      <c r="FT601" s="205"/>
      <c r="FU601" s="205"/>
      <c r="FV601" s="205"/>
      <c r="FW601" s="205"/>
      <c r="FX601" s="205"/>
      <c r="FY601" s="205"/>
      <c r="FZ601" s="205"/>
      <c r="GA601" s="205"/>
      <c r="GB601" s="205"/>
      <c r="GC601" s="205"/>
      <c r="GD601" s="205"/>
      <c r="GE601" s="205"/>
      <c r="GF601" s="205"/>
      <c r="GG601" s="205"/>
      <c r="GH601" s="205"/>
      <c r="GI601" s="205"/>
      <c r="GJ601" s="205"/>
      <c r="GK601" s="205"/>
      <c r="GL601" s="205"/>
      <c r="GM601" s="205"/>
      <c r="GN601" s="205"/>
      <c r="GO601" s="205"/>
      <c r="GP601" s="205"/>
      <c r="GQ601" s="205"/>
      <c r="GR601" s="205"/>
      <c r="GS601" s="205"/>
      <c r="GT601" s="205"/>
      <c r="GU601" s="205"/>
      <c r="GV601" s="205"/>
      <c r="GW601" s="205"/>
      <c r="GX601" s="205"/>
      <c r="GY601" s="205"/>
      <c r="GZ601" s="205"/>
      <c r="HA601" s="205"/>
      <c r="HB601" s="205"/>
      <c r="HC601" s="205"/>
      <c r="HD601" s="205"/>
      <c r="HE601" s="205"/>
      <c r="HF601" s="205"/>
      <c r="HG601" s="205"/>
      <c r="HH601" s="205"/>
      <c r="HI601" s="205"/>
      <c r="HJ601" s="205"/>
      <c r="HK601" s="205"/>
      <c r="HL601" s="205"/>
      <c r="HM601" s="205"/>
      <c r="HN601" s="205"/>
      <c r="HO601" s="205"/>
      <c r="HP601" s="205"/>
      <c r="HQ601" s="205"/>
      <c r="HR601" s="205"/>
      <c r="HS601" s="205"/>
      <c r="HT601" s="205"/>
      <c r="HU601" s="205"/>
      <c r="HV601" s="205"/>
      <c r="HW601" s="205"/>
      <c r="HX601" s="205"/>
      <c r="HY601" s="205"/>
      <c r="HZ601" s="205"/>
      <c r="IA601" s="205"/>
      <c r="IB601" s="205"/>
      <c r="IC601" s="205"/>
      <c r="ID601" s="205"/>
      <c r="IE601" s="205"/>
      <c r="IF601" s="205"/>
      <c r="IG601" s="205"/>
      <c r="IH601" s="205"/>
      <c r="II601" s="205"/>
      <c r="IJ601" s="205"/>
      <c r="IK601" s="205"/>
      <c r="IL601" s="205"/>
      <c r="IM601" s="205"/>
      <c r="IN601" s="205"/>
      <c r="IO601" s="205"/>
      <c r="IP601" s="205"/>
      <c r="IQ601" s="205"/>
      <c r="IR601" s="205"/>
      <c r="IS601" s="205"/>
      <c r="IT601" s="205"/>
      <c r="IU601" s="205"/>
      <c r="IV601" s="205"/>
      <c r="IW601" s="205"/>
      <c r="IX601" s="205"/>
      <c r="IY601" s="205"/>
      <c r="IZ601" s="205"/>
      <c r="JA601" s="205"/>
      <c r="JB601" s="205"/>
      <c r="JC601" s="205"/>
      <c r="JD601" s="205"/>
      <c r="JE601" s="205"/>
      <c r="JF601" s="205"/>
      <c r="JG601" s="142"/>
      <c r="JH601" s="205"/>
      <c r="JI601" s="205"/>
      <c r="JJ601" s="205"/>
      <c r="JK601" s="205"/>
      <c r="JL601" s="205"/>
      <c r="JM601" s="205"/>
      <c r="JN601" s="205"/>
      <c r="JO601" s="205"/>
      <c r="JP601" s="205"/>
      <c r="JQ601" s="205"/>
      <c r="JR601" s="205"/>
      <c r="JS601" s="205"/>
      <c r="JT601" s="205"/>
      <c r="JU601" s="205"/>
      <c r="JV601" s="205"/>
      <c r="JW601" s="205"/>
      <c r="JX601" s="205"/>
      <c r="JY601" s="205"/>
      <c r="JZ601" s="205"/>
      <c r="KA601" s="205"/>
      <c r="KB601" s="142"/>
    </row>
    <row r="602" spans="2:288" ht="15" customHeight="1" x14ac:dyDescent="0.25">
      <c r="B602" s="1590" t="s">
        <v>1936</v>
      </c>
      <c r="C602" s="1588" t="str">
        <v/>
      </c>
      <c r="D602" s="1588" t="str">
        <v/>
      </c>
      <c r="E602" s="1588" t="str">
        <v/>
      </c>
      <c r="F602" s="1588" t="str">
        <v/>
      </c>
      <c r="G602" s="1588" t="str">
        <v/>
      </c>
      <c r="H602" s="205"/>
      <c r="I602" s="205"/>
      <c r="J602" s="205"/>
      <c r="K602" s="205"/>
      <c r="L602" s="205"/>
      <c r="M602" s="205"/>
      <c r="N602" s="205"/>
      <c r="O602" s="205"/>
      <c r="P602" s="205"/>
      <c r="Q602" s="205"/>
      <c r="R602" s="205"/>
      <c r="S602" s="205"/>
      <c r="T602" s="205"/>
      <c r="U602" s="205"/>
      <c r="V602" s="205"/>
      <c r="W602" s="205"/>
      <c r="X602" s="205"/>
      <c r="Y602" s="205"/>
      <c r="Z602" s="205"/>
      <c r="AA602" s="205"/>
      <c r="AB602" s="205"/>
      <c r="AC602" s="205"/>
      <c r="AD602" s="205"/>
      <c r="AE602" s="205"/>
      <c r="AF602" s="205"/>
      <c r="AG602" s="205"/>
      <c r="AH602" s="205"/>
      <c r="AI602" s="205"/>
      <c r="AJ602" s="205"/>
      <c r="AK602" s="205"/>
      <c r="AL602" s="205"/>
      <c r="AM602" s="205"/>
      <c r="AN602" s="205"/>
      <c r="AO602" s="205"/>
      <c r="AP602" s="205"/>
      <c r="AQ602" s="205"/>
      <c r="AR602" s="205"/>
      <c r="AS602" s="205"/>
      <c r="AT602" s="205"/>
      <c r="AU602" s="205"/>
      <c r="AV602" s="205"/>
      <c r="AW602" s="205"/>
      <c r="AX602" s="205"/>
      <c r="AY602" s="205"/>
      <c r="AZ602" s="205"/>
      <c r="BA602" s="205"/>
      <c r="BB602" s="205"/>
      <c r="BC602" s="205"/>
      <c r="BD602" s="205"/>
      <c r="BE602" s="205"/>
      <c r="BF602" s="205"/>
      <c r="BG602" s="205"/>
      <c r="BH602" s="205"/>
      <c r="BI602" s="205"/>
      <c r="BJ602" s="205"/>
      <c r="BK602" s="205"/>
      <c r="BL602" s="205"/>
      <c r="BM602" s="205"/>
      <c r="BN602" s="205"/>
      <c r="BO602" s="205"/>
      <c r="BP602" s="205"/>
      <c r="BQ602" s="205"/>
      <c r="BR602" s="205"/>
      <c r="BS602" s="205"/>
      <c r="BT602" s="205"/>
      <c r="BU602" s="205"/>
      <c r="BV602" s="205"/>
      <c r="BW602" s="205"/>
      <c r="BX602" s="205"/>
      <c r="BY602" s="205"/>
      <c r="BZ602" s="205"/>
      <c r="CA602" s="205"/>
      <c r="CB602" s="205"/>
      <c r="CC602" s="205"/>
      <c r="CD602" s="205"/>
      <c r="CE602" s="205"/>
      <c r="CF602" s="205"/>
      <c r="CG602" s="205"/>
      <c r="CH602" s="205"/>
      <c r="CI602" s="205"/>
      <c r="CJ602" s="205"/>
      <c r="CK602" s="205"/>
      <c r="CL602" s="205"/>
      <c r="CM602" s="205"/>
      <c r="CN602" s="205"/>
      <c r="CO602" s="205"/>
      <c r="CP602" s="205"/>
      <c r="CQ602" s="205"/>
      <c r="CR602" s="205"/>
      <c r="CS602" s="205"/>
      <c r="CT602" s="205"/>
      <c r="CU602" s="205"/>
      <c r="CV602" s="205"/>
      <c r="CW602" s="205"/>
      <c r="CX602" s="205"/>
      <c r="CY602" s="205"/>
      <c r="CZ602" s="205"/>
      <c r="DA602" s="205"/>
      <c r="DB602" s="205"/>
      <c r="DC602" s="205"/>
      <c r="DD602" s="205"/>
      <c r="DE602" s="205"/>
      <c r="DF602" s="205"/>
      <c r="DG602" s="205"/>
      <c r="DH602" s="205"/>
      <c r="DI602" s="205"/>
      <c r="DJ602" s="205"/>
      <c r="DK602" s="205"/>
      <c r="DL602" s="205"/>
      <c r="DM602" s="205"/>
      <c r="DN602" s="205"/>
      <c r="DO602" s="205"/>
      <c r="DP602" s="205"/>
      <c r="DQ602" s="205"/>
      <c r="DR602" s="205"/>
      <c r="DS602" s="205"/>
      <c r="DT602" s="205"/>
      <c r="DU602" s="205"/>
      <c r="DV602" s="205"/>
      <c r="DW602" s="142"/>
      <c r="DX602" s="205"/>
      <c r="DY602" s="205"/>
      <c r="DZ602" s="205"/>
      <c r="EA602" s="205"/>
      <c r="EB602" s="205"/>
      <c r="EC602" s="205"/>
      <c r="ED602" s="205"/>
      <c r="EE602" s="205"/>
      <c r="EF602" s="205"/>
      <c r="EG602" s="205"/>
      <c r="EH602" s="205"/>
      <c r="EI602" s="205"/>
      <c r="EJ602" s="205"/>
      <c r="EK602" s="205"/>
      <c r="EL602" s="205"/>
      <c r="EM602" s="205"/>
      <c r="EN602" s="205"/>
      <c r="EO602" s="205"/>
      <c r="EP602" s="205"/>
      <c r="EQ602" s="205"/>
      <c r="ER602" s="142"/>
      <c r="ES602" s="205"/>
      <c r="ET602" s="205"/>
      <c r="EU602" s="205"/>
      <c r="EV602" s="205"/>
      <c r="EW602" s="205"/>
      <c r="EX602" s="205"/>
      <c r="EY602" s="205"/>
      <c r="EZ602" s="205"/>
      <c r="FA602" s="205"/>
      <c r="FB602" s="205"/>
      <c r="FC602" s="205"/>
      <c r="FD602" s="205"/>
      <c r="FE602" s="205"/>
      <c r="FF602" s="205"/>
      <c r="FG602" s="205"/>
      <c r="FH602" s="205"/>
      <c r="FI602" s="205"/>
      <c r="FJ602" s="205"/>
      <c r="FK602" s="205"/>
      <c r="FL602" s="205"/>
      <c r="FM602" s="205"/>
      <c r="FN602" s="205"/>
      <c r="FO602" s="205"/>
      <c r="FP602" s="205"/>
      <c r="FQ602" s="205"/>
      <c r="FR602" s="205"/>
      <c r="FS602" s="205"/>
      <c r="FT602" s="205"/>
      <c r="FU602" s="205"/>
      <c r="FV602" s="205"/>
      <c r="FW602" s="205"/>
      <c r="FX602" s="205"/>
      <c r="FY602" s="205"/>
      <c r="FZ602" s="205"/>
      <c r="GA602" s="205"/>
      <c r="GB602" s="205"/>
      <c r="GC602" s="205"/>
      <c r="GD602" s="205"/>
      <c r="GE602" s="205"/>
      <c r="GF602" s="205"/>
      <c r="GG602" s="205"/>
      <c r="GH602" s="205"/>
      <c r="GI602" s="205"/>
      <c r="GJ602" s="205"/>
      <c r="GK602" s="205"/>
      <c r="GL602" s="205"/>
      <c r="GM602" s="205"/>
      <c r="GN602" s="205"/>
      <c r="GO602" s="205"/>
      <c r="GP602" s="205"/>
      <c r="GQ602" s="205"/>
      <c r="GR602" s="205"/>
      <c r="GS602" s="205"/>
      <c r="GT602" s="205"/>
      <c r="GU602" s="205"/>
      <c r="GV602" s="205"/>
      <c r="GW602" s="205"/>
      <c r="GX602" s="205"/>
      <c r="GY602" s="205"/>
      <c r="GZ602" s="205"/>
      <c r="HA602" s="205"/>
      <c r="HB602" s="205"/>
      <c r="HC602" s="205"/>
      <c r="HD602" s="205"/>
      <c r="HE602" s="205"/>
      <c r="HF602" s="205"/>
      <c r="HG602" s="205"/>
      <c r="HH602" s="205"/>
      <c r="HI602" s="205"/>
      <c r="HJ602" s="205"/>
      <c r="HK602" s="205"/>
      <c r="HL602" s="205"/>
      <c r="HM602" s="205"/>
      <c r="HN602" s="205"/>
      <c r="HO602" s="205"/>
      <c r="HP602" s="205"/>
      <c r="HQ602" s="205"/>
      <c r="HR602" s="205"/>
      <c r="HS602" s="205"/>
      <c r="HT602" s="205"/>
      <c r="HU602" s="205"/>
      <c r="HV602" s="205"/>
      <c r="HW602" s="205"/>
      <c r="HX602" s="205"/>
      <c r="HY602" s="205"/>
      <c r="HZ602" s="205"/>
      <c r="IA602" s="205"/>
      <c r="IB602" s="205"/>
      <c r="IC602" s="205"/>
      <c r="ID602" s="205"/>
      <c r="IE602" s="205"/>
      <c r="IF602" s="205"/>
      <c r="IG602" s="205"/>
      <c r="IH602" s="205"/>
      <c r="II602" s="205"/>
      <c r="IJ602" s="205"/>
      <c r="IK602" s="205"/>
      <c r="IL602" s="205"/>
      <c r="IM602" s="205"/>
      <c r="IN602" s="205"/>
      <c r="IO602" s="205"/>
      <c r="IP602" s="205"/>
      <c r="IQ602" s="205"/>
      <c r="IR602" s="205"/>
      <c r="IS602" s="205"/>
      <c r="IT602" s="205"/>
      <c r="IU602" s="205"/>
      <c r="IV602" s="205"/>
      <c r="IW602" s="205"/>
      <c r="IX602" s="205"/>
      <c r="IY602" s="205"/>
      <c r="IZ602" s="205"/>
      <c r="JA602" s="205"/>
      <c r="JB602" s="205"/>
      <c r="JC602" s="205"/>
      <c r="JD602" s="205"/>
      <c r="JE602" s="205"/>
      <c r="JF602" s="205"/>
      <c r="JG602" s="142"/>
      <c r="JH602" s="205"/>
      <c r="JI602" s="205"/>
      <c r="JJ602" s="205"/>
      <c r="JK602" s="205"/>
      <c r="JL602" s="205"/>
      <c r="JM602" s="205"/>
      <c r="JN602" s="205"/>
      <c r="JO602" s="205"/>
      <c r="JP602" s="205"/>
      <c r="JQ602" s="205"/>
      <c r="JR602" s="205"/>
      <c r="JS602" s="205"/>
      <c r="JT602" s="205"/>
      <c r="JU602" s="205"/>
      <c r="JV602" s="205"/>
      <c r="JW602" s="205"/>
      <c r="JX602" s="205"/>
      <c r="JY602" s="205"/>
      <c r="JZ602" s="205"/>
      <c r="KA602" s="205"/>
      <c r="KB602" s="142"/>
    </row>
    <row r="603" spans="2:288" ht="15" customHeight="1" x14ac:dyDescent="0.25">
      <c r="B603" s="1590" t="s">
        <v>1937</v>
      </c>
      <c r="C603" s="1588" t="str">
        <v/>
      </c>
      <c r="D603" s="1588" t="str">
        <v/>
      </c>
      <c r="E603" s="1588" t="str">
        <v/>
      </c>
      <c r="F603" s="1588" t="str">
        <v/>
      </c>
      <c r="G603" s="1588" t="str">
        <v/>
      </c>
      <c r="H603" s="205"/>
      <c r="I603" s="205"/>
      <c r="J603" s="205"/>
      <c r="K603" s="205"/>
      <c r="L603" s="205"/>
      <c r="M603" s="205"/>
      <c r="N603" s="205"/>
      <c r="O603" s="205"/>
      <c r="P603" s="205"/>
      <c r="Q603" s="205"/>
      <c r="R603" s="205"/>
      <c r="S603" s="205"/>
      <c r="T603" s="205"/>
      <c r="U603" s="205"/>
      <c r="V603" s="205"/>
      <c r="W603" s="205"/>
      <c r="X603" s="205"/>
      <c r="Y603" s="205"/>
      <c r="Z603" s="205"/>
      <c r="AA603" s="205"/>
      <c r="AB603" s="205"/>
      <c r="AC603" s="205"/>
      <c r="AD603" s="205"/>
      <c r="AE603" s="205"/>
      <c r="AF603" s="205"/>
      <c r="AG603" s="205"/>
      <c r="AH603" s="205"/>
      <c r="AI603" s="205"/>
      <c r="AJ603" s="205"/>
      <c r="AK603" s="205"/>
      <c r="AL603" s="205"/>
      <c r="AM603" s="205"/>
      <c r="AN603" s="205"/>
      <c r="AO603" s="205"/>
      <c r="AP603" s="205"/>
      <c r="AQ603" s="205"/>
      <c r="AR603" s="205"/>
      <c r="AS603" s="205"/>
      <c r="AT603" s="205"/>
      <c r="AU603" s="205"/>
      <c r="AV603" s="205"/>
      <c r="AW603" s="205"/>
      <c r="AX603" s="205"/>
      <c r="AY603" s="205"/>
      <c r="AZ603" s="205"/>
      <c r="BA603" s="205"/>
      <c r="BB603" s="205"/>
      <c r="BC603" s="205"/>
      <c r="BD603" s="205"/>
      <c r="BE603" s="205"/>
      <c r="BF603" s="205"/>
      <c r="BG603" s="205"/>
      <c r="BH603" s="205"/>
      <c r="BI603" s="205"/>
      <c r="BJ603" s="205"/>
      <c r="BK603" s="205"/>
      <c r="BL603" s="205"/>
      <c r="BM603" s="205"/>
      <c r="BN603" s="205"/>
      <c r="BO603" s="205"/>
      <c r="BP603" s="205"/>
      <c r="BQ603" s="205"/>
      <c r="BR603" s="205"/>
      <c r="BS603" s="205"/>
      <c r="BT603" s="205"/>
      <c r="BU603" s="205"/>
      <c r="BV603" s="205"/>
      <c r="BW603" s="205"/>
      <c r="BX603" s="205"/>
      <c r="BY603" s="205"/>
      <c r="BZ603" s="205"/>
      <c r="CA603" s="205"/>
      <c r="CB603" s="205"/>
      <c r="CC603" s="205"/>
      <c r="CD603" s="205"/>
      <c r="CE603" s="205"/>
      <c r="CF603" s="205"/>
      <c r="CG603" s="205"/>
      <c r="CH603" s="205"/>
      <c r="CI603" s="205"/>
      <c r="CJ603" s="205"/>
      <c r="CK603" s="205"/>
      <c r="CL603" s="205"/>
      <c r="CM603" s="205"/>
      <c r="CN603" s="205"/>
      <c r="CO603" s="205"/>
      <c r="CP603" s="205"/>
      <c r="CQ603" s="205"/>
      <c r="CR603" s="205"/>
      <c r="CS603" s="205"/>
      <c r="CT603" s="205"/>
      <c r="CU603" s="205"/>
      <c r="CV603" s="205"/>
      <c r="CW603" s="205"/>
      <c r="CX603" s="205"/>
      <c r="CY603" s="205"/>
      <c r="CZ603" s="205"/>
      <c r="DA603" s="205"/>
      <c r="DB603" s="205"/>
      <c r="DC603" s="205"/>
      <c r="DD603" s="205"/>
      <c r="DE603" s="205"/>
      <c r="DF603" s="205"/>
      <c r="DG603" s="205"/>
      <c r="DH603" s="205"/>
      <c r="DI603" s="205"/>
      <c r="DJ603" s="205"/>
      <c r="DK603" s="205"/>
      <c r="DL603" s="205"/>
      <c r="DM603" s="205"/>
      <c r="DN603" s="205"/>
      <c r="DO603" s="205"/>
      <c r="DP603" s="205"/>
      <c r="DQ603" s="205"/>
      <c r="DR603" s="205"/>
      <c r="DS603" s="205"/>
      <c r="DT603" s="205"/>
      <c r="DU603" s="205"/>
      <c r="DV603" s="205"/>
      <c r="DW603" s="142"/>
      <c r="DX603" s="205"/>
      <c r="DY603" s="205"/>
      <c r="DZ603" s="205"/>
      <c r="EA603" s="205"/>
      <c r="EB603" s="205"/>
      <c r="EC603" s="205"/>
      <c r="ED603" s="205"/>
      <c r="EE603" s="205"/>
      <c r="EF603" s="205"/>
      <c r="EG603" s="205"/>
      <c r="EH603" s="205"/>
      <c r="EI603" s="205"/>
      <c r="EJ603" s="205"/>
      <c r="EK603" s="205"/>
      <c r="EL603" s="205"/>
      <c r="EM603" s="205"/>
      <c r="EN603" s="205"/>
      <c r="EO603" s="205"/>
      <c r="EP603" s="205"/>
      <c r="EQ603" s="205"/>
      <c r="ER603" s="142"/>
      <c r="ES603" s="205"/>
      <c r="ET603" s="205"/>
      <c r="EU603" s="205"/>
      <c r="EV603" s="205"/>
      <c r="EW603" s="205"/>
      <c r="EX603" s="205"/>
      <c r="EY603" s="205"/>
      <c r="EZ603" s="205"/>
      <c r="FA603" s="205"/>
      <c r="FB603" s="205"/>
      <c r="FC603" s="205"/>
      <c r="FD603" s="205"/>
      <c r="FE603" s="205"/>
      <c r="FF603" s="205"/>
      <c r="FG603" s="205"/>
      <c r="FH603" s="205"/>
      <c r="FI603" s="205"/>
      <c r="FJ603" s="205"/>
      <c r="FK603" s="205"/>
      <c r="FL603" s="205"/>
      <c r="FM603" s="205"/>
      <c r="FN603" s="205"/>
      <c r="FO603" s="205"/>
      <c r="FP603" s="205"/>
      <c r="FQ603" s="205"/>
      <c r="FR603" s="205"/>
      <c r="FS603" s="205"/>
      <c r="FT603" s="205"/>
      <c r="FU603" s="205"/>
      <c r="FV603" s="205"/>
      <c r="FW603" s="205"/>
      <c r="FX603" s="205"/>
      <c r="FY603" s="205"/>
      <c r="FZ603" s="205"/>
      <c r="GA603" s="205"/>
      <c r="GB603" s="205"/>
      <c r="GC603" s="205"/>
      <c r="GD603" s="205"/>
      <c r="GE603" s="205"/>
      <c r="GF603" s="205"/>
      <c r="GG603" s="205"/>
      <c r="GH603" s="205"/>
      <c r="GI603" s="205"/>
      <c r="GJ603" s="205"/>
      <c r="GK603" s="205"/>
      <c r="GL603" s="205"/>
      <c r="GM603" s="205"/>
      <c r="GN603" s="205"/>
      <c r="GO603" s="205"/>
      <c r="GP603" s="205"/>
      <c r="GQ603" s="205"/>
      <c r="GR603" s="205"/>
      <c r="GS603" s="205"/>
      <c r="GT603" s="205"/>
      <c r="GU603" s="205"/>
      <c r="GV603" s="205"/>
      <c r="GW603" s="205"/>
      <c r="GX603" s="205"/>
      <c r="GY603" s="205"/>
      <c r="GZ603" s="205"/>
      <c r="HA603" s="205"/>
      <c r="HB603" s="205"/>
      <c r="HC603" s="205"/>
      <c r="HD603" s="205"/>
      <c r="HE603" s="205"/>
      <c r="HF603" s="205"/>
      <c r="HG603" s="205"/>
      <c r="HH603" s="205"/>
      <c r="HI603" s="205"/>
      <c r="HJ603" s="205"/>
      <c r="HK603" s="205"/>
      <c r="HL603" s="205"/>
      <c r="HM603" s="205"/>
      <c r="HN603" s="205"/>
      <c r="HO603" s="205"/>
      <c r="HP603" s="205"/>
      <c r="HQ603" s="205"/>
      <c r="HR603" s="205"/>
      <c r="HS603" s="205"/>
      <c r="HT603" s="205"/>
      <c r="HU603" s="205"/>
      <c r="HV603" s="205"/>
      <c r="HW603" s="205"/>
      <c r="HX603" s="205"/>
      <c r="HY603" s="205"/>
      <c r="HZ603" s="205"/>
      <c r="IA603" s="205"/>
      <c r="IB603" s="205"/>
      <c r="IC603" s="205"/>
      <c r="ID603" s="205"/>
      <c r="IE603" s="205"/>
      <c r="IF603" s="205"/>
      <c r="IG603" s="205"/>
      <c r="IH603" s="205"/>
      <c r="II603" s="205"/>
      <c r="IJ603" s="205"/>
      <c r="IK603" s="205"/>
      <c r="IL603" s="205"/>
      <c r="IM603" s="205"/>
      <c r="IN603" s="205"/>
      <c r="IO603" s="205"/>
      <c r="IP603" s="205"/>
      <c r="IQ603" s="205"/>
      <c r="IR603" s="205"/>
      <c r="IS603" s="205"/>
      <c r="IT603" s="205"/>
      <c r="IU603" s="205"/>
      <c r="IV603" s="205"/>
      <c r="IW603" s="205"/>
      <c r="IX603" s="205"/>
      <c r="IY603" s="205"/>
      <c r="IZ603" s="205"/>
      <c r="JA603" s="205"/>
      <c r="JB603" s="205"/>
      <c r="JC603" s="205"/>
      <c r="JD603" s="205"/>
      <c r="JE603" s="205"/>
      <c r="JF603" s="205"/>
      <c r="JG603" s="142"/>
      <c r="JH603" s="205"/>
      <c r="JI603" s="205"/>
      <c r="JJ603" s="205"/>
      <c r="JK603" s="205"/>
      <c r="JL603" s="205"/>
      <c r="JM603" s="205"/>
      <c r="JN603" s="205"/>
      <c r="JO603" s="205"/>
      <c r="JP603" s="205"/>
      <c r="JQ603" s="205"/>
      <c r="JR603" s="205"/>
      <c r="JS603" s="205"/>
      <c r="JT603" s="205"/>
      <c r="JU603" s="205"/>
      <c r="JV603" s="205"/>
      <c r="JW603" s="205"/>
      <c r="JX603" s="205"/>
      <c r="JY603" s="205"/>
      <c r="JZ603" s="205"/>
      <c r="KA603" s="205"/>
      <c r="KB603" s="142"/>
    </row>
    <row r="604" spans="2:288" ht="15" customHeight="1" x14ac:dyDescent="0.25">
      <c r="B604" s="1590" t="s">
        <v>1938</v>
      </c>
      <c r="C604" s="1588" t="str">
        <v/>
      </c>
      <c r="D604" s="1588" t="str">
        <v/>
      </c>
      <c r="E604" s="1588" t="str">
        <v/>
      </c>
      <c r="F604" s="1588" t="str">
        <v/>
      </c>
      <c r="G604" s="1588" t="str">
        <v/>
      </c>
      <c r="H604" s="205"/>
      <c r="I604" s="205"/>
      <c r="J604" s="205"/>
      <c r="K604" s="205"/>
      <c r="L604" s="205"/>
      <c r="M604" s="205"/>
      <c r="N604" s="205"/>
      <c r="O604" s="205"/>
      <c r="P604" s="205"/>
      <c r="Q604" s="205"/>
      <c r="R604" s="205"/>
      <c r="S604" s="205"/>
      <c r="T604" s="205"/>
      <c r="U604" s="205"/>
      <c r="V604" s="205"/>
      <c r="W604" s="205"/>
      <c r="X604" s="205"/>
      <c r="Y604" s="205"/>
      <c r="Z604" s="205"/>
      <c r="AA604" s="205"/>
      <c r="AB604" s="205"/>
      <c r="AC604" s="205"/>
      <c r="AD604" s="205"/>
      <c r="AE604" s="205"/>
      <c r="AF604" s="205"/>
      <c r="AG604" s="205"/>
      <c r="AH604" s="205"/>
      <c r="AI604" s="205"/>
      <c r="AJ604" s="205"/>
      <c r="AK604" s="205"/>
      <c r="AL604" s="205"/>
      <c r="AM604" s="205"/>
      <c r="AN604" s="205"/>
      <c r="AO604" s="205"/>
      <c r="AP604" s="205"/>
      <c r="AQ604" s="205"/>
      <c r="AR604" s="205"/>
      <c r="AS604" s="205"/>
      <c r="AT604" s="205"/>
      <c r="AU604" s="205"/>
      <c r="AV604" s="205"/>
      <c r="AW604" s="205"/>
      <c r="AX604" s="205"/>
      <c r="AY604" s="205"/>
      <c r="AZ604" s="205"/>
      <c r="BA604" s="205"/>
      <c r="BB604" s="205"/>
      <c r="BC604" s="205"/>
      <c r="BD604" s="205"/>
      <c r="BE604" s="205"/>
      <c r="BF604" s="205"/>
      <c r="BG604" s="205"/>
      <c r="BH604" s="205"/>
      <c r="BI604" s="205"/>
      <c r="BJ604" s="205"/>
      <c r="BK604" s="205"/>
      <c r="BL604" s="205"/>
      <c r="BM604" s="205"/>
      <c r="BN604" s="205"/>
      <c r="BO604" s="205"/>
      <c r="BP604" s="205"/>
      <c r="BQ604" s="205"/>
      <c r="BR604" s="205"/>
      <c r="BS604" s="205"/>
      <c r="BT604" s="205"/>
      <c r="BU604" s="205"/>
      <c r="BV604" s="205"/>
      <c r="BW604" s="205"/>
      <c r="BX604" s="205"/>
      <c r="BY604" s="205"/>
      <c r="BZ604" s="205"/>
      <c r="CA604" s="205"/>
      <c r="CB604" s="205"/>
      <c r="CC604" s="205"/>
      <c r="CD604" s="205"/>
      <c r="CE604" s="205"/>
      <c r="CF604" s="205"/>
      <c r="CG604" s="205"/>
      <c r="CH604" s="205"/>
      <c r="CI604" s="205"/>
      <c r="CJ604" s="205"/>
      <c r="CK604" s="205"/>
      <c r="CL604" s="205"/>
      <c r="CM604" s="205"/>
      <c r="CN604" s="205"/>
      <c r="CO604" s="205"/>
      <c r="CP604" s="205"/>
      <c r="CQ604" s="205"/>
      <c r="CR604" s="205"/>
      <c r="CS604" s="205"/>
      <c r="CT604" s="205"/>
      <c r="CU604" s="205"/>
      <c r="CV604" s="205"/>
      <c r="CW604" s="205"/>
      <c r="CX604" s="205"/>
      <c r="CY604" s="205"/>
      <c r="CZ604" s="205"/>
      <c r="DA604" s="205"/>
      <c r="DB604" s="205"/>
      <c r="DC604" s="205"/>
      <c r="DD604" s="205"/>
      <c r="DE604" s="205"/>
      <c r="DF604" s="205"/>
      <c r="DG604" s="205"/>
      <c r="DH604" s="205"/>
      <c r="DI604" s="205"/>
      <c r="DJ604" s="205"/>
      <c r="DK604" s="205"/>
      <c r="DL604" s="205"/>
      <c r="DM604" s="205"/>
      <c r="DN604" s="205"/>
      <c r="DO604" s="205"/>
      <c r="DP604" s="205"/>
      <c r="DQ604" s="205"/>
      <c r="DR604" s="205"/>
      <c r="DS604" s="205"/>
      <c r="DT604" s="205"/>
      <c r="DU604" s="205"/>
      <c r="DV604" s="205"/>
      <c r="DW604" s="142"/>
      <c r="DX604" s="205"/>
      <c r="DY604" s="205"/>
      <c r="DZ604" s="205"/>
      <c r="EA604" s="205"/>
      <c r="EB604" s="205"/>
      <c r="EC604" s="205"/>
      <c r="ED604" s="205"/>
      <c r="EE604" s="205"/>
      <c r="EF604" s="205"/>
      <c r="EG604" s="205"/>
      <c r="EH604" s="205"/>
      <c r="EI604" s="205"/>
      <c r="EJ604" s="205"/>
      <c r="EK604" s="205"/>
      <c r="EL604" s="205"/>
      <c r="EM604" s="205"/>
      <c r="EN604" s="205"/>
      <c r="EO604" s="205"/>
      <c r="EP604" s="205"/>
      <c r="EQ604" s="205"/>
      <c r="ER604" s="142"/>
      <c r="ES604" s="205"/>
      <c r="ET604" s="205"/>
      <c r="EU604" s="205"/>
      <c r="EV604" s="205"/>
      <c r="EW604" s="205"/>
      <c r="EX604" s="205"/>
      <c r="EY604" s="205"/>
      <c r="EZ604" s="205"/>
      <c r="FA604" s="205"/>
      <c r="FB604" s="205"/>
      <c r="FC604" s="205"/>
      <c r="FD604" s="205"/>
      <c r="FE604" s="205"/>
      <c r="FF604" s="205"/>
      <c r="FG604" s="205"/>
      <c r="FH604" s="205"/>
      <c r="FI604" s="205"/>
      <c r="FJ604" s="205"/>
      <c r="FK604" s="205"/>
      <c r="FL604" s="205"/>
      <c r="FM604" s="205"/>
      <c r="FN604" s="205"/>
      <c r="FO604" s="205"/>
      <c r="FP604" s="205"/>
      <c r="FQ604" s="205"/>
      <c r="FR604" s="205"/>
      <c r="FS604" s="205"/>
      <c r="FT604" s="205"/>
      <c r="FU604" s="205"/>
      <c r="FV604" s="205"/>
      <c r="FW604" s="205"/>
      <c r="FX604" s="205"/>
      <c r="FY604" s="205"/>
      <c r="FZ604" s="205"/>
      <c r="GA604" s="205"/>
      <c r="GB604" s="205"/>
      <c r="GC604" s="205"/>
      <c r="GD604" s="205"/>
      <c r="GE604" s="205"/>
      <c r="GF604" s="205"/>
      <c r="GG604" s="205"/>
      <c r="GH604" s="205"/>
      <c r="GI604" s="205"/>
      <c r="GJ604" s="205"/>
      <c r="GK604" s="205"/>
      <c r="GL604" s="205"/>
      <c r="GM604" s="205"/>
      <c r="GN604" s="205"/>
      <c r="GO604" s="205"/>
      <c r="GP604" s="205"/>
      <c r="GQ604" s="205"/>
      <c r="GR604" s="205"/>
      <c r="GS604" s="205"/>
      <c r="GT604" s="205"/>
      <c r="GU604" s="205"/>
      <c r="GV604" s="205"/>
      <c r="GW604" s="205"/>
      <c r="GX604" s="205"/>
      <c r="GY604" s="205"/>
      <c r="GZ604" s="205"/>
      <c r="HA604" s="205"/>
      <c r="HB604" s="205"/>
      <c r="HC604" s="205"/>
      <c r="HD604" s="205"/>
      <c r="HE604" s="205"/>
      <c r="HF604" s="205"/>
      <c r="HG604" s="205"/>
      <c r="HH604" s="205"/>
      <c r="HI604" s="205"/>
      <c r="HJ604" s="205"/>
      <c r="HK604" s="205"/>
      <c r="HL604" s="205"/>
      <c r="HM604" s="205"/>
      <c r="HN604" s="205"/>
      <c r="HO604" s="205"/>
      <c r="HP604" s="205"/>
      <c r="HQ604" s="205"/>
      <c r="HR604" s="205"/>
      <c r="HS604" s="205"/>
      <c r="HT604" s="205"/>
      <c r="HU604" s="205"/>
      <c r="HV604" s="205"/>
      <c r="HW604" s="205"/>
      <c r="HX604" s="205"/>
      <c r="HY604" s="205"/>
      <c r="HZ604" s="205"/>
      <c r="IA604" s="205"/>
      <c r="IB604" s="205"/>
      <c r="IC604" s="205"/>
      <c r="ID604" s="205"/>
      <c r="IE604" s="205"/>
      <c r="IF604" s="205"/>
      <c r="IG604" s="205"/>
      <c r="IH604" s="205"/>
      <c r="II604" s="205"/>
      <c r="IJ604" s="205"/>
      <c r="IK604" s="205"/>
      <c r="IL604" s="205"/>
      <c r="IM604" s="205"/>
      <c r="IN604" s="205"/>
      <c r="IO604" s="205"/>
      <c r="IP604" s="205"/>
      <c r="IQ604" s="205"/>
      <c r="IR604" s="205"/>
      <c r="IS604" s="205"/>
      <c r="IT604" s="205"/>
      <c r="IU604" s="205"/>
      <c r="IV604" s="205"/>
      <c r="IW604" s="205"/>
      <c r="IX604" s="205"/>
      <c r="IY604" s="205"/>
      <c r="IZ604" s="205"/>
      <c r="JA604" s="205"/>
      <c r="JB604" s="205"/>
      <c r="JC604" s="205"/>
      <c r="JD604" s="205"/>
      <c r="JE604" s="205"/>
      <c r="JF604" s="205"/>
      <c r="JG604" s="142"/>
      <c r="JH604" s="205"/>
      <c r="JI604" s="205"/>
      <c r="JJ604" s="205"/>
      <c r="JK604" s="205"/>
      <c r="JL604" s="205"/>
      <c r="JM604" s="205"/>
      <c r="JN604" s="205"/>
      <c r="JO604" s="205"/>
      <c r="JP604" s="205"/>
      <c r="JQ604" s="205"/>
      <c r="JR604" s="205"/>
      <c r="JS604" s="205"/>
      <c r="JT604" s="205"/>
      <c r="JU604" s="205"/>
      <c r="JV604" s="205"/>
      <c r="JW604" s="205"/>
      <c r="JX604" s="205"/>
      <c r="JY604" s="205"/>
      <c r="JZ604" s="205"/>
      <c r="KA604" s="205"/>
      <c r="KB604" s="142"/>
    </row>
    <row r="605" spans="2:288" ht="15" customHeight="1" x14ac:dyDescent="0.25">
      <c r="B605" s="1590" t="s">
        <v>1939</v>
      </c>
      <c r="C605" s="1588" t="str">
        <v/>
      </c>
      <c r="D605" s="1588" t="str">
        <v/>
      </c>
      <c r="E605" s="1588" t="str">
        <v/>
      </c>
      <c r="F605" s="1588" t="str">
        <v/>
      </c>
      <c r="G605" s="1588" t="str">
        <v/>
      </c>
      <c r="H605" s="205"/>
      <c r="I605" s="205"/>
      <c r="J605" s="205"/>
      <c r="K605" s="205"/>
      <c r="L605" s="205"/>
      <c r="M605" s="205"/>
      <c r="N605" s="205"/>
      <c r="O605" s="205"/>
      <c r="P605" s="205"/>
      <c r="Q605" s="205"/>
      <c r="R605" s="205"/>
      <c r="S605" s="205"/>
      <c r="T605" s="205"/>
      <c r="U605" s="205"/>
      <c r="V605" s="205"/>
      <c r="W605" s="205"/>
      <c r="X605" s="205"/>
      <c r="Y605" s="205"/>
      <c r="Z605" s="205"/>
      <c r="AA605" s="205"/>
      <c r="AB605" s="205"/>
      <c r="AC605" s="205"/>
      <c r="AD605" s="205"/>
      <c r="AE605" s="205"/>
      <c r="AF605" s="205"/>
      <c r="AG605" s="205"/>
      <c r="AH605" s="205"/>
      <c r="AI605" s="205"/>
      <c r="AJ605" s="205"/>
      <c r="AK605" s="205"/>
      <c r="AL605" s="205"/>
      <c r="AM605" s="205"/>
      <c r="AN605" s="205"/>
      <c r="AO605" s="205"/>
      <c r="AP605" s="205"/>
      <c r="AQ605" s="205"/>
      <c r="AR605" s="205"/>
      <c r="AS605" s="205"/>
      <c r="AT605" s="205"/>
      <c r="AU605" s="205"/>
      <c r="AV605" s="205"/>
      <c r="AW605" s="205"/>
      <c r="AX605" s="205"/>
      <c r="AY605" s="205"/>
      <c r="AZ605" s="205"/>
      <c r="BA605" s="205"/>
      <c r="BB605" s="205"/>
      <c r="BC605" s="205"/>
      <c r="BD605" s="205"/>
      <c r="BE605" s="205"/>
      <c r="BF605" s="205"/>
      <c r="BG605" s="205"/>
      <c r="BH605" s="205"/>
      <c r="BI605" s="205"/>
      <c r="BJ605" s="205"/>
      <c r="BK605" s="205"/>
      <c r="BL605" s="205"/>
      <c r="BM605" s="205"/>
      <c r="BN605" s="205"/>
      <c r="BO605" s="205"/>
      <c r="BP605" s="205"/>
      <c r="BQ605" s="205"/>
      <c r="BR605" s="205"/>
      <c r="BS605" s="205"/>
      <c r="BT605" s="205"/>
      <c r="BU605" s="205"/>
      <c r="BV605" s="205"/>
      <c r="BW605" s="205"/>
      <c r="BX605" s="205"/>
      <c r="BY605" s="205"/>
      <c r="BZ605" s="205"/>
      <c r="CA605" s="205"/>
      <c r="CB605" s="205"/>
      <c r="CC605" s="205"/>
      <c r="CD605" s="205"/>
      <c r="CE605" s="205"/>
      <c r="CF605" s="205"/>
      <c r="CG605" s="205"/>
      <c r="CH605" s="205"/>
      <c r="CI605" s="205"/>
      <c r="CJ605" s="205"/>
      <c r="CK605" s="205"/>
      <c r="CL605" s="205"/>
      <c r="CM605" s="205"/>
      <c r="CN605" s="205"/>
      <c r="CO605" s="205"/>
      <c r="CP605" s="205"/>
      <c r="CQ605" s="205"/>
      <c r="CR605" s="205"/>
      <c r="CS605" s="205"/>
      <c r="CT605" s="205"/>
      <c r="CU605" s="205"/>
      <c r="CV605" s="205"/>
      <c r="CW605" s="205"/>
      <c r="CX605" s="205"/>
      <c r="CY605" s="205"/>
      <c r="CZ605" s="205"/>
      <c r="DA605" s="205"/>
      <c r="DB605" s="205"/>
      <c r="DC605" s="205"/>
      <c r="DD605" s="205"/>
      <c r="DE605" s="205"/>
      <c r="DF605" s="205"/>
      <c r="DG605" s="205"/>
      <c r="DH605" s="205"/>
      <c r="DI605" s="205"/>
      <c r="DJ605" s="205"/>
      <c r="DK605" s="205"/>
      <c r="DL605" s="205"/>
      <c r="DM605" s="205"/>
      <c r="DN605" s="205"/>
      <c r="DO605" s="205"/>
      <c r="DP605" s="205"/>
      <c r="DQ605" s="205"/>
      <c r="DR605" s="205"/>
      <c r="DS605" s="205"/>
      <c r="DT605" s="205"/>
      <c r="DU605" s="205"/>
      <c r="DV605" s="205"/>
      <c r="DW605" s="142"/>
      <c r="DX605" s="205"/>
      <c r="DY605" s="205"/>
      <c r="DZ605" s="205"/>
      <c r="EA605" s="205"/>
      <c r="EB605" s="205"/>
      <c r="EC605" s="205"/>
      <c r="ED605" s="205"/>
      <c r="EE605" s="205"/>
      <c r="EF605" s="205"/>
      <c r="EG605" s="205"/>
      <c r="EH605" s="205"/>
      <c r="EI605" s="205"/>
      <c r="EJ605" s="205"/>
      <c r="EK605" s="205"/>
      <c r="EL605" s="205"/>
      <c r="EM605" s="205"/>
      <c r="EN605" s="205"/>
      <c r="EO605" s="205"/>
      <c r="EP605" s="205"/>
      <c r="EQ605" s="205"/>
      <c r="ER605" s="142"/>
      <c r="ES605" s="205"/>
      <c r="ET605" s="205"/>
      <c r="EU605" s="205"/>
      <c r="EV605" s="205"/>
      <c r="EW605" s="205"/>
      <c r="EX605" s="205"/>
      <c r="EY605" s="205"/>
      <c r="EZ605" s="205"/>
      <c r="FA605" s="205"/>
      <c r="FB605" s="205"/>
      <c r="FC605" s="205"/>
      <c r="FD605" s="205"/>
      <c r="FE605" s="205"/>
      <c r="FF605" s="205"/>
      <c r="FG605" s="205"/>
      <c r="FH605" s="205"/>
      <c r="FI605" s="205"/>
      <c r="FJ605" s="205"/>
      <c r="FK605" s="205"/>
      <c r="FL605" s="205"/>
      <c r="FM605" s="205"/>
      <c r="FN605" s="205"/>
      <c r="FO605" s="205"/>
      <c r="FP605" s="205"/>
      <c r="FQ605" s="205"/>
      <c r="FR605" s="205"/>
      <c r="FS605" s="205"/>
      <c r="FT605" s="205"/>
      <c r="FU605" s="205"/>
      <c r="FV605" s="205"/>
      <c r="FW605" s="205"/>
      <c r="FX605" s="205"/>
      <c r="FY605" s="205"/>
      <c r="FZ605" s="205"/>
      <c r="GA605" s="205"/>
      <c r="GB605" s="205"/>
      <c r="GC605" s="205"/>
      <c r="GD605" s="205"/>
      <c r="GE605" s="205"/>
      <c r="GF605" s="205"/>
      <c r="GG605" s="205"/>
      <c r="GH605" s="205"/>
      <c r="GI605" s="205"/>
      <c r="GJ605" s="205"/>
      <c r="GK605" s="205"/>
      <c r="GL605" s="205"/>
      <c r="GM605" s="205"/>
      <c r="GN605" s="205"/>
      <c r="GO605" s="205"/>
      <c r="GP605" s="205"/>
      <c r="GQ605" s="205"/>
      <c r="GR605" s="205"/>
      <c r="GS605" s="205"/>
      <c r="GT605" s="205"/>
      <c r="GU605" s="205"/>
      <c r="GV605" s="205"/>
      <c r="GW605" s="205"/>
      <c r="GX605" s="205"/>
      <c r="GY605" s="205"/>
      <c r="GZ605" s="205"/>
      <c r="HA605" s="205"/>
      <c r="HB605" s="205"/>
      <c r="HC605" s="205"/>
      <c r="HD605" s="205"/>
      <c r="HE605" s="205"/>
      <c r="HF605" s="205"/>
      <c r="HG605" s="205"/>
      <c r="HH605" s="205"/>
      <c r="HI605" s="205"/>
      <c r="HJ605" s="205"/>
      <c r="HK605" s="205"/>
      <c r="HL605" s="205"/>
      <c r="HM605" s="205"/>
      <c r="HN605" s="205"/>
      <c r="HO605" s="205"/>
      <c r="HP605" s="205"/>
      <c r="HQ605" s="205"/>
      <c r="HR605" s="205"/>
      <c r="HS605" s="205"/>
      <c r="HT605" s="205"/>
      <c r="HU605" s="205"/>
      <c r="HV605" s="205"/>
      <c r="HW605" s="205"/>
      <c r="HX605" s="205"/>
      <c r="HY605" s="205"/>
      <c r="HZ605" s="205"/>
      <c r="IA605" s="205"/>
      <c r="IB605" s="205"/>
      <c r="IC605" s="205"/>
      <c r="ID605" s="205"/>
      <c r="IE605" s="205"/>
      <c r="IF605" s="205"/>
      <c r="IG605" s="205"/>
      <c r="IH605" s="205"/>
      <c r="II605" s="205"/>
      <c r="IJ605" s="205"/>
      <c r="IK605" s="205"/>
      <c r="IL605" s="205"/>
      <c r="IM605" s="205"/>
      <c r="IN605" s="205"/>
      <c r="IO605" s="205"/>
      <c r="IP605" s="205"/>
      <c r="IQ605" s="205"/>
      <c r="IR605" s="205"/>
      <c r="IS605" s="205"/>
      <c r="IT605" s="205"/>
      <c r="IU605" s="205"/>
      <c r="IV605" s="205"/>
      <c r="IW605" s="205"/>
      <c r="IX605" s="205"/>
      <c r="IY605" s="205"/>
      <c r="IZ605" s="205"/>
      <c r="JA605" s="205"/>
      <c r="JB605" s="205"/>
      <c r="JC605" s="205"/>
      <c r="JD605" s="205"/>
      <c r="JE605" s="205"/>
      <c r="JF605" s="205"/>
      <c r="JG605" s="142"/>
      <c r="JH605" s="205"/>
      <c r="JI605" s="205"/>
      <c r="JJ605" s="205"/>
      <c r="JK605" s="205"/>
      <c r="JL605" s="205"/>
      <c r="JM605" s="205"/>
      <c r="JN605" s="205"/>
      <c r="JO605" s="205"/>
      <c r="JP605" s="205"/>
      <c r="JQ605" s="205"/>
      <c r="JR605" s="205"/>
      <c r="JS605" s="205"/>
      <c r="JT605" s="205"/>
      <c r="JU605" s="205"/>
      <c r="JV605" s="205"/>
      <c r="JW605" s="205"/>
      <c r="JX605" s="205"/>
      <c r="JY605" s="205"/>
      <c r="JZ605" s="205"/>
      <c r="KA605" s="205"/>
      <c r="KB605" s="142"/>
    </row>
    <row r="606" spans="2:288" ht="15" customHeight="1" x14ac:dyDescent="0.25">
      <c r="B606" s="1590" t="s">
        <v>1940</v>
      </c>
      <c r="C606" s="1588" t="str">
        <v/>
      </c>
      <c r="D606" s="1588" t="str">
        <v/>
      </c>
      <c r="E606" s="1588" t="str">
        <v/>
      </c>
      <c r="F606" s="1588" t="str">
        <v/>
      </c>
      <c r="G606" s="1588" t="str">
        <v/>
      </c>
      <c r="H606" s="205"/>
      <c r="I606" s="205"/>
      <c r="J606" s="205"/>
      <c r="K606" s="205"/>
      <c r="L606" s="205"/>
      <c r="M606" s="205"/>
      <c r="N606" s="205"/>
      <c r="O606" s="205"/>
      <c r="P606" s="205"/>
      <c r="Q606" s="205"/>
      <c r="R606" s="205"/>
      <c r="S606" s="205"/>
      <c r="T606" s="205"/>
      <c r="U606" s="205"/>
      <c r="V606" s="205"/>
      <c r="W606" s="205"/>
      <c r="X606" s="205"/>
      <c r="Y606" s="205"/>
      <c r="Z606" s="205"/>
      <c r="AA606" s="205"/>
      <c r="AB606" s="205"/>
      <c r="AC606" s="205"/>
      <c r="AD606" s="205"/>
      <c r="AE606" s="205"/>
      <c r="AF606" s="205"/>
      <c r="AG606" s="205"/>
      <c r="AH606" s="205"/>
      <c r="AI606" s="205"/>
      <c r="AJ606" s="205"/>
      <c r="AK606" s="205"/>
      <c r="AL606" s="205"/>
      <c r="AM606" s="205"/>
      <c r="AN606" s="205"/>
      <c r="AO606" s="205"/>
      <c r="AP606" s="205"/>
      <c r="AQ606" s="205"/>
      <c r="AR606" s="205"/>
      <c r="AS606" s="205"/>
      <c r="AT606" s="205"/>
      <c r="AU606" s="205"/>
      <c r="AV606" s="205"/>
      <c r="AW606" s="205"/>
      <c r="AX606" s="205"/>
      <c r="AY606" s="205"/>
      <c r="AZ606" s="205"/>
      <c r="BA606" s="205"/>
      <c r="BB606" s="205"/>
      <c r="BC606" s="205"/>
      <c r="BD606" s="205"/>
      <c r="BE606" s="205"/>
      <c r="BF606" s="205"/>
      <c r="BG606" s="205"/>
      <c r="BH606" s="205"/>
      <c r="BI606" s="205"/>
      <c r="BJ606" s="205"/>
      <c r="BK606" s="205"/>
      <c r="BL606" s="205"/>
      <c r="BM606" s="205"/>
      <c r="BN606" s="205"/>
      <c r="BO606" s="205"/>
      <c r="BP606" s="205"/>
      <c r="BQ606" s="205"/>
      <c r="BR606" s="205"/>
      <c r="BS606" s="205"/>
      <c r="BT606" s="205"/>
      <c r="BU606" s="205"/>
      <c r="BV606" s="205"/>
      <c r="BW606" s="205"/>
      <c r="BX606" s="205"/>
      <c r="BY606" s="205"/>
      <c r="BZ606" s="205"/>
      <c r="CA606" s="205"/>
      <c r="CB606" s="205"/>
      <c r="CC606" s="205"/>
      <c r="CD606" s="205"/>
      <c r="CE606" s="205"/>
      <c r="CF606" s="205"/>
      <c r="CG606" s="205"/>
      <c r="CH606" s="205"/>
      <c r="CI606" s="205"/>
      <c r="CJ606" s="205"/>
      <c r="CK606" s="205"/>
      <c r="CL606" s="205"/>
      <c r="CM606" s="205"/>
      <c r="CN606" s="205"/>
      <c r="CO606" s="205"/>
      <c r="CP606" s="205"/>
      <c r="CQ606" s="205"/>
      <c r="CR606" s="205"/>
      <c r="CS606" s="205"/>
      <c r="CT606" s="205"/>
      <c r="CU606" s="205"/>
      <c r="CV606" s="205"/>
      <c r="CW606" s="205"/>
      <c r="CX606" s="205"/>
      <c r="CY606" s="205"/>
      <c r="CZ606" s="205"/>
      <c r="DA606" s="205"/>
      <c r="DB606" s="205"/>
      <c r="DC606" s="205"/>
      <c r="DD606" s="205"/>
      <c r="DE606" s="205"/>
      <c r="DF606" s="205"/>
      <c r="DG606" s="205"/>
      <c r="DH606" s="205"/>
      <c r="DI606" s="205"/>
      <c r="DJ606" s="205"/>
      <c r="DK606" s="205"/>
      <c r="DL606" s="205"/>
      <c r="DM606" s="205"/>
      <c r="DN606" s="205"/>
      <c r="DO606" s="205"/>
      <c r="DP606" s="205"/>
      <c r="DQ606" s="205"/>
      <c r="DR606" s="205"/>
      <c r="DS606" s="205"/>
      <c r="DT606" s="205"/>
      <c r="DU606" s="205"/>
      <c r="DV606" s="205"/>
      <c r="DW606" s="142"/>
      <c r="DX606" s="205"/>
      <c r="DY606" s="205"/>
      <c r="DZ606" s="205"/>
      <c r="EA606" s="205"/>
      <c r="EB606" s="205"/>
      <c r="EC606" s="205"/>
      <c r="ED606" s="205"/>
      <c r="EE606" s="205"/>
      <c r="EF606" s="205"/>
      <c r="EG606" s="205"/>
      <c r="EH606" s="205"/>
      <c r="EI606" s="205"/>
      <c r="EJ606" s="205"/>
      <c r="EK606" s="205"/>
      <c r="EL606" s="205"/>
      <c r="EM606" s="205"/>
      <c r="EN606" s="205"/>
      <c r="EO606" s="205"/>
      <c r="EP606" s="205"/>
      <c r="EQ606" s="205"/>
      <c r="ER606" s="142"/>
      <c r="ES606" s="205"/>
      <c r="ET606" s="205"/>
      <c r="EU606" s="205"/>
      <c r="EV606" s="205"/>
      <c r="EW606" s="205"/>
      <c r="EX606" s="205"/>
      <c r="EY606" s="205"/>
      <c r="EZ606" s="205"/>
      <c r="FA606" s="205"/>
      <c r="FB606" s="205"/>
      <c r="FC606" s="205"/>
      <c r="FD606" s="205"/>
      <c r="FE606" s="205"/>
      <c r="FF606" s="205"/>
      <c r="FG606" s="205"/>
      <c r="FH606" s="205"/>
      <c r="FI606" s="205"/>
      <c r="FJ606" s="205"/>
      <c r="FK606" s="205"/>
      <c r="FL606" s="205"/>
      <c r="FM606" s="205"/>
      <c r="FN606" s="205"/>
      <c r="FO606" s="205"/>
      <c r="FP606" s="205"/>
      <c r="FQ606" s="205"/>
      <c r="FR606" s="205"/>
      <c r="FS606" s="205"/>
      <c r="FT606" s="205"/>
      <c r="FU606" s="205"/>
      <c r="FV606" s="205"/>
      <c r="FW606" s="205"/>
      <c r="FX606" s="205"/>
      <c r="FY606" s="205"/>
      <c r="FZ606" s="205"/>
      <c r="GA606" s="205"/>
      <c r="GB606" s="205"/>
      <c r="GC606" s="205"/>
      <c r="GD606" s="205"/>
      <c r="GE606" s="205"/>
      <c r="GF606" s="205"/>
      <c r="GG606" s="205"/>
      <c r="GH606" s="205"/>
      <c r="GI606" s="205"/>
      <c r="GJ606" s="205"/>
      <c r="GK606" s="205"/>
      <c r="GL606" s="205"/>
      <c r="GM606" s="205"/>
      <c r="GN606" s="205"/>
      <c r="GO606" s="205"/>
      <c r="GP606" s="205"/>
      <c r="GQ606" s="205"/>
      <c r="GR606" s="205"/>
      <c r="GS606" s="205"/>
      <c r="GT606" s="205"/>
      <c r="GU606" s="205"/>
      <c r="GV606" s="205"/>
      <c r="GW606" s="205"/>
      <c r="GX606" s="205"/>
      <c r="GY606" s="205"/>
      <c r="GZ606" s="205"/>
      <c r="HA606" s="205"/>
      <c r="HB606" s="205"/>
      <c r="HC606" s="205"/>
      <c r="HD606" s="205"/>
      <c r="HE606" s="205"/>
      <c r="HF606" s="205"/>
      <c r="HG606" s="205"/>
      <c r="HH606" s="205"/>
      <c r="HI606" s="205"/>
      <c r="HJ606" s="205"/>
      <c r="HK606" s="205"/>
      <c r="HL606" s="205"/>
      <c r="HM606" s="205"/>
      <c r="HN606" s="205"/>
      <c r="HO606" s="205"/>
      <c r="HP606" s="205"/>
      <c r="HQ606" s="205"/>
      <c r="HR606" s="205"/>
      <c r="HS606" s="205"/>
      <c r="HT606" s="205"/>
      <c r="HU606" s="205"/>
      <c r="HV606" s="205"/>
      <c r="HW606" s="205"/>
      <c r="HX606" s="205"/>
      <c r="HY606" s="205"/>
      <c r="HZ606" s="205"/>
      <c r="IA606" s="205"/>
      <c r="IB606" s="205"/>
      <c r="IC606" s="205"/>
      <c r="ID606" s="205"/>
      <c r="IE606" s="205"/>
      <c r="IF606" s="205"/>
      <c r="IG606" s="205"/>
      <c r="IH606" s="205"/>
      <c r="II606" s="205"/>
      <c r="IJ606" s="205"/>
      <c r="IK606" s="205"/>
      <c r="IL606" s="205"/>
      <c r="IM606" s="205"/>
      <c r="IN606" s="205"/>
      <c r="IO606" s="205"/>
      <c r="IP606" s="205"/>
      <c r="IQ606" s="205"/>
      <c r="IR606" s="205"/>
      <c r="IS606" s="205"/>
      <c r="IT606" s="205"/>
      <c r="IU606" s="205"/>
      <c r="IV606" s="205"/>
      <c r="IW606" s="205"/>
      <c r="IX606" s="205"/>
      <c r="IY606" s="205"/>
      <c r="IZ606" s="205"/>
      <c r="JA606" s="205"/>
      <c r="JB606" s="205"/>
      <c r="JC606" s="205"/>
      <c r="JD606" s="205"/>
      <c r="JE606" s="205"/>
      <c r="JF606" s="205"/>
      <c r="JG606" s="142"/>
      <c r="JH606" s="205"/>
      <c r="JI606" s="205"/>
      <c r="JJ606" s="205"/>
      <c r="JK606" s="205"/>
      <c r="JL606" s="205"/>
      <c r="JM606" s="205"/>
      <c r="JN606" s="205"/>
      <c r="JO606" s="205"/>
      <c r="JP606" s="205"/>
      <c r="JQ606" s="205"/>
      <c r="JR606" s="205"/>
      <c r="JS606" s="205"/>
      <c r="JT606" s="205"/>
      <c r="JU606" s="205"/>
      <c r="JV606" s="205"/>
      <c r="JW606" s="205"/>
      <c r="JX606" s="205"/>
      <c r="JY606" s="205"/>
      <c r="JZ606" s="205"/>
      <c r="KA606" s="205"/>
      <c r="KB606" s="142"/>
    </row>
    <row r="607" spans="2:288" ht="15" customHeight="1" x14ac:dyDescent="0.25">
      <c r="B607" s="1590" t="s">
        <v>1941</v>
      </c>
      <c r="C607" s="1588" t="str">
        <v/>
      </c>
      <c r="D607" s="1588" t="str">
        <v/>
      </c>
      <c r="E607" s="1588" t="str">
        <v/>
      </c>
      <c r="F607" s="1588" t="str">
        <v/>
      </c>
      <c r="G607" s="1588" t="str">
        <v/>
      </c>
      <c r="H607" s="205"/>
      <c r="I607" s="205"/>
      <c r="J607" s="205"/>
      <c r="K607" s="205"/>
      <c r="L607" s="205"/>
      <c r="M607" s="205"/>
      <c r="N607" s="205"/>
      <c r="O607" s="205"/>
      <c r="P607" s="205"/>
      <c r="Q607" s="205"/>
      <c r="R607" s="205"/>
      <c r="S607" s="205"/>
      <c r="T607" s="205"/>
      <c r="U607" s="205"/>
      <c r="V607" s="205"/>
      <c r="W607" s="205"/>
      <c r="X607" s="205"/>
      <c r="Y607" s="205"/>
      <c r="Z607" s="205"/>
      <c r="AA607" s="205"/>
      <c r="AB607" s="205"/>
      <c r="AC607" s="205"/>
      <c r="AD607" s="205"/>
      <c r="AE607" s="205"/>
      <c r="AF607" s="205"/>
      <c r="AG607" s="205"/>
      <c r="AH607" s="205"/>
      <c r="AI607" s="205"/>
      <c r="AJ607" s="205"/>
      <c r="AK607" s="205"/>
      <c r="AL607" s="205"/>
      <c r="AM607" s="205"/>
      <c r="AN607" s="205"/>
      <c r="AO607" s="205"/>
      <c r="AP607" s="205"/>
      <c r="AQ607" s="205"/>
      <c r="AR607" s="205"/>
      <c r="AS607" s="205"/>
      <c r="AT607" s="205"/>
      <c r="AU607" s="205"/>
      <c r="AV607" s="205"/>
      <c r="AW607" s="205"/>
      <c r="AX607" s="205"/>
      <c r="AY607" s="205"/>
      <c r="AZ607" s="205"/>
      <c r="BA607" s="205"/>
      <c r="BB607" s="205"/>
      <c r="BC607" s="205"/>
      <c r="BD607" s="205"/>
      <c r="BE607" s="205"/>
      <c r="BF607" s="205"/>
      <c r="BG607" s="205"/>
      <c r="BH607" s="205"/>
      <c r="BI607" s="205"/>
      <c r="BJ607" s="205"/>
      <c r="BK607" s="205"/>
      <c r="BL607" s="205"/>
      <c r="BM607" s="205"/>
      <c r="BN607" s="205"/>
      <c r="BO607" s="205"/>
      <c r="BP607" s="205"/>
      <c r="BQ607" s="205"/>
      <c r="BR607" s="205"/>
      <c r="BS607" s="205"/>
      <c r="BT607" s="205"/>
      <c r="BU607" s="205"/>
      <c r="BV607" s="205"/>
      <c r="BW607" s="205"/>
      <c r="BX607" s="205"/>
      <c r="BY607" s="205"/>
      <c r="BZ607" s="205"/>
      <c r="CA607" s="205"/>
      <c r="CB607" s="205"/>
      <c r="CC607" s="205"/>
      <c r="CD607" s="205"/>
      <c r="CE607" s="205"/>
      <c r="CF607" s="205"/>
      <c r="CG607" s="205"/>
      <c r="CH607" s="205"/>
      <c r="CI607" s="205"/>
      <c r="CJ607" s="205"/>
      <c r="CK607" s="205"/>
      <c r="CL607" s="205"/>
      <c r="CM607" s="205"/>
      <c r="CN607" s="205"/>
      <c r="CO607" s="205"/>
      <c r="CP607" s="205"/>
      <c r="CQ607" s="205"/>
      <c r="CR607" s="205"/>
      <c r="CS607" s="205"/>
      <c r="CT607" s="205"/>
      <c r="CU607" s="205"/>
      <c r="CV607" s="205"/>
      <c r="CW607" s="205"/>
      <c r="CX607" s="205"/>
      <c r="CY607" s="205"/>
      <c r="CZ607" s="205"/>
      <c r="DA607" s="205"/>
      <c r="DB607" s="205"/>
      <c r="DC607" s="205"/>
      <c r="DD607" s="205"/>
      <c r="DE607" s="205"/>
      <c r="DF607" s="205"/>
      <c r="DG607" s="205"/>
      <c r="DH607" s="205"/>
      <c r="DI607" s="205"/>
      <c r="DJ607" s="205"/>
      <c r="DK607" s="205"/>
      <c r="DL607" s="205"/>
      <c r="DM607" s="205"/>
      <c r="DN607" s="205"/>
      <c r="DO607" s="205"/>
      <c r="DP607" s="205"/>
      <c r="DQ607" s="205"/>
      <c r="DR607" s="205"/>
      <c r="DS607" s="205"/>
      <c r="DT607" s="205"/>
      <c r="DU607" s="205"/>
      <c r="DV607" s="205"/>
      <c r="DW607" s="142"/>
      <c r="DX607" s="205"/>
      <c r="DY607" s="205"/>
      <c r="DZ607" s="205"/>
      <c r="EA607" s="205"/>
      <c r="EB607" s="205"/>
      <c r="EC607" s="205"/>
      <c r="ED607" s="205"/>
      <c r="EE607" s="205"/>
      <c r="EF607" s="205"/>
      <c r="EG607" s="205"/>
      <c r="EH607" s="205"/>
      <c r="EI607" s="205"/>
      <c r="EJ607" s="205"/>
      <c r="EK607" s="205"/>
      <c r="EL607" s="205"/>
      <c r="EM607" s="205"/>
      <c r="EN607" s="205"/>
      <c r="EO607" s="205"/>
      <c r="EP607" s="205"/>
      <c r="EQ607" s="205"/>
      <c r="ER607" s="142"/>
      <c r="ES607" s="205"/>
      <c r="ET607" s="205"/>
      <c r="EU607" s="205"/>
      <c r="EV607" s="205"/>
      <c r="EW607" s="205"/>
      <c r="EX607" s="205"/>
      <c r="EY607" s="205"/>
      <c r="EZ607" s="205"/>
      <c r="FA607" s="205"/>
      <c r="FB607" s="205"/>
      <c r="FC607" s="205"/>
      <c r="FD607" s="205"/>
      <c r="FE607" s="205"/>
      <c r="FF607" s="205"/>
      <c r="FG607" s="205"/>
      <c r="FH607" s="205"/>
      <c r="FI607" s="205"/>
      <c r="FJ607" s="205"/>
      <c r="FK607" s="205"/>
      <c r="FL607" s="205"/>
      <c r="FM607" s="205"/>
      <c r="FN607" s="205"/>
      <c r="FO607" s="205"/>
      <c r="FP607" s="205"/>
      <c r="FQ607" s="205"/>
      <c r="FR607" s="205"/>
      <c r="FS607" s="205"/>
      <c r="FT607" s="205"/>
      <c r="FU607" s="205"/>
      <c r="FV607" s="205"/>
      <c r="FW607" s="205"/>
      <c r="FX607" s="205"/>
      <c r="FY607" s="205"/>
      <c r="FZ607" s="205"/>
      <c r="GA607" s="205"/>
      <c r="GB607" s="205"/>
      <c r="GC607" s="205"/>
      <c r="GD607" s="205"/>
      <c r="GE607" s="205"/>
      <c r="GF607" s="205"/>
      <c r="GG607" s="205"/>
      <c r="GH607" s="205"/>
      <c r="GI607" s="205"/>
      <c r="GJ607" s="205"/>
      <c r="GK607" s="205"/>
      <c r="GL607" s="205"/>
      <c r="GM607" s="205"/>
      <c r="GN607" s="205"/>
      <c r="GO607" s="205"/>
      <c r="GP607" s="205"/>
      <c r="GQ607" s="205"/>
      <c r="GR607" s="205"/>
      <c r="GS607" s="205"/>
      <c r="GT607" s="205"/>
      <c r="GU607" s="205"/>
      <c r="GV607" s="205"/>
      <c r="GW607" s="205"/>
      <c r="GX607" s="205"/>
      <c r="GY607" s="205"/>
      <c r="GZ607" s="205"/>
      <c r="HA607" s="205"/>
      <c r="HB607" s="205"/>
      <c r="HC607" s="205"/>
      <c r="HD607" s="205"/>
      <c r="HE607" s="205"/>
      <c r="HF607" s="205"/>
      <c r="HG607" s="205"/>
      <c r="HH607" s="205"/>
      <c r="HI607" s="205"/>
      <c r="HJ607" s="205"/>
      <c r="HK607" s="205"/>
      <c r="HL607" s="205"/>
      <c r="HM607" s="205"/>
      <c r="HN607" s="205"/>
      <c r="HO607" s="205"/>
      <c r="HP607" s="205"/>
      <c r="HQ607" s="205"/>
      <c r="HR607" s="205"/>
      <c r="HS607" s="205"/>
      <c r="HT607" s="205"/>
      <c r="HU607" s="205"/>
      <c r="HV607" s="205"/>
      <c r="HW607" s="205"/>
      <c r="HX607" s="205"/>
      <c r="HY607" s="205"/>
      <c r="HZ607" s="205"/>
      <c r="IA607" s="205"/>
      <c r="IB607" s="205"/>
      <c r="IC607" s="205"/>
      <c r="ID607" s="205"/>
      <c r="IE607" s="205"/>
      <c r="IF607" s="205"/>
      <c r="IG607" s="205"/>
      <c r="IH607" s="205"/>
      <c r="II607" s="205"/>
      <c r="IJ607" s="205"/>
      <c r="IK607" s="205"/>
      <c r="IL607" s="205"/>
      <c r="IM607" s="205"/>
      <c r="IN607" s="205"/>
      <c r="IO607" s="205"/>
      <c r="IP607" s="205"/>
      <c r="IQ607" s="205"/>
      <c r="IR607" s="205"/>
      <c r="IS607" s="205"/>
      <c r="IT607" s="205"/>
      <c r="IU607" s="205"/>
      <c r="IV607" s="205"/>
      <c r="IW607" s="205"/>
      <c r="IX607" s="205"/>
      <c r="IY607" s="205"/>
      <c r="IZ607" s="205"/>
      <c r="JA607" s="205"/>
      <c r="JB607" s="205"/>
      <c r="JC607" s="205"/>
      <c r="JD607" s="205"/>
      <c r="JE607" s="205"/>
      <c r="JF607" s="205"/>
      <c r="JG607" s="142"/>
      <c r="JH607" s="205"/>
      <c r="JI607" s="205"/>
      <c r="JJ607" s="205"/>
      <c r="JK607" s="205"/>
      <c r="JL607" s="205"/>
      <c r="JM607" s="205"/>
      <c r="JN607" s="205"/>
      <c r="JO607" s="205"/>
      <c r="JP607" s="205"/>
      <c r="JQ607" s="205"/>
      <c r="JR607" s="205"/>
      <c r="JS607" s="205"/>
      <c r="JT607" s="205"/>
      <c r="JU607" s="205"/>
      <c r="JV607" s="205"/>
      <c r="JW607" s="205"/>
      <c r="JX607" s="205"/>
      <c r="JY607" s="205"/>
      <c r="JZ607" s="205"/>
      <c r="KA607" s="205"/>
      <c r="KB607" s="142"/>
    </row>
    <row r="608" spans="2:288" ht="15" customHeight="1" x14ac:dyDescent="0.25">
      <c r="B608" s="1590" t="s">
        <v>1942</v>
      </c>
      <c r="C608" s="1588" t="str">
        <v/>
      </c>
      <c r="D608" s="1588" t="str">
        <v/>
      </c>
      <c r="E608" s="1588" t="str">
        <v/>
      </c>
      <c r="F608" s="1588" t="str">
        <v/>
      </c>
      <c r="G608" s="1588" t="str">
        <v/>
      </c>
      <c r="H608" s="205"/>
      <c r="I608" s="205"/>
      <c r="J608" s="205"/>
      <c r="K608" s="205"/>
      <c r="L608" s="205"/>
      <c r="M608" s="205"/>
      <c r="N608" s="205"/>
      <c r="O608" s="205"/>
      <c r="P608" s="205"/>
      <c r="Q608" s="205"/>
      <c r="R608" s="205"/>
      <c r="S608" s="205"/>
      <c r="T608" s="205"/>
      <c r="U608" s="205"/>
      <c r="V608" s="205"/>
      <c r="W608" s="205"/>
      <c r="X608" s="205"/>
      <c r="Y608" s="205"/>
      <c r="Z608" s="205"/>
      <c r="AA608" s="205"/>
      <c r="AB608" s="205"/>
      <c r="AC608" s="205"/>
      <c r="AD608" s="205"/>
      <c r="AE608" s="205"/>
      <c r="AF608" s="205"/>
      <c r="AG608" s="205"/>
      <c r="AH608" s="205"/>
      <c r="AI608" s="205"/>
      <c r="AJ608" s="205"/>
      <c r="AK608" s="205"/>
      <c r="AL608" s="205"/>
      <c r="AM608" s="205"/>
      <c r="AN608" s="205"/>
      <c r="AO608" s="205"/>
      <c r="AP608" s="205"/>
      <c r="AQ608" s="205"/>
      <c r="AR608" s="205"/>
      <c r="AS608" s="205"/>
      <c r="AT608" s="205"/>
      <c r="AU608" s="205"/>
      <c r="AV608" s="205"/>
      <c r="AW608" s="205"/>
      <c r="AX608" s="205"/>
      <c r="AY608" s="205"/>
      <c r="AZ608" s="205"/>
      <c r="BA608" s="205"/>
      <c r="BB608" s="205"/>
      <c r="BC608" s="205"/>
      <c r="BD608" s="205"/>
      <c r="BE608" s="205"/>
      <c r="BF608" s="205"/>
      <c r="BG608" s="205"/>
      <c r="BH608" s="205"/>
      <c r="BI608" s="205"/>
      <c r="BJ608" s="205"/>
      <c r="BK608" s="205"/>
      <c r="BL608" s="205"/>
      <c r="BM608" s="205"/>
      <c r="BN608" s="205"/>
      <c r="BO608" s="205"/>
      <c r="BP608" s="205"/>
      <c r="BQ608" s="205"/>
      <c r="BR608" s="205"/>
      <c r="BS608" s="205"/>
      <c r="BT608" s="205"/>
      <c r="BU608" s="205"/>
      <c r="BV608" s="205"/>
      <c r="BW608" s="205"/>
      <c r="BX608" s="205"/>
      <c r="BY608" s="205"/>
      <c r="BZ608" s="205"/>
      <c r="CA608" s="205"/>
      <c r="CB608" s="205"/>
      <c r="CC608" s="205"/>
      <c r="CD608" s="205"/>
      <c r="CE608" s="205"/>
      <c r="CF608" s="205"/>
      <c r="CG608" s="205"/>
      <c r="CH608" s="205"/>
      <c r="CI608" s="205"/>
      <c r="CJ608" s="205"/>
      <c r="CK608" s="205"/>
      <c r="CL608" s="205"/>
      <c r="CM608" s="205"/>
      <c r="CN608" s="205"/>
      <c r="CO608" s="205"/>
      <c r="CP608" s="205"/>
      <c r="CQ608" s="205"/>
      <c r="CR608" s="205"/>
      <c r="CS608" s="205"/>
      <c r="CT608" s="205"/>
      <c r="CU608" s="205"/>
      <c r="CV608" s="205"/>
      <c r="CW608" s="205"/>
      <c r="CX608" s="205"/>
      <c r="CY608" s="205"/>
      <c r="CZ608" s="205"/>
      <c r="DA608" s="205"/>
      <c r="DB608" s="205"/>
      <c r="DC608" s="205"/>
      <c r="DD608" s="205"/>
      <c r="DE608" s="205"/>
      <c r="DF608" s="205"/>
      <c r="DG608" s="205"/>
      <c r="DH608" s="205"/>
      <c r="DI608" s="205"/>
      <c r="DJ608" s="205"/>
      <c r="DK608" s="205"/>
      <c r="DL608" s="205"/>
      <c r="DM608" s="205"/>
      <c r="DN608" s="205"/>
      <c r="DO608" s="205"/>
      <c r="DP608" s="205"/>
      <c r="DQ608" s="205"/>
      <c r="DR608" s="205"/>
      <c r="DS608" s="205"/>
      <c r="DT608" s="205"/>
      <c r="DU608" s="205"/>
      <c r="DV608" s="205"/>
      <c r="DW608" s="142"/>
      <c r="DX608" s="205"/>
      <c r="DY608" s="205"/>
      <c r="DZ608" s="205"/>
      <c r="EA608" s="205"/>
      <c r="EB608" s="205"/>
      <c r="EC608" s="205"/>
      <c r="ED608" s="205"/>
      <c r="EE608" s="205"/>
      <c r="EF608" s="205"/>
      <c r="EG608" s="205"/>
      <c r="EH608" s="205"/>
      <c r="EI608" s="205"/>
      <c r="EJ608" s="205"/>
      <c r="EK608" s="205"/>
      <c r="EL608" s="205"/>
      <c r="EM608" s="205"/>
      <c r="EN608" s="205"/>
      <c r="EO608" s="205"/>
      <c r="EP608" s="205"/>
      <c r="EQ608" s="205"/>
      <c r="ER608" s="142"/>
      <c r="ES608" s="205"/>
      <c r="ET608" s="205"/>
      <c r="EU608" s="205"/>
      <c r="EV608" s="205"/>
      <c r="EW608" s="205"/>
      <c r="EX608" s="205"/>
      <c r="EY608" s="205"/>
      <c r="EZ608" s="205"/>
      <c r="FA608" s="205"/>
      <c r="FB608" s="205"/>
      <c r="FC608" s="205"/>
      <c r="FD608" s="205"/>
      <c r="FE608" s="205"/>
      <c r="FF608" s="205"/>
      <c r="FG608" s="205"/>
      <c r="FH608" s="205"/>
      <c r="FI608" s="205"/>
      <c r="FJ608" s="205"/>
      <c r="FK608" s="205"/>
      <c r="FL608" s="205"/>
      <c r="FM608" s="205"/>
      <c r="FN608" s="205"/>
      <c r="FO608" s="205"/>
      <c r="FP608" s="205"/>
      <c r="FQ608" s="205"/>
      <c r="FR608" s="205"/>
      <c r="FS608" s="205"/>
      <c r="FT608" s="205"/>
      <c r="FU608" s="205"/>
      <c r="FV608" s="205"/>
      <c r="FW608" s="205"/>
      <c r="FX608" s="205"/>
      <c r="FY608" s="205"/>
      <c r="FZ608" s="205"/>
      <c r="GA608" s="205"/>
      <c r="GB608" s="205"/>
      <c r="GC608" s="205"/>
      <c r="GD608" s="205"/>
      <c r="GE608" s="205"/>
      <c r="GF608" s="205"/>
      <c r="GG608" s="205"/>
      <c r="GH608" s="205"/>
      <c r="GI608" s="205"/>
      <c r="GJ608" s="205"/>
      <c r="GK608" s="205"/>
      <c r="GL608" s="205"/>
      <c r="GM608" s="205"/>
      <c r="GN608" s="205"/>
      <c r="GO608" s="205"/>
      <c r="GP608" s="205"/>
      <c r="GQ608" s="205"/>
      <c r="GR608" s="205"/>
      <c r="GS608" s="205"/>
      <c r="GT608" s="205"/>
      <c r="GU608" s="205"/>
      <c r="GV608" s="205"/>
      <c r="GW608" s="205"/>
      <c r="GX608" s="205"/>
      <c r="GY608" s="205"/>
      <c r="GZ608" s="205"/>
      <c r="HA608" s="205"/>
      <c r="HB608" s="205"/>
      <c r="HC608" s="205"/>
      <c r="HD608" s="205"/>
      <c r="HE608" s="205"/>
      <c r="HF608" s="205"/>
      <c r="HG608" s="205"/>
      <c r="HH608" s="205"/>
      <c r="HI608" s="205"/>
      <c r="HJ608" s="205"/>
      <c r="HK608" s="205"/>
      <c r="HL608" s="205"/>
      <c r="HM608" s="205"/>
      <c r="HN608" s="205"/>
      <c r="HO608" s="205"/>
      <c r="HP608" s="205"/>
      <c r="HQ608" s="205"/>
      <c r="HR608" s="205"/>
      <c r="HS608" s="205"/>
      <c r="HT608" s="205"/>
      <c r="HU608" s="205"/>
      <c r="HV608" s="205"/>
      <c r="HW608" s="205"/>
      <c r="HX608" s="205"/>
      <c r="HY608" s="205"/>
      <c r="HZ608" s="205"/>
      <c r="IA608" s="205"/>
      <c r="IB608" s="205"/>
      <c r="IC608" s="205"/>
      <c r="ID608" s="205"/>
      <c r="IE608" s="205"/>
      <c r="IF608" s="205"/>
      <c r="IG608" s="205"/>
      <c r="IH608" s="205"/>
      <c r="II608" s="205"/>
      <c r="IJ608" s="205"/>
      <c r="IK608" s="205"/>
      <c r="IL608" s="205"/>
      <c r="IM608" s="205"/>
      <c r="IN608" s="205"/>
      <c r="IO608" s="205"/>
      <c r="IP608" s="205"/>
      <c r="IQ608" s="205"/>
      <c r="IR608" s="205"/>
      <c r="IS608" s="205"/>
      <c r="IT608" s="205"/>
      <c r="IU608" s="205"/>
      <c r="IV608" s="205"/>
      <c r="IW608" s="205"/>
      <c r="IX608" s="205"/>
      <c r="IY608" s="205"/>
      <c r="IZ608" s="205"/>
      <c r="JA608" s="205"/>
      <c r="JB608" s="205"/>
      <c r="JC608" s="205"/>
      <c r="JD608" s="205"/>
      <c r="JE608" s="205"/>
      <c r="JF608" s="205"/>
      <c r="JG608" s="142"/>
      <c r="JH608" s="205"/>
      <c r="JI608" s="205"/>
      <c r="JJ608" s="205"/>
      <c r="JK608" s="205"/>
      <c r="JL608" s="205"/>
      <c r="JM608" s="205"/>
      <c r="JN608" s="205"/>
      <c r="JO608" s="205"/>
      <c r="JP608" s="205"/>
      <c r="JQ608" s="205"/>
      <c r="JR608" s="205"/>
      <c r="JS608" s="205"/>
      <c r="JT608" s="205"/>
      <c r="JU608" s="205"/>
      <c r="JV608" s="205"/>
      <c r="JW608" s="205"/>
      <c r="JX608" s="205"/>
      <c r="JY608" s="205"/>
      <c r="JZ608" s="205"/>
      <c r="KA608" s="205"/>
      <c r="KB608" s="142"/>
    </row>
    <row r="609" spans="1:288" ht="15" customHeight="1" x14ac:dyDescent="0.25">
      <c r="B609" s="1590" t="s">
        <v>1943</v>
      </c>
      <c r="C609" s="1588" t="str">
        <v/>
      </c>
      <c r="D609" s="1588" t="str">
        <v/>
      </c>
      <c r="E609" s="1588" t="str">
        <v/>
      </c>
      <c r="F609" s="1588" t="str">
        <v/>
      </c>
      <c r="G609" s="1588" t="str">
        <v/>
      </c>
      <c r="H609" s="205"/>
      <c r="I609" s="205"/>
      <c r="J609" s="205"/>
      <c r="K609" s="205"/>
      <c r="L609" s="205"/>
      <c r="M609" s="205"/>
      <c r="N609" s="205"/>
      <c r="O609" s="205"/>
      <c r="P609" s="205"/>
      <c r="Q609" s="205"/>
      <c r="R609" s="205"/>
      <c r="S609" s="205"/>
      <c r="T609" s="205"/>
      <c r="U609" s="205"/>
      <c r="V609" s="205"/>
      <c r="W609" s="205"/>
      <c r="X609" s="205"/>
      <c r="Y609" s="205"/>
      <c r="Z609" s="205"/>
      <c r="AA609" s="205"/>
      <c r="AB609" s="205"/>
      <c r="AC609" s="205"/>
      <c r="AD609" s="205"/>
      <c r="AE609" s="205"/>
      <c r="AF609" s="205"/>
      <c r="AG609" s="205"/>
      <c r="AH609" s="205"/>
      <c r="AI609" s="205"/>
      <c r="AJ609" s="205"/>
      <c r="AK609" s="205"/>
      <c r="AL609" s="205"/>
      <c r="AM609" s="205"/>
      <c r="AN609" s="205"/>
      <c r="AO609" s="205"/>
      <c r="AP609" s="205"/>
      <c r="AQ609" s="205"/>
      <c r="AR609" s="205"/>
      <c r="AS609" s="205"/>
      <c r="AT609" s="205"/>
      <c r="AU609" s="205"/>
      <c r="AV609" s="205"/>
      <c r="AW609" s="205"/>
      <c r="AX609" s="205"/>
      <c r="AY609" s="205"/>
      <c r="AZ609" s="205"/>
      <c r="BA609" s="205"/>
      <c r="BB609" s="205"/>
      <c r="BC609" s="205"/>
      <c r="BD609" s="205"/>
      <c r="BE609" s="205"/>
      <c r="BF609" s="205"/>
      <c r="BG609" s="205"/>
      <c r="BH609" s="205"/>
      <c r="BI609" s="205"/>
      <c r="BJ609" s="205"/>
      <c r="BK609" s="205"/>
      <c r="BL609" s="205"/>
      <c r="BM609" s="205"/>
      <c r="BN609" s="205"/>
      <c r="BO609" s="205"/>
      <c r="BP609" s="205"/>
      <c r="BQ609" s="205"/>
      <c r="BR609" s="205"/>
      <c r="BS609" s="205"/>
      <c r="BT609" s="205"/>
      <c r="BU609" s="205"/>
      <c r="BV609" s="205"/>
      <c r="BW609" s="205"/>
      <c r="BX609" s="205"/>
      <c r="BY609" s="205"/>
      <c r="BZ609" s="205"/>
      <c r="CA609" s="205"/>
      <c r="CB609" s="205"/>
      <c r="CC609" s="205"/>
      <c r="CD609" s="205"/>
      <c r="CE609" s="205"/>
      <c r="CF609" s="205"/>
      <c r="CG609" s="205"/>
      <c r="CH609" s="205"/>
      <c r="CI609" s="205"/>
      <c r="CJ609" s="205"/>
      <c r="CK609" s="205"/>
      <c r="CL609" s="205"/>
      <c r="CM609" s="205"/>
      <c r="CN609" s="205"/>
      <c r="CO609" s="205"/>
      <c r="CP609" s="205"/>
      <c r="CQ609" s="205"/>
      <c r="CR609" s="205"/>
      <c r="CS609" s="205"/>
      <c r="CT609" s="205"/>
      <c r="CU609" s="205"/>
      <c r="CV609" s="205"/>
      <c r="CW609" s="205"/>
      <c r="CX609" s="205"/>
      <c r="CY609" s="205"/>
      <c r="CZ609" s="205"/>
      <c r="DA609" s="205"/>
      <c r="DB609" s="205"/>
      <c r="DC609" s="205"/>
      <c r="DD609" s="205"/>
      <c r="DE609" s="205"/>
      <c r="DF609" s="205"/>
      <c r="DG609" s="205"/>
      <c r="DH609" s="205"/>
      <c r="DI609" s="205"/>
      <c r="DJ609" s="205"/>
      <c r="DK609" s="205"/>
      <c r="DL609" s="205"/>
      <c r="DM609" s="205"/>
      <c r="DN609" s="205"/>
      <c r="DO609" s="205"/>
      <c r="DP609" s="205"/>
      <c r="DQ609" s="205"/>
      <c r="DR609" s="205"/>
      <c r="DS609" s="205"/>
      <c r="DT609" s="205"/>
      <c r="DU609" s="205"/>
      <c r="DV609" s="205"/>
      <c r="DW609" s="142"/>
      <c r="DX609" s="205"/>
      <c r="DY609" s="205"/>
      <c r="DZ609" s="205"/>
      <c r="EA609" s="205"/>
      <c r="EB609" s="205"/>
      <c r="EC609" s="205"/>
      <c r="ED609" s="205"/>
      <c r="EE609" s="205"/>
      <c r="EF609" s="205"/>
      <c r="EG609" s="205"/>
      <c r="EH609" s="205"/>
      <c r="EI609" s="205"/>
      <c r="EJ609" s="205"/>
      <c r="EK609" s="205"/>
      <c r="EL609" s="205"/>
      <c r="EM609" s="205"/>
      <c r="EN609" s="205"/>
      <c r="EO609" s="205"/>
      <c r="EP609" s="205"/>
      <c r="EQ609" s="205"/>
      <c r="ER609" s="142"/>
      <c r="ES609" s="205"/>
      <c r="ET609" s="205"/>
      <c r="EU609" s="205"/>
      <c r="EV609" s="205"/>
      <c r="EW609" s="205"/>
      <c r="EX609" s="205"/>
      <c r="EY609" s="205"/>
      <c r="EZ609" s="205"/>
      <c r="FA609" s="205"/>
      <c r="FB609" s="205"/>
      <c r="FC609" s="205"/>
      <c r="FD609" s="205"/>
      <c r="FE609" s="205"/>
      <c r="FF609" s="205"/>
      <c r="FG609" s="205"/>
      <c r="FH609" s="205"/>
      <c r="FI609" s="205"/>
      <c r="FJ609" s="205"/>
      <c r="FK609" s="205"/>
      <c r="FL609" s="205"/>
      <c r="FM609" s="205"/>
      <c r="FN609" s="205"/>
      <c r="FO609" s="205"/>
      <c r="FP609" s="205"/>
      <c r="FQ609" s="205"/>
      <c r="FR609" s="205"/>
      <c r="FS609" s="205"/>
      <c r="FT609" s="205"/>
      <c r="FU609" s="205"/>
      <c r="FV609" s="205"/>
      <c r="FW609" s="205"/>
      <c r="FX609" s="205"/>
      <c r="FY609" s="205"/>
      <c r="FZ609" s="205"/>
      <c r="GA609" s="205"/>
      <c r="GB609" s="205"/>
      <c r="GC609" s="205"/>
      <c r="GD609" s="205"/>
      <c r="GE609" s="205"/>
      <c r="GF609" s="205"/>
      <c r="GG609" s="205"/>
      <c r="GH609" s="205"/>
      <c r="GI609" s="205"/>
      <c r="GJ609" s="205"/>
      <c r="GK609" s="205"/>
      <c r="GL609" s="205"/>
      <c r="GM609" s="205"/>
      <c r="GN609" s="205"/>
      <c r="GO609" s="205"/>
      <c r="GP609" s="205"/>
      <c r="GQ609" s="205"/>
      <c r="GR609" s="205"/>
      <c r="GS609" s="205"/>
      <c r="GT609" s="205"/>
      <c r="GU609" s="205"/>
      <c r="GV609" s="205"/>
      <c r="GW609" s="205"/>
      <c r="GX609" s="205"/>
      <c r="GY609" s="205"/>
      <c r="GZ609" s="205"/>
      <c r="HA609" s="205"/>
      <c r="HB609" s="205"/>
      <c r="HC609" s="205"/>
      <c r="HD609" s="205"/>
      <c r="HE609" s="205"/>
      <c r="HF609" s="205"/>
      <c r="HG609" s="205"/>
      <c r="HH609" s="205"/>
      <c r="HI609" s="205"/>
      <c r="HJ609" s="205"/>
      <c r="HK609" s="205"/>
      <c r="HL609" s="205"/>
      <c r="HM609" s="205"/>
      <c r="HN609" s="205"/>
      <c r="HO609" s="205"/>
      <c r="HP609" s="205"/>
      <c r="HQ609" s="205"/>
      <c r="HR609" s="205"/>
      <c r="HS609" s="205"/>
      <c r="HT609" s="205"/>
      <c r="HU609" s="205"/>
      <c r="HV609" s="205"/>
      <c r="HW609" s="205"/>
      <c r="HX609" s="205"/>
      <c r="HY609" s="205"/>
      <c r="HZ609" s="205"/>
      <c r="IA609" s="205"/>
      <c r="IB609" s="205"/>
      <c r="IC609" s="205"/>
      <c r="ID609" s="205"/>
      <c r="IE609" s="205"/>
      <c r="IF609" s="205"/>
      <c r="IG609" s="205"/>
      <c r="IH609" s="205"/>
      <c r="II609" s="205"/>
      <c r="IJ609" s="205"/>
      <c r="IK609" s="205"/>
      <c r="IL609" s="205"/>
      <c r="IM609" s="205"/>
      <c r="IN609" s="205"/>
      <c r="IO609" s="205"/>
      <c r="IP609" s="205"/>
      <c r="IQ609" s="205"/>
      <c r="IR609" s="205"/>
      <c r="IS609" s="205"/>
      <c r="IT609" s="205"/>
      <c r="IU609" s="205"/>
      <c r="IV609" s="205"/>
      <c r="IW609" s="205"/>
      <c r="IX609" s="205"/>
      <c r="IY609" s="205"/>
      <c r="IZ609" s="205"/>
      <c r="JA609" s="205"/>
      <c r="JB609" s="205"/>
      <c r="JC609" s="205"/>
      <c r="JD609" s="205"/>
      <c r="JE609" s="205"/>
      <c r="JF609" s="205"/>
      <c r="JG609" s="142"/>
      <c r="JH609" s="205"/>
      <c r="JI609" s="205"/>
      <c r="JJ609" s="205"/>
      <c r="JK609" s="205"/>
      <c r="JL609" s="205"/>
      <c r="JM609" s="205"/>
      <c r="JN609" s="205"/>
      <c r="JO609" s="205"/>
      <c r="JP609" s="205"/>
      <c r="JQ609" s="205"/>
      <c r="JR609" s="205"/>
      <c r="JS609" s="205"/>
      <c r="JT609" s="205"/>
      <c r="JU609" s="205"/>
      <c r="JV609" s="205"/>
      <c r="JW609" s="205"/>
      <c r="JX609" s="205"/>
      <c r="JY609" s="205"/>
      <c r="JZ609" s="205"/>
      <c r="KA609" s="205"/>
      <c r="KB609" s="142"/>
    </row>
    <row r="610" spans="1:288" ht="15" customHeight="1" x14ac:dyDescent="0.25">
      <c r="B610" s="1590" t="s">
        <v>1944</v>
      </c>
      <c r="C610" s="1588" t="str">
        <v/>
      </c>
      <c r="D610" s="1588" t="str">
        <v/>
      </c>
      <c r="E610" s="1588" t="str">
        <v/>
      </c>
      <c r="F610" s="1588" t="str">
        <v/>
      </c>
      <c r="G610" s="1588" t="str">
        <v/>
      </c>
      <c r="H610" s="205"/>
      <c r="I610" s="205"/>
      <c r="J610" s="205"/>
      <c r="K610" s="205"/>
      <c r="L610" s="205"/>
      <c r="M610" s="205"/>
      <c r="N610" s="205"/>
      <c r="O610" s="205"/>
      <c r="P610" s="205"/>
      <c r="Q610" s="205"/>
      <c r="R610" s="205"/>
      <c r="S610" s="205"/>
      <c r="T610" s="205"/>
      <c r="U610" s="205"/>
      <c r="V610" s="205"/>
      <c r="W610" s="205"/>
      <c r="X610" s="205"/>
      <c r="Y610" s="205"/>
      <c r="Z610" s="205"/>
      <c r="AA610" s="205"/>
      <c r="AB610" s="205"/>
      <c r="AC610" s="205"/>
      <c r="AD610" s="205"/>
      <c r="AE610" s="205"/>
      <c r="AF610" s="205"/>
      <c r="AG610" s="205"/>
      <c r="AH610" s="205"/>
      <c r="AI610" s="205"/>
      <c r="AJ610" s="205"/>
      <c r="AK610" s="205"/>
      <c r="AL610" s="205"/>
      <c r="AM610" s="205"/>
      <c r="AN610" s="205"/>
      <c r="AO610" s="205"/>
      <c r="AP610" s="205"/>
      <c r="AQ610" s="205"/>
      <c r="AR610" s="205"/>
      <c r="AS610" s="205"/>
      <c r="AT610" s="205"/>
      <c r="AU610" s="205"/>
      <c r="AV610" s="205"/>
      <c r="AW610" s="205"/>
      <c r="AX610" s="205"/>
      <c r="AY610" s="205"/>
      <c r="AZ610" s="205"/>
      <c r="BA610" s="205"/>
      <c r="BB610" s="205"/>
      <c r="BC610" s="205"/>
      <c r="BD610" s="205"/>
      <c r="BE610" s="205"/>
      <c r="BF610" s="205"/>
      <c r="BG610" s="205"/>
      <c r="BH610" s="205"/>
      <c r="BI610" s="205"/>
      <c r="BJ610" s="205"/>
      <c r="BK610" s="205"/>
      <c r="BL610" s="205"/>
      <c r="BM610" s="205"/>
      <c r="BN610" s="205"/>
      <c r="BO610" s="205"/>
      <c r="BP610" s="205"/>
      <c r="BQ610" s="205"/>
      <c r="BR610" s="205"/>
      <c r="BS610" s="205"/>
      <c r="BT610" s="205"/>
      <c r="BU610" s="205"/>
      <c r="BV610" s="205"/>
      <c r="BW610" s="205"/>
      <c r="BX610" s="205"/>
      <c r="BY610" s="205"/>
      <c r="BZ610" s="205"/>
      <c r="CA610" s="205"/>
      <c r="CB610" s="205"/>
      <c r="CC610" s="205"/>
      <c r="CD610" s="205"/>
      <c r="CE610" s="205"/>
      <c r="CF610" s="205"/>
      <c r="CG610" s="205"/>
      <c r="CH610" s="205"/>
      <c r="CI610" s="205"/>
      <c r="CJ610" s="205"/>
      <c r="CK610" s="205"/>
      <c r="CL610" s="205"/>
      <c r="CM610" s="205"/>
      <c r="CN610" s="205"/>
      <c r="CO610" s="205"/>
      <c r="CP610" s="205"/>
      <c r="CQ610" s="205"/>
      <c r="CR610" s="205"/>
      <c r="CS610" s="205"/>
      <c r="CT610" s="205"/>
      <c r="CU610" s="205"/>
      <c r="CV610" s="205"/>
      <c r="CW610" s="205"/>
      <c r="CX610" s="205"/>
      <c r="CY610" s="205"/>
      <c r="CZ610" s="205"/>
      <c r="DA610" s="205"/>
      <c r="DB610" s="205"/>
      <c r="DC610" s="205"/>
      <c r="DD610" s="205"/>
      <c r="DE610" s="205"/>
      <c r="DF610" s="205"/>
      <c r="DG610" s="205"/>
      <c r="DH610" s="205"/>
      <c r="DI610" s="205"/>
      <c r="DJ610" s="205"/>
      <c r="DK610" s="205"/>
      <c r="DL610" s="205"/>
      <c r="DM610" s="205"/>
      <c r="DN610" s="205"/>
      <c r="DO610" s="205"/>
      <c r="DP610" s="205"/>
      <c r="DQ610" s="205"/>
      <c r="DR610" s="205"/>
      <c r="DS610" s="205"/>
      <c r="DT610" s="205"/>
      <c r="DU610" s="205"/>
      <c r="DV610" s="205"/>
      <c r="DW610" s="142"/>
      <c r="DX610" s="205"/>
      <c r="DY610" s="205"/>
      <c r="DZ610" s="205"/>
      <c r="EA610" s="205"/>
      <c r="EB610" s="205"/>
      <c r="EC610" s="205"/>
      <c r="ED610" s="205"/>
      <c r="EE610" s="205"/>
      <c r="EF610" s="205"/>
      <c r="EG610" s="205"/>
      <c r="EH610" s="205"/>
      <c r="EI610" s="205"/>
      <c r="EJ610" s="205"/>
      <c r="EK610" s="205"/>
      <c r="EL610" s="205"/>
      <c r="EM610" s="205"/>
      <c r="EN610" s="205"/>
      <c r="EO610" s="205"/>
      <c r="EP610" s="205"/>
      <c r="EQ610" s="205"/>
      <c r="ER610" s="142"/>
      <c r="ES610" s="205"/>
      <c r="ET610" s="205"/>
      <c r="EU610" s="205"/>
      <c r="EV610" s="205"/>
      <c r="EW610" s="205"/>
      <c r="EX610" s="205"/>
      <c r="EY610" s="205"/>
      <c r="EZ610" s="205"/>
      <c r="FA610" s="205"/>
      <c r="FB610" s="205"/>
      <c r="FC610" s="205"/>
      <c r="FD610" s="205"/>
      <c r="FE610" s="205"/>
      <c r="FF610" s="205"/>
      <c r="FG610" s="205"/>
      <c r="FH610" s="205"/>
      <c r="FI610" s="205"/>
      <c r="FJ610" s="205"/>
      <c r="FK610" s="205"/>
      <c r="FL610" s="205"/>
      <c r="FM610" s="205"/>
      <c r="FN610" s="205"/>
      <c r="FO610" s="205"/>
      <c r="FP610" s="205"/>
      <c r="FQ610" s="205"/>
      <c r="FR610" s="205"/>
      <c r="FS610" s="205"/>
      <c r="FT610" s="205"/>
      <c r="FU610" s="205"/>
      <c r="FV610" s="205"/>
      <c r="FW610" s="205"/>
      <c r="FX610" s="205"/>
      <c r="FY610" s="205"/>
      <c r="FZ610" s="205"/>
      <c r="GA610" s="205"/>
      <c r="GB610" s="205"/>
      <c r="GC610" s="205"/>
      <c r="GD610" s="205"/>
      <c r="GE610" s="205"/>
      <c r="GF610" s="205"/>
      <c r="GG610" s="205"/>
      <c r="GH610" s="205"/>
      <c r="GI610" s="205"/>
      <c r="GJ610" s="205"/>
      <c r="GK610" s="205"/>
      <c r="GL610" s="205"/>
      <c r="GM610" s="205"/>
      <c r="GN610" s="205"/>
      <c r="GO610" s="205"/>
      <c r="GP610" s="205"/>
      <c r="GQ610" s="205"/>
      <c r="GR610" s="205"/>
      <c r="GS610" s="205"/>
      <c r="GT610" s="205"/>
      <c r="GU610" s="205"/>
      <c r="GV610" s="205"/>
      <c r="GW610" s="205"/>
      <c r="GX610" s="205"/>
      <c r="GY610" s="205"/>
      <c r="GZ610" s="205"/>
      <c r="HA610" s="205"/>
      <c r="HB610" s="205"/>
      <c r="HC610" s="205"/>
      <c r="HD610" s="205"/>
      <c r="HE610" s="205"/>
      <c r="HF610" s="205"/>
      <c r="HG610" s="205"/>
      <c r="HH610" s="205"/>
      <c r="HI610" s="205"/>
      <c r="HJ610" s="205"/>
      <c r="HK610" s="205"/>
      <c r="HL610" s="205"/>
      <c r="HM610" s="205"/>
      <c r="HN610" s="205"/>
      <c r="HO610" s="205"/>
      <c r="HP610" s="205"/>
      <c r="HQ610" s="205"/>
      <c r="HR610" s="205"/>
      <c r="HS610" s="205"/>
      <c r="HT610" s="205"/>
      <c r="HU610" s="205"/>
      <c r="HV610" s="205"/>
      <c r="HW610" s="205"/>
      <c r="HX610" s="205"/>
      <c r="HY610" s="205"/>
      <c r="HZ610" s="205"/>
      <c r="IA610" s="205"/>
      <c r="IB610" s="205"/>
      <c r="IC610" s="205"/>
      <c r="ID610" s="205"/>
      <c r="IE610" s="205"/>
      <c r="IF610" s="205"/>
      <c r="IG610" s="205"/>
      <c r="IH610" s="205"/>
      <c r="II610" s="205"/>
      <c r="IJ610" s="205"/>
      <c r="IK610" s="205"/>
      <c r="IL610" s="205"/>
      <c r="IM610" s="205"/>
      <c r="IN610" s="205"/>
      <c r="IO610" s="205"/>
      <c r="IP610" s="205"/>
      <c r="IQ610" s="205"/>
      <c r="IR610" s="205"/>
      <c r="IS610" s="205"/>
      <c r="IT610" s="205"/>
      <c r="IU610" s="205"/>
      <c r="IV610" s="205"/>
      <c r="IW610" s="205"/>
      <c r="IX610" s="205"/>
      <c r="IY610" s="205"/>
      <c r="IZ610" s="205"/>
      <c r="JA610" s="205"/>
      <c r="JB610" s="205"/>
      <c r="JC610" s="205"/>
      <c r="JD610" s="205"/>
      <c r="JE610" s="205"/>
      <c r="JF610" s="205"/>
      <c r="JG610" s="142"/>
      <c r="JH610" s="205"/>
      <c r="JI610" s="205"/>
      <c r="JJ610" s="205"/>
      <c r="JK610" s="205"/>
      <c r="JL610" s="205"/>
      <c r="JM610" s="205"/>
      <c r="JN610" s="205"/>
      <c r="JO610" s="205"/>
      <c r="JP610" s="205"/>
      <c r="JQ610" s="205"/>
      <c r="JR610" s="205"/>
      <c r="JS610" s="205"/>
      <c r="JT610" s="205"/>
      <c r="JU610" s="205"/>
      <c r="JV610" s="205"/>
      <c r="JW610" s="205"/>
      <c r="JX610" s="205"/>
      <c r="JY610" s="205"/>
      <c r="JZ610" s="205"/>
      <c r="KA610" s="205"/>
      <c r="KB610" s="142"/>
    </row>
    <row r="611" spans="1:288" ht="15" customHeight="1" x14ac:dyDescent="0.25">
      <c r="B611" s="1590" t="s">
        <v>1945</v>
      </c>
      <c r="C611" s="1588" t="str">
        <v/>
      </c>
      <c r="D611" s="1588" t="str">
        <v/>
      </c>
      <c r="E611" s="1588" t="str">
        <v/>
      </c>
      <c r="F611" s="1588" t="str">
        <v/>
      </c>
      <c r="G611" s="1588" t="str">
        <v/>
      </c>
      <c r="H611" s="205"/>
      <c r="I611" s="205"/>
      <c r="J611" s="205"/>
      <c r="K611" s="205"/>
      <c r="L611" s="205"/>
      <c r="M611" s="205"/>
      <c r="N611" s="205"/>
      <c r="O611" s="205"/>
      <c r="P611" s="205"/>
      <c r="Q611" s="205"/>
      <c r="R611" s="205"/>
      <c r="S611" s="205"/>
      <c r="T611" s="205"/>
      <c r="U611" s="205"/>
      <c r="V611" s="205"/>
      <c r="W611" s="205"/>
      <c r="X611" s="205"/>
      <c r="Y611" s="205"/>
      <c r="Z611" s="205"/>
      <c r="AA611" s="205"/>
      <c r="AB611" s="205"/>
      <c r="AC611" s="205"/>
      <c r="AD611" s="205"/>
      <c r="AE611" s="205"/>
      <c r="AF611" s="205"/>
      <c r="AG611" s="205"/>
      <c r="AH611" s="205"/>
      <c r="AI611" s="205"/>
      <c r="AJ611" s="205"/>
      <c r="AK611" s="205"/>
      <c r="AL611" s="205"/>
      <c r="AM611" s="205"/>
      <c r="AN611" s="205"/>
      <c r="AO611" s="205"/>
      <c r="AP611" s="205"/>
      <c r="AQ611" s="205"/>
      <c r="AR611" s="205"/>
      <c r="AS611" s="205"/>
      <c r="AT611" s="205"/>
      <c r="AU611" s="205"/>
      <c r="AV611" s="205"/>
      <c r="AW611" s="205"/>
      <c r="AX611" s="205"/>
      <c r="AY611" s="205"/>
      <c r="AZ611" s="205"/>
      <c r="BA611" s="205"/>
      <c r="BB611" s="205"/>
      <c r="BC611" s="205"/>
      <c r="BD611" s="205"/>
      <c r="BE611" s="205"/>
      <c r="BF611" s="205"/>
      <c r="BG611" s="205"/>
      <c r="BH611" s="205"/>
      <c r="BI611" s="205"/>
      <c r="BJ611" s="205"/>
      <c r="BK611" s="205"/>
      <c r="BL611" s="205"/>
      <c r="BM611" s="205"/>
      <c r="BN611" s="205"/>
      <c r="BO611" s="205"/>
      <c r="BP611" s="205"/>
      <c r="BQ611" s="205"/>
      <c r="BR611" s="205"/>
      <c r="BS611" s="205"/>
      <c r="BT611" s="205"/>
      <c r="BU611" s="205"/>
      <c r="BV611" s="205"/>
      <c r="BW611" s="205"/>
      <c r="BX611" s="205"/>
      <c r="BY611" s="205"/>
      <c r="BZ611" s="205"/>
      <c r="CA611" s="205"/>
      <c r="CB611" s="205"/>
      <c r="CC611" s="205"/>
      <c r="CD611" s="205"/>
      <c r="CE611" s="205"/>
      <c r="CF611" s="205"/>
      <c r="CG611" s="205"/>
      <c r="CH611" s="205"/>
      <c r="CI611" s="205"/>
      <c r="CJ611" s="205"/>
      <c r="CK611" s="205"/>
      <c r="CL611" s="205"/>
      <c r="CM611" s="205"/>
      <c r="CN611" s="205"/>
      <c r="CO611" s="205"/>
      <c r="CP611" s="205"/>
      <c r="CQ611" s="205"/>
      <c r="CR611" s="205"/>
      <c r="CS611" s="205"/>
      <c r="CT611" s="205"/>
      <c r="CU611" s="205"/>
      <c r="CV611" s="205"/>
      <c r="CW611" s="205"/>
      <c r="CX611" s="205"/>
      <c r="CY611" s="205"/>
      <c r="CZ611" s="205"/>
      <c r="DA611" s="205"/>
      <c r="DB611" s="205"/>
      <c r="DC611" s="205"/>
      <c r="DD611" s="205"/>
      <c r="DE611" s="205"/>
      <c r="DF611" s="205"/>
      <c r="DG611" s="205"/>
      <c r="DH611" s="205"/>
      <c r="DI611" s="205"/>
      <c r="DJ611" s="205"/>
      <c r="DK611" s="205"/>
      <c r="DL611" s="205"/>
      <c r="DM611" s="205"/>
      <c r="DN611" s="205"/>
      <c r="DO611" s="205"/>
      <c r="DP611" s="205"/>
      <c r="DQ611" s="205"/>
      <c r="DR611" s="205"/>
      <c r="DS611" s="205"/>
      <c r="DT611" s="205"/>
      <c r="DU611" s="205"/>
      <c r="DV611" s="205"/>
      <c r="DW611" s="142"/>
      <c r="DX611" s="205"/>
      <c r="DY611" s="205"/>
      <c r="DZ611" s="205"/>
      <c r="EA611" s="205"/>
      <c r="EB611" s="205"/>
      <c r="EC611" s="205"/>
      <c r="ED611" s="205"/>
      <c r="EE611" s="205"/>
      <c r="EF611" s="205"/>
      <c r="EG611" s="205"/>
      <c r="EH611" s="205"/>
      <c r="EI611" s="205"/>
      <c r="EJ611" s="205"/>
      <c r="EK611" s="205"/>
      <c r="EL611" s="205"/>
      <c r="EM611" s="205"/>
      <c r="EN611" s="205"/>
      <c r="EO611" s="205"/>
      <c r="EP611" s="205"/>
      <c r="EQ611" s="205"/>
      <c r="ER611" s="142"/>
      <c r="ES611" s="205"/>
      <c r="ET611" s="205"/>
      <c r="EU611" s="205"/>
      <c r="EV611" s="205"/>
      <c r="EW611" s="205"/>
      <c r="EX611" s="205"/>
      <c r="EY611" s="205"/>
      <c r="EZ611" s="205"/>
      <c r="FA611" s="205"/>
      <c r="FB611" s="205"/>
      <c r="FC611" s="205"/>
      <c r="FD611" s="205"/>
      <c r="FE611" s="205"/>
      <c r="FF611" s="205"/>
      <c r="FG611" s="205"/>
      <c r="FH611" s="205"/>
      <c r="FI611" s="205"/>
      <c r="FJ611" s="205"/>
      <c r="FK611" s="205"/>
      <c r="FL611" s="205"/>
      <c r="FM611" s="205"/>
      <c r="FN611" s="205"/>
      <c r="FO611" s="205"/>
      <c r="FP611" s="205"/>
      <c r="FQ611" s="205"/>
      <c r="FR611" s="205"/>
      <c r="FS611" s="205"/>
      <c r="FT611" s="205"/>
      <c r="FU611" s="205"/>
      <c r="FV611" s="205"/>
      <c r="FW611" s="205"/>
      <c r="FX611" s="205"/>
      <c r="FY611" s="205"/>
      <c r="FZ611" s="205"/>
      <c r="GA611" s="205"/>
      <c r="GB611" s="205"/>
      <c r="GC611" s="205"/>
      <c r="GD611" s="205"/>
      <c r="GE611" s="205"/>
      <c r="GF611" s="205"/>
      <c r="GG611" s="205"/>
      <c r="GH611" s="205"/>
      <c r="GI611" s="205"/>
      <c r="GJ611" s="205"/>
      <c r="GK611" s="205"/>
      <c r="GL611" s="205"/>
      <c r="GM611" s="205"/>
      <c r="GN611" s="205"/>
      <c r="GO611" s="205"/>
      <c r="GP611" s="205"/>
      <c r="GQ611" s="205"/>
      <c r="GR611" s="205"/>
      <c r="GS611" s="205"/>
      <c r="GT611" s="205"/>
      <c r="GU611" s="205"/>
      <c r="GV611" s="205"/>
      <c r="GW611" s="205"/>
      <c r="GX611" s="205"/>
      <c r="GY611" s="205"/>
      <c r="GZ611" s="205"/>
      <c r="HA611" s="205"/>
      <c r="HB611" s="205"/>
      <c r="HC611" s="205"/>
      <c r="HD611" s="205"/>
      <c r="HE611" s="205"/>
      <c r="HF611" s="205"/>
      <c r="HG611" s="205"/>
      <c r="HH611" s="205"/>
      <c r="HI611" s="205"/>
      <c r="HJ611" s="205"/>
      <c r="HK611" s="205"/>
      <c r="HL611" s="205"/>
      <c r="HM611" s="205"/>
      <c r="HN611" s="205"/>
      <c r="HO611" s="205"/>
      <c r="HP611" s="205"/>
      <c r="HQ611" s="205"/>
      <c r="HR611" s="205"/>
      <c r="HS611" s="205"/>
      <c r="HT611" s="205"/>
      <c r="HU611" s="205"/>
      <c r="HV611" s="205"/>
      <c r="HW611" s="205"/>
      <c r="HX611" s="205"/>
      <c r="HY611" s="205"/>
      <c r="HZ611" s="205"/>
      <c r="IA611" s="205"/>
      <c r="IB611" s="205"/>
      <c r="IC611" s="205"/>
      <c r="ID611" s="205"/>
      <c r="IE611" s="205"/>
      <c r="IF611" s="205"/>
      <c r="IG611" s="205"/>
      <c r="IH611" s="205"/>
      <c r="II611" s="205"/>
      <c r="IJ611" s="205"/>
      <c r="IK611" s="205"/>
      <c r="IL611" s="205"/>
      <c r="IM611" s="205"/>
      <c r="IN611" s="205"/>
      <c r="IO611" s="205"/>
      <c r="IP611" s="205"/>
      <c r="IQ611" s="205"/>
      <c r="IR611" s="205"/>
      <c r="IS611" s="205"/>
      <c r="IT611" s="205"/>
      <c r="IU611" s="205"/>
      <c r="IV611" s="205"/>
      <c r="IW611" s="205"/>
      <c r="IX611" s="205"/>
      <c r="IY611" s="205"/>
      <c r="IZ611" s="205"/>
      <c r="JA611" s="205"/>
      <c r="JB611" s="205"/>
      <c r="JC611" s="205"/>
      <c r="JD611" s="205"/>
      <c r="JE611" s="205"/>
      <c r="JF611" s="205"/>
      <c r="JG611" s="142"/>
      <c r="JH611" s="205"/>
      <c r="JI611" s="205"/>
      <c r="JJ611" s="205"/>
      <c r="JK611" s="205"/>
      <c r="JL611" s="205"/>
      <c r="JM611" s="205"/>
      <c r="JN611" s="205"/>
      <c r="JO611" s="205"/>
      <c r="JP611" s="205"/>
      <c r="JQ611" s="205"/>
      <c r="JR611" s="205"/>
      <c r="JS611" s="205"/>
      <c r="JT611" s="205"/>
      <c r="JU611" s="205"/>
      <c r="JV611" s="205"/>
      <c r="JW611" s="205"/>
      <c r="JX611" s="205"/>
      <c r="JY611" s="205"/>
      <c r="JZ611" s="205"/>
      <c r="KA611" s="205"/>
      <c r="KB611" s="142"/>
    </row>
    <row r="612" spans="1:288" ht="15" customHeight="1" x14ac:dyDescent="0.25">
      <c r="B612" s="1590" t="s">
        <v>1946</v>
      </c>
      <c r="C612" s="1588" t="str">
        <v/>
      </c>
      <c r="D612" s="1588" t="str">
        <v/>
      </c>
      <c r="E612" s="1588" t="str">
        <v/>
      </c>
      <c r="F612" s="1588" t="str">
        <v/>
      </c>
      <c r="G612" s="1588" t="str">
        <v/>
      </c>
      <c r="H612" s="205"/>
      <c r="I612" s="205"/>
      <c r="J612" s="205"/>
      <c r="K612" s="205"/>
      <c r="L612" s="205"/>
      <c r="M612" s="205"/>
      <c r="N612" s="205"/>
      <c r="O612" s="205"/>
      <c r="P612" s="205"/>
      <c r="Q612" s="205"/>
      <c r="R612" s="205"/>
      <c r="S612" s="205"/>
      <c r="T612" s="205"/>
      <c r="U612" s="205"/>
      <c r="V612" s="205"/>
      <c r="W612" s="205"/>
      <c r="X612" s="205"/>
      <c r="Y612" s="205"/>
      <c r="Z612" s="205"/>
      <c r="AA612" s="205"/>
      <c r="AB612" s="205"/>
      <c r="AC612" s="205"/>
      <c r="AD612" s="205"/>
      <c r="AE612" s="205"/>
      <c r="AF612" s="205"/>
      <c r="AG612" s="205"/>
      <c r="AH612" s="205"/>
      <c r="AI612" s="205"/>
      <c r="AJ612" s="205"/>
      <c r="AK612" s="205"/>
      <c r="AL612" s="205"/>
      <c r="AM612" s="205"/>
      <c r="AN612" s="205"/>
      <c r="AO612" s="205"/>
      <c r="AP612" s="205"/>
      <c r="AQ612" s="205"/>
      <c r="AR612" s="205"/>
      <c r="AS612" s="205"/>
      <c r="AT612" s="205"/>
      <c r="AU612" s="205"/>
      <c r="AV612" s="205"/>
      <c r="AW612" s="205"/>
      <c r="AX612" s="205"/>
      <c r="AY612" s="205"/>
      <c r="AZ612" s="205"/>
      <c r="BA612" s="205"/>
      <c r="BB612" s="205"/>
      <c r="BC612" s="205"/>
      <c r="BD612" s="205"/>
      <c r="BE612" s="205"/>
      <c r="BF612" s="205"/>
      <c r="BG612" s="205"/>
      <c r="BH612" s="205"/>
      <c r="BI612" s="205"/>
      <c r="BJ612" s="205"/>
      <c r="BK612" s="205"/>
      <c r="BL612" s="205"/>
      <c r="BM612" s="205"/>
      <c r="BN612" s="205"/>
      <c r="BO612" s="205"/>
      <c r="BP612" s="205"/>
      <c r="BQ612" s="205"/>
      <c r="BR612" s="205"/>
      <c r="BS612" s="205"/>
      <c r="BT612" s="205"/>
      <c r="BU612" s="205"/>
      <c r="BV612" s="205"/>
      <c r="BW612" s="205"/>
      <c r="BX612" s="205"/>
      <c r="BY612" s="205"/>
      <c r="BZ612" s="205"/>
      <c r="CA612" s="205"/>
      <c r="CB612" s="205"/>
      <c r="CC612" s="205"/>
      <c r="CD612" s="205"/>
      <c r="CE612" s="205"/>
      <c r="CF612" s="205"/>
      <c r="CG612" s="205"/>
      <c r="CH612" s="205"/>
      <c r="CI612" s="205"/>
      <c r="CJ612" s="205"/>
      <c r="CK612" s="205"/>
      <c r="CL612" s="205"/>
      <c r="CM612" s="205"/>
      <c r="CN612" s="205"/>
      <c r="CO612" s="205"/>
      <c r="CP612" s="205"/>
      <c r="CQ612" s="205"/>
      <c r="CR612" s="205"/>
      <c r="CS612" s="205"/>
      <c r="CT612" s="205"/>
      <c r="CU612" s="205"/>
      <c r="CV612" s="205"/>
      <c r="CW612" s="205"/>
      <c r="CX612" s="205"/>
      <c r="CY612" s="205"/>
      <c r="CZ612" s="205"/>
      <c r="DA612" s="205"/>
      <c r="DB612" s="205"/>
      <c r="DC612" s="205"/>
      <c r="DD612" s="205"/>
      <c r="DE612" s="205"/>
      <c r="DF612" s="205"/>
      <c r="DG612" s="205"/>
      <c r="DH612" s="205"/>
      <c r="DI612" s="205"/>
      <c r="DJ612" s="205"/>
      <c r="DK612" s="205"/>
      <c r="DL612" s="205"/>
      <c r="DM612" s="205"/>
      <c r="DN612" s="205"/>
      <c r="DO612" s="205"/>
      <c r="DP612" s="205"/>
      <c r="DQ612" s="205"/>
      <c r="DR612" s="205"/>
      <c r="DS612" s="205"/>
      <c r="DT612" s="205"/>
      <c r="DU612" s="205"/>
      <c r="DV612" s="205"/>
      <c r="DW612" s="142"/>
      <c r="DX612" s="205"/>
      <c r="DY612" s="205"/>
      <c r="DZ612" s="205"/>
      <c r="EA612" s="205"/>
      <c r="EB612" s="205"/>
      <c r="EC612" s="205"/>
      <c r="ED612" s="205"/>
      <c r="EE612" s="205"/>
      <c r="EF612" s="205"/>
      <c r="EG612" s="205"/>
      <c r="EH612" s="205"/>
      <c r="EI612" s="205"/>
      <c r="EJ612" s="205"/>
      <c r="EK612" s="205"/>
      <c r="EL612" s="205"/>
      <c r="EM612" s="205"/>
      <c r="EN612" s="205"/>
      <c r="EO612" s="205"/>
      <c r="EP612" s="205"/>
      <c r="EQ612" s="205"/>
      <c r="ER612" s="142"/>
      <c r="ES612" s="205"/>
      <c r="ET612" s="205"/>
      <c r="EU612" s="205"/>
      <c r="EV612" s="205"/>
      <c r="EW612" s="205"/>
      <c r="EX612" s="205"/>
      <c r="EY612" s="205"/>
      <c r="EZ612" s="205"/>
      <c r="FA612" s="205"/>
      <c r="FB612" s="205"/>
      <c r="FC612" s="205"/>
      <c r="FD612" s="205"/>
      <c r="FE612" s="205"/>
      <c r="FF612" s="205"/>
      <c r="FG612" s="205"/>
      <c r="FH612" s="205"/>
      <c r="FI612" s="205"/>
      <c r="FJ612" s="205"/>
      <c r="FK612" s="205"/>
      <c r="FL612" s="205"/>
      <c r="FM612" s="205"/>
      <c r="FN612" s="205"/>
      <c r="FO612" s="205"/>
      <c r="FP612" s="205"/>
      <c r="FQ612" s="205"/>
      <c r="FR612" s="205"/>
      <c r="FS612" s="205"/>
      <c r="FT612" s="205"/>
      <c r="FU612" s="205"/>
      <c r="FV612" s="205"/>
      <c r="FW612" s="205"/>
      <c r="FX612" s="205"/>
      <c r="FY612" s="205"/>
      <c r="FZ612" s="205"/>
      <c r="GA612" s="205"/>
      <c r="GB612" s="205"/>
      <c r="GC612" s="205"/>
      <c r="GD612" s="205"/>
      <c r="GE612" s="205"/>
      <c r="GF612" s="205"/>
      <c r="GG612" s="205"/>
      <c r="GH612" s="205"/>
      <c r="GI612" s="205"/>
      <c r="GJ612" s="205"/>
      <c r="GK612" s="205"/>
      <c r="GL612" s="205"/>
      <c r="GM612" s="205"/>
      <c r="GN612" s="205"/>
      <c r="GO612" s="205"/>
      <c r="GP612" s="205"/>
      <c r="GQ612" s="205"/>
      <c r="GR612" s="205"/>
      <c r="GS612" s="205"/>
      <c r="GT612" s="205"/>
      <c r="GU612" s="205"/>
      <c r="GV612" s="205"/>
      <c r="GW612" s="205"/>
      <c r="GX612" s="205"/>
      <c r="GY612" s="205"/>
      <c r="GZ612" s="205"/>
      <c r="HA612" s="205"/>
      <c r="HB612" s="205"/>
      <c r="HC612" s="205"/>
      <c r="HD612" s="205"/>
      <c r="HE612" s="205"/>
      <c r="HF612" s="205"/>
      <c r="HG612" s="205"/>
      <c r="HH612" s="205"/>
      <c r="HI612" s="205"/>
      <c r="HJ612" s="205"/>
      <c r="HK612" s="205"/>
      <c r="HL612" s="205"/>
      <c r="HM612" s="205"/>
      <c r="HN612" s="205"/>
      <c r="HO612" s="205"/>
      <c r="HP612" s="205"/>
      <c r="HQ612" s="205"/>
      <c r="HR612" s="205"/>
      <c r="HS612" s="205"/>
      <c r="HT612" s="205"/>
      <c r="HU612" s="205"/>
      <c r="HV612" s="205"/>
      <c r="HW612" s="205"/>
      <c r="HX612" s="205"/>
      <c r="HY612" s="205"/>
      <c r="HZ612" s="205"/>
      <c r="IA612" s="205"/>
      <c r="IB612" s="205"/>
      <c r="IC612" s="205"/>
      <c r="ID612" s="205"/>
      <c r="IE612" s="205"/>
      <c r="IF612" s="205"/>
      <c r="IG612" s="205"/>
      <c r="IH612" s="205"/>
      <c r="II612" s="205"/>
      <c r="IJ612" s="205"/>
      <c r="IK612" s="205"/>
      <c r="IL612" s="205"/>
      <c r="IM612" s="205"/>
      <c r="IN612" s="205"/>
      <c r="IO612" s="205"/>
      <c r="IP612" s="205"/>
      <c r="IQ612" s="205"/>
      <c r="IR612" s="205"/>
      <c r="IS612" s="205"/>
      <c r="IT612" s="205"/>
      <c r="IU612" s="205"/>
      <c r="IV612" s="205"/>
      <c r="IW612" s="205"/>
      <c r="IX612" s="205"/>
      <c r="IY612" s="205"/>
      <c r="IZ612" s="205"/>
      <c r="JA612" s="205"/>
      <c r="JB612" s="205"/>
      <c r="JC612" s="205"/>
      <c r="JD612" s="205"/>
      <c r="JE612" s="205"/>
      <c r="JF612" s="205"/>
      <c r="JG612" s="142"/>
      <c r="JH612" s="205"/>
      <c r="JI612" s="205"/>
      <c r="JJ612" s="205"/>
      <c r="JK612" s="205"/>
      <c r="JL612" s="205"/>
      <c r="JM612" s="205"/>
      <c r="JN612" s="205"/>
      <c r="JO612" s="205"/>
      <c r="JP612" s="205"/>
      <c r="JQ612" s="205"/>
      <c r="JR612" s="205"/>
      <c r="JS612" s="205"/>
      <c r="JT612" s="205"/>
      <c r="JU612" s="205"/>
      <c r="JV612" s="205"/>
      <c r="JW612" s="205"/>
      <c r="JX612" s="205"/>
      <c r="JY612" s="205"/>
      <c r="JZ612" s="205"/>
      <c r="KA612" s="205"/>
      <c r="KB612" s="142"/>
    </row>
    <row r="613" spans="1:288" ht="15" customHeight="1" x14ac:dyDescent="0.25">
      <c r="B613" s="1590" t="s">
        <v>1947</v>
      </c>
      <c r="C613" s="1588" t="str">
        <v/>
      </c>
      <c r="D613" s="1588" t="str">
        <v/>
      </c>
      <c r="E613" s="1588" t="str">
        <v/>
      </c>
      <c r="F613" s="1588" t="str">
        <v/>
      </c>
      <c r="G613" s="1588" t="str">
        <v/>
      </c>
      <c r="H613" s="205"/>
      <c r="I613" s="205"/>
      <c r="J613" s="205"/>
      <c r="K613" s="205"/>
      <c r="L613" s="205"/>
      <c r="M613" s="205"/>
      <c r="N613" s="205"/>
      <c r="O613" s="205"/>
      <c r="P613" s="205"/>
      <c r="Q613" s="205"/>
      <c r="R613" s="205"/>
      <c r="S613" s="205"/>
      <c r="T613" s="205"/>
      <c r="U613" s="205"/>
      <c r="V613" s="205"/>
      <c r="W613" s="205"/>
      <c r="X613" s="205"/>
      <c r="Y613" s="205"/>
      <c r="Z613" s="205"/>
      <c r="AA613" s="205"/>
      <c r="AB613" s="205"/>
      <c r="AC613" s="205"/>
      <c r="AD613" s="205"/>
      <c r="AE613" s="205"/>
      <c r="AF613" s="205"/>
      <c r="AG613" s="205"/>
      <c r="AH613" s="205"/>
      <c r="AI613" s="205"/>
      <c r="AJ613" s="205"/>
      <c r="AK613" s="205"/>
      <c r="AL613" s="205"/>
      <c r="AM613" s="205"/>
      <c r="AN613" s="205"/>
      <c r="AO613" s="205"/>
      <c r="AP613" s="205"/>
      <c r="AQ613" s="205"/>
      <c r="AR613" s="205"/>
      <c r="AS613" s="205"/>
      <c r="AT613" s="205"/>
      <c r="AU613" s="205"/>
      <c r="AV613" s="205"/>
      <c r="AW613" s="205"/>
      <c r="AX613" s="205"/>
      <c r="AY613" s="205"/>
      <c r="AZ613" s="205"/>
      <c r="BA613" s="205"/>
      <c r="BB613" s="205"/>
      <c r="BC613" s="205"/>
      <c r="BD613" s="205"/>
      <c r="BE613" s="205"/>
      <c r="BF613" s="205"/>
      <c r="BG613" s="205"/>
      <c r="BH613" s="205"/>
      <c r="BI613" s="205"/>
      <c r="BJ613" s="205"/>
      <c r="BK613" s="205"/>
      <c r="BL613" s="205"/>
      <c r="BM613" s="205"/>
      <c r="BN613" s="205"/>
      <c r="BO613" s="205"/>
      <c r="BP613" s="205"/>
      <c r="BQ613" s="205"/>
      <c r="BR613" s="205"/>
      <c r="BS613" s="205"/>
      <c r="BT613" s="205"/>
      <c r="BU613" s="205"/>
      <c r="BV613" s="205"/>
      <c r="BW613" s="205"/>
      <c r="BX613" s="205"/>
      <c r="BY613" s="205"/>
      <c r="BZ613" s="205"/>
      <c r="CA613" s="205"/>
      <c r="CB613" s="205"/>
      <c r="CC613" s="205"/>
      <c r="CD613" s="205"/>
      <c r="CE613" s="205"/>
      <c r="CF613" s="205"/>
      <c r="CG613" s="205"/>
      <c r="CH613" s="205"/>
      <c r="CI613" s="205"/>
      <c r="CJ613" s="205"/>
      <c r="CK613" s="205"/>
      <c r="CL613" s="205"/>
      <c r="CM613" s="205"/>
      <c r="CN613" s="205"/>
      <c r="CO613" s="205"/>
      <c r="CP613" s="205"/>
      <c r="CQ613" s="205"/>
      <c r="CR613" s="205"/>
      <c r="CS613" s="205"/>
      <c r="CT613" s="205"/>
      <c r="CU613" s="205"/>
      <c r="CV613" s="205"/>
      <c r="CW613" s="205"/>
      <c r="CX613" s="205"/>
      <c r="CY613" s="205"/>
      <c r="CZ613" s="205"/>
      <c r="DA613" s="205"/>
      <c r="DB613" s="205"/>
      <c r="DC613" s="205"/>
      <c r="DD613" s="205"/>
      <c r="DE613" s="205"/>
      <c r="DF613" s="205"/>
      <c r="DG613" s="205"/>
      <c r="DH613" s="205"/>
      <c r="DI613" s="205"/>
      <c r="DJ613" s="205"/>
      <c r="DK613" s="205"/>
      <c r="DL613" s="205"/>
      <c r="DM613" s="205"/>
      <c r="DN613" s="205"/>
      <c r="DO613" s="205"/>
      <c r="DP613" s="205"/>
      <c r="DQ613" s="205"/>
      <c r="DR613" s="205"/>
      <c r="DS613" s="205"/>
      <c r="DT613" s="205"/>
      <c r="DU613" s="205"/>
      <c r="DV613" s="205"/>
      <c r="DW613" s="142"/>
      <c r="DX613" s="205"/>
      <c r="DY613" s="205"/>
      <c r="DZ613" s="205"/>
      <c r="EA613" s="205"/>
      <c r="EB613" s="205"/>
      <c r="EC613" s="205"/>
      <c r="ED613" s="205"/>
      <c r="EE613" s="205"/>
      <c r="EF613" s="205"/>
      <c r="EG613" s="205"/>
      <c r="EH613" s="205"/>
      <c r="EI613" s="205"/>
      <c r="EJ613" s="205"/>
      <c r="EK613" s="205"/>
      <c r="EL613" s="205"/>
      <c r="EM613" s="205"/>
      <c r="EN613" s="205"/>
      <c r="EO613" s="205"/>
      <c r="EP613" s="205"/>
      <c r="EQ613" s="205"/>
      <c r="ER613" s="142"/>
      <c r="ES613" s="205"/>
      <c r="ET613" s="205"/>
      <c r="EU613" s="205"/>
      <c r="EV613" s="205"/>
      <c r="EW613" s="205"/>
      <c r="EX613" s="205"/>
      <c r="EY613" s="205"/>
      <c r="EZ613" s="205"/>
      <c r="FA613" s="205"/>
      <c r="FB613" s="205"/>
      <c r="FC613" s="205"/>
      <c r="FD613" s="205"/>
      <c r="FE613" s="205"/>
      <c r="FF613" s="205"/>
      <c r="FG613" s="205"/>
      <c r="FH613" s="205"/>
      <c r="FI613" s="205"/>
      <c r="FJ613" s="205"/>
      <c r="FK613" s="205"/>
      <c r="FL613" s="205"/>
      <c r="FM613" s="205"/>
      <c r="FN613" s="205"/>
      <c r="FO613" s="205"/>
      <c r="FP613" s="205"/>
      <c r="FQ613" s="205"/>
      <c r="FR613" s="205"/>
      <c r="FS613" s="205"/>
      <c r="FT613" s="205"/>
      <c r="FU613" s="205"/>
      <c r="FV613" s="205"/>
      <c r="FW613" s="205"/>
      <c r="FX613" s="205"/>
      <c r="FY613" s="205"/>
      <c r="FZ613" s="205"/>
      <c r="GA613" s="205"/>
      <c r="GB613" s="205"/>
      <c r="GC613" s="205"/>
      <c r="GD613" s="205"/>
      <c r="GE613" s="205"/>
      <c r="GF613" s="205"/>
      <c r="GG613" s="205"/>
      <c r="GH613" s="205"/>
      <c r="GI613" s="205"/>
      <c r="GJ613" s="205"/>
      <c r="GK613" s="205"/>
      <c r="GL613" s="205"/>
      <c r="GM613" s="205"/>
      <c r="GN613" s="205"/>
      <c r="GO613" s="205"/>
      <c r="GP613" s="205"/>
      <c r="GQ613" s="205"/>
      <c r="GR613" s="205"/>
      <c r="GS613" s="205"/>
      <c r="GT613" s="205"/>
      <c r="GU613" s="205"/>
      <c r="GV613" s="205"/>
      <c r="GW613" s="205"/>
      <c r="GX613" s="205"/>
      <c r="GY613" s="205"/>
      <c r="GZ613" s="205"/>
      <c r="HA613" s="205"/>
      <c r="HB613" s="205"/>
      <c r="HC613" s="205"/>
      <c r="HD613" s="205"/>
      <c r="HE613" s="205"/>
      <c r="HF613" s="205"/>
      <c r="HG613" s="205"/>
      <c r="HH613" s="205"/>
      <c r="HI613" s="205"/>
      <c r="HJ613" s="205"/>
      <c r="HK613" s="205"/>
      <c r="HL613" s="205"/>
      <c r="HM613" s="205"/>
      <c r="HN613" s="205"/>
      <c r="HO613" s="205"/>
      <c r="HP613" s="205"/>
      <c r="HQ613" s="205"/>
      <c r="HR613" s="205"/>
      <c r="HS613" s="205"/>
      <c r="HT613" s="205"/>
      <c r="HU613" s="205"/>
      <c r="HV613" s="205"/>
      <c r="HW613" s="205"/>
      <c r="HX613" s="205"/>
      <c r="HY613" s="205"/>
      <c r="HZ613" s="205"/>
      <c r="IA613" s="205"/>
      <c r="IB613" s="205"/>
      <c r="IC613" s="205"/>
      <c r="ID613" s="205"/>
      <c r="IE613" s="205"/>
      <c r="IF613" s="205"/>
      <c r="IG613" s="205"/>
      <c r="IH613" s="205"/>
      <c r="II613" s="205"/>
      <c r="IJ613" s="205"/>
      <c r="IK613" s="205"/>
      <c r="IL613" s="205"/>
      <c r="IM613" s="205"/>
      <c r="IN613" s="205"/>
      <c r="IO613" s="205"/>
      <c r="IP613" s="205"/>
      <c r="IQ613" s="205"/>
      <c r="IR613" s="205"/>
      <c r="IS613" s="205"/>
      <c r="IT613" s="205"/>
      <c r="IU613" s="205"/>
      <c r="IV613" s="205"/>
      <c r="IW613" s="205"/>
      <c r="IX613" s="205"/>
      <c r="IY613" s="205"/>
      <c r="IZ613" s="205"/>
      <c r="JA613" s="205"/>
      <c r="JB613" s="205"/>
      <c r="JC613" s="205"/>
      <c r="JD613" s="205"/>
      <c r="JE613" s="205"/>
      <c r="JF613" s="205"/>
      <c r="JG613" s="142"/>
      <c r="JH613" s="205"/>
      <c r="JI613" s="205"/>
      <c r="JJ613" s="205"/>
      <c r="JK613" s="205"/>
      <c r="JL613" s="205"/>
      <c r="JM613" s="205"/>
      <c r="JN613" s="205"/>
      <c r="JO613" s="205"/>
      <c r="JP613" s="205"/>
      <c r="JQ613" s="205"/>
      <c r="JR613" s="205"/>
      <c r="JS613" s="205"/>
      <c r="JT613" s="205"/>
      <c r="JU613" s="205"/>
      <c r="JV613" s="205"/>
      <c r="JW613" s="205"/>
      <c r="JX613" s="205"/>
      <c r="JY613" s="205"/>
      <c r="JZ613" s="205"/>
      <c r="KA613" s="205"/>
      <c r="KB613" s="142"/>
    </row>
    <row r="614" spans="1:288" ht="15" customHeight="1" x14ac:dyDescent="0.25">
      <c r="B614" s="1590" t="s">
        <v>1948</v>
      </c>
      <c r="C614" s="1588" t="str">
        <v/>
      </c>
      <c r="D614" s="1588" t="str">
        <v/>
      </c>
      <c r="E614" s="1588" t="str">
        <v/>
      </c>
      <c r="F614" s="1588" t="str">
        <v/>
      </c>
      <c r="G614" s="1588" t="str">
        <v/>
      </c>
      <c r="H614" s="205"/>
      <c r="I614" s="205"/>
      <c r="J614" s="205"/>
      <c r="K614" s="205"/>
      <c r="L614" s="205"/>
      <c r="M614" s="205"/>
      <c r="N614" s="205"/>
      <c r="O614" s="205"/>
      <c r="P614" s="205"/>
      <c r="Q614" s="205"/>
      <c r="R614" s="205"/>
      <c r="S614" s="205"/>
      <c r="T614" s="205"/>
      <c r="U614" s="205"/>
      <c r="V614" s="205"/>
      <c r="W614" s="205"/>
      <c r="X614" s="205"/>
      <c r="Y614" s="205"/>
      <c r="Z614" s="205"/>
      <c r="AA614" s="205"/>
      <c r="AB614" s="205"/>
      <c r="AC614" s="205"/>
      <c r="AD614" s="205"/>
      <c r="AE614" s="205"/>
      <c r="AF614" s="205"/>
      <c r="AG614" s="205"/>
      <c r="AH614" s="205"/>
      <c r="AI614" s="205"/>
      <c r="AJ614" s="205"/>
      <c r="AK614" s="205"/>
      <c r="AL614" s="205"/>
      <c r="AM614" s="205"/>
      <c r="AN614" s="205"/>
      <c r="AO614" s="205"/>
      <c r="AP614" s="205"/>
      <c r="AQ614" s="205"/>
      <c r="AR614" s="205"/>
      <c r="AS614" s="205"/>
      <c r="AT614" s="205"/>
      <c r="AU614" s="205"/>
      <c r="AV614" s="205"/>
      <c r="AW614" s="205"/>
      <c r="AX614" s="205"/>
      <c r="AY614" s="205"/>
      <c r="AZ614" s="205"/>
      <c r="BA614" s="205"/>
      <c r="BB614" s="205"/>
      <c r="BC614" s="205"/>
      <c r="BD614" s="205"/>
      <c r="BE614" s="205"/>
      <c r="BF614" s="205"/>
      <c r="BG614" s="205"/>
      <c r="BH614" s="205"/>
      <c r="BI614" s="205"/>
      <c r="BJ614" s="205"/>
      <c r="BK614" s="205"/>
      <c r="BL614" s="205"/>
      <c r="BM614" s="205"/>
      <c r="BN614" s="205"/>
      <c r="BO614" s="205"/>
      <c r="BP614" s="205"/>
      <c r="BQ614" s="205"/>
      <c r="BR614" s="205"/>
      <c r="BS614" s="205"/>
      <c r="BT614" s="205"/>
      <c r="BU614" s="205"/>
      <c r="BV614" s="205"/>
      <c r="BW614" s="205"/>
      <c r="BX614" s="205"/>
      <c r="BY614" s="205"/>
      <c r="BZ614" s="205"/>
      <c r="CA614" s="205"/>
      <c r="CB614" s="205"/>
      <c r="CC614" s="205"/>
      <c r="CD614" s="205"/>
      <c r="CE614" s="205"/>
      <c r="CF614" s="205"/>
      <c r="CG614" s="205"/>
      <c r="CH614" s="205"/>
      <c r="CI614" s="205"/>
      <c r="CJ614" s="205"/>
      <c r="CK614" s="205"/>
      <c r="CL614" s="205"/>
      <c r="CM614" s="205"/>
      <c r="CN614" s="205"/>
      <c r="CO614" s="205"/>
      <c r="CP614" s="205"/>
      <c r="CQ614" s="205"/>
      <c r="CR614" s="205"/>
      <c r="CS614" s="205"/>
      <c r="CT614" s="205"/>
      <c r="CU614" s="205"/>
      <c r="CV614" s="205"/>
      <c r="CW614" s="205"/>
      <c r="CX614" s="205"/>
      <c r="CY614" s="205"/>
      <c r="CZ614" s="205"/>
      <c r="DA614" s="205"/>
      <c r="DB614" s="205"/>
      <c r="DC614" s="205"/>
      <c r="DD614" s="205"/>
      <c r="DE614" s="205"/>
      <c r="DF614" s="205"/>
      <c r="DG614" s="205"/>
      <c r="DH614" s="205"/>
      <c r="DI614" s="205"/>
      <c r="DJ614" s="205"/>
      <c r="DK614" s="205"/>
      <c r="DL614" s="205"/>
      <c r="DM614" s="205"/>
      <c r="DN614" s="205"/>
      <c r="DO614" s="205"/>
      <c r="DP614" s="205"/>
      <c r="DQ614" s="205"/>
      <c r="DR614" s="205"/>
      <c r="DS614" s="205"/>
      <c r="DT614" s="205"/>
      <c r="DU614" s="205"/>
      <c r="DV614" s="205"/>
      <c r="DW614" s="142"/>
      <c r="DX614" s="205"/>
      <c r="DY614" s="205"/>
      <c r="DZ614" s="205"/>
      <c r="EA614" s="205"/>
      <c r="EB614" s="205"/>
      <c r="EC614" s="205"/>
      <c r="ED614" s="205"/>
      <c r="EE614" s="205"/>
      <c r="EF614" s="205"/>
      <c r="EG614" s="205"/>
      <c r="EH614" s="205"/>
      <c r="EI614" s="205"/>
      <c r="EJ614" s="205"/>
      <c r="EK614" s="205"/>
      <c r="EL614" s="205"/>
      <c r="EM614" s="205"/>
      <c r="EN614" s="205"/>
      <c r="EO614" s="205"/>
      <c r="EP614" s="205"/>
      <c r="EQ614" s="205"/>
      <c r="ER614" s="142"/>
      <c r="ES614" s="205"/>
      <c r="ET614" s="205"/>
      <c r="EU614" s="205"/>
      <c r="EV614" s="205"/>
      <c r="EW614" s="205"/>
      <c r="EX614" s="205"/>
      <c r="EY614" s="205"/>
      <c r="EZ614" s="205"/>
      <c r="FA614" s="205"/>
      <c r="FB614" s="205"/>
      <c r="FC614" s="205"/>
      <c r="FD614" s="205"/>
      <c r="FE614" s="205"/>
      <c r="FF614" s="205"/>
      <c r="FG614" s="205"/>
      <c r="FH614" s="205"/>
      <c r="FI614" s="205"/>
      <c r="FJ614" s="205"/>
      <c r="FK614" s="205"/>
      <c r="FL614" s="205"/>
      <c r="FM614" s="205"/>
      <c r="FN614" s="205"/>
      <c r="FO614" s="205"/>
      <c r="FP614" s="205"/>
      <c r="FQ614" s="205"/>
      <c r="FR614" s="205"/>
      <c r="FS614" s="205"/>
      <c r="FT614" s="205"/>
      <c r="FU614" s="205"/>
      <c r="FV614" s="205"/>
      <c r="FW614" s="205"/>
      <c r="FX614" s="205"/>
      <c r="FY614" s="205"/>
      <c r="FZ614" s="205"/>
      <c r="GA614" s="205"/>
      <c r="GB614" s="205"/>
      <c r="GC614" s="205"/>
      <c r="GD614" s="205"/>
      <c r="GE614" s="205"/>
      <c r="GF614" s="205"/>
      <c r="GG614" s="205"/>
      <c r="GH614" s="205"/>
      <c r="GI614" s="205"/>
      <c r="GJ614" s="205"/>
      <c r="GK614" s="205"/>
      <c r="GL614" s="205"/>
      <c r="GM614" s="205"/>
      <c r="GN614" s="205"/>
      <c r="GO614" s="205"/>
      <c r="GP614" s="205"/>
      <c r="GQ614" s="205"/>
      <c r="GR614" s="205"/>
      <c r="GS614" s="205"/>
      <c r="GT614" s="205"/>
      <c r="GU614" s="205"/>
      <c r="GV614" s="205"/>
      <c r="GW614" s="205"/>
      <c r="GX614" s="205"/>
      <c r="GY614" s="205"/>
      <c r="GZ614" s="205"/>
      <c r="HA614" s="205"/>
      <c r="HB614" s="205"/>
      <c r="HC614" s="205"/>
      <c r="HD614" s="205"/>
      <c r="HE614" s="205"/>
      <c r="HF614" s="205"/>
      <c r="HG614" s="205"/>
      <c r="HH614" s="205"/>
      <c r="HI614" s="205"/>
      <c r="HJ614" s="205"/>
      <c r="HK614" s="205"/>
      <c r="HL614" s="205"/>
      <c r="HM614" s="205"/>
      <c r="HN614" s="205"/>
      <c r="HO614" s="205"/>
      <c r="HP614" s="205"/>
      <c r="HQ614" s="205"/>
      <c r="HR614" s="205"/>
      <c r="HS614" s="205"/>
      <c r="HT614" s="205"/>
      <c r="HU614" s="205"/>
      <c r="HV614" s="205"/>
      <c r="HW614" s="205"/>
      <c r="HX614" s="205"/>
      <c r="HY614" s="205"/>
      <c r="HZ614" s="205"/>
      <c r="IA614" s="205"/>
      <c r="IB614" s="205"/>
      <c r="IC614" s="205"/>
      <c r="ID614" s="205"/>
      <c r="IE614" s="205"/>
      <c r="IF614" s="205"/>
      <c r="IG614" s="205"/>
      <c r="IH614" s="205"/>
      <c r="II614" s="205"/>
      <c r="IJ614" s="205"/>
      <c r="IK614" s="205"/>
      <c r="IL614" s="205"/>
      <c r="IM614" s="205"/>
      <c r="IN614" s="205"/>
      <c r="IO614" s="205"/>
      <c r="IP614" s="205"/>
      <c r="IQ614" s="205"/>
      <c r="IR614" s="205"/>
      <c r="IS614" s="205"/>
      <c r="IT614" s="205"/>
      <c r="IU614" s="205"/>
      <c r="IV614" s="205"/>
      <c r="IW614" s="205"/>
      <c r="IX614" s="205"/>
      <c r="IY614" s="205"/>
      <c r="IZ614" s="205"/>
      <c r="JA614" s="205"/>
      <c r="JB614" s="205"/>
      <c r="JC614" s="205"/>
      <c r="JD614" s="205"/>
      <c r="JE614" s="205"/>
      <c r="JF614" s="205"/>
      <c r="JG614" s="142"/>
      <c r="JH614" s="205"/>
      <c r="JI614" s="205"/>
      <c r="JJ614" s="205"/>
      <c r="JK614" s="205"/>
      <c r="JL614" s="205"/>
      <c r="JM614" s="205"/>
      <c r="JN614" s="205"/>
      <c r="JO614" s="205"/>
      <c r="JP614" s="205"/>
      <c r="JQ614" s="205"/>
      <c r="JR614" s="205"/>
      <c r="JS614" s="205"/>
      <c r="JT614" s="205"/>
      <c r="JU614" s="205"/>
      <c r="JV614" s="205"/>
      <c r="JW614" s="205"/>
      <c r="JX614" s="205"/>
      <c r="JY614" s="205"/>
      <c r="JZ614" s="205"/>
      <c r="KA614" s="205"/>
      <c r="KB614" s="142"/>
    </row>
    <row r="615" spans="1:288" ht="15" customHeight="1" x14ac:dyDescent="0.25">
      <c r="B615" s="1590" t="s">
        <v>1949</v>
      </c>
      <c r="C615" s="1588" t="str">
        <v/>
      </c>
      <c r="D615" s="1588" t="str">
        <v/>
      </c>
      <c r="E615" s="1588" t="str">
        <v/>
      </c>
      <c r="F615" s="1588" t="str">
        <v/>
      </c>
      <c r="G615" s="1588" t="str">
        <v/>
      </c>
      <c r="H615" s="205"/>
      <c r="I615" s="205"/>
      <c r="J615" s="205"/>
      <c r="K615" s="205"/>
      <c r="L615" s="205"/>
      <c r="M615" s="205"/>
      <c r="N615" s="205"/>
      <c r="O615" s="205"/>
      <c r="P615" s="205"/>
      <c r="Q615" s="205"/>
      <c r="R615" s="205"/>
      <c r="S615" s="205"/>
      <c r="T615" s="205"/>
      <c r="U615" s="205"/>
      <c r="V615" s="205"/>
      <c r="W615" s="205"/>
      <c r="X615" s="205"/>
      <c r="Y615" s="205"/>
      <c r="Z615" s="205"/>
      <c r="AA615" s="205"/>
      <c r="AB615" s="205"/>
      <c r="AC615" s="205"/>
      <c r="AD615" s="205"/>
      <c r="AE615" s="205"/>
      <c r="AF615" s="205"/>
      <c r="AG615" s="205"/>
      <c r="AH615" s="205"/>
      <c r="AI615" s="205"/>
      <c r="AJ615" s="205"/>
      <c r="AK615" s="205"/>
      <c r="AL615" s="205"/>
      <c r="AM615" s="205"/>
      <c r="AN615" s="205"/>
      <c r="AO615" s="205"/>
      <c r="AP615" s="205"/>
      <c r="AQ615" s="205"/>
      <c r="AR615" s="205"/>
      <c r="AS615" s="205"/>
      <c r="AT615" s="205"/>
      <c r="AU615" s="205"/>
      <c r="AV615" s="205"/>
      <c r="AW615" s="205"/>
      <c r="AX615" s="205"/>
      <c r="AY615" s="205"/>
      <c r="AZ615" s="205"/>
      <c r="BA615" s="205"/>
      <c r="BB615" s="205"/>
      <c r="BC615" s="205"/>
      <c r="BD615" s="205"/>
      <c r="BE615" s="205"/>
      <c r="BF615" s="205"/>
      <c r="BG615" s="205"/>
      <c r="BH615" s="205"/>
      <c r="BI615" s="205"/>
      <c r="BJ615" s="205"/>
      <c r="BK615" s="205"/>
      <c r="BL615" s="205"/>
      <c r="BM615" s="205"/>
      <c r="BN615" s="205"/>
      <c r="BO615" s="205"/>
      <c r="BP615" s="205"/>
      <c r="BQ615" s="205"/>
      <c r="BR615" s="205"/>
      <c r="BS615" s="205"/>
      <c r="BT615" s="205"/>
      <c r="BU615" s="205"/>
      <c r="BV615" s="205"/>
      <c r="BW615" s="205"/>
      <c r="BX615" s="205"/>
      <c r="BY615" s="205"/>
      <c r="BZ615" s="205"/>
      <c r="CA615" s="205"/>
      <c r="CB615" s="205"/>
      <c r="CC615" s="205"/>
      <c r="CD615" s="205"/>
      <c r="CE615" s="205"/>
      <c r="CF615" s="205"/>
      <c r="CG615" s="205"/>
      <c r="CH615" s="205"/>
      <c r="CI615" s="205"/>
      <c r="CJ615" s="205"/>
      <c r="CK615" s="205"/>
      <c r="CL615" s="205"/>
      <c r="CM615" s="205"/>
      <c r="CN615" s="205"/>
      <c r="CO615" s="205"/>
      <c r="CP615" s="205"/>
      <c r="CQ615" s="205"/>
      <c r="CR615" s="205"/>
      <c r="CS615" s="205"/>
      <c r="CT615" s="205"/>
      <c r="CU615" s="205"/>
      <c r="CV615" s="205"/>
      <c r="CW615" s="205"/>
      <c r="CX615" s="205"/>
      <c r="CY615" s="205"/>
      <c r="CZ615" s="205"/>
      <c r="DA615" s="205"/>
      <c r="DB615" s="205"/>
      <c r="DC615" s="205"/>
      <c r="DD615" s="205"/>
      <c r="DE615" s="205"/>
      <c r="DF615" s="205"/>
      <c r="DG615" s="205"/>
      <c r="DH615" s="205"/>
      <c r="DI615" s="205"/>
      <c r="DJ615" s="205"/>
      <c r="DK615" s="205"/>
      <c r="DL615" s="205"/>
      <c r="DM615" s="205"/>
      <c r="DN615" s="205"/>
      <c r="DO615" s="205"/>
      <c r="DP615" s="205"/>
      <c r="DQ615" s="205"/>
      <c r="DR615" s="205"/>
      <c r="DS615" s="205"/>
      <c r="DT615" s="205"/>
      <c r="DU615" s="205"/>
      <c r="DV615" s="205"/>
      <c r="DW615" s="142"/>
      <c r="DX615" s="205"/>
      <c r="DY615" s="205"/>
      <c r="DZ615" s="205"/>
      <c r="EA615" s="205"/>
      <c r="EB615" s="205"/>
      <c r="EC615" s="205"/>
      <c r="ED615" s="205"/>
      <c r="EE615" s="205"/>
      <c r="EF615" s="205"/>
      <c r="EG615" s="205"/>
      <c r="EH615" s="205"/>
      <c r="EI615" s="205"/>
      <c r="EJ615" s="205"/>
      <c r="EK615" s="205"/>
      <c r="EL615" s="205"/>
      <c r="EM615" s="205"/>
      <c r="EN615" s="205"/>
      <c r="EO615" s="205"/>
      <c r="EP615" s="205"/>
      <c r="EQ615" s="205"/>
      <c r="ER615" s="142"/>
      <c r="ES615" s="205"/>
      <c r="ET615" s="205"/>
      <c r="EU615" s="205"/>
      <c r="EV615" s="205"/>
      <c r="EW615" s="205"/>
      <c r="EX615" s="205"/>
      <c r="EY615" s="205"/>
      <c r="EZ615" s="205"/>
      <c r="FA615" s="205"/>
      <c r="FB615" s="205"/>
      <c r="FC615" s="205"/>
      <c r="FD615" s="205"/>
      <c r="FE615" s="205"/>
      <c r="FF615" s="205"/>
      <c r="FG615" s="205"/>
      <c r="FH615" s="205"/>
      <c r="FI615" s="205"/>
      <c r="FJ615" s="205"/>
      <c r="FK615" s="205"/>
      <c r="FL615" s="205"/>
      <c r="FM615" s="205"/>
      <c r="FN615" s="205"/>
      <c r="FO615" s="205"/>
      <c r="FP615" s="205"/>
      <c r="FQ615" s="205"/>
      <c r="FR615" s="205"/>
      <c r="FS615" s="205"/>
      <c r="FT615" s="205"/>
      <c r="FU615" s="205"/>
      <c r="FV615" s="205"/>
      <c r="FW615" s="205"/>
      <c r="FX615" s="205"/>
      <c r="FY615" s="205"/>
      <c r="FZ615" s="205"/>
      <c r="GA615" s="205"/>
      <c r="GB615" s="205"/>
      <c r="GC615" s="205"/>
      <c r="GD615" s="205"/>
      <c r="GE615" s="205"/>
      <c r="GF615" s="205"/>
      <c r="GG615" s="205"/>
      <c r="GH615" s="205"/>
      <c r="GI615" s="205"/>
      <c r="GJ615" s="205"/>
      <c r="GK615" s="205"/>
      <c r="GL615" s="205"/>
      <c r="GM615" s="205"/>
      <c r="GN615" s="205"/>
      <c r="GO615" s="205"/>
      <c r="GP615" s="205"/>
      <c r="GQ615" s="205"/>
      <c r="GR615" s="205"/>
      <c r="GS615" s="205"/>
      <c r="GT615" s="205"/>
      <c r="GU615" s="205"/>
      <c r="GV615" s="205"/>
      <c r="GW615" s="205"/>
      <c r="GX615" s="205"/>
      <c r="GY615" s="205"/>
      <c r="GZ615" s="205"/>
      <c r="HA615" s="205"/>
      <c r="HB615" s="205"/>
      <c r="HC615" s="205"/>
      <c r="HD615" s="205"/>
      <c r="HE615" s="205"/>
      <c r="HF615" s="205"/>
      <c r="HG615" s="205"/>
      <c r="HH615" s="205"/>
      <c r="HI615" s="205"/>
      <c r="HJ615" s="205"/>
      <c r="HK615" s="205"/>
      <c r="HL615" s="205"/>
      <c r="HM615" s="205"/>
      <c r="HN615" s="205"/>
      <c r="HO615" s="205"/>
      <c r="HP615" s="205"/>
      <c r="HQ615" s="205"/>
      <c r="HR615" s="205"/>
      <c r="HS615" s="205"/>
      <c r="HT615" s="205"/>
      <c r="HU615" s="205"/>
      <c r="HV615" s="205"/>
      <c r="HW615" s="205"/>
      <c r="HX615" s="205"/>
      <c r="HY615" s="205"/>
      <c r="HZ615" s="205"/>
      <c r="IA615" s="205"/>
      <c r="IB615" s="205"/>
      <c r="IC615" s="205"/>
      <c r="ID615" s="205"/>
      <c r="IE615" s="205"/>
      <c r="IF615" s="205"/>
      <c r="IG615" s="205"/>
      <c r="IH615" s="205"/>
      <c r="II615" s="205"/>
      <c r="IJ615" s="205"/>
      <c r="IK615" s="205"/>
      <c r="IL615" s="205"/>
      <c r="IM615" s="205"/>
      <c r="IN615" s="205"/>
      <c r="IO615" s="205"/>
      <c r="IP615" s="205"/>
      <c r="IQ615" s="205"/>
      <c r="IR615" s="205"/>
      <c r="IS615" s="205"/>
      <c r="IT615" s="205"/>
      <c r="IU615" s="205"/>
      <c r="IV615" s="205"/>
      <c r="IW615" s="205"/>
      <c r="IX615" s="205"/>
      <c r="IY615" s="205"/>
      <c r="IZ615" s="205"/>
      <c r="JA615" s="205"/>
      <c r="JB615" s="205"/>
      <c r="JC615" s="205"/>
      <c r="JD615" s="205"/>
      <c r="JE615" s="205"/>
      <c r="JF615" s="205"/>
      <c r="JG615" s="142"/>
      <c r="JH615" s="205"/>
      <c r="JI615" s="205"/>
      <c r="JJ615" s="205"/>
      <c r="JK615" s="205"/>
      <c r="JL615" s="205"/>
      <c r="JM615" s="205"/>
      <c r="JN615" s="205"/>
      <c r="JO615" s="205"/>
      <c r="JP615" s="205"/>
      <c r="JQ615" s="205"/>
      <c r="JR615" s="205"/>
      <c r="JS615" s="205"/>
      <c r="JT615" s="205"/>
      <c r="JU615" s="205"/>
      <c r="JV615" s="205"/>
      <c r="JW615" s="205"/>
      <c r="JX615" s="205"/>
      <c r="JY615" s="205"/>
      <c r="JZ615" s="205"/>
      <c r="KA615" s="205"/>
      <c r="KB615" s="142"/>
    </row>
    <row r="616" spans="1:288" ht="15" customHeight="1" x14ac:dyDescent="0.25">
      <c r="B616" s="1597" t="s">
        <v>1950</v>
      </c>
      <c r="C616" s="1588" t="str">
        <v/>
      </c>
      <c r="D616" s="1588" t="str">
        <v/>
      </c>
      <c r="E616" s="1588" t="str">
        <v/>
      </c>
      <c r="F616" s="1588" t="str">
        <v/>
      </c>
      <c r="G616" s="1588" t="str">
        <v/>
      </c>
      <c r="H616" s="206"/>
      <c r="I616" s="206"/>
      <c r="J616" s="206"/>
      <c r="K616" s="206"/>
      <c r="L616" s="206"/>
      <c r="M616" s="206"/>
      <c r="N616" s="206"/>
      <c r="O616" s="206"/>
      <c r="P616" s="206"/>
      <c r="Q616" s="206"/>
      <c r="R616" s="206"/>
      <c r="S616" s="206"/>
      <c r="T616" s="206"/>
      <c r="U616" s="206"/>
      <c r="V616" s="206"/>
      <c r="W616" s="206"/>
      <c r="X616" s="206"/>
      <c r="Y616" s="206"/>
      <c r="Z616" s="206"/>
      <c r="AA616" s="206"/>
      <c r="AB616" s="206"/>
      <c r="AC616" s="206"/>
      <c r="AD616" s="206"/>
      <c r="AE616" s="206"/>
      <c r="AF616" s="206"/>
      <c r="AG616" s="206"/>
      <c r="AH616" s="206"/>
      <c r="AI616" s="206"/>
      <c r="AJ616" s="206"/>
      <c r="AK616" s="206"/>
      <c r="AL616" s="206"/>
      <c r="AM616" s="206"/>
      <c r="AN616" s="206"/>
      <c r="AO616" s="206"/>
      <c r="AP616" s="206"/>
      <c r="AQ616" s="206"/>
      <c r="AR616" s="206"/>
      <c r="AS616" s="206"/>
      <c r="AT616" s="206"/>
      <c r="AU616" s="206"/>
      <c r="AV616" s="206"/>
      <c r="AW616" s="206"/>
      <c r="AX616" s="206"/>
      <c r="AY616" s="206"/>
      <c r="AZ616" s="206"/>
      <c r="BA616" s="206"/>
      <c r="BB616" s="206"/>
      <c r="BC616" s="206"/>
      <c r="BD616" s="206"/>
      <c r="BE616" s="206"/>
      <c r="BF616" s="206"/>
      <c r="BG616" s="206"/>
      <c r="BH616" s="206"/>
      <c r="BI616" s="206"/>
      <c r="BJ616" s="206"/>
      <c r="BK616" s="206"/>
      <c r="BL616" s="206"/>
      <c r="BM616" s="206"/>
      <c r="BN616" s="206"/>
      <c r="BO616" s="206"/>
      <c r="BP616" s="206"/>
      <c r="BQ616" s="206"/>
      <c r="BR616" s="206"/>
      <c r="BS616" s="206"/>
      <c r="BT616" s="206"/>
      <c r="BU616" s="206"/>
      <c r="BV616" s="206"/>
      <c r="BW616" s="206"/>
      <c r="BX616" s="206"/>
      <c r="BY616" s="206"/>
      <c r="BZ616" s="206"/>
      <c r="CA616" s="206"/>
      <c r="CB616" s="206"/>
      <c r="CC616" s="206"/>
      <c r="CD616" s="206"/>
      <c r="CE616" s="206"/>
      <c r="CF616" s="206"/>
      <c r="CG616" s="206"/>
      <c r="CH616" s="206"/>
      <c r="CI616" s="206"/>
      <c r="CJ616" s="206"/>
      <c r="CK616" s="206"/>
      <c r="CL616" s="206"/>
      <c r="CM616" s="206"/>
      <c r="CN616" s="206"/>
      <c r="CO616" s="206"/>
      <c r="CP616" s="206"/>
      <c r="CQ616" s="206"/>
      <c r="CR616" s="206"/>
      <c r="CS616" s="206"/>
      <c r="CT616" s="206"/>
      <c r="CU616" s="206"/>
      <c r="CV616" s="206"/>
      <c r="CW616" s="206"/>
      <c r="CX616" s="206"/>
      <c r="CY616" s="206"/>
      <c r="CZ616" s="206"/>
      <c r="DA616" s="206"/>
      <c r="DB616" s="206"/>
      <c r="DC616" s="206"/>
      <c r="DD616" s="206"/>
      <c r="DE616" s="206"/>
      <c r="DF616" s="206"/>
      <c r="DG616" s="206"/>
      <c r="DH616" s="206"/>
      <c r="DI616" s="206"/>
      <c r="DJ616" s="206"/>
      <c r="DK616" s="206"/>
      <c r="DL616" s="206"/>
      <c r="DM616" s="206"/>
      <c r="DN616" s="206"/>
      <c r="DO616" s="206"/>
      <c r="DP616" s="206"/>
      <c r="DQ616" s="206"/>
      <c r="DR616" s="206"/>
      <c r="DS616" s="206"/>
      <c r="DT616" s="206"/>
      <c r="DU616" s="206"/>
      <c r="DV616" s="206"/>
      <c r="DW616" s="207"/>
      <c r="DX616" s="206"/>
      <c r="DY616" s="206"/>
      <c r="DZ616" s="206"/>
      <c r="EA616" s="206"/>
      <c r="EB616" s="206"/>
      <c r="EC616" s="206"/>
      <c r="ED616" s="206"/>
      <c r="EE616" s="206"/>
      <c r="EF616" s="206"/>
      <c r="EG616" s="206"/>
      <c r="EH616" s="206"/>
      <c r="EI616" s="206"/>
      <c r="EJ616" s="206"/>
      <c r="EK616" s="206"/>
      <c r="EL616" s="206"/>
      <c r="EM616" s="206"/>
      <c r="EN616" s="206"/>
      <c r="EO616" s="206"/>
      <c r="EP616" s="206"/>
      <c r="EQ616" s="206"/>
      <c r="ER616" s="207"/>
      <c r="ES616" s="206"/>
      <c r="ET616" s="206"/>
      <c r="EU616" s="206"/>
      <c r="EV616" s="206"/>
      <c r="EW616" s="206"/>
      <c r="EX616" s="206"/>
      <c r="EY616" s="206"/>
      <c r="EZ616" s="206"/>
      <c r="FA616" s="206"/>
      <c r="FB616" s="206"/>
      <c r="FC616" s="206"/>
      <c r="FD616" s="206"/>
      <c r="FE616" s="206"/>
      <c r="FF616" s="206"/>
      <c r="FG616" s="206"/>
      <c r="FH616" s="206"/>
      <c r="FI616" s="206"/>
      <c r="FJ616" s="206"/>
      <c r="FK616" s="206"/>
      <c r="FL616" s="206"/>
      <c r="FM616" s="206"/>
      <c r="FN616" s="206"/>
      <c r="FO616" s="206"/>
      <c r="FP616" s="206"/>
      <c r="FQ616" s="206"/>
      <c r="FR616" s="206"/>
      <c r="FS616" s="206"/>
      <c r="FT616" s="206"/>
      <c r="FU616" s="206"/>
      <c r="FV616" s="206"/>
      <c r="FW616" s="206"/>
      <c r="FX616" s="206"/>
      <c r="FY616" s="206"/>
      <c r="FZ616" s="206"/>
      <c r="GA616" s="206"/>
      <c r="GB616" s="206"/>
      <c r="GC616" s="206"/>
      <c r="GD616" s="206"/>
      <c r="GE616" s="206"/>
      <c r="GF616" s="206"/>
      <c r="GG616" s="206"/>
      <c r="GH616" s="206"/>
      <c r="GI616" s="206"/>
      <c r="GJ616" s="206"/>
      <c r="GK616" s="206"/>
      <c r="GL616" s="206"/>
      <c r="GM616" s="206"/>
      <c r="GN616" s="206"/>
      <c r="GO616" s="206"/>
      <c r="GP616" s="206"/>
      <c r="GQ616" s="206"/>
      <c r="GR616" s="206"/>
      <c r="GS616" s="206"/>
      <c r="GT616" s="206"/>
      <c r="GU616" s="206"/>
      <c r="GV616" s="206"/>
      <c r="GW616" s="206"/>
      <c r="GX616" s="206"/>
      <c r="GY616" s="206"/>
      <c r="GZ616" s="206"/>
      <c r="HA616" s="206"/>
      <c r="HB616" s="206"/>
      <c r="HC616" s="206"/>
      <c r="HD616" s="206"/>
      <c r="HE616" s="206"/>
      <c r="HF616" s="206"/>
      <c r="HG616" s="206"/>
      <c r="HH616" s="206"/>
      <c r="HI616" s="206"/>
      <c r="HJ616" s="206"/>
      <c r="HK616" s="206"/>
      <c r="HL616" s="206"/>
      <c r="HM616" s="206"/>
      <c r="HN616" s="206"/>
      <c r="HO616" s="206"/>
      <c r="HP616" s="206"/>
      <c r="HQ616" s="206"/>
      <c r="HR616" s="206"/>
      <c r="HS616" s="206"/>
      <c r="HT616" s="206"/>
      <c r="HU616" s="206"/>
      <c r="HV616" s="206"/>
      <c r="HW616" s="206"/>
      <c r="HX616" s="206"/>
      <c r="HY616" s="206"/>
      <c r="HZ616" s="206"/>
      <c r="IA616" s="206"/>
      <c r="IB616" s="206"/>
      <c r="IC616" s="206"/>
      <c r="ID616" s="206"/>
      <c r="IE616" s="206"/>
      <c r="IF616" s="206"/>
      <c r="IG616" s="206"/>
      <c r="IH616" s="206"/>
      <c r="II616" s="206"/>
      <c r="IJ616" s="206"/>
      <c r="IK616" s="206"/>
      <c r="IL616" s="206"/>
      <c r="IM616" s="206"/>
      <c r="IN616" s="206"/>
      <c r="IO616" s="206"/>
      <c r="IP616" s="206"/>
      <c r="IQ616" s="206"/>
      <c r="IR616" s="206"/>
      <c r="IS616" s="206"/>
      <c r="IT616" s="206"/>
      <c r="IU616" s="206"/>
      <c r="IV616" s="206"/>
      <c r="IW616" s="206"/>
      <c r="IX616" s="206"/>
      <c r="IY616" s="206"/>
      <c r="IZ616" s="206"/>
      <c r="JA616" s="206"/>
      <c r="JB616" s="206"/>
      <c r="JC616" s="206"/>
      <c r="JD616" s="206"/>
      <c r="JE616" s="206"/>
      <c r="JF616" s="206"/>
      <c r="JG616" s="207"/>
      <c r="JH616" s="206"/>
      <c r="JI616" s="206"/>
      <c r="JJ616" s="206"/>
      <c r="JK616" s="206"/>
      <c r="JL616" s="206"/>
      <c r="JM616" s="206"/>
      <c r="JN616" s="206"/>
      <c r="JO616" s="206"/>
      <c r="JP616" s="206"/>
      <c r="JQ616" s="206"/>
      <c r="JR616" s="206"/>
      <c r="JS616" s="206"/>
      <c r="JT616" s="206"/>
      <c r="JU616" s="206"/>
      <c r="JV616" s="206"/>
      <c r="JW616" s="206"/>
      <c r="JX616" s="206"/>
      <c r="JY616" s="206"/>
      <c r="JZ616" s="206"/>
      <c r="KA616" s="206"/>
      <c r="KB616" s="207"/>
    </row>
    <row r="617" spans="1:288" ht="15" customHeight="1" x14ac:dyDescent="0.25">
      <c r="B617" s="1608" t="s">
        <v>331</v>
      </c>
      <c r="C617" s="221"/>
      <c r="D617" s="221"/>
      <c r="E617" s="221"/>
      <c r="F617" s="221"/>
      <c r="G617" s="221"/>
      <c r="H617" s="251"/>
      <c r="I617" s="251"/>
      <c r="J617" s="251"/>
      <c r="K617" s="251"/>
      <c r="L617" s="251"/>
      <c r="M617" s="251"/>
      <c r="N617" s="251"/>
      <c r="O617" s="251"/>
      <c r="P617" s="251"/>
      <c r="Q617" s="251"/>
      <c r="R617" s="251"/>
      <c r="S617" s="251"/>
      <c r="T617" s="251"/>
      <c r="U617" s="251"/>
      <c r="V617" s="251"/>
      <c r="W617" s="251"/>
      <c r="X617" s="251"/>
      <c r="Y617" s="251"/>
      <c r="Z617" s="251"/>
      <c r="AA617" s="251"/>
      <c r="AB617" s="251"/>
      <c r="AC617" s="251"/>
      <c r="AD617" s="251"/>
      <c r="AE617" s="251"/>
      <c r="AF617" s="251"/>
      <c r="AG617" s="251"/>
      <c r="AH617" s="251"/>
      <c r="AI617" s="251"/>
      <c r="AJ617" s="251"/>
      <c r="AK617" s="251"/>
      <c r="AL617" s="251"/>
      <c r="AM617" s="251"/>
      <c r="AN617" s="251"/>
      <c r="AO617" s="251"/>
      <c r="AP617" s="251"/>
      <c r="AQ617" s="251"/>
      <c r="AR617" s="251"/>
      <c r="AS617" s="251"/>
      <c r="AT617" s="251"/>
      <c r="AU617" s="251"/>
      <c r="AV617" s="251"/>
      <c r="AW617" s="251"/>
      <c r="AX617" s="251"/>
      <c r="AY617" s="251"/>
      <c r="AZ617" s="251"/>
      <c r="BA617" s="251"/>
      <c r="BB617" s="251"/>
      <c r="BC617" s="251"/>
      <c r="BD617" s="251"/>
      <c r="BE617" s="251"/>
      <c r="BF617" s="251"/>
      <c r="BG617" s="251"/>
      <c r="BH617" s="251"/>
      <c r="BI617" s="251"/>
      <c r="BJ617" s="251"/>
      <c r="BK617" s="251"/>
      <c r="BL617" s="251"/>
      <c r="BM617" s="251"/>
      <c r="BN617" s="251"/>
      <c r="BO617" s="251"/>
      <c r="BP617" s="251"/>
      <c r="BQ617" s="251"/>
      <c r="BR617" s="251"/>
      <c r="BS617" s="251"/>
      <c r="BT617" s="251"/>
      <c r="BU617" s="251"/>
      <c r="BV617" s="251"/>
      <c r="BW617" s="251"/>
      <c r="BX617" s="251"/>
      <c r="BY617" s="251"/>
      <c r="BZ617" s="251"/>
      <c r="CA617" s="251"/>
      <c r="CB617" s="251"/>
      <c r="CC617" s="251"/>
      <c r="CD617" s="251"/>
      <c r="CE617" s="251"/>
      <c r="CF617" s="251"/>
      <c r="CG617" s="251"/>
      <c r="CH617" s="251"/>
      <c r="CI617" s="251"/>
      <c r="CJ617" s="251"/>
      <c r="CK617" s="251"/>
      <c r="CL617" s="251"/>
      <c r="CM617" s="251"/>
      <c r="CN617" s="251"/>
      <c r="CO617" s="251"/>
      <c r="CP617" s="251"/>
      <c r="CQ617" s="251"/>
      <c r="CR617" s="251"/>
      <c r="CS617" s="251"/>
      <c r="CT617" s="251"/>
      <c r="CU617" s="251"/>
      <c r="CV617" s="251"/>
      <c r="CW617" s="251"/>
      <c r="CX617" s="251"/>
      <c r="CY617" s="251"/>
      <c r="CZ617" s="251"/>
      <c r="DA617" s="251"/>
      <c r="DB617" s="251"/>
      <c r="DC617" s="251"/>
      <c r="DD617" s="251"/>
      <c r="DE617" s="251"/>
      <c r="DF617" s="251"/>
      <c r="DG617" s="251"/>
      <c r="DH617" s="251"/>
      <c r="DI617" s="251"/>
      <c r="DJ617" s="251"/>
      <c r="DK617" s="251"/>
      <c r="DL617" s="251"/>
      <c r="DM617" s="251"/>
      <c r="DN617" s="251"/>
      <c r="DO617" s="251"/>
      <c r="DP617" s="251"/>
      <c r="DQ617" s="251"/>
      <c r="DR617" s="251"/>
      <c r="DS617" s="251"/>
      <c r="DT617" s="251"/>
      <c r="DU617" s="251"/>
      <c r="DV617" s="251"/>
      <c r="DW617" s="242"/>
      <c r="DX617" s="251"/>
      <c r="DY617" s="251"/>
      <c r="DZ617" s="251"/>
      <c r="EA617" s="251"/>
      <c r="EB617" s="251"/>
      <c r="EC617" s="251"/>
      <c r="ED617" s="251"/>
      <c r="EE617" s="251"/>
      <c r="EF617" s="251"/>
      <c r="EG617" s="251"/>
      <c r="EH617" s="251"/>
      <c r="EI617" s="251"/>
      <c r="EJ617" s="251"/>
      <c r="EK617" s="251"/>
      <c r="EL617" s="251"/>
      <c r="EM617" s="251"/>
      <c r="EN617" s="251"/>
      <c r="EO617" s="251"/>
      <c r="EP617" s="251"/>
      <c r="EQ617" s="251"/>
      <c r="ER617" s="242"/>
      <c r="ES617" s="251"/>
      <c r="ET617" s="251"/>
      <c r="EU617" s="251"/>
      <c r="EV617" s="251"/>
      <c r="EW617" s="251"/>
      <c r="EX617" s="251"/>
      <c r="EY617" s="251"/>
      <c r="EZ617" s="251"/>
      <c r="FA617" s="251"/>
      <c r="FB617" s="251"/>
      <c r="FC617" s="251"/>
      <c r="FD617" s="251"/>
      <c r="FE617" s="251"/>
      <c r="FF617" s="251"/>
      <c r="FG617" s="251"/>
      <c r="FH617" s="251"/>
      <c r="FI617" s="251"/>
      <c r="FJ617" s="251"/>
      <c r="FK617" s="251"/>
      <c r="FL617" s="251"/>
      <c r="FM617" s="251"/>
      <c r="FN617" s="251"/>
      <c r="FO617" s="251"/>
      <c r="FP617" s="251"/>
      <c r="FQ617" s="251"/>
      <c r="FR617" s="251"/>
      <c r="FS617" s="251"/>
      <c r="FT617" s="251"/>
      <c r="FU617" s="251"/>
      <c r="FV617" s="251"/>
      <c r="FW617" s="251"/>
      <c r="FX617" s="251"/>
      <c r="FY617" s="251"/>
      <c r="FZ617" s="251"/>
      <c r="GA617" s="251"/>
      <c r="GB617" s="251"/>
      <c r="GC617" s="251"/>
      <c r="GD617" s="251"/>
      <c r="GE617" s="251"/>
      <c r="GF617" s="251"/>
      <c r="GG617" s="251"/>
      <c r="GH617" s="251"/>
      <c r="GI617" s="251"/>
      <c r="GJ617" s="251"/>
      <c r="GK617" s="251"/>
      <c r="GL617" s="251"/>
      <c r="GM617" s="251"/>
      <c r="GN617" s="251"/>
      <c r="GO617" s="251"/>
      <c r="GP617" s="251"/>
      <c r="GQ617" s="251"/>
      <c r="GR617" s="251"/>
      <c r="GS617" s="251"/>
      <c r="GT617" s="251"/>
      <c r="GU617" s="251"/>
      <c r="GV617" s="251"/>
      <c r="GW617" s="251"/>
      <c r="GX617" s="251"/>
      <c r="GY617" s="251"/>
      <c r="GZ617" s="251"/>
      <c r="HA617" s="251"/>
      <c r="HB617" s="251"/>
      <c r="HC617" s="251"/>
      <c r="HD617" s="251"/>
      <c r="HE617" s="251"/>
      <c r="HF617" s="251"/>
      <c r="HG617" s="251"/>
      <c r="HH617" s="251"/>
      <c r="HI617" s="251"/>
      <c r="HJ617" s="251"/>
      <c r="HK617" s="251"/>
      <c r="HL617" s="251"/>
      <c r="HM617" s="251"/>
      <c r="HN617" s="251"/>
      <c r="HO617" s="251"/>
      <c r="HP617" s="251"/>
      <c r="HQ617" s="251"/>
      <c r="HR617" s="251"/>
      <c r="HS617" s="251"/>
      <c r="HT617" s="251"/>
      <c r="HU617" s="251"/>
      <c r="HV617" s="251"/>
      <c r="HW617" s="251"/>
      <c r="HX617" s="251"/>
      <c r="HY617" s="251"/>
      <c r="HZ617" s="251"/>
      <c r="IA617" s="251"/>
      <c r="IB617" s="251"/>
      <c r="IC617" s="251"/>
      <c r="ID617" s="251"/>
      <c r="IE617" s="251"/>
      <c r="IF617" s="251"/>
      <c r="IG617" s="251"/>
      <c r="IH617" s="251"/>
      <c r="II617" s="251"/>
      <c r="IJ617" s="251"/>
      <c r="IK617" s="251"/>
      <c r="IL617" s="251"/>
      <c r="IM617" s="251"/>
      <c r="IN617" s="251"/>
      <c r="IO617" s="251"/>
      <c r="IP617" s="251"/>
      <c r="IQ617" s="251"/>
      <c r="IR617" s="251"/>
      <c r="IS617" s="251"/>
      <c r="IT617" s="251"/>
      <c r="IU617" s="251"/>
      <c r="IV617" s="251"/>
      <c r="IW617" s="251"/>
      <c r="IX617" s="251"/>
      <c r="IY617" s="251"/>
      <c r="IZ617" s="251"/>
      <c r="JA617" s="251"/>
      <c r="JB617" s="251"/>
      <c r="JC617" s="251"/>
      <c r="JD617" s="251"/>
      <c r="JE617" s="251"/>
      <c r="JF617" s="251"/>
      <c r="JG617" s="242"/>
      <c r="JH617" s="251"/>
      <c r="JI617" s="251"/>
      <c r="JJ617" s="251"/>
      <c r="JK617" s="251"/>
      <c r="JL617" s="251"/>
      <c r="JM617" s="251"/>
      <c r="JN617" s="251"/>
      <c r="JO617" s="251"/>
      <c r="JP617" s="251"/>
      <c r="JQ617" s="251"/>
      <c r="JR617" s="251"/>
      <c r="JS617" s="251"/>
      <c r="JT617" s="251"/>
      <c r="JU617" s="251"/>
      <c r="JV617" s="251"/>
      <c r="JW617" s="251"/>
      <c r="JX617" s="251"/>
      <c r="JY617" s="251"/>
      <c r="JZ617" s="251"/>
      <c r="KA617" s="251"/>
      <c r="KB617" s="983"/>
    </row>
    <row r="618" spans="1:288" ht="60" customHeight="1" x14ac:dyDescent="0.25">
      <c r="A618" s="227" t="s">
        <v>1775</v>
      </c>
      <c r="B618" s="56"/>
      <c r="C618" s="56"/>
      <c r="D618" s="72"/>
      <c r="E618" s="72"/>
      <c r="F618" s="72"/>
      <c r="G618" s="72"/>
    </row>
    <row r="619" spans="1:288" ht="60" customHeight="1" x14ac:dyDescent="0.25">
      <c r="B619" s="246" t="s">
        <v>230</v>
      </c>
      <c r="C619" s="219" t="s">
        <v>379</v>
      </c>
      <c r="D619" s="247" t="s">
        <v>357</v>
      </c>
      <c r="E619" s="219" t="s">
        <v>358</v>
      </c>
      <c r="F619" s="663" t="s">
        <v>1057</v>
      </c>
      <c r="G619" s="663" t="s">
        <v>1384</v>
      </c>
      <c r="H619" s="1609" t="s">
        <v>228</v>
      </c>
      <c r="I619" s="1609" t="str">
        <f t="shared" ref="I619:BT619" si="20">"T+" &amp; (COLUMN(I619)-COLUMN($H619))</f>
        <v>T+1</v>
      </c>
      <c r="J619" s="1609" t="str">
        <f t="shared" si="20"/>
        <v>T+2</v>
      </c>
      <c r="K619" s="1609" t="str">
        <f t="shared" si="20"/>
        <v>T+3</v>
      </c>
      <c r="L619" s="1609" t="str">
        <f t="shared" si="20"/>
        <v>T+4</v>
      </c>
      <c r="M619" s="1609" t="str">
        <f t="shared" si="20"/>
        <v>T+5</v>
      </c>
      <c r="N619" s="1609" t="str">
        <f t="shared" si="20"/>
        <v>T+6</v>
      </c>
      <c r="O619" s="1609" t="str">
        <f t="shared" si="20"/>
        <v>T+7</v>
      </c>
      <c r="P619" s="1609" t="str">
        <f t="shared" si="20"/>
        <v>T+8</v>
      </c>
      <c r="Q619" s="1609" t="str">
        <f t="shared" si="20"/>
        <v>T+9</v>
      </c>
      <c r="R619" s="1609" t="str">
        <f t="shared" si="20"/>
        <v>T+10</v>
      </c>
      <c r="S619" s="1609" t="str">
        <f t="shared" si="20"/>
        <v>T+11</v>
      </c>
      <c r="T619" s="1609" t="str">
        <f t="shared" si="20"/>
        <v>T+12</v>
      </c>
      <c r="U619" s="1609" t="str">
        <f t="shared" si="20"/>
        <v>T+13</v>
      </c>
      <c r="V619" s="1609" t="str">
        <f t="shared" si="20"/>
        <v>T+14</v>
      </c>
      <c r="W619" s="1609" t="str">
        <f t="shared" si="20"/>
        <v>T+15</v>
      </c>
      <c r="X619" s="1609" t="str">
        <f t="shared" si="20"/>
        <v>T+16</v>
      </c>
      <c r="Y619" s="1609" t="str">
        <f t="shared" si="20"/>
        <v>T+17</v>
      </c>
      <c r="Z619" s="1609" t="str">
        <f t="shared" si="20"/>
        <v>T+18</v>
      </c>
      <c r="AA619" s="1609" t="str">
        <f t="shared" si="20"/>
        <v>T+19</v>
      </c>
      <c r="AB619" s="1609" t="str">
        <f t="shared" si="20"/>
        <v>T+20</v>
      </c>
      <c r="AC619" s="1609" t="str">
        <f t="shared" si="20"/>
        <v>T+21</v>
      </c>
      <c r="AD619" s="1609" t="str">
        <f t="shared" si="20"/>
        <v>T+22</v>
      </c>
      <c r="AE619" s="1609" t="str">
        <f t="shared" si="20"/>
        <v>T+23</v>
      </c>
      <c r="AF619" s="1609" t="str">
        <f t="shared" si="20"/>
        <v>T+24</v>
      </c>
      <c r="AG619" s="1609" t="str">
        <f t="shared" si="20"/>
        <v>T+25</v>
      </c>
      <c r="AH619" s="1609" t="str">
        <f t="shared" si="20"/>
        <v>T+26</v>
      </c>
      <c r="AI619" s="1609" t="str">
        <f t="shared" si="20"/>
        <v>T+27</v>
      </c>
      <c r="AJ619" s="1609" t="str">
        <f t="shared" si="20"/>
        <v>T+28</v>
      </c>
      <c r="AK619" s="1609" t="str">
        <f t="shared" si="20"/>
        <v>T+29</v>
      </c>
      <c r="AL619" s="1609" t="str">
        <f t="shared" si="20"/>
        <v>T+30</v>
      </c>
      <c r="AM619" s="1609" t="str">
        <f t="shared" si="20"/>
        <v>T+31</v>
      </c>
      <c r="AN619" s="1609" t="str">
        <f t="shared" si="20"/>
        <v>T+32</v>
      </c>
      <c r="AO619" s="1609" t="str">
        <f t="shared" si="20"/>
        <v>T+33</v>
      </c>
      <c r="AP619" s="1609" t="str">
        <f t="shared" si="20"/>
        <v>T+34</v>
      </c>
      <c r="AQ619" s="1609" t="str">
        <f t="shared" si="20"/>
        <v>T+35</v>
      </c>
      <c r="AR619" s="1609" t="str">
        <f t="shared" si="20"/>
        <v>T+36</v>
      </c>
      <c r="AS619" s="1609" t="str">
        <f t="shared" si="20"/>
        <v>T+37</v>
      </c>
      <c r="AT619" s="1609" t="str">
        <f t="shared" si="20"/>
        <v>T+38</v>
      </c>
      <c r="AU619" s="1609" t="str">
        <f t="shared" si="20"/>
        <v>T+39</v>
      </c>
      <c r="AV619" s="1609" t="str">
        <f t="shared" si="20"/>
        <v>T+40</v>
      </c>
      <c r="AW619" s="1609" t="str">
        <f t="shared" si="20"/>
        <v>T+41</v>
      </c>
      <c r="AX619" s="1609" t="str">
        <f t="shared" si="20"/>
        <v>T+42</v>
      </c>
      <c r="AY619" s="1609" t="str">
        <f t="shared" si="20"/>
        <v>T+43</v>
      </c>
      <c r="AZ619" s="1609" t="str">
        <f t="shared" si="20"/>
        <v>T+44</v>
      </c>
      <c r="BA619" s="1609" t="str">
        <f t="shared" si="20"/>
        <v>T+45</v>
      </c>
      <c r="BB619" s="1609" t="str">
        <f t="shared" si="20"/>
        <v>T+46</v>
      </c>
      <c r="BC619" s="1609" t="str">
        <f t="shared" si="20"/>
        <v>T+47</v>
      </c>
      <c r="BD619" s="1609" t="str">
        <f t="shared" si="20"/>
        <v>T+48</v>
      </c>
      <c r="BE619" s="1609" t="str">
        <f t="shared" si="20"/>
        <v>T+49</v>
      </c>
      <c r="BF619" s="1609" t="str">
        <f t="shared" si="20"/>
        <v>T+50</v>
      </c>
      <c r="BG619" s="1609" t="str">
        <f t="shared" si="20"/>
        <v>T+51</v>
      </c>
      <c r="BH619" s="1609" t="str">
        <f t="shared" si="20"/>
        <v>T+52</v>
      </c>
      <c r="BI619" s="1609" t="str">
        <f t="shared" si="20"/>
        <v>T+53</v>
      </c>
      <c r="BJ619" s="1609" t="str">
        <f t="shared" si="20"/>
        <v>T+54</v>
      </c>
      <c r="BK619" s="1609" t="str">
        <f t="shared" si="20"/>
        <v>T+55</v>
      </c>
      <c r="BL619" s="1609" t="str">
        <f t="shared" si="20"/>
        <v>T+56</v>
      </c>
      <c r="BM619" s="1609" t="str">
        <f t="shared" si="20"/>
        <v>T+57</v>
      </c>
      <c r="BN619" s="1609" t="str">
        <f t="shared" si="20"/>
        <v>T+58</v>
      </c>
      <c r="BO619" s="1609" t="str">
        <f t="shared" si="20"/>
        <v>T+59</v>
      </c>
      <c r="BP619" s="1609" t="str">
        <f t="shared" si="20"/>
        <v>T+60</v>
      </c>
      <c r="BQ619" s="1609" t="str">
        <f t="shared" si="20"/>
        <v>T+61</v>
      </c>
      <c r="BR619" s="1609" t="str">
        <f t="shared" si="20"/>
        <v>T+62</v>
      </c>
      <c r="BS619" s="1609" t="str">
        <f t="shared" si="20"/>
        <v>T+63</v>
      </c>
      <c r="BT619" s="1609" t="str">
        <f t="shared" si="20"/>
        <v>T+64</v>
      </c>
      <c r="BU619" s="1609" t="str">
        <f t="shared" ref="BU619:EF619" si="21">"T+" &amp; (COLUMN(BU619)-COLUMN($H619))</f>
        <v>T+65</v>
      </c>
      <c r="BV619" s="1609" t="str">
        <f t="shared" si="21"/>
        <v>T+66</v>
      </c>
      <c r="BW619" s="1609" t="str">
        <f t="shared" si="21"/>
        <v>T+67</v>
      </c>
      <c r="BX619" s="1609" t="str">
        <f t="shared" si="21"/>
        <v>T+68</v>
      </c>
      <c r="BY619" s="1609" t="str">
        <f t="shared" si="21"/>
        <v>T+69</v>
      </c>
      <c r="BZ619" s="1609" t="str">
        <f t="shared" si="21"/>
        <v>T+70</v>
      </c>
      <c r="CA619" s="1609" t="str">
        <f t="shared" si="21"/>
        <v>T+71</v>
      </c>
      <c r="CB619" s="1609" t="str">
        <f t="shared" si="21"/>
        <v>T+72</v>
      </c>
      <c r="CC619" s="1609" t="str">
        <f t="shared" si="21"/>
        <v>T+73</v>
      </c>
      <c r="CD619" s="1609" t="str">
        <f t="shared" si="21"/>
        <v>T+74</v>
      </c>
      <c r="CE619" s="1609" t="str">
        <f t="shared" si="21"/>
        <v>T+75</v>
      </c>
      <c r="CF619" s="1609" t="str">
        <f t="shared" si="21"/>
        <v>T+76</v>
      </c>
      <c r="CG619" s="1609" t="str">
        <f t="shared" si="21"/>
        <v>T+77</v>
      </c>
      <c r="CH619" s="1609" t="str">
        <f t="shared" si="21"/>
        <v>T+78</v>
      </c>
      <c r="CI619" s="1609" t="str">
        <f t="shared" si="21"/>
        <v>T+79</v>
      </c>
      <c r="CJ619" s="1609" t="str">
        <f t="shared" si="21"/>
        <v>T+80</v>
      </c>
      <c r="CK619" s="1609" t="str">
        <f t="shared" si="21"/>
        <v>T+81</v>
      </c>
      <c r="CL619" s="1609" t="str">
        <f t="shared" si="21"/>
        <v>T+82</v>
      </c>
      <c r="CM619" s="1609" t="str">
        <f t="shared" si="21"/>
        <v>T+83</v>
      </c>
      <c r="CN619" s="1609" t="str">
        <f t="shared" si="21"/>
        <v>T+84</v>
      </c>
      <c r="CO619" s="1609" t="str">
        <f t="shared" si="21"/>
        <v>T+85</v>
      </c>
      <c r="CP619" s="1609" t="str">
        <f t="shared" si="21"/>
        <v>T+86</v>
      </c>
      <c r="CQ619" s="1609" t="str">
        <f t="shared" si="21"/>
        <v>T+87</v>
      </c>
      <c r="CR619" s="1609" t="str">
        <f t="shared" si="21"/>
        <v>T+88</v>
      </c>
      <c r="CS619" s="1609" t="str">
        <f t="shared" si="21"/>
        <v>T+89</v>
      </c>
      <c r="CT619" s="1609" t="str">
        <f t="shared" si="21"/>
        <v>T+90</v>
      </c>
      <c r="CU619" s="1609" t="str">
        <f t="shared" si="21"/>
        <v>T+91</v>
      </c>
      <c r="CV619" s="1609" t="str">
        <f t="shared" si="21"/>
        <v>T+92</v>
      </c>
      <c r="CW619" s="1609" t="str">
        <f t="shared" si="21"/>
        <v>T+93</v>
      </c>
      <c r="CX619" s="1609" t="str">
        <f t="shared" si="21"/>
        <v>T+94</v>
      </c>
      <c r="CY619" s="1609" t="str">
        <f t="shared" si="21"/>
        <v>T+95</v>
      </c>
      <c r="CZ619" s="1609" t="str">
        <f t="shared" si="21"/>
        <v>T+96</v>
      </c>
      <c r="DA619" s="1609" t="str">
        <f t="shared" si="21"/>
        <v>T+97</v>
      </c>
      <c r="DB619" s="1609" t="str">
        <f t="shared" si="21"/>
        <v>T+98</v>
      </c>
      <c r="DC619" s="1609" t="str">
        <f t="shared" si="21"/>
        <v>T+99</v>
      </c>
      <c r="DD619" s="1609" t="str">
        <f t="shared" si="21"/>
        <v>T+100</v>
      </c>
      <c r="DE619" s="1609" t="str">
        <f t="shared" si="21"/>
        <v>T+101</v>
      </c>
      <c r="DF619" s="1609" t="str">
        <f t="shared" si="21"/>
        <v>T+102</v>
      </c>
      <c r="DG619" s="1609" t="str">
        <f t="shared" si="21"/>
        <v>T+103</v>
      </c>
      <c r="DH619" s="1609" t="str">
        <f t="shared" si="21"/>
        <v>T+104</v>
      </c>
      <c r="DI619" s="1609" t="str">
        <f t="shared" si="21"/>
        <v>T+105</v>
      </c>
      <c r="DJ619" s="1609" t="str">
        <f t="shared" si="21"/>
        <v>T+106</v>
      </c>
      <c r="DK619" s="1609" t="str">
        <f t="shared" si="21"/>
        <v>T+107</v>
      </c>
      <c r="DL619" s="1609" t="str">
        <f t="shared" si="21"/>
        <v>T+108</v>
      </c>
      <c r="DM619" s="1609" t="str">
        <f t="shared" si="21"/>
        <v>T+109</v>
      </c>
      <c r="DN619" s="1609" t="str">
        <f t="shared" si="21"/>
        <v>T+110</v>
      </c>
      <c r="DO619" s="1609" t="str">
        <f t="shared" si="21"/>
        <v>T+111</v>
      </c>
      <c r="DP619" s="1609" t="str">
        <f t="shared" si="21"/>
        <v>T+112</v>
      </c>
      <c r="DQ619" s="1609" t="str">
        <f t="shared" si="21"/>
        <v>T+113</v>
      </c>
      <c r="DR619" s="1609" t="str">
        <f t="shared" si="21"/>
        <v>T+114</v>
      </c>
      <c r="DS619" s="1609" t="str">
        <f t="shared" si="21"/>
        <v>T+115</v>
      </c>
      <c r="DT619" s="1609" t="str">
        <f t="shared" si="21"/>
        <v>T+116</v>
      </c>
      <c r="DU619" s="1609" t="str">
        <f t="shared" si="21"/>
        <v>T+117</v>
      </c>
      <c r="DV619" s="1609" t="str">
        <f t="shared" si="21"/>
        <v>T+118</v>
      </c>
      <c r="DW619" s="1609" t="str">
        <f t="shared" si="21"/>
        <v>T+119</v>
      </c>
      <c r="DX619" s="1609" t="str">
        <f t="shared" si="21"/>
        <v>T+120</v>
      </c>
      <c r="DY619" s="1609" t="str">
        <f t="shared" si="21"/>
        <v>T+121</v>
      </c>
      <c r="DZ619" s="1609" t="str">
        <f t="shared" si="21"/>
        <v>T+122</v>
      </c>
      <c r="EA619" s="1609" t="str">
        <f t="shared" si="21"/>
        <v>T+123</v>
      </c>
      <c r="EB619" s="1609" t="str">
        <f t="shared" si="21"/>
        <v>T+124</v>
      </c>
      <c r="EC619" s="1609" t="str">
        <f t="shared" si="21"/>
        <v>T+125</v>
      </c>
      <c r="ED619" s="1609" t="str">
        <f t="shared" si="21"/>
        <v>T+126</v>
      </c>
      <c r="EE619" s="1609" t="str">
        <f t="shared" si="21"/>
        <v>T+127</v>
      </c>
      <c r="EF619" s="1609" t="str">
        <f t="shared" si="21"/>
        <v>T+128</v>
      </c>
      <c r="EG619" s="1609" t="str">
        <f t="shared" ref="EG619:GR619" si="22">"T+" &amp; (COLUMN(EG619)-COLUMN($H619))</f>
        <v>T+129</v>
      </c>
      <c r="EH619" s="1609" t="str">
        <f t="shared" si="22"/>
        <v>T+130</v>
      </c>
      <c r="EI619" s="1609" t="str">
        <f t="shared" si="22"/>
        <v>T+131</v>
      </c>
      <c r="EJ619" s="1609" t="str">
        <f t="shared" si="22"/>
        <v>T+132</v>
      </c>
      <c r="EK619" s="1609" t="str">
        <f t="shared" si="22"/>
        <v>T+133</v>
      </c>
      <c r="EL619" s="1609" t="str">
        <f t="shared" si="22"/>
        <v>T+134</v>
      </c>
      <c r="EM619" s="1609" t="str">
        <f t="shared" si="22"/>
        <v>T+135</v>
      </c>
      <c r="EN619" s="1609" t="str">
        <f t="shared" si="22"/>
        <v>T+136</v>
      </c>
      <c r="EO619" s="1609" t="str">
        <f t="shared" si="22"/>
        <v>T+137</v>
      </c>
      <c r="EP619" s="1609" t="str">
        <f t="shared" si="22"/>
        <v>T+138</v>
      </c>
      <c r="EQ619" s="1609" t="str">
        <f t="shared" si="22"/>
        <v>T+139</v>
      </c>
      <c r="ER619" s="1609" t="str">
        <f t="shared" si="22"/>
        <v>T+140</v>
      </c>
      <c r="ES619" s="1609" t="str">
        <f t="shared" si="22"/>
        <v>T+141</v>
      </c>
      <c r="ET619" s="1609" t="str">
        <f t="shared" si="22"/>
        <v>T+142</v>
      </c>
      <c r="EU619" s="1609" t="str">
        <f t="shared" si="22"/>
        <v>T+143</v>
      </c>
      <c r="EV619" s="1609" t="str">
        <f t="shared" si="22"/>
        <v>T+144</v>
      </c>
      <c r="EW619" s="1609" t="str">
        <f t="shared" si="22"/>
        <v>T+145</v>
      </c>
      <c r="EX619" s="1609" t="str">
        <f t="shared" si="22"/>
        <v>T+146</v>
      </c>
      <c r="EY619" s="1609" t="str">
        <f t="shared" si="22"/>
        <v>T+147</v>
      </c>
      <c r="EZ619" s="1609" t="str">
        <f t="shared" si="22"/>
        <v>T+148</v>
      </c>
      <c r="FA619" s="1609" t="str">
        <f t="shared" si="22"/>
        <v>T+149</v>
      </c>
      <c r="FB619" s="1609" t="str">
        <f t="shared" si="22"/>
        <v>T+150</v>
      </c>
      <c r="FC619" s="1609" t="str">
        <f t="shared" si="22"/>
        <v>T+151</v>
      </c>
      <c r="FD619" s="1609" t="str">
        <f t="shared" si="22"/>
        <v>T+152</v>
      </c>
      <c r="FE619" s="1609" t="str">
        <f t="shared" si="22"/>
        <v>T+153</v>
      </c>
      <c r="FF619" s="1609" t="str">
        <f t="shared" si="22"/>
        <v>T+154</v>
      </c>
      <c r="FG619" s="1609" t="str">
        <f t="shared" si="22"/>
        <v>T+155</v>
      </c>
      <c r="FH619" s="1609" t="str">
        <f t="shared" si="22"/>
        <v>T+156</v>
      </c>
      <c r="FI619" s="1609" t="str">
        <f t="shared" si="22"/>
        <v>T+157</v>
      </c>
      <c r="FJ619" s="1609" t="str">
        <f t="shared" si="22"/>
        <v>T+158</v>
      </c>
      <c r="FK619" s="1609" t="str">
        <f t="shared" si="22"/>
        <v>T+159</v>
      </c>
      <c r="FL619" s="1609" t="str">
        <f t="shared" si="22"/>
        <v>T+160</v>
      </c>
      <c r="FM619" s="1609" t="str">
        <f t="shared" si="22"/>
        <v>T+161</v>
      </c>
      <c r="FN619" s="1609" t="str">
        <f t="shared" si="22"/>
        <v>T+162</v>
      </c>
      <c r="FO619" s="1609" t="str">
        <f t="shared" si="22"/>
        <v>T+163</v>
      </c>
      <c r="FP619" s="1609" t="str">
        <f t="shared" si="22"/>
        <v>T+164</v>
      </c>
      <c r="FQ619" s="1609" t="str">
        <f t="shared" si="22"/>
        <v>T+165</v>
      </c>
      <c r="FR619" s="1609" t="str">
        <f t="shared" si="22"/>
        <v>T+166</v>
      </c>
      <c r="FS619" s="1609" t="str">
        <f t="shared" si="22"/>
        <v>T+167</v>
      </c>
      <c r="FT619" s="1609" t="str">
        <f t="shared" si="22"/>
        <v>T+168</v>
      </c>
      <c r="FU619" s="1609" t="str">
        <f t="shared" si="22"/>
        <v>T+169</v>
      </c>
      <c r="FV619" s="1609" t="str">
        <f t="shared" si="22"/>
        <v>T+170</v>
      </c>
      <c r="FW619" s="1609" t="str">
        <f t="shared" si="22"/>
        <v>T+171</v>
      </c>
      <c r="FX619" s="1609" t="str">
        <f t="shared" si="22"/>
        <v>T+172</v>
      </c>
      <c r="FY619" s="1609" t="str">
        <f t="shared" si="22"/>
        <v>T+173</v>
      </c>
      <c r="FZ619" s="1609" t="str">
        <f t="shared" si="22"/>
        <v>T+174</v>
      </c>
      <c r="GA619" s="1609" t="str">
        <f t="shared" si="22"/>
        <v>T+175</v>
      </c>
      <c r="GB619" s="1609" t="str">
        <f t="shared" si="22"/>
        <v>T+176</v>
      </c>
      <c r="GC619" s="1609" t="str">
        <f t="shared" si="22"/>
        <v>T+177</v>
      </c>
      <c r="GD619" s="1609" t="str">
        <f t="shared" si="22"/>
        <v>T+178</v>
      </c>
      <c r="GE619" s="1609" t="str">
        <f t="shared" si="22"/>
        <v>T+179</v>
      </c>
      <c r="GF619" s="1609" t="str">
        <f t="shared" si="22"/>
        <v>T+180</v>
      </c>
      <c r="GG619" s="1609" t="str">
        <f t="shared" si="22"/>
        <v>T+181</v>
      </c>
      <c r="GH619" s="1609" t="str">
        <f t="shared" si="22"/>
        <v>T+182</v>
      </c>
      <c r="GI619" s="1609" t="str">
        <f t="shared" si="22"/>
        <v>T+183</v>
      </c>
      <c r="GJ619" s="1609" t="str">
        <f t="shared" si="22"/>
        <v>T+184</v>
      </c>
      <c r="GK619" s="1609" t="str">
        <f t="shared" si="22"/>
        <v>T+185</v>
      </c>
      <c r="GL619" s="1609" t="str">
        <f t="shared" si="22"/>
        <v>T+186</v>
      </c>
      <c r="GM619" s="1609" t="str">
        <f t="shared" si="22"/>
        <v>T+187</v>
      </c>
      <c r="GN619" s="1609" t="str">
        <f t="shared" si="22"/>
        <v>T+188</v>
      </c>
      <c r="GO619" s="1609" t="str">
        <f t="shared" si="22"/>
        <v>T+189</v>
      </c>
      <c r="GP619" s="1609" t="str">
        <f t="shared" si="22"/>
        <v>T+190</v>
      </c>
      <c r="GQ619" s="1609" t="str">
        <f t="shared" si="22"/>
        <v>T+191</v>
      </c>
      <c r="GR619" s="1609" t="str">
        <f t="shared" si="22"/>
        <v>T+192</v>
      </c>
      <c r="GS619" s="1609" t="str">
        <f t="shared" ref="GS619:JD619" si="23">"T+" &amp; (COLUMN(GS619)-COLUMN($H619))</f>
        <v>T+193</v>
      </c>
      <c r="GT619" s="1609" t="str">
        <f t="shared" si="23"/>
        <v>T+194</v>
      </c>
      <c r="GU619" s="1609" t="str">
        <f t="shared" si="23"/>
        <v>T+195</v>
      </c>
      <c r="GV619" s="1609" t="str">
        <f t="shared" si="23"/>
        <v>T+196</v>
      </c>
      <c r="GW619" s="1609" t="str">
        <f t="shared" si="23"/>
        <v>T+197</v>
      </c>
      <c r="GX619" s="1609" t="str">
        <f t="shared" si="23"/>
        <v>T+198</v>
      </c>
      <c r="GY619" s="1609" t="str">
        <f t="shared" si="23"/>
        <v>T+199</v>
      </c>
      <c r="GZ619" s="1609" t="str">
        <f t="shared" si="23"/>
        <v>T+200</v>
      </c>
      <c r="HA619" s="1609" t="str">
        <f t="shared" si="23"/>
        <v>T+201</v>
      </c>
      <c r="HB619" s="1609" t="str">
        <f t="shared" si="23"/>
        <v>T+202</v>
      </c>
      <c r="HC619" s="1609" t="str">
        <f t="shared" si="23"/>
        <v>T+203</v>
      </c>
      <c r="HD619" s="1609" t="str">
        <f t="shared" si="23"/>
        <v>T+204</v>
      </c>
      <c r="HE619" s="1609" t="str">
        <f t="shared" si="23"/>
        <v>T+205</v>
      </c>
      <c r="HF619" s="1609" t="str">
        <f t="shared" si="23"/>
        <v>T+206</v>
      </c>
      <c r="HG619" s="1609" t="str">
        <f t="shared" si="23"/>
        <v>T+207</v>
      </c>
      <c r="HH619" s="1609" t="str">
        <f t="shared" si="23"/>
        <v>T+208</v>
      </c>
      <c r="HI619" s="1609" t="str">
        <f t="shared" si="23"/>
        <v>T+209</v>
      </c>
      <c r="HJ619" s="1609" t="str">
        <f t="shared" si="23"/>
        <v>T+210</v>
      </c>
      <c r="HK619" s="1609" t="str">
        <f t="shared" si="23"/>
        <v>T+211</v>
      </c>
      <c r="HL619" s="1609" t="str">
        <f t="shared" si="23"/>
        <v>T+212</v>
      </c>
      <c r="HM619" s="1609" t="str">
        <f t="shared" si="23"/>
        <v>T+213</v>
      </c>
      <c r="HN619" s="1609" t="str">
        <f t="shared" si="23"/>
        <v>T+214</v>
      </c>
      <c r="HO619" s="1609" t="str">
        <f t="shared" si="23"/>
        <v>T+215</v>
      </c>
      <c r="HP619" s="1609" t="str">
        <f t="shared" si="23"/>
        <v>T+216</v>
      </c>
      <c r="HQ619" s="1609" t="str">
        <f t="shared" si="23"/>
        <v>T+217</v>
      </c>
      <c r="HR619" s="1609" t="str">
        <f t="shared" si="23"/>
        <v>T+218</v>
      </c>
      <c r="HS619" s="1609" t="str">
        <f t="shared" si="23"/>
        <v>T+219</v>
      </c>
      <c r="HT619" s="1609" t="str">
        <f t="shared" si="23"/>
        <v>T+220</v>
      </c>
      <c r="HU619" s="1609" t="str">
        <f t="shared" si="23"/>
        <v>T+221</v>
      </c>
      <c r="HV619" s="1609" t="str">
        <f t="shared" si="23"/>
        <v>T+222</v>
      </c>
      <c r="HW619" s="1609" t="str">
        <f t="shared" si="23"/>
        <v>T+223</v>
      </c>
      <c r="HX619" s="1609" t="str">
        <f t="shared" si="23"/>
        <v>T+224</v>
      </c>
      <c r="HY619" s="1609" t="str">
        <f t="shared" si="23"/>
        <v>T+225</v>
      </c>
      <c r="HZ619" s="1609" t="str">
        <f t="shared" si="23"/>
        <v>T+226</v>
      </c>
      <c r="IA619" s="1609" t="str">
        <f t="shared" si="23"/>
        <v>T+227</v>
      </c>
      <c r="IB619" s="1609" t="str">
        <f t="shared" si="23"/>
        <v>T+228</v>
      </c>
      <c r="IC619" s="1609" t="str">
        <f t="shared" si="23"/>
        <v>T+229</v>
      </c>
      <c r="ID619" s="1609" t="str">
        <f t="shared" si="23"/>
        <v>T+230</v>
      </c>
      <c r="IE619" s="1609" t="str">
        <f t="shared" si="23"/>
        <v>T+231</v>
      </c>
      <c r="IF619" s="1609" t="str">
        <f t="shared" si="23"/>
        <v>T+232</v>
      </c>
      <c r="IG619" s="1609" t="str">
        <f t="shared" si="23"/>
        <v>T+233</v>
      </c>
      <c r="IH619" s="1609" t="str">
        <f t="shared" si="23"/>
        <v>T+234</v>
      </c>
      <c r="II619" s="1609" t="str">
        <f t="shared" si="23"/>
        <v>T+235</v>
      </c>
      <c r="IJ619" s="1609" t="str">
        <f t="shared" si="23"/>
        <v>T+236</v>
      </c>
      <c r="IK619" s="1609" t="str">
        <f t="shared" si="23"/>
        <v>T+237</v>
      </c>
      <c r="IL619" s="1609" t="str">
        <f t="shared" si="23"/>
        <v>T+238</v>
      </c>
      <c r="IM619" s="1609" t="str">
        <f t="shared" si="23"/>
        <v>T+239</v>
      </c>
      <c r="IN619" s="1609" t="str">
        <f t="shared" si="23"/>
        <v>T+240</v>
      </c>
      <c r="IO619" s="1609" t="str">
        <f t="shared" si="23"/>
        <v>T+241</v>
      </c>
      <c r="IP619" s="1609" t="str">
        <f t="shared" si="23"/>
        <v>T+242</v>
      </c>
      <c r="IQ619" s="1609" t="str">
        <f t="shared" si="23"/>
        <v>T+243</v>
      </c>
      <c r="IR619" s="1609" t="str">
        <f t="shared" si="23"/>
        <v>T+244</v>
      </c>
      <c r="IS619" s="1609" t="str">
        <f t="shared" si="23"/>
        <v>T+245</v>
      </c>
      <c r="IT619" s="1609" t="str">
        <f t="shared" si="23"/>
        <v>T+246</v>
      </c>
      <c r="IU619" s="1609" t="str">
        <f t="shared" si="23"/>
        <v>T+247</v>
      </c>
      <c r="IV619" s="1609" t="str">
        <f t="shared" si="23"/>
        <v>T+248</v>
      </c>
      <c r="IW619" s="1609" t="str">
        <f t="shared" si="23"/>
        <v>T+249</v>
      </c>
      <c r="IX619" s="1609" t="str">
        <f t="shared" si="23"/>
        <v>T+250</v>
      </c>
      <c r="IY619" s="1609" t="str">
        <f t="shared" si="23"/>
        <v>T+251</v>
      </c>
      <c r="IZ619" s="1609" t="str">
        <f t="shared" si="23"/>
        <v>T+252</v>
      </c>
      <c r="JA619" s="1609" t="str">
        <f t="shared" si="23"/>
        <v>T+253</v>
      </c>
      <c r="JB619" s="1609" t="str">
        <f t="shared" si="23"/>
        <v>T+254</v>
      </c>
      <c r="JC619" s="1609" t="str">
        <f t="shared" si="23"/>
        <v>T+255</v>
      </c>
      <c r="JD619" s="1609" t="str">
        <f t="shared" si="23"/>
        <v>T+256</v>
      </c>
      <c r="JE619" s="1609" t="str">
        <f t="shared" ref="JE619:KB619" si="24">"T+" &amp; (COLUMN(JE619)-COLUMN($H619))</f>
        <v>T+257</v>
      </c>
      <c r="JF619" s="1609" t="str">
        <f t="shared" si="24"/>
        <v>T+258</v>
      </c>
      <c r="JG619" s="1609" t="str">
        <f t="shared" si="24"/>
        <v>T+259</v>
      </c>
      <c r="JH619" s="1609" t="str">
        <f t="shared" si="24"/>
        <v>T+260</v>
      </c>
      <c r="JI619" s="1609" t="str">
        <f t="shared" si="24"/>
        <v>T+261</v>
      </c>
      <c r="JJ619" s="1609" t="str">
        <f t="shared" si="24"/>
        <v>T+262</v>
      </c>
      <c r="JK619" s="1609" t="str">
        <f t="shared" si="24"/>
        <v>T+263</v>
      </c>
      <c r="JL619" s="1609" t="str">
        <f t="shared" si="24"/>
        <v>T+264</v>
      </c>
      <c r="JM619" s="1609" t="str">
        <f t="shared" si="24"/>
        <v>T+265</v>
      </c>
      <c r="JN619" s="1609" t="str">
        <f t="shared" si="24"/>
        <v>T+266</v>
      </c>
      <c r="JO619" s="1609" t="str">
        <f t="shared" si="24"/>
        <v>T+267</v>
      </c>
      <c r="JP619" s="1609" t="str">
        <f t="shared" si="24"/>
        <v>T+268</v>
      </c>
      <c r="JQ619" s="1609" t="str">
        <f t="shared" si="24"/>
        <v>T+269</v>
      </c>
      <c r="JR619" s="1609" t="str">
        <f t="shared" si="24"/>
        <v>T+270</v>
      </c>
      <c r="JS619" s="1609" t="str">
        <f t="shared" si="24"/>
        <v>T+271</v>
      </c>
      <c r="JT619" s="1609" t="str">
        <f t="shared" si="24"/>
        <v>T+272</v>
      </c>
      <c r="JU619" s="1609" t="str">
        <f t="shared" si="24"/>
        <v>T+273</v>
      </c>
      <c r="JV619" s="1609" t="str">
        <f t="shared" si="24"/>
        <v>T+274</v>
      </c>
      <c r="JW619" s="1609" t="str">
        <f t="shared" si="24"/>
        <v>T+275</v>
      </c>
      <c r="JX619" s="1609" t="str">
        <f t="shared" si="24"/>
        <v>T+276</v>
      </c>
      <c r="JY619" s="1609" t="str">
        <f t="shared" si="24"/>
        <v>T+277</v>
      </c>
      <c r="JZ619" s="1609" t="str">
        <f t="shared" si="24"/>
        <v>T+278</v>
      </c>
      <c r="KA619" s="1609" t="str">
        <f t="shared" si="24"/>
        <v>T+279</v>
      </c>
      <c r="KB619" s="1131" t="str">
        <f t="shared" si="24"/>
        <v>T+280</v>
      </c>
    </row>
    <row r="620" spans="1:288" ht="15" customHeight="1" x14ac:dyDescent="0.25">
      <c r="B620" s="1589" t="s">
        <v>231</v>
      </c>
      <c r="C620" s="1588" t="str" cm="1">
        <f t="array" ref="C620:C819" xml:space="preserve"> IF(ISBLANK(TB!C$170:'TB'!C$369), "", TB!C$170:'TB'!C$369)</f>
        <v/>
      </c>
      <c r="D620" s="1588" t="str" cm="1">
        <f t="array" ref="D620:D819" xml:space="preserve"> IF(ISBLANK(TB!D$170:'TB'!D$369), "", TB!D$170:'TB'!D$369)</f>
        <v/>
      </c>
      <c r="E620" s="1588" t="str" cm="1">
        <f t="array" ref="E620:E819" xml:space="preserve"> IF(ISBLANK(TB!G$170:'TB'!G$369), "", TB!G$170:'TB'!G$369)</f>
        <v/>
      </c>
      <c r="F620" s="1588" t="str" cm="1">
        <f t="array" ref="F620:F819" xml:space="preserve"> IF(ISBLANK(TB!I$170:'TB'!I$369), "", TB!I$170:'TB'!I$369)</f>
        <v/>
      </c>
      <c r="G620" s="1588" t="str" cm="1">
        <f t="array" ref="G620:G819" xml:space="preserve"> IF(ISBLANK(TB!J$170:'TB'!J$369), "", TB!J$170:'TB'!J$369)</f>
        <v/>
      </c>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8"/>
      <c r="DX620" s="21"/>
      <c r="DY620" s="21"/>
      <c r="DZ620" s="21"/>
      <c r="EA620" s="21"/>
      <c r="EB620" s="21"/>
      <c r="EC620" s="21"/>
      <c r="ED620" s="21"/>
      <c r="EE620" s="21"/>
      <c r="EF620" s="21"/>
      <c r="EG620" s="21"/>
      <c r="EH620" s="21"/>
      <c r="EI620" s="21"/>
      <c r="EJ620" s="21"/>
      <c r="EK620" s="21"/>
      <c r="EL620" s="21"/>
      <c r="EM620" s="21"/>
      <c r="EN620" s="21"/>
      <c r="EO620" s="21"/>
      <c r="EP620" s="21"/>
      <c r="EQ620" s="21"/>
      <c r="ER620" s="28"/>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8"/>
      <c r="JH620" s="21"/>
      <c r="JI620" s="21"/>
      <c r="JJ620" s="21"/>
      <c r="JK620" s="21"/>
      <c r="JL620" s="21"/>
      <c r="JM620" s="21"/>
      <c r="JN620" s="21"/>
      <c r="JO620" s="21"/>
      <c r="JP620" s="21"/>
      <c r="JQ620" s="21"/>
      <c r="JR620" s="21"/>
      <c r="JS620" s="21"/>
      <c r="JT620" s="21"/>
      <c r="JU620" s="21"/>
      <c r="JV620" s="21"/>
      <c r="JW620" s="21"/>
      <c r="JX620" s="21"/>
      <c r="JY620" s="21"/>
      <c r="JZ620" s="21"/>
      <c r="KA620" s="21"/>
      <c r="KB620" s="28"/>
    </row>
    <row r="621" spans="1:288" ht="15" customHeight="1" x14ac:dyDescent="0.25">
      <c r="B621" s="1590" t="s">
        <v>232</v>
      </c>
      <c r="C621" s="1588" t="str">
        <v/>
      </c>
      <c r="D621" s="1588" t="str">
        <v/>
      </c>
      <c r="E621" s="1588" t="str">
        <v/>
      </c>
      <c r="F621" s="1588" t="str">
        <v/>
      </c>
      <c r="G621" s="1588" t="str">
        <v/>
      </c>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8"/>
      <c r="DX621" s="21"/>
      <c r="DY621" s="21"/>
      <c r="DZ621" s="21"/>
      <c r="EA621" s="21"/>
      <c r="EB621" s="21"/>
      <c r="EC621" s="21"/>
      <c r="ED621" s="21"/>
      <c r="EE621" s="21"/>
      <c r="EF621" s="21"/>
      <c r="EG621" s="21"/>
      <c r="EH621" s="21"/>
      <c r="EI621" s="21"/>
      <c r="EJ621" s="21"/>
      <c r="EK621" s="21"/>
      <c r="EL621" s="21"/>
      <c r="EM621" s="21"/>
      <c r="EN621" s="21"/>
      <c r="EO621" s="21"/>
      <c r="EP621" s="21"/>
      <c r="EQ621" s="21"/>
      <c r="ER621" s="28"/>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8"/>
      <c r="JH621" s="21"/>
      <c r="JI621" s="21"/>
      <c r="JJ621" s="21"/>
      <c r="JK621" s="21"/>
      <c r="JL621" s="21"/>
      <c r="JM621" s="21"/>
      <c r="JN621" s="21"/>
      <c r="JO621" s="21"/>
      <c r="JP621" s="21"/>
      <c r="JQ621" s="21"/>
      <c r="JR621" s="21"/>
      <c r="JS621" s="21"/>
      <c r="JT621" s="21"/>
      <c r="JU621" s="21"/>
      <c r="JV621" s="21"/>
      <c r="JW621" s="21"/>
      <c r="JX621" s="21"/>
      <c r="JY621" s="21"/>
      <c r="JZ621" s="21"/>
      <c r="KA621" s="21"/>
      <c r="KB621" s="28"/>
    </row>
    <row r="622" spans="1:288" ht="15" customHeight="1" x14ac:dyDescent="0.25">
      <c r="B622" s="1590" t="s">
        <v>233</v>
      </c>
      <c r="C622" s="1588" t="str">
        <v/>
      </c>
      <c r="D622" s="1588" t="str">
        <v/>
      </c>
      <c r="E622" s="1588" t="str">
        <v/>
      </c>
      <c r="F622" s="1588" t="str">
        <v/>
      </c>
      <c r="G622" s="1588" t="str">
        <v/>
      </c>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8"/>
      <c r="DX622" s="21"/>
      <c r="DY622" s="21"/>
      <c r="DZ622" s="21"/>
      <c r="EA622" s="21"/>
      <c r="EB622" s="21"/>
      <c r="EC622" s="21"/>
      <c r="ED622" s="21"/>
      <c r="EE622" s="21"/>
      <c r="EF622" s="21"/>
      <c r="EG622" s="21"/>
      <c r="EH622" s="21"/>
      <c r="EI622" s="21"/>
      <c r="EJ622" s="21"/>
      <c r="EK622" s="21"/>
      <c r="EL622" s="21"/>
      <c r="EM622" s="21"/>
      <c r="EN622" s="21"/>
      <c r="EO622" s="21"/>
      <c r="EP622" s="21"/>
      <c r="EQ622" s="21"/>
      <c r="ER622" s="28"/>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8"/>
      <c r="JH622" s="21"/>
      <c r="JI622" s="21"/>
      <c r="JJ622" s="21"/>
      <c r="JK622" s="21"/>
      <c r="JL622" s="21"/>
      <c r="JM622" s="21"/>
      <c r="JN622" s="21"/>
      <c r="JO622" s="21"/>
      <c r="JP622" s="21"/>
      <c r="JQ622" s="21"/>
      <c r="JR622" s="21"/>
      <c r="JS622" s="21"/>
      <c r="JT622" s="21"/>
      <c r="JU622" s="21"/>
      <c r="JV622" s="21"/>
      <c r="JW622" s="21"/>
      <c r="JX622" s="21"/>
      <c r="JY622" s="21"/>
      <c r="JZ622" s="21"/>
      <c r="KA622" s="21"/>
      <c r="KB622" s="28"/>
    </row>
    <row r="623" spans="1:288" ht="15" customHeight="1" x14ac:dyDescent="0.25">
      <c r="B623" s="1590" t="s">
        <v>234</v>
      </c>
      <c r="C623" s="1588" t="str">
        <v/>
      </c>
      <c r="D623" s="1588" t="str">
        <v/>
      </c>
      <c r="E623" s="1588" t="str">
        <v/>
      </c>
      <c r="F623" s="1588" t="str">
        <v/>
      </c>
      <c r="G623" s="1588" t="str">
        <v/>
      </c>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8"/>
      <c r="DX623" s="21"/>
      <c r="DY623" s="21"/>
      <c r="DZ623" s="21"/>
      <c r="EA623" s="21"/>
      <c r="EB623" s="21"/>
      <c r="EC623" s="21"/>
      <c r="ED623" s="21"/>
      <c r="EE623" s="21"/>
      <c r="EF623" s="21"/>
      <c r="EG623" s="21"/>
      <c r="EH623" s="21"/>
      <c r="EI623" s="21"/>
      <c r="EJ623" s="21"/>
      <c r="EK623" s="21"/>
      <c r="EL623" s="21"/>
      <c r="EM623" s="21"/>
      <c r="EN623" s="21"/>
      <c r="EO623" s="21"/>
      <c r="EP623" s="21"/>
      <c r="EQ623" s="21"/>
      <c r="ER623" s="28"/>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8"/>
      <c r="JH623" s="21"/>
      <c r="JI623" s="21"/>
      <c r="JJ623" s="21"/>
      <c r="JK623" s="21"/>
      <c r="JL623" s="21"/>
      <c r="JM623" s="21"/>
      <c r="JN623" s="21"/>
      <c r="JO623" s="21"/>
      <c r="JP623" s="21"/>
      <c r="JQ623" s="21"/>
      <c r="JR623" s="21"/>
      <c r="JS623" s="21"/>
      <c r="JT623" s="21"/>
      <c r="JU623" s="21"/>
      <c r="JV623" s="21"/>
      <c r="JW623" s="21"/>
      <c r="JX623" s="21"/>
      <c r="JY623" s="21"/>
      <c r="JZ623" s="21"/>
      <c r="KA623" s="21"/>
      <c r="KB623" s="28"/>
    </row>
    <row r="624" spans="1:288" ht="15" customHeight="1" x14ac:dyDescent="0.25">
      <c r="B624" s="1590" t="s">
        <v>235</v>
      </c>
      <c r="C624" s="1588" t="str">
        <v/>
      </c>
      <c r="D624" s="1588" t="str">
        <v/>
      </c>
      <c r="E624" s="1588" t="str">
        <v/>
      </c>
      <c r="F624" s="1588" t="str">
        <v/>
      </c>
      <c r="G624" s="1588" t="str">
        <v/>
      </c>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8"/>
      <c r="DX624" s="21"/>
      <c r="DY624" s="21"/>
      <c r="DZ624" s="21"/>
      <c r="EA624" s="21"/>
      <c r="EB624" s="21"/>
      <c r="EC624" s="21"/>
      <c r="ED624" s="21"/>
      <c r="EE624" s="21"/>
      <c r="EF624" s="21"/>
      <c r="EG624" s="21"/>
      <c r="EH624" s="21"/>
      <c r="EI624" s="21"/>
      <c r="EJ624" s="21"/>
      <c r="EK624" s="21"/>
      <c r="EL624" s="21"/>
      <c r="EM624" s="21"/>
      <c r="EN624" s="21"/>
      <c r="EO624" s="21"/>
      <c r="EP624" s="21"/>
      <c r="EQ624" s="21"/>
      <c r="ER624" s="28"/>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8"/>
      <c r="JH624" s="21"/>
      <c r="JI624" s="21"/>
      <c r="JJ624" s="21"/>
      <c r="JK624" s="21"/>
      <c r="JL624" s="21"/>
      <c r="JM624" s="21"/>
      <c r="JN624" s="21"/>
      <c r="JO624" s="21"/>
      <c r="JP624" s="21"/>
      <c r="JQ624" s="21"/>
      <c r="JR624" s="21"/>
      <c r="JS624" s="21"/>
      <c r="JT624" s="21"/>
      <c r="JU624" s="21"/>
      <c r="JV624" s="21"/>
      <c r="JW624" s="21"/>
      <c r="JX624" s="21"/>
      <c r="JY624" s="21"/>
      <c r="JZ624" s="21"/>
      <c r="KA624" s="21"/>
      <c r="KB624" s="28"/>
    </row>
    <row r="625" spans="2:288" ht="15" customHeight="1" x14ac:dyDescent="0.25">
      <c r="B625" s="1590" t="s">
        <v>236</v>
      </c>
      <c r="C625" s="1588" t="str">
        <v/>
      </c>
      <c r="D625" s="1588" t="str">
        <v/>
      </c>
      <c r="E625" s="1588" t="str">
        <v/>
      </c>
      <c r="F625" s="1588" t="str">
        <v/>
      </c>
      <c r="G625" s="1588" t="str">
        <v/>
      </c>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8"/>
      <c r="DX625" s="21"/>
      <c r="DY625" s="21"/>
      <c r="DZ625" s="21"/>
      <c r="EA625" s="21"/>
      <c r="EB625" s="21"/>
      <c r="EC625" s="21"/>
      <c r="ED625" s="21"/>
      <c r="EE625" s="21"/>
      <c r="EF625" s="21"/>
      <c r="EG625" s="21"/>
      <c r="EH625" s="21"/>
      <c r="EI625" s="21"/>
      <c r="EJ625" s="21"/>
      <c r="EK625" s="21"/>
      <c r="EL625" s="21"/>
      <c r="EM625" s="21"/>
      <c r="EN625" s="21"/>
      <c r="EO625" s="21"/>
      <c r="EP625" s="21"/>
      <c r="EQ625" s="21"/>
      <c r="ER625" s="28"/>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8"/>
      <c r="JH625" s="21"/>
      <c r="JI625" s="21"/>
      <c r="JJ625" s="21"/>
      <c r="JK625" s="21"/>
      <c r="JL625" s="21"/>
      <c r="JM625" s="21"/>
      <c r="JN625" s="21"/>
      <c r="JO625" s="21"/>
      <c r="JP625" s="21"/>
      <c r="JQ625" s="21"/>
      <c r="JR625" s="21"/>
      <c r="JS625" s="21"/>
      <c r="JT625" s="21"/>
      <c r="JU625" s="21"/>
      <c r="JV625" s="21"/>
      <c r="JW625" s="21"/>
      <c r="JX625" s="21"/>
      <c r="JY625" s="21"/>
      <c r="JZ625" s="21"/>
      <c r="KA625" s="21"/>
      <c r="KB625" s="28"/>
    </row>
    <row r="626" spans="2:288" ht="15" customHeight="1" x14ac:dyDescent="0.25">
      <c r="B626" s="1590" t="s">
        <v>237</v>
      </c>
      <c r="C626" s="1588" t="str">
        <v/>
      </c>
      <c r="D626" s="1588" t="str">
        <v/>
      </c>
      <c r="E626" s="1588" t="str">
        <v/>
      </c>
      <c r="F626" s="1588" t="str">
        <v/>
      </c>
      <c r="G626" s="1588" t="str">
        <v/>
      </c>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8"/>
      <c r="DX626" s="21"/>
      <c r="DY626" s="21"/>
      <c r="DZ626" s="21"/>
      <c r="EA626" s="21"/>
      <c r="EB626" s="21"/>
      <c r="EC626" s="21"/>
      <c r="ED626" s="21"/>
      <c r="EE626" s="21"/>
      <c r="EF626" s="21"/>
      <c r="EG626" s="21"/>
      <c r="EH626" s="21"/>
      <c r="EI626" s="21"/>
      <c r="EJ626" s="21"/>
      <c r="EK626" s="21"/>
      <c r="EL626" s="21"/>
      <c r="EM626" s="21"/>
      <c r="EN626" s="21"/>
      <c r="EO626" s="21"/>
      <c r="EP626" s="21"/>
      <c r="EQ626" s="21"/>
      <c r="ER626" s="28"/>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8"/>
      <c r="JH626" s="21"/>
      <c r="JI626" s="21"/>
      <c r="JJ626" s="21"/>
      <c r="JK626" s="21"/>
      <c r="JL626" s="21"/>
      <c r="JM626" s="21"/>
      <c r="JN626" s="21"/>
      <c r="JO626" s="21"/>
      <c r="JP626" s="21"/>
      <c r="JQ626" s="21"/>
      <c r="JR626" s="21"/>
      <c r="JS626" s="21"/>
      <c r="JT626" s="21"/>
      <c r="JU626" s="21"/>
      <c r="JV626" s="21"/>
      <c r="JW626" s="21"/>
      <c r="JX626" s="21"/>
      <c r="JY626" s="21"/>
      <c r="JZ626" s="21"/>
      <c r="KA626" s="21"/>
      <c r="KB626" s="28"/>
    </row>
    <row r="627" spans="2:288" ht="15" customHeight="1" x14ac:dyDescent="0.25">
      <c r="B627" s="1590" t="s">
        <v>238</v>
      </c>
      <c r="C627" s="1588" t="str">
        <v/>
      </c>
      <c r="D627" s="1588" t="str">
        <v/>
      </c>
      <c r="E627" s="1588" t="str">
        <v/>
      </c>
      <c r="F627" s="1588" t="str">
        <v/>
      </c>
      <c r="G627" s="1588" t="str">
        <v/>
      </c>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8"/>
      <c r="DX627" s="21"/>
      <c r="DY627" s="21"/>
      <c r="DZ627" s="21"/>
      <c r="EA627" s="21"/>
      <c r="EB627" s="21"/>
      <c r="EC627" s="21"/>
      <c r="ED627" s="21"/>
      <c r="EE627" s="21"/>
      <c r="EF627" s="21"/>
      <c r="EG627" s="21"/>
      <c r="EH627" s="21"/>
      <c r="EI627" s="21"/>
      <c r="EJ627" s="21"/>
      <c r="EK627" s="21"/>
      <c r="EL627" s="21"/>
      <c r="EM627" s="21"/>
      <c r="EN627" s="21"/>
      <c r="EO627" s="21"/>
      <c r="EP627" s="21"/>
      <c r="EQ627" s="21"/>
      <c r="ER627" s="28"/>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8"/>
      <c r="JH627" s="21"/>
      <c r="JI627" s="21"/>
      <c r="JJ627" s="21"/>
      <c r="JK627" s="21"/>
      <c r="JL627" s="21"/>
      <c r="JM627" s="21"/>
      <c r="JN627" s="21"/>
      <c r="JO627" s="21"/>
      <c r="JP627" s="21"/>
      <c r="JQ627" s="21"/>
      <c r="JR627" s="21"/>
      <c r="JS627" s="21"/>
      <c r="JT627" s="21"/>
      <c r="JU627" s="21"/>
      <c r="JV627" s="21"/>
      <c r="JW627" s="21"/>
      <c r="JX627" s="21"/>
      <c r="JY627" s="21"/>
      <c r="JZ627" s="21"/>
      <c r="KA627" s="21"/>
      <c r="KB627" s="28"/>
    </row>
    <row r="628" spans="2:288" ht="15" customHeight="1" x14ac:dyDescent="0.25">
      <c r="B628" s="1590" t="s">
        <v>239</v>
      </c>
      <c r="C628" s="1588" t="str">
        <v/>
      </c>
      <c r="D628" s="1588" t="str">
        <v/>
      </c>
      <c r="E628" s="1588" t="str">
        <v/>
      </c>
      <c r="F628" s="1588" t="str">
        <v/>
      </c>
      <c r="G628" s="1588" t="str">
        <v/>
      </c>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8"/>
      <c r="DX628" s="21"/>
      <c r="DY628" s="21"/>
      <c r="DZ628" s="21"/>
      <c r="EA628" s="21"/>
      <c r="EB628" s="21"/>
      <c r="EC628" s="21"/>
      <c r="ED628" s="21"/>
      <c r="EE628" s="21"/>
      <c r="EF628" s="21"/>
      <c r="EG628" s="21"/>
      <c r="EH628" s="21"/>
      <c r="EI628" s="21"/>
      <c r="EJ628" s="21"/>
      <c r="EK628" s="21"/>
      <c r="EL628" s="21"/>
      <c r="EM628" s="21"/>
      <c r="EN628" s="21"/>
      <c r="EO628" s="21"/>
      <c r="EP628" s="21"/>
      <c r="EQ628" s="21"/>
      <c r="ER628" s="28"/>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8"/>
      <c r="JH628" s="21"/>
      <c r="JI628" s="21"/>
      <c r="JJ628" s="21"/>
      <c r="JK628" s="21"/>
      <c r="JL628" s="21"/>
      <c r="JM628" s="21"/>
      <c r="JN628" s="21"/>
      <c r="JO628" s="21"/>
      <c r="JP628" s="21"/>
      <c r="JQ628" s="21"/>
      <c r="JR628" s="21"/>
      <c r="JS628" s="21"/>
      <c r="JT628" s="21"/>
      <c r="JU628" s="21"/>
      <c r="JV628" s="21"/>
      <c r="JW628" s="21"/>
      <c r="JX628" s="21"/>
      <c r="JY628" s="21"/>
      <c r="JZ628" s="21"/>
      <c r="KA628" s="21"/>
      <c r="KB628" s="28"/>
    </row>
    <row r="629" spans="2:288" ht="15" customHeight="1" x14ac:dyDescent="0.25">
      <c r="B629" s="1590" t="s">
        <v>240</v>
      </c>
      <c r="C629" s="1588" t="str">
        <v/>
      </c>
      <c r="D629" s="1588" t="str">
        <v/>
      </c>
      <c r="E629" s="1588" t="str">
        <v/>
      </c>
      <c r="F629" s="1588" t="str">
        <v/>
      </c>
      <c r="G629" s="1588" t="str">
        <v/>
      </c>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8"/>
      <c r="DX629" s="21"/>
      <c r="DY629" s="21"/>
      <c r="DZ629" s="21"/>
      <c r="EA629" s="21"/>
      <c r="EB629" s="21"/>
      <c r="EC629" s="21"/>
      <c r="ED629" s="21"/>
      <c r="EE629" s="21"/>
      <c r="EF629" s="21"/>
      <c r="EG629" s="21"/>
      <c r="EH629" s="21"/>
      <c r="EI629" s="21"/>
      <c r="EJ629" s="21"/>
      <c r="EK629" s="21"/>
      <c r="EL629" s="21"/>
      <c r="EM629" s="21"/>
      <c r="EN629" s="21"/>
      <c r="EO629" s="21"/>
      <c r="EP629" s="21"/>
      <c r="EQ629" s="21"/>
      <c r="ER629" s="28"/>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8"/>
      <c r="JH629" s="21"/>
      <c r="JI629" s="21"/>
      <c r="JJ629" s="21"/>
      <c r="JK629" s="21"/>
      <c r="JL629" s="21"/>
      <c r="JM629" s="21"/>
      <c r="JN629" s="21"/>
      <c r="JO629" s="21"/>
      <c r="JP629" s="21"/>
      <c r="JQ629" s="21"/>
      <c r="JR629" s="21"/>
      <c r="JS629" s="21"/>
      <c r="JT629" s="21"/>
      <c r="JU629" s="21"/>
      <c r="JV629" s="21"/>
      <c r="JW629" s="21"/>
      <c r="JX629" s="21"/>
      <c r="JY629" s="21"/>
      <c r="JZ629" s="21"/>
      <c r="KA629" s="21"/>
      <c r="KB629" s="28"/>
    </row>
    <row r="630" spans="2:288" ht="15" customHeight="1" x14ac:dyDescent="0.25">
      <c r="B630" s="1590" t="s">
        <v>241</v>
      </c>
      <c r="C630" s="1588" t="str">
        <v/>
      </c>
      <c r="D630" s="1588" t="str">
        <v/>
      </c>
      <c r="E630" s="1588" t="str">
        <v/>
      </c>
      <c r="F630" s="1588" t="str">
        <v/>
      </c>
      <c r="G630" s="1588" t="str">
        <v/>
      </c>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8"/>
      <c r="DX630" s="21"/>
      <c r="DY630" s="21"/>
      <c r="DZ630" s="21"/>
      <c r="EA630" s="21"/>
      <c r="EB630" s="21"/>
      <c r="EC630" s="21"/>
      <c r="ED630" s="21"/>
      <c r="EE630" s="21"/>
      <c r="EF630" s="21"/>
      <c r="EG630" s="21"/>
      <c r="EH630" s="21"/>
      <c r="EI630" s="21"/>
      <c r="EJ630" s="21"/>
      <c r="EK630" s="21"/>
      <c r="EL630" s="21"/>
      <c r="EM630" s="21"/>
      <c r="EN630" s="21"/>
      <c r="EO630" s="21"/>
      <c r="EP630" s="21"/>
      <c r="EQ630" s="21"/>
      <c r="ER630" s="28"/>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8"/>
      <c r="JH630" s="21"/>
      <c r="JI630" s="21"/>
      <c r="JJ630" s="21"/>
      <c r="JK630" s="21"/>
      <c r="JL630" s="21"/>
      <c r="JM630" s="21"/>
      <c r="JN630" s="21"/>
      <c r="JO630" s="21"/>
      <c r="JP630" s="21"/>
      <c r="JQ630" s="21"/>
      <c r="JR630" s="21"/>
      <c r="JS630" s="21"/>
      <c r="JT630" s="21"/>
      <c r="JU630" s="21"/>
      <c r="JV630" s="21"/>
      <c r="JW630" s="21"/>
      <c r="JX630" s="21"/>
      <c r="JY630" s="21"/>
      <c r="JZ630" s="21"/>
      <c r="KA630" s="21"/>
      <c r="KB630" s="28"/>
    </row>
    <row r="631" spans="2:288" ht="15" customHeight="1" x14ac:dyDescent="0.25">
      <c r="B631" s="1590" t="s">
        <v>242</v>
      </c>
      <c r="C631" s="1588" t="str">
        <v/>
      </c>
      <c r="D631" s="1588" t="str">
        <v/>
      </c>
      <c r="E631" s="1588" t="str">
        <v/>
      </c>
      <c r="F631" s="1588" t="str">
        <v/>
      </c>
      <c r="G631" s="1588" t="str">
        <v/>
      </c>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8"/>
      <c r="DX631" s="21"/>
      <c r="DY631" s="21"/>
      <c r="DZ631" s="21"/>
      <c r="EA631" s="21"/>
      <c r="EB631" s="21"/>
      <c r="EC631" s="21"/>
      <c r="ED631" s="21"/>
      <c r="EE631" s="21"/>
      <c r="EF631" s="21"/>
      <c r="EG631" s="21"/>
      <c r="EH631" s="21"/>
      <c r="EI631" s="21"/>
      <c r="EJ631" s="21"/>
      <c r="EK631" s="21"/>
      <c r="EL631" s="21"/>
      <c r="EM631" s="21"/>
      <c r="EN631" s="21"/>
      <c r="EO631" s="21"/>
      <c r="EP631" s="21"/>
      <c r="EQ631" s="21"/>
      <c r="ER631" s="28"/>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8"/>
      <c r="JH631" s="21"/>
      <c r="JI631" s="21"/>
      <c r="JJ631" s="21"/>
      <c r="JK631" s="21"/>
      <c r="JL631" s="21"/>
      <c r="JM631" s="21"/>
      <c r="JN631" s="21"/>
      <c r="JO631" s="21"/>
      <c r="JP631" s="21"/>
      <c r="JQ631" s="21"/>
      <c r="JR631" s="21"/>
      <c r="JS631" s="21"/>
      <c r="JT631" s="21"/>
      <c r="JU631" s="21"/>
      <c r="JV631" s="21"/>
      <c r="JW631" s="21"/>
      <c r="JX631" s="21"/>
      <c r="JY631" s="21"/>
      <c r="JZ631" s="21"/>
      <c r="KA631" s="21"/>
      <c r="KB631" s="28"/>
    </row>
    <row r="632" spans="2:288" ht="15" customHeight="1" x14ac:dyDescent="0.25">
      <c r="B632" s="1590" t="s">
        <v>243</v>
      </c>
      <c r="C632" s="1588" t="str">
        <v/>
      </c>
      <c r="D632" s="1588" t="str">
        <v/>
      </c>
      <c r="E632" s="1588" t="str">
        <v/>
      </c>
      <c r="F632" s="1588" t="str">
        <v/>
      </c>
      <c r="G632" s="1588" t="str">
        <v/>
      </c>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8"/>
      <c r="DX632" s="21"/>
      <c r="DY632" s="21"/>
      <c r="DZ632" s="21"/>
      <c r="EA632" s="21"/>
      <c r="EB632" s="21"/>
      <c r="EC632" s="21"/>
      <c r="ED632" s="21"/>
      <c r="EE632" s="21"/>
      <c r="EF632" s="21"/>
      <c r="EG632" s="21"/>
      <c r="EH632" s="21"/>
      <c r="EI632" s="21"/>
      <c r="EJ632" s="21"/>
      <c r="EK632" s="21"/>
      <c r="EL632" s="21"/>
      <c r="EM632" s="21"/>
      <c r="EN632" s="21"/>
      <c r="EO632" s="21"/>
      <c r="EP632" s="21"/>
      <c r="EQ632" s="21"/>
      <c r="ER632" s="28"/>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8"/>
      <c r="JH632" s="21"/>
      <c r="JI632" s="21"/>
      <c r="JJ632" s="21"/>
      <c r="JK632" s="21"/>
      <c r="JL632" s="21"/>
      <c r="JM632" s="21"/>
      <c r="JN632" s="21"/>
      <c r="JO632" s="21"/>
      <c r="JP632" s="21"/>
      <c r="JQ632" s="21"/>
      <c r="JR632" s="21"/>
      <c r="JS632" s="21"/>
      <c r="JT632" s="21"/>
      <c r="JU632" s="21"/>
      <c r="JV632" s="21"/>
      <c r="JW632" s="21"/>
      <c r="JX632" s="21"/>
      <c r="JY632" s="21"/>
      <c r="JZ632" s="21"/>
      <c r="KA632" s="21"/>
      <c r="KB632" s="28"/>
    </row>
    <row r="633" spans="2:288" ht="15" customHeight="1" x14ac:dyDescent="0.25">
      <c r="B633" s="1590" t="s">
        <v>244</v>
      </c>
      <c r="C633" s="1588" t="str">
        <v/>
      </c>
      <c r="D633" s="1588" t="str">
        <v/>
      </c>
      <c r="E633" s="1588" t="str">
        <v/>
      </c>
      <c r="F633" s="1588" t="str">
        <v/>
      </c>
      <c r="G633" s="1588" t="str">
        <v/>
      </c>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8"/>
      <c r="DX633" s="21"/>
      <c r="DY633" s="21"/>
      <c r="DZ633" s="21"/>
      <c r="EA633" s="21"/>
      <c r="EB633" s="21"/>
      <c r="EC633" s="21"/>
      <c r="ED633" s="21"/>
      <c r="EE633" s="21"/>
      <c r="EF633" s="21"/>
      <c r="EG633" s="21"/>
      <c r="EH633" s="21"/>
      <c r="EI633" s="21"/>
      <c r="EJ633" s="21"/>
      <c r="EK633" s="21"/>
      <c r="EL633" s="21"/>
      <c r="EM633" s="21"/>
      <c r="EN633" s="21"/>
      <c r="EO633" s="21"/>
      <c r="EP633" s="21"/>
      <c r="EQ633" s="21"/>
      <c r="ER633" s="28"/>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8"/>
      <c r="JH633" s="21"/>
      <c r="JI633" s="21"/>
      <c r="JJ633" s="21"/>
      <c r="JK633" s="21"/>
      <c r="JL633" s="21"/>
      <c r="JM633" s="21"/>
      <c r="JN633" s="21"/>
      <c r="JO633" s="21"/>
      <c r="JP633" s="21"/>
      <c r="JQ633" s="21"/>
      <c r="JR633" s="21"/>
      <c r="JS633" s="21"/>
      <c r="JT633" s="21"/>
      <c r="JU633" s="21"/>
      <c r="JV633" s="21"/>
      <c r="JW633" s="21"/>
      <c r="JX633" s="21"/>
      <c r="JY633" s="21"/>
      <c r="JZ633" s="21"/>
      <c r="KA633" s="21"/>
      <c r="KB633" s="28"/>
    </row>
    <row r="634" spans="2:288" ht="15" customHeight="1" x14ac:dyDescent="0.25">
      <c r="B634" s="1590" t="s">
        <v>245</v>
      </c>
      <c r="C634" s="1588" t="str">
        <v/>
      </c>
      <c r="D634" s="1588" t="str">
        <v/>
      </c>
      <c r="E634" s="1588" t="str">
        <v/>
      </c>
      <c r="F634" s="1588" t="str">
        <v/>
      </c>
      <c r="G634" s="1588" t="str">
        <v/>
      </c>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8"/>
      <c r="DX634" s="21"/>
      <c r="DY634" s="21"/>
      <c r="DZ634" s="21"/>
      <c r="EA634" s="21"/>
      <c r="EB634" s="21"/>
      <c r="EC634" s="21"/>
      <c r="ED634" s="21"/>
      <c r="EE634" s="21"/>
      <c r="EF634" s="21"/>
      <c r="EG634" s="21"/>
      <c r="EH634" s="21"/>
      <c r="EI634" s="21"/>
      <c r="EJ634" s="21"/>
      <c r="EK634" s="21"/>
      <c r="EL634" s="21"/>
      <c r="EM634" s="21"/>
      <c r="EN634" s="21"/>
      <c r="EO634" s="21"/>
      <c r="EP634" s="21"/>
      <c r="EQ634" s="21"/>
      <c r="ER634" s="28"/>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8"/>
      <c r="JH634" s="21"/>
      <c r="JI634" s="21"/>
      <c r="JJ634" s="21"/>
      <c r="JK634" s="21"/>
      <c r="JL634" s="21"/>
      <c r="JM634" s="21"/>
      <c r="JN634" s="21"/>
      <c r="JO634" s="21"/>
      <c r="JP634" s="21"/>
      <c r="JQ634" s="21"/>
      <c r="JR634" s="21"/>
      <c r="JS634" s="21"/>
      <c r="JT634" s="21"/>
      <c r="JU634" s="21"/>
      <c r="JV634" s="21"/>
      <c r="JW634" s="21"/>
      <c r="JX634" s="21"/>
      <c r="JY634" s="21"/>
      <c r="JZ634" s="21"/>
      <c r="KA634" s="21"/>
      <c r="KB634" s="28"/>
    </row>
    <row r="635" spans="2:288" ht="15" customHeight="1" x14ac:dyDescent="0.25">
      <c r="B635" s="1590" t="s">
        <v>246</v>
      </c>
      <c r="C635" s="1588" t="str">
        <v/>
      </c>
      <c r="D635" s="1588" t="str">
        <v/>
      </c>
      <c r="E635" s="1588" t="str">
        <v/>
      </c>
      <c r="F635" s="1588" t="str">
        <v/>
      </c>
      <c r="G635" s="1588" t="str">
        <v/>
      </c>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8"/>
      <c r="DX635" s="21"/>
      <c r="DY635" s="21"/>
      <c r="DZ635" s="21"/>
      <c r="EA635" s="21"/>
      <c r="EB635" s="21"/>
      <c r="EC635" s="21"/>
      <c r="ED635" s="21"/>
      <c r="EE635" s="21"/>
      <c r="EF635" s="21"/>
      <c r="EG635" s="21"/>
      <c r="EH635" s="21"/>
      <c r="EI635" s="21"/>
      <c r="EJ635" s="21"/>
      <c r="EK635" s="21"/>
      <c r="EL635" s="21"/>
      <c r="EM635" s="21"/>
      <c r="EN635" s="21"/>
      <c r="EO635" s="21"/>
      <c r="EP635" s="21"/>
      <c r="EQ635" s="21"/>
      <c r="ER635" s="28"/>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8"/>
      <c r="JH635" s="21"/>
      <c r="JI635" s="21"/>
      <c r="JJ635" s="21"/>
      <c r="JK635" s="21"/>
      <c r="JL635" s="21"/>
      <c r="JM635" s="21"/>
      <c r="JN635" s="21"/>
      <c r="JO635" s="21"/>
      <c r="JP635" s="21"/>
      <c r="JQ635" s="21"/>
      <c r="JR635" s="21"/>
      <c r="JS635" s="21"/>
      <c r="JT635" s="21"/>
      <c r="JU635" s="21"/>
      <c r="JV635" s="21"/>
      <c r="JW635" s="21"/>
      <c r="JX635" s="21"/>
      <c r="JY635" s="21"/>
      <c r="JZ635" s="21"/>
      <c r="KA635" s="21"/>
      <c r="KB635" s="28"/>
    </row>
    <row r="636" spans="2:288" ht="15" customHeight="1" x14ac:dyDescent="0.25">
      <c r="B636" s="1590" t="s">
        <v>247</v>
      </c>
      <c r="C636" s="1588" t="str">
        <v/>
      </c>
      <c r="D636" s="1588" t="str">
        <v/>
      </c>
      <c r="E636" s="1588" t="str">
        <v/>
      </c>
      <c r="F636" s="1588" t="str">
        <v/>
      </c>
      <c r="G636" s="1588" t="str">
        <v/>
      </c>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8"/>
      <c r="DX636" s="21"/>
      <c r="DY636" s="21"/>
      <c r="DZ636" s="21"/>
      <c r="EA636" s="21"/>
      <c r="EB636" s="21"/>
      <c r="EC636" s="21"/>
      <c r="ED636" s="21"/>
      <c r="EE636" s="21"/>
      <c r="EF636" s="21"/>
      <c r="EG636" s="21"/>
      <c r="EH636" s="21"/>
      <c r="EI636" s="21"/>
      <c r="EJ636" s="21"/>
      <c r="EK636" s="21"/>
      <c r="EL636" s="21"/>
      <c r="EM636" s="21"/>
      <c r="EN636" s="21"/>
      <c r="EO636" s="21"/>
      <c r="EP636" s="21"/>
      <c r="EQ636" s="21"/>
      <c r="ER636" s="28"/>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8"/>
      <c r="JH636" s="21"/>
      <c r="JI636" s="21"/>
      <c r="JJ636" s="21"/>
      <c r="JK636" s="21"/>
      <c r="JL636" s="21"/>
      <c r="JM636" s="21"/>
      <c r="JN636" s="21"/>
      <c r="JO636" s="21"/>
      <c r="JP636" s="21"/>
      <c r="JQ636" s="21"/>
      <c r="JR636" s="21"/>
      <c r="JS636" s="21"/>
      <c r="JT636" s="21"/>
      <c r="JU636" s="21"/>
      <c r="JV636" s="21"/>
      <c r="JW636" s="21"/>
      <c r="JX636" s="21"/>
      <c r="JY636" s="21"/>
      <c r="JZ636" s="21"/>
      <c r="KA636" s="21"/>
      <c r="KB636" s="28"/>
    </row>
    <row r="637" spans="2:288" ht="15" customHeight="1" x14ac:dyDescent="0.25">
      <c r="B637" s="1590" t="s">
        <v>248</v>
      </c>
      <c r="C637" s="1588" t="str">
        <v/>
      </c>
      <c r="D637" s="1588" t="str">
        <v/>
      </c>
      <c r="E637" s="1588" t="str">
        <v/>
      </c>
      <c r="F637" s="1588" t="str">
        <v/>
      </c>
      <c r="G637" s="1588" t="str">
        <v/>
      </c>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8"/>
      <c r="DX637" s="21"/>
      <c r="DY637" s="21"/>
      <c r="DZ637" s="21"/>
      <c r="EA637" s="21"/>
      <c r="EB637" s="21"/>
      <c r="EC637" s="21"/>
      <c r="ED637" s="21"/>
      <c r="EE637" s="21"/>
      <c r="EF637" s="21"/>
      <c r="EG637" s="21"/>
      <c r="EH637" s="21"/>
      <c r="EI637" s="21"/>
      <c r="EJ637" s="21"/>
      <c r="EK637" s="21"/>
      <c r="EL637" s="21"/>
      <c r="EM637" s="21"/>
      <c r="EN637" s="21"/>
      <c r="EO637" s="21"/>
      <c r="EP637" s="21"/>
      <c r="EQ637" s="21"/>
      <c r="ER637" s="28"/>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8"/>
      <c r="JH637" s="21"/>
      <c r="JI637" s="21"/>
      <c r="JJ637" s="21"/>
      <c r="JK637" s="21"/>
      <c r="JL637" s="21"/>
      <c r="JM637" s="21"/>
      <c r="JN637" s="21"/>
      <c r="JO637" s="21"/>
      <c r="JP637" s="21"/>
      <c r="JQ637" s="21"/>
      <c r="JR637" s="21"/>
      <c r="JS637" s="21"/>
      <c r="JT637" s="21"/>
      <c r="JU637" s="21"/>
      <c r="JV637" s="21"/>
      <c r="JW637" s="21"/>
      <c r="JX637" s="21"/>
      <c r="JY637" s="21"/>
      <c r="JZ637" s="21"/>
      <c r="KA637" s="21"/>
      <c r="KB637" s="28"/>
    </row>
    <row r="638" spans="2:288" ht="15" customHeight="1" x14ac:dyDescent="0.25">
      <c r="B638" s="1590" t="s">
        <v>249</v>
      </c>
      <c r="C638" s="1588" t="str">
        <v/>
      </c>
      <c r="D638" s="1588" t="str">
        <v/>
      </c>
      <c r="E638" s="1588" t="str">
        <v/>
      </c>
      <c r="F638" s="1588" t="str">
        <v/>
      </c>
      <c r="G638" s="1588" t="str">
        <v/>
      </c>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8"/>
      <c r="DX638" s="21"/>
      <c r="DY638" s="21"/>
      <c r="DZ638" s="21"/>
      <c r="EA638" s="21"/>
      <c r="EB638" s="21"/>
      <c r="EC638" s="21"/>
      <c r="ED638" s="21"/>
      <c r="EE638" s="21"/>
      <c r="EF638" s="21"/>
      <c r="EG638" s="21"/>
      <c r="EH638" s="21"/>
      <c r="EI638" s="21"/>
      <c r="EJ638" s="21"/>
      <c r="EK638" s="21"/>
      <c r="EL638" s="21"/>
      <c r="EM638" s="21"/>
      <c r="EN638" s="21"/>
      <c r="EO638" s="21"/>
      <c r="EP638" s="21"/>
      <c r="EQ638" s="21"/>
      <c r="ER638" s="28"/>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8"/>
      <c r="JH638" s="21"/>
      <c r="JI638" s="21"/>
      <c r="JJ638" s="21"/>
      <c r="JK638" s="21"/>
      <c r="JL638" s="21"/>
      <c r="JM638" s="21"/>
      <c r="JN638" s="21"/>
      <c r="JO638" s="21"/>
      <c r="JP638" s="21"/>
      <c r="JQ638" s="21"/>
      <c r="JR638" s="21"/>
      <c r="JS638" s="21"/>
      <c r="JT638" s="21"/>
      <c r="JU638" s="21"/>
      <c r="JV638" s="21"/>
      <c r="JW638" s="21"/>
      <c r="JX638" s="21"/>
      <c r="JY638" s="21"/>
      <c r="JZ638" s="21"/>
      <c r="KA638" s="21"/>
      <c r="KB638" s="28"/>
    </row>
    <row r="639" spans="2:288" ht="15" customHeight="1" x14ac:dyDescent="0.25">
      <c r="B639" s="1590" t="s">
        <v>250</v>
      </c>
      <c r="C639" s="1588" t="str">
        <v/>
      </c>
      <c r="D639" s="1588" t="str">
        <v/>
      </c>
      <c r="E639" s="1588" t="str">
        <v/>
      </c>
      <c r="F639" s="1588" t="str">
        <v/>
      </c>
      <c r="G639" s="1588" t="str">
        <v/>
      </c>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8"/>
      <c r="DX639" s="21"/>
      <c r="DY639" s="21"/>
      <c r="DZ639" s="21"/>
      <c r="EA639" s="21"/>
      <c r="EB639" s="21"/>
      <c r="EC639" s="21"/>
      <c r="ED639" s="21"/>
      <c r="EE639" s="21"/>
      <c r="EF639" s="21"/>
      <c r="EG639" s="21"/>
      <c r="EH639" s="21"/>
      <c r="EI639" s="21"/>
      <c r="EJ639" s="21"/>
      <c r="EK639" s="21"/>
      <c r="EL639" s="21"/>
      <c r="EM639" s="21"/>
      <c r="EN639" s="21"/>
      <c r="EO639" s="21"/>
      <c r="EP639" s="21"/>
      <c r="EQ639" s="21"/>
      <c r="ER639" s="28"/>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8"/>
      <c r="JH639" s="21"/>
      <c r="JI639" s="21"/>
      <c r="JJ639" s="21"/>
      <c r="JK639" s="21"/>
      <c r="JL639" s="21"/>
      <c r="JM639" s="21"/>
      <c r="JN639" s="21"/>
      <c r="JO639" s="21"/>
      <c r="JP639" s="21"/>
      <c r="JQ639" s="21"/>
      <c r="JR639" s="21"/>
      <c r="JS639" s="21"/>
      <c r="JT639" s="21"/>
      <c r="JU639" s="21"/>
      <c r="JV639" s="21"/>
      <c r="JW639" s="21"/>
      <c r="JX639" s="21"/>
      <c r="JY639" s="21"/>
      <c r="JZ639" s="21"/>
      <c r="KA639" s="21"/>
      <c r="KB639" s="28"/>
    </row>
    <row r="640" spans="2:288" ht="15" customHeight="1" x14ac:dyDescent="0.25">
      <c r="B640" s="1590" t="s">
        <v>251</v>
      </c>
      <c r="C640" s="1588" t="str">
        <v/>
      </c>
      <c r="D640" s="1588" t="str">
        <v/>
      </c>
      <c r="E640" s="1588" t="str">
        <v/>
      </c>
      <c r="F640" s="1588" t="str">
        <v/>
      </c>
      <c r="G640" s="1588" t="str">
        <v/>
      </c>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8"/>
      <c r="DX640" s="21"/>
      <c r="DY640" s="21"/>
      <c r="DZ640" s="21"/>
      <c r="EA640" s="21"/>
      <c r="EB640" s="21"/>
      <c r="EC640" s="21"/>
      <c r="ED640" s="21"/>
      <c r="EE640" s="21"/>
      <c r="EF640" s="21"/>
      <c r="EG640" s="21"/>
      <c r="EH640" s="21"/>
      <c r="EI640" s="21"/>
      <c r="EJ640" s="21"/>
      <c r="EK640" s="21"/>
      <c r="EL640" s="21"/>
      <c r="EM640" s="21"/>
      <c r="EN640" s="21"/>
      <c r="EO640" s="21"/>
      <c r="EP640" s="21"/>
      <c r="EQ640" s="21"/>
      <c r="ER640" s="28"/>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8"/>
      <c r="JH640" s="21"/>
      <c r="JI640" s="21"/>
      <c r="JJ640" s="21"/>
      <c r="JK640" s="21"/>
      <c r="JL640" s="21"/>
      <c r="JM640" s="21"/>
      <c r="JN640" s="21"/>
      <c r="JO640" s="21"/>
      <c r="JP640" s="21"/>
      <c r="JQ640" s="21"/>
      <c r="JR640" s="21"/>
      <c r="JS640" s="21"/>
      <c r="JT640" s="21"/>
      <c r="JU640" s="21"/>
      <c r="JV640" s="21"/>
      <c r="JW640" s="21"/>
      <c r="JX640" s="21"/>
      <c r="JY640" s="21"/>
      <c r="JZ640" s="21"/>
      <c r="KA640" s="21"/>
      <c r="KB640" s="28"/>
    </row>
    <row r="641" spans="2:288" ht="15" customHeight="1" x14ac:dyDescent="0.25">
      <c r="B641" s="1590" t="s">
        <v>252</v>
      </c>
      <c r="C641" s="1588" t="str">
        <v/>
      </c>
      <c r="D641" s="1588" t="str">
        <v/>
      </c>
      <c r="E641" s="1588" t="str">
        <v/>
      </c>
      <c r="F641" s="1588" t="str">
        <v/>
      </c>
      <c r="G641" s="1588" t="str">
        <v/>
      </c>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8"/>
      <c r="DX641" s="21"/>
      <c r="DY641" s="21"/>
      <c r="DZ641" s="21"/>
      <c r="EA641" s="21"/>
      <c r="EB641" s="21"/>
      <c r="EC641" s="21"/>
      <c r="ED641" s="21"/>
      <c r="EE641" s="21"/>
      <c r="EF641" s="21"/>
      <c r="EG641" s="21"/>
      <c r="EH641" s="21"/>
      <c r="EI641" s="21"/>
      <c r="EJ641" s="21"/>
      <c r="EK641" s="21"/>
      <c r="EL641" s="21"/>
      <c r="EM641" s="21"/>
      <c r="EN641" s="21"/>
      <c r="EO641" s="21"/>
      <c r="EP641" s="21"/>
      <c r="EQ641" s="21"/>
      <c r="ER641" s="28"/>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8"/>
      <c r="JH641" s="21"/>
      <c r="JI641" s="21"/>
      <c r="JJ641" s="21"/>
      <c r="JK641" s="21"/>
      <c r="JL641" s="21"/>
      <c r="JM641" s="21"/>
      <c r="JN641" s="21"/>
      <c r="JO641" s="21"/>
      <c r="JP641" s="21"/>
      <c r="JQ641" s="21"/>
      <c r="JR641" s="21"/>
      <c r="JS641" s="21"/>
      <c r="JT641" s="21"/>
      <c r="JU641" s="21"/>
      <c r="JV641" s="21"/>
      <c r="JW641" s="21"/>
      <c r="JX641" s="21"/>
      <c r="JY641" s="21"/>
      <c r="JZ641" s="21"/>
      <c r="KA641" s="21"/>
      <c r="KB641" s="28"/>
    </row>
    <row r="642" spans="2:288" ht="15" customHeight="1" x14ac:dyDescent="0.25">
      <c r="B642" s="1590" t="s">
        <v>253</v>
      </c>
      <c r="C642" s="1588" t="str">
        <v/>
      </c>
      <c r="D642" s="1588" t="str">
        <v/>
      </c>
      <c r="E642" s="1588" t="str">
        <v/>
      </c>
      <c r="F642" s="1588" t="str">
        <v/>
      </c>
      <c r="G642" s="1588" t="str">
        <v/>
      </c>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8"/>
      <c r="DX642" s="21"/>
      <c r="DY642" s="21"/>
      <c r="DZ642" s="21"/>
      <c r="EA642" s="21"/>
      <c r="EB642" s="21"/>
      <c r="EC642" s="21"/>
      <c r="ED642" s="21"/>
      <c r="EE642" s="21"/>
      <c r="EF642" s="21"/>
      <c r="EG642" s="21"/>
      <c r="EH642" s="21"/>
      <c r="EI642" s="21"/>
      <c r="EJ642" s="21"/>
      <c r="EK642" s="21"/>
      <c r="EL642" s="21"/>
      <c r="EM642" s="21"/>
      <c r="EN642" s="21"/>
      <c r="EO642" s="21"/>
      <c r="EP642" s="21"/>
      <c r="EQ642" s="21"/>
      <c r="ER642" s="28"/>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8"/>
      <c r="JH642" s="21"/>
      <c r="JI642" s="21"/>
      <c r="JJ642" s="21"/>
      <c r="JK642" s="21"/>
      <c r="JL642" s="21"/>
      <c r="JM642" s="21"/>
      <c r="JN642" s="21"/>
      <c r="JO642" s="21"/>
      <c r="JP642" s="21"/>
      <c r="JQ642" s="21"/>
      <c r="JR642" s="21"/>
      <c r="JS642" s="21"/>
      <c r="JT642" s="21"/>
      <c r="JU642" s="21"/>
      <c r="JV642" s="21"/>
      <c r="JW642" s="21"/>
      <c r="JX642" s="21"/>
      <c r="JY642" s="21"/>
      <c r="JZ642" s="21"/>
      <c r="KA642" s="21"/>
      <c r="KB642" s="28"/>
    </row>
    <row r="643" spans="2:288" ht="15" customHeight="1" x14ac:dyDescent="0.25">
      <c r="B643" s="1590" t="s">
        <v>254</v>
      </c>
      <c r="C643" s="1588" t="str">
        <v/>
      </c>
      <c r="D643" s="1588" t="str">
        <v/>
      </c>
      <c r="E643" s="1588" t="str">
        <v/>
      </c>
      <c r="F643" s="1588" t="str">
        <v/>
      </c>
      <c r="G643" s="1588" t="str">
        <v/>
      </c>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8"/>
      <c r="DX643" s="21"/>
      <c r="DY643" s="21"/>
      <c r="DZ643" s="21"/>
      <c r="EA643" s="21"/>
      <c r="EB643" s="21"/>
      <c r="EC643" s="21"/>
      <c r="ED643" s="21"/>
      <c r="EE643" s="21"/>
      <c r="EF643" s="21"/>
      <c r="EG643" s="21"/>
      <c r="EH643" s="21"/>
      <c r="EI643" s="21"/>
      <c r="EJ643" s="21"/>
      <c r="EK643" s="21"/>
      <c r="EL643" s="21"/>
      <c r="EM643" s="21"/>
      <c r="EN643" s="21"/>
      <c r="EO643" s="21"/>
      <c r="EP643" s="21"/>
      <c r="EQ643" s="21"/>
      <c r="ER643" s="28"/>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8"/>
      <c r="JH643" s="21"/>
      <c r="JI643" s="21"/>
      <c r="JJ643" s="21"/>
      <c r="JK643" s="21"/>
      <c r="JL643" s="21"/>
      <c r="JM643" s="21"/>
      <c r="JN643" s="21"/>
      <c r="JO643" s="21"/>
      <c r="JP643" s="21"/>
      <c r="JQ643" s="21"/>
      <c r="JR643" s="21"/>
      <c r="JS643" s="21"/>
      <c r="JT643" s="21"/>
      <c r="JU643" s="21"/>
      <c r="JV643" s="21"/>
      <c r="JW643" s="21"/>
      <c r="JX643" s="21"/>
      <c r="JY643" s="21"/>
      <c r="JZ643" s="21"/>
      <c r="KA643" s="21"/>
      <c r="KB643" s="28"/>
    </row>
    <row r="644" spans="2:288" ht="15" customHeight="1" x14ac:dyDescent="0.25">
      <c r="B644" s="1590" t="s">
        <v>255</v>
      </c>
      <c r="C644" s="1588" t="str">
        <v/>
      </c>
      <c r="D644" s="1588" t="str">
        <v/>
      </c>
      <c r="E644" s="1588" t="str">
        <v/>
      </c>
      <c r="F644" s="1588" t="str">
        <v/>
      </c>
      <c r="G644" s="1588" t="str">
        <v/>
      </c>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8"/>
      <c r="DX644" s="21"/>
      <c r="DY644" s="21"/>
      <c r="DZ644" s="21"/>
      <c r="EA644" s="21"/>
      <c r="EB644" s="21"/>
      <c r="EC644" s="21"/>
      <c r="ED644" s="21"/>
      <c r="EE644" s="21"/>
      <c r="EF644" s="21"/>
      <c r="EG644" s="21"/>
      <c r="EH644" s="21"/>
      <c r="EI644" s="21"/>
      <c r="EJ644" s="21"/>
      <c r="EK644" s="21"/>
      <c r="EL644" s="21"/>
      <c r="EM644" s="21"/>
      <c r="EN644" s="21"/>
      <c r="EO644" s="21"/>
      <c r="EP644" s="21"/>
      <c r="EQ644" s="21"/>
      <c r="ER644" s="28"/>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8"/>
      <c r="JH644" s="21"/>
      <c r="JI644" s="21"/>
      <c r="JJ644" s="21"/>
      <c r="JK644" s="21"/>
      <c r="JL644" s="21"/>
      <c r="JM644" s="21"/>
      <c r="JN644" s="21"/>
      <c r="JO644" s="21"/>
      <c r="JP644" s="21"/>
      <c r="JQ644" s="21"/>
      <c r="JR644" s="21"/>
      <c r="JS644" s="21"/>
      <c r="JT644" s="21"/>
      <c r="JU644" s="21"/>
      <c r="JV644" s="21"/>
      <c r="JW644" s="21"/>
      <c r="JX644" s="21"/>
      <c r="JY644" s="21"/>
      <c r="JZ644" s="21"/>
      <c r="KA644" s="21"/>
      <c r="KB644" s="28"/>
    </row>
    <row r="645" spans="2:288" ht="15" customHeight="1" x14ac:dyDescent="0.25">
      <c r="B645" s="1590" t="s">
        <v>256</v>
      </c>
      <c r="C645" s="1588" t="str">
        <v/>
      </c>
      <c r="D645" s="1588" t="str">
        <v/>
      </c>
      <c r="E645" s="1588" t="str">
        <v/>
      </c>
      <c r="F645" s="1588" t="str">
        <v/>
      </c>
      <c r="G645" s="1588" t="str">
        <v/>
      </c>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8"/>
      <c r="DX645" s="21"/>
      <c r="DY645" s="21"/>
      <c r="DZ645" s="21"/>
      <c r="EA645" s="21"/>
      <c r="EB645" s="21"/>
      <c r="EC645" s="21"/>
      <c r="ED645" s="21"/>
      <c r="EE645" s="21"/>
      <c r="EF645" s="21"/>
      <c r="EG645" s="21"/>
      <c r="EH645" s="21"/>
      <c r="EI645" s="21"/>
      <c r="EJ645" s="21"/>
      <c r="EK645" s="21"/>
      <c r="EL645" s="21"/>
      <c r="EM645" s="21"/>
      <c r="EN645" s="21"/>
      <c r="EO645" s="21"/>
      <c r="EP645" s="21"/>
      <c r="EQ645" s="21"/>
      <c r="ER645" s="28"/>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8"/>
      <c r="JH645" s="21"/>
      <c r="JI645" s="21"/>
      <c r="JJ645" s="21"/>
      <c r="JK645" s="21"/>
      <c r="JL645" s="21"/>
      <c r="JM645" s="21"/>
      <c r="JN645" s="21"/>
      <c r="JO645" s="21"/>
      <c r="JP645" s="21"/>
      <c r="JQ645" s="21"/>
      <c r="JR645" s="21"/>
      <c r="JS645" s="21"/>
      <c r="JT645" s="21"/>
      <c r="JU645" s="21"/>
      <c r="JV645" s="21"/>
      <c r="JW645" s="21"/>
      <c r="JX645" s="21"/>
      <c r="JY645" s="21"/>
      <c r="JZ645" s="21"/>
      <c r="KA645" s="21"/>
      <c r="KB645" s="28"/>
    </row>
    <row r="646" spans="2:288" ht="15" customHeight="1" x14ac:dyDescent="0.25">
      <c r="B646" s="1590" t="s">
        <v>257</v>
      </c>
      <c r="C646" s="1588" t="str">
        <v/>
      </c>
      <c r="D646" s="1588" t="str">
        <v/>
      </c>
      <c r="E646" s="1588" t="str">
        <v/>
      </c>
      <c r="F646" s="1588" t="str">
        <v/>
      </c>
      <c r="G646" s="1588" t="str">
        <v/>
      </c>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8"/>
      <c r="DX646" s="21"/>
      <c r="DY646" s="21"/>
      <c r="DZ646" s="21"/>
      <c r="EA646" s="21"/>
      <c r="EB646" s="21"/>
      <c r="EC646" s="21"/>
      <c r="ED646" s="21"/>
      <c r="EE646" s="21"/>
      <c r="EF646" s="21"/>
      <c r="EG646" s="21"/>
      <c r="EH646" s="21"/>
      <c r="EI646" s="21"/>
      <c r="EJ646" s="21"/>
      <c r="EK646" s="21"/>
      <c r="EL646" s="21"/>
      <c r="EM646" s="21"/>
      <c r="EN646" s="21"/>
      <c r="EO646" s="21"/>
      <c r="EP646" s="21"/>
      <c r="EQ646" s="21"/>
      <c r="ER646" s="28"/>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8"/>
      <c r="JH646" s="21"/>
      <c r="JI646" s="21"/>
      <c r="JJ646" s="21"/>
      <c r="JK646" s="21"/>
      <c r="JL646" s="21"/>
      <c r="JM646" s="21"/>
      <c r="JN646" s="21"/>
      <c r="JO646" s="21"/>
      <c r="JP646" s="21"/>
      <c r="JQ646" s="21"/>
      <c r="JR646" s="21"/>
      <c r="JS646" s="21"/>
      <c r="JT646" s="21"/>
      <c r="JU646" s="21"/>
      <c r="JV646" s="21"/>
      <c r="JW646" s="21"/>
      <c r="JX646" s="21"/>
      <c r="JY646" s="21"/>
      <c r="JZ646" s="21"/>
      <c r="KA646" s="21"/>
      <c r="KB646" s="28"/>
    </row>
    <row r="647" spans="2:288" ht="15" customHeight="1" x14ac:dyDescent="0.25">
      <c r="B647" s="1590" t="s">
        <v>258</v>
      </c>
      <c r="C647" s="1588" t="str">
        <v/>
      </c>
      <c r="D647" s="1588" t="str">
        <v/>
      </c>
      <c r="E647" s="1588" t="str">
        <v/>
      </c>
      <c r="F647" s="1588" t="str">
        <v/>
      </c>
      <c r="G647" s="1588" t="str">
        <v/>
      </c>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8"/>
      <c r="DX647" s="21"/>
      <c r="DY647" s="21"/>
      <c r="DZ647" s="21"/>
      <c r="EA647" s="21"/>
      <c r="EB647" s="21"/>
      <c r="EC647" s="21"/>
      <c r="ED647" s="21"/>
      <c r="EE647" s="21"/>
      <c r="EF647" s="21"/>
      <c r="EG647" s="21"/>
      <c r="EH647" s="21"/>
      <c r="EI647" s="21"/>
      <c r="EJ647" s="21"/>
      <c r="EK647" s="21"/>
      <c r="EL647" s="21"/>
      <c r="EM647" s="21"/>
      <c r="EN647" s="21"/>
      <c r="EO647" s="21"/>
      <c r="EP647" s="21"/>
      <c r="EQ647" s="21"/>
      <c r="ER647" s="28"/>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8"/>
      <c r="JH647" s="21"/>
      <c r="JI647" s="21"/>
      <c r="JJ647" s="21"/>
      <c r="JK647" s="21"/>
      <c r="JL647" s="21"/>
      <c r="JM647" s="21"/>
      <c r="JN647" s="21"/>
      <c r="JO647" s="21"/>
      <c r="JP647" s="21"/>
      <c r="JQ647" s="21"/>
      <c r="JR647" s="21"/>
      <c r="JS647" s="21"/>
      <c r="JT647" s="21"/>
      <c r="JU647" s="21"/>
      <c r="JV647" s="21"/>
      <c r="JW647" s="21"/>
      <c r="JX647" s="21"/>
      <c r="JY647" s="21"/>
      <c r="JZ647" s="21"/>
      <c r="KA647" s="21"/>
      <c r="KB647" s="28"/>
    </row>
    <row r="648" spans="2:288" ht="15" customHeight="1" x14ac:dyDescent="0.25">
      <c r="B648" s="1590" t="s">
        <v>259</v>
      </c>
      <c r="C648" s="1588" t="str">
        <v/>
      </c>
      <c r="D648" s="1588" t="str">
        <v/>
      </c>
      <c r="E648" s="1588" t="str">
        <v/>
      </c>
      <c r="F648" s="1588" t="str">
        <v/>
      </c>
      <c r="G648" s="1588" t="str">
        <v/>
      </c>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8"/>
      <c r="DX648" s="21"/>
      <c r="DY648" s="21"/>
      <c r="DZ648" s="21"/>
      <c r="EA648" s="21"/>
      <c r="EB648" s="21"/>
      <c r="EC648" s="21"/>
      <c r="ED648" s="21"/>
      <c r="EE648" s="21"/>
      <c r="EF648" s="21"/>
      <c r="EG648" s="21"/>
      <c r="EH648" s="21"/>
      <c r="EI648" s="21"/>
      <c r="EJ648" s="21"/>
      <c r="EK648" s="21"/>
      <c r="EL648" s="21"/>
      <c r="EM648" s="21"/>
      <c r="EN648" s="21"/>
      <c r="EO648" s="21"/>
      <c r="EP648" s="21"/>
      <c r="EQ648" s="21"/>
      <c r="ER648" s="28"/>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8"/>
      <c r="JH648" s="21"/>
      <c r="JI648" s="21"/>
      <c r="JJ648" s="21"/>
      <c r="JK648" s="21"/>
      <c r="JL648" s="21"/>
      <c r="JM648" s="21"/>
      <c r="JN648" s="21"/>
      <c r="JO648" s="21"/>
      <c r="JP648" s="21"/>
      <c r="JQ648" s="21"/>
      <c r="JR648" s="21"/>
      <c r="JS648" s="21"/>
      <c r="JT648" s="21"/>
      <c r="JU648" s="21"/>
      <c r="JV648" s="21"/>
      <c r="JW648" s="21"/>
      <c r="JX648" s="21"/>
      <c r="JY648" s="21"/>
      <c r="JZ648" s="21"/>
      <c r="KA648" s="21"/>
      <c r="KB648" s="28"/>
    </row>
    <row r="649" spans="2:288" ht="15" customHeight="1" x14ac:dyDescent="0.25">
      <c r="B649" s="1590" t="s">
        <v>260</v>
      </c>
      <c r="C649" s="1588" t="str">
        <v/>
      </c>
      <c r="D649" s="1588" t="str">
        <v/>
      </c>
      <c r="E649" s="1588" t="str">
        <v/>
      </c>
      <c r="F649" s="1588" t="str">
        <v/>
      </c>
      <c r="G649" s="1588" t="str">
        <v/>
      </c>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8"/>
      <c r="DX649" s="21"/>
      <c r="DY649" s="21"/>
      <c r="DZ649" s="21"/>
      <c r="EA649" s="21"/>
      <c r="EB649" s="21"/>
      <c r="EC649" s="21"/>
      <c r="ED649" s="21"/>
      <c r="EE649" s="21"/>
      <c r="EF649" s="21"/>
      <c r="EG649" s="21"/>
      <c r="EH649" s="21"/>
      <c r="EI649" s="21"/>
      <c r="EJ649" s="21"/>
      <c r="EK649" s="21"/>
      <c r="EL649" s="21"/>
      <c r="EM649" s="21"/>
      <c r="EN649" s="21"/>
      <c r="EO649" s="21"/>
      <c r="EP649" s="21"/>
      <c r="EQ649" s="21"/>
      <c r="ER649" s="28"/>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8"/>
      <c r="JH649" s="21"/>
      <c r="JI649" s="21"/>
      <c r="JJ649" s="21"/>
      <c r="JK649" s="21"/>
      <c r="JL649" s="21"/>
      <c r="JM649" s="21"/>
      <c r="JN649" s="21"/>
      <c r="JO649" s="21"/>
      <c r="JP649" s="21"/>
      <c r="JQ649" s="21"/>
      <c r="JR649" s="21"/>
      <c r="JS649" s="21"/>
      <c r="JT649" s="21"/>
      <c r="JU649" s="21"/>
      <c r="JV649" s="21"/>
      <c r="JW649" s="21"/>
      <c r="JX649" s="21"/>
      <c r="JY649" s="21"/>
      <c r="JZ649" s="21"/>
      <c r="KA649" s="21"/>
      <c r="KB649" s="28"/>
    </row>
    <row r="650" spans="2:288" ht="15" customHeight="1" x14ac:dyDescent="0.25">
      <c r="B650" s="1590" t="s">
        <v>261</v>
      </c>
      <c r="C650" s="1588" t="str">
        <v/>
      </c>
      <c r="D650" s="1588" t="str">
        <v/>
      </c>
      <c r="E650" s="1588" t="str">
        <v/>
      </c>
      <c r="F650" s="1588" t="str">
        <v/>
      </c>
      <c r="G650" s="1588" t="str">
        <v/>
      </c>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8"/>
      <c r="DX650" s="21"/>
      <c r="DY650" s="21"/>
      <c r="DZ650" s="21"/>
      <c r="EA650" s="21"/>
      <c r="EB650" s="21"/>
      <c r="EC650" s="21"/>
      <c r="ED650" s="21"/>
      <c r="EE650" s="21"/>
      <c r="EF650" s="21"/>
      <c r="EG650" s="21"/>
      <c r="EH650" s="21"/>
      <c r="EI650" s="21"/>
      <c r="EJ650" s="21"/>
      <c r="EK650" s="21"/>
      <c r="EL650" s="21"/>
      <c r="EM650" s="21"/>
      <c r="EN650" s="21"/>
      <c r="EO650" s="21"/>
      <c r="EP650" s="21"/>
      <c r="EQ650" s="21"/>
      <c r="ER650" s="28"/>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8"/>
      <c r="JH650" s="21"/>
      <c r="JI650" s="21"/>
      <c r="JJ650" s="21"/>
      <c r="JK650" s="21"/>
      <c r="JL650" s="21"/>
      <c r="JM650" s="21"/>
      <c r="JN650" s="21"/>
      <c r="JO650" s="21"/>
      <c r="JP650" s="21"/>
      <c r="JQ650" s="21"/>
      <c r="JR650" s="21"/>
      <c r="JS650" s="21"/>
      <c r="JT650" s="21"/>
      <c r="JU650" s="21"/>
      <c r="JV650" s="21"/>
      <c r="JW650" s="21"/>
      <c r="JX650" s="21"/>
      <c r="JY650" s="21"/>
      <c r="JZ650" s="21"/>
      <c r="KA650" s="21"/>
      <c r="KB650" s="28"/>
    </row>
    <row r="651" spans="2:288" ht="15" customHeight="1" x14ac:dyDescent="0.25">
      <c r="B651" s="1590" t="s">
        <v>262</v>
      </c>
      <c r="C651" s="1588" t="str">
        <v/>
      </c>
      <c r="D651" s="1588" t="str">
        <v/>
      </c>
      <c r="E651" s="1588" t="str">
        <v/>
      </c>
      <c r="F651" s="1588" t="str">
        <v/>
      </c>
      <c r="G651" s="1588" t="str">
        <v/>
      </c>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8"/>
      <c r="DX651" s="21"/>
      <c r="DY651" s="21"/>
      <c r="DZ651" s="21"/>
      <c r="EA651" s="21"/>
      <c r="EB651" s="21"/>
      <c r="EC651" s="21"/>
      <c r="ED651" s="21"/>
      <c r="EE651" s="21"/>
      <c r="EF651" s="21"/>
      <c r="EG651" s="21"/>
      <c r="EH651" s="21"/>
      <c r="EI651" s="21"/>
      <c r="EJ651" s="21"/>
      <c r="EK651" s="21"/>
      <c r="EL651" s="21"/>
      <c r="EM651" s="21"/>
      <c r="EN651" s="21"/>
      <c r="EO651" s="21"/>
      <c r="EP651" s="21"/>
      <c r="EQ651" s="21"/>
      <c r="ER651" s="28"/>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8"/>
      <c r="JH651" s="21"/>
      <c r="JI651" s="21"/>
      <c r="JJ651" s="21"/>
      <c r="JK651" s="21"/>
      <c r="JL651" s="21"/>
      <c r="JM651" s="21"/>
      <c r="JN651" s="21"/>
      <c r="JO651" s="21"/>
      <c r="JP651" s="21"/>
      <c r="JQ651" s="21"/>
      <c r="JR651" s="21"/>
      <c r="JS651" s="21"/>
      <c r="JT651" s="21"/>
      <c r="JU651" s="21"/>
      <c r="JV651" s="21"/>
      <c r="JW651" s="21"/>
      <c r="JX651" s="21"/>
      <c r="JY651" s="21"/>
      <c r="JZ651" s="21"/>
      <c r="KA651" s="21"/>
      <c r="KB651" s="28"/>
    </row>
    <row r="652" spans="2:288" ht="15" customHeight="1" x14ac:dyDescent="0.25">
      <c r="B652" s="1590" t="s">
        <v>263</v>
      </c>
      <c r="C652" s="1588" t="str">
        <v/>
      </c>
      <c r="D652" s="1588" t="str">
        <v/>
      </c>
      <c r="E652" s="1588" t="str">
        <v/>
      </c>
      <c r="F652" s="1588" t="str">
        <v/>
      </c>
      <c r="G652" s="1588" t="str">
        <v/>
      </c>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8"/>
      <c r="DX652" s="21"/>
      <c r="DY652" s="21"/>
      <c r="DZ652" s="21"/>
      <c r="EA652" s="21"/>
      <c r="EB652" s="21"/>
      <c r="EC652" s="21"/>
      <c r="ED652" s="21"/>
      <c r="EE652" s="21"/>
      <c r="EF652" s="21"/>
      <c r="EG652" s="21"/>
      <c r="EH652" s="21"/>
      <c r="EI652" s="21"/>
      <c r="EJ652" s="21"/>
      <c r="EK652" s="21"/>
      <c r="EL652" s="21"/>
      <c r="EM652" s="21"/>
      <c r="EN652" s="21"/>
      <c r="EO652" s="21"/>
      <c r="EP652" s="21"/>
      <c r="EQ652" s="21"/>
      <c r="ER652" s="28"/>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8"/>
      <c r="JH652" s="21"/>
      <c r="JI652" s="21"/>
      <c r="JJ652" s="21"/>
      <c r="JK652" s="21"/>
      <c r="JL652" s="21"/>
      <c r="JM652" s="21"/>
      <c r="JN652" s="21"/>
      <c r="JO652" s="21"/>
      <c r="JP652" s="21"/>
      <c r="JQ652" s="21"/>
      <c r="JR652" s="21"/>
      <c r="JS652" s="21"/>
      <c r="JT652" s="21"/>
      <c r="JU652" s="21"/>
      <c r="JV652" s="21"/>
      <c r="JW652" s="21"/>
      <c r="JX652" s="21"/>
      <c r="JY652" s="21"/>
      <c r="JZ652" s="21"/>
      <c r="KA652" s="21"/>
      <c r="KB652" s="28"/>
    </row>
    <row r="653" spans="2:288" ht="15" customHeight="1" x14ac:dyDescent="0.25">
      <c r="B653" s="1590" t="s">
        <v>264</v>
      </c>
      <c r="C653" s="1588" t="str">
        <v/>
      </c>
      <c r="D653" s="1588" t="str">
        <v/>
      </c>
      <c r="E653" s="1588" t="str">
        <v/>
      </c>
      <c r="F653" s="1588" t="str">
        <v/>
      </c>
      <c r="G653" s="1588" t="str">
        <v/>
      </c>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8"/>
      <c r="DX653" s="21"/>
      <c r="DY653" s="21"/>
      <c r="DZ653" s="21"/>
      <c r="EA653" s="21"/>
      <c r="EB653" s="21"/>
      <c r="EC653" s="21"/>
      <c r="ED653" s="21"/>
      <c r="EE653" s="21"/>
      <c r="EF653" s="21"/>
      <c r="EG653" s="21"/>
      <c r="EH653" s="21"/>
      <c r="EI653" s="21"/>
      <c r="EJ653" s="21"/>
      <c r="EK653" s="21"/>
      <c r="EL653" s="21"/>
      <c r="EM653" s="21"/>
      <c r="EN653" s="21"/>
      <c r="EO653" s="21"/>
      <c r="EP653" s="21"/>
      <c r="EQ653" s="21"/>
      <c r="ER653" s="28"/>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8"/>
      <c r="JH653" s="21"/>
      <c r="JI653" s="21"/>
      <c r="JJ653" s="21"/>
      <c r="JK653" s="21"/>
      <c r="JL653" s="21"/>
      <c r="JM653" s="21"/>
      <c r="JN653" s="21"/>
      <c r="JO653" s="21"/>
      <c r="JP653" s="21"/>
      <c r="JQ653" s="21"/>
      <c r="JR653" s="21"/>
      <c r="JS653" s="21"/>
      <c r="JT653" s="21"/>
      <c r="JU653" s="21"/>
      <c r="JV653" s="21"/>
      <c r="JW653" s="21"/>
      <c r="JX653" s="21"/>
      <c r="JY653" s="21"/>
      <c r="JZ653" s="21"/>
      <c r="KA653" s="21"/>
      <c r="KB653" s="28"/>
    </row>
    <row r="654" spans="2:288" ht="15" customHeight="1" x14ac:dyDescent="0.25">
      <c r="B654" s="1590" t="s">
        <v>265</v>
      </c>
      <c r="C654" s="1588" t="str">
        <v/>
      </c>
      <c r="D654" s="1588" t="str">
        <v/>
      </c>
      <c r="E654" s="1588" t="str">
        <v/>
      </c>
      <c r="F654" s="1588" t="str">
        <v/>
      </c>
      <c r="G654" s="1588" t="str">
        <v/>
      </c>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8"/>
      <c r="DX654" s="21"/>
      <c r="DY654" s="21"/>
      <c r="DZ654" s="21"/>
      <c r="EA654" s="21"/>
      <c r="EB654" s="21"/>
      <c r="EC654" s="21"/>
      <c r="ED654" s="21"/>
      <c r="EE654" s="21"/>
      <c r="EF654" s="21"/>
      <c r="EG654" s="21"/>
      <c r="EH654" s="21"/>
      <c r="EI654" s="21"/>
      <c r="EJ654" s="21"/>
      <c r="EK654" s="21"/>
      <c r="EL654" s="21"/>
      <c r="EM654" s="21"/>
      <c r="EN654" s="21"/>
      <c r="EO654" s="21"/>
      <c r="EP654" s="21"/>
      <c r="EQ654" s="21"/>
      <c r="ER654" s="28"/>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8"/>
      <c r="JH654" s="21"/>
      <c r="JI654" s="21"/>
      <c r="JJ654" s="21"/>
      <c r="JK654" s="21"/>
      <c r="JL654" s="21"/>
      <c r="JM654" s="21"/>
      <c r="JN654" s="21"/>
      <c r="JO654" s="21"/>
      <c r="JP654" s="21"/>
      <c r="JQ654" s="21"/>
      <c r="JR654" s="21"/>
      <c r="JS654" s="21"/>
      <c r="JT654" s="21"/>
      <c r="JU654" s="21"/>
      <c r="JV654" s="21"/>
      <c r="JW654" s="21"/>
      <c r="JX654" s="21"/>
      <c r="JY654" s="21"/>
      <c r="JZ654" s="21"/>
      <c r="KA654" s="21"/>
      <c r="KB654" s="28"/>
    </row>
    <row r="655" spans="2:288" ht="15" customHeight="1" x14ac:dyDescent="0.25">
      <c r="B655" s="1590" t="s">
        <v>266</v>
      </c>
      <c r="C655" s="1588" t="str">
        <v/>
      </c>
      <c r="D655" s="1588" t="str">
        <v/>
      </c>
      <c r="E655" s="1588" t="str">
        <v/>
      </c>
      <c r="F655" s="1588" t="str">
        <v/>
      </c>
      <c r="G655" s="1588" t="str">
        <v/>
      </c>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8"/>
      <c r="DX655" s="21"/>
      <c r="DY655" s="21"/>
      <c r="DZ655" s="21"/>
      <c r="EA655" s="21"/>
      <c r="EB655" s="21"/>
      <c r="EC655" s="21"/>
      <c r="ED655" s="21"/>
      <c r="EE655" s="21"/>
      <c r="EF655" s="21"/>
      <c r="EG655" s="21"/>
      <c r="EH655" s="21"/>
      <c r="EI655" s="21"/>
      <c r="EJ655" s="21"/>
      <c r="EK655" s="21"/>
      <c r="EL655" s="21"/>
      <c r="EM655" s="21"/>
      <c r="EN655" s="21"/>
      <c r="EO655" s="21"/>
      <c r="EP655" s="21"/>
      <c r="EQ655" s="21"/>
      <c r="ER655" s="28"/>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8"/>
      <c r="JH655" s="21"/>
      <c r="JI655" s="21"/>
      <c r="JJ655" s="21"/>
      <c r="JK655" s="21"/>
      <c r="JL655" s="21"/>
      <c r="JM655" s="21"/>
      <c r="JN655" s="21"/>
      <c r="JO655" s="21"/>
      <c r="JP655" s="21"/>
      <c r="JQ655" s="21"/>
      <c r="JR655" s="21"/>
      <c r="JS655" s="21"/>
      <c r="JT655" s="21"/>
      <c r="JU655" s="21"/>
      <c r="JV655" s="21"/>
      <c r="JW655" s="21"/>
      <c r="JX655" s="21"/>
      <c r="JY655" s="21"/>
      <c r="JZ655" s="21"/>
      <c r="KA655" s="21"/>
      <c r="KB655" s="28"/>
    </row>
    <row r="656" spans="2:288" ht="15" customHeight="1" x14ac:dyDescent="0.25">
      <c r="B656" s="1590" t="s">
        <v>267</v>
      </c>
      <c r="C656" s="1588" t="str">
        <v/>
      </c>
      <c r="D656" s="1588" t="str">
        <v/>
      </c>
      <c r="E656" s="1588" t="str">
        <v/>
      </c>
      <c r="F656" s="1588" t="str">
        <v/>
      </c>
      <c r="G656" s="1588" t="str">
        <v/>
      </c>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8"/>
      <c r="DX656" s="21"/>
      <c r="DY656" s="21"/>
      <c r="DZ656" s="21"/>
      <c r="EA656" s="21"/>
      <c r="EB656" s="21"/>
      <c r="EC656" s="21"/>
      <c r="ED656" s="21"/>
      <c r="EE656" s="21"/>
      <c r="EF656" s="21"/>
      <c r="EG656" s="21"/>
      <c r="EH656" s="21"/>
      <c r="EI656" s="21"/>
      <c r="EJ656" s="21"/>
      <c r="EK656" s="21"/>
      <c r="EL656" s="21"/>
      <c r="EM656" s="21"/>
      <c r="EN656" s="21"/>
      <c r="EO656" s="21"/>
      <c r="EP656" s="21"/>
      <c r="EQ656" s="21"/>
      <c r="ER656" s="28"/>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8"/>
      <c r="JH656" s="21"/>
      <c r="JI656" s="21"/>
      <c r="JJ656" s="21"/>
      <c r="JK656" s="21"/>
      <c r="JL656" s="21"/>
      <c r="JM656" s="21"/>
      <c r="JN656" s="21"/>
      <c r="JO656" s="21"/>
      <c r="JP656" s="21"/>
      <c r="JQ656" s="21"/>
      <c r="JR656" s="21"/>
      <c r="JS656" s="21"/>
      <c r="JT656" s="21"/>
      <c r="JU656" s="21"/>
      <c r="JV656" s="21"/>
      <c r="JW656" s="21"/>
      <c r="JX656" s="21"/>
      <c r="JY656" s="21"/>
      <c r="JZ656" s="21"/>
      <c r="KA656" s="21"/>
      <c r="KB656" s="28"/>
    </row>
    <row r="657" spans="2:288" ht="15" customHeight="1" x14ac:dyDescent="0.25">
      <c r="B657" s="1590" t="s">
        <v>268</v>
      </c>
      <c r="C657" s="1588" t="str">
        <v/>
      </c>
      <c r="D657" s="1588" t="str">
        <v/>
      </c>
      <c r="E657" s="1588" t="str">
        <v/>
      </c>
      <c r="F657" s="1588" t="str">
        <v/>
      </c>
      <c r="G657" s="1588" t="str">
        <v/>
      </c>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8"/>
      <c r="DX657" s="21"/>
      <c r="DY657" s="21"/>
      <c r="DZ657" s="21"/>
      <c r="EA657" s="21"/>
      <c r="EB657" s="21"/>
      <c r="EC657" s="21"/>
      <c r="ED657" s="21"/>
      <c r="EE657" s="21"/>
      <c r="EF657" s="21"/>
      <c r="EG657" s="21"/>
      <c r="EH657" s="21"/>
      <c r="EI657" s="21"/>
      <c r="EJ657" s="21"/>
      <c r="EK657" s="21"/>
      <c r="EL657" s="21"/>
      <c r="EM657" s="21"/>
      <c r="EN657" s="21"/>
      <c r="EO657" s="21"/>
      <c r="EP657" s="21"/>
      <c r="EQ657" s="21"/>
      <c r="ER657" s="28"/>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8"/>
      <c r="JH657" s="21"/>
      <c r="JI657" s="21"/>
      <c r="JJ657" s="21"/>
      <c r="JK657" s="21"/>
      <c r="JL657" s="21"/>
      <c r="JM657" s="21"/>
      <c r="JN657" s="21"/>
      <c r="JO657" s="21"/>
      <c r="JP657" s="21"/>
      <c r="JQ657" s="21"/>
      <c r="JR657" s="21"/>
      <c r="JS657" s="21"/>
      <c r="JT657" s="21"/>
      <c r="JU657" s="21"/>
      <c r="JV657" s="21"/>
      <c r="JW657" s="21"/>
      <c r="JX657" s="21"/>
      <c r="JY657" s="21"/>
      <c r="JZ657" s="21"/>
      <c r="KA657" s="21"/>
      <c r="KB657" s="28"/>
    </row>
    <row r="658" spans="2:288" ht="15" customHeight="1" x14ac:dyDescent="0.25">
      <c r="B658" s="1590" t="s">
        <v>269</v>
      </c>
      <c r="C658" s="1588" t="str">
        <v/>
      </c>
      <c r="D658" s="1588" t="str">
        <v/>
      </c>
      <c r="E658" s="1588" t="str">
        <v/>
      </c>
      <c r="F658" s="1588" t="str">
        <v/>
      </c>
      <c r="G658" s="1588" t="str">
        <v/>
      </c>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8"/>
      <c r="DX658" s="21"/>
      <c r="DY658" s="21"/>
      <c r="DZ658" s="21"/>
      <c r="EA658" s="21"/>
      <c r="EB658" s="21"/>
      <c r="EC658" s="21"/>
      <c r="ED658" s="21"/>
      <c r="EE658" s="21"/>
      <c r="EF658" s="21"/>
      <c r="EG658" s="21"/>
      <c r="EH658" s="21"/>
      <c r="EI658" s="21"/>
      <c r="EJ658" s="21"/>
      <c r="EK658" s="21"/>
      <c r="EL658" s="21"/>
      <c r="EM658" s="21"/>
      <c r="EN658" s="21"/>
      <c r="EO658" s="21"/>
      <c r="EP658" s="21"/>
      <c r="EQ658" s="21"/>
      <c r="ER658" s="28"/>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8"/>
      <c r="JH658" s="21"/>
      <c r="JI658" s="21"/>
      <c r="JJ658" s="21"/>
      <c r="JK658" s="21"/>
      <c r="JL658" s="21"/>
      <c r="JM658" s="21"/>
      <c r="JN658" s="21"/>
      <c r="JO658" s="21"/>
      <c r="JP658" s="21"/>
      <c r="JQ658" s="21"/>
      <c r="JR658" s="21"/>
      <c r="JS658" s="21"/>
      <c r="JT658" s="21"/>
      <c r="JU658" s="21"/>
      <c r="JV658" s="21"/>
      <c r="JW658" s="21"/>
      <c r="JX658" s="21"/>
      <c r="JY658" s="21"/>
      <c r="JZ658" s="21"/>
      <c r="KA658" s="21"/>
      <c r="KB658" s="28"/>
    </row>
    <row r="659" spans="2:288" ht="15" customHeight="1" x14ac:dyDescent="0.25">
      <c r="B659" s="1590" t="s">
        <v>270</v>
      </c>
      <c r="C659" s="1588" t="str">
        <v/>
      </c>
      <c r="D659" s="1588" t="str">
        <v/>
      </c>
      <c r="E659" s="1588" t="str">
        <v/>
      </c>
      <c r="F659" s="1588" t="str">
        <v/>
      </c>
      <c r="G659" s="1588" t="str">
        <v/>
      </c>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8"/>
      <c r="DX659" s="21"/>
      <c r="DY659" s="21"/>
      <c r="DZ659" s="21"/>
      <c r="EA659" s="21"/>
      <c r="EB659" s="21"/>
      <c r="EC659" s="21"/>
      <c r="ED659" s="21"/>
      <c r="EE659" s="21"/>
      <c r="EF659" s="21"/>
      <c r="EG659" s="21"/>
      <c r="EH659" s="21"/>
      <c r="EI659" s="21"/>
      <c r="EJ659" s="21"/>
      <c r="EK659" s="21"/>
      <c r="EL659" s="21"/>
      <c r="EM659" s="21"/>
      <c r="EN659" s="21"/>
      <c r="EO659" s="21"/>
      <c r="EP659" s="21"/>
      <c r="EQ659" s="21"/>
      <c r="ER659" s="28"/>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8"/>
      <c r="JH659" s="21"/>
      <c r="JI659" s="21"/>
      <c r="JJ659" s="21"/>
      <c r="JK659" s="21"/>
      <c r="JL659" s="21"/>
      <c r="JM659" s="21"/>
      <c r="JN659" s="21"/>
      <c r="JO659" s="21"/>
      <c r="JP659" s="21"/>
      <c r="JQ659" s="21"/>
      <c r="JR659" s="21"/>
      <c r="JS659" s="21"/>
      <c r="JT659" s="21"/>
      <c r="JU659" s="21"/>
      <c r="JV659" s="21"/>
      <c r="JW659" s="21"/>
      <c r="JX659" s="21"/>
      <c r="JY659" s="21"/>
      <c r="JZ659" s="21"/>
      <c r="KA659" s="21"/>
      <c r="KB659" s="28"/>
    </row>
    <row r="660" spans="2:288" ht="15" customHeight="1" x14ac:dyDescent="0.25">
      <c r="B660" s="1590" t="s">
        <v>271</v>
      </c>
      <c r="C660" s="1588" t="str">
        <v/>
      </c>
      <c r="D660" s="1588" t="str">
        <v/>
      </c>
      <c r="E660" s="1588" t="str">
        <v/>
      </c>
      <c r="F660" s="1588" t="str">
        <v/>
      </c>
      <c r="G660" s="1588" t="str">
        <v/>
      </c>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8"/>
      <c r="DX660" s="21"/>
      <c r="DY660" s="21"/>
      <c r="DZ660" s="21"/>
      <c r="EA660" s="21"/>
      <c r="EB660" s="21"/>
      <c r="EC660" s="21"/>
      <c r="ED660" s="21"/>
      <c r="EE660" s="21"/>
      <c r="EF660" s="21"/>
      <c r="EG660" s="21"/>
      <c r="EH660" s="21"/>
      <c r="EI660" s="21"/>
      <c r="EJ660" s="21"/>
      <c r="EK660" s="21"/>
      <c r="EL660" s="21"/>
      <c r="EM660" s="21"/>
      <c r="EN660" s="21"/>
      <c r="EO660" s="21"/>
      <c r="EP660" s="21"/>
      <c r="EQ660" s="21"/>
      <c r="ER660" s="28"/>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8"/>
      <c r="JH660" s="21"/>
      <c r="JI660" s="21"/>
      <c r="JJ660" s="21"/>
      <c r="JK660" s="21"/>
      <c r="JL660" s="21"/>
      <c r="JM660" s="21"/>
      <c r="JN660" s="21"/>
      <c r="JO660" s="21"/>
      <c r="JP660" s="21"/>
      <c r="JQ660" s="21"/>
      <c r="JR660" s="21"/>
      <c r="JS660" s="21"/>
      <c r="JT660" s="21"/>
      <c r="JU660" s="21"/>
      <c r="JV660" s="21"/>
      <c r="JW660" s="21"/>
      <c r="JX660" s="21"/>
      <c r="JY660" s="21"/>
      <c r="JZ660" s="21"/>
      <c r="KA660" s="21"/>
      <c r="KB660" s="28"/>
    </row>
    <row r="661" spans="2:288" ht="15" customHeight="1" x14ac:dyDescent="0.25">
      <c r="B661" s="1590" t="s">
        <v>272</v>
      </c>
      <c r="C661" s="1588" t="str">
        <v/>
      </c>
      <c r="D661" s="1588" t="str">
        <v/>
      </c>
      <c r="E661" s="1588" t="str">
        <v/>
      </c>
      <c r="F661" s="1588" t="str">
        <v/>
      </c>
      <c r="G661" s="1588" t="str">
        <v/>
      </c>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8"/>
      <c r="DX661" s="21"/>
      <c r="DY661" s="21"/>
      <c r="DZ661" s="21"/>
      <c r="EA661" s="21"/>
      <c r="EB661" s="21"/>
      <c r="EC661" s="21"/>
      <c r="ED661" s="21"/>
      <c r="EE661" s="21"/>
      <c r="EF661" s="21"/>
      <c r="EG661" s="21"/>
      <c r="EH661" s="21"/>
      <c r="EI661" s="21"/>
      <c r="EJ661" s="21"/>
      <c r="EK661" s="21"/>
      <c r="EL661" s="21"/>
      <c r="EM661" s="21"/>
      <c r="EN661" s="21"/>
      <c r="EO661" s="21"/>
      <c r="EP661" s="21"/>
      <c r="EQ661" s="21"/>
      <c r="ER661" s="28"/>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8"/>
      <c r="JH661" s="21"/>
      <c r="JI661" s="21"/>
      <c r="JJ661" s="21"/>
      <c r="JK661" s="21"/>
      <c r="JL661" s="21"/>
      <c r="JM661" s="21"/>
      <c r="JN661" s="21"/>
      <c r="JO661" s="21"/>
      <c r="JP661" s="21"/>
      <c r="JQ661" s="21"/>
      <c r="JR661" s="21"/>
      <c r="JS661" s="21"/>
      <c r="JT661" s="21"/>
      <c r="JU661" s="21"/>
      <c r="JV661" s="21"/>
      <c r="JW661" s="21"/>
      <c r="JX661" s="21"/>
      <c r="JY661" s="21"/>
      <c r="JZ661" s="21"/>
      <c r="KA661" s="21"/>
      <c r="KB661" s="28"/>
    </row>
    <row r="662" spans="2:288" ht="15" customHeight="1" x14ac:dyDescent="0.25">
      <c r="B662" s="1590" t="s">
        <v>273</v>
      </c>
      <c r="C662" s="1588" t="str">
        <v/>
      </c>
      <c r="D662" s="1588" t="str">
        <v/>
      </c>
      <c r="E662" s="1588" t="str">
        <v/>
      </c>
      <c r="F662" s="1588" t="str">
        <v/>
      </c>
      <c r="G662" s="1588" t="str">
        <v/>
      </c>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8"/>
      <c r="DX662" s="21"/>
      <c r="DY662" s="21"/>
      <c r="DZ662" s="21"/>
      <c r="EA662" s="21"/>
      <c r="EB662" s="21"/>
      <c r="EC662" s="21"/>
      <c r="ED662" s="21"/>
      <c r="EE662" s="21"/>
      <c r="EF662" s="21"/>
      <c r="EG662" s="21"/>
      <c r="EH662" s="21"/>
      <c r="EI662" s="21"/>
      <c r="EJ662" s="21"/>
      <c r="EK662" s="21"/>
      <c r="EL662" s="21"/>
      <c r="EM662" s="21"/>
      <c r="EN662" s="21"/>
      <c r="EO662" s="21"/>
      <c r="EP662" s="21"/>
      <c r="EQ662" s="21"/>
      <c r="ER662" s="28"/>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8"/>
      <c r="JH662" s="21"/>
      <c r="JI662" s="21"/>
      <c r="JJ662" s="21"/>
      <c r="JK662" s="21"/>
      <c r="JL662" s="21"/>
      <c r="JM662" s="21"/>
      <c r="JN662" s="21"/>
      <c r="JO662" s="21"/>
      <c r="JP662" s="21"/>
      <c r="JQ662" s="21"/>
      <c r="JR662" s="21"/>
      <c r="JS662" s="21"/>
      <c r="JT662" s="21"/>
      <c r="JU662" s="21"/>
      <c r="JV662" s="21"/>
      <c r="JW662" s="21"/>
      <c r="JX662" s="21"/>
      <c r="JY662" s="21"/>
      <c r="JZ662" s="21"/>
      <c r="KA662" s="21"/>
      <c r="KB662" s="28"/>
    </row>
    <row r="663" spans="2:288" ht="15" customHeight="1" x14ac:dyDescent="0.25">
      <c r="B663" s="1590" t="s">
        <v>274</v>
      </c>
      <c r="C663" s="1588" t="str">
        <v/>
      </c>
      <c r="D663" s="1588" t="str">
        <v/>
      </c>
      <c r="E663" s="1588" t="str">
        <v/>
      </c>
      <c r="F663" s="1588" t="str">
        <v/>
      </c>
      <c r="G663" s="1588" t="str">
        <v/>
      </c>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8"/>
      <c r="DX663" s="21"/>
      <c r="DY663" s="21"/>
      <c r="DZ663" s="21"/>
      <c r="EA663" s="21"/>
      <c r="EB663" s="21"/>
      <c r="EC663" s="21"/>
      <c r="ED663" s="21"/>
      <c r="EE663" s="21"/>
      <c r="EF663" s="21"/>
      <c r="EG663" s="21"/>
      <c r="EH663" s="21"/>
      <c r="EI663" s="21"/>
      <c r="EJ663" s="21"/>
      <c r="EK663" s="21"/>
      <c r="EL663" s="21"/>
      <c r="EM663" s="21"/>
      <c r="EN663" s="21"/>
      <c r="EO663" s="21"/>
      <c r="EP663" s="21"/>
      <c r="EQ663" s="21"/>
      <c r="ER663" s="28"/>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8"/>
      <c r="JH663" s="21"/>
      <c r="JI663" s="21"/>
      <c r="JJ663" s="21"/>
      <c r="JK663" s="21"/>
      <c r="JL663" s="21"/>
      <c r="JM663" s="21"/>
      <c r="JN663" s="21"/>
      <c r="JO663" s="21"/>
      <c r="JP663" s="21"/>
      <c r="JQ663" s="21"/>
      <c r="JR663" s="21"/>
      <c r="JS663" s="21"/>
      <c r="JT663" s="21"/>
      <c r="JU663" s="21"/>
      <c r="JV663" s="21"/>
      <c r="JW663" s="21"/>
      <c r="JX663" s="21"/>
      <c r="JY663" s="21"/>
      <c r="JZ663" s="21"/>
      <c r="KA663" s="21"/>
      <c r="KB663" s="28"/>
    </row>
    <row r="664" spans="2:288" ht="15" customHeight="1" x14ac:dyDescent="0.25">
      <c r="B664" s="1590" t="s">
        <v>275</v>
      </c>
      <c r="C664" s="1588" t="str">
        <v/>
      </c>
      <c r="D664" s="1588" t="str">
        <v/>
      </c>
      <c r="E664" s="1588" t="str">
        <v/>
      </c>
      <c r="F664" s="1588" t="str">
        <v/>
      </c>
      <c r="G664" s="1588" t="str">
        <v/>
      </c>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8"/>
      <c r="DX664" s="21"/>
      <c r="DY664" s="21"/>
      <c r="DZ664" s="21"/>
      <c r="EA664" s="21"/>
      <c r="EB664" s="21"/>
      <c r="EC664" s="21"/>
      <c r="ED664" s="21"/>
      <c r="EE664" s="21"/>
      <c r="EF664" s="21"/>
      <c r="EG664" s="21"/>
      <c r="EH664" s="21"/>
      <c r="EI664" s="21"/>
      <c r="EJ664" s="21"/>
      <c r="EK664" s="21"/>
      <c r="EL664" s="21"/>
      <c r="EM664" s="21"/>
      <c r="EN664" s="21"/>
      <c r="EO664" s="21"/>
      <c r="EP664" s="21"/>
      <c r="EQ664" s="21"/>
      <c r="ER664" s="28"/>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8"/>
      <c r="JH664" s="21"/>
      <c r="JI664" s="21"/>
      <c r="JJ664" s="21"/>
      <c r="JK664" s="21"/>
      <c r="JL664" s="21"/>
      <c r="JM664" s="21"/>
      <c r="JN664" s="21"/>
      <c r="JO664" s="21"/>
      <c r="JP664" s="21"/>
      <c r="JQ664" s="21"/>
      <c r="JR664" s="21"/>
      <c r="JS664" s="21"/>
      <c r="JT664" s="21"/>
      <c r="JU664" s="21"/>
      <c r="JV664" s="21"/>
      <c r="JW664" s="21"/>
      <c r="JX664" s="21"/>
      <c r="JY664" s="21"/>
      <c r="JZ664" s="21"/>
      <c r="KA664" s="21"/>
      <c r="KB664" s="28"/>
    </row>
    <row r="665" spans="2:288" ht="15" customHeight="1" x14ac:dyDescent="0.25">
      <c r="B665" s="1590" t="s">
        <v>276</v>
      </c>
      <c r="C665" s="1588" t="str">
        <v/>
      </c>
      <c r="D665" s="1588" t="str">
        <v/>
      </c>
      <c r="E665" s="1588" t="str">
        <v/>
      </c>
      <c r="F665" s="1588" t="str">
        <v/>
      </c>
      <c r="G665" s="1588" t="str">
        <v/>
      </c>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8"/>
      <c r="DX665" s="21"/>
      <c r="DY665" s="21"/>
      <c r="DZ665" s="21"/>
      <c r="EA665" s="21"/>
      <c r="EB665" s="21"/>
      <c r="EC665" s="21"/>
      <c r="ED665" s="21"/>
      <c r="EE665" s="21"/>
      <c r="EF665" s="21"/>
      <c r="EG665" s="21"/>
      <c r="EH665" s="21"/>
      <c r="EI665" s="21"/>
      <c r="EJ665" s="21"/>
      <c r="EK665" s="21"/>
      <c r="EL665" s="21"/>
      <c r="EM665" s="21"/>
      <c r="EN665" s="21"/>
      <c r="EO665" s="21"/>
      <c r="EP665" s="21"/>
      <c r="EQ665" s="21"/>
      <c r="ER665" s="28"/>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8"/>
      <c r="JH665" s="21"/>
      <c r="JI665" s="21"/>
      <c r="JJ665" s="21"/>
      <c r="JK665" s="21"/>
      <c r="JL665" s="21"/>
      <c r="JM665" s="21"/>
      <c r="JN665" s="21"/>
      <c r="JO665" s="21"/>
      <c r="JP665" s="21"/>
      <c r="JQ665" s="21"/>
      <c r="JR665" s="21"/>
      <c r="JS665" s="21"/>
      <c r="JT665" s="21"/>
      <c r="JU665" s="21"/>
      <c r="JV665" s="21"/>
      <c r="JW665" s="21"/>
      <c r="JX665" s="21"/>
      <c r="JY665" s="21"/>
      <c r="JZ665" s="21"/>
      <c r="KA665" s="21"/>
      <c r="KB665" s="28"/>
    </row>
    <row r="666" spans="2:288" ht="15" customHeight="1" x14ac:dyDescent="0.25">
      <c r="B666" s="1590" t="s">
        <v>277</v>
      </c>
      <c r="C666" s="1588" t="str">
        <v/>
      </c>
      <c r="D666" s="1588" t="str">
        <v/>
      </c>
      <c r="E666" s="1588" t="str">
        <v/>
      </c>
      <c r="F666" s="1588" t="str">
        <v/>
      </c>
      <c r="G666" s="1588" t="str">
        <v/>
      </c>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8"/>
      <c r="DX666" s="21"/>
      <c r="DY666" s="21"/>
      <c r="DZ666" s="21"/>
      <c r="EA666" s="21"/>
      <c r="EB666" s="21"/>
      <c r="EC666" s="21"/>
      <c r="ED666" s="21"/>
      <c r="EE666" s="21"/>
      <c r="EF666" s="21"/>
      <c r="EG666" s="21"/>
      <c r="EH666" s="21"/>
      <c r="EI666" s="21"/>
      <c r="EJ666" s="21"/>
      <c r="EK666" s="21"/>
      <c r="EL666" s="21"/>
      <c r="EM666" s="21"/>
      <c r="EN666" s="21"/>
      <c r="EO666" s="21"/>
      <c r="EP666" s="21"/>
      <c r="EQ666" s="21"/>
      <c r="ER666" s="28"/>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8"/>
      <c r="JH666" s="21"/>
      <c r="JI666" s="21"/>
      <c r="JJ666" s="21"/>
      <c r="JK666" s="21"/>
      <c r="JL666" s="21"/>
      <c r="JM666" s="21"/>
      <c r="JN666" s="21"/>
      <c r="JO666" s="21"/>
      <c r="JP666" s="21"/>
      <c r="JQ666" s="21"/>
      <c r="JR666" s="21"/>
      <c r="JS666" s="21"/>
      <c r="JT666" s="21"/>
      <c r="JU666" s="21"/>
      <c r="JV666" s="21"/>
      <c r="JW666" s="21"/>
      <c r="JX666" s="21"/>
      <c r="JY666" s="21"/>
      <c r="JZ666" s="21"/>
      <c r="KA666" s="21"/>
      <c r="KB666" s="28"/>
    </row>
    <row r="667" spans="2:288" ht="15" customHeight="1" x14ac:dyDescent="0.25">
      <c r="B667" s="1590" t="s">
        <v>278</v>
      </c>
      <c r="C667" s="1588" t="str">
        <v/>
      </c>
      <c r="D667" s="1588" t="str">
        <v/>
      </c>
      <c r="E667" s="1588" t="str">
        <v/>
      </c>
      <c r="F667" s="1588" t="str">
        <v/>
      </c>
      <c r="G667" s="1588" t="str">
        <v/>
      </c>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8"/>
      <c r="DX667" s="21"/>
      <c r="DY667" s="21"/>
      <c r="DZ667" s="21"/>
      <c r="EA667" s="21"/>
      <c r="EB667" s="21"/>
      <c r="EC667" s="21"/>
      <c r="ED667" s="21"/>
      <c r="EE667" s="21"/>
      <c r="EF667" s="21"/>
      <c r="EG667" s="21"/>
      <c r="EH667" s="21"/>
      <c r="EI667" s="21"/>
      <c r="EJ667" s="21"/>
      <c r="EK667" s="21"/>
      <c r="EL667" s="21"/>
      <c r="EM667" s="21"/>
      <c r="EN667" s="21"/>
      <c r="EO667" s="21"/>
      <c r="EP667" s="21"/>
      <c r="EQ667" s="21"/>
      <c r="ER667" s="28"/>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8"/>
      <c r="JH667" s="21"/>
      <c r="JI667" s="21"/>
      <c r="JJ667" s="21"/>
      <c r="JK667" s="21"/>
      <c r="JL667" s="21"/>
      <c r="JM667" s="21"/>
      <c r="JN667" s="21"/>
      <c r="JO667" s="21"/>
      <c r="JP667" s="21"/>
      <c r="JQ667" s="21"/>
      <c r="JR667" s="21"/>
      <c r="JS667" s="21"/>
      <c r="JT667" s="21"/>
      <c r="JU667" s="21"/>
      <c r="JV667" s="21"/>
      <c r="JW667" s="21"/>
      <c r="JX667" s="21"/>
      <c r="JY667" s="21"/>
      <c r="JZ667" s="21"/>
      <c r="KA667" s="21"/>
      <c r="KB667" s="28"/>
    </row>
    <row r="668" spans="2:288" ht="15" customHeight="1" x14ac:dyDescent="0.25">
      <c r="B668" s="1590" t="s">
        <v>279</v>
      </c>
      <c r="C668" s="1588" t="str">
        <v/>
      </c>
      <c r="D668" s="1588" t="str">
        <v/>
      </c>
      <c r="E668" s="1588" t="str">
        <v/>
      </c>
      <c r="F668" s="1588" t="str">
        <v/>
      </c>
      <c r="G668" s="1588" t="str">
        <v/>
      </c>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8"/>
      <c r="DX668" s="21"/>
      <c r="DY668" s="21"/>
      <c r="DZ668" s="21"/>
      <c r="EA668" s="21"/>
      <c r="EB668" s="21"/>
      <c r="EC668" s="21"/>
      <c r="ED668" s="21"/>
      <c r="EE668" s="21"/>
      <c r="EF668" s="21"/>
      <c r="EG668" s="21"/>
      <c r="EH668" s="21"/>
      <c r="EI668" s="21"/>
      <c r="EJ668" s="21"/>
      <c r="EK668" s="21"/>
      <c r="EL668" s="21"/>
      <c r="EM668" s="21"/>
      <c r="EN668" s="21"/>
      <c r="EO668" s="21"/>
      <c r="EP668" s="21"/>
      <c r="EQ668" s="21"/>
      <c r="ER668" s="28"/>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8"/>
      <c r="JH668" s="21"/>
      <c r="JI668" s="21"/>
      <c r="JJ668" s="21"/>
      <c r="JK668" s="21"/>
      <c r="JL668" s="21"/>
      <c r="JM668" s="21"/>
      <c r="JN668" s="21"/>
      <c r="JO668" s="21"/>
      <c r="JP668" s="21"/>
      <c r="JQ668" s="21"/>
      <c r="JR668" s="21"/>
      <c r="JS668" s="21"/>
      <c r="JT668" s="21"/>
      <c r="JU668" s="21"/>
      <c r="JV668" s="21"/>
      <c r="JW668" s="21"/>
      <c r="JX668" s="21"/>
      <c r="JY668" s="21"/>
      <c r="JZ668" s="21"/>
      <c r="KA668" s="21"/>
      <c r="KB668" s="28"/>
    </row>
    <row r="669" spans="2:288" ht="15" customHeight="1" x14ac:dyDescent="0.25">
      <c r="B669" s="1590" t="s">
        <v>280</v>
      </c>
      <c r="C669" s="1588" t="str">
        <v/>
      </c>
      <c r="D669" s="1588" t="str">
        <v/>
      </c>
      <c r="E669" s="1588" t="str">
        <v/>
      </c>
      <c r="F669" s="1588" t="str">
        <v/>
      </c>
      <c r="G669" s="1588" t="str">
        <v/>
      </c>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8"/>
      <c r="DX669" s="21"/>
      <c r="DY669" s="21"/>
      <c r="DZ669" s="21"/>
      <c r="EA669" s="21"/>
      <c r="EB669" s="21"/>
      <c r="EC669" s="21"/>
      <c r="ED669" s="21"/>
      <c r="EE669" s="21"/>
      <c r="EF669" s="21"/>
      <c r="EG669" s="21"/>
      <c r="EH669" s="21"/>
      <c r="EI669" s="21"/>
      <c r="EJ669" s="21"/>
      <c r="EK669" s="21"/>
      <c r="EL669" s="21"/>
      <c r="EM669" s="21"/>
      <c r="EN669" s="21"/>
      <c r="EO669" s="21"/>
      <c r="EP669" s="21"/>
      <c r="EQ669" s="21"/>
      <c r="ER669" s="28"/>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8"/>
      <c r="JH669" s="21"/>
      <c r="JI669" s="21"/>
      <c r="JJ669" s="21"/>
      <c r="JK669" s="21"/>
      <c r="JL669" s="21"/>
      <c r="JM669" s="21"/>
      <c r="JN669" s="21"/>
      <c r="JO669" s="21"/>
      <c r="JP669" s="21"/>
      <c r="JQ669" s="21"/>
      <c r="JR669" s="21"/>
      <c r="JS669" s="21"/>
      <c r="JT669" s="21"/>
      <c r="JU669" s="21"/>
      <c r="JV669" s="21"/>
      <c r="JW669" s="21"/>
      <c r="JX669" s="21"/>
      <c r="JY669" s="21"/>
      <c r="JZ669" s="21"/>
      <c r="KA669" s="21"/>
      <c r="KB669" s="28"/>
    </row>
    <row r="670" spans="2:288" ht="15" customHeight="1" x14ac:dyDescent="0.25">
      <c r="B670" s="1590" t="s">
        <v>281</v>
      </c>
      <c r="C670" s="1588" t="str">
        <v/>
      </c>
      <c r="D670" s="1588" t="str">
        <v/>
      </c>
      <c r="E670" s="1588" t="str">
        <v/>
      </c>
      <c r="F670" s="1588" t="str">
        <v/>
      </c>
      <c r="G670" s="1588" t="str">
        <v/>
      </c>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8"/>
      <c r="DX670" s="21"/>
      <c r="DY670" s="21"/>
      <c r="DZ670" s="21"/>
      <c r="EA670" s="21"/>
      <c r="EB670" s="21"/>
      <c r="EC670" s="21"/>
      <c r="ED670" s="21"/>
      <c r="EE670" s="21"/>
      <c r="EF670" s="21"/>
      <c r="EG670" s="21"/>
      <c r="EH670" s="21"/>
      <c r="EI670" s="21"/>
      <c r="EJ670" s="21"/>
      <c r="EK670" s="21"/>
      <c r="EL670" s="21"/>
      <c r="EM670" s="21"/>
      <c r="EN670" s="21"/>
      <c r="EO670" s="21"/>
      <c r="EP670" s="21"/>
      <c r="EQ670" s="21"/>
      <c r="ER670" s="28"/>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8"/>
      <c r="JH670" s="21"/>
      <c r="JI670" s="21"/>
      <c r="JJ670" s="21"/>
      <c r="JK670" s="21"/>
      <c r="JL670" s="21"/>
      <c r="JM670" s="21"/>
      <c r="JN670" s="21"/>
      <c r="JO670" s="21"/>
      <c r="JP670" s="21"/>
      <c r="JQ670" s="21"/>
      <c r="JR670" s="21"/>
      <c r="JS670" s="21"/>
      <c r="JT670" s="21"/>
      <c r="JU670" s="21"/>
      <c r="JV670" s="21"/>
      <c r="JW670" s="21"/>
      <c r="JX670" s="21"/>
      <c r="JY670" s="21"/>
      <c r="JZ670" s="21"/>
      <c r="KA670" s="21"/>
      <c r="KB670" s="28"/>
    </row>
    <row r="671" spans="2:288" ht="15" customHeight="1" x14ac:dyDescent="0.25">
      <c r="B671" s="1590" t="s">
        <v>282</v>
      </c>
      <c r="C671" s="1588" t="str">
        <v/>
      </c>
      <c r="D671" s="1588" t="str">
        <v/>
      </c>
      <c r="E671" s="1588" t="str">
        <v/>
      </c>
      <c r="F671" s="1588" t="str">
        <v/>
      </c>
      <c r="G671" s="1588" t="str">
        <v/>
      </c>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8"/>
      <c r="DX671" s="21"/>
      <c r="DY671" s="21"/>
      <c r="DZ671" s="21"/>
      <c r="EA671" s="21"/>
      <c r="EB671" s="21"/>
      <c r="EC671" s="21"/>
      <c r="ED671" s="21"/>
      <c r="EE671" s="21"/>
      <c r="EF671" s="21"/>
      <c r="EG671" s="21"/>
      <c r="EH671" s="21"/>
      <c r="EI671" s="21"/>
      <c r="EJ671" s="21"/>
      <c r="EK671" s="21"/>
      <c r="EL671" s="21"/>
      <c r="EM671" s="21"/>
      <c r="EN671" s="21"/>
      <c r="EO671" s="21"/>
      <c r="EP671" s="21"/>
      <c r="EQ671" s="21"/>
      <c r="ER671" s="28"/>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8"/>
      <c r="JH671" s="21"/>
      <c r="JI671" s="21"/>
      <c r="JJ671" s="21"/>
      <c r="JK671" s="21"/>
      <c r="JL671" s="21"/>
      <c r="JM671" s="21"/>
      <c r="JN671" s="21"/>
      <c r="JO671" s="21"/>
      <c r="JP671" s="21"/>
      <c r="JQ671" s="21"/>
      <c r="JR671" s="21"/>
      <c r="JS671" s="21"/>
      <c r="JT671" s="21"/>
      <c r="JU671" s="21"/>
      <c r="JV671" s="21"/>
      <c r="JW671" s="21"/>
      <c r="JX671" s="21"/>
      <c r="JY671" s="21"/>
      <c r="JZ671" s="21"/>
      <c r="KA671" s="21"/>
      <c r="KB671" s="28"/>
    </row>
    <row r="672" spans="2:288" ht="15" customHeight="1" x14ac:dyDescent="0.25">
      <c r="B672" s="1590" t="s">
        <v>283</v>
      </c>
      <c r="C672" s="1588" t="str">
        <v/>
      </c>
      <c r="D672" s="1588" t="str">
        <v/>
      </c>
      <c r="E672" s="1588" t="str">
        <v/>
      </c>
      <c r="F672" s="1588" t="str">
        <v/>
      </c>
      <c r="G672" s="1588" t="str">
        <v/>
      </c>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8"/>
      <c r="DX672" s="21"/>
      <c r="DY672" s="21"/>
      <c r="DZ672" s="21"/>
      <c r="EA672" s="21"/>
      <c r="EB672" s="21"/>
      <c r="EC672" s="21"/>
      <c r="ED672" s="21"/>
      <c r="EE672" s="21"/>
      <c r="EF672" s="21"/>
      <c r="EG672" s="21"/>
      <c r="EH672" s="21"/>
      <c r="EI672" s="21"/>
      <c r="EJ672" s="21"/>
      <c r="EK672" s="21"/>
      <c r="EL672" s="21"/>
      <c r="EM672" s="21"/>
      <c r="EN672" s="21"/>
      <c r="EO672" s="21"/>
      <c r="EP672" s="21"/>
      <c r="EQ672" s="21"/>
      <c r="ER672" s="28"/>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8"/>
      <c r="JH672" s="21"/>
      <c r="JI672" s="21"/>
      <c r="JJ672" s="21"/>
      <c r="JK672" s="21"/>
      <c r="JL672" s="21"/>
      <c r="JM672" s="21"/>
      <c r="JN672" s="21"/>
      <c r="JO672" s="21"/>
      <c r="JP672" s="21"/>
      <c r="JQ672" s="21"/>
      <c r="JR672" s="21"/>
      <c r="JS672" s="21"/>
      <c r="JT672" s="21"/>
      <c r="JU672" s="21"/>
      <c r="JV672" s="21"/>
      <c r="JW672" s="21"/>
      <c r="JX672" s="21"/>
      <c r="JY672" s="21"/>
      <c r="JZ672" s="21"/>
      <c r="KA672" s="21"/>
      <c r="KB672" s="28"/>
    </row>
    <row r="673" spans="2:288" ht="15" customHeight="1" x14ac:dyDescent="0.25">
      <c r="B673" s="1590" t="s">
        <v>284</v>
      </c>
      <c r="C673" s="1588" t="str">
        <v/>
      </c>
      <c r="D673" s="1588" t="str">
        <v/>
      </c>
      <c r="E673" s="1588" t="str">
        <v/>
      </c>
      <c r="F673" s="1588" t="str">
        <v/>
      </c>
      <c r="G673" s="1588" t="str">
        <v/>
      </c>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8"/>
      <c r="DX673" s="21"/>
      <c r="DY673" s="21"/>
      <c r="DZ673" s="21"/>
      <c r="EA673" s="21"/>
      <c r="EB673" s="21"/>
      <c r="EC673" s="21"/>
      <c r="ED673" s="21"/>
      <c r="EE673" s="21"/>
      <c r="EF673" s="21"/>
      <c r="EG673" s="21"/>
      <c r="EH673" s="21"/>
      <c r="EI673" s="21"/>
      <c r="EJ673" s="21"/>
      <c r="EK673" s="21"/>
      <c r="EL673" s="21"/>
      <c r="EM673" s="21"/>
      <c r="EN673" s="21"/>
      <c r="EO673" s="21"/>
      <c r="EP673" s="21"/>
      <c r="EQ673" s="21"/>
      <c r="ER673" s="28"/>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8"/>
      <c r="JH673" s="21"/>
      <c r="JI673" s="21"/>
      <c r="JJ673" s="21"/>
      <c r="JK673" s="21"/>
      <c r="JL673" s="21"/>
      <c r="JM673" s="21"/>
      <c r="JN673" s="21"/>
      <c r="JO673" s="21"/>
      <c r="JP673" s="21"/>
      <c r="JQ673" s="21"/>
      <c r="JR673" s="21"/>
      <c r="JS673" s="21"/>
      <c r="JT673" s="21"/>
      <c r="JU673" s="21"/>
      <c r="JV673" s="21"/>
      <c r="JW673" s="21"/>
      <c r="JX673" s="21"/>
      <c r="JY673" s="21"/>
      <c r="JZ673" s="21"/>
      <c r="KA673" s="21"/>
      <c r="KB673" s="28"/>
    </row>
    <row r="674" spans="2:288" ht="15" customHeight="1" x14ac:dyDescent="0.25">
      <c r="B674" s="1590" t="s">
        <v>285</v>
      </c>
      <c r="C674" s="1588" t="str">
        <v/>
      </c>
      <c r="D674" s="1588" t="str">
        <v/>
      </c>
      <c r="E674" s="1588" t="str">
        <v/>
      </c>
      <c r="F674" s="1588" t="str">
        <v/>
      </c>
      <c r="G674" s="1588" t="str">
        <v/>
      </c>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8"/>
      <c r="DX674" s="21"/>
      <c r="DY674" s="21"/>
      <c r="DZ674" s="21"/>
      <c r="EA674" s="21"/>
      <c r="EB674" s="21"/>
      <c r="EC674" s="21"/>
      <c r="ED674" s="21"/>
      <c r="EE674" s="21"/>
      <c r="EF674" s="21"/>
      <c r="EG674" s="21"/>
      <c r="EH674" s="21"/>
      <c r="EI674" s="21"/>
      <c r="EJ674" s="21"/>
      <c r="EK674" s="21"/>
      <c r="EL674" s="21"/>
      <c r="EM674" s="21"/>
      <c r="EN674" s="21"/>
      <c r="EO674" s="21"/>
      <c r="EP674" s="21"/>
      <c r="EQ674" s="21"/>
      <c r="ER674" s="28"/>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8"/>
      <c r="JH674" s="21"/>
      <c r="JI674" s="21"/>
      <c r="JJ674" s="21"/>
      <c r="JK674" s="21"/>
      <c r="JL674" s="21"/>
      <c r="JM674" s="21"/>
      <c r="JN674" s="21"/>
      <c r="JO674" s="21"/>
      <c r="JP674" s="21"/>
      <c r="JQ674" s="21"/>
      <c r="JR674" s="21"/>
      <c r="JS674" s="21"/>
      <c r="JT674" s="21"/>
      <c r="JU674" s="21"/>
      <c r="JV674" s="21"/>
      <c r="JW674" s="21"/>
      <c r="JX674" s="21"/>
      <c r="JY674" s="21"/>
      <c r="JZ674" s="21"/>
      <c r="KA674" s="21"/>
      <c r="KB674" s="28"/>
    </row>
    <row r="675" spans="2:288" ht="15" customHeight="1" x14ac:dyDescent="0.25">
      <c r="B675" s="1590" t="s">
        <v>286</v>
      </c>
      <c r="C675" s="1588" t="str">
        <v/>
      </c>
      <c r="D675" s="1588" t="str">
        <v/>
      </c>
      <c r="E675" s="1588" t="str">
        <v/>
      </c>
      <c r="F675" s="1588" t="str">
        <v/>
      </c>
      <c r="G675" s="1588" t="str">
        <v/>
      </c>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8"/>
      <c r="DX675" s="21"/>
      <c r="DY675" s="21"/>
      <c r="DZ675" s="21"/>
      <c r="EA675" s="21"/>
      <c r="EB675" s="21"/>
      <c r="EC675" s="21"/>
      <c r="ED675" s="21"/>
      <c r="EE675" s="21"/>
      <c r="EF675" s="21"/>
      <c r="EG675" s="21"/>
      <c r="EH675" s="21"/>
      <c r="EI675" s="21"/>
      <c r="EJ675" s="21"/>
      <c r="EK675" s="21"/>
      <c r="EL675" s="21"/>
      <c r="EM675" s="21"/>
      <c r="EN675" s="21"/>
      <c r="EO675" s="21"/>
      <c r="EP675" s="21"/>
      <c r="EQ675" s="21"/>
      <c r="ER675" s="28"/>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8"/>
      <c r="JH675" s="21"/>
      <c r="JI675" s="21"/>
      <c r="JJ675" s="21"/>
      <c r="JK675" s="21"/>
      <c r="JL675" s="21"/>
      <c r="JM675" s="21"/>
      <c r="JN675" s="21"/>
      <c r="JO675" s="21"/>
      <c r="JP675" s="21"/>
      <c r="JQ675" s="21"/>
      <c r="JR675" s="21"/>
      <c r="JS675" s="21"/>
      <c r="JT675" s="21"/>
      <c r="JU675" s="21"/>
      <c r="JV675" s="21"/>
      <c r="JW675" s="21"/>
      <c r="JX675" s="21"/>
      <c r="JY675" s="21"/>
      <c r="JZ675" s="21"/>
      <c r="KA675" s="21"/>
      <c r="KB675" s="28"/>
    </row>
    <row r="676" spans="2:288" ht="15" customHeight="1" x14ac:dyDescent="0.25">
      <c r="B676" s="1590" t="s">
        <v>287</v>
      </c>
      <c r="C676" s="1588" t="str">
        <v/>
      </c>
      <c r="D676" s="1588" t="str">
        <v/>
      </c>
      <c r="E676" s="1588" t="str">
        <v/>
      </c>
      <c r="F676" s="1588" t="str">
        <v/>
      </c>
      <c r="G676" s="1588" t="str">
        <v/>
      </c>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8"/>
      <c r="DX676" s="21"/>
      <c r="DY676" s="21"/>
      <c r="DZ676" s="21"/>
      <c r="EA676" s="21"/>
      <c r="EB676" s="21"/>
      <c r="EC676" s="21"/>
      <c r="ED676" s="21"/>
      <c r="EE676" s="21"/>
      <c r="EF676" s="21"/>
      <c r="EG676" s="21"/>
      <c r="EH676" s="21"/>
      <c r="EI676" s="21"/>
      <c r="EJ676" s="21"/>
      <c r="EK676" s="21"/>
      <c r="EL676" s="21"/>
      <c r="EM676" s="21"/>
      <c r="EN676" s="21"/>
      <c r="EO676" s="21"/>
      <c r="EP676" s="21"/>
      <c r="EQ676" s="21"/>
      <c r="ER676" s="28"/>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8"/>
      <c r="JH676" s="21"/>
      <c r="JI676" s="21"/>
      <c r="JJ676" s="21"/>
      <c r="JK676" s="21"/>
      <c r="JL676" s="21"/>
      <c r="JM676" s="21"/>
      <c r="JN676" s="21"/>
      <c r="JO676" s="21"/>
      <c r="JP676" s="21"/>
      <c r="JQ676" s="21"/>
      <c r="JR676" s="21"/>
      <c r="JS676" s="21"/>
      <c r="JT676" s="21"/>
      <c r="JU676" s="21"/>
      <c r="JV676" s="21"/>
      <c r="JW676" s="21"/>
      <c r="JX676" s="21"/>
      <c r="JY676" s="21"/>
      <c r="JZ676" s="21"/>
      <c r="KA676" s="21"/>
      <c r="KB676" s="28"/>
    </row>
    <row r="677" spans="2:288" ht="15" customHeight="1" x14ac:dyDescent="0.25">
      <c r="B677" s="1590" t="s">
        <v>288</v>
      </c>
      <c r="C677" s="1588" t="str">
        <v/>
      </c>
      <c r="D677" s="1588" t="str">
        <v/>
      </c>
      <c r="E677" s="1588" t="str">
        <v/>
      </c>
      <c r="F677" s="1588" t="str">
        <v/>
      </c>
      <c r="G677" s="1588" t="str">
        <v/>
      </c>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8"/>
      <c r="DX677" s="21"/>
      <c r="DY677" s="21"/>
      <c r="DZ677" s="21"/>
      <c r="EA677" s="21"/>
      <c r="EB677" s="21"/>
      <c r="EC677" s="21"/>
      <c r="ED677" s="21"/>
      <c r="EE677" s="21"/>
      <c r="EF677" s="21"/>
      <c r="EG677" s="21"/>
      <c r="EH677" s="21"/>
      <c r="EI677" s="21"/>
      <c r="EJ677" s="21"/>
      <c r="EK677" s="21"/>
      <c r="EL677" s="21"/>
      <c r="EM677" s="21"/>
      <c r="EN677" s="21"/>
      <c r="EO677" s="21"/>
      <c r="EP677" s="21"/>
      <c r="EQ677" s="21"/>
      <c r="ER677" s="28"/>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8"/>
      <c r="JH677" s="21"/>
      <c r="JI677" s="21"/>
      <c r="JJ677" s="21"/>
      <c r="JK677" s="21"/>
      <c r="JL677" s="21"/>
      <c r="JM677" s="21"/>
      <c r="JN677" s="21"/>
      <c r="JO677" s="21"/>
      <c r="JP677" s="21"/>
      <c r="JQ677" s="21"/>
      <c r="JR677" s="21"/>
      <c r="JS677" s="21"/>
      <c r="JT677" s="21"/>
      <c r="JU677" s="21"/>
      <c r="JV677" s="21"/>
      <c r="JW677" s="21"/>
      <c r="JX677" s="21"/>
      <c r="JY677" s="21"/>
      <c r="JZ677" s="21"/>
      <c r="KA677" s="21"/>
      <c r="KB677" s="28"/>
    </row>
    <row r="678" spans="2:288" ht="15" customHeight="1" x14ac:dyDescent="0.25">
      <c r="B678" s="1590" t="s">
        <v>289</v>
      </c>
      <c r="C678" s="1588" t="str">
        <v/>
      </c>
      <c r="D678" s="1588" t="str">
        <v/>
      </c>
      <c r="E678" s="1588" t="str">
        <v/>
      </c>
      <c r="F678" s="1588" t="str">
        <v/>
      </c>
      <c r="G678" s="1588" t="str">
        <v/>
      </c>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8"/>
      <c r="DX678" s="21"/>
      <c r="DY678" s="21"/>
      <c r="DZ678" s="21"/>
      <c r="EA678" s="21"/>
      <c r="EB678" s="21"/>
      <c r="EC678" s="21"/>
      <c r="ED678" s="21"/>
      <c r="EE678" s="21"/>
      <c r="EF678" s="21"/>
      <c r="EG678" s="21"/>
      <c r="EH678" s="21"/>
      <c r="EI678" s="21"/>
      <c r="EJ678" s="21"/>
      <c r="EK678" s="21"/>
      <c r="EL678" s="21"/>
      <c r="EM678" s="21"/>
      <c r="EN678" s="21"/>
      <c r="EO678" s="21"/>
      <c r="EP678" s="21"/>
      <c r="EQ678" s="21"/>
      <c r="ER678" s="28"/>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8"/>
      <c r="JH678" s="21"/>
      <c r="JI678" s="21"/>
      <c r="JJ678" s="21"/>
      <c r="JK678" s="21"/>
      <c r="JL678" s="21"/>
      <c r="JM678" s="21"/>
      <c r="JN678" s="21"/>
      <c r="JO678" s="21"/>
      <c r="JP678" s="21"/>
      <c r="JQ678" s="21"/>
      <c r="JR678" s="21"/>
      <c r="JS678" s="21"/>
      <c r="JT678" s="21"/>
      <c r="JU678" s="21"/>
      <c r="JV678" s="21"/>
      <c r="JW678" s="21"/>
      <c r="JX678" s="21"/>
      <c r="JY678" s="21"/>
      <c r="JZ678" s="21"/>
      <c r="KA678" s="21"/>
      <c r="KB678" s="28"/>
    </row>
    <row r="679" spans="2:288" ht="15" customHeight="1" x14ac:dyDescent="0.25">
      <c r="B679" s="1590" t="s">
        <v>290</v>
      </c>
      <c r="C679" s="1588" t="str">
        <v/>
      </c>
      <c r="D679" s="1588" t="str">
        <v/>
      </c>
      <c r="E679" s="1588" t="str">
        <v/>
      </c>
      <c r="F679" s="1588" t="str">
        <v/>
      </c>
      <c r="G679" s="1588" t="str">
        <v/>
      </c>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8"/>
      <c r="DX679" s="21"/>
      <c r="DY679" s="21"/>
      <c r="DZ679" s="21"/>
      <c r="EA679" s="21"/>
      <c r="EB679" s="21"/>
      <c r="EC679" s="21"/>
      <c r="ED679" s="21"/>
      <c r="EE679" s="21"/>
      <c r="EF679" s="21"/>
      <c r="EG679" s="21"/>
      <c r="EH679" s="21"/>
      <c r="EI679" s="21"/>
      <c r="EJ679" s="21"/>
      <c r="EK679" s="21"/>
      <c r="EL679" s="21"/>
      <c r="EM679" s="21"/>
      <c r="EN679" s="21"/>
      <c r="EO679" s="21"/>
      <c r="EP679" s="21"/>
      <c r="EQ679" s="21"/>
      <c r="ER679" s="28"/>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8"/>
      <c r="JH679" s="21"/>
      <c r="JI679" s="21"/>
      <c r="JJ679" s="21"/>
      <c r="JK679" s="21"/>
      <c r="JL679" s="21"/>
      <c r="JM679" s="21"/>
      <c r="JN679" s="21"/>
      <c r="JO679" s="21"/>
      <c r="JP679" s="21"/>
      <c r="JQ679" s="21"/>
      <c r="JR679" s="21"/>
      <c r="JS679" s="21"/>
      <c r="JT679" s="21"/>
      <c r="JU679" s="21"/>
      <c r="JV679" s="21"/>
      <c r="JW679" s="21"/>
      <c r="JX679" s="21"/>
      <c r="JY679" s="21"/>
      <c r="JZ679" s="21"/>
      <c r="KA679" s="21"/>
      <c r="KB679" s="28"/>
    </row>
    <row r="680" spans="2:288" ht="15" customHeight="1" x14ac:dyDescent="0.25">
      <c r="B680" s="1590" t="s">
        <v>291</v>
      </c>
      <c r="C680" s="1588" t="str">
        <v/>
      </c>
      <c r="D680" s="1588" t="str">
        <v/>
      </c>
      <c r="E680" s="1588" t="str">
        <v/>
      </c>
      <c r="F680" s="1588" t="str">
        <v/>
      </c>
      <c r="G680" s="1588" t="str">
        <v/>
      </c>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8"/>
      <c r="DX680" s="21"/>
      <c r="DY680" s="21"/>
      <c r="DZ680" s="21"/>
      <c r="EA680" s="21"/>
      <c r="EB680" s="21"/>
      <c r="EC680" s="21"/>
      <c r="ED680" s="21"/>
      <c r="EE680" s="21"/>
      <c r="EF680" s="21"/>
      <c r="EG680" s="21"/>
      <c r="EH680" s="21"/>
      <c r="EI680" s="21"/>
      <c r="EJ680" s="21"/>
      <c r="EK680" s="21"/>
      <c r="EL680" s="21"/>
      <c r="EM680" s="21"/>
      <c r="EN680" s="21"/>
      <c r="EO680" s="21"/>
      <c r="EP680" s="21"/>
      <c r="EQ680" s="21"/>
      <c r="ER680" s="28"/>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8"/>
      <c r="JH680" s="21"/>
      <c r="JI680" s="21"/>
      <c r="JJ680" s="21"/>
      <c r="JK680" s="21"/>
      <c r="JL680" s="21"/>
      <c r="JM680" s="21"/>
      <c r="JN680" s="21"/>
      <c r="JO680" s="21"/>
      <c r="JP680" s="21"/>
      <c r="JQ680" s="21"/>
      <c r="JR680" s="21"/>
      <c r="JS680" s="21"/>
      <c r="JT680" s="21"/>
      <c r="JU680" s="21"/>
      <c r="JV680" s="21"/>
      <c r="JW680" s="21"/>
      <c r="JX680" s="21"/>
      <c r="JY680" s="21"/>
      <c r="JZ680" s="21"/>
      <c r="KA680" s="21"/>
      <c r="KB680" s="28"/>
    </row>
    <row r="681" spans="2:288" ht="15" customHeight="1" x14ac:dyDescent="0.25">
      <c r="B681" s="1590" t="s">
        <v>292</v>
      </c>
      <c r="C681" s="1588" t="str">
        <v/>
      </c>
      <c r="D681" s="1588" t="str">
        <v/>
      </c>
      <c r="E681" s="1588" t="str">
        <v/>
      </c>
      <c r="F681" s="1588" t="str">
        <v/>
      </c>
      <c r="G681" s="1588" t="str">
        <v/>
      </c>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8"/>
      <c r="DX681" s="21"/>
      <c r="DY681" s="21"/>
      <c r="DZ681" s="21"/>
      <c r="EA681" s="21"/>
      <c r="EB681" s="21"/>
      <c r="EC681" s="21"/>
      <c r="ED681" s="21"/>
      <c r="EE681" s="21"/>
      <c r="EF681" s="21"/>
      <c r="EG681" s="21"/>
      <c r="EH681" s="21"/>
      <c r="EI681" s="21"/>
      <c r="EJ681" s="21"/>
      <c r="EK681" s="21"/>
      <c r="EL681" s="21"/>
      <c r="EM681" s="21"/>
      <c r="EN681" s="21"/>
      <c r="EO681" s="21"/>
      <c r="EP681" s="21"/>
      <c r="EQ681" s="21"/>
      <c r="ER681" s="28"/>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8"/>
      <c r="JH681" s="21"/>
      <c r="JI681" s="21"/>
      <c r="JJ681" s="21"/>
      <c r="JK681" s="21"/>
      <c r="JL681" s="21"/>
      <c r="JM681" s="21"/>
      <c r="JN681" s="21"/>
      <c r="JO681" s="21"/>
      <c r="JP681" s="21"/>
      <c r="JQ681" s="21"/>
      <c r="JR681" s="21"/>
      <c r="JS681" s="21"/>
      <c r="JT681" s="21"/>
      <c r="JU681" s="21"/>
      <c r="JV681" s="21"/>
      <c r="JW681" s="21"/>
      <c r="JX681" s="21"/>
      <c r="JY681" s="21"/>
      <c r="JZ681" s="21"/>
      <c r="KA681" s="21"/>
      <c r="KB681" s="28"/>
    </row>
    <row r="682" spans="2:288" ht="15" customHeight="1" x14ac:dyDescent="0.25">
      <c r="B682" s="1590" t="s">
        <v>293</v>
      </c>
      <c r="C682" s="1588" t="str">
        <v/>
      </c>
      <c r="D682" s="1588" t="str">
        <v/>
      </c>
      <c r="E682" s="1588" t="str">
        <v/>
      </c>
      <c r="F682" s="1588" t="str">
        <v/>
      </c>
      <c r="G682" s="1588" t="str">
        <v/>
      </c>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8"/>
      <c r="DX682" s="21"/>
      <c r="DY682" s="21"/>
      <c r="DZ682" s="21"/>
      <c r="EA682" s="21"/>
      <c r="EB682" s="21"/>
      <c r="EC682" s="21"/>
      <c r="ED682" s="21"/>
      <c r="EE682" s="21"/>
      <c r="EF682" s="21"/>
      <c r="EG682" s="21"/>
      <c r="EH682" s="21"/>
      <c r="EI682" s="21"/>
      <c r="EJ682" s="21"/>
      <c r="EK682" s="21"/>
      <c r="EL682" s="21"/>
      <c r="EM682" s="21"/>
      <c r="EN682" s="21"/>
      <c r="EO682" s="21"/>
      <c r="EP682" s="21"/>
      <c r="EQ682" s="21"/>
      <c r="ER682" s="28"/>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8"/>
      <c r="JH682" s="21"/>
      <c r="JI682" s="21"/>
      <c r="JJ682" s="21"/>
      <c r="JK682" s="21"/>
      <c r="JL682" s="21"/>
      <c r="JM682" s="21"/>
      <c r="JN682" s="21"/>
      <c r="JO682" s="21"/>
      <c r="JP682" s="21"/>
      <c r="JQ682" s="21"/>
      <c r="JR682" s="21"/>
      <c r="JS682" s="21"/>
      <c r="JT682" s="21"/>
      <c r="JU682" s="21"/>
      <c r="JV682" s="21"/>
      <c r="JW682" s="21"/>
      <c r="JX682" s="21"/>
      <c r="JY682" s="21"/>
      <c r="JZ682" s="21"/>
      <c r="KA682" s="21"/>
      <c r="KB682" s="28"/>
    </row>
    <row r="683" spans="2:288" ht="15" customHeight="1" x14ac:dyDescent="0.25">
      <c r="B683" s="1590" t="s">
        <v>294</v>
      </c>
      <c r="C683" s="1588" t="str">
        <v/>
      </c>
      <c r="D683" s="1588" t="str">
        <v/>
      </c>
      <c r="E683" s="1588" t="str">
        <v/>
      </c>
      <c r="F683" s="1588" t="str">
        <v/>
      </c>
      <c r="G683" s="1588" t="str">
        <v/>
      </c>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8"/>
      <c r="DX683" s="21"/>
      <c r="DY683" s="21"/>
      <c r="DZ683" s="21"/>
      <c r="EA683" s="21"/>
      <c r="EB683" s="21"/>
      <c r="EC683" s="21"/>
      <c r="ED683" s="21"/>
      <c r="EE683" s="21"/>
      <c r="EF683" s="21"/>
      <c r="EG683" s="21"/>
      <c r="EH683" s="21"/>
      <c r="EI683" s="21"/>
      <c r="EJ683" s="21"/>
      <c r="EK683" s="21"/>
      <c r="EL683" s="21"/>
      <c r="EM683" s="21"/>
      <c r="EN683" s="21"/>
      <c r="EO683" s="21"/>
      <c r="EP683" s="21"/>
      <c r="EQ683" s="21"/>
      <c r="ER683" s="28"/>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8"/>
      <c r="JH683" s="21"/>
      <c r="JI683" s="21"/>
      <c r="JJ683" s="21"/>
      <c r="JK683" s="21"/>
      <c r="JL683" s="21"/>
      <c r="JM683" s="21"/>
      <c r="JN683" s="21"/>
      <c r="JO683" s="21"/>
      <c r="JP683" s="21"/>
      <c r="JQ683" s="21"/>
      <c r="JR683" s="21"/>
      <c r="JS683" s="21"/>
      <c r="JT683" s="21"/>
      <c r="JU683" s="21"/>
      <c r="JV683" s="21"/>
      <c r="JW683" s="21"/>
      <c r="JX683" s="21"/>
      <c r="JY683" s="21"/>
      <c r="JZ683" s="21"/>
      <c r="KA683" s="21"/>
      <c r="KB683" s="28"/>
    </row>
    <row r="684" spans="2:288" ht="15" customHeight="1" x14ac:dyDescent="0.25">
      <c r="B684" s="1590" t="s">
        <v>295</v>
      </c>
      <c r="C684" s="1588" t="str">
        <v/>
      </c>
      <c r="D684" s="1588" t="str">
        <v/>
      </c>
      <c r="E684" s="1588" t="str">
        <v/>
      </c>
      <c r="F684" s="1588" t="str">
        <v/>
      </c>
      <c r="G684" s="1588" t="str">
        <v/>
      </c>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8"/>
      <c r="DX684" s="21"/>
      <c r="DY684" s="21"/>
      <c r="DZ684" s="21"/>
      <c r="EA684" s="21"/>
      <c r="EB684" s="21"/>
      <c r="EC684" s="21"/>
      <c r="ED684" s="21"/>
      <c r="EE684" s="21"/>
      <c r="EF684" s="21"/>
      <c r="EG684" s="21"/>
      <c r="EH684" s="21"/>
      <c r="EI684" s="21"/>
      <c r="EJ684" s="21"/>
      <c r="EK684" s="21"/>
      <c r="EL684" s="21"/>
      <c r="EM684" s="21"/>
      <c r="EN684" s="21"/>
      <c r="EO684" s="21"/>
      <c r="EP684" s="21"/>
      <c r="EQ684" s="21"/>
      <c r="ER684" s="28"/>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8"/>
      <c r="JH684" s="21"/>
      <c r="JI684" s="21"/>
      <c r="JJ684" s="21"/>
      <c r="JK684" s="21"/>
      <c r="JL684" s="21"/>
      <c r="JM684" s="21"/>
      <c r="JN684" s="21"/>
      <c r="JO684" s="21"/>
      <c r="JP684" s="21"/>
      <c r="JQ684" s="21"/>
      <c r="JR684" s="21"/>
      <c r="JS684" s="21"/>
      <c r="JT684" s="21"/>
      <c r="JU684" s="21"/>
      <c r="JV684" s="21"/>
      <c r="JW684" s="21"/>
      <c r="JX684" s="21"/>
      <c r="JY684" s="21"/>
      <c r="JZ684" s="21"/>
      <c r="KA684" s="21"/>
      <c r="KB684" s="28"/>
    </row>
    <row r="685" spans="2:288" ht="15" customHeight="1" x14ac:dyDescent="0.25">
      <c r="B685" s="1590" t="s">
        <v>296</v>
      </c>
      <c r="C685" s="1588" t="str">
        <v/>
      </c>
      <c r="D685" s="1588" t="str">
        <v/>
      </c>
      <c r="E685" s="1588" t="str">
        <v/>
      </c>
      <c r="F685" s="1588" t="str">
        <v/>
      </c>
      <c r="G685" s="1588" t="str">
        <v/>
      </c>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8"/>
      <c r="DX685" s="21"/>
      <c r="DY685" s="21"/>
      <c r="DZ685" s="21"/>
      <c r="EA685" s="21"/>
      <c r="EB685" s="21"/>
      <c r="EC685" s="21"/>
      <c r="ED685" s="21"/>
      <c r="EE685" s="21"/>
      <c r="EF685" s="21"/>
      <c r="EG685" s="21"/>
      <c r="EH685" s="21"/>
      <c r="EI685" s="21"/>
      <c r="EJ685" s="21"/>
      <c r="EK685" s="21"/>
      <c r="EL685" s="21"/>
      <c r="EM685" s="21"/>
      <c r="EN685" s="21"/>
      <c r="EO685" s="21"/>
      <c r="EP685" s="21"/>
      <c r="EQ685" s="21"/>
      <c r="ER685" s="28"/>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8"/>
      <c r="JH685" s="21"/>
      <c r="JI685" s="21"/>
      <c r="JJ685" s="21"/>
      <c r="JK685" s="21"/>
      <c r="JL685" s="21"/>
      <c r="JM685" s="21"/>
      <c r="JN685" s="21"/>
      <c r="JO685" s="21"/>
      <c r="JP685" s="21"/>
      <c r="JQ685" s="21"/>
      <c r="JR685" s="21"/>
      <c r="JS685" s="21"/>
      <c r="JT685" s="21"/>
      <c r="JU685" s="21"/>
      <c r="JV685" s="21"/>
      <c r="JW685" s="21"/>
      <c r="JX685" s="21"/>
      <c r="JY685" s="21"/>
      <c r="JZ685" s="21"/>
      <c r="KA685" s="21"/>
      <c r="KB685" s="28"/>
    </row>
    <row r="686" spans="2:288" ht="15" customHeight="1" x14ac:dyDescent="0.25">
      <c r="B686" s="1590" t="s">
        <v>297</v>
      </c>
      <c r="C686" s="1588" t="str">
        <v/>
      </c>
      <c r="D686" s="1588" t="str">
        <v/>
      </c>
      <c r="E686" s="1588" t="str">
        <v/>
      </c>
      <c r="F686" s="1588" t="str">
        <v/>
      </c>
      <c r="G686" s="1588" t="str">
        <v/>
      </c>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8"/>
      <c r="DX686" s="21"/>
      <c r="DY686" s="21"/>
      <c r="DZ686" s="21"/>
      <c r="EA686" s="21"/>
      <c r="EB686" s="21"/>
      <c r="EC686" s="21"/>
      <c r="ED686" s="21"/>
      <c r="EE686" s="21"/>
      <c r="EF686" s="21"/>
      <c r="EG686" s="21"/>
      <c r="EH686" s="21"/>
      <c r="EI686" s="21"/>
      <c r="EJ686" s="21"/>
      <c r="EK686" s="21"/>
      <c r="EL686" s="21"/>
      <c r="EM686" s="21"/>
      <c r="EN686" s="21"/>
      <c r="EO686" s="21"/>
      <c r="EP686" s="21"/>
      <c r="EQ686" s="21"/>
      <c r="ER686" s="28"/>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8"/>
      <c r="JH686" s="21"/>
      <c r="JI686" s="21"/>
      <c r="JJ686" s="21"/>
      <c r="JK686" s="21"/>
      <c r="JL686" s="21"/>
      <c r="JM686" s="21"/>
      <c r="JN686" s="21"/>
      <c r="JO686" s="21"/>
      <c r="JP686" s="21"/>
      <c r="JQ686" s="21"/>
      <c r="JR686" s="21"/>
      <c r="JS686" s="21"/>
      <c r="JT686" s="21"/>
      <c r="JU686" s="21"/>
      <c r="JV686" s="21"/>
      <c r="JW686" s="21"/>
      <c r="JX686" s="21"/>
      <c r="JY686" s="21"/>
      <c r="JZ686" s="21"/>
      <c r="KA686" s="21"/>
      <c r="KB686" s="28"/>
    </row>
    <row r="687" spans="2:288" ht="15" customHeight="1" x14ac:dyDescent="0.25">
      <c r="B687" s="1590" t="s">
        <v>298</v>
      </c>
      <c r="C687" s="1588" t="str">
        <v/>
      </c>
      <c r="D687" s="1588" t="str">
        <v/>
      </c>
      <c r="E687" s="1588" t="str">
        <v/>
      </c>
      <c r="F687" s="1588" t="str">
        <v/>
      </c>
      <c r="G687" s="1588" t="str">
        <v/>
      </c>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8"/>
      <c r="DX687" s="21"/>
      <c r="DY687" s="21"/>
      <c r="DZ687" s="21"/>
      <c r="EA687" s="21"/>
      <c r="EB687" s="21"/>
      <c r="EC687" s="21"/>
      <c r="ED687" s="21"/>
      <c r="EE687" s="21"/>
      <c r="EF687" s="21"/>
      <c r="EG687" s="21"/>
      <c r="EH687" s="21"/>
      <c r="EI687" s="21"/>
      <c r="EJ687" s="21"/>
      <c r="EK687" s="21"/>
      <c r="EL687" s="21"/>
      <c r="EM687" s="21"/>
      <c r="EN687" s="21"/>
      <c r="EO687" s="21"/>
      <c r="EP687" s="21"/>
      <c r="EQ687" s="21"/>
      <c r="ER687" s="28"/>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8"/>
      <c r="JH687" s="21"/>
      <c r="JI687" s="21"/>
      <c r="JJ687" s="21"/>
      <c r="JK687" s="21"/>
      <c r="JL687" s="21"/>
      <c r="JM687" s="21"/>
      <c r="JN687" s="21"/>
      <c r="JO687" s="21"/>
      <c r="JP687" s="21"/>
      <c r="JQ687" s="21"/>
      <c r="JR687" s="21"/>
      <c r="JS687" s="21"/>
      <c r="JT687" s="21"/>
      <c r="JU687" s="21"/>
      <c r="JV687" s="21"/>
      <c r="JW687" s="21"/>
      <c r="JX687" s="21"/>
      <c r="JY687" s="21"/>
      <c r="JZ687" s="21"/>
      <c r="KA687" s="21"/>
      <c r="KB687" s="28"/>
    </row>
    <row r="688" spans="2:288" ht="15" customHeight="1" x14ac:dyDescent="0.25">
      <c r="B688" s="1590" t="s">
        <v>299</v>
      </c>
      <c r="C688" s="1588" t="str">
        <v/>
      </c>
      <c r="D688" s="1588" t="str">
        <v/>
      </c>
      <c r="E688" s="1588" t="str">
        <v/>
      </c>
      <c r="F688" s="1588" t="str">
        <v/>
      </c>
      <c r="G688" s="1588" t="str">
        <v/>
      </c>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8"/>
      <c r="DX688" s="21"/>
      <c r="DY688" s="21"/>
      <c r="DZ688" s="21"/>
      <c r="EA688" s="21"/>
      <c r="EB688" s="21"/>
      <c r="EC688" s="21"/>
      <c r="ED688" s="21"/>
      <c r="EE688" s="21"/>
      <c r="EF688" s="21"/>
      <c r="EG688" s="21"/>
      <c r="EH688" s="21"/>
      <c r="EI688" s="21"/>
      <c r="EJ688" s="21"/>
      <c r="EK688" s="21"/>
      <c r="EL688" s="21"/>
      <c r="EM688" s="21"/>
      <c r="EN688" s="21"/>
      <c r="EO688" s="21"/>
      <c r="EP688" s="21"/>
      <c r="EQ688" s="21"/>
      <c r="ER688" s="28"/>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8"/>
      <c r="JH688" s="21"/>
      <c r="JI688" s="21"/>
      <c r="JJ688" s="21"/>
      <c r="JK688" s="21"/>
      <c r="JL688" s="21"/>
      <c r="JM688" s="21"/>
      <c r="JN688" s="21"/>
      <c r="JO688" s="21"/>
      <c r="JP688" s="21"/>
      <c r="JQ688" s="21"/>
      <c r="JR688" s="21"/>
      <c r="JS688" s="21"/>
      <c r="JT688" s="21"/>
      <c r="JU688" s="21"/>
      <c r="JV688" s="21"/>
      <c r="JW688" s="21"/>
      <c r="JX688" s="21"/>
      <c r="JY688" s="21"/>
      <c r="JZ688" s="21"/>
      <c r="KA688" s="21"/>
      <c r="KB688" s="28"/>
    </row>
    <row r="689" spans="2:288" ht="15" customHeight="1" x14ac:dyDescent="0.25">
      <c r="B689" s="1590" t="s">
        <v>300</v>
      </c>
      <c r="C689" s="1588" t="str">
        <v/>
      </c>
      <c r="D689" s="1588" t="str">
        <v/>
      </c>
      <c r="E689" s="1588" t="str">
        <v/>
      </c>
      <c r="F689" s="1588" t="str">
        <v/>
      </c>
      <c r="G689" s="1588" t="str">
        <v/>
      </c>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8"/>
      <c r="DX689" s="21"/>
      <c r="DY689" s="21"/>
      <c r="DZ689" s="21"/>
      <c r="EA689" s="21"/>
      <c r="EB689" s="21"/>
      <c r="EC689" s="21"/>
      <c r="ED689" s="21"/>
      <c r="EE689" s="21"/>
      <c r="EF689" s="21"/>
      <c r="EG689" s="21"/>
      <c r="EH689" s="21"/>
      <c r="EI689" s="21"/>
      <c r="EJ689" s="21"/>
      <c r="EK689" s="21"/>
      <c r="EL689" s="21"/>
      <c r="EM689" s="21"/>
      <c r="EN689" s="21"/>
      <c r="EO689" s="21"/>
      <c r="EP689" s="21"/>
      <c r="EQ689" s="21"/>
      <c r="ER689" s="28"/>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8"/>
      <c r="JH689" s="21"/>
      <c r="JI689" s="21"/>
      <c r="JJ689" s="21"/>
      <c r="JK689" s="21"/>
      <c r="JL689" s="21"/>
      <c r="JM689" s="21"/>
      <c r="JN689" s="21"/>
      <c r="JO689" s="21"/>
      <c r="JP689" s="21"/>
      <c r="JQ689" s="21"/>
      <c r="JR689" s="21"/>
      <c r="JS689" s="21"/>
      <c r="JT689" s="21"/>
      <c r="JU689" s="21"/>
      <c r="JV689" s="21"/>
      <c r="JW689" s="21"/>
      <c r="JX689" s="21"/>
      <c r="JY689" s="21"/>
      <c r="JZ689" s="21"/>
      <c r="KA689" s="21"/>
      <c r="KB689" s="28"/>
    </row>
    <row r="690" spans="2:288" ht="15" customHeight="1" x14ac:dyDescent="0.25">
      <c r="B690" s="1590" t="s">
        <v>301</v>
      </c>
      <c r="C690" s="1588" t="str">
        <v/>
      </c>
      <c r="D690" s="1588" t="str">
        <v/>
      </c>
      <c r="E690" s="1588" t="str">
        <v/>
      </c>
      <c r="F690" s="1588" t="str">
        <v/>
      </c>
      <c r="G690" s="1588" t="str">
        <v/>
      </c>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8"/>
      <c r="DX690" s="21"/>
      <c r="DY690" s="21"/>
      <c r="DZ690" s="21"/>
      <c r="EA690" s="21"/>
      <c r="EB690" s="21"/>
      <c r="EC690" s="21"/>
      <c r="ED690" s="21"/>
      <c r="EE690" s="21"/>
      <c r="EF690" s="21"/>
      <c r="EG690" s="21"/>
      <c r="EH690" s="21"/>
      <c r="EI690" s="21"/>
      <c r="EJ690" s="21"/>
      <c r="EK690" s="21"/>
      <c r="EL690" s="21"/>
      <c r="EM690" s="21"/>
      <c r="EN690" s="21"/>
      <c r="EO690" s="21"/>
      <c r="EP690" s="21"/>
      <c r="EQ690" s="21"/>
      <c r="ER690" s="28"/>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8"/>
      <c r="JH690" s="21"/>
      <c r="JI690" s="21"/>
      <c r="JJ690" s="21"/>
      <c r="JK690" s="21"/>
      <c r="JL690" s="21"/>
      <c r="JM690" s="21"/>
      <c r="JN690" s="21"/>
      <c r="JO690" s="21"/>
      <c r="JP690" s="21"/>
      <c r="JQ690" s="21"/>
      <c r="JR690" s="21"/>
      <c r="JS690" s="21"/>
      <c r="JT690" s="21"/>
      <c r="JU690" s="21"/>
      <c r="JV690" s="21"/>
      <c r="JW690" s="21"/>
      <c r="JX690" s="21"/>
      <c r="JY690" s="21"/>
      <c r="JZ690" s="21"/>
      <c r="KA690" s="21"/>
      <c r="KB690" s="28"/>
    </row>
    <row r="691" spans="2:288" ht="15" customHeight="1" x14ac:dyDescent="0.25">
      <c r="B691" s="1590" t="s">
        <v>302</v>
      </c>
      <c r="C691" s="1588" t="str">
        <v/>
      </c>
      <c r="D691" s="1588" t="str">
        <v/>
      </c>
      <c r="E691" s="1588" t="str">
        <v/>
      </c>
      <c r="F691" s="1588" t="str">
        <v/>
      </c>
      <c r="G691" s="1588" t="str">
        <v/>
      </c>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8"/>
      <c r="DX691" s="21"/>
      <c r="DY691" s="21"/>
      <c r="DZ691" s="21"/>
      <c r="EA691" s="21"/>
      <c r="EB691" s="21"/>
      <c r="EC691" s="21"/>
      <c r="ED691" s="21"/>
      <c r="EE691" s="21"/>
      <c r="EF691" s="21"/>
      <c r="EG691" s="21"/>
      <c r="EH691" s="21"/>
      <c r="EI691" s="21"/>
      <c r="EJ691" s="21"/>
      <c r="EK691" s="21"/>
      <c r="EL691" s="21"/>
      <c r="EM691" s="21"/>
      <c r="EN691" s="21"/>
      <c r="EO691" s="21"/>
      <c r="EP691" s="21"/>
      <c r="EQ691" s="21"/>
      <c r="ER691" s="28"/>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8"/>
      <c r="JH691" s="21"/>
      <c r="JI691" s="21"/>
      <c r="JJ691" s="21"/>
      <c r="JK691" s="21"/>
      <c r="JL691" s="21"/>
      <c r="JM691" s="21"/>
      <c r="JN691" s="21"/>
      <c r="JO691" s="21"/>
      <c r="JP691" s="21"/>
      <c r="JQ691" s="21"/>
      <c r="JR691" s="21"/>
      <c r="JS691" s="21"/>
      <c r="JT691" s="21"/>
      <c r="JU691" s="21"/>
      <c r="JV691" s="21"/>
      <c r="JW691" s="21"/>
      <c r="JX691" s="21"/>
      <c r="JY691" s="21"/>
      <c r="JZ691" s="21"/>
      <c r="KA691" s="21"/>
      <c r="KB691" s="28"/>
    </row>
    <row r="692" spans="2:288" ht="15" customHeight="1" x14ac:dyDescent="0.25">
      <c r="B692" s="1590" t="s">
        <v>303</v>
      </c>
      <c r="C692" s="1588" t="str">
        <v/>
      </c>
      <c r="D692" s="1588" t="str">
        <v/>
      </c>
      <c r="E692" s="1588" t="str">
        <v/>
      </c>
      <c r="F692" s="1588" t="str">
        <v/>
      </c>
      <c r="G692" s="1588" t="str">
        <v/>
      </c>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8"/>
      <c r="DX692" s="21"/>
      <c r="DY692" s="21"/>
      <c r="DZ692" s="21"/>
      <c r="EA692" s="21"/>
      <c r="EB692" s="21"/>
      <c r="EC692" s="21"/>
      <c r="ED692" s="21"/>
      <c r="EE692" s="21"/>
      <c r="EF692" s="21"/>
      <c r="EG692" s="21"/>
      <c r="EH692" s="21"/>
      <c r="EI692" s="21"/>
      <c r="EJ692" s="21"/>
      <c r="EK692" s="21"/>
      <c r="EL692" s="21"/>
      <c r="EM692" s="21"/>
      <c r="EN692" s="21"/>
      <c r="EO692" s="21"/>
      <c r="EP692" s="21"/>
      <c r="EQ692" s="21"/>
      <c r="ER692" s="28"/>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8"/>
      <c r="JH692" s="21"/>
      <c r="JI692" s="21"/>
      <c r="JJ692" s="21"/>
      <c r="JK692" s="21"/>
      <c r="JL692" s="21"/>
      <c r="JM692" s="21"/>
      <c r="JN692" s="21"/>
      <c r="JO692" s="21"/>
      <c r="JP692" s="21"/>
      <c r="JQ692" s="21"/>
      <c r="JR692" s="21"/>
      <c r="JS692" s="21"/>
      <c r="JT692" s="21"/>
      <c r="JU692" s="21"/>
      <c r="JV692" s="21"/>
      <c r="JW692" s="21"/>
      <c r="JX692" s="21"/>
      <c r="JY692" s="21"/>
      <c r="JZ692" s="21"/>
      <c r="KA692" s="21"/>
      <c r="KB692" s="28"/>
    </row>
    <row r="693" spans="2:288" ht="15" customHeight="1" x14ac:dyDescent="0.25">
      <c r="B693" s="1590" t="s">
        <v>304</v>
      </c>
      <c r="C693" s="1588" t="str">
        <v/>
      </c>
      <c r="D693" s="1588" t="str">
        <v/>
      </c>
      <c r="E693" s="1588" t="str">
        <v/>
      </c>
      <c r="F693" s="1588" t="str">
        <v/>
      </c>
      <c r="G693" s="1588" t="str">
        <v/>
      </c>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8"/>
      <c r="DX693" s="21"/>
      <c r="DY693" s="21"/>
      <c r="DZ693" s="21"/>
      <c r="EA693" s="21"/>
      <c r="EB693" s="21"/>
      <c r="EC693" s="21"/>
      <c r="ED693" s="21"/>
      <c r="EE693" s="21"/>
      <c r="EF693" s="21"/>
      <c r="EG693" s="21"/>
      <c r="EH693" s="21"/>
      <c r="EI693" s="21"/>
      <c r="EJ693" s="21"/>
      <c r="EK693" s="21"/>
      <c r="EL693" s="21"/>
      <c r="EM693" s="21"/>
      <c r="EN693" s="21"/>
      <c r="EO693" s="21"/>
      <c r="EP693" s="21"/>
      <c r="EQ693" s="21"/>
      <c r="ER693" s="28"/>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8"/>
      <c r="JH693" s="21"/>
      <c r="JI693" s="21"/>
      <c r="JJ693" s="21"/>
      <c r="JK693" s="21"/>
      <c r="JL693" s="21"/>
      <c r="JM693" s="21"/>
      <c r="JN693" s="21"/>
      <c r="JO693" s="21"/>
      <c r="JP693" s="21"/>
      <c r="JQ693" s="21"/>
      <c r="JR693" s="21"/>
      <c r="JS693" s="21"/>
      <c r="JT693" s="21"/>
      <c r="JU693" s="21"/>
      <c r="JV693" s="21"/>
      <c r="JW693" s="21"/>
      <c r="JX693" s="21"/>
      <c r="JY693" s="21"/>
      <c r="JZ693" s="21"/>
      <c r="KA693" s="21"/>
      <c r="KB693" s="28"/>
    </row>
    <row r="694" spans="2:288" ht="15" customHeight="1" x14ac:dyDescent="0.25">
      <c r="B694" s="1590" t="s">
        <v>305</v>
      </c>
      <c r="C694" s="1588" t="str">
        <v/>
      </c>
      <c r="D694" s="1588" t="str">
        <v/>
      </c>
      <c r="E694" s="1588" t="str">
        <v/>
      </c>
      <c r="F694" s="1588" t="str">
        <v/>
      </c>
      <c r="G694" s="1588" t="str">
        <v/>
      </c>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8"/>
      <c r="DX694" s="21"/>
      <c r="DY694" s="21"/>
      <c r="DZ694" s="21"/>
      <c r="EA694" s="21"/>
      <c r="EB694" s="21"/>
      <c r="EC694" s="21"/>
      <c r="ED694" s="21"/>
      <c r="EE694" s="21"/>
      <c r="EF694" s="21"/>
      <c r="EG694" s="21"/>
      <c r="EH694" s="21"/>
      <c r="EI694" s="21"/>
      <c r="EJ694" s="21"/>
      <c r="EK694" s="21"/>
      <c r="EL694" s="21"/>
      <c r="EM694" s="21"/>
      <c r="EN694" s="21"/>
      <c r="EO694" s="21"/>
      <c r="EP694" s="21"/>
      <c r="EQ694" s="21"/>
      <c r="ER694" s="28"/>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8"/>
      <c r="JH694" s="21"/>
      <c r="JI694" s="21"/>
      <c r="JJ694" s="21"/>
      <c r="JK694" s="21"/>
      <c r="JL694" s="21"/>
      <c r="JM694" s="21"/>
      <c r="JN694" s="21"/>
      <c r="JO694" s="21"/>
      <c r="JP694" s="21"/>
      <c r="JQ694" s="21"/>
      <c r="JR694" s="21"/>
      <c r="JS694" s="21"/>
      <c r="JT694" s="21"/>
      <c r="JU694" s="21"/>
      <c r="JV694" s="21"/>
      <c r="JW694" s="21"/>
      <c r="JX694" s="21"/>
      <c r="JY694" s="21"/>
      <c r="JZ694" s="21"/>
      <c r="KA694" s="21"/>
      <c r="KB694" s="28"/>
    </row>
    <row r="695" spans="2:288" ht="15" customHeight="1" x14ac:dyDescent="0.25">
      <c r="B695" s="1590" t="s">
        <v>306</v>
      </c>
      <c r="C695" s="1588" t="str">
        <v/>
      </c>
      <c r="D695" s="1588" t="str">
        <v/>
      </c>
      <c r="E695" s="1588" t="str">
        <v/>
      </c>
      <c r="F695" s="1588" t="str">
        <v/>
      </c>
      <c r="G695" s="1588" t="str">
        <v/>
      </c>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8"/>
      <c r="DX695" s="21"/>
      <c r="DY695" s="21"/>
      <c r="DZ695" s="21"/>
      <c r="EA695" s="21"/>
      <c r="EB695" s="21"/>
      <c r="EC695" s="21"/>
      <c r="ED695" s="21"/>
      <c r="EE695" s="21"/>
      <c r="EF695" s="21"/>
      <c r="EG695" s="21"/>
      <c r="EH695" s="21"/>
      <c r="EI695" s="21"/>
      <c r="EJ695" s="21"/>
      <c r="EK695" s="21"/>
      <c r="EL695" s="21"/>
      <c r="EM695" s="21"/>
      <c r="EN695" s="21"/>
      <c r="EO695" s="21"/>
      <c r="EP695" s="21"/>
      <c r="EQ695" s="21"/>
      <c r="ER695" s="28"/>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8"/>
      <c r="JH695" s="21"/>
      <c r="JI695" s="21"/>
      <c r="JJ695" s="21"/>
      <c r="JK695" s="21"/>
      <c r="JL695" s="21"/>
      <c r="JM695" s="21"/>
      <c r="JN695" s="21"/>
      <c r="JO695" s="21"/>
      <c r="JP695" s="21"/>
      <c r="JQ695" s="21"/>
      <c r="JR695" s="21"/>
      <c r="JS695" s="21"/>
      <c r="JT695" s="21"/>
      <c r="JU695" s="21"/>
      <c r="JV695" s="21"/>
      <c r="JW695" s="21"/>
      <c r="JX695" s="21"/>
      <c r="JY695" s="21"/>
      <c r="JZ695" s="21"/>
      <c r="KA695" s="21"/>
      <c r="KB695" s="28"/>
    </row>
    <row r="696" spans="2:288" ht="15" customHeight="1" x14ac:dyDescent="0.25">
      <c r="B696" s="1590" t="s">
        <v>307</v>
      </c>
      <c r="C696" s="1588" t="str">
        <v/>
      </c>
      <c r="D696" s="1588" t="str">
        <v/>
      </c>
      <c r="E696" s="1588" t="str">
        <v/>
      </c>
      <c r="F696" s="1588" t="str">
        <v/>
      </c>
      <c r="G696" s="1588" t="str">
        <v/>
      </c>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8"/>
      <c r="DX696" s="21"/>
      <c r="DY696" s="21"/>
      <c r="DZ696" s="21"/>
      <c r="EA696" s="21"/>
      <c r="EB696" s="21"/>
      <c r="EC696" s="21"/>
      <c r="ED696" s="21"/>
      <c r="EE696" s="21"/>
      <c r="EF696" s="21"/>
      <c r="EG696" s="21"/>
      <c r="EH696" s="21"/>
      <c r="EI696" s="21"/>
      <c r="EJ696" s="21"/>
      <c r="EK696" s="21"/>
      <c r="EL696" s="21"/>
      <c r="EM696" s="21"/>
      <c r="EN696" s="21"/>
      <c r="EO696" s="21"/>
      <c r="EP696" s="21"/>
      <c r="EQ696" s="21"/>
      <c r="ER696" s="28"/>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8"/>
      <c r="JH696" s="21"/>
      <c r="JI696" s="21"/>
      <c r="JJ696" s="21"/>
      <c r="JK696" s="21"/>
      <c r="JL696" s="21"/>
      <c r="JM696" s="21"/>
      <c r="JN696" s="21"/>
      <c r="JO696" s="21"/>
      <c r="JP696" s="21"/>
      <c r="JQ696" s="21"/>
      <c r="JR696" s="21"/>
      <c r="JS696" s="21"/>
      <c r="JT696" s="21"/>
      <c r="JU696" s="21"/>
      <c r="JV696" s="21"/>
      <c r="JW696" s="21"/>
      <c r="JX696" s="21"/>
      <c r="JY696" s="21"/>
      <c r="JZ696" s="21"/>
      <c r="KA696" s="21"/>
      <c r="KB696" s="28"/>
    </row>
    <row r="697" spans="2:288" ht="15" customHeight="1" x14ac:dyDescent="0.25">
      <c r="B697" s="1590" t="s">
        <v>308</v>
      </c>
      <c r="C697" s="1588" t="str">
        <v/>
      </c>
      <c r="D697" s="1588" t="str">
        <v/>
      </c>
      <c r="E697" s="1588" t="str">
        <v/>
      </c>
      <c r="F697" s="1588" t="str">
        <v/>
      </c>
      <c r="G697" s="1588" t="str">
        <v/>
      </c>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8"/>
      <c r="DX697" s="21"/>
      <c r="DY697" s="21"/>
      <c r="DZ697" s="21"/>
      <c r="EA697" s="21"/>
      <c r="EB697" s="21"/>
      <c r="EC697" s="21"/>
      <c r="ED697" s="21"/>
      <c r="EE697" s="21"/>
      <c r="EF697" s="21"/>
      <c r="EG697" s="21"/>
      <c r="EH697" s="21"/>
      <c r="EI697" s="21"/>
      <c r="EJ697" s="21"/>
      <c r="EK697" s="21"/>
      <c r="EL697" s="21"/>
      <c r="EM697" s="21"/>
      <c r="EN697" s="21"/>
      <c r="EO697" s="21"/>
      <c r="EP697" s="21"/>
      <c r="EQ697" s="21"/>
      <c r="ER697" s="28"/>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8"/>
      <c r="JH697" s="21"/>
      <c r="JI697" s="21"/>
      <c r="JJ697" s="21"/>
      <c r="JK697" s="21"/>
      <c r="JL697" s="21"/>
      <c r="JM697" s="21"/>
      <c r="JN697" s="21"/>
      <c r="JO697" s="21"/>
      <c r="JP697" s="21"/>
      <c r="JQ697" s="21"/>
      <c r="JR697" s="21"/>
      <c r="JS697" s="21"/>
      <c r="JT697" s="21"/>
      <c r="JU697" s="21"/>
      <c r="JV697" s="21"/>
      <c r="JW697" s="21"/>
      <c r="JX697" s="21"/>
      <c r="JY697" s="21"/>
      <c r="JZ697" s="21"/>
      <c r="KA697" s="21"/>
      <c r="KB697" s="28"/>
    </row>
    <row r="698" spans="2:288" ht="15" customHeight="1" x14ac:dyDescent="0.25">
      <c r="B698" s="1590" t="s">
        <v>309</v>
      </c>
      <c r="C698" s="1588" t="str">
        <v/>
      </c>
      <c r="D698" s="1588" t="str">
        <v/>
      </c>
      <c r="E698" s="1588" t="str">
        <v/>
      </c>
      <c r="F698" s="1588" t="str">
        <v/>
      </c>
      <c r="G698" s="1588" t="str">
        <v/>
      </c>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8"/>
      <c r="DX698" s="21"/>
      <c r="DY698" s="21"/>
      <c r="DZ698" s="21"/>
      <c r="EA698" s="21"/>
      <c r="EB698" s="21"/>
      <c r="EC698" s="21"/>
      <c r="ED698" s="21"/>
      <c r="EE698" s="21"/>
      <c r="EF698" s="21"/>
      <c r="EG698" s="21"/>
      <c r="EH698" s="21"/>
      <c r="EI698" s="21"/>
      <c r="EJ698" s="21"/>
      <c r="EK698" s="21"/>
      <c r="EL698" s="21"/>
      <c r="EM698" s="21"/>
      <c r="EN698" s="21"/>
      <c r="EO698" s="21"/>
      <c r="EP698" s="21"/>
      <c r="EQ698" s="21"/>
      <c r="ER698" s="28"/>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8"/>
      <c r="JH698" s="21"/>
      <c r="JI698" s="21"/>
      <c r="JJ698" s="21"/>
      <c r="JK698" s="21"/>
      <c r="JL698" s="21"/>
      <c r="JM698" s="21"/>
      <c r="JN698" s="21"/>
      <c r="JO698" s="21"/>
      <c r="JP698" s="21"/>
      <c r="JQ698" s="21"/>
      <c r="JR698" s="21"/>
      <c r="JS698" s="21"/>
      <c r="JT698" s="21"/>
      <c r="JU698" s="21"/>
      <c r="JV698" s="21"/>
      <c r="JW698" s="21"/>
      <c r="JX698" s="21"/>
      <c r="JY698" s="21"/>
      <c r="JZ698" s="21"/>
      <c r="KA698" s="21"/>
      <c r="KB698" s="28"/>
    </row>
    <row r="699" spans="2:288" ht="15" customHeight="1" x14ac:dyDescent="0.25">
      <c r="B699" s="1590" t="s">
        <v>310</v>
      </c>
      <c r="C699" s="1588" t="str">
        <v/>
      </c>
      <c r="D699" s="1588" t="str">
        <v/>
      </c>
      <c r="E699" s="1588" t="str">
        <v/>
      </c>
      <c r="F699" s="1588" t="str">
        <v/>
      </c>
      <c r="G699" s="1588" t="str">
        <v/>
      </c>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8"/>
      <c r="DX699" s="21"/>
      <c r="DY699" s="21"/>
      <c r="DZ699" s="21"/>
      <c r="EA699" s="21"/>
      <c r="EB699" s="21"/>
      <c r="EC699" s="21"/>
      <c r="ED699" s="21"/>
      <c r="EE699" s="21"/>
      <c r="EF699" s="21"/>
      <c r="EG699" s="21"/>
      <c r="EH699" s="21"/>
      <c r="EI699" s="21"/>
      <c r="EJ699" s="21"/>
      <c r="EK699" s="21"/>
      <c r="EL699" s="21"/>
      <c r="EM699" s="21"/>
      <c r="EN699" s="21"/>
      <c r="EO699" s="21"/>
      <c r="EP699" s="21"/>
      <c r="EQ699" s="21"/>
      <c r="ER699" s="28"/>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8"/>
      <c r="JH699" s="21"/>
      <c r="JI699" s="21"/>
      <c r="JJ699" s="21"/>
      <c r="JK699" s="21"/>
      <c r="JL699" s="21"/>
      <c r="JM699" s="21"/>
      <c r="JN699" s="21"/>
      <c r="JO699" s="21"/>
      <c r="JP699" s="21"/>
      <c r="JQ699" s="21"/>
      <c r="JR699" s="21"/>
      <c r="JS699" s="21"/>
      <c r="JT699" s="21"/>
      <c r="JU699" s="21"/>
      <c r="JV699" s="21"/>
      <c r="JW699" s="21"/>
      <c r="JX699" s="21"/>
      <c r="JY699" s="21"/>
      <c r="JZ699" s="21"/>
      <c r="KA699" s="21"/>
      <c r="KB699" s="28"/>
    </row>
    <row r="700" spans="2:288" ht="15" customHeight="1" x14ac:dyDescent="0.25">
      <c r="B700" s="1590" t="s">
        <v>311</v>
      </c>
      <c r="C700" s="1588" t="str">
        <v/>
      </c>
      <c r="D700" s="1588" t="str">
        <v/>
      </c>
      <c r="E700" s="1588" t="str">
        <v/>
      </c>
      <c r="F700" s="1588" t="str">
        <v/>
      </c>
      <c r="G700" s="1588" t="str">
        <v/>
      </c>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8"/>
      <c r="DX700" s="21"/>
      <c r="DY700" s="21"/>
      <c r="DZ700" s="21"/>
      <c r="EA700" s="21"/>
      <c r="EB700" s="21"/>
      <c r="EC700" s="21"/>
      <c r="ED700" s="21"/>
      <c r="EE700" s="21"/>
      <c r="EF700" s="21"/>
      <c r="EG700" s="21"/>
      <c r="EH700" s="21"/>
      <c r="EI700" s="21"/>
      <c r="EJ700" s="21"/>
      <c r="EK700" s="21"/>
      <c r="EL700" s="21"/>
      <c r="EM700" s="21"/>
      <c r="EN700" s="21"/>
      <c r="EO700" s="21"/>
      <c r="EP700" s="21"/>
      <c r="EQ700" s="21"/>
      <c r="ER700" s="28"/>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8"/>
      <c r="JH700" s="21"/>
      <c r="JI700" s="21"/>
      <c r="JJ700" s="21"/>
      <c r="JK700" s="21"/>
      <c r="JL700" s="21"/>
      <c r="JM700" s="21"/>
      <c r="JN700" s="21"/>
      <c r="JO700" s="21"/>
      <c r="JP700" s="21"/>
      <c r="JQ700" s="21"/>
      <c r="JR700" s="21"/>
      <c r="JS700" s="21"/>
      <c r="JT700" s="21"/>
      <c r="JU700" s="21"/>
      <c r="JV700" s="21"/>
      <c r="JW700" s="21"/>
      <c r="JX700" s="21"/>
      <c r="JY700" s="21"/>
      <c r="JZ700" s="21"/>
      <c r="KA700" s="21"/>
      <c r="KB700" s="28"/>
    </row>
    <row r="701" spans="2:288" ht="15" customHeight="1" x14ac:dyDescent="0.25">
      <c r="B701" s="1590" t="s">
        <v>312</v>
      </c>
      <c r="C701" s="1588" t="str">
        <v/>
      </c>
      <c r="D701" s="1588" t="str">
        <v/>
      </c>
      <c r="E701" s="1588" t="str">
        <v/>
      </c>
      <c r="F701" s="1588" t="str">
        <v/>
      </c>
      <c r="G701" s="1588" t="str">
        <v/>
      </c>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8"/>
      <c r="DX701" s="21"/>
      <c r="DY701" s="21"/>
      <c r="DZ701" s="21"/>
      <c r="EA701" s="21"/>
      <c r="EB701" s="21"/>
      <c r="EC701" s="21"/>
      <c r="ED701" s="21"/>
      <c r="EE701" s="21"/>
      <c r="EF701" s="21"/>
      <c r="EG701" s="21"/>
      <c r="EH701" s="21"/>
      <c r="EI701" s="21"/>
      <c r="EJ701" s="21"/>
      <c r="EK701" s="21"/>
      <c r="EL701" s="21"/>
      <c r="EM701" s="21"/>
      <c r="EN701" s="21"/>
      <c r="EO701" s="21"/>
      <c r="EP701" s="21"/>
      <c r="EQ701" s="21"/>
      <c r="ER701" s="28"/>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8"/>
      <c r="JH701" s="21"/>
      <c r="JI701" s="21"/>
      <c r="JJ701" s="21"/>
      <c r="JK701" s="21"/>
      <c r="JL701" s="21"/>
      <c r="JM701" s="21"/>
      <c r="JN701" s="21"/>
      <c r="JO701" s="21"/>
      <c r="JP701" s="21"/>
      <c r="JQ701" s="21"/>
      <c r="JR701" s="21"/>
      <c r="JS701" s="21"/>
      <c r="JT701" s="21"/>
      <c r="JU701" s="21"/>
      <c r="JV701" s="21"/>
      <c r="JW701" s="21"/>
      <c r="JX701" s="21"/>
      <c r="JY701" s="21"/>
      <c r="JZ701" s="21"/>
      <c r="KA701" s="21"/>
      <c r="KB701" s="28"/>
    </row>
    <row r="702" spans="2:288" ht="15" customHeight="1" x14ac:dyDescent="0.25">
      <c r="B702" s="1590" t="s">
        <v>313</v>
      </c>
      <c r="C702" s="1588" t="str">
        <v/>
      </c>
      <c r="D702" s="1588" t="str">
        <v/>
      </c>
      <c r="E702" s="1588" t="str">
        <v/>
      </c>
      <c r="F702" s="1588" t="str">
        <v/>
      </c>
      <c r="G702" s="1588" t="str">
        <v/>
      </c>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8"/>
      <c r="DX702" s="21"/>
      <c r="DY702" s="21"/>
      <c r="DZ702" s="21"/>
      <c r="EA702" s="21"/>
      <c r="EB702" s="21"/>
      <c r="EC702" s="21"/>
      <c r="ED702" s="21"/>
      <c r="EE702" s="21"/>
      <c r="EF702" s="21"/>
      <c r="EG702" s="21"/>
      <c r="EH702" s="21"/>
      <c r="EI702" s="21"/>
      <c r="EJ702" s="21"/>
      <c r="EK702" s="21"/>
      <c r="EL702" s="21"/>
      <c r="EM702" s="21"/>
      <c r="EN702" s="21"/>
      <c r="EO702" s="21"/>
      <c r="EP702" s="21"/>
      <c r="EQ702" s="21"/>
      <c r="ER702" s="28"/>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8"/>
      <c r="JH702" s="21"/>
      <c r="JI702" s="21"/>
      <c r="JJ702" s="21"/>
      <c r="JK702" s="21"/>
      <c r="JL702" s="21"/>
      <c r="JM702" s="21"/>
      <c r="JN702" s="21"/>
      <c r="JO702" s="21"/>
      <c r="JP702" s="21"/>
      <c r="JQ702" s="21"/>
      <c r="JR702" s="21"/>
      <c r="JS702" s="21"/>
      <c r="JT702" s="21"/>
      <c r="JU702" s="21"/>
      <c r="JV702" s="21"/>
      <c r="JW702" s="21"/>
      <c r="JX702" s="21"/>
      <c r="JY702" s="21"/>
      <c r="JZ702" s="21"/>
      <c r="KA702" s="21"/>
      <c r="KB702" s="28"/>
    </row>
    <row r="703" spans="2:288" ht="15" customHeight="1" x14ac:dyDescent="0.25">
      <c r="B703" s="1590" t="s">
        <v>314</v>
      </c>
      <c r="C703" s="1588" t="str">
        <v/>
      </c>
      <c r="D703" s="1588" t="str">
        <v/>
      </c>
      <c r="E703" s="1588" t="str">
        <v/>
      </c>
      <c r="F703" s="1588" t="str">
        <v/>
      </c>
      <c r="G703" s="1588" t="str">
        <v/>
      </c>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8"/>
      <c r="DX703" s="21"/>
      <c r="DY703" s="21"/>
      <c r="DZ703" s="21"/>
      <c r="EA703" s="21"/>
      <c r="EB703" s="21"/>
      <c r="EC703" s="21"/>
      <c r="ED703" s="21"/>
      <c r="EE703" s="21"/>
      <c r="EF703" s="21"/>
      <c r="EG703" s="21"/>
      <c r="EH703" s="21"/>
      <c r="EI703" s="21"/>
      <c r="EJ703" s="21"/>
      <c r="EK703" s="21"/>
      <c r="EL703" s="21"/>
      <c r="EM703" s="21"/>
      <c r="EN703" s="21"/>
      <c r="EO703" s="21"/>
      <c r="EP703" s="21"/>
      <c r="EQ703" s="21"/>
      <c r="ER703" s="28"/>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8"/>
      <c r="JH703" s="21"/>
      <c r="JI703" s="21"/>
      <c r="JJ703" s="21"/>
      <c r="JK703" s="21"/>
      <c r="JL703" s="21"/>
      <c r="JM703" s="21"/>
      <c r="JN703" s="21"/>
      <c r="JO703" s="21"/>
      <c r="JP703" s="21"/>
      <c r="JQ703" s="21"/>
      <c r="JR703" s="21"/>
      <c r="JS703" s="21"/>
      <c r="JT703" s="21"/>
      <c r="JU703" s="21"/>
      <c r="JV703" s="21"/>
      <c r="JW703" s="21"/>
      <c r="JX703" s="21"/>
      <c r="JY703" s="21"/>
      <c r="JZ703" s="21"/>
      <c r="KA703" s="21"/>
      <c r="KB703" s="28"/>
    </row>
    <row r="704" spans="2:288" ht="15" customHeight="1" x14ac:dyDescent="0.25">
      <c r="B704" s="1590" t="s">
        <v>315</v>
      </c>
      <c r="C704" s="1588" t="str">
        <v/>
      </c>
      <c r="D704" s="1588" t="str">
        <v/>
      </c>
      <c r="E704" s="1588" t="str">
        <v/>
      </c>
      <c r="F704" s="1588" t="str">
        <v/>
      </c>
      <c r="G704" s="1588" t="str">
        <v/>
      </c>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8"/>
      <c r="DX704" s="21"/>
      <c r="DY704" s="21"/>
      <c r="DZ704" s="21"/>
      <c r="EA704" s="21"/>
      <c r="EB704" s="21"/>
      <c r="EC704" s="21"/>
      <c r="ED704" s="21"/>
      <c r="EE704" s="21"/>
      <c r="EF704" s="21"/>
      <c r="EG704" s="21"/>
      <c r="EH704" s="21"/>
      <c r="EI704" s="21"/>
      <c r="EJ704" s="21"/>
      <c r="EK704" s="21"/>
      <c r="EL704" s="21"/>
      <c r="EM704" s="21"/>
      <c r="EN704" s="21"/>
      <c r="EO704" s="21"/>
      <c r="EP704" s="21"/>
      <c r="EQ704" s="21"/>
      <c r="ER704" s="28"/>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8"/>
      <c r="JH704" s="21"/>
      <c r="JI704" s="21"/>
      <c r="JJ704" s="21"/>
      <c r="JK704" s="21"/>
      <c r="JL704" s="21"/>
      <c r="JM704" s="21"/>
      <c r="JN704" s="21"/>
      <c r="JO704" s="21"/>
      <c r="JP704" s="21"/>
      <c r="JQ704" s="21"/>
      <c r="JR704" s="21"/>
      <c r="JS704" s="21"/>
      <c r="JT704" s="21"/>
      <c r="JU704" s="21"/>
      <c r="JV704" s="21"/>
      <c r="JW704" s="21"/>
      <c r="JX704" s="21"/>
      <c r="JY704" s="21"/>
      <c r="JZ704" s="21"/>
      <c r="KA704" s="21"/>
      <c r="KB704" s="28"/>
    </row>
    <row r="705" spans="2:288" ht="15" customHeight="1" x14ac:dyDescent="0.25">
      <c r="B705" s="1590" t="s">
        <v>316</v>
      </c>
      <c r="C705" s="1588" t="str">
        <v/>
      </c>
      <c r="D705" s="1588" t="str">
        <v/>
      </c>
      <c r="E705" s="1588" t="str">
        <v/>
      </c>
      <c r="F705" s="1588" t="str">
        <v/>
      </c>
      <c r="G705" s="1588" t="str">
        <v/>
      </c>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8"/>
      <c r="DX705" s="21"/>
      <c r="DY705" s="21"/>
      <c r="DZ705" s="21"/>
      <c r="EA705" s="21"/>
      <c r="EB705" s="21"/>
      <c r="EC705" s="21"/>
      <c r="ED705" s="21"/>
      <c r="EE705" s="21"/>
      <c r="EF705" s="21"/>
      <c r="EG705" s="21"/>
      <c r="EH705" s="21"/>
      <c r="EI705" s="21"/>
      <c r="EJ705" s="21"/>
      <c r="EK705" s="21"/>
      <c r="EL705" s="21"/>
      <c r="EM705" s="21"/>
      <c r="EN705" s="21"/>
      <c r="EO705" s="21"/>
      <c r="EP705" s="21"/>
      <c r="EQ705" s="21"/>
      <c r="ER705" s="28"/>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8"/>
      <c r="JH705" s="21"/>
      <c r="JI705" s="21"/>
      <c r="JJ705" s="21"/>
      <c r="JK705" s="21"/>
      <c r="JL705" s="21"/>
      <c r="JM705" s="21"/>
      <c r="JN705" s="21"/>
      <c r="JO705" s="21"/>
      <c r="JP705" s="21"/>
      <c r="JQ705" s="21"/>
      <c r="JR705" s="21"/>
      <c r="JS705" s="21"/>
      <c r="JT705" s="21"/>
      <c r="JU705" s="21"/>
      <c r="JV705" s="21"/>
      <c r="JW705" s="21"/>
      <c r="JX705" s="21"/>
      <c r="JY705" s="21"/>
      <c r="JZ705" s="21"/>
      <c r="KA705" s="21"/>
      <c r="KB705" s="28"/>
    </row>
    <row r="706" spans="2:288" ht="15" customHeight="1" x14ac:dyDescent="0.25">
      <c r="B706" s="1590" t="s">
        <v>317</v>
      </c>
      <c r="C706" s="1588" t="str">
        <v/>
      </c>
      <c r="D706" s="1588" t="str">
        <v/>
      </c>
      <c r="E706" s="1588" t="str">
        <v/>
      </c>
      <c r="F706" s="1588" t="str">
        <v/>
      </c>
      <c r="G706" s="1588" t="str">
        <v/>
      </c>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8"/>
      <c r="DX706" s="21"/>
      <c r="DY706" s="21"/>
      <c r="DZ706" s="21"/>
      <c r="EA706" s="21"/>
      <c r="EB706" s="21"/>
      <c r="EC706" s="21"/>
      <c r="ED706" s="21"/>
      <c r="EE706" s="21"/>
      <c r="EF706" s="21"/>
      <c r="EG706" s="21"/>
      <c r="EH706" s="21"/>
      <c r="EI706" s="21"/>
      <c r="EJ706" s="21"/>
      <c r="EK706" s="21"/>
      <c r="EL706" s="21"/>
      <c r="EM706" s="21"/>
      <c r="EN706" s="21"/>
      <c r="EO706" s="21"/>
      <c r="EP706" s="21"/>
      <c r="EQ706" s="21"/>
      <c r="ER706" s="28"/>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8"/>
      <c r="JH706" s="21"/>
      <c r="JI706" s="21"/>
      <c r="JJ706" s="21"/>
      <c r="JK706" s="21"/>
      <c r="JL706" s="21"/>
      <c r="JM706" s="21"/>
      <c r="JN706" s="21"/>
      <c r="JO706" s="21"/>
      <c r="JP706" s="21"/>
      <c r="JQ706" s="21"/>
      <c r="JR706" s="21"/>
      <c r="JS706" s="21"/>
      <c r="JT706" s="21"/>
      <c r="JU706" s="21"/>
      <c r="JV706" s="21"/>
      <c r="JW706" s="21"/>
      <c r="JX706" s="21"/>
      <c r="JY706" s="21"/>
      <c r="JZ706" s="21"/>
      <c r="KA706" s="21"/>
      <c r="KB706" s="28"/>
    </row>
    <row r="707" spans="2:288" ht="15" customHeight="1" x14ac:dyDescent="0.25">
      <c r="B707" s="1590" t="s">
        <v>318</v>
      </c>
      <c r="C707" s="1588" t="str">
        <v/>
      </c>
      <c r="D707" s="1588" t="str">
        <v/>
      </c>
      <c r="E707" s="1588" t="str">
        <v/>
      </c>
      <c r="F707" s="1588" t="str">
        <v/>
      </c>
      <c r="G707" s="1588" t="str">
        <v/>
      </c>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8"/>
      <c r="DX707" s="21"/>
      <c r="DY707" s="21"/>
      <c r="DZ707" s="21"/>
      <c r="EA707" s="21"/>
      <c r="EB707" s="21"/>
      <c r="EC707" s="21"/>
      <c r="ED707" s="21"/>
      <c r="EE707" s="21"/>
      <c r="EF707" s="21"/>
      <c r="EG707" s="21"/>
      <c r="EH707" s="21"/>
      <c r="EI707" s="21"/>
      <c r="EJ707" s="21"/>
      <c r="EK707" s="21"/>
      <c r="EL707" s="21"/>
      <c r="EM707" s="21"/>
      <c r="EN707" s="21"/>
      <c r="EO707" s="21"/>
      <c r="EP707" s="21"/>
      <c r="EQ707" s="21"/>
      <c r="ER707" s="28"/>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8"/>
      <c r="JH707" s="21"/>
      <c r="JI707" s="21"/>
      <c r="JJ707" s="21"/>
      <c r="JK707" s="21"/>
      <c r="JL707" s="21"/>
      <c r="JM707" s="21"/>
      <c r="JN707" s="21"/>
      <c r="JO707" s="21"/>
      <c r="JP707" s="21"/>
      <c r="JQ707" s="21"/>
      <c r="JR707" s="21"/>
      <c r="JS707" s="21"/>
      <c r="JT707" s="21"/>
      <c r="JU707" s="21"/>
      <c r="JV707" s="21"/>
      <c r="JW707" s="21"/>
      <c r="JX707" s="21"/>
      <c r="JY707" s="21"/>
      <c r="JZ707" s="21"/>
      <c r="KA707" s="21"/>
      <c r="KB707" s="28"/>
    </row>
    <row r="708" spans="2:288" ht="15" customHeight="1" x14ac:dyDescent="0.25">
      <c r="B708" s="1590" t="s">
        <v>319</v>
      </c>
      <c r="C708" s="1588" t="str">
        <v/>
      </c>
      <c r="D708" s="1588" t="str">
        <v/>
      </c>
      <c r="E708" s="1588" t="str">
        <v/>
      </c>
      <c r="F708" s="1588" t="str">
        <v/>
      </c>
      <c r="G708" s="1588" t="str">
        <v/>
      </c>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8"/>
      <c r="DX708" s="21"/>
      <c r="DY708" s="21"/>
      <c r="DZ708" s="21"/>
      <c r="EA708" s="21"/>
      <c r="EB708" s="21"/>
      <c r="EC708" s="21"/>
      <c r="ED708" s="21"/>
      <c r="EE708" s="21"/>
      <c r="EF708" s="21"/>
      <c r="EG708" s="21"/>
      <c r="EH708" s="21"/>
      <c r="EI708" s="21"/>
      <c r="EJ708" s="21"/>
      <c r="EK708" s="21"/>
      <c r="EL708" s="21"/>
      <c r="EM708" s="21"/>
      <c r="EN708" s="21"/>
      <c r="EO708" s="21"/>
      <c r="EP708" s="21"/>
      <c r="EQ708" s="21"/>
      <c r="ER708" s="28"/>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8"/>
      <c r="JH708" s="21"/>
      <c r="JI708" s="21"/>
      <c r="JJ708" s="21"/>
      <c r="JK708" s="21"/>
      <c r="JL708" s="21"/>
      <c r="JM708" s="21"/>
      <c r="JN708" s="21"/>
      <c r="JO708" s="21"/>
      <c r="JP708" s="21"/>
      <c r="JQ708" s="21"/>
      <c r="JR708" s="21"/>
      <c r="JS708" s="21"/>
      <c r="JT708" s="21"/>
      <c r="JU708" s="21"/>
      <c r="JV708" s="21"/>
      <c r="JW708" s="21"/>
      <c r="JX708" s="21"/>
      <c r="JY708" s="21"/>
      <c r="JZ708" s="21"/>
      <c r="KA708" s="21"/>
      <c r="KB708" s="28"/>
    </row>
    <row r="709" spans="2:288" ht="15" customHeight="1" x14ac:dyDescent="0.25">
      <c r="B709" s="1590" t="s">
        <v>320</v>
      </c>
      <c r="C709" s="1588" t="str">
        <v/>
      </c>
      <c r="D709" s="1588" t="str">
        <v/>
      </c>
      <c r="E709" s="1588" t="str">
        <v/>
      </c>
      <c r="F709" s="1588" t="str">
        <v/>
      </c>
      <c r="G709" s="1588" t="str">
        <v/>
      </c>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8"/>
      <c r="DX709" s="21"/>
      <c r="DY709" s="21"/>
      <c r="DZ709" s="21"/>
      <c r="EA709" s="21"/>
      <c r="EB709" s="21"/>
      <c r="EC709" s="21"/>
      <c r="ED709" s="21"/>
      <c r="EE709" s="21"/>
      <c r="EF709" s="21"/>
      <c r="EG709" s="21"/>
      <c r="EH709" s="21"/>
      <c r="EI709" s="21"/>
      <c r="EJ709" s="21"/>
      <c r="EK709" s="21"/>
      <c r="EL709" s="21"/>
      <c r="EM709" s="21"/>
      <c r="EN709" s="21"/>
      <c r="EO709" s="21"/>
      <c r="EP709" s="21"/>
      <c r="EQ709" s="21"/>
      <c r="ER709" s="28"/>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8"/>
      <c r="JH709" s="21"/>
      <c r="JI709" s="21"/>
      <c r="JJ709" s="21"/>
      <c r="JK709" s="21"/>
      <c r="JL709" s="21"/>
      <c r="JM709" s="21"/>
      <c r="JN709" s="21"/>
      <c r="JO709" s="21"/>
      <c r="JP709" s="21"/>
      <c r="JQ709" s="21"/>
      <c r="JR709" s="21"/>
      <c r="JS709" s="21"/>
      <c r="JT709" s="21"/>
      <c r="JU709" s="21"/>
      <c r="JV709" s="21"/>
      <c r="JW709" s="21"/>
      <c r="JX709" s="21"/>
      <c r="JY709" s="21"/>
      <c r="JZ709" s="21"/>
      <c r="KA709" s="21"/>
      <c r="KB709" s="28"/>
    </row>
    <row r="710" spans="2:288" ht="15" customHeight="1" x14ac:dyDescent="0.25">
      <c r="B710" s="1590" t="s">
        <v>321</v>
      </c>
      <c r="C710" s="1588" t="str">
        <v/>
      </c>
      <c r="D710" s="1588" t="str">
        <v/>
      </c>
      <c r="E710" s="1588" t="str">
        <v/>
      </c>
      <c r="F710" s="1588" t="str">
        <v/>
      </c>
      <c r="G710" s="1588" t="str">
        <v/>
      </c>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8"/>
      <c r="DX710" s="21"/>
      <c r="DY710" s="21"/>
      <c r="DZ710" s="21"/>
      <c r="EA710" s="21"/>
      <c r="EB710" s="21"/>
      <c r="EC710" s="21"/>
      <c r="ED710" s="21"/>
      <c r="EE710" s="21"/>
      <c r="EF710" s="21"/>
      <c r="EG710" s="21"/>
      <c r="EH710" s="21"/>
      <c r="EI710" s="21"/>
      <c r="EJ710" s="21"/>
      <c r="EK710" s="21"/>
      <c r="EL710" s="21"/>
      <c r="EM710" s="21"/>
      <c r="EN710" s="21"/>
      <c r="EO710" s="21"/>
      <c r="EP710" s="21"/>
      <c r="EQ710" s="21"/>
      <c r="ER710" s="28"/>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8"/>
      <c r="JH710" s="21"/>
      <c r="JI710" s="21"/>
      <c r="JJ710" s="21"/>
      <c r="JK710" s="21"/>
      <c r="JL710" s="21"/>
      <c r="JM710" s="21"/>
      <c r="JN710" s="21"/>
      <c r="JO710" s="21"/>
      <c r="JP710" s="21"/>
      <c r="JQ710" s="21"/>
      <c r="JR710" s="21"/>
      <c r="JS710" s="21"/>
      <c r="JT710" s="21"/>
      <c r="JU710" s="21"/>
      <c r="JV710" s="21"/>
      <c r="JW710" s="21"/>
      <c r="JX710" s="21"/>
      <c r="JY710" s="21"/>
      <c r="JZ710" s="21"/>
      <c r="KA710" s="21"/>
      <c r="KB710" s="28"/>
    </row>
    <row r="711" spans="2:288" ht="15" customHeight="1" x14ac:dyDescent="0.25">
      <c r="B711" s="1590" t="s">
        <v>322</v>
      </c>
      <c r="C711" s="1588" t="str">
        <v/>
      </c>
      <c r="D711" s="1588" t="str">
        <v/>
      </c>
      <c r="E711" s="1588" t="str">
        <v/>
      </c>
      <c r="F711" s="1588" t="str">
        <v/>
      </c>
      <c r="G711" s="1588" t="str">
        <v/>
      </c>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8"/>
      <c r="DX711" s="21"/>
      <c r="DY711" s="21"/>
      <c r="DZ711" s="21"/>
      <c r="EA711" s="21"/>
      <c r="EB711" s="21"/>
      <c r="EC711" s="21"/>
      <c r="ED711" s="21"/>
      <c r="EE711" s="21"/>
      <c r="EF711" s="21"/>
      <c r="EG711" s="21"/>
      <c r="EH711" s="21"/>
      <c r="EI711" s="21"/>
      <c r="EJ711" s="21"/>
      <c r="EK711" s="21"/>
      <c r="EL711" s="21"/>
      <c r="EM711" s="21"/>
      <c r="EN711" s="21"/>
      <c r="EO711" s="21"/>
      <c r="EP711" s="21"/>
      <c r="EQ711" s="21"/>
      <c r="ER711" s="28"/>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8"/>
      <c r="JH711" s="21"/>
      <c r="JI711" s="21"/>
      <c r="JJ711" s="21"/>
      <c r="JK711" s="21"/>
      <c r="JL711" s="21"/>
      <c r="JM711" s="21"/>
      <c r="JN711" s="21"/>
      <c r="JO711" s="21"/>
      <c r="JP711" s="21"/>
      <c r="JQ711" s="21"/>
      <c r="JR711" s="21"/>
      <c r="JS711" s="21"/>
      <c r="JT711" s="21"/>
      <c r="JU711" s="21"/>
      <c r="JV711" s="21"/>
      <c r="JW711" s="21"/>
      <c r="JX711" s="21"/>
      <c r="JY711" s="21"/>
      <c r="JZ711" s="21"/>
      <c r="KA711" s="21"/>
      <c r="KB711" s="28"/>
    </row>
    <row r="712" spans="2:288" ht="15" customHeight="1" x14ac:dyDescent="0.25">
      <c r="B712" s="1590" t="s">
        <v>323</v>
      </c>
      <c r="C712" s="1588" t="str">
        <v/>
      </c>
      <c r="D712" s="1588" t="str">
        <v/>
      </c>
      <c r="E712" s="1588" t="str">
        <v/>
      </c>
      <c r="F712" s="1588" t="str">
        <v/>
      </c>
      <c r="G712" s="1588" t="str">
        <v/>
      </c>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8"/>
      <c r="DX712" s="21"/>
      <c r="DY712" s="21"/>
      <c r="DZ712" s="21"/>
      <c r="EA712" s="21"/>
      <c r="EB712" s="21"/>
      <c r="EC712" s="21"/>
      <c r="ED712" s="21"/>
      <c r="EE712" s="21"/>
      <c r="EF712" s="21"/>
      <c r="EG712" s="21"/>
      <c r="EH712" s="21"/>
      <c r="EI712" s="21"/>
      <c r="EJ712" s="21"/>
      <c r="EK712" s="21"/>
      <c r="EL712" s="21"/>
      <c r="EM712" s="21"/>
      <c r="EN712" s="21"/>
      <c r="EO712" s="21"/>
      <c r="EP712" s="21"/>
      <c r="EQ712" s="21"/>
      <c r="ER712" s="28"/>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8"/>
      <c r="JH712" s="21"/>
      <c r="JI712" s="21"/>
      <c r="JJ712" s="21"/>
      <c r="JK712" s="21"/>
      <c r="JL712" s="21"/>
      <c r="JM712" s="21"/>
      <c r="JN712" s="21"/>
      <c r="JO712" s="21"/>
      <c r="JP712" s="21"/>
      <c r="JQ712" s="21"/>
      <c r="JR712" s="21"/>
      <c r="JS712" s="21"/>
      <c r="JT712" s="21"/>
      <c r="JU712" s="21"/>
      <c r="JV712" s="21"/>
      <c r="JW712" s="21"/>
      <c r="JX712" s="21"/>
      <c r="JY712" s="21"/>
      <c r="JZ712" s="21"/>
      <c r="KA712" s="21"/>
      <c r="KB712" s="28"/>
    </row>
    <row r="713" spans="2:288" ht="15" customHeight="1" x14ac:dyDescent="0.25">
      <c r="B713" s="1590" t="s">
        <v>324</v>
      </c>
      <c r="C713" s="1588" t="str">
        <v/>
      </c>
      <c r="D713" s="1588" t="str">
        <v/>
      </c>
      <c r="E713" s="1588" t="str">
        <v/>
      </c>
      <c r="F713" s="1588" t="str">
        <v/>
      </c>
      <c r="G713" s="1588" t="str">
        <v/>
      </c>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8"/>
      <c r="DX713" s="21"/>
      <c r="DY713" s="21"/>
      <c r="DZ713" s="21"/>
      <c r="EA713" s="21"/>
      <c r="EB713" s="21"/>
      <c r="EC713" s="21"/>
      <c r="ED713" s="21"/>
      <c r="EE713" s="21"/>
      <c r="EF713" s="21"/>
      <c r="EG713" s="21"/>
      <c r="EH713" s="21"/>
      <c r="EI713" s="21"/>
      <c r="EJ713" s="21"/>
      <c r="EK713" s="21"/>
      <c r="EL713" s="21"/>
      <c r="EM713" s="21"/>
      <c r="EN713" s="21"/>
      <c r="EO713" s="21"/>
      <c r="EP713" s="21"/>
      <c r="EQ713" s="21"/>
      <c r="ER713" s="28"/>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8"/>
      <c r="JH713" s="21"/>
      <c r="JI713" s="21"/>
      <c r="JJ713" s="21"/>
      <c r="JK713" s="21"/>
      <c r="JL713" s="21"/>
      <c r="JM713" s="21"/>
      <c r="JN713" s="21"/>
      <c r="JO713" s="21"/>
      <c r="JP713" s="21"/>
      <c r="JQ713" s="21"/>
      <c r="JR713" s="21"/>
      <c r="JS713" s="21"/>
      <c r="JT713" s="21"/>
      <c r="JU713" s="21"/>
      <c r="JV713" s="21"/>
      <c r="JW713" s="21"/>
      <c r="JX713" s="21"/>
      <c r="JY713" s="21"/>
      <c r="JZ713" s="21"/>
      <c r="KA713" s="21"/>
      <c r="KB713" s="28"/>
    </row>
    <row r="714" spans="2:288" ht="15" customHeight="1" x14ac:dyDescent="0.25">
      <c r="B714" s="1590" t="s">
        <v>325</v>
      </c>
      <c r="C714" s="1588" t="str">
        <v/>
      </c>
      <c r="D714" s="1588" t="str">
        <v/>
      </c>
      <c r="E714" s="1588" t="str">
        <v/>
      </c>
      <c r="F714" s="1588" t="str">
        <v/>
      </c>
      <c r="G714" s="1588" t="str">
        <v/>
      </c>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8"/>
      <c r="DX714" s="21"/>
      <c r="DY714" s="21"/>
      <c r="DZ714" s="21"/>
      <c r="EA714" s="21"/>
      <c r="EB714" s="21"/>
      <c r="EC714" s="21"/>
      <c r="ED714" s="21"/>
      <c r="EE714" s="21"/>
      <c r="EF714" s="21"/>
      <c r="EG714" s="21"/>
      <c r="EH714" s="21"/>
      <c r="EI714" s="21"/>
      <c r="EJ714" s="21"/>
      <c r="EK714" s="21"/>
      <c r="EL714" s="21"/>
      <c r="EM714" s="21"/>
      <c r="EN714" s="21"/>
      <c r="EO714" s="21"/>
      <c r="EP714" s="21"/>
      <c r="EQ714" s="21"/>
      <c r="ER714" s="28"/>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8"/>
      <c r="JH714" s="21"/>
      <c r="JI714" s="21"/>
      <c r="JJ714" s="21"/>
      <c r="JK714" s="21"/>
      <c r="JL714" s="21"/>
      <c r="JM714" s="21"/>
      <c r="JN714" s="21"/>
      <c r="JO714" s="21"/>
      <c r="JP714" s="21"/>
      <c r="JQ714" s="21"/>
      <c r="JR714" s="21"/>
      <c r="JS714" s="21"/>
      <c r="JT714" s="21"/>
      <c r="JU714" s="21"/>
      <c r="JV714" s="21"/>
      <c r="JW714" s="21"/>
      <c r="JX714" s="21"/>
      <c r="JY714" s="21"/>
      <c r="JZ714" s="21"/>
      <c r="KA714" s="21"/>
      <c r="KB714" s="28"/>
    </row>
    <row r="715" spans="2:288" ht="15" customHeight="1" x14ac:dyDescent="0.25">
      <c r="B715" s="1590" t="s">
        <v>326</v>
      </c>
      <c r="C715" s="1588" t="str">
        <v/>
      </c>
      <c r="D715" s="1588" t="str">
        <v/>
      </c>
      <c r="E715" s="1588" t="str">
        <v/>
      </c>
      <c r="F715" s="1588" t="str">
        <v/>
      </c>
      <c r="G715" s="1588" t="str">
        <v/>
      </c>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8"/>
      <c r="DX715" s="21"/>
      <c r="DY715" s="21"/>
      <c r="DZ715" s="21"/>
      <c r="EA715" s="21"/>
      <c r="EB715" s="21"/>
      <c r="EC715" s="21"/>
      <c r="ED715" s="21"/>
      <c r="EE715" s="21"/>
      <c r="EF715" s="21"/>
      <c r="EG715" s="21"/>
      <c r="EH715" s="21"/>
      <c r="EI715" s="21"/>
      <c r="EJ715" s="21"/>
      <c r="EK715" s="21"/>
      <c r="EL715" s="21"/>
      <c r="EM715" s="21"/>
      <c r="EN715" s="21"/>
      <c r="EO715" s="21"/>
      <c r="EP715" s="21"/>
      <c r="EQ715" s="21"/>
      <c r="ER715" s="28"/>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8"/>
      <c r="JH715" s="21"/>
      <c r="JI715" s="21"/>
      <c r="JJ715" s="21"/>
      <c r="JK715" s="21"/>
      <c r="JL715" s="21"/>
      <c r="JM715" s="21"/>
      <c r="JN715" s="21"/>
      <c r="JO715" s="21"/>
      <c r="JP715" s="21"/>
      <c r="JQ715" s="21"/>
      <c r="JR715" s="21"/>
      <c r="JS715" s="21"/>
      <c r="JT715" s="21"/>
      <c r="JU715" s="21"/>
      <c r="JV715" s="21"/>
      <c r="JW715" s="21"/>
      <c r="JX715" s="21"/>
      <c r="JY715" s="21"/>
      <c r="JZ715" s="21"/>
      <c r="KA715" s="21"/>
      <c r="KB715" s="28"/>
    </row>
    <row r="716" spans="2:288" ht="15" customHeight="1" x14ac:dyDescent="0.25">
      <c r="B716" s="1590" t="s">
        <v>327</v>
      </c>
      <c r="C716" s="1588" t="str">
        <v/>
      </c>
      <c r="D716" s="1588" t="str">
        <v/>
      </c>
      <c r="E716" s="1588" t="str">
        <v/>
      </c>
      <c r="F716" s="1588" t="str">
        <v/>
      </c>
      <c r="G716" s="1588" t="str">
        <v/>
      </c>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8"/>
      <c r="DX716" s="21"/>
      <c r="DY716" s="21"/>
      <c r="DZ716" s="21"/>
      <c r="EA716" s="21"/>
      <c r="EB716" s="21"/>
      <c r="EC716" s="21"/>
      <c r="ED716" s="21"/>
      <c r="EE716" s="21"/>
      <c r="EF716" s="21"/>
      <c r="EG716" s="21"/>
      <c r="EH716" s="21"/>
      <c r="EI716" s="21"/>
      <c r="EJ716" s="21"/>
      <c r="EK716" s="21"/>
      <c r="EL716" s="21"/>
      <c r="EM716" s="21"/>
      <c r="EN716" s="21"/>
      <c r="EO716" s="21"/>
      <c r="EP716" s="21"/>
      <c r="EQ716" s="21"/>
      <c r="ER716" s="28"/>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8"/>
      <c r="JH716" s="21"/>
      <c r="JI716" s="21"/>
      <c r="JJ716" s="21"/>
      <c r="JK716" s="21"/>
      <c r="JL716" s="21"/>
      <c r="JM716" s="21"/>
      <c r="JN716" s="21"/>
      <c r="JO716" s="21"/>
      <c r="JP716" s="21"/>
      <c r="JQ716" s="21"/>
      <c r="JR716" s="21"/>
      <c r="JS716" s="21"/>
      <c r="JT716" s="21"/>
      <c r="JU716" s="21"/>
      <c r="JV716" s="21"/>
      <c r="JW716" s="21"/>
      <c r="JX716" s="21"/>
      <c r="JY716" s="21"/>
      <c r="JZ716" s="21"/>
      <c r="KA716" s="21"/>
      <c r="KB716" s="28"/>
    </row>
    <row r="717" spans="2:288" ht="15" customHeight="1" x14ac:dyDescent="0.25">
      <c r="B717" s="1590" t="s">
        <v>328</v>
      </c>
      <c r="C717" s="1588" t="str">
        <v/>
      </c>
      <c r="D717" s="1588" t="str">
        <v/>
      </c>
      <c r="E717" s="1588" t="str">
        <v/>
      </c>
      <c r="F717" s="1588" t="str">
        <v/>
      </c>
      <c r="G717" s="1588" t="str">
        <v/>
      </c>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8"/>
      <c r="DX717" s="21"/>
      <c r="DY717" s="21"/>
      <c r="DZ717" s="21"/>
      <c r="EA717" s="21"/>
      <c r="EB717" s="21"/>
      <c r="EC717" s="21"/>
      <c r="ED717" s="21"/>
      <c r="EE717" s="21"/>
      <c r="EF717" s="21"/>
      <c r="EG717" s="21"/>
      <c r="EH717" s="21"/>
      <c r="EI717" s="21"/>
      <c r="EJ717" s="21"/>
      <c r="EK717" s="21"/>
      <c r="EL717" s="21"/>
      <c r="EM717" s="21"/>
      <c r="EN717" s="21"/>
      <c r="EO717" s="21"/>
      <c r="EP717" s="21"/>
      <c r="EQ717" s="21"/>
      <c r="ER717" s="28"/>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8"/>
      <c r="JH717" s="21"/>
      <c r="JI717" s="21"/>
      <c r="JJ717" s="21"/>
      <c r="JK717" s="21"/>
      <c r="JL717" s="21"/>
      <c r="JM717" s="21"/>
      <c r="JN717" s="21"/>
      <c r="JO717" s="21"/>
      <c r="JP717" s="21"/>
      <c r="JQ717" s="21"/>
      <c r="JR717" s="21"/>
      <c r="JS717" s="21"/>
      <c r="JT717" s="21"/>
      <c r="JU717" s="21"/>
      <c r="JV717" s="21"/>
      <c r="JW717" s="21"/>
      <c r="JX717" s="21"/>
      <c r="JY717" s="21"/>
      <c r="JZ717" s="21"/>
      <c r="KA717" s="21"/>
      <c r="KB717" s="28"/>
    </row>
    <row r="718" spans="2:288" ht="15" customHeight="1" x14ac:dyDescent="0.25">
      <c r="B718" s="1590" t="s">
        <v>329</v>
      </c>
      <c r="C718" s="1588" t="str">
        <v/>
      </c>
      <c r="D718" s="1588" t="str">
        <v/>
      </c>
      <c r="E718" s="1588" t="str">
        <v/>
      </c>
      <c r="F718" s="1588" t="str">
        <v/>
      </c>
      <c r="G718" s="1588" t="str">
        <v/>
      </c>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8"/>
      <c r="DX718" s="21"/>
      <c r="DY718" s="21"/>
      <c r="DZ718" s="21"/>
      <c r="EA718" s="21"/>
      <c r="EB718" s="21"/>
      <c r="EC718" s="21"/>
      <c r="ED718" s="21"/>
      <c r="EE718" s="21"/>
      <c r="EF718" s="21"/>
      <c r="EG718" s="21"/>
      <c r="EH718" s="21"/>
      <c r="EI718" s="21"/>
      <c r="EJ718" s="21"/>
      <c r="EK718" s="21"/>
      <c r="EL718" s="21"/>
      <c r="EM718" s="21"/>
      <c r="EN718" s="21"/>
      <c r="EO718" s="21"/>
      <c r="EP718" s="21"/>
      <c r="EQ718" s="21"/>
      <c r="ER718" s="28"/>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8"/>
      <c r="JH718" s="21"/>
      <c r="JI718" s="21"/>
      <c r="JJ718" s="21"/>
      <c r="JK718" s="21"/>
      <c r="JL718" s="21"/>
      <c r="JM718" s="21"/>
      <c r="JN718" s="21"/>
      <c r="JO718" s="21"/>
      <c r="JP718" s="21"/>
      <c r="JQ718" s="21"/>
      <c r="JR718" s="21"/>
      <c r="JS718" s="21"/>
      <c r="JT718" s="21"/>
      <c r="JU718" s="21"/>
      <c r="JV718" s="21"/>
      <c r="JW718" s="21"/>
      <c r="JX718" s="21"/>
      <c r="JY718" s="21"/>
      <c r="JZ718" s="21"/>
      <c r="KA718" s="21"/>
      <c r="KB718" s="28"/>
    </row>
    <row r="719" spans="2:288" ht="15" customHeight="1" x14ac:dyDescent="0.25">
      <c r="B719" s="1590" t="s">
        <v>330</v>
      </c>
      <c r="C719" s="1588" t="str">
        <v/>
      </c>
      <c r="D719" s="1588" t="str">
        <v/>
      </c>
      <c r="E719" s="1588" t="str">
        <v/>
      </c>
      <c r="F719" s="1588" t="str">
        <v/>
      </c>
      <c r="G719" s="1588" t="str">
        <v/>
      </c>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8"/>
      <c r="DX719" s="21"/>
      <c r="DY719" s="21"/>
      <c r="DZ719" s="21"/>
      <c r="EA719" s="21"/>
      <c r="EB719" s="21"/>
      <c r="EC719" s="21"/>
      <c r="ED719" s="21"/>
      <c r="EE719" s="21"/>
      <c r="EF719" s="21"/>
      <c r="EG719" s="21"/>
      <c r="EH719" s="21"/>
      <c r="EI719" s="21"/>
      <c r="EJ719" s="21"/>
      <c r="EK719" s="21"/>
      <c r="EL719" s="21"/>
      <c r="EM719" s="21"/>
      <c r="EN719" s="21"/>
      <c r="EO719" s="21"/>
      <c r="EP719" s="21"/>
      <c r="EQ719" s="21"/>
      <c r="ER719" s="28"/>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8"/>
      <c r="JH719" s="21"/>
      <c r="JI719" s="21"/>
      <c r="JJ719" s="21"/>
      <c r="JK719" s="21"/>
      <c r="JL719" s="21"/>
      <c r="JM719" s="21"/>
      <c r="JN719" s="21"/>
      <c r="JO719" s="21"/>
      <c r="JP719" s="21"/>
      <c r="JQ719" s="21"/>
      <c r="JR719" s="21"/>
      <c r="JS719" s="21"/>
      <c r="JT719" s="21"/>
      <c r="JU719" s="21"/>
      <c r="JV719" s="21"/>
      <c r="JW719" s="21"/>
      <c r="JX719" s="21"/>
      <c r="JY719" s="21"/>
      <c r="JZ719" s="21"/>
      <c r="KA719" s="21"/>
      <c r="KB719" s="28"/>
    </row>
    <row r="720" spans="2:288" ht="15" customHeight="1" x14ac:dyDescent="0.25">
      <c r="B720" s="1590" t="s">
        <v>1851</v>
      </c>
      <c r="C720" s="1588" t="str">
        <v/>
      </c>
      <c r="D720" s="1588" t="str">
        <v/>
      </c>
      <c r="E720" s="1588" t="str">
        <v/>
      </c>
      <c r="F720" s="1588" t="str">
        <v/>
      </c>
      <c r="G720" s="1588" t="str">
        <v/>
      </c>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8"/>
      <c r="DX720" s="21"/>
      <c r="DY720" s="21"/>
      <c r="DZ720" s="21"/>
      <c r="EA720" s="21"/>
      <c r="EB720" s="21"/>
      <c r="EC720" s="21"/>
      <c r="ED720" s="21"/>
      <c r="EE720" s="21"/>
      <c r="EF720" s="21"/>
      <c r="EG720" s="21"/>
      <c r="EH720" s="21"/>
      <c r="EI720" s="21"/>
      <c r="EJ720" s="21"/>
      <c r="EK720" s="21"/>
      <c r="EL720" s="21"/>
      <c r="EM720" s="21"/>
      <c r="EN720" s="21"/>
      <c r="EO720" s="21"/>
      <c r="EP720" s="21"/>
      <c r="EQ720" s="21"/>
      <c r="ER720" s="28"/>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8"/>
      <c r="JH720" s="21"/>
      <c r="JI720" s="21"/>
      <c r="JJ720" s="21"/>
      <c r="JK720" s="21"/>
      <c r="JL720" s="21"/>
      <c r="JM720" s="21"/>
      <c r="JN720" s="21"/>
      <c r="JO720" s="21"/>
      <c r="JP720" s="21"/>
      <c r="JQ720" s="21"/>
      <c r="JR720" s="21"/>
      <c r="JS720" s="21"/>
      <c r="JT720" s="21"/>
      <c r="JU720" s="21"/>
      <c r="JV720" s="21"/>
      <c r="JW720" s="21"/>
      <c r="JX720" s="21"/>
      <c r="JY720" s="21"/>
      <c r="JZ720" s="21"/>
      <c r="KA720" s="21"/>
      <c r="KB720" s="28"/>
    </row>
    <row r="721" spans="2:288" ht="15" customHeight="1" x14ac:dyDescent="0.25">
      <c r="B721" s="1590" t="s">
        <v>1852</v>
      </c>
      <c r="C721" s="1588" t="str">
        <v/>
      </c>
      <c r="D721" s="1588" t="str">
        <v/>
      </c>
      <c r="E721" s="1588" t="str">
        <v/>
      </c>
      <c r="F721" s="1588" t="str">
        <v/>
      </c>
      <c r="G721" s="1588" t="str">
        <v/>
      </c>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8"/>
      <c r="DX721" s="21"/>
      <c r="DY721" s="21"/>
      <c r="DZ721" s="21"/>
      <c r="EA721" s="21"/>
      <c r="EB721" s="21"/>
      <c r="EC721" s="21"/>
      <c r="ED721" s="21"/>
      <c r="EE721" s="21"/>
      <c r="EF721" s="21"/>
      <c r="EG721" s="21"/>
      <c r="EH721" s="21"/>
      <c r="EI721" s="21"/>
      <c r="EJ721" s="21"/>
      <c r="EK721" s="21"/>
      <c r="EL721" s="21"/>
      <c r="EM721" s="21"/>
      <c r="EN721" s="21"/>
      <c r="EO721" s="21"/>
      <c r="EP721" s="21"/>
      <c r="EQ721" s="21"/>
      <c r="ER721" s="28"/>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8"/>
      <c r="JH721" s="21"/>
      <c r="JI721" s="21"/>
      <c r="JJ721" s="21"/>
      <c r="JK721" s="21"/>
      <c r="JL721" s="21"/>
      <c r="JM721" s="21"/>
      <c r="JN721" s="21"/>
      <c r="JO721" s="21"/>
      <c r="JP721" s="21"/>
      <c r="JQ721" s="21"/>
      <c r="JR721" s="21"/>
      <c r="JS721" s="21"/>
      <c r="JT721" s="21"/>
      <c r="JU721" s="21"/>
      <c r="JV721" s="21"/>
      <c r="JW721" s="21"/>
      <c r="JX721" s="21"/>
      <c r="JY721" s="21"/>
      <c r="JZ721" s="21"/>
      <c r="KA721" s="21"/>
      <c r="KB721" s="28"/>
    </row>
    <row r="722" spans="2:288" ht="15" customHeight="1" x14ac:dyDescent="0.25">
      <c r="B722" s="1590" t="s">
        <v>1853</v>
      </c>
      <c r="C722" s="1588" t="str">
        <v/>
      </c>
      <c r="D722" s="1588" t="str">
        <v/>
      </c>
      <c r="E722" s="1588" t="str">
        <v/>
      </c>
      <c r="F722" s="1588" t="str">
        <v/>
      </c>
      <c r="G722" s="1588" t="str">
        <v/>
      </c>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8"/>
      <c r="DX722" s="21"/>
      <c r="DY722" s="21"/>
      <c r="DZ722" s="21"/>
      <c r="EA722" s="21"/>
      <c r="EB722" s="21"/>
      <c r="EC722" s="21"/>
      <c r="ED722" s="21"/>
      <c r="EE722" s="21"/>
      <c r="EF722" s="21"/>
      <c r="EG722" s="21"/>
      <c r="EH722" s="21"/>
      <c r="EI722" s="21"/>
      <c r="EJ722" s="21"/>
      <c r="EK722" s="21"/>
      <c r="EL722" s="21"/>
      <c r="EM722" s="21"/>
      <c r="EN722" s="21"/>
      <c r="EO722" s="21"/>
      <c r="EP722" s="21"/>
      <c r="EQ722" s="21"/>
      <c r="ER722" s="28"/>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8"/>
      <c r="JH722" s="21"/>
      <c r="JI722" s="21"/>
      <c r="JJ722" s="21"/>
      <c r="JK722" s="21"/>
      <c r="JL722" s="21"/>
      <c r="JM722" s="21"/>
      <c r="JN722" s="21"/>
      <c r="JO722" s="21"/>
      <c r="JP722" s="21"/>
      <c r="JQ722" s="21"/>
      <c r="JR722" s="21"/>
      <c r="JS722" s="21"/>
      <c r="JT722" s="21"/>
      <c r="JU722" s="21"/>
      <c r="JV722" s="21"/>
      <c r="JW722" s="21"/>
      <c r="JX722" s="21"/>
      <c r="JY722" s="21"/>
      <c r="JZ722" s="21"/>
      <c r="KA722" s="21"/>
      <c r="KB722" s="28"/>
    </row>
    <row r="723" spans="2:288" ht="15" customHeight="1" x14ac:dyDescent="0.25">
      <c r="B723" s="1590" t="s">
        <v>1854</v>
      </c>
      <c r="C723" s="1588" t="str">
        <v/>
      </c>
      <c r="D723" s="1588" t="str">
        <v/>
      </c>
      <c r="E723" s="1588" t="str">
        <v/>
      </c>
      <c r="F723" s="1588" t="str">
        <v/>
      </c>
      <c r="G723" s="1588" t="str">
        <v/>
      </c>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8"/>
      <c r="DX723" s="21"/>
      <c r="DY723" s="21"/>
      <c r="DZ723" s="21"/>
      <c r="EA723" s="21"/>
      <c r="EB723" s="21"/>
      <c r="EC723" s="21"/>
      <c r="ED723" s="21"/>
      <c r="EE723" s="21"/>
      <c r="EF723" s="21"/>
      <c r="EG723" s="21"/>
      <c r="EH723" s="21"/>
      <c r="EI723" s="21"/>
      <c r="EJ723" s="21"/>
      <c r="EK723" s="21"/>
      <c r="EL723" s="21"/>
      <c r="EM723" s="21"/>
      <c r="EN723" s="21"/>
      <c r="EO723" s="21"/>
      <c r="EP723" s="21"/>
      <c r="EQ723" s="21"/>
      <c r="ER723" s="28"/>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8"/>
      <c r="JH723" s="21"/>
      <c r="JI723" s="21"/>
      <c r="JJ723" s="21"/>
      <c r="JK723" s="21"/>
      <c r="JL723" s="21"/>
      <c r="JM723" s="21"/>
      <c r="JN723" s="21"/>
      <c r="JO723" s="21"/>
      <c r="JP723" s="21"/>
      <c r="JQ723" s="21"/>
      <c r="JR723" s="21"/>
      <c r="JS723" s="21"/>
      <c r="JT723" s="21"/>
      <c r="JU723" s="21"/>
      <c r="JV723" s="21"/>
      <c r="JW723" s="21"/>
      <c r="JX723" s="21"/>
      <c r="JY723" s="21"/>
      <c r="JZ723" s="21"/>
      <c r="KA723" s="21"/>
      <c r="KB723" s="28"/>
    </row>
    <row r="724" spans="2:288" ht="15" customHeight="1" x14ac:dyDescent="0.25">
      <c r="B724" s="1590" t="s">
        <v>1855</v>
      </c>
      <c r="C724" s="1588" t="str">
        <v/>
      </c>
      <c r="D724" s="1588" t="str">
        <v/>
      </c>
      <c r="E724" s="1588" t="str">
        <v/>
      </c>
      <c r="F724" s="1588" t="str">
        <v/>
      </c>
      <c r="G724" s="1588" t="str">
        <v/>
      </c>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8"/>
      <c r="DX724" s="21"/>
      <c r="DY724" s="21"/>
      <c r="DZ724" s="21"/>
      <c r="EA724" s="21"/>
      <c r="EB724" s="21"/>
      <c r="EC724" s="21"/>
      <c r="ED724" s="21"/>
      <c r="EE724" s="21"/>
      <c r="EF724" s="21"/>
      <c r="EG724" s="21"/>
      <c r="EH724" s="21"/>
      <c r="EI724" s="21"/>
      <c r="EJ724" s="21"/>
      <c r="EK724" s="21"/>
      <c r="EL724" s="21"/>
      <c r="EM724" s="21"/>
      <c r="EN724" s="21"/>
      <c r="EO724" s="21"/>
      <c r="EP724" s="21"/>
      <c r="EQ724" s="21"/>
      <c r="ER724" s="28"/>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8"/>
      <c r="JH724" s="21"/>
      <c r="JI724" s="21"/>
      <c r="JJ724" s="21"/>
      <c r="JK724" s="21"/>
      <c r="JL724" s="21"/>
      <c r="JM724" s="21"/>
      <c r="JN724" s="21"/>
      <c r="JO724" s="21"/>
      <c r="JP724" s="21"/>
      <c r="JQ724" s="21"/>
      <c r="JR724" s="21"/>
      <c r="JS724" s="21"/>
      <c r="JT724" s="21"/>
      <c r="JU724" s="21"/>
      <c r="JV724" s="21"/>
      <c r="JW724" s="21"/>
      <c r="JX724" s="21"/>
      <c r="JY724" s="21"/>
      <c r="JZ724" s="21"/>
      <c r="KA724" s="21"/>
      <c r="KB724" s="28"/>
    </row>
    <row r="725" spans="2:288" ht="15" customHeight="1" x14ac:dyDescent="0.25">
      <c r="B725" s="1590" t="s">
        <v>1856</v>
      </c>
      <c r="C725" s="1588" t="str">
        <v/>
      </c>
      <c r="D725" s="1588" t="str">
        <v/>
      </c>
      <c r="E725" s="1588" t="str">
        <v/>
      </c>
      <c r="F725" s="1588" t="str">
        <v/>
      </c>
      <c r="G725" s="1588" t="str">
        <v/>
      </c>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8"/>
      <c r="DX725" s="21"/>
      <c r="DY725" s="21"/>
      <c r="DZ725" s="21"/>
      <c r="EA725" s="21"/>
      <c r="EB725" s="21"/>
      <c r="EC725" s="21"/>
      <c r="ED725" s="21"/>
      <c r="EE725" s="21"/>
      <c r="EF725" s="21"/>
      <c r="EG725" s="21"/>
      <c r="EH725" s="21"/>
      <c r="EI725" s="21"/>
      <c r="EJ725" s="21"/>
      <c r="EK725" s="21"/>
      <c r="EL725" s="21"/>
      <c r="EM725" s="21"/>
      <c r="EN725" s="21"/>
      <c r="EO725" s="21"/>
      <c r="EP725" s="21"/>
      <c r="EQ725" s="21"/>
      <c r="ER725" s="28"/>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8"/>
      <c r="JH725" s="21"/>
      <c r="JI725" s="21"/>
      <c r="JJ725" s="21"/>
      <c r="JK725" s="21"/>
      <c r="JL725" s="21"/>
      <c r="JM725" s="21"/>
      <c r="JN725" s="21"/>
      <c r="JO725" s="21"/>
      <c r="JP725" s="21"/>
      <c r="JQ725" s="21"/>
      <c r="JR725" s="21"/>
      <c r="JS725" s="21"/>
      <c r="JT725" s="21"/>
      <c r="JU725" s="21"/>
      <c r="JV725" s="21"/>
      <c r="JW725" s="21"/>
      <c r="JX725" s="21"/>
      <c r="JY725" s="21"/>
      <c r="JZ725" s="21"/>
      <c r="KA725" s="21"/>
      <c r="KB725" s="28"/>
    </row>
    <row r="726" spans="2:288" ht="15" customHeight="1" x14ac:dyDescent="0.25">
      <c r="B726" s="1590" t="s">
        <v>1857</v>
      </c>
      <c r="C726" s="1588" t="str">
        <v/>
      </c>
      <c r="D726" s="1588" t="str">
        <v/>
      </c>
      <c r="E726" s="1588" t="str">
        <v/>
      </c>
      <c r="F726" s="1588" t="str">
        <v/>
      </c>
      <c r="G726" s="1588" t="str">
        <v/>
      </c>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8"/>
      <c r="DX726" s="21"/>
      <c r="DY726" s="21"/>
      <c r="DZ726" s="21"/>
      <c r="EA726" s="21"/>
      <c r="EB726" s="21"/>
      <c r="EC726" s="21"/>
      <c r="ED726" s="21"/>
      <c r="EE726" s="21"/>
      <c r="EF726" s="21"/>
      <c r="EG726" s="21"/>
      <c r="EH726" s="21"/>
      <c r="EI726" s="21"/>
      <c r="EJ726" s="21"/>
      <c r="EK726" s="21"/>
      <c r="EL726" s="21"/>
      <c r="EM726" s="21"/>
      <c r="EN726" s="21"/>
      <c r="EO726" s="21"/>
      <c r="EP726" s="21"/>
      <c r="EQ726" s="21"/>
      <c r="ER726" s="28"/>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8"/>
      <c r="JH726" s="21"/>
      <c r="JI726" s="21"/>
      <c r="JJ726" s="21"/>
      <c r="JK726" s="21"/>
      <c r="JL726" s="21"/>
      <c r="JM726" s="21"/>
      <c r="JN726" s="21"/>
      <c r="JO726" s="21"/>
      <c r="JP726" s="21"/>
      <c r="JQ726" s="21"/>
      <c r="JR726" s="21"/>
      <c r="JS726" s="21"/>
      <c r="JT726" s="21"/>
      <c r="JU726" s="21"/>
      <c r="JV726" s="21"/>
      <c r="JW726" s="21"/>
      <c r="JX726" s="21"/>
      <c r="JY726" s="21"/>
      <c r="JZ726" s="21"/>
      <c r="KA726" s="21"/>
      <c r="KB726" s="28"/>
    </row>
    <row r="727" spans="2:288" ht="15" customHeight="1" x14ac:dyDescent="0.25">
      <c r="B727" s="1590" t="s">
        <v>1858</v>
      </c>
      <c r="C727" s="1588" t="str">
        <v/>
      </c>
      <c r="D727" s="1588" t="str">
        <v/>
      </c>
      <c r="E727" s="1588" t="str">
        <v/>
      </c>
      <c r="F727" s="1588" t="str">
        <v/>
      </c>
      <c r="G727" s="1588" t="str">
        <v/>
      </c>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8"/>
      <c r="DX727" s="21"/>
      <c r="DY727" s="21"/>
      <c r="DZ727" s="21"/>
      <c r="EA727" s="21"/>
      <c r="EB727" s="21"/>
      <c r="EC727" s="21"/>
      <c r="ED727" s="21"/>
      <c r="EE727" s="21"/>
      <c r="EF727" s="21"/>
      <c r="EG727" s="21"/>
      <c r="EH727" s="21"/>
      <c r="EI727" s="21"/>
      <c r="EJ727" s="21"/>
      <c r="EK727" s="21"/>
      <c r="EL727" s="21"/>
      <c r="EM727" s="21"/>
      <c r="EN727" s="21"/>
      <c r="EO727" s="21"/>
      <c r="EP727" s="21"/>
      <c r="EQ727" s="21"/>
      <c r="ER727" s="28"/>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8"/>
      <c r="JH727" s="21"/>
      <c r="JI727" s="21"/>
      <c r="JJ727" s="21"/>
      <c r="JK727" s="21"/>
      <c r="JL727" s="21"/>
      <c r="JM727" s="21"/>
      <c r="JN727" s="21"/>
      <c r="JO727" s="21"/>
      <c r="JP727" s="21"/>
      <c r="JQ727" s="21"/>
      <c r="JR727" s="21"/>
      <c r="JS727" s="21"/>
      <c r="JT727" s="21"/>
      <c r="JU727" s="21"/>
      <c r="JV727" s="21"/>
      <c r="JW727" s="21"/>
      <c r="JX727" s="21"/>
      <c r="JY727" s="21"/>
      <c r="JZ727" s="21"/>
      <c r="KA727" s="21"/>
      <c r="KB727" s="28"/>
    </row>
    <row r="728" spans="2:288" ht="15" customHeight="1" x14ac:dyDescent="0.25">
      <c r="B728" s="1590" t="s">
        <v>1859</v>
      </c>
      <c r="C728" s="1588" t="str">
        <v/>
      </c>
      <c r="D728" s="1588" t="str">
        <v/>
      </c>
      <c r="E728" s="1588" t="str">
        <v/>
      </c>
      <c r="F728" s="1588" t="str">
        <v/>
      </c>
      <c r="G728" s="1588" t="str">
        <v/>
      </c>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8"/>
      <c r="DX728" s="21"/>
      <c r="DY728" s="21"/>
      <c r="DZ728" s="21"/>
      <c r="EA728" s="21"/>
      <c r="EB728" s="21"/>
      <c r="EC728" s="21"/>
      <c r="ED728" s="21"/>
      <c r="EE728" s="21"/>
      <c r="EF728" s="21"/>
      <c r="EG728" s="21"/>
      <c r="EH728" s="21"/>
      <c r="EI728" s="21"/>
      <c r="EJ728" s="21"/>
      <c r="EK728" s="21"/>
      <c r="EL728" s="21"/>
      <c r="EM728" s="21"/>
      <c r="EN728" s="21"/>
      <c r="EO728" s="21"/>
      <c r="EP728" s="21"/>
      <c r="EQ728" s="21"/>
      <c r="ER728" s="28"/>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8"/>
      <c r="JH728" s="21"/>
      <c r="JI728" s="21"/>
      <c r="JJ728" s="21"/>
      <c r="JK728" s="21"/>
      <c r="JL728" s="21"/>
      <c r="JM728" s="21"/>
      <c r="JN728" s="21"/>
      <c r="JO728" s="21"/>
      <c r="JP728" s="21"/>
      <c r="JQ728" s="21"/>
      <c r="JR728" s="21"/>
      <c r="JS728" s="21"/>
      <c r="JT728" s="21"/>
      <c r="JU728" s="21"/>
      <c r="JV728" s="21"/>
      <c r="JW728" s="21"/>
      <c r="JX728" s="21"/>
      <c r="JY728" s="21"/>
      <c r="JZ728" s="21"/>
      <c r="KA728" s="21"/>
      <c r="KB728" s="28"/>
    </row>
    <row r="729" spans="2:288" ht="15" customHeight="1" x14ac:dyDescent="0.25">
      <c r="B729" s="1590" t="s">
        <v>1860</v>
      </c>
      <c r="C729" s="1588" t="str">
        <v/>
      </c>
      <c r="D729" s="1588" t="str">
        <v/>
      </c>
      <c r="E729" s="1588" t="str">
        <v/>
      </c>
      <c r="F729" s="1588" t="str">
        <v/>
      </c>
      <c r="G729" s="1588" t="str">
        <v/>
      </c>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8"/>
      <c r="DX729" s="21"/>
      <c r="DY729" s="21"/>
      <c r="DZ729" s="21"/>
      <c r="EA729" s="21"/>
      <c r="EB729" s="21"/>
      <c r="EC729" s="21"/>
      <c r="ED729" s="21"/>
      <c r="EE729" s="21"/>
      <c r="EF729" s="21"/>
      <c r="EG729" s="21"/>
      <c r="EH729" s="21"/>
      <c r="EI729" s="21"/>
      <c r="EJ729" s="21"/>
      <c r="EK729" s="21"/>
      <c r="EL729" s="21"/>
      <c r="EM729" s="21"/>
      <c r="EN729" s="21"/>
      <c r="EO729" s="21"/>
      <c r="EP729" s="21"/>
      <c r="EQ729" s="21"/>
      <c r="ER729" s="28"/>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8"/>
      <c r="JH729" s="21"/>
      <c r="JI729" s="21"/>
      <c r="JJ729" s="21"/>
      <c r="JK729" s="21"/>
      <c r="JL729" s="21"/>
      <c r="JM729" s="21"/>
      <c r="JN729" s="21"/>
      <c r="JO729" s="21"/>
      <c r="JP729" s="21"/>
      <c r="JQ729" s="21"/>
      <c r="JR729" s="21"/>
      <c r="JS729" s="21"/>
      <c r="JT729" s="21"/>
      <c r="JU729" s="21"/>
      <c r="JV729" s="21"/>
      <c r="JW729" s="21"/>
      <c r="JX729" s="21"/>
      <c r="JY729" s="21"/>
      <c r="JZ729" s="21"/>
      <c r="KA729" s="21"/>
      <c r="KB729" s="28"/>
    </row>
    <row r="730" spans="2:288" ht="15" customHeight="1" x14ac:dyDescent="0.25">
      <c r="B730" s="1590" t="s">
        <v>1861</v>
      </c>
      <c r="C730" s="1588" t="str">
        <v/>
      </c>
      <c r="D730" s="1588" t="str">
        <v/>
      </c>
      <c r="E730" s="1588" t="str">
        <v/>
      </c>
      <c r="F730" s="1588" t="str">
        <v/>
      </c>
      <c r="G730" s="1588" t="str">
        <v/>
      </c>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8"/>
      <c r="DX730" s="21"/>
      <c r="DY730" s="21"/>
      <c r="DZ730" s="21"/>
      <c r="EA730" s="21"/>
      <c r="EB730" s="21"/>
      <c r="EC730" s="21"/>
      <c r="ED730" s="21"/>
      <c r="EE730" s="21"/>
      <c r="EF730" s="21"/>
      <c r="EG730" s="21"/>
      <c r="EH730" s="21"/>
      <c r="EI730" s="21"/>
      <c r="EJ730" s="21"/>
      <c r="EK730" s="21"/>
      <c r="EL730" s="21"/>
      <c r="EM730" s="21"/>
      <c r="EN730" s="21"/>
      <c r="EO730" s="21"/>
      <c r="EP730" s="21"/>
      <c r="EQ730" s="21"/>
      <c r="ER730" s="28"/>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8"/>
      <c r="JH730" s="21"/>
      <c r="JI730" s="21"/>
      <c r="JJ730" s="21"/>
      <c r="JK730" s="21"/>
      <c r="JL730" s="21"/>
      <c r="JM730" s="21"/>
      <c r="JN730" s="21"/>
      <c r="JO730" s="21"/>
      <c r="JP730" s="21"/>
      <c r="JQ730" s="21"/>
      <c r="JR730" s="21"/>
      <c r="JS730" s="21"/>
      <c r="JT730" s="21"/>
      <c r="JU730" s="21"/>
      <c r="JV730" s="21"/>
      <c r="JW730" s="21"/>
      <c r="JX730" s="21"/>
      <c r="JY730" s="21"/>
      <c r="JZ730" s="21"/>
      <c r="KA730" s="21"/>
      <c r="KB730" s="28"/>
    </row>
    <row r="731" spans="2:288" ht="15" customHeight="1" x14ac:dyDescent="0.25">
      <c r="B731" s="1590" t="s">
        <v>1862</v>
      </c>
      <c r="C731" s="1588" t="str">
        <v/>
      </c>
      <c r="D731" s="1588" t="str">
        <v/>
      </c>
      <c r="E731" s="1588" t="str">
        <v/>
      </c>
      <c r="F731" s="1588" t="str">
        <v/>
      </c>
      <c r="G731" s="1588" t="str">
        <v/>
      </c>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8"/>
      <c r="DX731" s="21"/>
      <c r="DY731" s="21"/>
      <c r="DZ731" s="21"/>
      <c r="EA731" s="21"/>
      <c r="EB731" s="21"/>
      <c r="EC731" s="21"/>
      <c r="ED731" s="21"/>
      <c r="EE731" s="21"/>
      <c r="EF731" s="21"/>
      <c r="EG731" s="21"/>
      <c r="EH731" s="21"/>
      <c r="EI731" s="21"/>
      <c r="EJ731" s="21"/>
      <c r="EK731" s="21"/>
      <c r="EL731" s="21"/>
      <c r="EM731" s="21"/>
      <c r="EN731" s="21"/>
      <c r="EO731" s="21"/>
      <c r="EP731" s="21"/>
      <c r="EQ731" s="21"/>
      <c r="ER731" s="28"/>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8"/>
      <c r="JH731" s="21"/>
      <c r="JI731" s="21"/>
      <c r="JJ731" s="21"/>
      <c r="JK731" s="21"/>
      <c r="JL731" s="21"/>
      <c r="JM731" s="21"/>
      <c r="JN731" s="21"/>
      <c r="JO731" s="21"/>
      <c r="JP731" s="21"/>
      <c r="JQ731" s="21"/>
      <c r="JR731" s="21"/>
      <c r="JS731" s="21"/>
      <c r="JT731" s="21"/>
      <c r="JU731" s="21"/>
      <c r="JV731" s="21"/>
      <c r="JW731" s="21"/>
      <c r="JX731" s="21"/>
      <c r="JY731" s="21"/>
      <c r="JZ731" s="21"/>
      <c r="KA731" s="21"/>
      <c r="KB731" s="28"/>
    </row>
    <row r="732" spans="2:288" ht="15" customHeight="1" x14ac:dyDescent="0.25">
      <c r="B732" s="1590" t="s">
        <v>1863</v>
      </c>
      <c r="C732" s="1588" t="str">
        <v/>
      </c>
      <c r="D732" s="1588" t="str">
        <v/>
      </c>
      <c r="E732" s="1588" t="str">
        <v/>
      </c>
      <c r="F732" s="1588" t="str">
        <v/>
      </c>
      <c r="G732" s="1588" t="str">
        <v/>
      </c>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8"/>
      <c r="DX732" s="21"/>
      <c r="DY732" s="21"/>
      <c r="DZ732" s="21"/>
      <c r="EA732" s="21"/>
      <c r="EB732" s="21"/>
      <c r="EC732" s="21"/>
      <c r="ED732" s="21"/>
      <c r="EE732" s="21"/>
      <c r="EF732" s="21"/>
      <c r="EG732" s="21"/>
      <c r="EH732" s="21"/>
      <c r="EI732" s="21"/>
      <c r="EJ732" s="21"/>
      <c r="EK732" s="21"/>
      <c r="EL732" s="21"/>
      <c r="EM732" s="21"/>
      <c r="EN732" s="21"/>
      <c r="EO732" s="21"/>
      <c r="EP732" s="21"/>
      <c r="EQ732" s="21"/>
      <c r="ER732" s="28"/>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8"/>
      <c r="JH732" s="21"/>
      <c r="JI732" s="21"/>
      <c r="JJ732" s="21"/>
      <c r="JK732" s="21"/>
      <c r="JL732" s="21"/>
      <c r="JM732" s="21"/>
      <c r="JN732" s="21"/>
      <c r="JO732" s="21"/>
      <c r="JP732" s="21"/>
      <c r="JQ732" s="21"/>
      <c r="JR732" s="21"/>
      <c r="JS732" s="21"/>
      <c r="JT732" s="21"/>
      <c r="JU732" s="21"/>
      <c r="JV732" s="21"/>
      <c r="JW732" s="21"/>
      <c r="JX732" s="21"/>
      <c r="JY732" s="21"/>
      <c r="JZ732" s="21"/>
      <c r="KA732" s="21"/>
      <c r="KB732" s="28"/>
    </row>
    <row r="733" spans="2:288" ht="15" customHeight="1" x14ac:dyDescent="0.25">
      <c r="B733" s="1590" t="s">
        <v>1864</v>
      </c>
      <c r="C733" s="1588" t="str">
        <v/>
      </c>
      <c r="D733" s="1588" t="str">
        <v/>
      </c>
      <c r="E733" s="1588" t="str">
        <v/>
      </c>
      <c r="F733" s="1588" t="str">
        <v/>
      </c>
      <c r="G733" s="1588" t="str">
        <v/>
      </c>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AN733" s="979"/>
      <c r="AO733" s="979"/>
      <c r="AP733" s="979"/>
      <c r="AQ733" s="979"/>
      <c r="AR733" s="979"/>
      <c r="AS733" s="979"/>
      <c r="AT733" s="979"/>
      <c r="AU733" s="979"/>
      <c r="AV733" s="979"/>
      <c r="AW733" s="979"/>
      <c r="AX733" s="979"/>
      <c r="AY733" s="979"/>
      <c r="AZ733" s="979"/>
      <c r="BA733" s="979"/>
      <c r="BB733" s="979"/>
      <c r="BC733" s="979"/>
      <c r="BD733" s="979"/>
      <c r="BE733" s="979"/>
      <c r="BF733" s="979"/>
      <c r="BG733" s="979"/>
      <c r="BH733" s="979"/>
      <c r="BI733" s="979"/>
      <c r="BJ733" s="979"/>
      <c r="BK733" s="979"/>
      <c r="BL733" s="979"/>
      <c r="BM733" s="979"/>
      <c r="BN733" s="979"/>
      <c r="BO733" s="979"/>
      <c r="BP733" s="979"/>
      <c r="BQ733" s="979"/>
      <c r="BR733" s="979"/>
      <c r="BS733" s="979"/>
      <c r="BT733" s="979"/>
      <c r="BU733" s="979"/>
      <c r="BV733" s="979"/>
      <c r="BW733" s="979"/>
      <c r="BX733" s="979"/>
      <c r="BY733" s="979"/>
      <c r="BZ733" s="979"/>
      <c r="CA733" s="979"/>
      <c r="CB733" s="979"/>
      <c r="CC733" s="979"/>
      <c r="CD733" s="979"/>
      <c r="CE733" s="979"/>
      <c r="CF733" s="979"/>
      <c r="CG733" s="979"/>
      <c r="CH733" s="979"/>
      <c r="CI733" s="979"/>
      <c r="CJ733" s="979"/>
      <c r="CK733" s="979"/>
      <c r="CL733" s="979"/>
      <c r="CM733" s="979"/>
      <c r="CN733" s="979"/>
      <c r="CO733" s="979"/>
      <c r="CP733" s="979"/>
      <c r="CQ733" s="979"/>
      <c r="CR733" s="979"/>
      <c r="CS733" s="979"/>
      <c r="CT733" s="979"/>
      <c r="CU733" s="979"/>
      <c r="CV733" s="979"/>
      <c r="CW733" s="979"/>
      <c r="CX733" s="979"/>
      <c r="CY733" s="979"/>
      <c r="CZ733" s="979"/>
      <c r="DA733" s="979"/>
      <c r="DB733" s="979"/>
      <c r="DC733" s="979"/>
      <c r="DD733" s="979"/>
      <c r="DE733" s="979"/>
      <c r="DF733" s="979"/>
      <c r="DG733" s="979"/>
      <c r="DH733" s="979"/>
      <c r="DI733" s="979"/>
      <c r="DJ733" s="979"/>
      <c r="DK733" s="979"/>
      <c r="DL733" s="979"/>
      <c r="DM733" s="979"/>
      <c r="DN733" s="979"/>
      <c r="DO733" s="979"/>
      <c r="DP733" s="979"/>
      <c r="DQ733" s="979"/>
      <c r="DR733" s="979"/>
      <c r="DS733" s="979"/>
      <c r="DT733" s="979"/>
      <c r="DU733" s="979"/>
      <c r="DV733" s="979"/>
      <c r="DW733" s="979"/>
      <c r="DX733" s="979"/>
      <c r="DY733" s="979"/>
      <c r="DZ733" s="979"/>
      <c r="EA733" s="979"/>
      <c r="EB733" s="979"/>
      <c r="EC733" s="979"/>
      <c r="ED733" s="979"/>
      <c r="EE733" s="979"/>
      <c r="EF733" s="979"/>
      <c r="EG733" s="979"/>
      <c r="EH733" s="979"/>
      <c r="EI733" s="979"/>
      <c r="EJ733" s="979"/>
      <c r="EK733" s="979"/>
      <c r="EL733" s="979"/>
      <c r="EM733" s="979"/>
      <c r="EN733" s="979"/>
      <c r="EO733" s="979"/>
      <c r="EP733" s="979"/>
      <c r="EQ733" s="979"/>
      <c r="ER733" s="979"/>
      <c r="ES733" s="979"/>
      <c r="ET733" s="979"/>
      <c r="EU733" s="979"/>
      <c r="EV733" s="979"/>
      <c r="EW733" s="979"/>
      <c r="EX733" s="979"/>
      <c r="EY733" s="979"/>
      <c r="EZ733" s="979"/>
      <c r="FA733" s="979"/>
      <c r="FB733" s="979"/>
      <c r="FC733" s="979"/>
      <c r="FD733" s="979"/>
      <c r="FE733" s="979"/>
      <c r="FF733" s="979"/>
      <c r="FG733" s="979"/>
      <c r="FH733" s="979"/>
      <c r="FI733" s="979"/>
      <c r="FJ733" s="979"/>
      <c r="FK733" s="979"/>
      <c r="FL733" s="979"/>
      <c r="FM733" s="979"/>
      <c r="FN733" s="979"/>
      <c r="FO733" s="979"/>
      <c r="FP733" s="979"/>
      <c r="FQ733" s="979"/>
      <c r="FR733" s="979"/>
      <c r="FS733" s="979"/>
      <c r="FT733" s="979"/>
      <c r="FU733" s="979"/>
      <c r="FV733" s="979"/>
      <c r="FW733" s="979"/>
      <c r="FX733" s="979"/>
      <c r="FY733" s="979"/>
      <c r="FZ733" s="979"/>
      <c r="GA733" s="979"/>
      <c r="GB733" s="979"/>
      <c r="GC733" s="979"/>
      <c r="GD733" s="979"/>
      <c r="GE733" s="979"/>
      <c r="GF733" s="979"/>
      <c r="GG733" s="979"/>
      <c r="GH733" s="979"/>
      <c r="GI733" s="979"/>
      <c r="GJ733" s="979"/>
      <c r="GK733" s="979"/>
      <c r="GL733" s="979"/>
      <c r="GM733" s="979"/>
      <c r="GN733" s="979"/>
      <c r="GO733" s="979"/>
      <c r="GP733" s="979"/>
      <c r="GQ733" s="979"/>
      <c r="GR733" s="979"/>
      <c r="GS733" s="979"/>
      <c r="GT733" s="979"/>
      <c r="GU733" s="979"/>
      <c r="GV733" s="979"/>
      <c r="GW733" s="979"/>
      <c r="GX733" s="979"/>
      <c r="GY733" s="979"/>
      <c r="GZ733" s="979"/>
      <c r="HA733" s="979"/>
      <c r="HB733" s="979"/>
      <c r="HC733" s="979"/>
      <c r="HD733" s="979"/>
      <c r="HE733" s="979"/>
      <c r="HF733" s="979"/>
      <c r="HG733" s="979"/>
      <c r="HH733" s="979"/>
      <c r="HI733" s="979"/>
      <c r="HJ733" s="979"/>
      <c r="HK733" s="979"/>
      <c r="HL733" s="979"/>
      <c r="HM733" s="979"/>
      <c r="HN733" s="979"/>
      <c r="HO733" s="979"/>
      <c r="HP733" s="979"/>
      <c r="HQ733" s="979"/>
      <c r="HR733" s="979"/>
      <c r="HS733" s="979"/>
      <c r="HT733" s="979"/>
      <c r="HU733" s="979"/>
      <c r="HV733" s="979"/>
      <c r="HW733" s="979"/>
      <c r="HX733" s="979"/>
      <c r="HY733" s="979"/>
      <c r="HZ733" s="979"/>
      <c r="IA733" s="979"/>
      <c r="IB733" s="979"/>
      <c r="IC733" s="979"/>
      <c r="ID733" s="979"/>
      <c r="IE733" s="979"/>
      <c r="IF733" s="979"/>
      <c r="IG733" s="979"/>
      <c r="IH733" s="979"/>
      <c r="II733" s="979"/>
      <c r="IJ733" s="979"/>
      <c r="IK733" s="979"/>
      <c r="IL733" s="979"/>
      <c r="IM733" s="979"/>
      <c r="IN733" s="979"/>
      <c r="IO733" s="979"/>
      <c r="IP733" s="979"/>
      <c r="IQ733" s="979"/>
      <c r="IR733" s="979"/>
      <c r="IS733" s="979"/>
      <c r="IT733" s="979"/>
      <c r="IU733" s="979"/>
      <c r="IV733" s="979"/>
      <c r="IW733" s="979"/>
      <c r="IX733" s="979"/>
      <c r="IY733" s="979"/>
      <c r="IZ733" s="979"/>
      <c r="JA733" s="979"/>
      <c r="JB733" s="979"/>
      <c r="JC733" s="979"/>
      <c r="JD733" s="979"/>
      <c r="JE733" s="979"/>
      <c r="JF733" s="979"/>
      <c r="JG733" s="979"/>
      <c r="JH733" s="979"/>
      <c r="JI733" s="979"/>
      <c r="JJ733" s="979"/>
      <c r="JK733" s="979"/>
      <c r="JL733" s="979"/>
      <c r="JM733" s="979"/>
      <c r="JN733" s="979"/>
      <c r="JO733" s="979"/>
      <c r="JP733" s="979"/>
      <c r="JQ733" s="979"/>
      <c r="JR733" s="979"/>
      <c r="JS733" s="979"/>
      <c r="JT733" s="979"/>
      <c r="JU733" s="979"/>
      <c r="JV733" s="979"/>
      <c r="JW733" s="979"/>
      <c r="JX733" s="979"/>
      <c r="JY733" s="979"/>
      <c r="JZ733" s="979"/>
      <c r="KA733" s="979"/>
      <c r="KB733" s="984"/>
    </row>
    <row r="734" spans="2:288" ht="15" customHeight="1" x14ac:dyDescent="0.25">
      <c r="B734" s="1590" t="s">
        <v>1865</v>
      </c>
      <c r="C734" s="1588" t="str">
        <v/>
      </c>
      <c r="D734" s="1588" t="str">
        <v/>
      </c>
      <c r="E734" s="1588" t="str">
        <v/>
      </c>
      <c r="F734" s="1588" t="str">
        <v/>
      </c>
      <c r="G734" s="1588" t="str">
        <v/>
      </c>
      <c r="H734" s="979"/>
      <c r="I734" s="979"/>
      <c r="J734" s="979"/>
      <c r="K734" s="979"/>
      <c r="L734" s="979"/>
      <c r="M734" s="979"/>
      <c r="N734" s="979"/>
      <c r="O734" s="979"/>
      <c r="P734" s="979"/>
      <c r="Q734" s="979"/>
      <c r="R734" s="979"/>
      <c r="S734" s="979"/>
      <c r="T734" s="979"/>
      <c r="U734" s="979"/>
      <c r="V734" s="979"/>
      <c r="W734" s="979"/>
      <c r="X734" s="979"/>
      <c r="Y734" s="979"/>
      <c r="Z734" s="979"/>
      <c r="AA734" s="979"/>
      <c r="AB734" s="979"/>
      <c r="AC734" s="979"/>
      <c r="AD734" s="979"/>
      <c r="AE734" s="979"/>
      <c r="AF734" s="979"/>
      <c r="AG734" s="979"/>
      <c r="AH734" s="979"/>
      <c r="AI734" s="979"/>
      <c r="AJ734" s="979"/>
      <c r="AK734" s="979"/>
      <c r="AL734" s="979"/>
      <c r="AM734" s="979"/>
      <c r="AN734" s="979"/>
      <c r="AO734" s="979"/>
      <c r="AP734" s="979"/>
      <c r="AQ734" s="979"/>
      <c r="AR734" s="979"/>
      <c r="AS734" s="979"/>
      <c r="AT734" s="979"/>
      <c r="AU734" s="979"/>
      <c r="AV734" s="979"/>
      <c r="AW734" s="979"/>
      <c r="AX734" s="979"/>
      <c r="AY734" s="979"/>
      <c r="AZ734" s="979"/>
      <c r="BA734" s="979"/>
      <c r="BB734" s="979"/>
      <c r="BC734" s="979"/>
      <c r="BD734" s="979"/>
      <c r="BE734" s="979"/>
      <c r="BF734" s="979"/>
      <c r="BG734" s="979"/>
      <c r="BH734" s="979"/>
      <c r="BI734" s="979"/>
      <c r="BJ734" s="979"/>
      <c r="BK734" s="979"/>
      <c r="BL734" s="979"/>
      <c r="BM734" s="979"/>
      <c r="BN734" s="979"/>
      <c r="BO734" s="979"/>
      <c r="BP734" s="979"/>
      <c r="BQ734" s="979"/>
      <c r="BR734" s="979"/>
      <c r="BS734" s="979"/>
      <c r="BT734" s="979"/>
      <c r="BU734" s="979"/>
      <c r="BV734" s="979"/>
      <c r="BW734" s="979"/>
      <c r="BX734" s="979"/>
      <c r="BY734" s="979"/>
      <c r="BZ734" s="979"/>
      <c r="CA734" s="979"/>
      <c r="CB734" s="979"/>
      <c r="CC734" s="979"/>
      <c r="CD734" s="979"/>
      <c r="CE734" s="979"/>
      <c r="CF734" s="979"/>
      <c r="CG734" s="979"/>
      <c r="CH734" s="979"/>
      <c r="CI734" s="979"/>
      <c r="CJ734" s="979"/>
      <c r="CK734" s="979"/>
      <c r="CL734" s="979"/>
      <c r="CM734" s="979"/>
      <c r="CN734" s="979"/>
      <c r="CO734" s="979"/>
      <c r="CP734" s="979"/>
      <c r="CQ734" s="979"/>
      <c r="CR734" s="979"/>
      <c r="CS734" s="979"/>
      <c r="CT734" s="979"/>
      <c r="CU734" s="979"/>
      <c r="CV734" s="979"/>
      <c r="CW734" s="979"/>
      <c r="CX734" s="979"/>
      <c r="CY734" s="979"/>
      <c r="CZ734" s="979"/>
      <c r="DA734" s="979"/>
      <c r="DB734" s="979"/>
      <c r="DC734" s="979"/>
      <c r="DD734" s="979"/>
      <c r="DE734" s="979"/>
      <c r="DF734" s="979"/>
      <c r="DG734" s="979"/>
      <c r="DH734" s="979"/>
      <c r="DI734" s="979"/>
      <c r="DJ734" s="979"/>
      <c r="DK734" s="979"/>
      <c r="DL734" s="979"/>
      <c r="DM734" s="979"/>
      <c r="DN734" s="979"/>
      <c r="DO734" s="979"/>
      <c r="DP734" s="979"/>
      <c r="DQ734" s="979"/>
      <c r="DR734" s="979"/>
      <c r="DS734" s="979"/>
      <c r="DT734" s="979"/>
      <c r="DU734" s="979"/>
      <c r="DV734" s="979"/>
      <c r="DW734" s="979"/>
      <c r="DX734" s="979"/>
      <c r="DY734" s="979"/>
      <c r="DZ734" s="979"/>
      <c r="EA734" s="979"/>
      <c r="EB734" s="979"/>
      <c r="EC734" s="979"/>
      <c r="ED734" s="979"/>
      <c r="EE734" s="979"/>
      <c r="EF734" s="979"/>
      <c r="EG734" s="979"/>
      <c r="EH734" s="979"/>
      <c r="EI734" s="979"/>
      <c r="EJ734" s="979"/>
      <c r="EK734" s="979"/>
      <c r="EL734" s="979"/>
      <c r="EM734" s="979"/>
      <c r="EN734" s="979"/>
      <c r="EO734" s="979"/>
      <c r="EP734" s="979"/>
      <c r="EQ734" s="979"/>
      <c r="ER734" s="979"/>
      <c r="ES734" s="979"/>
      <c r="ET734" s="979"/>
      <c r="EU734" s="979"/>
      <c r="EV734" s="979"/>
      <c r="EW734" s="979"/>
      <c r="EX734" s="979"/>
      <c r="EY734" s="979"/>
      <c r="EZ734" s="979"/>
      <c r="FA734" s="979"/>
      <c r="FB734" s="979"/>
      <c r="FC734" s="979"/>
      <c r="FD734" s="979"/>
      <c r="FE734" s="979"/>
      <c r="FF734" s="979"/>
      <c r="FG734" s="979"/>
      <c r="FH734" s="979"/>
      <c r="FI734" s="979"/>
      <c r="FJ734" s="979"/>
      <c r="FK734" s="979"/>
      <c r="FL734" s="979"/>
      <c r="FM734" s="979"/>
      <c r="FN734" s="979"/>
      <c r="FO734" s="979"/>
      <c r="FP734" s="979"/>
      <c r="FQ734" s="979"/>
      <c r="FR734" s="979"/>
      <c r="FS734" s="979"/>
      <c r="FT734" s="979"/>
      <c r="FU734" s="979"/>
      <c r="FV734" s="979"/>
      <c r="FW734" s="979"/>
      <c r="FX734" s="979"/>
      <c r="FY734" s="979"/>
      <c r="FZ734" s="979"/>
      <c r="GA734" s="979"/>
      <c r="GB734" s="979"/>
      <c r="GC734" s="979"/>
      <c r="GD734" s="979"/>
      <c r="GE734" s="979"/>
      <c r="GF734" s="979"/>
      <c r="GG734" s="979"/>
      <c r="GH734" s="979"/>
      <c r="GI734" s="979"/>
      <c r="GJ734" s="979"/>
      <c r="GK734" s="979"/>
      <c r="GL734" s="979"/>
      <c r="GM734" s="979"/>
      <c r="GN734" s="979"/>
      <c r="GO734" s="979"/>
      <c r="GP734" s="979"/>
      <c r="GQ734" s="979"/>
      <c r="GR734" s="979"/>
      <c r="GS734" s="979"/>
      <c r="GT734" s="979"/>
      <c r="GU734" s="979"/>
      <c r="GV734" s="979"/>
      <c r="GW734" s="979"/>
      <c r="GX734" s="979"/>
      <c r="GY734" s="979"/>
      <c r="GZ734" s="979"/>
      <c r="HA734" s="979"/>
      <c r="HB734" s="979"/>
      <c r="HC734" s="979"/>
      <c r="HD734" s="979"/>
      <c r="HE734" s="979"/>
      <c r="HF734" s="979"/>
      <c r="HG734" s="979"/>
      <c r="HH734" s="979"/>
      <c r="HI734" s="979"/>
      <c r="HJ734" s="979"/>
      <c r="HK734" s="979"/>
      <c r="HL734" s="979"/>
      <c r="HM734" s="979"/>
      <c r="HN734" s="979"/>
      <c r="HO734" s="979"/>
      <c r="HP734" s="979"/>
      <c r="HQ734" s="979"/>
      <c r="HR734" s="979"/>
      <c r="HS734" s="979"/>
      <c r="HT734" s="979"/>
      <c r="HU734" s="979"/>
      <c r="HV734" s="979"/>
      <c r="HW734" s="979"/>
      <c r="HX734" s="979"/>
      <c r="HY734" s="979"/>
      <c r="HZ734" s="979"/>
      <c r="IA734" s="979"/>
      <c r="IB734" s="979"/>
      <c r="IC734" s="979"/>
      <c r="ID734" s="979"/>
      <c r="IE734" s="979"/>
      <c r="IF734" s="979"/>
      <c r="IG734" s="979"/>
      <c r="IH734" s="979"/>
      <c r="II734" s="979"/>
      <c r="IJ734" s="979"/>
      <c r="IK734" s="979"/>
      <c r="IL734" s="979"/>
      <c r="IM734" s="979"/>
      <c r="IN734" s="979"/>
      <c r="IO734" s="979"/>
      <c r="IP734" s="979"/>
      <c r="IQ734" s="979"/>
      <c r="IR734" s="979"/>
      <c r="IS734" s="979"/>
      <c r="IT734" s="979"/>
      <c r="IU734" s="979"/>
      <c r="IV734" s="979"/>
      <c r="IW734" s="979"/>
      <c r="IX734" s="979"/>
      <c r="IY734" s="979"/>
      <c r="IZ734" s="979"/>
      <c r="JA734" s="979"/>
      <c r="JB734" s="979"/>
      <c r="JC734" s="979"/>
      <c r="JD734" s="979"/>
      <c r="JE734" s="979"/>
      <c r="JF734" s="979"/>
      <c r="JG734" s="979"/>
      <c r="JH734" s="979"/>
      <c r="JI734" s="979"/>
      <c r="JJ734" s="979"/>
      <c r="JK734" s="979"/>
      <c r="JL734" s="979"/>
      <c r="JM734" s="979"/>
      <c r="JN734" s="979"/>
      <c r="JO734" s="979"/>
      <c r="JP734" s="979"/>
      <c r="JQ734" s="979"/>
      <c r="JR734" s="979"/>
      <c r="JS734" s="979"/>
      <c r="JT734" s="979"/>
      <c r="JU734" s="979"/>
      <c r="JV734" s="979"/>
      <c r="JW734" s="979"/>
      <c r="JX734" s="979"/>
      <c r="JY734" s="979"/>
      <c r="JZ734" s="979"/>
      <c r="KA734" s="979"/>
      <c r="KB734" s="984"/>
    </row>
    <row r="735" spans="2:288" ht="15" customHeight="1" x14ac:dyDescent="0.25">
      <c r="B735" s="1590" t="s">
        <v>1866</v>
      </c>
      <c r="C735" s="1588" t="str">
        <v/>
      </c>
      <c r="D735" s="1588" t="str">
        <v/>
      </c>
      <c r="E735" s="1588" t="str">
        <v/>
      </c>
      <c r="F735" s="1588" t="str">
        <v/>
      </c>
      <c r="G735" s="1588" t="str">
        <v/>
      </c>
      <c r="H735" s="979"/>
      <c r="I735" s="979"/>
      <c r="J735" s="979"/>
      <c r="K735" s="979"/>
      <c r="L735" s="979"/>
      <c r="M735" s="979"/>
      <c r="N735" s="979"/>
      <c r="O735" s="979"/>
      <c r="P735" s="979"/>
      <c r="Q735" s="979"/>
      <c r="R735" s="979"/>
      <c r="S735" s="979"/>
      <c r="T735" s="979"/>
      <c r="U735" s="979"/>
      <c r="V735" s="979"/>
      <c r="W735" s="979"/>
      <c r="X735" s="979"/>
      <c r="Y735" s="979"/>
      <c r="Z735" s="979"/>
      <c r="AA735" s="979"/>
      <c r="AB735" s="979"/>
      <c r="AC735" s="979"/>
      <c r="AD735" s="979"/>
      <c r="AE735" s="979"/>
      <c r="AF735" s="979"/>
      <c r="AG735" s="979"/>
      <c r="AH735" s="979"/>
      <c r="AI735" s="979"/>
      <c r="AJ735" s="979"/>
      <c r="AK735" s="979"/>
      <c r="AL735" s="979"/>
      <c r="AM735" s="979"/>
      <c r="AN735" s="979"/>
      <c r="AO735" s="979"/>
      <c r="AP735" s="979"/>
      <c r="AQ735" s="979"/>
      <c r="AR735" s="979"/>
      <c r="AS735" s="979"/>
      <c r="AT735" s="979"/>
      <c r="AU735" s="979"/>
      <c r="AV735" s="979"/>
      <c r="AW735" s="979"/>
      <c r="AX735" s="979"/>
      <c r="AY735" s="979"/>
      <c r="AZ735" s="979"/>
      <c r="BA735" s="979"/>
      <c r="BB735" s="979"/>
      <c r="BC735" s="979"/>
      <c r="BD735" s="979"/>
      <c r="BE735" s="979"/>
      <c r="BF735" s="979"/>
      <c r="BG735" s="979"/>
      <c r="BH735" s="979"/>
      <c r="BI735" s="979"/>
      <c r="BJ735" s="979"/>
      <c r="BK735" s="979"/>
      <c r="BL735" s="979"/>
      <c r="BM735" s="979"/>
      <c r="BN735" s="979"/>
      <c r="BO735" s="979"/>
      <c r="BP735" s="979"/>
      <c r="BQ735" s="979"/>
      <c r="BR735" s="979"/>
      <c r="BS735" s="979"/>
      <c r="BT735" s="979"/>
      <c r="BU735" s="979"/>
      <c r="BV735" s="979"/>
      <c r="BW735" s="979"/>
      <c r="BX735" s="979"/>
      <c r="BY735" s="979"/>
      <c r="BZ735" s="979"/>
      <c r="CA735" s="979"/>
      <c r="CB735" s="979"/>
      <c r="CC735" s="979"/>
      <c r="CD735" s="979"/>
      <c r="CE735" s="979"/>
      <c r="CF735" s="979"/>
      <c r="CG735" s="979"/>
      <c r="CH735" s="979"/>
      <c r="CI735" s="979"/>
      <c r="CJ735" s="979"/>
      <c r="CK735" s="979"/>
      <c r="CL735" s="979"/>
      <c r="CM735" s="979"/>
      <c r="CN735" s="979"/>
      <c r="CO735" s="979"/>
      <c r="CP735" s="979"/>
      <c r="CQ735" s="979"/>
      <c r="CR735" s="979"/>
      <c r="CS735" s="979"/>
      <c r="CT735" s="979"/>
      <c r="CU735" s="979"/>
      <c r="CV735" s="979"/>
      <c r="CW735" s="979"/>
      <c r="CX735" s="979"/>
      <c r="CY735" s="979"/>
      <c r="CZ735" s="979"/>
      <c r="DA735" s="979"/>
      <c r="DB735" s="979"/>
      <c r="DC735" s="979"/>
      <c r="DD735" s="979"/>
      <c r="DE735" s="979"/>
      <c r="DF735" s="979"/>
      <c r="DG735" s="979"/>
      <c r="DH735" s="979"/>
      <c r="DI735" s="979"/>
      <c r="DJ735" s="979"/>
      <c r="DK735" s="979"/>
      <c r="DL735" s="979"/>
      <c r="DM735" s="979"/>
      <c r="DN735" s="979"/>
      <c r="DO735" s="979"/>
      <c r="DP735" s="979"/>
      <c r="DQ735" s="979"/>
      <c r="DR735" s="979"/>
      <c r="DS735" s="979"/>
      <c r="DT735" s="979"/>
      <c r="DU735" s="979"/>
      <c r="DV735" s="979"/>
      <c r="DW735" s="979"/>
      <c r="DX735" s="979"/>
      <c r="DY735" s="979"/>
      <c r="DZ735" s="979"/>
      <c r="EA735" s="979"/>
      <c r="EB735" s="979"/>
      <c r="EC735" s="979"/>
      <c r="ED735" s="979"/>
      <c r="EE735" s="979"/>
      <c r="EF735" s="979"/>
      <c r="EG735" s="979"/>
      <c r="EH735" s="979"/>
      <c r="EI735" s="979"/>
      <c r="EJ735" s="979"/>
      <c r="EK735" s="979"/>
      <c r="EL735" s="979"/>
      <c r="EM735" s="979"/>
      <c r="EN735" s="979"/>
      <c r="EO735" s="979"/>
      <c r="EP735" s="979"/>
      <c r="EQ735" s="979"/>
      <c r="ER735" s="979"/>
      <c r="ES735" s="979"/>
      <c r="ET735" s="979"/>
      <c r="EU735" s="979"/>
      <c r="EV735" s="979"/>
      <c r="EW735" s="979"/>
      <c r="EX735" s="979"/>
      <c r="EY735" s="979"/>
      <c r="EZ735" s="979"/>
      <c r="FA735" s="979"/>
      <c r="FB735" s="979"/>
      <c r="FC735" s="979"/>
      <c r="FD735" s="979"/>
      <c r="FE735" s="979"/>
      <c r="FF735" s="979"/>
      <c r="FG735" s="979"/>
      <c r="FH735" s="979"/>
      <c r="FI735" s="979"/>
      <c r="FJ735" s="979"/>
      <c r="FK735" s="979"/>
      <c r="FL735" s="979"/>
      <c r="FM735" s="979"/>
      <c r="FN735" s="979"/>
      <c r="FO735" s="979"/>
      <c r="FP735" s="979"/>
      <c r="FQ735" s="979"/>
      <c r="FR735" s="979"/>
      <c r="FS735" s="979"/>
      <c r="FT735" s="979"/>
      <c r="FU735" s="979"/>
      <c r="FV735" s="979"/>
      <c r="FW735" s="979"/>
      <c r="FX735" s="979"/>
      <c r="FY735" s="979"/>
      <c r="FZ735" s="979"/>
      <c r="GA735" s="979"/>
      <c r="GB735" s="979"/>
      <c r="GC735" s="979"/>
      <c r="GD735" s="979"/>
      <c r="GE735" s="979"/>
      <c r="GF735" s="979"/>
      <c r="GG735" s="979"/>
      <c r="GH735" s="979"/>
      <c r="GI735" s="979"/>
      <c r="GJ735" s="979"/>
      <c r="GK735" s="979"/>
      <c r="GL735" s="979"/>
      <c r="GM735" s="979"/>
      <c r="GN735" s="979"/>
      <c r="GO735" s="979"/>
      <c r="GP735" s="979"/>
      <c r="GQ735" s="979"/>
      <c r="GR735" s="979"/>
      <c r="GS735" s="979"/>
      <c r="GT735" s="979"/>
      <c r="GU735" s="979"/>
      <c r="GV735" s="979"/>
      <c r="GW735" s="979"/>
      <c r="GX735" s="979"/>
      <c r="GY735" s="979"/>
      <c r="GZ735" s="979"/>
      <c r="HA735" s="979"/>
      <c r="HB735" s="979"/>
      <c r="HC735" s="979"/>
      <c r="HD735" s="979"/>
      <c r="HE735" s="979"/>
      <c r="HF735" s="979"/>
      <c r="HG735" s="979"/>
      <c r="HH735" s="979"/>
      <c r="HI735" s="979"/>
      <c r="HJ735" s="979"/>
      <c r="HK735" s="979"/>
      <c r="HL735" s="979"/>
      <c r="HM735" s="979"/>
      <c r="HN735" s="979"/>
      <c r="HO735" s="979"/>
      <c r="HP735" s="979"/>
      <c r="HQ735" s="979"/>
      <c r="HR735" s="979"/>
      <c r="HS735" s="979"/>
      <c r="HT735" s="979"/>
      <c r="HU735" s="979"/>
      <c r="HV735" s="979"/>
      <c r="HW735" s="979"/>
      <c r="HX735" s="979"/>
      <c r="HY735" s="979"/>
      <c r="HZ735" s="979"/>
      <c r="IA735" s="979"/>
      <c r="IB735" s="979"/>
      <c r="IC735" s="979"/>
      <c r="ID735" s="979"/>
      <c r="IE735" s="979"/>
      <c r="IF735" s="979"/>
      <c r="IG735" s="979"/>
      <c r="IH735" s="979"/>
      <c r="II735" s="979"/>
      <c r="IJ735" s="979"/>
      <c r="IK735" s="979"/>
      <c r="IL735" s="979"/>
      <c r="IM735" s="979"/>
      <c r="IN735" s="979"/>
      <c r="IO735" s="979"/>
      <c r="IP735" s="979"/>
      <c r="IQ735" s="979"/>
      <c r="IR735" s="979"/>
      <c r="IS735" s="979"/>
      <c r="IT735" s="979"/>
      <c r="IU735" s="979"/>
      <c r="IV735" s="979"/>
      <c r="IW735" s="979"/>
      <c r="IX735" s="979"/>
      <c r="IY735" s="979"/>
      <c r="IZ735" s="979"/>
      <c r="JA735" s="979"/>
      <c r="JB735" s="979"/>
      <c r="JC735" s="979"/>
      <c r="JD735" s="979"/>
      <c r="JE735" s="979"/>
      <c r="JF735" s="979"/>
      <c r="JG735" s="979"/>
      <c r="JH735" s="979"/>
      <c r="JI735" s="979"/>
      <c r="JJ735" s="979"/>
      <c r="JK735" s="979"/>
      <c r="JL735" s="979"/>
      <c r="JM735" s="979"/>
      <c r="JN735" s="979"/>
      <c r="JO735" s="979"/>
      <c r="JP735" s="979"/>
      <c r="JQ735" s="979"/>
      <c r="JR735" s="979"/>
      <c r="JS735" s="979"/>
      <c r="JT735" s="979"/>
      <c r="JU735" s="979"/>
      <c r="JV735" s="979"/>
      <c r="JW735" s="979"/>
      <c r="JX735" s="979"/>
      <c r="JY735" s="979"/>
      <c r="JZ735" s="979"/>
      <c r="KA735" s="979"/>
      <c r="KB735" s="984"/>
    </row>
    <row r="736" spans="2:288" ht="15" customHeight="1" x14ac:dyDescent="0.25">
      <c r="B736" s="1590" t="s">
        <v>1867</v>
      </c>
      <c r="C736" s="1588" t="str">
        <v/>
      </c>
      <c r="D736" s="1588" t="str">
        <v/>
      </c>
      <c r="E736" s="1588" t="str">
        <v/>
      </c>
      <c r="F736" s="1588" t="str">
        <v/>
      </c>
      <c r="G736" s="1588" t="str">
        <v/>
      </c>
      <c r="H736" s="979"/>
      <c r="I736" s="979"/>
      <c r="J736" s="979"/>
      <c r="K736" s="979"/>
      <c r="L736" s="979"/>
      <c r="M736" s="979"/>
      <c r="N736" s="979"/>
      <c r="O736" s="979"/>
      <c r="P736" s="979"/>
      <c r="Q736" s="979"/>
      <c r="R736" s="979"/>
      <c r="S736" s="979"/>
      <c r="T736" s="979"/>
      <c r="U736" s="979"/>
      <c r="V736" s="979"/>
      <c r="W736" s="979"/>
      <c r="X736" s="979"/>
      <c r="Y736" s="979"/>
      <c r="Z736" s="979"/>
      <c r="AA736" s="979"/>
      <c r="AB736" s="979"/>
      <c r="AC736" s="979"/>
      <c r="AD736" s="979"/>
      <c r="AE736" s="979"/>
      <c r="AF736" s="979"/>
      <c r="AG736" s="979"/>
      <c r="AH736" s="979"/>
      <c r="AI736" s="979"/>
      <c r="AJ736" s="979"/>
      <c r="AK736" s="979"/>
      <c r="AL736" s="979"/>
      <c r="AM736" s="979"/>
      <c r="AN736" s="979"/>
      <c r="AO736" s="979"/>
      <c r="AP736" s="979"/>
      <c r="AQ736" s="979"/>
      <c r="AR736" s="979"/>
      <c r="AS736" s="979"/>
      <c r="AT736" s="979"/>
      <c r="AU736" s="979"/>
      <c r="AV736" s="979"/>
      <c r="AW736" s="979"/>
      <c r="AX736" s="979"/>
      <c r="AY736" s="979"/>
      <c r="AZ736" s="979"/>
      <c r="BA736" s="979"/>
      <c r="BB736" s="979"/>
      <c r="BC736" s="979"/>
      <c r="BD736" s="979"/>
      <c r="BE736" s="979"/>
      <c r="BF736" s="979"/>
      <c r="BG736" s="979"/>
      <c r="BH736" s="979"/>
      <c r="BI736" s="979"/>
      <c r="BJ736" s="979"/>
      <c r="BK736" s="979"/>
      <c r="BL736" s="979"/>
      <c r="BM736" s="979"/>
      <c r="BN736" s="979"/>
      <c r="BO736" s="979"/>
      <c r="BP736" s="979"/>
      <c r="BQ736" s="979"/>
      <c r="BR736" s="979"/>
      <c r="BS736" s="979"/>
      <c r="BT736" s="979"/>
      <c r="BU736" s="979"/>
      <c r="BV736" s="979"/>
      <c r="BW736" s="979"/>
      <c r="BX736" s="979"/>
      <c r="BY736" s="979"/>
      <c r="BZ736" s="979"/>
      <c r="CA736" s="979"/>
      <c r="CB736" s="979"/>
      <c r="CC736" s="979"/>
      <c r="CD736" s="979"/>
      <c r="CE736" s="979"/>
      <c r="CF736" s="979"/>
      <c r="CG736" s="979"/>
      <c r="CH736" s="979"/>
      <c r="CI736" s="979"/>
      <c r="CJ736" s="979"/>
      <c r="CK736" s="979"/>
      <c r="CL736" s="979"/>
      <c r="CM736" s="979"/>
      <c r="CN736" s="979"/>
      <c r="CO736" s="979"/>
      <c r="CP736" s="979"/>
      <c r="CQ736" s="979"/>
      <c r="CR736" s="979"/>
      <c r="CS736" s="979"/>
      <c r="CT736" s="979"/>
      <c r="CU736" s="979"/>
      <c r="CV736" s="979"/>
      <c r="CW736" s="979"/>
      <c r="CX736" s="979"/>
      <c r="CY736" s="979"/>
      <c r="CZ736" s="979"/>
      <c r="DA736" s="979"/>
      <c r="DB736" s="979"/>
      <c r="DC736" s="979"/>
      <c r="DD736" s="979"/>
      <c r="DE736" s="979"/>
      <c r="DF736" s="979"/>
      <c r="DG736" s="979"/>
      <c r="DH736" s="979"/>
      <c r="DI736" s="979"/>
      <c r="DJ736" s="979"/>
      <c r="DK736" s="979"/>
      <c r="DL736" s="979"/>
      <c r="DM736" s="979"/>
      <c r="DN736" s="979"/>
      <c r="DO736" s="979"/>
      <c r="DP736" s="979"/>
      <c r="DQ736" s="979"/>
      <c r="DR736" s="979"/>
      <c r="DS736" s="979"/>
      <c r="DT736" s="979"/>
      <c r="DU736" s="979"/>
      <c r="DV736" s="979"/>
      <c r="DW736" s="979"/>
      <c r="DX736" s="979"/>
      <c r="DY736" s="979"/>
      <c r="DZ736" s="979"/>
      <c r="EA736" s="979"/>
      <c r="EB736" s="979"/>
      <c r="EC736" s="979"/>
      <c r="ED736" s="979"/>
      <c r="EE736" s="979"/>
      <c r="EF736" s="979"/>
      <c r="EG736" s="979"/>
      <c r="EH736" s="979"/>
      <c r="EI736" s="979"/>
      <c r="EJ736" s="979"/>
      <c r="EK736" s="979"/>
      <c r="EL736" s="979"/>
      <c r="EM736" s="979"/>
      <c r="EN736" s="979"/>
      <c r="EO736" s="979"/>
      <c r="EP736" s="979"/>
      <c r="EQ736" s="979"/>
      <c r="ER736" s="979"/>
      <c r="ES736" s="979"/>
      <c r="ET736" s="979"/>
      <c r="EU736" s="979"/>
      <c r="EV736" s="979"/>
      <c r="EW736" s="979"/>
      <c r="EX736" s="979"/>
      <c r="EY736" s="979"/>
      <c r="EZ736" s="979"/>
      <c r="FA736" s="979"/>
      <c r="FB736" s="979"/>
      <c r="FC736" s="979"/>
      <c r="FD736" s="979"/>
      <c r="FE736" s="979"/>
      <c r="FF736" s="979"/>
      <c r="FG736" s="979"/>
      <c r="FH736" s="979"/>
      <c r="FI736" s="979"/>
      <c r="FJ736" s="979"/>
      <c r="FK736" s="979"/>
      <c r="FL736" s="979"/>
      <c r="FM736" s="979"/>
      <c r="FN736" s="979"/>
      <c r="FO736" s="979"/>
      <c r="FP736" s="979"/>
      <c r="FQ736" s="979"/>
      <c r="FR736" s="979"/>
      <c r="FS736" s="979"/>
      <c r="FT736" s="979"/>
      <c r="FU736" s="979"/>
      <c r="FV736" s="979"/>
      <c r="FW736" s="979"/>
      <c r="FX736" s="979"/>
      <c r="FY736" s="979"/>
      <c r="FZ736" s="979"/>
      <c r="GA736" s="979"/>
      <c r="GB736" s="979"/>
      <c r="GC736" s="979"/>
      <c r="GD736" s="979"/>
      <c r="GE736" s="979"/>
      <c r="GF736" s="979"/>
      <c r="GG736" s="979"/>
      <c r="GH736" s="979"/>
      <c r="GI736" s="979"/>
      <c r="GJ736" s="979"/>
      <c r="GK736" s="979"/>
      <c r="GL736" s="979"/>
      <c r="GM736" s="979"/>
      <c r="GN736" s="979"/>
      <c r="GO736" s="979"/>
      <c r="GP736" s="979"/>
      <c r="GQ736" s="979"/>
      <c r="GR736" s="979"/>
      <c r="GS736" s="979"/>
      <c r="GT736" s="979"/>
      <c r="GU736" s="979"/>
      <c r="GV736" s="979"/>
      <c r="GW736" s="979"/>
      <c r="GX736" s="979"/>
      <c r="GY736" s="979"/>
      <c r="GZ736" s="979"/>
      <c r="HA736" s="979"/>
      <c r="HB736" s="979"/>
      <c r="HC736" s="979"/>
      <c r="HD736" s="979"/>
      <c r="HE736" s="979"/>
      <c r="HF736" s="979"/>
      <c r="HG736" s="979"/>
      <c r="HH736" s="979"/>
      <c r="HI736" s="979"/>
      <c r="HJ736" s="979"/>
      <c r="HK736" s="979"/>
      <c r="HL736" s="979"/>
      <c r="HM736" s="979"/>
      <c r="HN736" s="979"/>
      <c r="HO736" s="979"/>
      <c r="HP736" s="979"/>
      <c r="HQ736" s="979"/>
      <c r="HR736" s="979"/>
      <c r="HS736" s="979"/>
      <c r="HT736" s="979"/>
      <c r="HU736" s="979"/>
      <c r="HV736" s="979"/>
      <c r="HW736" s="979"/>
      <c r="HX736" s="979"/>
      <c r="HY736" s="979"/>
      <c r="HZ736" s="979"/>
      <c r="IA736" s="979"/>
      <c r="IB736" s="979"/>
      <c r="IC736" s="979"/>
      <c r="ID736" s="979"/>
      <c r="IE736" s="979"/>
      <c r="IF736" s="979"/>
      <c r="IG736" s="979"/>
      <c r="IH736" s="979"/>
      <c r="II736" s="979"/>
      <c r="IJ736" s="979"/>
      <c r="IK736" s="979"/>
      <c r="IL736" s="979"/>
      <c r="IM736" s="979"/>
      <c r="IN736" s="979"/>
      <c r="IO736" s="979"/>
      <c r="IP736" s="979"/>
      <c r="IQ736" s="979"/>
      <c r="IR736" s="979"/>
      <c r="IS736" s="979"/>
      <c r="IT736" s="979"/>
      <c r="IU736" s="979"/>
      <c r="IV736" s="979"/>
      <c r="IW736" s="979"/>
      <c r="IX736" s="979"/>
      <c r="IY736" s="979"/>
      <c r="IZ736" s="979"/>
      <c r="JA736" s="979"/>
      <c r="JB736" s="979"/>
      <c r="JC736" s="979"/>
      <c r="JD736" s="979"/>
      <c r="JE736" s="979"/>
      <c r="JF736" s="979"/>
      <c r="JG736" s="979"/>
      <c r="JH736" s="979"/>
      <c r="JI736" s="979"/>
      <c r="JJ736" s="979"/>
      <c r="JK736" s="979"/>
      <c r="JL736" s="979"/>
      <c r="JM736" s="979"/>
      <c r="JN736" s="979"/>
      <c r="JO736" s="979"/>
      <c r="JP736" s="979"/>
      <c r="JQ736" s="979"/>
      <c r="JR736" s="979"/>
      <c r="JS736" s="979"/>
      <c r="JT736" s="979"/>
      <c r="JU736" s="979"/>
      <c r="JV736" s="979"/>
      <c r="JW736" s="979"/>
      <c r="JX736" s="979"/>
      <c r="JY736" s="979"/>
      <c r="JZ736" s="979"/>
      <c r="KA736" s="979"/>
      <c r="KB736" s="984"/>
    </row>
    <row r="737" spans="2:288" ht="15" customHeight="1" x14ac:dyDescent="0.25">
      <c r="B737" s="1590" t="s">
        <v>1868</v>
      </c>
      <c r="C737" s="1588" t="str">
        <v/>
      </c>
      <c r="D737" s="1588" t="str">
        <v/>
      </c>
      <c r="E737" s="1588" t="str">
        <v/>
      </c>
      <c r="F737" s="1588" t="str">
        <v/>
      </c>
      <c r="G737" s="1588" t="str">
        <v/>
      </c>
      <c r="H737" s="979"/>
      <c r="I737" s="979"/>
      <c r="J737" s="979"/>
      <c r="K737" s="979"/>
      <c r="L737" s="979"/>
      <c r="M737" s="979"/>
      <c r="N737" s="979"/>
      <c r="O737" s="979"/>
      <c r="P737" s="979"/>
      <c r="Q737" s="979"/>
      <c r="R737" s="979"/>
      <c r="S737" s="979"/>
      <c r="T737" s="979"/>
      <c r="U737" s="979"/>
      <c r="V737" s="979"/>
      <c r="W737" s="979"/>
      <c r="X737" s="979"/>
      <c r="Y737" s="979"/>
      <c r="Z737" s="979"/>
      <c r="AA737" s="979"/>
      <c r="AB737" s="979"/>
      <c r="AC737" s="979"/>
      <c r="AD737" s="979"/>
      <c r="AE737" s="979"/>
      <c r="AF737" s="979"/>
      <c r="AG737" s="979"/>
      <c r="AH737" s="979"/>
      <c r="AI737" s="979"/>
      <c r="AJ737" s="979"/>
      <c r="AK737" s="979"/>
      <c r="AL737" s="979"/>
      <c r="AM737" s="979"/>
      <c r="AN737" s="979"/>
      <c r="AO737" s="979"/>
      <c r="AP737" s="979"/>
      <c r="AQ737" s="979"/>
      <c r="AR737" s="979"/>
      <c r="AS737" s="979"/>
      <c r="AT737" s="979"/>
      <c r="AU737" s="979"/>
      <c r="AV737" s="979"/>
      <c r="AW737" s="979"/>
      <c r="AX737" s="979"/>
      <c r="AY737" s="979"/>
      <c r="AZ737" s="979"/>
      <c r="BA737" s="979"/>
      <c r="BB737" s="979"/>
      <c r="BC737" s="979"/>
      <c r="BD737" s="979"/>
      <c r="BE737" s="979"/>
      <c r="BF737" s="979"/>
      <c r="BG737" s="979"/>
      <c r="BH737" s="979"/>
      <c r="BI737" s="979"/>
      <c r="BJ737" s="979"/>
      <c r="BK737" s="979"/>
      <c r="BL737" s="979"/>
      <c r="BM737" s="979"/>
      <c r="BN737" s="979"/>
      <c r="BO737" s="979"/>
      <c r="BP737" s="979"/>
      <c r="BQ737" s="979"/>
      <c r="BR737" s="979"/>
      <c r="BS737" s="979"/>
      <c r="BT737" s="979"/>
      <c r="BU737" s="979"/>
      <c r="BV737" s="979"/>
      <c r="BW737" s="979"/>
      <c r="BX737" s="979"/>
      <c r="BY737" s="979"/>
      <c r="BZ737" s="979"/>
      <c r="CA737" s="979"/>
      <c r="CB737" s="979"/>
      <c r="CC737" s="979"/>
      <c r="CD737" s="979"/>
      <c r="CE737" s="979"/>
      <c r="CF737" s="979"/>
      <c r="CG737" s="979"/>
      <c r="CH737" s="979"/>
      <c r="CI737" s="979"/>
      <c r="CJ737" s="979"/>
      <c r="CK737" s="979"/>
      <c r="CL737" s="979"/>
      <c r="CM737" s="979"/>
      <c r="CN737" s="979"/>
      <c r="CO737" s="979"/>
      <c r="CP737" s="979"/>
      <c r="CQ737" s="979"/>
      <c r="CR737" s="979"/>
      <c r="CS737" s="979"/>
      <c r="CT737" s="979"/>
      <c r="CU737" s="979"/>
      <c r="CV737" s="979"/>
      <c r="CW737" s="979"/>
      <c r="CX737" s="979"/>
      <c r="CY737" s="979"/>
      <c r="CZ737" s="979"/>
      <c r="DA737" s="979"/>
      <c r="DB737" s="979"/>
      <c r="DC737" s="979"/>
      <c r="DD737" s="979"/>
      <c r="DE737" s="979"/>
      <c r="DF737" s="979"/>
      <c r="DG737" s="979"/>
      <c r="DH737" s="979"/>
      <c r="DI737" s="979"/>
      <c r="DJ737" s="979"/>
      <c r="DK737" s="979"/>
      <c r="DL737" s="979"/>
      <c r="DM737" s="979"/>
      <c r="DN737" s="979"/>
      <c r="DO737" s="979"/>
      <c r="DP737" s="979"/>
      <c r="DQ737" s="979"/>
      <c r="DR737" s="979"/>
      <c r="DS737" s="979"/>
      <c r="DT737" s="979"/>
      <c r="DU737" s="979"/>
      <c r="DV737" s="979"/>
      <c r="DW737" s="979"/>
      <c r="DX737" s="979"/>
      <c r="DY737" s="979"/>
      <c r="DZ737" s="979"/>
      <c r="EA737" s="979"/>
      <c r="EB737" s="979"/>
      <c r="EC737" s="979"/>
      <c r="ED737" s="979"/>
      <c r="EE737" s="979"/>
      <c r="EF737" s="979"/>
      <c r="EG737" s="979"/>
      <c r="EH737" s="979"/>
      <c r="EI737" s="979"/>
      <c r="EJ737" s="979"/>
      <c r="EK737" s="979"/>
      <c r="EL737" s="979"/>
      <c r="EM737" s="979"/>
      <c r="EN737" s="979"/>
      <c r="EO737" s="979"/>
      <c r="EP737" s="979"/>
      <c r="EQ737" s="979"/>
      <c r="ER737" s="979"/>
      <c r="ES737" s="979"/>
      <c r="ET737" s="979"/>
      <c r="EU737" s="979"/>
      <c r="EV737" s="979"/>
      <c r="EW737" s="979"/>
      <c r="EX737" s="979"/>
      <c r="EY737" s="979"/>
      <c r="EZ737" s="979"/>
      <c r="FA737" s="979"/>
      <c r="FB737" s="979"/>
      <c r="FC737" s="979"/>
      <c r="FD737" s="979"/>
      <c r="FE737" s="979"/>
      <c r="FF737" s="979"/>
      <c r="FG737" s="979"/>
      <c r="FH737" s="979"/>
      <c r="FI737" s="979"/>
      <c r="FJ737" s="979"/>
      <c r="FK737" s="979"/>
      <c r="FL737" s="979"/>
      <c r="FM737" s="979"/>
      <c r="FN737" s="979"/>
      <c r="FO737" s="979"/>
      <c r="FP737" s="979"/>
      <c r="FQ737" s="979"/>
      <c r="FR737" s="979"/>
      <c r="FS737" s="979"/>
      <c r="FT737" s="979"/>
      <c r="FU737" s="979"/>
      <c r="FV737" s="979"/>
      <c r="FW737" s="979"/>
      <c r="FX737" s="979"/>
      <c r="FY737" s="979"/>
      <c r="FZ737" s="979"/>
      <c r="GA737" s="979"/>
      <c r="GB737" s="979"/>
      <c r="GC737" s="979"/>
      <c r="GD737" s="979"/>
      <c r="GE737" s="979"/>
      <c r="GF737" s="979"/>
      <c r="GG737" s="979"/>
      <c r="GH737" s="979"/>
      <c r="GI737" s="979"/>
      <c r="GJ737" s="979"/>
      <c r="GK737" s="979"/>
      <c r="GL737" s="979"/>
      <c r="GM737" s="979"/>
      <c r="GN737" s="979"/>
      <c r="GO737" s="979"/>
      <c r="GP737" s="979"/>
      <c r="GQ737" s="979"/>
      <c r="GR737" s="979"/>
      <c r="GS737" s="979"/>
      <c r="GT737" s="979"/>
      <c r="GU737" s="979"/>
      <c r="GV737" s="979"/>
      <c r="GW737" s="979"/>
      <c r="GX737" s="979"/>
      <c r="GY737" s="979"/>
      <c r="GZ737" s="979"/>
      <c r="HA737" s="979"/>
      <c r="HB737" s="979"/>
      <c r="HC737" s="979"/>
      <c r="HD737" s="979"/>
      <c r="HE737" s="979"/>
      <c r="HF737" s="979"/>
      <c r="HG737" s="979"/>
      <c r="HH737" s="979"/>
      <c r="HI737" s="979"/>
      <c r="HJ737" s="979"/>
      <c r="HK737" s="979"/>
      <c r="HL737" s="979"/>
      <c r="HM737" s="979"/>
      <c r="HN737" s="979"/>
      <c r="HO737" s="979"/>
      <c r="HP737" s="979"/>
      <c r="HQ737" s="979"/>
      <c r="HR737" s="979"/>
      <c r="HS737" s="979"/>
      <c r="HT737" s="979"/>
      <c r="HU737" s="979"/>
      <c r="HV737" s="979"/>
      <c r="HW737" s="979"/>
      <c r="HX737" s="979"/>
      <c r="HY737" s="979"/>
      <c r="HZ737" s="979"/>
      <c r="IA737" s="979"/>
      <c r="IB737" s="979"/>
      <c r="IC737" s="979"/>
      <c r="ID737" s="979"/>
      <c r="IE737" s="979"/>
      <c r="IF737" s="979"/>
      <c r="IG737" s="979"/>
      <c r="IH737" s="979"/>
      <c r="II737" s="979"/>
      <c r="IJ737" s="979"/>
      <c r="IK737" s="979"/>
      <c r="IL737" s="979"/>
      <c r="IM737" s="979"/>
      <c r="IN737" s="979"/>
      <c r="IO737" s="979"/>
      <c r="IP737" s="979"/>
      <c r="IQ737" s="979"/>
      <c r="IR737" s="979"/>
      <c r="IS737" s="979"/>
      <c r="IT737" s="979"/>
      <c r="IU737" s="979"/>
      <c r="IV737" s="979"/>
      <c r="IW737" s="979"/>
      <c r="IX737" s="979"/>
      <c r="IY737" s="979"/>
      <c r="IZ737" s="979"/>
      <c r="JA737" s="979"/>
      <c r="JB737" s="979"/>
      <c r="JC737" s="979"/>
      <c r="JD737" s="979"/>
      <c r="JE737" s="979"/>
      <c r="JF737" s="979"/>
      <c r="JG737" s="979"/>
      <c r="JH737" s="979"/>
      <c r="JI737" s="979"/>
      <c r="JJ737" s="979"/>
      <c r="JK737" s="979"/>
      <c r="JL737" s="979"/>
      <c r="JM737" s="979"/>
      <c r="JN737" s="979"/>
      <c r="JO737" s="979"/>
      <c r="JP737" s="979"/>
      <c r="JQ737" s="979"/>
      <c r="JR737" s="979"/>
      <c r="JS737" s="979"/>
      <c r="JT737" s="979"/>
      <c r="JU737" s="979"/>
      <c r="JV737" s="979"/>
      <c r="JW737" s="979"/>
      <c r="JX737" s="979"/>
      <c r="JY737" s="979"/>
      <c r="JZ737" s="979"/>
      <c r="KA737" s="979"/>
      <c r="KB737" s="984"/>
    </row>
    <row r="738" spans="2:288" ht="15" customHeight="1" x14ac:dyDescent="0.25">
      <c r="B738" s="1590" t="s">
        <v>1869</v>
      </c>
      <c r="C738" s="1588" t="str">
        <v/>
      </c>
      <c r="D738" s="1588" t="str">
        <v/>
      </c>
      <c r="E738" s="1588" t="str">
        <v/>
      </c>
      <c r="F738" s="1588" t="str">
        <v/>
      </c>
      <c r="G738" s="1588" t="str">
        <v/>
      </c>
      <c r="H738" s="979"/>
      <c r="I738" s="979"/>
      <c r="J738" s="979"/>
      <c r="K738" s="979"/>
      <c r="L738" s="979"/>
      <c r="M738" s="979"/>
      <c r="N738" s="979"/>
      <c r="O738" s="979"/>
      <c r="P738" s="979"/>
      <c r="Q738" s="979"/>
      <c r="R738" s="979"/>
      <c r="S738" s="979"/>
      <c r="T738" s="979"/>
      <c r="U738" s="979"/>
      <c r="V738" s="979"/>
      <c r="W738" s="979"/>
      <c r="X738" s="979"/>
      <c r="Y738" s="979"/>
      <c r="Z738" s="979"/>
      <c r="AA738" s="979"/>
      <c r="AB738" s="979"/>
      <c r="AC738" s="979"/>
      <c r="AD738" s="979"/>
      <c r="AE738" s="979"/>
      <c r="AF738" s="979"/>
      <c r="AG738" s="979"/>
      <c r="AH738" s="979"/>
      <c r="AI738" s="979"/>
      <c r="AJ738" s="979"/>
      <c r="AK738" s="979"/>
      <c r="AL738" s="979"/>
      <c r="AM738" s="979"/>
      <c r="AN738" s="979"/>
      <c r="AO738" s="979"/>
      <c r="AP738" s="979"/>
      <c r="AQ738" s="979"/>
      <c r="AR738" s="979"/>
      <c r="AS738" s="979"/>
      <c r="AT738" s="979"/>
      <c r="AU738" s="979"/>
      <c r="AV738" s="979"/>
      <c r="AW738" s="979"/>
      <c r="AX738" s="979"/>
      <c r="AY738" s="979"/>
      <c r="AZ738" s="979"/>
      <c r="BA738" s="979"/>
      <c r="BB738" s="979"/>
      <c r="BC738" s="979"/>
      <c r="BD738" s="979"/>
      <c r="BE738" s="979"/>
      <c r="BF738" s="979"/>
      <c r="BG738" s="979"/>
      <c r="BH738" s="979"/>
      <c r="BI738" s="979"/>
      <c r="BJ738" s="979"/>
      <c r="BK738" s="979"/>
      <c r="BL738" s="979"/>
      <c r="BM738" s="979"/>
      <c r="BN738" s="979"/>
      <c r="BO738" s="979"/>
      <c r="BP738" s="979"/>
      <c r="BQ738" s="979"/>
      <c r="BR738" s="979"/>
      <c r="BS738" s="979"/>
      <c r="BT738" s="979"/>
      <c r="BU738" s="979"/>
      <c r="BV738" s="979"/>
      <c r="BW738" s="979"/>
      <c r="BX738" s="979"/>
      <c r="BY738" s="979"/>
      <c r="BZ738" s="979"/>
      <c r="CA738" s="979"/>
      <c r="CB738" s="979"/>
      <c r="CC738" s="979"/>
      <c r="CD738" s="979"/>
      <c r="CE738" s="979"/>
      <c r="CF738" s="979"/>
      <c r="CG738" s="979"/>
      <c r="CH738" s="979"/>
      <c r="CI738" s="979"/>
      <c r="CJ738" s="979"/>
      <c r="CK738" s="979"/>
      <c r="CL738" s="979"/>
      <c r="CM738" s="979"/>
      <c r="CN738" s="979"/>
      <c r="CO738" s="979"/>
      <c r="CP738" s="979"/>
      <c r="CQ738" s="979"/>
      <c r="CR738" s="979"/>
      <c r="CS738" s="979"/>
      <c r="CT738" s="979"/>
      <c r="CU738" s="979"/>
      <c r="CV738" s="979"/>
      <c r="CW738" s="979"/>
      <c r="CX738" s="979"/>
      <c r="CY738" s="979"/>
      <c r="CZ738" s="979"/>
      <c r="DA738" s="979"/>
      <c r="DB738" s="979"/>
      <c r="DC738" s="979"/>
      <c r="DD738" s="979"/>
      <c r="DE738" s="979"/>
      <c r="DF738" s="979"/>
      <c r="DG738" s="979"/>
      <c r="DH738" s="979"/>
      <c r="DI738" s="979"/>
      <c r="DJ738" s="979"/>
      <c r="DK738" s="979"/>
      <c r="DL738" s="979"/>
      <c r="DM738" s="979"/>
      <c r="DN738" s="979"/>
      <c r="DO738" s="979"/>
      <c r="DP738" s="979"/>
      <c r="DQ738" s="979"/>
      <c r="DR738" s="979"/>
      <c r="DS738" s="979"/>
      <c r="DT738" s="979"/>
      <c r="DU738" s="979"/>
      <c r="DV738" s="979"/>
      <c r="DW738" s="979"/>
      <c r="DX738" s="979"/>
      <c r="DY738" s="979"/>
      <c r="DZ738" s="979"/>
      <c r="EA738" s="979"/>
      <c r="EB738" s="979"/>
      <c r="EC738" s="979"/>
      <c r="ED738" s="979"/>
      <c r="EE738" s="979"/>
      <c r="EF738" s="979"/>
      <c r="EG738" s="979"/>
      <c r="EH738" s="979"/>
      <c r="EI738" s="979"/>
      <c r="EJ738" s="979"/>
      <c r="EK738" s="979"/>
      <c r="EL738" s="979"/>
      <c r="EM738" s="979"/>
      <c r="EN738" s="979"/>
      <c r="EO738" s="979"/>
      <c r="EP738" s="979"/>
      <c r="EQ738" s="979"/>
      <c r="ER738" s="979"/>
      <c r="ES738" s="979"/>
      <c r="ET738" s="979"/>
      <c r="EU738" s="979"/>
      <c r="EV738" s="979"/>
      <c r="EW738" s="979"/>
      <c r="EX738" s="979"/>
      <c r="EY738" s="979"/>
      <c r="EZ738" s="979"/>
      <c r="FA738" s="979"/>
      <c r="FB738" s="979"/>
      <c r="FC738" s="979"/>
      <c r="FD738" s="979"/>
      <c r="FE738" s="979"/>
      <c r="FF738" s="979"/>
      <c r="FG738" s="979"/>
      <c r="FH738" s="979"/>
      <c r="FI738" s="979"/>
      <c r="FJ738" s="979"/>
      <c r="FK738" s="979"/>
      <c r="FL738" s="979"/>
      <c r="FM738" s="979"/>
      <c r="FN738" s="979"/>
      <c r="FO738" s="979"/>
      <c r="FP738" s="979"/>
      <c r="FQ738" s="979"/>
      <c r="FR738" s="979"/>
      <c r="FS738" s="979"/>
      <c r="FT738" s="979"/>
      <c r="FU738" s="979"/>
      <c r="FV738" s="979"/>
      <c r="FW738" s="979"/>
      <c r="FX738" s="979"/>
      <c r="FY738" s="979"/>
      <c r="FZ738" s="979"/>
      <c r="GA738" s="979"/>
      <c r="GB738" s="979"/>
      <c r="GC738" s="979"/>
      <c r="GD738" s="979"/>
      <c r="GE738" s="979"/>
      <c r="GF738" s="979"/>
      <c r="GG738" s="979"/>
      <c r="GH738" s="979"/>
      <c r="GI738" s="979"/>
      <c r="GJ738" s="979"/>
      <c r="GK738" s="979"/>
      <c r="GL738" s="979"/>
      <c r="GM738" s="979"/>
      <c r="GN738" s="979"/>
      <c r="GO738" s="979"/>
      <c r="GP738" s="979"/>
      <c r="GQ738" s="979"/>
      <c r="GR738" s="979"/>
      <c r="GS738" s="979"/>
      <c r="GT738" s="979"/>
      <c r="GU738" s="979"/>
      <c r="GV738" s="979"/>
      <c r="GW738" s="979"/>
      <c r="GX738" s="979"/>
      <c r="GY738" s="979"/>
      <c r="GZ738" s="979"/>
      <c r="HA738" s="979"/>
      <c r="HB738" s="979"/>
      <c r="HC738" s="979"/>
      <c r="HD738" s="979"/>
      <c r="HE738" s="979"/>
      <c r="HF738" s="979"/>
      <c r="HG738" s="979"/>
      <c r="HH738" s="979"/>
      <c r="HI738" s="979"/>
      <c r="HJ738" s="979"/>
      <c r="HK738" s="979"/>
      <c r="HL738" s="979"/>
      <c r="HM738" s="979"/>
      <c r="HN738" s="979"/>
      <c r="HO738" s="979"/>
      <c r="HP738" s="979"/>
      <c r="HQ738" s="979"/>
      <c r="HR738" s="979"/>
      <c r="HS738" s="979"/>
      <c r="HT738" s="979"/>
      <c r="HU738" s="979"/>
      <c r="HV738" s="979"/>
      <c r="HW738" s="979"/>
      <c r="HX738" s="979"/>
      <c r="HY738" s="979"/>
      <c r="HZ738" s="979"/>
      <c r="IA738" s="979"/>
      <c r="IB738" s="979"/>
      <c r="IC738" s="979"/>
      <c r="ID738" s="979"/>
      <c r="IE738" s="979"/>
      <c r="IF738" s="979"/>
      <c r="IG738" s="979"/>
      <c r="IH738" s="979"/>
      <c r="II738" s="979"/>
      <c r="IJ738" s="979"/>
      <c r="IK738" s="979"/>
      <c r="IL738" s="979"/>
      <c r="IM738" s="979"/>
      <c r="IN738" s="979"/>
      <c r="IO738" s="979"/>
      <c r="IP738" s="979"/>
      <c r="IQ738" s="979"/>
      <c r="IR738" s="979"/>
      <c r="IS738" s="979"/>
      <c r="IT738" s="979"/>
      <c r="IU738" s="979"/>
      <c r="IV738" s="979"/>
      <c r="IW738" s="979"/>
      <c r="IX738" s="979"/>
      <c r="IY738" s="979"/>
      <c r="IZ738" s="979"/>
      <c r="JA738" s="979"/>
      <c r="JB738" s="979"/>
      <c r="JC738" s="979"/>
      <c r="JD738" s="979"/>
      <c r="JE738" s="979"/>
      <c r="JF738" s="979"/>
      <c r="JG738" s="979"/>
      <c r="JH738" s="979"/>
      <c r="JI738" s="979"/>
      <c r="JJ738" s="979"/>
      <c r="JK738" s="979"/>
      <c r="JL738" s="979"/>
      <c r="JM738" s="979"/>
      <c r="JN738" s="979"/>
      <c r="JO738" s="979"/>
      <c r="JP738" s="979"/>
      <c r="JQ738" s="979"/>
      <c r="JR738" s="979"/>
      <c r="JS738" s="979"/>
      <c r="JT738" s="979"/>
      <c r="JU738" s="979"/>
      <c r="JV738" s="979"/>
      <c r="JW738" s="979"/>
      <c r="JX738" s="979"/>
      <c r="JY738" s="979"/>
      <c r="JZ738" s="979"/>
      <c r="KA738" s="979"/>
      <c r="KB738" s="984"/>
    </row>
    <row r="739" spans="2:288" ht="15" customHeight="1" x14ac:dyDescent="0.25">
      <c r="B739" s="1590" t="s">
        <v>1870</v>
      </c>
      <c r="C739" s="1588" t="str">
        <v/>
      </c>
      <c r="D739" s="1588" t="str">
        <v/>
      </c>
      <c r="E739" s="1588" t="str">
        <v/>
      </c>
      <c r="F739" s="1588" t="str">
        <v/>
      </c>
      <c r="G739" s="1588" t="str">
        <v/>
      </c>
      <c r="H739" s="979"/>
      <c r="I739" s="979"/>
      <c r="J739" s="979"/>
      <c r="K739" s="979"/>
      <c r="L739" s="979"/>
      <c r="M739" s="979"/>
      <c r="N739" s="979"/>
      <c r="O739" s="979"/>
      <c r="P739" s="979"/>
      <c r="Q739" s="979"/>
      <c r="R739" s="979"/>
      <c r="S739" s="979"/>
      <c r="T739" s="979"/>
      <c r="U739" s="979"/>
      <c r="V739" s="979"/>
      <c r="W739" s="979"/>
      <c r="X739" s="979"/>
      <c r="Y739" s="979"/>
      <c r="Z739" s="979"/>
      <c r="AA739" s="979"/>
      <c r="AB739" s="979"/>
      <c r="AC739" s="979"/>
      <c r="AD739" s="979"/>
      <c r="AE739" s="979"/>
      <c r="AF739" s="979"/>
      <c r="AG739" s="979"/>
      <c r="AH739" s="979"/>
      <c r="AI739" s="979"/>
      <c r="AJ739" s="979"/>
      <c r="AK739" s="979"/>
      <c r="AL739" s="979"/>
      <c r="AM739" s="979"/>
      <c r="AN739" s="979"/>
      <c r="AO739" s="979"/>
      <c r="AP739" s="979"/>
      <c r="AQ739" s="979"/>
      <c r="AR739" s="979"/>
      <c r="AS739" s="979"/>
      <c r="AT739" s="979"/>
      <c r="AU739" s="979"/>
      <c r="AV739" s="979"/>
      <c r="AW739" s="979"/>
      <c r="AX739" s="979"/>
      <c r="AY739" s="979"/>
      <c r="AZ739" s="979"/>
      <c r="BA739" s="979"/>
      <c r="BB739" s="979"/>
      <c r="BC739" s="979"/>
      <c r="BD739" s="979"/>
      <c r="BE739" s="979"/>
      <c r="BF739" s="979"/>
      <c r="BG739" s="979"/>
      <c r="BH739" s="979"/>
      <c r="BI739" s="979"/>
      <c r="BJ739" s="979"/>
      <c r="BK739" s="979"/>
      <c r="BL739" s="979"/>
      <c r="BM739" s="979"/>
      <c r="BN739" s="979"/>
      <c r="BO739" s="979"/>
      <c r="BP739" s="979"/>
      <c r="BQ739" s="979"/>
      <c r="BR739" s="979"/>
      <c r="BS739" s="979"/>
      <c r="BT739" s="979"/>
      <c r="BU739" s="979"/>
      <c r="BV739" s="979"/>
      <c r="BW739" s="979"/>
      <c r="BX739" s="979"/>
      <c r="BY739" s="979"/>
      <c r="BZ739" s="979"/>
      <c r="CA739" s="979"/>
      <c r="CB739" s="979"/>
      <c r="CC739" s="979"/>
      <c r="CD739" s="979"/>
      <c r="CE739" s="979"/>
      <c r="CF739" s="979"/>
      <c r="CG739" s="979"/>
      <c r="CH739" s="979"/>
      <c r="CI739" s="979"/>
      <c r="CJ739" s="979"/>
      <c r="CK739" s="979"/>
      <c r="CL739" s="979"/>
      <c r="CM739" s="979"/>
      <c r="CN739" s="979"/>
      <c r="CO739" s="979"/>
      <c r="CP739" s="979"/>
      <c r="CQ739" s="979"/>
      <c r="CR739" s="979"/>
      <c r="CS739" s="979"/>
      <c r="CT739" s="979"/>
      <c r="CU739" s="979"/>
      <c r="CV739" s="979"/>
      <c r="CW739" s="979"/>
      <c r="CX739" s="979"/>
      <c r="CY739" s="979"/>
      <c r="CZ739" s="979"/>
      <c r="DA739" s="979"/>
      <c r="DB739" s="979"/>
      <c r="DC739" s="979"/>
      <c r="DD739" s="979"/>
      <c r="DE739" s="979"/>
      <c r="DF739" s="979"/>
      <c r="DG739" s="979"/>
      <c r="DH739" s="979"/>
      <c r="DI739" s="979"/>
      <c r="DJ739" s="979"/>
      <c r="DK739" s="979"/>
      <c r="DL739" s="979"/>
      <c r="DM739" s="979"/>
      <c r="DN739" s="979"/>
      <c r="DO739" s="979"/>
      <c r="DP739" s="979"/>
      <c r="DQ739" s="979"/>
      <c r="DR739" s="979"/>
      <c r="DS739" s="979"/>
      <c r="DT739" s="979"/>
      <c r="DU739" s="979"/>
      <c r="DV739" s="979"/>
      <c r="DW739" s="979"/>
      <c r="DX739" s="979"/>
      <c r="DY739" s="979"/>
      <c r="DZ739" s="979"/>
      <c r="EA739" s="979"/>
      <c r="EB739" s="979"/>
      <c r="EC739" s="979"/>
      <c r="ED739" s="979"/>
      <c r="EE739" s="979"/>
      <c r="EF739" s="979"/>
      <c r="EG739" s="979"/>
      <c r="EH739" s="979"/>
      <c r="EI739" s="979"/>
      <c r="EJ739" s="979"/>
      <c r="EK739" s="979"/>
      <c r="EL739" s="979"/>
      <c r="EM739" s="979"/>
      <c r="EN739" s="979"/>
      <c r="EO739" s="979"/>
      <c r="EP739" s="979"/>
      <c r="EQ739" s="979"/>
      <c r="ER739" s="979"/>
      <c r="ES739" s="979"/>
      <c r="ET739" s="979"/>
      <c r="EU739" s="979"/>
      <c r="EV739" s="979"/>
      <c r="EW739" s="979"/>
      <c r="EX739" s="979"/>
      <c r="EY739" s="979"/>
      <c r="EZ739" s="979"/>
      <c r="FA739" s="979"/>
      <c r="FB739" s="979"/>
      <c r="FC739" s="979"/>
      <c r="FD739" s="979"/>
      <c r="FE739" s="979"/>
      <c r="FF739" s="979"/>
      <c r="FG739" s="979"/>
      <c r="FH739" s="979"/>
      <c r="FI739" s="979"/>
      <c r="FJ739" s="979"/>
      <c r="FK739" s="979"/>
      <c r="FL739" s="979"/>
      <c r="FM739" s="979"/>
      <c r="FN739" s="979"/>
      <c r="FO739" s="979"/>
      <c r="FP739" s="979"/>
      <c r="FQ739" s="979"/>
      <c r="FR739" s="979"/>
      <c r="FS739" s="979"/>
      <c r="FT739" s="979"/>
      <c r="FU739" s="979"/>
      <c r="FV739" s="979"/>
      <c r="FW739" s="979"/>
      <c r="FX739" s="979"/>
      <c r="FY739" s="979"/>
      <c r="FZ739" s="979"/>
      <c r="GA739" s="979"/>
      <c r="GB739" s="979"/>
      <c r="GC739" s="979"/>
      <c r="GD739" s="979"/>
      <c r="GE739" s="979"/>
      <c r="GF739" s="979"/>
      <c r="GG739" s="979"/>
      <c r="GH739" s="979"/>
      <c r="GI739" s="979"/>
      <c r="GJ739" s="979"/>
      <c r="GK739" s="979"/>
      <c r="GL739" s="979"/>
      <c r="GM739" s="979"/>
      <c r="GN739" s="979"/>
      <c r="GO739" s="979"/>
      <c r="GP739" s="979"/>
      <c r="GQ739" s="979"/>
      <c r="GR739" s="979"/>
      <c r="GS739" s="979"/>
      <c r="GT739" s="979"/>
      <c r="GU739" s="979"/>
      <c r="GV739" s="979"/>
      <c r="GW739" s="979"/>
      <c r="GX739" s="979"/>
      <c r="GY739" s="979"/>
      <c r="GZ739" s="979"/>
      <c r="HA739" s="979"/>
      <c r="HB739" s="979"/>
      <c r="HC739" s="979"/>
      <c r="HD739" s="979"/>
      <c r="HE739" s="979"/>
      <c r="HF739" s="979"/>
      <c r="HG739" s="979"/>
      <c r="HH739" s="979"/>
      <c r="HI739" s="979"/>
      <c r="HJ739" s="979"/>
      <c r="HK739" s="979"/>
      <c r="HL739" s="979"/>
      <c r="HM739" s="979"/>
      <c r="HN739" s="979"/>
      <c r="HO739" s="979"/>
      <c r="HP739" s="979"/>
      <c r="HQ739" s="979"/>
      <c r="HR739" s="979"/>
      <c r="HS739" s="979"/>
      <c r="HT739" s="979"/>
      <c r="HU739" s="979"/>
      <c r="HV739" s="979"/>
      <c r="HW739" s="979"/>
      <c r="HX739" s="979"/>
      <c r="HY739" s="979"/>
      <c r="HZ739" s="979"/>
      <c r="IA739" s="979"/>
      <c r="IB739" s="979"/>
      <c r="IC739" s="979"/>
      <c r="ID739" s="979"/>
      <c r="IE739" s="979"/>
      <c r="IF739" s="979"/>
      <c r="IG739" s="979"/>
      <c r="IH739" s="979"/>
      <c r="II739" s="979"/>
      <c r="IJ739" s="979"/>
      <c r="IK739" s="979"/>
      <c r="IL739" s="979"/>
      <c r="IM739" s="979"/>
      <c r="IN739" s="979"/>
      <c r="IO739" s="979"/>
      <c r="IP739" s="979"/>
      <c r="IQ739" s="979"/>
      <c r="IR739" s="979"/>
      <c r="IS739" s="979"/>
      <c r="IT739" s="979"/>
      <c r="IU739" s="979"/>
      <c r="IV739" s="979"/>
      <c r="IW739" s="979"/>
      <c r="IX739" s="979"/>
      <c r="IY739" s="979"/>
      <c r="IZ739" s="979"/>
      <c r="JA739" s="979"/>
      <c r="JB739" s="979"/>
      <c r="JC739" s="979"/>
      <c r="JD739" s="979"/>
      <c r="JE739" s="979"/>
      <c r="JF739" s="979"/>
      <c r="JG739" s="979"/>
      <c r="JH739" s="979"/>
      <c r="JI739" s="979"/>
      <c r="JJ739" s="979"/>
      <c r="JK739" s="979"/>
      <c r="JL739" s="979"/>
      <c r="JM739" s="979"/>
      <c r="JN739" s="979"/>
      <c r="JO739" s="979"/>
      <c r="JP739" s="979"/>
      <c r="JQ739" s="979"/>
      <c r="JR739" s="979"/>
      <c r="JS739" s="979"/>
      <c r="JT739" s="979"/>
      <c r="JU739" s="979"/>
      <c r="JV739" s="979"/>
      <c r="JW739" s="979"/>
      <c r="JX739" s="979"/>
      <c r="JY739" s="979"/>
      <c r="JZ739" s="979"/>
      <c r="KA739" s="979"/>
      <c r="KB739" s="984"/>
    </row>
    <row r="740" spans="2:288" ht="15" customHeight="1" x14ac:dyDescent="0.25">
      <c r="B740" s="1590" t="s">
        <v>1871</v>
      </c>
      <c r="C740" s="1588" t="str">
        <v/>
      </c>
      <c r="D740" s="1588" t="str">
        <v/>
      </c>
      <c r="E740" s="1588" t="str">
        <v/>
      </c>
      <c r="F740" s="1588" t="str">
        <v/>
      </c>
      <c r="G740" s="1588" t="str">
        <v/>
      </c>
      <c r="H740" s="979"/>
      <c r="I740" s="979"/>
      <c r="J740" s="979"/>
      <c r="K740" s="979"/>
      <c r="L740" s="979"/>
      <c r="M740" s="979"/>
      <c r="N740" s="979"/>
      <c r="O740" s="979"/>
      <c r="P740" s="979"/>
      <c r="Q740" s="979"/>
      <c r="R740" s="979"/>
      <c r="S740" s="979"/>
      <c r="T740" s="979"/>
      <c r="U740" s="979"/>
      <c r="V740" s="979"/>
      <c r="W740" s="979"/>
      <c r="X740" s="979"/>
      <c r="Y740" s="979"/>
      <c r="Z740" s="979"/>
      <c r="AA740" s="979"/>
      <c r="AB740" s="979"/>
      <c r="AC740" s="979"/>
      <c r="AD740" s="979"/>
      <c r="AE740" s="979"/>
      <c r="AF740" s="979"/>
      <c r="AG740" s="979"/>
      <c r="AH740" s="979"/>
      <c r="AI740" s="979"/>
      <c r="AJ740" s="979"/>
      <c r="AK740" s="979"/>
      <c r="AL740" s="979"/>
      <c r="AM740" s="979"/>
      <c r="AN740" s="979"/>
      <c r="AO740" s="979"/>
      <c r="AP740" s="979"/>
      <c r="AQ740" s="979"/>
      <c r="AR740" s="979"/>
      <c r="AS740" s="979"/>
      <c r="AT740" s="979"/>
      <c r="AU740" s="979"/>
      <c r="AV740" s="979"/>
      <c r="AW740" s="979"/>
      <c r="AX740" s="979"/>
      <c r="AY740" s="979"/>
      <c r="AZ740" s="979"/>
      <c r="BA740" s="979"/>
      <c r="BB740" s="979"/>
      <c r="BC740" s="979"/>
      <c r="BD740" s="979"/>
      <c r="BE740" s="979"/>
      <c r="BF740" s="979"/>
      <c r="BG740" s="979"/>
      <c r="BH740" s="979"/>
      <c r="BI740" s="979"/>
      <c r="BJ740" s="979"/>
      <c r="BK740" s="979"/>
      <c r="BL740" s="979"/>
      <c r="BM740" s="979"/>
      <c r="BN740" s="979"/>
      <c r="BO740" s="979"/>
      <c r="BP740" s="979"/>
      <c r="BQ740" s="979"/>
      <c r="BR740" s="979"/>
      <c r="BS740" s="979"/>
      <c r="BT740" s="979"/>
      <c r="BU740" s="979"/>
      <c r="BV740" s="979"/>
      <c r="BW740" s="979"/>
      <c r="BX740" s="979"/>
      <c r="BY740" s="979"/>
      <c r="BZ740" s="979"/>
      <c r="CA740" s="979"/>
      <c r="CB740" s="979"/>
      <c r="CC740" s="979"/>
      <c r="CD740" s="979"/>
      <c r="CE740" s="979"/>
      <c r="CF740" s="979"/>
      <c r="CG740" s="979"/>
      <c r="CH740" s="979"/>
      <c r="CI740" s="979"/>
      <c r="CJ740" s="979"/>
      <c r="CK740" s="979"/>
      <c r="CL740" s="979"/>
      <c r="CM740" s="979"/>
      <c r="CN740" s="979"/>
      <c r="CO740" s="979"/>
      <c r="CP740" s="979"/>
      <c r="CQ740" s="979"/>
      <c r="CR740" s="979"/>
      <c r="CS740" s="979"/>
      <c r="CT740" s="979"/>
      <c r="CU740" s="979"/>
      <c r="CV740" s="979"/>
      <c r="CW740" s="979"/>
      <c r="CX740" s="979"/>
      <c r="CY740" s="979"/>
      <c r="CZ740" s="979"/>
      <c r="DA740" s="979"/>
      <c r="DB740" s="979"/>
      <c r="DC740" s="979"/>
      <c r="DD740" s="979"/>
      <c r="DE740" s="979"/>
      <c r="DF740" s="979"/>
      <c r="DG740" s="979"/>
      <c r="DH740" s="979"/>
      <c r="DI740" s="979"/>
      <c r="DJ740" s="979"/>
      <c r="DK740" s="979"/>
      <c r="DL740" s="979"/>
      <c r="DM740" s="979"/>
      <c r="DN740" s="979"/>
      <c r="DO740" s="979"/>
      <c r="DP740" s="979"/>
      <c r="DQ740" s="979"/>
      <c r="DR740" s="979"/>
      <c r="DS740" s="979"/>
      <c r="DT740" s="979"/>
      <c r="DU740" s="979"/>
      <c r="DV740" s="979"/>
      <c r="DW740" s="979"/>
      <c r="DX740" s="979"/>
      <c r="DY740" s="979"/>
      <c r="DZ740" s="979"/>
      <c r="EA740" s="979"/>
      <c r="EB740" s="979"/>
      <c r="EC740" s="979"/>
      <c r="ED740" s="979"/>
      <c r="EE740" s="979"/>
      <c r="EF740" s="979"/>
      <c r="EG740" s="979"/>
      <c r="EH740" s="979"/>
      <c r="EI740" s="979"/>
      <c r="EJ740" s="979"/>
      <c r="EK740" s="979"/>
      <c r="EL740" s="979"/>
      <c r="EM740" s="979"/>
      <c r="EN740" s="979"/>
      <c r="EO740" s="979"/>
      <c r="EP740" s="979"/>
      <c r="EQ740" s="979"/>
      <c r="ER740" s="979"/>
      <c r="ES740" s="979"/>
      <c r="ET740" s="979"/>
      <c r="EU740" s="979"/>
      <c r="EV740" s="979"/>
      <c r="EW740" s="979"/>
      <c r="EX740" s="979"/>
      <c r="EY740" s="979"/>
      <c r="EZ740" s="979"/>
      <c r="FA740" s="979"/>
      <c r="FB740" s="979"/>
      <c r="FC740" s="979"/>
      <c r="FD740" s="979"/>
      <c r="FE740" s="979"/>
      <c r="FF740" s="979"/>
      <c r="FG740" s="979"/>
      <c r="FH740" s="979"/>
      <c r="FI740" s="979"/>
      <c r="FJ740" s="979"/>
      <c r="FK740" s="979"/>
      <c r="FL740" s="979"/>
      <c r="FM740" s="979"/>
      <c r="FN740" s="979"/>
      <c r="FO740" s="979"/>
      <c r="FP740" s="979"/>
      <c r="FQ740" s="979"/>
      <c r="FR740" s="979"/>
      <c r="FS740" s="979"/>
      <c r="FT740" s="979"/>
      <c r="FU740" s="979"/>
      <c r="FV740" s="979"/>
      <c r="FW740" s="979"/>
      <c r="FX740" s="979"/>
      <c r="FY740" s="979"/>
      <c r="FZ740" s="979"/>
      <c r="GA740" s="979"/>
      <c r="GB740" s="979"/>
      <c r="GC740" s="979"/>
      <c r="GD740" s="979"/>
      <c r="GE740" s="979"/>
      <c r="GF740" s="979"/>
      <c r="GG740" s="979"/>
      <c r="GH740" s="979"/>
      <c r="GI740" s="979"/>
      <c r="GJ740" s="979"/>
      <c r="GK740" s="979"/>
      <c r="GL740" s="979"/>
      <c r="GM740" s="979"/>
      <c r="GN740" s="979"/>
      <c r="GO740" s="979"/>
      <c r="GP740" s="979"/>
      <c r="GQ740" s="979"/>
      <c r="GR740" s="979"/>
      <c r="GS740" s="979"/>
      <c r="GT740" s="979"/>
      <c r="GU740" s="979"/>
      <c r="GV740" s="979"/>
      <c r="GW740" s="979"/>
      <c r="GX740" s="979"/>
      <c r="GY740" s="979"/>
      <c r="GZ740" s="979"/>
      <c r="HA740" s="979"/>
      <c r="HB740" s="979"/>
      <c r="HC740" s="979"/>
      <c r="HD740" s="979"/>
      <c r="HE740" s="979"/>
      <c r="HF740" s="979"/>
      <c r="HG740" s="979"/>
      <c r="HH740" s="979"/>
      <c r="HI740" s="979"/>
      <c r="HJ740" s="979"/>
      <c r="HK740" s="979"/>
      <c r="HL740" s="979"/>
      <c r="HM740" s="979"/>
      <c r="HN740" s="979"/>
      <c r="HO740" s="979"/>
      <c r="HP740" s="979"/>
      <c r="HQ740" s="979"/>
      <c r="HR740" s="979"/>
      <c r="HS740" s="979"/>
      <c r="HT740" s="979"/>
      <c r="HU740" s="979"/>
      <c r="HV740" s="979"/>
      <c r="HW740" s="979"/>
      <c r="HX740" s="979"/>
      <c r="HY740" s="979"/>
      <c r="HZ740" s="979"/>
      <c r="IA740" s="979"/>
      <c r="IB740" s="979"/>
      <c r="IC740" s="979"/>
      <c r="ID740" s="979"/>
      <c r="IE740" s="979"/>
      <c r="IF740" s="979"/>
      <c r="IG740" s="979"/>
      <c r="IH740" s="979"/>
      <c r="II740" s="979"/>
      <c r="IJ740" s="979"/>
      <c r="IK740" s="979"/>
      <c r="IL740" s="979"/>
      <c r="IM740" s="979"/>
      <c r="IN740" s="979"/>
      <c r="IO740" s="979"/>
      <c r="IP740" s="979"/>
      <c r="IQ740" s="979"/>
      <c r="IR740" s="979"/>
      <c r="IS740" s="979"/>
      <c r="IT740" s="979"/>
      <c r="IU740" s="979"/>
      <c r="IV740" s="979"/>
      <c r="IW740" s="979"/>
      <c r="IX740" s="979"/>
      <c r="IY740" s="979"/>
      <c r="IZ740" s="979"/>
      <c r="JA740" s="979"/>
      <c r="JB740" s="979"/>
      <c r="JC740" s="979"/>
      <c r="JD740" s="979"/>
      <c r="JE740" s="979"/>
      <c r="JF740" s="979"/>
      <c r="JG740" s="979"/>
      <c r="JH740" s="979"/>
      <c r="JI740" s="979"/>
      <c r="JJ740" s="979"/>
      <c r="JK740" s="979"/>
      <c r="JL740" s="979"/>
      <c r="JM740" s="979"/>
      <c r="JN740" s="979"/>
      <c r="JO740" s="979"/>
      <c r="JP740" s="979"/>
      <c r="JQ740" s="979"/>
      <c r="JR740" s="979"/>
      <c r="JS740" s="979"/>
      <c r="JT740" s="979"/>
      <c r="JU740" s="979"/>
      <c r="JV740" s="979"/>
      <c r="JW740" s="979"/>
      <c r="JX740" s="979"/>
      <c r="JY740" s="979"/>
      <c r="JZ740" s="979"/>
      <c r="KA740" s="979"/>
      <c r="KB740" s="984"/>
    </row>
    <row r="741" spans="2:288" ht="15" customHeight="1" x14ac:dyDescent="0.25">
      <c r="B741" s="1590" t="s">
        <v>1872</v>
      </c>
      <c r="C741" s="1588" t="str">
        <v/>
      </c>
      <c r="D741" s="1588" t="str">
        <v/>
      </c>
      <c r="E741" s="1588" t="str">
        <v/>
      </c>
      <c r="F741" s="1588" t="str">
        <v/>
      </c>
      <c r="G741" s="1588" t="str">
        <v/>
      </c>
      <c r="H741" s="979"/>
      <c r="I741" s="979"/>
      <c r="J741" s="979"/>
      <c r="K741" s="979"/>
      <c r="L741" s="979"/>
      <c r="M741" s="979"/>
      <c r="N741" s="979"/>
      <c r="O741" s="979"/>
      <c r="P741" s="979"/>
      <c r="Q741" s="979"/>
      <c r="R741" s="979"/>
      <c r="S741" s="979"/>
      <c r="T741" s="979"/>
      <c r="U741" s="979"/>
      <c r="V741" s="979"/>
      <c r="W741" s="979"/>
      <c r="X741" s="979"/>
      <c r="Y741" s="979"/>
      <c r="Z741" s="979"/>
      <c r="AA741" s="979"/>
      <c r="AB741" s="979"/>
      <c r="AC741" s="979"/>
      <c r="AD741" s="979"/>
      <c r="AE741" s="979"/>
      <c r="AF741" s="979"/>
      <c r="AG741" s="979"/>
      <c r="AH741" s="979"/>
      <c r="AI741" s="979"/>
      <c r="AJ741" s="979"/>
      <c r="AK741" s="979"/>
      <c r="AL741" s="979"/>
      <c r="AM741" s="979"/>
      <c r="AN741" s="979"/>
      <c r="AO741" s="979"/>
      <c r="AP741" s="979"/>
      <c r="AQ741" s="979"/>
      <c r="AR741" s="979"/>
      <c r="AS741" s="979"/>
      <c r="AT741" s="979"/>
      <c r="AU741" s="979"/>
      <c r="AV741" s="979"/>
      <c r="AW741" s="979"/>
      <c r="AX741" s="979"/>
      <c r="AY741" s="979"/>
      <c r="AZ741" s="979"/>
      <c r="BA741" s="979"/>
      <c r="BB741" s="979"/>
      <c r="BC741" s="979"/>
      <c r="BD741" s="979"/>
      <c r="BE741" s="979"/>
      <c r="BF741" s="979"/>
      <c r="BG741" s="979"/>
      <c r="BH741" s="979"/>
      <c r="BI741" s="979"/>
      <c r="BJ741" s="979"/>
      <c r="BK741" s="979"/>
      <c r="BL741" s="979"/>
      <c r="BM741" s="979"/>
      <c r="BN741" s="979"/>
      <c r="BO741" s="979"/>
      <c r="BP741" s="979"/>
      <c r="BQ741" s="979"/>
      <c r="BR741" s="979"/>
      <c r="BS741" s="979"/>
      <c r="BT741" s="979"/>
      <c r="BU741" s="979"/>
      <c r="BV741" s="979"/>
      <c r="BW741" s="979"/>
      <c r="BX741" s="979"/>
      <c r="BY741" s="979"/>
      <c r="BZ741" s="979"/>
      <c r="CA741" s="979"/>
      <c r="CB741" s="979"/>
      <c r="CC741" s="979"/>
      <c r="CD741" s="979"/>
      <c r="CE741" s="979"/>
      <c r="CF741" s="979"/>
      <c r="CG741" s="979"/>
      <c r="CH741" s="979"/>
      <c r="CI741" s="979"/>
      <c r="CJ741" s="979"/>
      <c r="CK741" s="979"/>
      <c r="CL741" s="979"/>
      <c r="CM741" s="979"/>
      <c r="CN741" s="979"/>
      <c r="CO741" s="979"/>
      <c r="CP741" s="979"/>
      <c r="CQ741" s="979"/>
      <c r="CR741" s="979"/>
      <c r="CS741" s="979"/>
      <c r="CT741" s="979"/>
      <c r="CU741" s="979"/>
      <c r="CV741" s="979"/>
      <c r="CW741" s="979"/>
      <c r="CX741" s="979"/>
      <c r="CY741" s="979"/>
      <c r="CZ741" s="979"/>
      <c r="DA741" s="979"/>
      <c r="DB741" s="979"/>
      <c r="DC741" s="979"/>
      <c r="DD741" s="979"/>
      <c r="DE741" s="979"/>
      <c r="DF741" s="979"/>
      <c r="DG741" s="979"/>
      <c r="DH741" s="979"/>
      <c r="DI741" s="979"/>
      <c r="DJ741" s="979"/>
      <c r="DK741" s="979"/>
      <c r="DL741" s="979"/>
      <c r="DM741" s="979"/>
      <c r="DN741" s="979"/>
      <c r="DO741" s="979"/>
      <c r="DP741" s="979"/>
      <c r="DQ741" s="979"/>
      <c r="DR741" s="979"/>
      <c r="DS741" s="979"/>
      <c r="DT741" s="979"/>
      <c r="DU741" s="979"/>
      <c r="DV741" s="979"/>
      <c r="DW741" s="979"/>
      <c r="DX741" s="979"/>
      <c r="DY741" s="979"/>
      <c r="DZ741" s="979"/>
      <c r="EA741" s="979"/>
      <c r="EB741" s="979"/>
      <c r="EC741" s="979"/>
      <c r="ED741" s="979"/>
      <c r="EE741" s="979"/>
      <c r="EF741" s="979"/>
      <c r="EG741" s="979"/>
      <c r="EH741" s="979"/>
      <c r="EI741" s="979"/>
      <c r="EJ741" s="979"/>
      <c r="EK741" s="979"/>
      <c r="EL741" s="979"/>
      <c r="EM741" s="979"/>
      <c r="EN741" s="979"/>
      <c r="EO741" s="979"/>
      <c r="EP741" s="979"/>
      <c r="EQ741" s="979"/>
      <c r="ER741" s="979"/>
      <c r="ES741" s="979"/>
      <c r="ET741" s="979"/>
      <c r="EU741" s="979"/>
      <c r="EV741" s="979"/>
      <c r="EW741" s="979"/>
      <c r="EX741" s="979"/>
      <c r="EY741" s="979"/>
      <c r="EZ741" s="979"/>
      <c r="FA741" s="979"/>
      <c r="FB741" s="979"/>
      <c r="FC741" s="979"/>
      <c r="FD741" s="979"/>
      <c r="FE741" s="979"/>
      <c r="FF741" s="979"/>
      <c r="FG741" s="979"/>
      <c r="FH741" s="979"/>
      <c r="FI741" s="979"/>
      <c r="FJ741" s="979"/>
      <c r="FK741" s="979"/>
      <c r="FL741" s="979"/>
      <c r="FM741" s="979"/>
      <c r="FN741" s="979"/>
      <c r="FO741" s="979"/>
      <c r="FP741" s="979"/>
      <c r="FQ741" s="979"/>
      <c r="FR741" s="979"/>
      <c r="FS741" s="979"/>
      <c r="FT741" s="979"/>
      <c r="FU741" s="979"/>
      <c r="FV741" s="979"/>
      <c r="FW741" s="979"/>
      <c r="FX741" s="979"/>
      <c r="FY741" s="979"/>
      <c r="FZ741" s="979"/>
      <c r="GA741" s="979"/>
      <c r="GB741" s="979"/>
      <c r="GC741" s="979"/>
      <c r="GD741" s="979"/>
      <c r="GE741" s="979"/>
      <c r="GF741" s="979"/>
      <c r="GG741" s="979"/>
      <c r="GH741" s="979"/>
      <c r="GI741" s="979"/>
      <c r="GJ741" s="979"/>
      <c r="GK741" s="979"/>
      <c r="GL741" s="979"/>
      <c r="GM741" s="979"/>
      <c r="GN741" s="979"/>
      <c r="GO741" s="979"/>
      <c r="GP741" s="979"/>
      <c r="GQ741" s="979"/>
      <c r="GR741" s="979"/>
      <c r="GS741" s="979"/>
      <c r="GT741" s="979"/>
      <c r="GU741" s="979"/>
      <c r="GV741" s="979"/>
      <c r="GW741" s="979"/>
      <c r="GX741" s="979"/>
      <c r="GY741" s="979"/>
      <c r="GZ741" s="979"/>
      <c r="HA741" s="979"/>
      <c r="HB741" s="979"/>
      <c r="HC741" s="979"/>
      <c r="HD741" s="979"/>
      <c r="HE741" s="979"/>
      <c r="HF741" s="979"/>
      <c r="HG741" s="979"/>
      <c r="HH741" s="979"/>
      <c r="HI741" s="979"/>
      <c r="HJ741" s="979"/>
      <c r="HK741" s="979"/>
      <c r="HL741" s="979"/>
      <c r="HM741" s="979"/>
      <c r="HN741" s="979"/>
      <c r="HO741" s="979"/>
      <c r="HP741" s="979"/>
      <c r="HQ741" s="979"/>
      <c r="HR741" s="979"/>
      <c r="HS741" s="979"/>
      <c r="HT741" s="979"/>
      <c r="HU741" s="979"/>
      <c r="HV741" s="979"/>
      <c r="HW741" s="979"/>
      <c r="HX741" s="979"/>
      <c r="HY741" s="979"/>
      <c r="HZ741" s="979"/>
      <c r="IA741" s="979"/>
      <c r="IB741" s="979"/>
      <c r="IC741" s="979"/>
      <c r="ID741" s="979"/>
      <c r="IE741" s="979"/>
      <c r="IF741" s="979"/>
      <c r="IG741" s="979"/>
      <c r="IH741" s="979"/>
      <c r="II741" s="979"/>
      <c r="IJ741" s="979"/>
      <c r="IK741" s="979"/>
      <c r="IL741" s="979"/>
      <c r="IM741" s="979"/>
      <c r="IN741" s="979"/>
      <c r="IO741" s="979"/>
      <c r="IP741" s="979"/>
      <c r="IQ741" s="979"/>
      <c r="IR741" s="979"/>
      <c r="IS741" s="979"/>
      <c r="IT741" s="979"/>
      <c r="IU741" s="979"/>
      <c r="IV741" s="979"/>
      <c r="IW741" s="979"/>
      <c r="IX741" s="979"/>
      <c r="IY741" s="979"/>
      <c r="IZ741" s="979"/>
      <c r="JA741" s="979"/>
      <c r="JB741" s="979"/>
      <c r="JC741" s="979"/>
      <c r="JD741" s="979"/>
      <c r="JE741" s="979"/>
      <c r="JF741" s="979"/>
      <c r="JG741" s="979"/>
      <c r="JH741" s="979"/>
      <c r="JI741" s="979"/>
      <c r="JJ741" s="979"/>
      <c r="JK741" s="979"/>
      <c r="JL741" s="979"/>
      <c r="JM741" s="979"/>
      <c r="JN741" s="979"/>
      <c r="JO741" s="979"/>
      <c r="JP741" s="979"/>
      <c r="JQ741" s="979"/>
      <c r="JR741" s="979"/>
      <c r="JS741" s="979"/>
      <c r="JT741" s="979"/>
      <c r="JU741" s="979"/>
      <c r="JV741" s="979"/>
      <c r="JW741" s="979"/>
      <c r="JX741" s="979"/>
      <c r="JY741" s="979"/>
      <c r="JZ741" s="979"/>
      <c r="KA741" s="979"/>
      <c r="KB741" s="984"/>
    </row>
    <row r="742" spans="2:288" ht="15" customHeight="1" x14ac:dyDescent="0.25">
      <c r="B742" s="1590" t="s">
        <v>1873</v>
      </c>
      <c r="C742" s="1588" t="str">
        <v/>
      </c>
      <c r="D742" s="1588" t="str">
        <v/>
      </c>
      <c r="E742" s="1588" t="str">
        <v/>
      </c>
      <c r="F742" s="1588" t="str">
        <v/>
      </c>
      <c r="G742" s="1588" t="str">
        <v/>
      </c>
      <c r="H742" s="979"/>
      <c r="I742" s="979"/>
      <c r="J742" s="979"/>
      <c r="K742" s="979"/>
      <c r="L742" s="979"/>
      <c r="M742" s="979"/>
      <c r="N742" s="979"/>
      <c r="O742" s="979"/>
      <c r="P742" s="979"/>
      <c r="Q742" s="979"/>
      <c r="R742" s="979"/>
      <c r="S742" s="979"/>
      <c r="T742" s="979"/>
      <c r="U742" s="979"/>
      <c r="V742" s="979"/>
      <c r="W742" s="979"/>
      <c r="X742" s="979"/>
      <c r="Y742" s="979"/>
      <c r="Z742" s="979"/>
      <c r="AA742" s="979"/>
      <c r="AB742" s="979"/>
      <c r="AC742" s="979"/>
      <c r="AD742" s="979"/>
      <c r="AE742" s="979"/>
      <c r="AF742" s="979"/>
      <c r="AG742" s="979"/>
      <c r="AH742" s="979"/>
      <c r="AI742" s="979"/>
      <c r="AJ742" s="979"/>
      <c r="AK742" s="979"/>
      <c r="AL742" s="979"/>
      <c r="AM742" s="979"/>
      <c r="AN742" s="979"/>
      <c r="AO742" s="979"/>
      <c r="AP742" s="979"/>
      <c r="AQ742" s="979"/>
      <c r="AR742" s="979"/>
      <c r="AS742" s="979"/>
      <c r="AT742" s="979"/>
      <c r="AU742" s="979"/>
      <c r="AV742" s="979"/>
      <c r="AW742" s="979"/>
      <c r="AX742" s="979"/>
      <c r="AY742" s="979"/>
      <c r="AZ742" s="979"/>
      <c r="BA742" s="979"/>
      <c r="BB742" s="979"/>
      <c r="BC742" s="979"/>
      <c r="BD742" s="979"/>
      <c r="BE742" s="979"/>
      <c r="BF742" s="979"/>
      <c r="BG742" s="979"/>
      <c r="BH742" s="979"/>
      <c r="BI742" s="979"/>
      <c r="BJ742" s="979"/>
      <c r="BK742" s="979"/>
      <c r="BL742" s="979"/>
      <c r="BM742" s="979"/>
      <c r="BN742" s="979"/>
      <c r="BO742" s="979"/>
      <c r="BP742" s="979"/>
      <c r="BQ742" s="979"/>
      <c r="BR742" s="979"/>
      <c r="BS742" s="979"/>
      <c r="BT742" s="979"/>
      <c r="BU742" s="979"/>
      <c r="BV742" s="979"/>
      <c r="BW742" s="979"/>
      <c r="BX742" s="979"/>
      <c r="BY742" s="979"/>
      <c r="BZ742" s="979"/>
      <c r="CA742" s="979"/>
      <c r="CB742" s="979"/>
      <c r="CC742" s="979"/>
      <c r="CD742" s="979"/>
      <c r="CE742" s="979"/>
      <c r="CF742" s="979"/>
      <c r="CG742" s="979"/>
      <c r="CH742" s="979"/>
      <c r="CI742" s="979"/>
      <c r="CJ742" s="979"/>
      <c r="CK742" s="979"/>
      <c r="CL742" s="979"/>
      <c r="CM742" s="979"/>
      <c r="CN742" s="979"/>
      <c r="CO742" s="979"/>
      <c r="CP742" s="979"/>
      <c r="CQ742" s="979"/>
      <c r="CR742" s="979"/>
      <c r="CS742" s="979"/>
      <c r="CT742" s="979"/>
      <c r="CU742" s="979"/>
      <c r="CV742" s="979"/>
      <c r="CW742" s="979"/>
      <c r="CX742" s="979"/>
      <c r="CY742" s="979"/>
      <c r="CZ742" s="979"/>
      <c r="DA742" s="979"/>
      <c r="DB742" s="979"/>
      <c r="DC742" s="979"/>
      <c r="DD742" s="979"/>
      <c r="DE742" s="979"/>
      <c r="DF742" s="979"/>
      <c r="DG742" s="979"/>
      <c r="DH742" s="979"/>
      <c r="DI742" s="979"/>
      <c r="DJ742" s="979"/>
      <c r="DK742" s="979"/>
      <c r="DL742" s="979"/>
      <c r="DM742" s="979"/>
      <c r="DN742" s="979"/>
      <c r="DO742" s="979"/>
      <c r="DP742" s="979"/>
      <c r="DQ742" s="979"/>
      <c r="DR742" s="979"/>
      <c r="DS742" s="979"/>
      <c r="DT742" s="979"/>
      <c r="DU742" s="979"/>
      <c r="DV742" s="979"/>
      <c r="DW742" s="979"/>
      <c r="DX742" s="979"/>
      <c r="DY742" s="979"/>
      <c r="DZ742" s="979"/>
      <c r="EA742" s="979"/>
      <c r="EB742" s="979"/>
      <c r="EC742" s="979"/>
      <c r="ED742" s="979"/>
      <c r="EE742" s="979"/>
      <c r="EF742" s="979"/>
      <c r="EG742" s="979"/>
      <c r="EH742" s="979"/>
      <c r="EI742" s="979"/>
      <c r="EJ742" s="979"/>
      <c r="EK742" s="979"/>
      <c r="EL742" s="979"/>
      <c r="EM742" s="979"/>
      <c r="EN742" s="979"/>
      <c r="EO742" s="979"/>
      <c r="EP742" s="979"/>
      <c r="EQ742" s="979"/>
      <c r="ER742" s="979"/>
      <c r="ES742" s="979"/>
      <c r="ET742" s="979"/>
      <c r="EU742" s="979"/>
      <c r="EV742" s="979"/>
      <c r="EW742" s="979"/>
      <c r="EX742" s="979"/>
      <c r="EY742" s="979"/>
      <c r="EZ742" s="979"/>
      <c r="FA742" s="979"/>
      <c r="FB742" s="979"/>
      <c r="FC742" s="979"/>
      <c r="FD742" s="979"/>
      <c r="FE742" s="979"/>
      <c r="FF742" s="979"/>
      <c r="FG742" s="979"/>
      <c r="FH742" s="979"/>
      <c r="FI742" s="979"/>
      <c r="FJ742" s="979"/>
      <c r="FK742" s="979"/>
      <c r="FL742" s="979"/>
      <c r="FM742" s="979"/>
      <c r="FN742" s="979"/>
      <c r="FO742" s="979"/>
      <c r="FP742" s="979"/>
      <c r="FQ742" s="979"/>
      <c r="FR742" s="979"/>
      <c r="FS742" s="979"/>
      <c r="FT742" s="979"/>
      <c r="FU742" s="979"/>
      <c r="FV742" s="979"/>
      <c r="FW742" s="979"/>
      <c r="FX742" s="979"/>
      <c r="FY742" s="979"/>
      <c r="FZ742" s="979"/>
      <c r="GA742" s="979"/>
      <c r="GB742" s="979"/>
      <c r="GC742" s="979"/>
      <c r="GD742" s="979"/>
      <c r="GE742" s="979"/>
      <c r="GF742" s="979"/>
      <c r="GG742" s="979"/>
      <c r="GH742" s="979"/>
      <c r="GI742" s="979"/>
      <c r="GJ742" s="979"/>
      <c r="GK742" s="979"/>
      <c r="GL742" s="979"/>
      <c r="GM742" s="979"/>
      <c r="GN742" s="979"/>
      <c r="GO742" s="979"/>
      <c r="GP742" s="979"/>
      <c r="GQ742" s="979"/>
      <c r="GR742" s="979"/>
      <c r="GS742" s="979"/>
      <c r="GT742" s="979"/>
      <c r="GU742" s="979"/>
      <c r="GV742" s="979"/>
      <c r="GW742" s="979"/>
      <c r="GX742" s="979"/>
      <c r="GY742" s="979"/>
      <c r="GZ742" s="979"/>
      <c r="HA742" s="979"/>
      <c r="HB742" s="979"/>
      <c r="HC742" s="979"/>
      <c r="HD742" s="979"/>
      <c r="HE742" s="979"/>
      <c r="HF742" s="979"/>
      <c r="HG742" s="979"/>
      <c r="HH742" s="979"/>
      <c r="HI742" s="979"/>
      <c r="HJ742" s="979"/>
      <c r="HK742" s="979"/>
      <c r="HL742" s="979"/>
      <c r="HM742" s="979"/>
      <c r="HN742" s="979"/>
      <c r="HO742" s="979"/>
      <c r="HP742" s="979"/>
      <c r="HQ742" s="979"/>
      <c r="HR742" s="979"/>
      <c r="HS742" s="979"/>
      <c r="HT742" s="979"/>
      <c r="HU742" s="979"/>
      <c r="HV742" s="979"/>
      <c r="HW742" s="979"/>
      <c r="HX742" s="979"/>
      <c r="HY742" s="979"/>
      <c r="HZ742" s="979"/>
      <c r="IA742" s="979"/>
      <c r="IB742" s="979"/>
      <c r="IC742" s="979"/>
      <c r="ID742" s="979"/>
      <c r="IE742" s="979"/>
      <c r="IF742" s="979"/>
      <c r="IG742" s="979"/>
      <c r="IH742" s="979"/>
      <c r="II742" s="979"/>
      <c r="IJ742" s="979"/>
      <c r="IK742" s="979"/>
      <c r="IL742" s="979"/>
      <c r="IM742" s="979"/>
      <c r="IN742" s="979"/>
      <c r="IO742" s="979"/>
      <c r="IP742" s="979"/>
      <c r="IQ742" s="979"/>
      <c r="IR742" s="979"/>
      <c r="IS742" s="979"/>
      <c r="IT742" s="979"/>
      <c r="IU742" s="979"/>
      <c r="IV742" s="979"/>
      <c r="IW742" s="979"/>
      <c r="IX742" s="979"/>
      <c r="IY742" s="979"/>
      <c r="IZ742" s="979"/>
      <c r="JA742" s="979"/>
      <c r="JB742" s="979"/>
      <c r="JC742" s="979"/>
      <c r="JD742" s="979"/>
      <c r="JE742" s="979"/>
      <c r="JF742" s="979"/>
      <c r="JG742" s="979"/>
      <c r="JH742" s="979"/>
      <c r="JI742" s="979"/>
      <c r="JJ742" s="979"/>
      <c r="JK742" s="979"/>
      <c r="JL742" s="979"/>
      <c r="JM742" s="979"/>
      <c r="JN742" s="979"/>
      <c r="JO742" s="979"/>
      <c r="JP742" s="979"/>
      <c r="JQ742" s="979"/>
      <c r="JR742" s="979"/>
      <c r="JS742" s="979"/>
      <c r="JT742" s="979"/>
      <c r="JU742" s="979"/>
      <c r="JV742" s="979"/>
      <c r="JW742" s="979"/>
      <c r="JX742" s="979"/>
      <c r="JY742" s="979"/>
      <c r="JZ742" s="979"/>
      <c r="KA742" s="979"/>
      <c r="KB742" s="984"/>
    </row>
    <row r="743" spans="2:288" ht="15" customHeight="1" x14ac:dyDescent="0.25">
      <c r="B743" s="1590" t="s">
        <v>1874</v>
      </c>
      <c r="C743" s="1588" t="str">
        <v/>
      </c>
      <c r="D743" s="1588" t="str">
        <v/>
      </c>
      <c r="E743" s="1588" t="str">
        <v/>
      </c>
      <c r="F743" s="1588" t="str">
        <v/>
      </c>
      <c r="G743" s="1588" t="str">
        <v/>
      </c>
      <c r="H743" s="979"/>
      <c r="I743" s="979"/>
      <c r="J743" s="979"/>
      <c r="K743" s="979"/>
      <c r="L743" s="979"/>
      <c r="M743" s="979"/>
      <c r="N743" s="979"/>
      <c r="O743" s="979"/>
      <c r="P743" s="979"/>
      <c r="Q743" s="979"/>
      <c r="R743" s="979"/>
      <c r="S743" s="979"/>
      <c r="T743" s="979"/>
      <c r="U743" s="979"/>
      <c r="V743" s="979"/>
      <c r="W743" s="979"/>
      <c r="X743" s="979"/>
      <c r="Y743" s="979"/>
      <c r="Z743" s="979"/>
      <c r="AA743" s="979"/>
      <c r="AB743" s="979"/>
      <c r="AC743" s="979"/>
      <c r="AD743" s="979"/>
      <c r="AE743" s="979"/>
      <c r="AF743" s="979"/>
      <c r="AG743" s="979"/>
      <c r="AH743" s="979"/>
      <c r="AI743" s="979"/>
      <c r="AJ743" s="979"/>
      <c r="AK743" s="979"/>
      <c r="AL743" s="979"/>
      <c r="AM743" s="979"/>
      <c r="AN743" s="979"/>
      <c r="AO743" s="979"/>
      <c r="AP743" s="979"/>
      <c r="AQ743" s="979"/>
      <c r="AR743" s="979"/>
      <c r="AS743" s="979"/>
      <c r="AT743" s="979"/>
      <c r="AU743" s="979"/>
      <c r="AV743" s="979"/>
      <c r="AW743" s="979"/>
      <c r="AX743" s="979"/>
      <c r="AY743" s="979"/>
      <c r="AZ743" s="979"/>
      <c r="BA743" s="979"/>
      <c r="BB743" s="979"/>
      <c r="BC743" s="979"/>
      <c r="BD743" s="979"/>
      <c r="BE743" s="979"/>
      <c r="BF743" s="979"/>
      <c r="BG743" s="979"/>
      <c r="BH743" s="979"/>
      <c r="BI743" s="979"/>
      <c r="BJ743" s="979"/>
      <c r="BK743" s="979"/>
      <c r="BL743" s="979"/>
      <c r="BM743" s="979"/>
      <c r="BN743" s="979"/>
      <c r="BO743" s="979"/>
      <c r="BP743" s="979"/>
      <c r="BQ743" s="979"/>
      <c r="BR743" s="979"/>
      <c r="BS743" s="979"/>
      <c r="BT743" s="979"/>
      <c r="BU743" s="979"/>
      <c r="BV743" s="979"/>
      <c r="BW743" s="979"/>
      <c r="BX743" s="979"/>
      <c r="BY743" s="979"/>
      <c r="BZ743" s="979"/>
      <c r="CA743" s="979"/>
      <c r="CB743" s="979"/>
      <c r="CC743" s="979"/>
      <c r="CD743" s="979"/>
      <c r="CE743" s="979"/>
      <c r="CF743" s="979"/>
      <c r="CG743" s="979"/>
      <c r="CH743" s="979"/>
      <c r="CI743" s="979"/>
      <c r="CJ743" s="979"/>
      <c r="CK743" s="979"/>
      <c r="CL743" s="979"/>
      <c r="CM743" s="979"/>
      <c r="CN743" s="979"/>
      <c r="CO743" s="979"/>
      <c r="CP743" s="979"/>
      <c r="CQ743" s="979"/>
      <c r="CR743" s="979"/>
      <c r="CS743" s="979"/>
      <c r="CT743" s="979"/>
      <c r="CU743" s="979"/>
      <c r="CV743" s="979"/>
      <c r="CW743" s="979"/>
      <c r="CX743" s="979"/>
      <c r="CY743" s="979"/>
      <c r="CZ743" s="979"/>
      <c r="DA743" s="979"/>
      <c r="DB743" s="979"/>
      <c r="DC743" s="979"/>
      <c r="DD743" s="979"/>
      <c r="DE743" s="979"/>
      <c r="DF743" s="979"/>
      <c r="DG743" s="979"/>
      <c r="DH743" s="979"/>
      <c r="DI743" s="979"/>
      <c r="DJ743" s="979"/>
      <c r="DK743" s="979"/>
      <c r="DL743" s="979"/>
      <c r="DM743" s="979"/>
      <c r="DN743" s="979"/>
      <c r="DO743" s="979"/>
      <c r="DP743" s="979"/>
      <c r="DQ743" s="979"/>
      <c r="DR743" s="979"/>
      <c r="DS743" s="979"/>
      <c r="DT743" s="979"/>
      <c r="DU743" s="979"/>
      <c r="DV743" s="979"/>
      <c r="DW743" s="979"/>
      <c r="DX743" s="979"/>
      <c r="DY743" s="979"/>
      <c r="DZ743" s="979"/>
      <c r="EA743" s="979"/>
      <c r="EB743" s="979"/>
      <c r="EC743" s="979"/>
      <c r="ED743" s="979"/>
      <c r="EE743" s="979"/>
      <c r="EF743" s="979"/>
      <c r="EG743" s="979"/>
      <c r="EH743" s="979"/>
      <c r="EI743" s="979"/>
      <c r="EJ743" s="979"/>
      <c r="EK743" s="979"/>
      <c r="EL743" s="979"/>
      <c r="EM743" s="979"/>
      <c r="EN743" s="979"/>
      <c r="EO743" s="979"/>
      <c r="EP743" s="979"/>
      <c r="EQ743" s="979"/>
      <c r="ER743" s="979"/>
      <c r="ES743" s="979"/>
      <c r="ET743" s="979"/>
      <c r="EU743" s="979"/>
      <c r="EV743" s="979"/>
      <c r="EW743" s="979"/>
      <c r="EX743" s="979"/>
      <c r="EY743" s="979"/>
      <c r="EZ743" s="979"/>
      <c r="FA743" s="979"/>
      <c r="FB743" s="979"/>
      <c r="FC743" s="979"/>
      <c r="FD743" s="979"/>
      <c r="FE743" s="979"/>
      <c r="FF743" s="979"/>
      <c r="FG743" s="979"/>
      <c r="FH743" s="979"/>
      <c r="FI743" s="979"/>
      <c r="FJ743" s="979"/>
      <c r="FK743" s="979"/>
      <c r="FL743" s="979"/>
      <c r="FM743" s="979"/>
      <c r="FN743" s="979"/>
      <c r="FO743" s="979"/>
      <c r="FP743" s="979"/>
      <c r="FQ743" s="979"/>
      <c r="FR743" s="979"/>
      <c r="FS743" s="979"/>
      <c r="FT743" s="979"/>
      <c r="FU743" s="979"/>
      <c r="FV743" s="979"/>
      <c r="FW743" s="979"/>
      <c r="FX743" s="979"/>
      <c r="FY743" s="979"/>
      <c r="FZ743" s="979"/>
      <c r="GA743" s="979"/>
      <c r="GB743" s="979"/>
      <c r="GC743" s="979"/>
      <c r="GD743" s="979"/>
      <c r="GE743" s="979"/>
      <c r="GF743" s="979"/>
      <c r="GG743" s="979"/>
      <c r="GH743" s="979"/>
      <c r="GI743" s="979"/>
      <c r="GJ743" s="979"/>
      <c r="GK743" s="979"/>
      <c r="GL743" s="979"/>
      <c r="GM743" s="979"/>
      <c r="GN743" s="979"/>
      <c r="GO743" s="979"/>
      <c r="GP743" s="979"/>
      <c r="GQ743" s="979"/>
      <c r="GR743" s="979"/>
      <c r="GS743" s="979"/>
      <c r="GT743" s="979"/>
      <c r="GU743" s="979"/>
      <c r="GV743" s="979"/>
      <c r="GW743" s="979"/>
      <c r="GX743" s="979"/>
      <c r="GY743" s="979"/>
      <c r="GZ743" s="979"/>
      <c r="HA743" s="979"/>
      <c r="HB743" s="979"/>
      <c r="HC743" s="979"/>
      <c r="HD743" s="979"/>
      <c r="HE743" s="979"/>
      <c r="HF743" s="979"/>
      <c r="HG743" s="979"/>
      <c r="HH743" s="979"/>
      <c r="HI743" s="979"/>
      <c r="HJ743" s="979"/>
      <c r="HK743" s="979"/>
      <c r="HL743" s="979"/>
      <c r="HM743" s="979"/>
      <c r="HN743" s="979"/>
      <c r="HO743" s="979"/>
      <c r="HP743" s="979"/>
      <c r="HQ743" s="979"/>
      <c r="HR743" s="979"/>
      <c r="HS743" s="979"/>
      <c r="HT743" s="979"/>
      <c r="HU743" s="979"/>
      <c r="HV743" s="979"/>
      <c r="HW743" s="979"/>
      <c r="HX743" s="979"/>
      <c r="HY743" s="979"/>
      <c r="HZ743" s="979"/>
      <c r="IA743" s="979"/>
      <c r="IB743" s="979"/>
      <c r="IC743" s="979"/>
      <c r="ID743" s="979"/>
      <c r="IE743" s="979"/>
      <c r="IF743" s="979"/>
      <c r="IG743" s="979"/>
      <c r="IH743" s="979"/>
      <c r="II743" s="979"/>
      <c r="IJ743" s="979"/>
      <c r="IK743" s="979"/>
      <c r="IL743" s="979"/>
      <c r="IM743" s="979"/>
      <c r="IN743" s="979"/>
      <c r="IO743" s="979"/>
      <c r="IP743" s="979"/>
      <c r="IQ743" s="979"/>
      <c r="IR743" s="979"/>
      <c r="IS743" s="979"/>
      <c r="IT743" s="979"/>
      <c r="IU743" s="979"/>
      <c r="IV743" s="979"/>
      <c r="IW743" s="979"/>
      <c r="IX743" s="979"/>
      <c r="IY743" s="979"/>
      <c r="IZ743" s="979"/>
      <c r="JA743" s="979"/>
      <c r="JB743" s="979"/>
      <c r="JC743" s="979"/>
      <c r="JD743" s="979"/>
      <c r="JE743" s="979"/>
      <c r="JF743" s="979"/>
      <c r="JG743" s="979"/>
      <c r="JH743" s="979"/>
      <c r="JI743" s="979"/>
      <c r="JJ743" s="979"/>
      <c r="JK743" s="979"/>
      <c r="JL743" s="979"/>
      <c r="JM743" s="979"/>
      <c r="JN743" s="979"/>
      <c r="JO743" s="979"/>
      <c r="JP743" s="979"/>
      <c r="JQ743" s="979"/>
      <c r="JR743" s="979"/>
      <c r="JS743" s="979"/>
      <c r="JT743" s="979"/>
      <c r="JU743" s="979"/>
      <c r="JV743" s="979"/>
      <c r="JW743" s="979"/>
      <c r="JX743" s="979"/>
      <c r="JY743" s="979"/>
      <c r="JZ743" s="979"/>
      <c r="KA743" s="979"/>
      <c r="KB743" s="984"/>
    </row>
    <row r="744" spans="2:288" ht="15" customHeight="1" x14ac:dyDescent="0.25">
      <c r="B744" s="1590" t="s">
        <v>1875</v>
      </c>
      <c r="C744" s="1588" t="str">
        <v/>
      </c>
      <c r="D744" s="1588" t="str">
        <v/>
      </c>
      <c r="E744" s="1588" t="str">
        <v/>
      </c>
      <c r="F744" s="1588" t="str">
        <v/>
      </c>
      <c r="G744" s="1588" t="str">
        <v/>
      </c>
      <c r="H744" s="979"/>
      <c r="I744" s="979"/>
      <c r="J744" s="979"/>
      <c r="K744" s="979"/>
      <c r="L744" s="979"/>
      <c r="M744" s="979"/>
      <c r="N744" s="979"/>
      <c r="O744" s="979"/>
      <c r="P744" s="979"/>
      <c r="Q744" s="979"/>
      <c r="R744" s="979"/>
      <c r="S744" s="979"/>
      <c r="T744" s="979"/>
      <c r="U744" s="979"/>
      <c r="V744" s="979"/>
      <c r="W744" s="979"/>
      <c r="X744" s="979"/>
      <c r="Y744" s="979"/>
      <c r="Z744" s="979"/>
      <c r="AA744" s="979"/>
      <c r="AB744" s="979"/>
      <c r="AC744" s="979"/>
      <c r="AD744" s="979"/>
      <c r="AE744" s="979"/>
      <c r="AF744" s="979"/>
      <c r="AG744" s="979"/>
      <c r="AH744" s="979"/>
      <c r="AI744" s="979"/>
      <c r="AJ744" s="979"/>
      <c r="AK744" s="979"/>
      <c r="AL744" s="979"/>
      <c r="AM744" s="979"/>
      <c r="AN744" s="979"/>
      <c r="AO744" s="979"/>
      <c r="AP744" s="979"/>
      <c r="AQ744" s="979"/>
      <c r="AR744" s="979"/>
      <c r="AS744" s="979"/>
      <c r="AT744" s="979"/>
      <c r="AU744" s="979"/>
      <c r="AV744" s="979"/>
      <c r="AW744" s="979"/>
      <c r="AX744" s="979"/>
      <c r="AY744" s="979"/>
      <c r="AZ744" s="979"/>
      <c r="BA744" s="979"/>
      <c r="BB744" s="979"/>
      <c r="BC744" s="979"/>
      <c r="BD744" s="979"/>
      <c r="BE744" s="979"/>
      <c r="BF744" s="979"/>
      <c r="BG744" s="979"/>
      <c r="BH744" s="979"/>
      <c r="BI744" s="979"/>
      <c r="BJ744" s="979"/>
      <c r="BK744" s="979"/>
      <c r="BL744" s="979"/>
      <c r="BM744" s="979"/>
      <c r="BN744" s="979"/>
      <c r="BO744" s="979"/>
      <c r="BP744" s="979"/>
      <c r="BQ744" s="979"/>
      <c r="BR744" s="979"/>
      <c r="BS744" s="979"/>
      <c r="BT744" s="979"/>
      <c r="BU744" s="979"/>
      <c r="BV744" s="979"/>
      <c r="BW744" s="979"/>
      <c r="BX744" s="979"/>
      <c r="BY744" s="979"/>
      <c r="BZ744" s="979"/>
      <c r="CA744" s="979"/>
      <c r="CB744" s="979"/>
      <c r="CC744" s="979"/>
      <c r="CD744" s="979"/>
      <c r="CE744" s="979"/>
      <c r="CF744" s="979"/>
      <c r="CG744" s="979"/>
      <c r="CH744" s="979"/>
      <c r="CI744" s="979"/>
      <c r="CJ744" s="979"/>
      <c r="CK744" s="979"/>
      <c r="CL744" s="979"/>
      <c r="CM744" s="979"/>
      <c r="CN744" s="979"/>
      <c r="CO744" s="979"/>
      <c r="CP744" s="979"/>
      <c r="CQ744" s="979"/>
      <c r="CR744" s="979"/>
      <c r="CS744" s="979"/>
      <c r="CT744" s="979"/>
      <c r="CU744" s="979"/>
      <c r="CV744" s="979"/>
      <c r="CW744" s="979"/>
      <c r="CX744" s="979"/>
      <c r="CY744" s="979"/>
      <c r="CZ744" s="979"/>
      <c r="DA744" s="979"/>
      <c r="DB744" s="979"/>
      <c r="DC744" s="979"/>
      <c r="DD744" s="979"/>
      <c r="DE744" s="979"/>
      <c r="DF744" s="979"/>
      <c r="DG744" s="979"/>
      <c r="DH744" s="979"/>
      <c r="DI744" s="979"/>
      <c r="DJ744" s="979"/>
      <c r="DK744" s="979"/>
      <c r="DL744" s="979"/>
      <c r="DM744" s="979"/>
      <c r="DN744" s="979"/>
      <c r="DO744" s="979"/>
      <c r="DP744" s="979"/>
      <c r="DQ744" s="979"/>
      <c r="DR744" s="979"/>
      <c r="DS744" s="979"/>
      <c r="DT744" s="979"/>
      <c r="DU744" s="979"/>
      <c r="DV744" s="979"/>
      <c r="DW744" s="979"/>
      <c r="DX744" s="979"/>
      <c r="DY744" s="979"/>
      <c r="DZ744" s="979"/>
      <c r="EA744" s="979"/>
      <c r="EB744" s="979"/>
      <c r="EC744" s="979"/>
      <c r="ED744" s="979"/>
      <c r="EE744" s="979"/>
      <c r="EF744" s="979"/>
      <c r="EG744" s="979"/>
      <c r="EH744" s="979"/>
      <c r="EI744" s="979"/>
      <c r="EJ744" s="979"/>
      <c r="EK744" s="979"/>
      <c r="EL744" s="979"/>
      <c r="EM744" s="979"/>
      <c r="EN744" s="979"/>
      <c r="EO744" s="979"/>
      <c r="EP744" s="979"/>
      <c r="EQ744" s="979"/>
      <c r="ER744" s="979"/>
      <c r="ES744" s="979"/>
      <c r="ET744" s="979"/>
      <c r="EU744" s="979"/>
      <c r="EV744" s="979"/>
      <c r="EW744" s="979"/>
      <c r="EX744" s="979"/>
      <c r="EY744" s="979"/>
      <c r="EZ744" s="979"/>
      <c r="FA744" s="979"/>
      <c r="FB744" s="979"/>
      <c r="FC744" s="979"/>
      <c r="FD744" s="979"/>
      <c r="FE744" s="979"/>
      <c r="FF744" s="979"/>
      <c r="FG744" s="979"/>
      <c r="FH744" s="979"/>
      <c r="FI744" s="979"/>
      <c r="FJ744" s="979"/>
      <c r="FK744" s="979"/>
      <c r="FL744" s="979"/>
      <c r="FM744" s="979"/>
      <c r="FN744" s="979"/>
      <c r="FO744" s="979"/>
      <c r="FP744" s="979"/>
      <c r="FQ744" s="979"/>
      <c r="FR744" s="979"/>
      <c r="FS744" s="979"/>
      <c r="FT744" s="979"/>
      <c r="FU744" s="979"/>
      <c r="FV744" s="979"/>
      <c r="FW744" s="979"/>
      <c r="FX744" s="979"/>
      <c r="FY744" s="979"/>
      <c r="FZ744" s="979"/>
      <c r="GA744" s="979"/>
      <c r="GB744" s="979"/>
      <c r="GC744" s="979"/>
      <c r="GD744" s="979"/>
      <c r="GE744" s="979"/>
      <c r="GF744" s="979"/>
      <c r="GG744" s="979"/>
      <c r="GH744" s="979"/>
      <c r="GI744" s="979"/>
      <c r="GJ744" s="979"/>
      <c r="GK744" s="979"/>
      <c r="GL744" s="979"/>
      <c r="GM744" s="979"/>
      <c r="GN744" s="979"/>
      <c r="GO744" s="979"/>
      <c r="GP744" s="979"/>
      <c r="GQ744" s="979"/>
      <c r="GR744" s="979"/>
      <c r="GS744" s="979"/>
      <c r="GT744" s="979"/>
      <c r="GU744" s="979"/>
      <c r="GV744" s="979"/>
      <c r="GW744" s="979"/>
      <c r="GX744" s="979"/>
      <c r="GY744" s="979"/>
      <c r="GZ744" s="979"/>
      <c r="HA744" s="979"/>
      <c r="HB744" s="979"/>
      <c r="HC744" s="979"/>
      <c r="HD744" s="979"/>
      <c r="HE744" s="979"/>
      <c r="HF744" s="979"/>
      <c r="HG744" s="979"/>
      <c r="HH744" s="979"/>
      <c r="HI744" s="979"/>
      <c r="HJ744" s="979"/>
      <c r="HK744" s="979"/>
      <c r="HL744" s="979"/>
      <c r="HM744" s="979"/>
      <c r="HN744" s="979"/>
      <c r="HO744" s="979"/>
      <c r="HP744" s="979"/>
      <c r="HQ744" s="979"/>
      <c r="HR744" s="979"/>
      <c r="HS744" s="979"/>
      <c r="HT744" s="979"/>
      <c r="HU744" s="979"/>
      <c r="HV744" s="979"/>
      <c r="HW744" s="979"/>
      <c r="HX744" s="979"/>
      <c r="HY744" s="979"/>
      <c r="HZ744" s="979"/>
      <c r="IA744" s="979"/>
      <c r="IB744" s="979"/>
      <c r="IC744" s="979"/>
      <c r="ID744" s="979"/>
      <c r="IE744" s="979"/>
      <c r="IF744" s="979"/>
      <c r="IG744" s="979"/>
      <c r="IH744" s="979"/>
      <c r="II744" s="979"/>
      <c r="IJ744" s="979"/>
      <c r="IK744" s="979"/>
      <c r="IL744" s="979"/>
      <c r="IM744" s="979"/>
      <c r="IN744" s="979"/>
      <c r="IO744" s="979"/>
      <c r="IP744" s="979"/>
      <c r="IQ744" s="979"/>
      <c r="IR744" s="979"/>
      <c r="IS744" s="979"/>
      <c r="IT744" s="979"/>
      <c r="IU744" s="979"/>
      <c r="IV744" s="979"/>
      <c r="IW744" s="979"/>
      <c r="IX744" s="979"/>
      <c r="IY744" s="979"/>
      <c r="IZ744" s="979"/>
      <c r="JA744" s="979"/>
      <c r="JB744" s="979"/>
      <c r="JC744" s="979"/>
      <c r="JD744" s="979"/>
      <c r="JE744" s="979"/>
      <c r="JF744" s="979"/>
      <c r="JG744" s="979"/>
      <c r="JH744" s="979"/>
      <c r="JI744" s="979"/>
      <c r="JJ744" s="979"/>
      <c r="JK744" s="979"/>
      <c r="JL744" s="979"/>
      <c r="JM744" s="979"/>
      <c r="JN744" s="979"/>
      <c r="JO744" s="979"/>
      <c r="JP744" s="979"/>
      <c r="JQ744" s="979"/>
      <c r="JR744" s="979"/>
      <c r="JS744" s="979"/>
      <c r="JT744" s="979"/>
      <c r="JU744" s="979"/>
      <c r="JV744" s="979"/>
      <c r="JW744" s="979"/>
      <c r="JX744" s="979"/>
      <c r="JY744" s="979"/>
      <c r="JZ744" s="979"/>
      <c r="KA744" s="979"/>
      <c r="KB744" s="984"/>
    </row>
    <row r="745" spans="2:288" ht="15" customHeight="1" x14ac:dyDescent="0.25">
      <c r="B745" s="1590" t="s">
        <v>1876</v>
      </c>
      <c r="C745" s="1588" t="str">
        <v/>
      </c>
      <c r="D745" s="1588" t="str">
        <v/>
      </c>
      <c r="E745" s="1588" t="str">
        <v/>
      </c>
      <c r="F745" s="1588" t="str">
        <v/>
      </c>
      <c r="G745" s="1588" t="str">
        <v/>
      </c>
      <c r="H745" s="979"/>
      <c r="I745" s="979"/>
      <c r="J745" s="979"/>
      <c r="K745" s="979"/>
      <c r="L745" s="979"/>
      <c r="M745" s="979"/>
      <c r="N745" s="979"/>
      <c r="O745" s="979"/>
      <c r="P745" s="979"/>
      <c r="Q745" s="979"/>
      <c r="R745" s="979"/>
      <c r="S745" s="979"/>
      <c r="T745" s="979"/>
      <c r="U745" s="979"/>
      <c r="V745" s="979"/>
      <c r="W745" s="979"/>
      <c r="X745" s="979"/>
      <c r="Y745" s="979"/>
      <c r="Z745" s="979"/>
      <c r="AA745" s="979"/>
      <c r="AB745" s="979"/>
      <c r="AC745" s="979"/>
      <c r="AD745" s="979"/>
      <c r="AE745" s="979"/>
      <c r="AF745" s="979"/>
      <c r="AG745" s="979"/>
      <c r="AH745" s="979"/>
      <c r="AI745" s="979"/>
      <c r="AJ745" s="979"/>
      <c r="AK745" s="979"/>
      <c r="AL745" s="979"/>
      <c r="AM745" s="979"/>
      <c r="AN745" s="979"/>
      <c r="AO745" s="979"/>
      <c r="AP745" s="979"/>
      <c r="AQ745" s="979"/>
      <c r="AR745" s="979"/>
      <c r="AS745" s="979"/>
      <c r="AT745" s="979"/>
      <c r="AU745" s="979"/>
      <c r="AV745" s="979"/>
      <c r="AW745" s="979"/>
      <c r="AX745" s="979"/>
      <c r="AY745" s="979"/>
      <c r="AZ745" s="979"/>
      <c r="BA745" s="979"/>
      <c r="BB745" s="979"/>
      <c r="BC745" s="979"/>
      <c r="BD745" s="979"/>
      <c r="BE745" s="979"/>
      <c r="BF745" s="979"/>
      <c r="BG745" s="979"/>
      <c r="BH745" s="979"/>
      <c r="BI745" s="979"/>
      <c r="BJ745" s="979"/>
      <c r="BK745" s="979"/>
      <c r="BL745" s="979"/>
      <c r="BM745" s="979"/>
      <c r="BN745" s="979"/>
      <c r="BO745" s="979"/>
      <c r="BP745" s="979"/>
      <c r="BQ745" s="979"/>
      <c r="BR745" s="979"/>
      <c r="BS745" s="979"/>
      <c r="BT745" s="979"/>
      <c r="BU745" s="979"/>
      <c r="BV745" s="979"/>
      <c r="BW745" s="979"/>
      <c r="BX745" s="979"/>
      <c r="BY745" s="979"/>
      <c r="BZ745" s="979"/>
      <c r="CA745" s="979"/>
      <c r="CB745" s="979"/>
      <c r="CC745" s="979"/>
      <c r="CD745" s="979"/>
      <c r="CE745" s="979"/>
      <c r="CF745" s="979"/>
      <c r="CG745" s="979"/>
      <c r="CH745" s="979"/>
      <c r="CI745" s="979"/>
      <c r="CJ745" s="979"/>
      <c r="CK745" s="979"/>
      <c r="CL745" s="979"/>
      <c r="CM745" s="979"/>
      <c r="CN745" s="979"/>
      <c r="CO745" s="979"/>
      <c r="CP745" s="979"/>
      <c r="CQ745" s="979"/>
      <c r="CR745" s="979"/>
      <c r="CS745" s="979"/>
      <c r="CT745" s="979"/>
      <c r="CU745" s="979"/>
      <c r="CV745" s="979"/>
      <c r="CW745" s="979"/>
      <c r="CX745" s="979"/>
      <c r="CY745" s="979"/>
      <c r="CZ745" s="979"/>
      <c r="DA745" s="979"/>
      <c r="DB745" s="979"/>
      <c r="DC745" s="979"/>
      <c r="DD745" s="979"/>
      <c r="DE745" s="979"/>
      <c r="DF745" s="979"/>
      <c r="DG745" s="979"/>
      <c r="DH745" s="979"/>
      <c r="DI745" s="979"/>
      <c r="DJ745" s="979"/>
      <c r="DK745" s="979"/>
      <c r="DL745" s="979"/>
      <c r="DM745" s="979"/>
      <c r="DN745" s="979"/>
      <c r="DO745" s="979"/>
      <c r="DP745" s="979"/>
      <c r="DQ745" s="979"/>
      <c r="DR745" s="979"/>
      <c r="DS745" s="979"/>
      <c r="DT745" s="979"/>
      <c r="DU745" s="979"/>
      <c r="DV745" s="979"/>
      <c r="DW745" s="979"/>
      <c r="DX745" s="979"/>
      <c r="DY745" s="979"/>
      <c r="DZ745" s="979"/>
      <c r="EA745" s="979"/>
      <c r="EB745" s="979"/>
      <c r="EC745" s="979"/>
      <c r="ED745" s="979"/>
      <c r="EE745" s="979"/>
      <c r="EF745" s="979"/>
      <c r="EG745" s="979"/>
      <c r="EH745" s="979"/>
      <c r="EI745" s="979"/>
      <c r="EJ745" s="979"/>
      <c r="EK745" s="979"/>
      <c r="EL745" s="979"/>
      <c r="EM745" s="979"/>
      <c r="EN745" s="979"/>
      <c r="EO745" s="979"/>
      <c r="EP745" s="979"/>
      <c r="EQ745" s="979"/>
      <c r="ER745" s="979"/>
      <c r="ES745" s="979"/>
      <c r="ET745" s="979"/>
      <c r="EU745" s="979"/>
      <c r="EV745" s="979"/>
      <c r="EW745" s="979"/>
      <c r="EX745" s="979"/>
      <c r="EY745" s="979"/>
      <c r="EZ745" s="979"/>
      <c r="FA745" s="979"/>
      <c r="FB745" s="979"/>
      <c r="FC745" s="979"/>
      <c r="FD745" s="979"/>
      <c r="FE745" s="979"/>
      <c r="FF745" s="979"/>
      <c r="FG745" s="979"/>
      <c r="FH745" s="979"/>
      <c r="FI745" s="979"/>
      <c r="FJ745" s="979"/>
      <c r="FK745" s="979"/>
      <c r="FL745" s="979"/>
      <c r="FM745" s="979"/>
      <c r="FN745" s="979"/>
      <c r="FO745" s="979"/>
      <c r="FP745" s="979"/>
      <c r="FQ745" s="979"/>
      <c r="FR745" s="979"/>
      <c r="FS745" s="979"/>
      <c r="FT745" s="979"/>
      <c r="FU745" s="979"/>
      <c r="FV745" s="979"/>
      <c r="FW745" s="979"/>
      <c r="FX745" s="979"/>
      <c r="FY745" s="979"/>
      <c r="FZ745" s="979"/>
      <c r="GA745" s="979"/>
      <c r="GB745" s="979"/>
      <c r="GC745" s="979"/>
      <c r="GD745" s="979"/>
      <c r="GE745" s="979"/>
      <c r="GF745" s="979"/>
      <c r="GG745" s="979"/>
      <c r="GH745" s="979"/>
      <c r="GI745" s="979"/>
      <c r="GJ745" s="979"/>
      <c r="GK745" s="979"/>
      <c r="GL745" s="979"/>
      <c r="GM745" s="979"/>
      <c r="GN745" s="979"/>
      <c r="GO745" s="979"/>
      <c r="GP745" s="979"/>
      <c r="GQ745" s="979"/>
      <c r="GR745" s="979"/>
      <c r="GS745" s="979"/>
      <c r="GT745" s="979"/>
      <c r="GU745" s="979"/>
      <c r="GV745" s="979"/>
      <c r="GW745" s="979"/>
      <c r="GX745" s="979"/>
      <c r="GY745" s="979"/>
      <c r="GZ745" s="979"/>
      <c r="HA745" s="979"/>
      <c r="HB745" s="979"/>
      <c r="HC745" s="979"/>
      <c r="HD745" s="979"/>
      <c r="HE745" s="979"/>
      <c r="HF745" s="979"/>
      <c r="HG745" s="979"/>
      <c r="HH745" s="979"/>
      <c r="HI745" s="979"/>
      <c r="HJ745" s="979"/>
      <c r="HK745" s="979"/>
      <c r="HL745" s="979"/>
      <c r="HM745" s="979"/>
      <c r="HN745" s="979"/>
      <c r="HO745" s="979"/>
      <c r="HP745" s="979"/>
      <c r="HQ745" s="979"/>
      <c r="HR745" s="979"/>
      <c r="HS745" s="979"/>
      <c r="HT745" s="979"/>
      <c r="HU745" s="979"/>
      <c r="HV745" s="979"/>
      <c r="HW745" s="979"/>
      <c r="HX745" s="979"/>
      <c r="HY745" s="979"/>
      <c r="HZ745" s="979"/>
      <c r="IA745" s="979"/>
      <c r="IB745" s="979"/>
      <c r="IC745" s="979"/>
      <c r="ID745" s="979"/>
      <c r="IE745" s="979"/>
      <c r="IF745" s="979"/>
      <c r="IG745" s="979"/>
      <c r="IH745" s="979"/>
      <c r="II745" s="979"/>
      <c r="IJ745" s="979"/>
      <c r="IK745" s="979"/>
      <c r="IL745" s="979"/>
      <c r="IM745" s="979"/>
      <c r="IN745" s="979"/>
      <c r="IO745" s="979"/>
      <c r="IP745" s="979"/>
      <c r="IQ745" s="979"/>
      <c r="IR745" s="979"/>
      <c r="IS745" s="979"/>
      <c r="IT745" s="979"/>
      <c r="IU745" s="979"/>
      <c r="IV745" s="979"/>
      <c r="IW745" s="979"/>
      <c r="IX745" s="979"/>
      <c r="IY745" s="979"/>
      <c r="IZ745" s="979"/>
      <c r="JA745" s="979"/>
      <c r="JB745" s="979"/>
      <c r="JC745" s="979"/>
      <c r="JD745" s="979"/>
      <c r="JE745" s="979"/>
      <c r="JF745" s="979"/>
      <c r="JG745" s="979"/>
      <c r="JH745" s="979"/>
      <c r="JI745" s="979"/>
      <c r="JJ745" s="979"/>
      <c r="JK745" s="979"/>
      <c r="JL745" s="979"/>
      <c r="JM745" s="979"/>
      <c r="JN745" s="979"/>
      <c r="JO745" s="979"/>
      <c r="JP745" s="979"/>
      <c r="JQ745" s="979"/>
      <c r="JR745" s="979"/>
      <c r="JS745" s="979"/>
      <c r="JT745" s="979"/>
      <c r="JU745" s="979"/>
      <c r="JV745" s="979"/>
      <c r="JW745" s="979"/>
      <c r="JX745" s="979"/>
      <c r="JY745" s="979"/>
      <c r="JZ745" s="979"/>
      <c r="KA745" s="979"/>
      <c r="KB745" s="984"/>
    </row>
    <row r="746" spans="2:288" ht="15" customHeight="1" x14ac:dyDescent="0.25">
      <c r="B746" s="1590" t="s">
        <v>1877</v>
      </c>
      <c r="C746" s="1588" t="str">
        <v/>
      </c>
      <c r="D746" s="1588" t="str">
        <v/>
      </c>
      <c r="E746" s="1588" t="str">
        <v/>
      </c>
      <c r="F746" s="1588" t="str">
        <v/>
      </c>
      <c r="G746" s="1588" t="str">
        <v/>
      </c>
      <c r="H746" s="979"/>
      <c r="I746" s="979"/>
      <c r="J746" s="979"/>
      <c r="K746" s="979"/>
      <c r="L746" s="979"/>
      <c r="M746" s="979"/>
      <c r="N746" s="979"/>
      <c r="O746" s="979"/>
      <c r="P746" s="979"/>
      <c r="Q746" s="979"/>
      <c r="R746" s="979"/>
      <c r="S746" s="979"/>
      <c r="T746" s="979"/>
      <c r="U746" s="979"/>
      <c r="V746" s="979"/>
      <c r="W746" s="979"/>
      <c r="X746" s="979"/>
      <c r="Y746" s="979"/>
      <c r="Z746" s="979"/>
      <c r="AA746" s="979"/>
      <c r="AB746" s="979"/>
      <c r="AC746" s="979"/>
      <c r="AD746" s="979"/>
      <c r="AE746" s="979"/>
      <c r="AF746" s="979"/>
      <c r="AG746" s="979"/>
      <c r="AH746" s="979"/>
      <c r="AI746" s="979"/>
      <c r="AJ746" s="979"/>
      <c r="AK746" s="979"/>
      <c r="AL746" s="979"/>
      <c r="AM746" s="979"/>
      <c r="AN746" s="979"/>
      <c r="AO746" s="979"/>
      <c r="AP746" s="979"/>
      <c r="AQ746" s="979"/>
      <c r="AR746" s="979"/>
      <c r="AS746" s="979"/>
      <c r="AT746" s="979"/>
      <c r="AU746" s="979"/>
      <c r="AV746" s="979"/>
      <c r="AW746" s="979"/>
      <c r="AX746" s="979"/>
      <c r="AY746" s="979"/>
      <c r="AZ746" s="979"/>
      <c r="BA746" s="979"/>
      <c r="BB746" s="979"/>
      <c r="BC746" s="979"/>
      <c r="BD746" s="979"/>
      <c r="BE746" s="979"/>
      <c r="BF746" s="979"/>
      <c r="BG746" s="979"/>
      <c r="BH746" s="979"/>
      <c r="BI746" s="979"/>
      <c r="BJ746" s="979"/>
      <c r="BK746" s="979"/>
      <c r="BL746" s="979"/>
      <c r="BM746" s="979"/>
      <c r="BN746" s="979"/>
      <c r="BO746" s="979"/>
      <c r="BP746" s="979"/>
      <c r="BQ746" s="979"/>
      <c r="BR746" s="979"/>
      <c r="BS746" s="979"/>
      <c r="BT746" s="979"/>
      <c r="BU746" s="979"/>
      <c r="BV746" s="979"/>
      <c r="BW746" s="979"/>
      <c r="BX746" s="979"/>
      <c r="BY746" s="979"/>
      <c r="BZ746" s="979"/>
      <c r="CA746" s="979"/>
      <c r="CB746" s="979"/>
      <c r="CC746" s="979"/>
      <c r="CD746" s="979"/>
      <c r="CE746" s="979"/>
      <c r="CF746" s="979"/>
      <c r="CG746" s="979"/>
      <c r="CH746" s="979"/>
      <c r="CI746" s="979"/>
      <c r="CJ746" s="979"/>
      <c r="CK746" s="979"/>
      <c r="CL746" s="979"/>
      <c r="CM746" s="979"/>
      <c r="CN746" s="979"/>
      <c r="CO746" s="979"/>
      <c r="CP746" s="979"/>
      <c r="CQ746" s="979"/>
      <c r="CR746" s="979"/>
      <c r="CS746" s="979"/>
      <c r="CT746" s="979"/>
      <c r="CU746" s="979"/>
      <c r="CV746" s="979"/>
      <c r="CW746" s="979"/>
      <c r="CX746" s="979"/>
      <c r="CY746" s="979"/>
      <c r="CZ746" s="979"/>
      <c r="DA746" s="979"/>
      <c r="DB746" s="979"/>
      <c r="DC746" s="979"/>
      <c r="DD746" s="979"/>
      <c r="DE746" s="979"/>
      <c r="DF746" s="979"/>
      <c r="DG746" s="979"/>
      <c r="DH746" s="979"/>
      <c r="DI746" s="979"/>
      <c r="DJ746" s="979"/>
      <c r="DK746" s="979"/>
      <c r="DL746" s="979"/>
      <c r="DM746" s="979"/>
      <c r="DN746" s="979"/>
      <c r="DO746" s="979"/>
      <c r="DP746" s="979"/>
      <c r="DQ746" s="979"/>
      <c r="DR746" s="979"/>
      <c r="DS746" s="979"/>
      <c r="DT746" s="979"/>
      <c r="DU746" s="979"/>
      <c r="DV746" s="979"/>
      <c r="DW746" s="979"/>
      <c r="DX746" s="979"/>
      <c r="DY746" s="979"/>
      <c r="DZ746" s="979"/>
      <c r="EA746" s="979"/>
      <c r="EB746" s="979"/>
      <c r="EC746" s="979"/>
      <c r="ED746" s="979"/>
      <c r="EE746" s="979"/>
      <c r="EF746" s="979"/>
      <c r="EG746" s="979"/>
      <c r="EH746" s="979"/>
      <c r="EI746" s="979"/>
      <c r="EJ746" s="979"/>
      <c r="EK746" s="979"/>
      <c r="EL746" s="979"/>
      <c r="EM746" s="979"/>
      <c r="EN746" s="979"/>
      <c r="EO746" s="979"/>
      <c r="EP746" s="979"/>
      <c r="EQ746" s="979"/>
      <c r="ER746" s="979"/>
      <c r="ES746" s="979"/>
      <c r="ET746" s="979"/>
      <c r="EU746" s="979"/>
      <c r="EV746" s="979"/>
      <c r="EW746" s="979"/>
      <c r="EX746" s="979"/>
      <c r="EY746" s="979"/>
      <c r="EZ746" s="979"/>
      <c r="FA746" s="979"/>
      <c r="FB746" s="979"/>
      <c r="FC746" s="979"/>
      <c r="FD746" s="979"/>
      <c r="FE746" s="979"/>
      <c r="FF746" s="979"/>
      <c r="FG746" s="979"/>
      <c r="FH746" s="979"/>
      <c r="FI746" s="979"/>
      <c r="FJ746" s="979"/>
      <c r="FK746" s="979"/>
      <c r="FL746" s="979"/>
      <c r="FM746" s="979"/>
      <c r="FN746" s="979"/>
      <c r="FO746" s="979"/>
      <c r="FP746" s="979"/>
      <c r="FQ746" s="979"/>
      <c r="FR746" s="979"/>
      <c r="FS746" s="979"/>
      <c r="FT746" s="979"/>
      <c r="FU746" s="979"/>
      <c r="FV746" s="979"/>
      <c r="FW746" s="979"/>
      <c r="FX746" s="979"/>
      <c r="FY746" s="979"/>
      <c r="FZ746" s="979"/>
      <c r="GA746" s="979"/>
      <c r="GB746" s="979"/>
      <c r="GC746" s="979"/>
      <c r="GD746" s="979"/>
      <c r="GE746" s="979"/>
      <c r="GF746" s="979"/>
      <c r="GG746" s="979"/>
      <c r="GH746" s="979"/>
      <c r="GI746" s="979"/>
      <c r="GJ746" s="979"/>
      <c r="GK746" s="979"/>
      <c r="GL746" s="979"/>
      <c r="GM746" s="979"/>
      <c r="GN746" s="979"/>
      <c r="GO746" s="979"/>
      <c r="GP746" s="979"/>
      <c r="GQ746" s="979"/>
      <c r="GR746" s="979"/>
      <c r="GS746" s="979"/>
      <c r="GT746" s="979"/>
      <c r="GU746" s="979"/>
      <c r="GV746" s="979"/>
      <c r="GW746" s="979"/>
      <c r="GX746" s="979"/>
      <c r="GY746" s="979"/>
      <c r="GZ746" s="979"/>
      <c r="HA746" s="979"/>
      <c r="HB746" s="979"/>
      <c r="HC746" s="979"/>
      <c r="HD746" s="979"/>
      <c r="HE746" s="979"/>
      <c r="HF746" s="979"/>
      <c r="HG746" s="979"/>
      <c r="HH746" s="979"/>
      <c r="HI746" s="979"/>
      <c r="HJ746" s="979"/>
      <c r="HK746" s="979"/>
      <c r="HL746" s="979"/>
      <c r="HM746" s="979"/>
      <c r="HN746" s="979"/>
      <c r="HO746" s="979"/>
      <c r="HP746" s="979"/>
      <c r="HQ746" s="979"/>
      <c r="HR746" s="979"/>
      <c r="HS746" s="979"/>
      <c r="HT746" s="979"/>
      <c r="HU746" s="979"/>
      <c r="HV746" s="979"/>
      <c r="HW746" s="979"/>
      <c r="HX746" s="979"/>
      <c r="HY746" s="979"/>
      <c r="HZ746" s="979"/>
      <c r="IA746" s="979"/>
      <c r="IB746" s="979"/>
      <c r="IC746" s="979"/>
      <c r="ID746" s="979"/>
      <c r="IE746" s="979"/>
      <c r="IF746" s="979"/>
      <c r="IG746" s="979"/>
      <c r="IH746" s="979"/>
      <c r="II746" s="979"/>
      <c r="IJ746" s="979"/>
      <c r="IK746" s="979"/>
      <c r="IL746" s="979"/>
      <c r="IM746" s="979"/>
      <c r="IN746" s="979"/>
      <c r="IO746" s="979"/>
      <c r="IP746" s="979"/>
      <c r="IQ746" s="979"/>
      <c r="IR746" s="979"/>
      <c r="IS746" s="979"/>
      <c r="IT746" s="979"/>
      <c r="IU746" s="979"/>
      <c r="IV746" s="979"/>
      <c r="IW746" s="979"/>
      <c r="IX746" s="979"/>
      <c r="IY746" s="979"/>
      <c r="IZ746" s="979"/>
      <c r="JA746" s="979"/>
      <c r="JB746" s="979"/>
      <c r="JC746" s="979"/>
      <c r="JD746" s="979"/>
      <c r="JE746" s="979"/>
      <c r="JF746" s="979"/>
      <c r="JG746" s="979"/>
      <c r="JH746" s="979"/>
      <c r="JI746" s="979"/>
      <c r="JJ746" s="979"/>
      <c r="JK746" s="979"/>
      <c r="JL746" s="979"/>
      <c r="JM746" s="979"/>
      <c r="JN746" s="979"/>
      <c r="JO746" s="979"/>
      <c r="JP746" s="979"/>
      <c r="JQ746" s="979"/>
      <c r="JR746" s="979"/>
      <c r="JS746" s="979"/>
      <c r="JT746" s="979"/>
      <c r="JU746" s="979"/>
      <c r="JV746" s="979"/>
      <c r="JW746" s="979"/>
      <c r="JX746" s="979"/>
      <c r="JY746" s="979"/>
      <c r="JZ746" s="979"/>
      <c r="KA746" s="979"/>
      <c r="KB746" s="984"/>
    </row>
    <row r="747" spans="2:288" ht="15" customHeight="1" x14ac:dyDescent="0.25">
      <c r="B747" s="1590" t="s">
        <v>1878</v>
      </c>
      <c r="C747" s="1588" t="str">
        <v/>
      </c>
      <c r="D747" s="1588" t="str">
        <v/>
      </c>
      <c r="E747" s="1588" t="str">
        <v/>
      </c>
      <c r="F747" s="1588" t="str">
        <v/>
      </c>
      <c r="G747" s="1588" t="str">
        <v/>
      </c>
      <c r="H747" s="979"/>
      <c r="I747" s="979"/>
      <c r="J747" s="979"/>
      <c r="K747" s="979"/>
      <c r="L747" s="979"/>
      <c r="M747" s="979"/>
      <c r="N747" s="979"/>
      <c r="O747" s="979"/>
      <c r="P747" s="979"/>
      <c r="Q747" s="979"/>
      <c r="R747" s="979"/>
      <c r="S747" s="979"/>
      <c r="T747" s="979"/>
      <c r="U747" s="979"/>
      <c r="V747" s="979"/>
      <c r="W747" s="979"/>
      <c r="X747" s="979"/>
      <c r="Y747" s="979"/>
      <c r="Z747" s="979"/>
      <c r="AA747" s="979"/>
      <c r="AB747" s="979"/>
      <c r="AC747" s="979"/>
      <c r="AD747" s="979"/>
      <c r="AE747" s="979"/>
      <c r="AF747" s="979"/>
      <c r="AG747" s="979"/>
      <c r="AH747" s="979"/>
      <c r="AI747" s="979"/>
      <c r="AJ747" s="979"/>
      <c r="AK747" s="979"/>
      <c r="AL747" s="979"/>
      <c r="AM747" s="979"/>
      <c r="AN747" s="979"/>
      <c r="AO747" s="979"/>
      <c r="AP747" s="979"/>
      <c r="AQ747" s="979"/>
      <c r="AR747" s="979"/>
      <c r="AS747" s="979"/>
      <c r="AT747" s="979"/>
      <c r="AU747" s="979"/>
      <c r="AV747" s="979"/>
      <c r="AW747" s="979"/>
      <c r="AX747" s="979"/>
      <c r="AY747" s="979"/>
      <c r="AZ747" s="979"/>
      <c r="BA747" s="979"/>
      <c r="BB747" s="979"/>
      <c r="BC747" s="979"/>
      <c r="BD747" s="979"/>
      <c r="BE747" s="979"/>
      <c r="BF747" s="979"/>
      <c r="BG747" s="979"/>
      <c r="BH747" s="979"/>
      <c r="BI747" s="979"/>
      <c r="BJ747" s="979"/>
      <c r="BK747" s="979"/>
      <c r="BL747" s="979"/>
      <c r="BM747" s="979"/>
      <c r="BN747" s="979"/>
      <c r="BO747" s="979"/>
      <c r="BP747" s="979"/>
      <c r="BQ747" s="979"/>
      <c r="BR747" s="979"/>
      <c r="BS747" s="979"/>
      <c r="BT747" s="979"/>
      <c r="BU747" s="979"/>
      <c r="BV747" s="979"/>
      <c r="BW747" s="979"/>
      <c r="BX747" s="979"/>
      <c r="BY747" s="979"/>
      <c r="BZ747" s="979"/>
      <c r="CA747" s="979"/>
      <c r="CB747" s="979"/>
      <c r="CC747" s="979"/>
      <c r="CD747" s="979"/>
      <c r="CE747" s="979"/>
      <c r="CF747" s="979"/>
      <c r="CG747" s="979"/>
      <c r="CH747" s="979"/>
      <c r="CI747" s="979"/>
      <c r="CJ747" s="979"/>
      <c r="CK747" s="979"/>
      <c r="CL747" s="979"/>
      <c r="CM747" s="979"/>
      <c r="CN747" s="979"/>
      <c r="CO747" s="979"/>
      <c r="CP747" s="979"/>
      <c r="CQ747" s="979"/>
      <c r="CR747" s="979"/>
      <c r="CS747" s="979"/>
      <c r="CT747" s="979"/>
      <c r="CU747" s="979"/>
      <c r="CV747" s="979"/>
      <c r="CW747" s="979"/>
      <c r="CX747" s="979"/>
      <c r="CY747" s="979"/>
      <c r="CZ747" s="979"/>
      <c r="DA747" s="979"/>
      <c r="DB747" s="979"/>
      <c r="DC747" s="979"/>
      <c r="DD747" s="979"/>
      <c r="DE747" s="979"/>
      <c r="DF747" s="979"/>
      <c r="DG747" s="979"/>
      <c r="DH747" s="979"/>
      <c r="DI747" s="979"/>
      <c r="DJ747" s="979"/>
      <c r="DK747" s="979"/>
      <c r="DL747" s="979"/>
      <c r="DM747" s="979"/>
      <c r="DN747" s="979"/>
      <c r="DO747" s="979"/>
      <c r="DP747" s="979"/>
      <c r="DQ747" s="979"/>
      <c r="DR747" s="979"/>
      <c r="DS747" s="979"/>
      <c r="DT747" s="979"/>
      <c r="DU747" s="979"/>
      <c r="DV747" s="979"/>
      <c r="DW747" s="979"/>
      <c r="DX747" s="979"/>
      <c r="DY747" s="979"/>
      <c r="DZ747" s="979"/>
      <c r="EA747" s="979"/>
      <c r="EB747" s="979"/>
      <c r="EC747" s="979"/>
      <c r="ED747" s="979"/>
      <c r="EE747" s="979"/>
      <c r="EF747" s="979"/>
      <c r="EG747" s="979"/>
      <c r="EH747" s="979"/>
      <c r="EI747" s="979"/>
      <c r="EJ747" s="979"/>
      <c r="EK747" s="979"/>
      <c r="EL747" s="979"/>
      <c r="EM747" s="979"/>
      <c r="EN747" s="979"/>
      <c r="EO747" s="979"/>
      <c r="EP747" s="979"/>
      <c r="EQ747" s="979"/>
      <c r="ER747" s="979"/>
      <c r="ES747" s="979"/>
      <c r="ET747" s="979"/>
      <c r="EU747" s="979"/>
      <c r="EV747" s="979"/>
      <c r="EW747" s="979"/>
      <c r="EX747" s="979"/>
      <c r="EY747" s="979"/>
      <c r="EZ747" s="979"/>
      <c r="FA747" s="979"/>
      <c r="FB747" s="979"/>
      <c r="FC747" s="979"/>
      <c r="FD747" s="979"/>
      <c r="FE747" s="979"/>
      <c r="FF747" s="979"/>
      <c r="FG747" s="979"/>
      <c r="FH747" s="979"/>
      <c r="FI747" s="979"/>
      <c r="FJ747" s="979"/>
      <c r="FK747" s="979"/>
      <c r="FL747" s="979"/>
      <c r="FM747" s="979"/>
      <c r="FN747" s="979"/>
      <c r="FO747" s="979"/>
      <c r="FP747" s="979"/>
      <c r="FQ747" s="979"/>
      <c r="FR747" s="979"/>
      <c r="FS747" s="979"/>
      <c r="FT747" s="979"/>
      <c r="FU747" s="979"/>
      <c r="FV747" s="979"/>
      <c r="FW747" s="979"/>
      <c r="FX747" s="979"/>
      <c r="FY747" s="979"/>
      <c r="FZ747" s="979"/>
      <c r="GA747" s="979"/>
      <c r="GB747" s="979"/>
      <c r="GC747" s="979"/>
      <c r="GD747" s="979"/>
      <c r="GE747" s="979"/>
      <c r="GF747" s="979"/>
      <c r="GG747" s="979"/>
      <c r="GH747" s="979"/>
      <c r="GI747" s="979"/>
      <c r="GJ747" s="979"/>
      <c r="GK747" s="979"/>
      <c r="GL747" s="979"/>
      <c r="GM747" s="979"/>
      <c r="GN747" s="979"/>
      <c r="GO747" s="979"/>
      <c r="GP747" s="979"/>
      <c r="GQ747" s="979"/>
      <c r="GR747" s="979"/>
      <c r="GS747" s="979"/>
      <c r="GT747" s="979"/>
      <c r="GU747" s="979"/>
      <c r="GV747" s="979"/>
      <c r="GW747" s="979"/>
      <c r="GX747" s="979"/>
      <c r="GY747" s="979"/>
      <c r="GZ747" s="979"/>
      <c r="HA747" s="979"/>
      <c r="HB747" s="979"/>
      <c r="HC747" s="979"/>
      <c r="HD747" s="979"/>
      <c r="HE747" s="979"/>
      <c r="HF747" s="979"/>
      <c r="HG747" s="979"/>
      <c r="HH747" s="979"/>
      <c r="HI747" s="979"/>
      <c r="HJ747" s="979"/>
      <c r="HK747" s="979"/>
      <c r="HL747" s="979"/>
      <c r="HM747" s="979"/>
      <c r="HN747" s="979"/>
      <c r="HO747" s="979"/>
      <c r="HP747" s="979"/>
      <c r="HQ747" s="979"/>
      <c r="HR747" s="979"/>
      <c r="HS747" s="979"/>
      <c r="HT747" s="979"/>
      <c r="HU747" s="979"/>
      <c r="HV747" s="979"/>
      <c r="HW747" s="979"/>
      <c r="HX747" s="979"/>
      <c r="HY747" s="979"/>
      <c r="HZ747" s="979"/>
      <c r="IA747" s="979"/>
      <c r="IB747" s="979"/>
      <c r="IC747" s="979"/>
      <c r="ID747" s="979"/>
      <c r="IE747" s="979"/>
      <c r="IF747" s="979"/>
      <c r="IG747" s="979"/>
      <c r="IH747" s="979"/>
      <c r="II747" s="979"/>
      <c r="IJ747" s="979"/>
      <c r="IK747" s="979"/>
      <c r="IL747" s="979"/>
      <c r="IM747" s="979"/>
      <c r="IN747" s="979"/>
      <c r="IO747" s="979"/>
      <c r="IP747" s="979"/>
      <c r="IQ747" s="979"/>
      <c r="IR747" s="979"/>
      <c r="IS747" s="979"/>
      <c r="IT747" s="979"/>
      <c r="IU747" s="979"/>
      <c r="IV747" s="979"/>
      <c r="IW747" s="979"/>
      <c r="IX747" s="979"/>
      <c r="IY747" s="979"/>
      <c r="IZ747" s="979"/>
      <c r="JA747" s="979"/>
      <c r="JB747" s="979"/>
      <c r="JC747" s="979"/>
      <c r="JD747" s="979"/>
      <c r="JE747" s="979"/>
      <c r="JF747" s="979"/>
      <c r="JG747" s="979"/>
      <c r="JH747" s="979"/>
      <c r="JI747" s="979"/>
      <c r="JJ747" s="979"/>
      <c r="JK747" s="979"/>
      <c r="JL747" s="979"/>
      <c r="JM747" s="979"/>
      <c r="JN747" s="979"/>
      <c r="JO747" s="979"/>
      <c r="JP747" s="979"/>
      <c r="JQ747" s="979"/>
      <c r="JR747" s="979"/>
      <c r="JS747" s="979"/>
      <c r="JT747" s="979"/>
      <c r="JU747" s="979"/>
      <c r="JV747" s="979"/>
      <c r="JW747" s="979"/>
      <c r="JX747" s="979"/>
      <c r="JY747" s="979"/>
      <c r="JZ747" s="979"/>
      <c r="KA747" s="979"/>
      <c r="KB747" s="984"/>
    </row>
    <row r="748" spans="2:288" ht="15" customHeight="1" x14ac:dyDescent="0.25">
      <c r="B748" s="1590" t="s">
        <v>1879</v>
      </c>
      <c r="C748" s="1588" t="str">
        <v/>
      </c>
      <c r="D748" s="1588" t="str">
        <v/>
      </c>
      <c r="E748" s="1588" t="str">
        <v/>
      </c>
      <c r="F748" s="1588" t="str">
        <v/>
      </c>
      <c r="G748" s="1588" t="str">
        <v/>
      </c>
      <c r="H748" s="979"/>
      <c r="I748" s="979"/>
      <c r="J748" s="979"/>
      <c r="K748" s="979"/>
      <c r="L748" s="979"/>
      <c r="M748" s="979"/>
      <c r="N748" s="979"/>
      <c r="O748" s="979"/>
      <c r="P748" s="979"/>
      <c r="Q748" s="979"/>
      <c r="R748" s="979"/>
      <c r="S748" s="979"/>
      <c r="T748" s="979"/>
      <c r="U748" s="979"/>
      <c r="V748" s="979"/>
      <c r="W748" s="979"/>
      <c r="X748" s="979"/>
      <c r="Y748" s="979"/>
      <c r="Z748" s="979"/>
      <c r="AA748" s="979"/>
      <c r="AB748" s="979"/>
      <c r="AC748" s="979"/>
      <c r="AD748" s="979"/>
      <c r="AE748" s="979"/>
      <c r="AF748" s="979"/>
      <c r="AG748" s="979"/>
      <c r="AH748" s="979"/>
      <c r="AI748" s="979"/>
      <c r="AJ748" s="979"/>
      <c r="AK748" s="979"/>
      <c r="AL748" s="979"/>
      <c r="AM748" s="979"/>
      <c r="AN748" s="979"/>
      <c r="AO748" s="979"/>
      <c r="AP748" s="979"/>
      <c r="AQ748" s="979"/>
      <c r="AR748" s="979"/>
      <c r="AS748" s="979"/>
      <c r="AT748" s="979"/>
      <c r="AU748" s="979"/>
      <c r="AV748" s="979"/>
      <c r="AW748" s="979"/>
      <c r="AX748" s="979"/>
      <c r="AY748" s="979"/>
      <c r="AZ748" s="979"/>
      <c r="BA748" s="979"/>
      <c r="BB748" s="979"/>
      <c r="BC748" s="979"/>
      <c r="BD748" s="979"/>
      <c r="BE748" s="979"/>
      <c r="BF748" s="979"/>
      <c r="BG748" s="979"/>
      <c r="BH748" s="979"/>
      <c r="BI748" s="979"/>
      <c r="BJ748" s="979"/>
      <c r="BK748" s="979"/>
      <c r="BL748" s="979"/>
      <c r="BM748" s="979"/>
      <c r="BN748" s="979"/>
      <c r="BO748" s="979"/>
      <c r="BP748" s="979"/>
      <c r="BQ748" s="979"/>
      <c r="BR748" s="979"/>
      <c r="BS748" s="979"/>
      <c r="BT748" s="979"/>
      <c r="BU748" s="979"/>
      <c r="BV748" s="979"/>
      <c r="BW748" s="979"/>
      <c r="BX748" s="979"/>
      <c r="BY748" s="979"/>
      <c r="BZ748" s="979"/>
      <c r="CA748" s="979"/>
      <c r="CB748" s="979"/>
      <c r="CC748" s="979"/>
      <c r="CD748" s="979"/>
      <c r="CE748" s="979"/>
      <c r="CF748" s="979"/>
      <c r="CG748" s="979"/>
      <c r="CH748" s="979"/>
      <c r="CI748" s="979"/>
      <c r="CJ748" s="979"/>
      <c r="CK748" s="979"/>
      <c r="CL748" s="979"/>
      <c r="CM748" s="979"/>
      <c r="CN748" s="979"/>
      <c r="CO748" s="979"/>
      <c r="CP748" s="979"/>
      <c r="CQ748" s="979"/>
      <c r="CR748" s="979"/>
      <c r="CS748" s="979"/>
      <c r="CT748" s="979"/>
      <c r="CU748" s="979"/>
      <c r="CV748" s="979"/>
      <c r="CW748" s="979"/>
      <c r="CX748" s="979"/>
      <c r="CY748" s="979"/>
      <c r="CZ748" s="979"/>
      <c r="DA748" s="979"/>
      <c r="DB748" s="979"/>
      <c r="DC748" s="979"/>
      <c r="DD748" s="979"/>
      <c r="DE748" s="979"/>
      <c r="DF748" s="979"/>
      <c r="DG748" s="979"/>
      <c r="DH748" s="979"/>
      <c r="DI748" s="979"/>
      <c r="DJ748" s="979"/>
      <c r="DK748" s="979"/>
      <c r="DL748" s="979"/>
      <c r="DM748" s="979"/>
      <c r="DN748" s="979"/>
      <c r="DO748" s="979"/>
      <c r="DP748" s="979"/>
      <c r="DQ748" s="979"/>
      <c r="DR748" s="979"/>
      <c r="DS748" s="979"/>
      <c r="DT748" s="979"/>
      <c r="DU748" s="979"/>
      <c r="DV748" s="979"/>
      <c r="DW748" s="979"/>
      <c r="DX748" s="979"/>
      <c r="DY748" s="979"/>
      <c r="DZ748" s="979"/>
      <c r="EA748" s="979"/>
      <c r="EB748" s="979"/>
      <c r="EC748" s="979"/>
      <c r="ED748" s="979"/>
      <c r="EE748" s="979"/>
      <c r="EF748" s="979"/>
      <c r="EG748" s="979"/>
      <c r="EH748" s="979"/>
      <c r="EI748" s="979"/>
      <c r="EJ748" s="979"/>
      <c r="EK748" s="979"/>
      <c r="EL748" s="979"/>
      <c r="EM748" s="979"/>
      <c r="EN748" s="979"/>
      <c r="EO748" s="979"/>
      <c r="EP748" s="979"/>
      <c r="EQ748" s="979"/>
      <c r="ER748" s="979"/>
      <c r="ES748" s="979"/>
      <c r="ET748" s="979"/>
      <c r="EU748" s="979"/>
      <c r="EV748" s="979"/>
      <c r="EW748" s="979"/>
      <c r="EX748" s="979"/>
      <c r="EY748" s="979"/>
      <c r="EZ748" s="979"/>
      <c r="FA748" s="979"/>
      <c r="FB748" s="979"/>
      <c r="FC748" s="979"/>
      <c r="FD748" s="979"/>
      <c r="FE748" s="979"/>
      <c r="FF748" s="979"/>
      <c r="FG748" s="979"/>
      <c r="FH748" s="979"/>
      <c r="FI748" s="979"/>
      <c r="FJ748" s="979"/>
      <c r="FK748" s="979"/>
      <c r="FL748" s="979"/>
      <c r="FM748" s="979"/>
      <c r="FN748" s="979"/>
      <c r="FO748" s="979"/>
      <c r="FP748" s="979"/>
      <c r="FQ748" s="979"/>
      <c r="FR748" s="979"/>
      <c r="FS748" s="979"/>
      <c r="FT748" s="979"/>
      <c r="FU748" s="979"/>
      <c r="FV748" s="979"/>
      <c r="FW748" s="979"/>
      <c r="FX748" s="979"/>
      <c r="FY748" s="979"/>
      <c r="FZ748" s="979"/>
      <c r="GA748" s="979"/>
      <c r="GB748" s="979"/>
      <c r="GC748" s="979"/>
      <c r="GD748" s="979"/>
      <c r="GE748" s="979"/>
      <c r="GF748" s="979"/>
      <c r="GG748" s="979"/>
      <c r="GH748" s="979"/>
      <c r="GI748" s="979"/>
      <c r="GJ748" s="979"/>
      <c r="GK748" s="979"/>
      <c r="GL748" s="979"/>
      <c r="GM748" s="979"/>
      <c r="GN748" s="979"/>
      <c r="GO748" s="979"/>
      <c r="GP748" s="979"/>
      <c r="GQ748" s="979"/>
      <c r="GR748" s="979"/>
      <c r="GS748" s="979"/>
      <c r="GT748" s="979"/>
      <c r="GU748" s="979"/>
      <c r="GV748" s="979"/>
      <c r="GW748" s="979"/>
      <c r="GX748" s="979"/>
      <c r="GY748" s="979"/>
      <c r="GZ748" s="979"/>
      <c r="HA748" s="979"/>
      <c r="HB748" s="979"/>
      <c r="HC748" s="979"/>
      <c r="HD748" s="979"/>
      <c r="HE748" s="979"/>
      <c r="HF748" s="979"/>
      <c r="HG748" s="979"/>
      <c r="HH748" s="979"/>
      <c r="HI748" s="979"/>
      <c r="HJ748" s="979"/>
      <c r="HK748" s="979"/>
      <c r="HL748" s="979"/>
      <c r="HM748" s="979"/>
      <c r="HN748" s="979"/>
      <c r="HO748" s="979"/>
      <c r="HP748" s="979"/>
      <c r="HQ748" s="979"/>
      <c r="HR748" s="979"/>
      <c r="HS748" s="979"/>
      <c r="HT748" s="979"/>
      <c r="HU748" s="979"/>
      <c r="HV748" s="979"/>
      <c r="HW748" s="979"/>
      <c r="HX748" s="979"/>
      <c r="HY748" s="979"/>
      <c r="HZ748" s="979"/>
      <c r="IA748" s="979"/>
      <c r="IB748" s="979"/>
      <c r="IC748" s="979"/>
      <c r="ID748" s="979"/>
      <c r="IE748" s="979"/>
      <c r="IF748" s="979"/>
      <c r="IG748" s="979"/>
      <c r="IH748" s="979"/>
      <c r="II748" s="979"/>
      <c r="IJ748" s="979"/>
      <c r="IK748" s="979"/>
      <c r="IL748" s="979"/>
      <c r="IM748" s="979"/>
      <c r="IN748" s="979"/>
      <c r="IO748" s="979"/>
      <c r="IP748" s="979"/>
      <c r="IQ748" s="979"/>
      <c r="IR748" s="979"/>
      <c r="IS748" s="979"/>
      <c r="IT748" s="979"/>
      <c r="IU748" s="979"/>
      <c r="IV748" s="979"/>
      <c r="IW748" s="979"/>
      <c r="IX748" s="979"/>
      <c r="IY748" s="979"/>
      <c r="IZ748" s="979"/>
      <c r="JA748" s="979"/>
      <c r="JB748" s="979"/>
      <c r="JC748" s="979"/>
      <c r="JD748" s="979"/>
      <c r="JE748" s="979"/>
      <c r="JF748" s="979"/>
      <c r="JG748" s="979"/>
      <c r="JH748" s="979"/>
      <c r="JI748" s="979"/>
      <c r="JJ748" s="979"/>
      <c r="JK748" s="979"/>
      <c r="JL748" s="979"/>
      <c r="JM748" s="979"/>
      <c r="JN748" s="979"/>
      <c r="JO748" s="979"/>
      <c r="JP748" s="979"/>
      <c r="JQ748" s="979"/>
      <c r="JR748" s="979"/>
      <c r="JS748" s="979"/>
      <c r="JT748" s="979"/>
      <c r="JU748" s="979"/>
      <c r="JV748" s="979"/>
      <c r="JW748" s="979"/>
      <c r="JX748" s="979"/>
      <c r="JY748" s="979"/>
      <c r="JZ748" s="979"/>
      <c r="KA748" s="979"/>
      <c r="KB748" s="984"/>
    </row>
    <row r="749" spans="2:288" ht="15" customHeight="1" x14ac:dyDescent="0.25">
      <c r="B749" s="1590" t="s">
        <v>1880</v>
      </c>
      <c r="C749" s="1588" t="str">
        <v/>
      </c>
      <c r="D749" s="1588" t="str">
        <v/>
      </c>
      <c r="E749" s="1588" t="str">
        <v/>
      </c>
      <c r="F749" s="1588" t="str">
        <v/>
      </c>
      <c r="G749" s="1588" t="str">
        <v/>
      </c>
      <c r="H749" s="979"/>
      <c r="I749" s="979"/>
      <c r="J749" s="979"/>
      <c r="K749" s="979"/>
      <c r="L749" s="979"/>
      <c r="M749" s="979"/>
      <c r="N749" s="979"/>
      <c r="O749" s="979"/>
      <c r="P749" s="979"/>
      <c r="Q749" s="979"/>
      <c r="R749" s="979"/>
      <c r="S749" s="979"/>
      <c r="T749" s="979"/>
      <c r="U749" s="979"/>
      <c r="V749" s="979"/>
      <c r="W749" s="979"/>
      <c r="X749" s="979"/>
      <c r="Y749" s="979"/>
      <c r="Z749" s="979"/>
      <c r="AA749" s="979"/>
      <c r="AB749" s="979"/>
      <c r="AC749" s="979"/>
      <c r="AD749" s="979"/>
      <c r="AE749" s="979"/>
      <c r="AF749" s="979"/>
      <c r="AG749" s="979"/>
      <c r="AH749" s="979"/>
      <c r="AI749" s="979"/>
      <c r="AJ749" s="979"/>
      <c r="AK749" s="979"/>
      <c r="AL749" s="979"/>
      <c r="AM749" s="979"/>
      <c r="AN749" s="979"/>
      <c r="AO749" s="979"/>
      <c r="AP749" s="979"/>
      <c r="AQ749" s="979"/>
      <c r="AR749" s="979"/>
      <c r="AS749" s="979"/>
      <c r="AT749" s="979"/>
      <c r="AU749" s="979"/>
      <c r="AV749" s="979"/>
      <c r="AW749" s="979"/>
      <c r="AX749" s="979"/>
      <c r="AY749" s="979"/>
      <c r="AZ749" s="979"/>
      <c r="BA749" s="979"/>
      <c r="BB749" s="979"/>
      <c r="BC749" s="979"/>
      <c r="BD749" s="979"/>
      <c r="BE749" s="979"/>
      <c r="BF749" s="979"/>
      <c r="BG749" s="979"/>
      <c r="BH749" s="979"/>
      <c r="BI749" s="979"/>
      <c r="BJ749" s="979"/>
      <c r="BK749" s="979"/>
      <c r="BL749" s="979"/>
      <c r="BM749" s="979"/>
      <c r="BN749" s="979"/>
      <c r="BO749" s="979"/>
      <c r="BP749" s="979"/>
      <c r="BQ749" s="979"/>
      <c r="BR749" s="979"/>
      <c r="BS749" s="979"/>
      <c r="BT749" s="979"/>
      <c r="BU749" s="979"/>
      <c r="BV749" s="979"/>
      <c r="BW749" s="979"/>
      <c r="BX749" s="979"/>
      <c r="BY749" s="979"/>
      <c r="BZ749" s="979"/>
      <c r="CA749" s="979"/>
      <c r="CB749" s="979"/>
      <c r="CC749" s="979"/>
      <c r="CD749" s="979"/>
      <c r="CE749" s="979"/>
      <c r="CF749" s="979"/>
      <c r="CG749" s="979"/>
      <c r="CH749" s="979"/>
      <c r="CI749" s="979"/>
      <c r="CJ749" s="979"/>
      <c r="CK749" s="979"/>
      <c r="CL749" s="979"/>
      <c r="CM749" s="979"/>
      <c r="CN749" s="979"/>
      <c r="CO749" s="979"/>
      <c r="CP749" s="979"/>
      <c r="CQ749" s="979"/>
      <c r="CR749" s="979"/>
      <c r="CS749" s="979"/>
      <c r="CT749" s="979"/>
      <c r="CU749" s="979"/>
      <c r="CV749" s="979"/>
      <c r="CW749" s="979"/>
      <c r="CX749" s="979"/>
      <c r="CY749" s="979"/>
      <c r="CZ749" s="979"/>
      <c r="DA749" s="979"/>
      <c r="DB749" s="979"/>
      <c r="DC749" s="979"/>
      <c r="DD749" s="979"/>
      <c r="DE749" s="979"/>
      <c r="DF749" s="979"/>
      <c r="DG749" s="979"/>
      <c r="DH749" s="979"/>
      <c r="DI749" s="979"/>
      <c r="DJ749" s="979"/>
      <c r="DK749" s="979"/>
      <c r="DL749" s="979"/>
      <c r="DM749" s="979"/>
      <c r="DN749" s="979"/>
      <c r="DO749" s="979"/>
      <c r="DP749" s="979"/>
      <c r="DQ749" s="979"/>
      <c r="DR749" s="979"/>
      <c r="DS749" s="979"/>
      <c r="DT749" s="979"/>
      <c r="DU749" s="979"/>
      <c r="DV749" s="979"/>
      <c r="DW749" s="979"/>
      <c r="DX749" s="979"/>
      <c r="DY749" s="979"/>
      <c r="DZ749" s="979"/>
      <c r="EA749" s="979"/>
      <c r="EB749" s="979"/>
      <c r="EC749" s="979"/>
      <c r="ED749" s="979"/>
      <c r="EE749" s="979"/>
      <c r="EF749" s="979"/>
      <c r="EG749" s="979"/>
      <c r="EH749" s="979"/>
      <c r="EI749" s="979"/>
      <c r="EJ749" s="979"/>
      <c r="EK749" s="979"/>
      <c r="EL749" s="979"/>
      <c r="EM749" s="979"/>
      <c r="EN749" s="979"/>
      <c r="EO749" s="979"/>
      <c r="EP749" s="979"/>
      <c r="EQ749" s="979"/>
      <c r="ER749" s="979"/>
      <c r="ES749" s="979"/>
      <c r="ET749" s="979"/>
      <c r="EU749" s="979"/>
      <c r="EV749" s="979"/>
      <c r="EW749" s="979"/>
      <c r="EX749" s="979"/>
      <c r="EY749" s="979"/>
      <c r="EZ749" s="979"/>
      <c r="FA749" s="979"/>
      <c r="FB749" s="979"/>
      <c r="FC749" s="979"/>
      <c r="FD749" s="979"/>
      <c r="FE749" s="979"/>
      <c r="FF749" s="979"/>
      <c r="FG749" s="979"/>
      <c r="FH749" s="979"/>
      <c r="FI749" s="979"/>
      <c r="FJ749" s="979"/>
      <c r="FK749" s="979"/>
      <c r="FL749" s="979"/>
      <c r="FM749" s="979"/>
      <c r="FN749" s="979"/>
      <c r="FO749" s="979"/>
      <c r="FP749" s="979"/>
      <c r="FQ749" s="979"/>
      <c r="FR749" s="979"/>
      <c r="FS749" s="979"/>
      <c r="FT749" s="979"/>
      <c r="FU749" s="979"/>
      <c r="FV749" s="979"/>
      <c r="FW749" s="979"/>
      <c r="FX749" s="979"/>
      <c r="FY749" s="979"/>
      <c r="FZ749" s="979"/>
      <c r="GA749" s="979"/>
      <c r="GB749" s="979"/>
      <c r="GC749" s="979"/>
      <c r="GD749" s="979"/>
      <c r="GE749" s="979"/>
      <c r="GF749" s="979"/>
      <c r="GG749" s="979"/>
      <c r="GH749" s="979"/>
      <c r="GI749" s="979"/>
      <c r="GJ749" s="979"/>
      <c r="GK749" s="979"/>
      <c r="GL749" s="979"/>
      <c r="GM749" s="979"/>
      <c r="GN749" s="979"/>
      <c r="GO749" s="979"/>
      <c r="GP749" s="979"/>
      <c r="GQ749" s="979"/>
      <c r="GR749" s="979"/>
      <c r="GS749" s="979"/>
      <c r="GT749" s="979"/>
      <c r="GU749" s="979"/>
      <c r="GV749" s="979"/>
      <c r="GW749" s="979"/>
      <c r="GX749" s="979"/>
      <c r="GY749" s="979"/>
      <c r="GZ749" s="979"/>
      <c r="HA749" s="979"/>
      <c r="HB749" s="979"/>
      <c r="HC749" s="979"/>
      <c r="HD749" s="979"/>
      <c r="HE749" s="979"/>
      <c r="HF749" s="979"/>
      <c r="HG749" s="979"/>
      <c r="HH749" s="979"/>
      <c r="HI749" s="979"/>
      <c r="HJ749" s="979"/>
      <c r="HK749" s="979"/>
      <c r="HL749" s="979"/>
      <c r="HM749" s="979"/>
      <c r="HN749" s="979"/>
      <c r="HO749" s="979"/>
      <c r="HP749" s="979"/>
      <c r="HQ749" s="979"/>
      <c r="HR749" s="979"/>
      <c r="HS749" s="979"/>
      <c r="HT749" s="979"/>
      <c r="HU749" s="979"/>
      <c r="HV749" s="979"/>
      <c r="HW749" s="979"/>
      <c r="HX749" s="979"/>
      <c r="HY749" s="979"/>
      <c r="HZ749" s="979"/>
      <c r="IA749" s="979"/>
      <c r="IB749" s="979"/>
      <c r="IC749" s="979"/>
      <c r="ID749" s="979"/>
      <c r="IE749" s="979"/>
      <c r="IF749" s="979"/>
      <c r="IG749" s="979"/>
      <c r="IH749" s="979"/>
      <c r="II749" s="979"/>
      <c r="IJ749" s="979"/>
      <c r="IK749" s="979"/>
      <c r="IL749" s="979"/>
      <c r="IM749" s="979"/>
      <c r="IN749" s="979"/>
      <c r="IO749" s="979"/>
      <c r="IP749" s="979"/>
      <c r="IQ749" s="979"/>
      <c r="IR749" s="979"/>
      <c r="IS749" s="979"/>
      <c r="IT749" s="979"/>
      <c r="IU749" s="979"/>
      <c r="IV749" s="979"/>
      <c r="IW749" s="979"/>
      <c r="IX749" s="979"/>
      <c r="IY749" s="979"/>
      <c r="IZ749" s="979"/>
      <c r="JA749" s="979"/>
      <c r="JB749" s="979"/>
      <c r="JC749" s="979"/>
      <c r="JD749" s="979"/>
      <c r="JE749" s="979"/>
      <c r="JF749" s="979"/>
      <c r="JG749" s="979"/>
      <c r="JH749" s="979"/>
      <c r="JI749" s="979"/>
      <c r="JJ749" s="979"/>
      <c r="JK749" s="979"/>
      <c r="JL749" s="979"/>
      <c r="JM749" s="979"/>
      <c r="JN749" s="979"/>
      <c r="JO749" s="979"/>
      <c r="JP749" s="979"/>
      <c r="JQ749" s="979"/>
      <c r="JR749" s="979"/>
      <c r="JS749" s="979"/>
      <c r="JT749" s="979"/>
      <c r="JU749" s="979"/>
      <c r="JV749" s="979"/>
      <c r="JW749" s="979"/>
      <c r="JX749" s="979"/>
      <c r="JY749" s="979"/>
      <c r="JZ749" s="979"/>
      <c r="KA749" s="979"/>
      <c r="KB749" s="984"/>
    </row>
    <row r="750" spans="2:288" ht="15" customHeight="1" x14ac:dyDescent="0.25">
      <c r="B750" s="1590" t="s">
        <v>1881</v>
      </c>
      <c r="C750" s="1588" t="str">
        <v/>
      </c>
      <c r="D750" s="1588" t="str">
        <v/>
      </c>
      <c r="E750" s="1588" t="str">
        <v/>
      </c>
      <c r="F750" s="1588" t="str">
        <v/>
      </c>
      <c r="G750" s="1588" t="str">
        <v/>
      </c>
      <c r="H750" s="979"/>
      <c r="I750" s="979"/>
      <c r="J750" s="979"/>
      <c r="K750" s="979"/>
      <c r="L750" s="979"/>
      <c r="M750" s="979"/>
      <c r="N750" s="979"/>
      <c r="O750" s="979"/>
      <c r="P750" s="979"/>
      <c r="Q750" s="979"/>
      <c r="R750" s="979"/>
      <c r="S750" s="979"/>
      <c r="T750" s="979"/>
      <c r="U750" s="979"/>
      <c r="V750" s="979"/>
      <c r="W750" s="979"/>
      <c r="X750" s="979"/>
      <c r="Y750" s="979"/>
      <c r="Z750" s="979"/>
      <c r="AA750" s="979"/>
      <c r="AB750" s="979"/>
      <c r="AC750" s="979"/>
      <c r="AD750" s="979"/>
      <c r="AE750" s="979"/>
      <c r="AF750" s="979"/>
      <c r="AG750" s="979"/>
      <c r="AH750" s="979"/>
      <c r="AI750" s="979"/>
      <c r="AJ750" s="979"/>
      <c r="AK750" s="979"/>
      <c r="AL750" s="979"/>
      <c r="AM750" s="979"/>
      <c r="AN750" s="979"/>
      <c r="AO750" s="979"/>
      <c r="AP750" s="979"/>
      <c r="AQ750" s="979"/>
      <c r="AR750" s="979"/>
      <c r="AS750" s="979"/>
      <c r="AT750" s="979"/>
      <c r="AU750" s="979"/>
      <c r="AV750" s="979"/>
      <c r="AW750" s="979"/>
      <c r="AX750" s="979"/>
      <c r="AY750" s="979"/>
      <c r="AZ750" s="979"/>
      <c r="BA750" s="979"/>
      <c r="BB750" s="979"/>
      <c r="BC750" s="979"/>
      <c r="BD750" s="979"/>
      <c r="BE750" s="979"/>
      <c r="BF750" s="979"/>
      <c r="BG750" s="979"/>
      <c r="BH750" s="979"/>
      <c r="BI750" s="979"/>
      <c r="BJ750" s="979"/>
      <c r="BK750" s="979"/>
      <c r="BL750" s="979"/>
      <c r="BM750" s="979"/>
      <c r="BN750" s="979"/>
      <c r="BO750" s="979"/>
      <c r="BP750" s="979"/>
      <c r="BQ750" s="979"/>
      <c r="BR750" s="979"/>
      <c r="BS750" s="979"/>
      <c r="BT750" s="979"/>
      <c r="BU750" s="979"/>
      <c r="BV750" s="979"/>
      <c r="BW750" s="979"/>
      <c r="BX750" s="979"/>
      <c r="BY750" s="979"/>
      <c r="BZ750" s="979"/>
      <c r="CA750" s="979"/>
      <c r="CB750" s="979"/>
      <c r="CC750" s="979"/>
      <c r="CD750" s="979"/>
      <c r="CE750" s="979"/>
      <c r="CF750" s="979"/>
      <c r="CG750" s="979"/>
      <c r="CH750" s="979"/>
      <c r="CI750" s="979"/>
      <c r="CJ750" s="979"/>
      <c r="CK750" s="979"/>
      <c r="CL750" s="979"/>
      <c r="CM750" s="979"/>
      <c r="CN750" s="979"/>
      <c r="CO750" s="979"/>
      <c r="CP750" s="979"/>
      <c r="CQ750" s="979"/>
      <c r="CR750" s="979"/>
      <c r="CS750" s="979"/>
      <c r="CT750" s="979"/>
      <c r="CU750" s="979"/>
      <c r="CV750" s="979"/>
      <c r="CW750" s="979"/>
      <c r="CX750" s="979"/>
      <c r="CY750" s="979"/>
      <c r="CZ750" s="979"/>
      <c r="DA750" s="979"/>
      <c r="DB750" s="979"/>
      <c r="DC750" s="979"/>
      <c r="DD750" s="979"/>
      <c r="DE750" s="979"/>
      <c r="DF750" s="979"/>
      <c r="DG750" s="979"/>
      <c r="DH750" s="979"/>
      <c r="DI750" s="979"/>
      <c r="DJ750" s="979"/>
      <c r="DK750" s="979"/>
      <c r="DL750" s="979"/>
      <c r="DM750" s="979"/>
      <c r="DN750" s="979"/>
      <c r="DO750" s="979"/>
      <c r="DP750" s="979"/>
      <c r="DQ750" s="979"/>
      <c r="DR750" s="979"/>
      <c r="DS750" s="979"/>
      <c r="DT750" s="979"/>
      <c r="DU750" s="979"/>
      <c r="DV750" s="979"/>
      <c r="DW750" s="979"/>
      <c r="DX750" s="979"/>
      <c r="DY750" s="979"/>
      <c r="DZ750" s="979"/>
      <c r="EA750" s="979"/>
      <c r="EB750" s="979"/>
      <c r="EC750" s="979"/>
      <c r="ED750" s="979"/>
      <c r="EE750" s="979"/>
      <c r="EF750" s="979"/>
      <c r="EG750" s="979"/>
      <c r="EH750" s="979"/>
      <c r="EI750" s="979"/>
      <c r="EJ750" s="979"/>
      <c r="EK750" s="979"/>
      <c r="EL750" s="979"/>
      <c r="EM750" s="979"/>
      <c r="EN750" s="979"/>
      <c r="EO750" s="979"/>
      <c r="EP750" s="979"/>
      <c r="EQ750" s="979"/>
      <c r="ER750" s="979"/>
      <c r="ES750" s="979"/>
      <c r="ET750" s="979"/>
      <c r="EU750" s="979"/>
      <c r="EV750" s="979"/>
      <c r="EW750" s="979"/>
      <c r="EX750" s="979"/>
      <c r="EY750" s="979"/>
      <c r="EZ750" s="979"/>
      <c r="FA750" s="979"/>
      <c r="FB750" s="979"/>
      <c r="FC750" s="979"/>
      <c r="FD750" s="979"/>
      <c r="FE750" s="979"/>
      <c r="FF750" s="979"/>
      <c r="FG750" s="979"/>
      <c r="FH750" s="979"/>
      <c r="FI750" s="979"/>
      <c r="FJ750" s="979"/>
      <c r="FK750" s="979"/>
      <c r="FL750" s="979"/>
      <c r="FM750" s="979"/>
      <c r="FN750" s="979"/>
      <c r="FO750" s="979"/>
      <c r="FP750" s="979"/>
      <c r="FQ750" s="979"/>
      <c r="FR750" s="979"/>
      <c r="FS750" s="979"/>
      <c r="FT750" s="979"/>
      <c r="FU750" s="979"/>
      <c r="FV750" s="979"/>
      <c r="FW750" s="979"/>
      <c r="FX750" s="979"/>
      <c r="FY750" s="979"/>
      <c r="FZ750" s="979"/>
      <c r="GA750" s="979"/>
      <c r="GB750" s="979"/>
      <c r="GC750" s="979"/>
      <c r="GD750" s="979"/>
      <c r="GE750" s="979"/>
      <c r="GF750" s="979"/>
      <c r="GG750" s="979"/>
      <c r="GH750" s="979"/>
      <c r="GI750" s="979"/>
      <c r="GJ750" s="979"/>
      <c r="GK750" s="979"/>
      <c r="GL750" s="979"/>
      <c r="GM750" s="979"/>
      <c r="GN750" s="979"/>
      <c r="GO750" s="979"/>
      <c r="GP750" s="979"/>
      <c r="GQ750" s="979"/>
      <c r="GR750" s="979"/>
      <c r="GS750" s="979"/>
      <c r="GT750" s="979"/>
      <c r="GU750" s="979"/>
      <c r="GV750" s="979"/>
      <c r="GW750" s="979"/>
      <c r="GX750" s="979"/>
      <c r="GY750" s="979"/>
      <c r="GZ750" s="979"/>
      <c r="HA750" s="979"/>
      <c r="HB750" s="979"/>
      <c r="HC750" s="979"/>
      <c r="HD750" s="979"/>
      <c r="HE750" s="979"/>
      <c r="HF750" s="979"/>
      <c r="HG750" s="979"/>
      <c r="HH750" s="979"/>
      <c r="HI750" s="979"/>
      <c r="HJ750" s="979"/>
      <c r="HK750" s="979"/>
      <c r="HL750" s="979"/>
      <c r="HM750" s="979"/>
      <c r="HN750" s="979"/>
      <c r="HO750" s="979"/>
      <c r="HP750" s="979"/>
      <c r="HQ750" s="979"/>
      <c r="HR750" s="979"/>
      <c r="HS750" s="979"/>
      <c r="HT750" s="979"/>
      <c r="HU750" s="979"/>
      <c r="HV750" s="979"/>
      <c r="HW750" s="979"/>
      <c r="HX750" s="979"/>
      <c r="HY750" s="979"/>
      <c r="HZ750" s="979"/>
      <c r="IA750" s="979"/>
      <c r="IB750" s="979"/>
      <c r="IC750" s="979"/>
      <c r="ID750" s="979"/>
      <c r="IE750" s="979"/>
      <c r="IF750" s="979"/>
      <c r="IG750" s="979"/>
      <c r="IH750" s="979"/>
      <c r="II750" s="979"/>
      <c r="IJ750" s="979"/>
      <c r="IK750" s="979"/>
      <c r="IL750" s="979"/>
      <c r="IM750" s="979"/>
      <c r="IN750" s="979"/>
      <c r="IO750" s="979"/>
      <c r="IP750" s="979"/>
      <c r="IQ750" s="979"/>
      <c r="IR750" s="979"/>
      <c r="IS750" s="979"/>
      <c r="IT750" s="979"/>
      <c r="IU750" s="979"/>
      <c r="IV750" s="979"/>
      <c r="IW750" s="979"/>
      <c r="IX750" s="979"/>
      <c r="IY750" s="979"/>
      <c r="IZ750" s="979"/>
      <c r="JA750" s="979"/>
      <c r="JB750" s="979"/>
      <c r="JC750" s="979"/>
      <c r="JD750" s="979"/>
      <c r="JE750" s="979"/>
      <c r="JF750" s="979"/>
      <c r="JG750" s="979"/>
      <c r="JH750" s="979"/>
      <c r="JI750" s="979"/>
      <c r="JJ750" s="979"/>
      <c r="JK750" s="979"/>
      <c r="JL750" s="979"/>
      <c r="JM750" s="979"/>
      <c r="JN750" s="979"/>
      <c r="JO750" s="979"/>
      <c r="JP750" s="979"/>
      <c r="JQ750" s="979"/>
      <c r="JR750" s="979"/>
      <c r="JS750" s="979"/>
      <c r="JT750" s="979"/>
      <c r="JU750" s="979"/>
      <c r="JV750" s="979"/>
      <c r="JW750" s="979"/>
      <c r="JX750" s="979"/>
      <c r="JY750" s="979"/>
      <c r="JZ750" s="979"/>
      <c r="KA750" s="979"/>
      <c r="KB750" s="984"/>
    </row>
    <row r="751" spans="2:288" ht="15" customHeight="1" x14ac:dyDescent="0.25">
      <c r="B751" s="1590" t="s">
        <v>1882</v>
      </c>
      <c r="C751" s="1588" t="str">
        <v/>
      </c>
      <c r="D751" s="1588" t="str">
        <v/>
      </c>
      <c r="E751" s="1588" t="str">
        <v/>
      </c>
      <c r="F751" s="1588" t="str">
        <v/>
      </c>
      <c r="G751" s="1588" t="str">
        <v/>
      </c>
      <c r="H751" s="979"/>
      <c r="I751" s="979"/>
      <c r="J751" s="979"/>
      <c r="K751" s="979"/>
      <c r="L751" s="979"/>
      <c r="M751" s="979"/>
      <c r="N751" s="979"/>
      <c r="O751" s="979"/>
      <c r="P751" s="979"/>
      <c r="Q751" s="979"/>
      <c r="R751" s="979"/>
      <c r="S751" s="979"/>
      <c r="T751" s="979"/>
      <c r="U751" s="979"/>
      <c r="V751" s="979"/>
      <c r="W751" s="979"/>
      <c r="X751" s="979"/>
      <c r="Y751" s="979"/>
      <c r="Z751" s="979"/>
      <c r="AA751" s="979"/>
      <c r="AB751" s="979"/>
      <c r="AC751" s="979"/>
      <c r="AD751" s="979"/>
      <c r="AE751" s="979"/>
      <c r="AF751" s="979"/>
      <c r="AG751" s="979"/>
      <c r="AH751" s="979"/>
      <c r="AI751" s="979"/>
      <c r="AJ751" s="979"/>
      <c r="AK751" s="979"/>
      <c r="AL751" s="979"/>
      <c r="AM751" s="979"/>
      <c r="AN751" s="979"/>
      <c r="AO751" s="979"/>
      <c r="AP751" s="979"/>
      <c r="AQ751" s="979"/>
      <c r="AR751" s="979"/>
      <c r="AS751" s="979"/>
      <c r="AT751" s="979"/>
      <c r="AU751" s="979"/>
      <c r="AV751" s="979"/>
      <c r="AW751" s="979"/>
      <c r="AX751" s="979"/>
      <c r="AY751" s="979"/>
      <c r="AZ751" s="979"/>
      <c r="BA751" s="979"/>
      <c r="BB751" s="979"/>
      <c r="BC751" s="979"/>
      <c r="BD751" s="979"/>
      <c r="BE751" s="979"/>
      <c r="BF751" s="979"/>
      <c r="BG751" s="979"/>
      <c r="BH751" s="979"/>
      <c r="BI751" s="979"/>
      <c r="BJ751" s="979"/>
      <c r="BK751" s="979"/>
      <c r="BL751" s="979"/>
      <c r="BM751" s="979"/>
      <c r="BN751" s="979"/>
      <c r="BO751" s="979"/>
      <c r="BP751" s="979"/>
      <c r="BQ751" s="979"/>
      <c r="BR751" s="979"/>
      <c r="BS751" s="979"/>
      <c r="BT751" s="979"/>
      <c r="BU751" s="979"/>
      <c r="BV751" s="979"/>
      <c r="BW751" s="979"/>
      <c r="BX751" s="979"/>
      <c r="BY751" s="979"/>
      <c r="BZ751" s="979"/>
      <c r="CA751" s="979"/>
      <c r="CB751" s="979"/>
      <c r="CC751" s="979"/>
      <c r="CD751" s="979"/>
      <c r="CE751" s="979"/>
      <c r="CF751" s="979"/>
      <c r="CG751" s="979"/>
      <c r="CH751" s="979"/>
      <c r="CI751" s="979"/>
      <c r="CJ751" s="979"/>
      <c r="CK751" s="979"/>
      <c r="CL751" s="979"/>
      <c r="CM751" s="979"/>
      <c r="CN751" s="979"/>
      <c r="CO751" s="979"/>
      <c r="CP751" s="979"/>
      <c r="CQ751" s="979"/>
      <c r="CR751" s="979"/>
      <c r="CS751" s="979"/>
      <c r="CT751" s="979"/>
      <c r="CU751" s="979"/>
      <c r="CV751" s="979"/>
      <c r="CW751" s="979"/>
      <c r="CX751" s="979"/>
      <c r="CY751" s="979"/>
      <c r="CZ751" s="979"/>
      <c r="DA751" s="979"/>
      <c r="DB751" s="979"/>
      <c r="DC751" s="979"/>
      <c r="DD751" s="979"/>
      <c r="DE751" s="979"/>
      <c r="DF751" s="979"/>
      <c r="DG751" s="979"/>
      <c r="DH751" s="979"/>
      <c r="DI751" s="979"/>
      <c r="DJ751" s="979"/>
      <c r="DK751" s="979"/>
      <c r="DL751" s="979"/>
      <c r="DM751" s="979"/>
      <c r="DN751" s="979"/>
      <c r="DO751" s="979"/>
      <c r="DP751" s="979"/>
      <c r="DQ751" s="979"/>
      <c r="DR751" s="979"/>
      <c r="DS751" s="979"/>
      <c r="DT751" s="979"/>
      <c r="DU751" s="979"/>
      <c r="DV751" s="979"/>
      <c r="DW751" s="979"/>
      <c r="DX751" s="979"/>
      <c r="DY751" s="979"/>
      <c r="DZ751" s="979"/>
      <c r="EA751" s="979"/>
      <c r="EB751" s="979"/>
      <c r="EC751" s="979"/>
      <c r="ED751" s="979"/>
      <c r="EE751" s="979"/>
      <c r="EF751" s="979"/>
      <c r="EG751" s="979"/>
      <c r="EH751" s="979"/>
      <c r="EI751" s="979"/>
      <c r="EJ751" s="979"/>
      <c r="EK751" s="979"/>
      <c r="EL751" s="979"/>
      <c r="EM751" s="979"/>
      <c r="EN751" s="979"/>
      <c r="EO751" s="979"/>
      <c r="EP751" s="979"/>
      <c r="EQ751" s="979"/>
      <c r="ER751" s="979"/>
      <c r="ES751" s="979"/>
      <c r="ET751" s="979"/>
      <c r="EU751" s="979"/>
      <c r="EV751" s="979"/>
      <c r="EW751" s="979"/>
      <c r="EX751" s="979"/>
      <c r="EY751" s="979"/>
      <c r="EZ751" s="979"/>
      <c r="FA751" s="979"/>
      <c r="FB751" s="979"/>
      <c r="FC751" s="979"/>
      <c r="FD751" s="979"/>
      <c r="FE751" s="979"/>
      <c r="FF751" s="979"/>
      <c r="FG751" s="979"/>
      <c r="FH751" s="979"/>
      <c r="FI751" s="979"/>
      <c r="FJ751" s="979"/>
      <c r="FK751" s="979"/>
      <c r="FL751" s="979"/>
      <c r="FM751" s="979"/>
      <c r="FN751" s="979"/>
      <c r="FO751" s="979"/>
      <c r="FP751" s="979"/>
      <c r="FQ751" s="979"/>
      <c r="FR751" s="979"/>
      <c r="FS751" s="979"/>
      <c r="FT751" s="979"/>
      <c r="FU751" s="979"/>
      <c r="FV751" s="979"/>
      <c r="FW751" s="979"/>
      <c r="FX751" s="979"/>
      <c r="FY751" s="979"/>
      <c r="FZ751" s="979"/>
      <c r="GA751" s="979"/>
      <c r="GB751" s="979"/>
      <c r="GC751" s="979"/>
      <c r="GD751" s="979"/>
      <c r="GE751" s="979"/>
      <c r="GF751" s="979"/>
      <c r="GG751" s="979"/>
      <c r="GH751" s="979"/>
      <c r="GI751" s="979"/>
      <c r="GJ751" s="979"/>
      <c r="GK751" s="979"/>
      <c r="GL751" s="979"/>
      <c r="GM751" s="979"/>
      <c r="GN751" s="979"/>
      <c r="GO751" s="979"/>
      <c r="GP751" s="979"/>
      <c r="GQ751" s="979"/>
      <c r="GR751" s="979"/>
      <c r="GS751" s="979"/>
      <c r="GT751" s="979"/>
      <c r="GU751" s="979"/>
      <c r="GV751" s="979"/>
      <c r="GW751" s="979"/>
      <c r="GX751" s="979"/>
      <c r="GY751" s="979"/>
      <c r="GZ751" s="979"/>
      <c r="HA751" s="979"/>
      <c r="HB751" s="979"/>
      <c r="HC751" s="979"/>
      <c r="HD751" s="979"/>
      <c r="HE751" s="979"/>
      <c r="HF751" s="979"/>
      <c r="HG751" s="979"/>
      <c r="HH751" s="979"/>
      <c r="HI751" s="979"/>
      <c r="HJ751" s="979"/>
      <c r="HK751" s="979"/>
      <c r="HL751" s="979"/>
      <c r="HM751" s="979"/>
      <c r="HN751" s="979"/>
      <c r="HO751" s="979"/>
      <c r="HP751" s="979"/>
      <c r="HQ751" s="979"/>
      <c r="HR751" s="979"/>
      <c r="HS751" s="979"/>
      <c r="HT751" s="979"/>
      <c r="HU751" s="979"/>
      <c r="HV751" s="979"/>
      <c r="HW751" s="979"/>
      <c r="HX751" s="979"/>
      <c r="HY751" s="979"/>
      <c r="HZ751" s="979"/>
      <c r="IA751" s="979"/>
      <c r="IB751" s="979"/>
      <c r="IC751" s="979"/>
      <c r="ID751" s="979"/>
      <c r="IE751" s="979"/>
      <c r="IF751" s="979"/>
      <c r="IG751" s="979"/>
      <c r="IH751" s="979"/>
      <c r="II751" s="979"/>
      <c r="IJ751" s="979"/>
      <c r="IK751" s="979"/>
      <c r="IL751" s="979"/>
      <c r="IM751" s="979"/>
      <c r="IN751" s="979"/>
      <c r="IO751" s="979"/>
      <c r="IP751" s="979"/>
      <c r="IQ751" s="979"/>
      <c r="IR751" s="979"/>
      <c r="IS751" s="979"/>
      <c r="IT751" s="979"/>
      <c r="IU751" s="979"/>
      <c r="IV751" s="979"/>
      <c r="IW751" s="979"/>
      <c r="IX751" s="979"/>
      <c r="IY751" s="979"/>
      <c r="IZ751" s="979"/>
      <c r="JA751" s="979"/>
      <c r="JB751" s="979"/>
      <c r="JC751" s="979"/>
      <c r="JD751" s="979"/>
      <c r="JE751" s="979"/>
      <c r="JF751" s="979"/>
      <c r="JG751" s="979"/>
      <c r="JH751" s="979"/>
      <c r="JI751" s="979"/>
      <c r="JJ751" s="979"/>
      <c r="JK751" s="979"/>
      <c r="JL751" s="979"/>
      <c r="JM751" s="979"/>
      <c r="JN751" s="979"/>
      <c r="JO751" s="979"/>
      <c r="JP751" s="979"/>
      <c r="JQ751" s="979"/>
      <c r="JR751" s="979"/>
      <c r="JS751" s="979"/>
      <c r="JT751" s="979"/>
      <c r="JU751" s="979"/>
      <c r="JV751" s="979"/>
      <c r="JW751" s="979"/>
      <c r="JX751" s="979"/>
      <c r="JY751" s="979"/>
      <c r="JZ751" s="979"/>
      <c r="KA751" s="979"/>
      <c r="KB751" s="984"/>
    </row>
    <row r="752" spans="2:288" ht="15" customHeight="1" x14ac:dyDescent="0.25">
      <c r="B752" s="1590" t="s">
        <v>1883</v>
      </c>
      <c r="C752" s="1588" t="str">
        <v/>
      </c>
      <c r="D752" s="1588" t="str">
        <v/>
      </c>
      <c r="E752" s="1588" t="str">
        <v/>
      </c>
      <c r="F752" s="1588" t="str">
        <v/>
      </c>
      <c r="G752" s="1588" t="str">
        <v/>
      </c>
      <c r="H752" s="979"/>
      <c r="I752" s="979"/>
      <c r="J752" s="979"/>
      <c r="K752" s="979"/>
      <c r="L752" s="979"/>
      <c r="M752" s="979"/>
      <c r="N752" s="979"/>
      <c r="O752" s="979"/>
      <c r="P752" s="979"/>
      <c r="Q752" s="979"/>
      <c r="R752" s="979"/>
      <c r="S752" s="979"/>
      <c r="T752" s="979"/>
      <c r="U752" s="979"/>
      <c r="V752" s="979"/>
      <c r="W752" s="979"/>
      <c r="X752" s="979"/>
      <c r="Y752" s="979"/>
      <c r="Z752" s="979"/>
      <c r="AA752" s="979"/>
      <c r="AB752" s="979"/>
      <c r="AC752" s="979"/>
      <c r="AD752" s="979"/>
      <c r="AE752" s="979"/>
      <c r="AF752" s="979"/>
      <c r="AG752" s="979"/>
      <c r="AH752" s="979"/>
      <c r="AI752" s="979"/>
      <c r="AJ752" s="979"/>
      <c r="AK752" s="979"/>
      <c r="AL752" s="979"/>
      <c r="AM752" s="979"/>
      <c r="AN752" s="979"/>
      <c r="AO752" s="979"/>
      <c r="AP752" s="979"/>
      <c r="AQ752" s="979"/>
      <c r="AR752" s="979"/>
      <c r="AS752" s="979"/>
      <c r="AT752" s="979"/>
      <c r="AU752" s="979"/>
      <c r="AV752" s="979"/>
      <c r="AW752" s="979"/>
      <c r="AX752" s="979"/>
      <c r="AY752" s="979"/>
      <c r="AZ752" s="979"/>
      <c r="BA752" s="979"/>
      <c r="BB752" s="979"/>
      <c r="BC752" s="979"/>
      <c r="BD752" s="979"/>
      <c r="BE752" s="979"/>
      <c r="BF752" s="979"/>
      <c r="BG752" s="979"/>
      <c r="BH752" s="979"/>
      <c r="BI752" s="979"/>
      <c r="BJ752" s="979"/>
      <c r="BK752" s="979"/>
      <c r="BL752" s="979"/>
      <c r="BM752" s="979"/>
      <c r="BN752" s="979"/>
      <c r="BO752" s="979"/>
      <c r="BP752" s="979"/>
      <c r="BQ752" s="979"/>
      <c r="BR752" s="979"/>
      <c r="BS752" s="979"/>
      <c r="BT752" s="979"/>
      <c r="BU752" s="979"/>
      <c r="BV752" s="979"/>
      <c r="BW752" s="979"/>
      <c r="BX752" s="979"/>
      <c r="BY752" s="979"/>
      <c r="BZ752" s="979"/>
      <c r="CA752" s="979"/>
      <c r="CB752" s="979"/>
      <c r="CC752" s="979"/>
      <c r="CD752" s="979"/>
      <c r="CE752" s="979"/>
      <c r="CF752" s="979"/>
      <c r="CG752" s="979"/>
      <c r="CH752" s="979"/>
      <c r="CI752" s="979"/>
      <c r="CJ752" s="979"/>
      <c r="CK752" s="979"/>
      <c r="CL752" s="979"/>
      <c r="CM752" s="979"/>
      <c r="CN752" s="979"/>
      <c r="CO752" s="979"/>
      <c r="CP752" s="979"/>
      <c r="CQ752" s="979"/>
      <c r="CR752" s="979"/>
      <c r="CS752" s="979"/>
      <c r="CT752" s="979"/>
      <c r="CU752" s="979"/>
      <c r="CV752" s="979"/>
      <c r="CW752" s="979"/>
      <c r="CX752" s="979"/>
      <c r="CY752" s="979"/>
      <c r="CZ752" s="979"/>
      <c r="DA752" s="979"/>
      <c r="DB752" s="979"/>
      <c r="DC752" s="979"/>
      <c r="DD752" s="979"/>
      <c r="DE752" s="979"/>
      <c r="DF752" s="979"/>
      <c r="DG752" s="979"/>
      <c r="DH752" s="979"/>
      <c r="DI752" s="979"/>
      <c r="DJ752" s="979"/>
      <c r="DK752" s="979"/>
      <c r="DL752" s="979"/>
      <c r="DM752" s="979"/>
      <c r="DN752" s="979"/>
      <c r="DO752" s="979"/>
      <c r="DP752" s="979"/>
      <c r="DQ752" s="979"/>
      <c r="DR752" s="979"/>
      <c r="DS752" s="979"/>
      <c r="DT752" s="979"/>
      <c r="DU752" s="979"/>
      <c r="DV752" s="979"/>
      <c r="DW752" s="979"/>
      <c r="DX752" s="979"/>
      <c r="DY752" s="979"/>
      <c r="DZ752" s="979"/>
      <c r="EA752" s="979"/>
      <c r="EB752" s="979"/>
      <c r="EC752" s="979"/>
      <c r="ED752" s="979"/>
      <c r="EE752" s="979"/>
      <c r="EF752" s="979"/>
      <c r="EG752" s="979"/>
      <c r="EH752" s="979"/>
      <c r="EI752" s="979"/>
      <c r="EJ752" s="979"/>
      <c r="EK752" s="979"/>
      <c r="EL752" s="979"/>
      <c r="EM752" s="979"/>
      <c r="EN752" s="979"/>
      <c r="EO752" s="979"/>
      <c r="EP752" s="979"/>
      <c r="EQ752" s="979"/>
      <c r="ER752" s="979"/>
      <c r="ES752" s="979"/>
      <c r="ET752" s="979"/>
      <c r="EU752" s="979"/>
      <c r="EV752" s="979"/>
      <c r="EW752" s="979"/>
      <c r="EX752" s="979"/>
      <c r="EY752" s="979"/>
      <c r="EZ752" s="979"/>
      <c r="FA752" s="979"/>
      <c r="FB752" s="979"/>
      <c r="FC752" s="979"/>
      <c r="FD752" s="979"/>
      <c r="FE752" s="979"/>
      <c r="FF752" s="979"/>
      <c r="FG752" s="979"/>
      <c r="FH752" s="979"/>
      <c r="FI752" s="979"/>
      <c r="FJ752" s="979"/>
      <c r="FK752" s="979"/>
      <c r="FL752" s="979"/>
      <c r="FM752" s="979"/>
      <c r="FN752" s="979"/>
      <c r="FO752" s="979"/>
      <c r="FP752" s="979"/>
      <c r="FQ752" s="979"/>
      <c r="FR752" s="979"/>
      <c r="FS752" s="979"/>
      <c r="FT752" s="979"/>
      <c r="FU752" s="979"/>
      <c r="FV752" s="979"/>
      <c r="FW752" s="979"/>
      <c r="FX752" s="979"/>
      <c r="FY752" s="979"/>
      <c r="FZ752" s="979"/>
      <c r="GA752" s="979"/>
      <c r="GB752" s="979"/>
      <c r="GC752" s="979"/>
      <c r="GD752" s="979"/>
      <c r="GE752" s="979"/>
      <c r="GF752" s="979"/>
      <c r="GG752" s="979"/>
      <c r="GH752" s="979"/>
      <c r="GI752" s="979"/>
      <c r="GJ752" s="979"/>
      <c r="GK752" s="979"/>
      <c r="GL752" s="979"/>
      <c r="GM752" s="979"/>
      <c r="GN752" s="979"/>
      <c r="GO752" s="979"/>
      <c r="GP752" s="979"/>
      <c r="GQ752" s="979"/>
      <c r="GR752" s="979"/>
      <c r="GS752" s="979"/>
      <c r="GT752" s="979"/>
      <c r="GU752" s="979"/>
      <c r="GV752" s="979"/>
      <c r="GW752" s="979"/>
      <c r="GX752" s="979"/>
      <c r="GY752" s="979"/>
      <c r="GZ752" s="979"/>
      <c r="HA752" s="979"/>
      <c r="HB752" s="979"/>
      <c r="HC752" s="979"/>
      <c r="HD752" s="979"/>
      <c r="HE752" s="979"/>
      <c r="HF752" s="979"/>
      <c r="HG752" s="979"/>
      <c r="HH752" s="979"/>
      <c r="HI752" s="979"/>
      <c r="HJ752" s="979"/>
      <c r="HK752" s="979"/>
      <c r="HL752" s="979"/>
      <c r="HM752" s="979"/>
      <c r="HN752" s="979"/>
      <c r="HO752" s="979"/>
      <c r="HP752" s="979"/>
      <c r="HQ752" s="979"/>
      <c r="HR752" s="979"/>
      <c r="HS752" s="979"/>
      <c r="HT752" s="979"/>
      <c r="HU752" s="979"/>
      <c r="HV752" s="979"/>
      <c r="HW752" s="979"/>
      <c r="HX752" s="979"/>
      <c r="HY752" s="979"/>
      <c r="HZ752" s="979"/>
      <c r="IA752" s="979"/>
      <c r="IB752" s="979"/>
      <c r="IC752" s="979"/>
      <c r="ID752" s="979"/>
      <c r="IE752" s="979"/>
      <c r="IF752" s="979"/>
      <c r="IG752" s="979"/>
      <c r="IH752" s="979"/>
      <c r="II752" s="979"/>
      <c r="IJ752" s="979"/>
      <c r="IK752" s="979"/>
      <c r="IL752" s="979"/>
      <c r="IM752" s="979"/>
      <c r="IN752" s="979"/>
      <c r="IO752" s="979"/>
      <c r="IP752" s="979"/>
      <c r="IQ752" s="979"/>
      <c r="IR752" s="979"/>
      <c r="IS752" s="979"/>
      <c r="IT752" s="979"/>
      <c r="IU752" s="979"/>
      <c r="IV752" s="979"/>
      <c r="IW752" s="979"/>
      <c r="IX752" s="979"/>
      <c r="IY752" s="979"/>
      <c r="IZ752" s="979"/>
      <c r="JA752" s="979"/>
      <c r="JB752" s="979"/>
      <c r="JC752" s="979"/>
      <c r="JD752" s="979"/>
      <c r="JE752" s="979"/>
      <c r="JF752" s="979"/>
      <c r="JG752" s="979"/>
      <c r="JH752" s="979"/>
      <c r="JI752" s="979"/>
      <c r="JJ752" s="979"/>
      <c r="JK752" s="979"/>
      <c r="JL752" s="979"/>
      <c r="JM752" s="979"/>
      <c r="JN752" s="979"/>
      <c r="JO752" s="979"/>
      <c r="JP752" s="979"/>
      <c r="JQ752" s="979"/>
      <c r="JR752" s="979"/>
      <c r="JS752" s="979"/>
      <c r="JT752" s="979"/>
      <c r="JU752" s="979"/>
      <c r="JV752" s="979"/>
      <c r="JW752" s="979"/>
      <c r="JX752" s="979"/>
      <c r="JY752" s="979"/>
      <c r="JZ752" s="979"/>
      <c r="KA752" s="979"/>
      <c r="KB752" s="984"/>
    </row>
    <row r="753" spans="2:288" ht="15" customHeight="1" x14ac:dyDescent="0.25">
      <c r="B753" s="1590" t="s">
        <v>1884</v>
      </c>
      <c r="C753" s="1588" t="str">
        <v/>
      </c>
      <c r="D753" s="1588" t="str">
        <v/>
      </c>
      <c r="E753" s="1588" t="str">
        <v/>
      </c>
      <c r="F753" s="1588" t="str">
        <v/>
      </c>
      <c r="G753" s="1588" t="str">
        <v/>
      </c>
      <c r="H753" s="979"/>
      <c r="I753" s="979"/>
      <c r="J753" s="979"/>
      <c r="K753" s="979"/>
      <c r="L753" s="979"/>
      <c r="M753" s="979"/>
      <c r="N753" s="979"/>
      <c r="O753" s="979"/>
      <c r="P753" s="979"/>
      <c r="Q753" s="979"/>
      <c r="R753" s="979"/>
      <c r="S753" s="979"/>
      <c r="T753" s="979"/>
      <c r="U753" s="979"/>
      <c r="V753" s="979"/>
      <c r="W753" s="979"/>
      <c r="X753" s="979"/>
      <c r="Y753" s="979"/>
      <c r="Z753" s="979"/>
      <c r="AA753" s="979"/>
      <c r="AB753" s="979"/>
      <c r="AC753" s="979"/>
      <c r="AD753" s="979"/>
      <c r="AE753" s="979"/>
      <c r="AF753" s="979"/>
      <c r="AG753" s="979"/>
      <c r="AH753" s="979"/>
      <c r="AI753" s="979"/>
      <c r="AJ753" s="979"/>
      <c r="AK753" s="979"/>
      <c r="AL753" s="979"/>
      <c r="AM753" s="979"/>
      <c r="AN753" s="979"/>
      <c r="AO753" s="979"/>
      <c r="AP753" s="979"/>
      <c r="AQ753" s="979"/>
      <c r="AR753" s="979"/>
      <c r="AS753" s="979"/>
      <c r="AT753" s="979"/>
      <c r="AU753" s="979"/>
      <c r="AV753" s="979"/>
      <c r="AW753" s="979"/>
      <c r="AX753" s="979"/>
      <c r="AY753" s="979"/>
      <c r="AZ753" s="979"/>
      <c r="BA753" s="979"/>
      <c r="BB753" s="979"/>
      <c r="BC753" s="979"/>
      <c r="BD753" s="979"/>
      <c r="BE753" s="979"/>
      <c r="BF753" s="979"/>
      <c r="BG753" s="979"/>
      <c r="BH753" s="979"/>
      <c r="BI753" s="979"/>
      <c r="BJ753" s="979"/>
      <c r="BK753" s="979"/>
      <c r="BL753" s="979"/>
      <c r="BM753" s="979"/>
      <c r="BN753" s="979"/>
      <c r="BO753" s="979"/>
      <c r="BP753" s="979"/>
      <c r="BQ753" s="979"/>
      <c r="BR753" s="979"/>
      <c r="BS753" s="979"/>
      <c r="BT753" s="979"/>
      <c r="BU753" s="979"/>
      <c r="BV753" s="979"/>
      <c r="BW753" s="979"/>
      <c r="BX753" s="979"/>
      <c r="BY753" s="979"/>
      <c r="BZ753" s="979"/>
      <c r="CA753" s="979"/>
      <c r="CB753" s="979"/>
      <c r="CC753" s="979"/>
      <c r="CD753" s="979"/>
      <c r="CE753" s="979"/>
      <c r="CF753" s="979"/>
      <c r="CG753" s="979"/>
      <c r="CH753" s="979"/>
      <c r="CI753" s="979"/>
      <c r="CJ753" s="979"/>
      <c r="CK753" s="979"/>
      <c r="CL753" s="979"/>
      <c r="CM753" s="979"/>
      <c r="CN753" s="979"/>
      <c r="CO753" s="979"/>
      <c r="CP753" s="979"/>
      <c r="CQ753" s="979"/>
      <c r="CR753" s="979"/>
      <c r="CS753" s="979"/>
      <c r="CT753" s="979"/>
      <c r="CU753" s="979"/>
      <c r="CV753" s="979"/>
      <c r="CW753" s="979"/>
      <c r="CX753" s="979"/>
      <c r="CY753" s="979"/>
      <c r="CZ753" s="979"/>
      <c r="DA753" s="979"/>
      <c r="DB753" s="979"/>
      <c r="DC753" s="979"/>
      <c r="DD753" s="979"/>
      <c r="DE753" s="979"/>
      <c r="DF753" s="979"/>
      <c r="DG753" s="979"/>
      <c r="DH753" s="979"/>
      <c r="DI753" s="979"/>
      <c r="DJ753" s="979"/>
      <c r="DK753" s="979"/>
      <c r="DL753" s="979"/>
      <c r="DM753" s="979"/>
      <c r="DN753" s="979"/>
      <c r="DO753" s="979"/>
      <c r="DP753" s="979"/>
      <c r="DQ753" s="979"/>
      <c r="DR753" s="979"/>
      <c r="DS753" s="979"/>
      <c r="DT753" s="979"/>
      <c r="DU753" s="979"/>
      <c r="DV753" s="979"/>
      <c r="DW753" s="979"/>
      <c r="DX753" s="979"/>
      <c r="DY753" s="979"/>
      <c r="DZ753" s="979"/>
      <c r="EA753" s="979"/>
      <c r="EB753" s="979"/>
      <c r="EC753" s="979"/>
      <c r="ED753" s="979"/>
      <c r="EE753" s="979"/>
      <c r="EF753" s="979"/>
      <c r="EG753" s="979"/>
      <c r="EH753" s="979"/>
      <c r="EI753" s="979"/>
      <c r="EJ753" s="979"/>
      <c r="EK753" s="979"/>
      <c r="EL753" s="979"/>
      <c r="EM753" s="979"/>
      <c r="EN753" s="979"/>
      <c r="EO753" s="979"/>
      <c r="EP753" s="979"/>
      <c r="EQ753" s="979"/>
      <c r="ER753" s="979"/>
      <c r="ES753" s="979"/>
      <c r="ET753" s="979"/>
      <c r="EU753" s="979"/>
      <c r="EV753" s="979"/>
      <c r="EW753" s="979"/>
      <c r="EX753" s="979"/>
      <c r="EY753" s="979"/>
      <c r="EZ753" s="979"/>
      <c r="FA753" s="979"/>
      <c r="FB753" s="979"/>
      <c r="FC753" s="979"/>
      <c r="FD753" s="979"/>
      <c r="FE753" s="979"/>
      <c r="FF753" s="979"/>
      <c r="FG753" s="979"/>
      <c r="FH753" s="979"/>
      <c r="FI753" s="979"/>
      <c r="FJ753" s="979"/>
      <c r="FK753" s="979"/>
      <c r="FL753" s="979"/>
      <c r="FM753" s="979"/>
      <c r="FN753" s="979"/>
      <c r="FO753" s="979"/>
      <c r="FP753" s="979"/>
      <c r="FQ753" s="979"/>
      <c r="FR753" s="979"/>
      <c r="FS753" s="979"/>
      <c r="FT753" s="979"/>
      <c r="FU753" s="979"/>
      <c r="FV753" s="979"/>
      <c r="FW753" s="979"/>
      <c r="FX753" s="979"/>
      <c r="FY753" s="979"/>
      <c r="FZ753" s="979"/>
      <c r="GA753" s="979"/>
      <c r="GB753" s="979"/>
      <c r="GC753" s="979"/>
      <c r="GD753" s="979"/>
      <c r="GE753" s="979"/>
      <c r="GF753" s="979"/>
      <c r="GG753" s="979"/>
      <c r="GH753" s="979"/>
      <c r="GI753" s="979"/>
      <c r="GJ753" s="979"/>
      <c r="GK753" s="979"/>
      <c r="GL753" s="979"/>
      <c r="GM753" s="979"/>
      <c r="GN753" s="979"/>
      <c r="GO753" s="979"/>
      <c r="GP753" s="979"/>
      <c r="GQ753" s="979"/>
      <c r="GR753" s="979"/>
      <c r="GS753" s="979"/>
      <c r="GT753" s="979"/>
      <c r="GU753" s="979"/>
      <c r="GV753" s="979"/>
      <c r="GW753" s="979"/>
      <c r="GX753" s="979"/>
      <c r="GY753" s="979"/>
      <c r="GZ753" s="979"/>
      <c r="HA753" s="979"/>
      <c r="HB753" s="979"/>
      <c r="HC753" s="979"/>
      <c r="HD753" s="979"/>
      <c r="HE753" s="979"/>
      <c r="HF753" s="979"/>
      <c r="HG753" s="979"/>
      <c r="HH753" s="979"/>
      <c r="HI753" s="979"/>
      <c r="HJ753" s="979"/>
      <c r="HK753" s="979"/>
      <c r="HL753" s="979"/>
      <c r="HM753" s="979"/>
      <c r="HN753" s="979"/>
      <c r="HO753" s="979"/>
      <c r="HP753" s="979"/>
      <c r="HQ753" s="979"/>
      <c r="HR753" s="979"/>
      <c r="HS753" s="979"/>
      <c r="HT753" s="979"/>
      <c r="HU753" s="979"/>
      <c r="HV753" s="979"/>
      <c r="HW753" s="979"/>
      <c r="HX753" s="979"/>
      <c r="HY753" s="979"/>
      <c r="HZ753" s="979"/>
      <c r="IA753" s="979"/>
      <c r="IB753" s="979"/>
      <c r="IC753" s="979"/>
      <c r="ID753" s="979"/>
      <c r="IE753" s="979"/>
      <c r="IF753" s="979"/>
      <c r="IG753" s="979"/>
      <c r="IH753" s="979"/>
      <c r="II753" s="979"/>
      <c r="IJ753" s="979"/>
      <c r="IK753" s="979"/>
      <c r="IL753" s="979"/>
      <c r="IM753" s="979"/>
      <c r="IN753" s="979"/>
      <c r="IO753" s="979"/>
      <c r="IP753" s="979"/>
      <c r="IQ753" s="979"/>
      <c r="IR753" s="979"/>
      <c r="IS753" s="979"/>
      <c r="IT753" s="979"/>
      <c r="IU753" s="979"/>
      <c r="IV753" s="979"/>
      <c r="IW753" s="979"/>
      <c r="IX753" s="979"/>
      <c r="IY753" s="979"/>
      <c r="IZ753" s="979"/>
      <c r="JA753" s="979"/>
      <c r="JB753" s="979"/>
      <c r="JC753" s="979"/>
      <c r="JD753" s="979"/>
      <c r="JE753" s="979"/>
      <c r="JF753" s="979"/>
      <c r="JG753" s="979"/>
      <c r="JH753" s="979"/>
      <c r="JI753" s="979"/>
      <c r="JJ753" s="979"/>
      <c r="JK753" s="979"/>
      <c r="JL753" s="979"/>
      <c r="JM753" s="979"/>
      <c r="JN753" s="979"/>
      <c r="JO753" s="979"/>
      <c r="JP753" s="979"/>
      <c r="JQ753" s="979"/>
      <c r="JR753" s="979"/>
      <c r="JS753" s="979"/>
      <c r="JT753" s="979"/>
      <c r="JU753" s="979"/>
      <c r="JV753" s="979"/>
      <c r="JW753" s="979"/>
      <c r="JX753" s="979"/>
      <c r="JY753" s="979"/>
      <c r="JZ753" s="979"/>
      <c r="KA753" s="979"/>
      <c r="KB753" s="984"/>
    </row>
    <row r="754" spans="2:288" ht="15" customHeight="1" x14ac:dyDescent="0.25">
      <c r="B754" s="1590" t="s">
        <v>1885</v>
      </c>
      <c r="C754" s="1588" t="str">
        <v/>
      </c>
      <c r="D754" s="1588" t="str">
        <v/>
      </c>
      <c r="E754" s="1588" t="str">
        <v/>
      </c>
      <c r="F754" s="1588" t="str">
        <v/>
      </c>
      <c r="G754" s="1588" t="str">
        <v/>
      </c>
      <c r="H754" s="979"/>
      <c r="I754" s="979"/>
      <c r="J754" s="979"/>
      <c r="K754" s="979"/>
      <c r="L754" s="979"/>
      <c r="M754" s="979"/>
      <c r="N754" s="979"/>
      <c r="O754" s="979"/>
      <c r="P754" s="979"/>
      <c r="Q754" s="979"/>
      <c r="R754" s="979"/>
      <c r="S754" s="979"/>
      <c r="T754" s="979"/>
      <c r="U754" s="979"/>
      <c r="V754" s="979"/>
      <c r="W754" s="979"/>
      <c r="X754" s="979"/>
      <c r="Y754" s="979"/>
      <c r="Z754" s="979"/>
      <c r="AA754" s="979"/>
      <c r="AB754" s="979"/>
      <c r="AC754" s="979"/>
      <c r="AD754" s="979"/>
      <c r="AE754" s="979"/>
      <c r="AF754" s="979"/>
      <c r="AG754" s="979"/>
      <c r="AH754" s="979"/>
      <c r="AI754" s="979"/>
      <c r="AJ754" s="979"/>
      <c r="AK754" s="979"/>
      <c r="AL754" s="979"/>
      <c r="AM754" s="979"/>
      <c r="AN754" s="979"/>
      <c r="AO754" s="979"/>
      <c r="AP754" s="979"/>
      <c r="AQ754" s="979"/>
      <c r="AR754" s="979"/>
      <c r="AS754" s="979"/>
      <c r="AT754" s="979"/>
      <c r="AU754" s="979"/>
      <c r="AV754" s="979"/>
      <c r="AW754" s="979"/>
      <c r="AX754" s="979"/>
      <c r="AY754" s="979"/>
      <c r="AZ754" s="979"/>
      <c r="BA754" s="979"/>
      <c r="BB754" s="979"/>
      <c r="BC754" s="979"/>
      <c r="BD754" s="979"/>
      <c r="BE754" s="979"/>
      <c r="BF754" s="979"/>
      <c r="BG754" s="979"/>
      <c r="BH754" s="979"/>
      <c r="BI754" s="979"/>
      <c r="BJ754" s="979"/>
      <c r="BK754" s="979"/>
      <c r="BL754" s="979"/>
      <c r="BM754" s="979"/>
      <c r="BN754" s="979"/>
      <c r="BO754" s="979"/>
      <c r="BP754" s="979"/>
      <c r="BQ754" s="979"/>
      <c r="BR754" s="979"/>
      <c r="BS754" s="979"/>
      <c r="BT754" s="979"/>
      <c r="BU754" s="979"/>
      <c r="BV754" s="979"/>
      <c r="BW754" s="979"/>
      <c r="BX754" s="979"/>
      <c r="BY754" s="979"/>
      <c r="BZ754" s="979"/>
      <c r="CA754" s="979"/>
      <c r="CB754" s="979"/>
      <c r="CC754" s="979"/>
      <c r="CD754" s="979"/>
      <c r="CE754" s="979"/>
      <c r="CF754" s="979"/>
      <c r="CG754" s="979"/>
      <c r="CH754" s="979"/>
      <c r="CI754" s="979"/>
      <c r="CJ754" s="979"/>
      <c r="CK754" s="979"/>
      <c r="CL754" s="979"/>
      <c r="CM754" s="979"/>
      <c r="CN754" s="979"/>
      <c r="CO754" s="979"/>
      <c r="CP754" s="979"/>
      <c r="CQ754" s="979"/>
      <c r="CR754" s="979"/>
      <c r="CS754" s="979"/>
      <c r="CT754" s="979"/>
      <c r="CU754" s="979"/>
      <c r="CV754" s="979"/>
      <c r="CW754" s="979"/>
      <c r="CX754" s="979"/>
      <c r="CY754" s="979"/>
      <c r="CZ754" s="979"/>
      <c r="DA754" s="979"/>
      <c r="DB754" s="979"/>
      <c r="DC754" s="979"/>
      <c r="DD754" s="979"/>
      <c r="DE754" s="979"/>
      <c r="DF754" s="979"/>
      <c r="DG754" s="979"/>
      <c r="DH754" s="979"/>
      <c r="DI754" s="979"/>
      <c r="DJ754" s="979"/>
      <c r="DK754" s="979"/>
      <c r="DL754" s="979"/>
      <c r="DM754" s="979"/>
      <c r="DN754" s="979"/>
      <c r="DO754" s="979"/>
      <c r="DP754" s="979"/>
      <c r="DQ754" s="979"/>
      <c r="DR754" s="979"/>
      <c r="DS754" s="979"/>
      <c r="DT754" s="979"/>
      <c r="DU754" s="979"/>
      <c r="DV754" s="979"/>
      <c r="DW754" s="979"/>
      <c r="DX754" s="979"/>
      <c r="DY754" s="979"/>
      <c r="DZ754" s="979"/>
      <c r="EA754" s="979"/>
      <c r="EB754" s="979"/>
      <c r="EC754" s="979"/>
      <c r="ED754" s="979"/>
      <c r="EE754" s="979"/>
      <c r="EF754" s="979"/>
      <c r="EG754" s="979"/>
      <c r="EH754" s="979"/>
      <c r="EI754" s="979"/>
      <c r="EJ754" s="979"/>
      <c r="EK754" s="979"/>
      <c r="EL754" s="979"/>
      <c r="EM754" s="979"/>
      <c r="EN754" s="979"/>
      <c r="EO754" s="979"/>
      <c r="EP754" s="979"/>
      <c r="EQ754" s="979"/>
      <c r="ER754" s="979"/>
      <c r="ES754" s="979"/>
      <c r="ET754" s="979"/>
      <c r="EU754" s="979"/>
      <c r="EV754" s="979"/>
      <c r="EW754" s="979"/>
      <c r="EX754" s="979"/>
      <c r="EY754" s="979"/>
      <c r="EZ754" s="979"/>
      <c r="FA754" s="979"/>
      <c r="FB754" s="979"/>
      <c r="FC754" s="979"/>
      <c r="FD754" s="979"/>
      <c r="FE754" s="979"/>
      <c r="FF754" s="979"/>
      <c r="FG754" s="979"/>
      <c r="FH754" s="979"/>
      <c r="FI754" s="979"/>
      <c r="FJ754" s="979"/>
      <c r="FK754" s="979"/>
      <c r="FL754" s="979"/>
      <c r="FM754" s="979"/>
      <c r="FN754" s="979"/>
      <c r="FO754" s="979"/>
      <c r="FP754" s="979"/>
      <c r="FQ754" s="979"/>
      <c r="FR754" s="979"/>
      <c r="FS754" s="979"/>
      <c r="FT754" s="979"/>
      <c r="FU754" s="979"/>
      <c r="FV754" s="979"/>
      <c r="FW754" s="979"/>
      <c r="FX754" s="979"/>
      <c r="FY754" s="979"/>
      <c r="FZ754" s="979"/>
      <c r="GA754" s="979"/>
      <c r="GB754" s="979"/>
      <c r="GC754" s="979"/>
      <c r="GD754" s="979"/>
      <c r="GE754" s="979"/>
      <c r="GF754" s="979"/>
      <c r="GG754" s="979"/>
      <c r="GH754" s="979"/>
      <c r="GI754" s="979"/>
      <c r="GJ754" s="979"/>
      <c r="GK754" s="979"/>
      <c r="GL754" s="979"/>
      <c r="GM754" s="979"/>
      <c r="GN754" s="979"/>
      <c r="GO754" s="979"/>
      <c r="GP754" s="979"/>
      <c r="GQ754" s="979"/>
      <c r="GR754" s="979"/>
      <c r="GS754" s="979"/>
      <c r="GT754" s="979"/>
      <c r="GU754" s="979"/>
      <c r="GV754" s="979"/>
      <c r="GW754" s="979"/>
      <c r="GX754" s="979"/>
      <c r="GY754" s="979"/>
      <c r="GZ754" s="979"/>
      <c r="HA754" s="979"/>
      <c r="HB754" s="979"/>
      <c r="HC754" s="979"/>
      <c r="HD754" s="979"/>
      <c r="HE754" s="979"/>
      <c r="HF754" s="979"/>
      <c r="HG754" s="979"/>
      <c r="HH754" s="979"/>
      <c r="HI754" s="979"/>
      <c r="HJ754" s="979"/>
      <c r="HK754" s="979"/>
      <c r="HL754" s="979"/>
      <c r="HM754" s="979"/>
      <c r="HN754" s="979"/>
      <c r="HO754" s="979"/>
      <c r="HP754" s="979"/>
      <c r="HQ754" s="979"/>
      <c r="HR754" s="979"/>
      <c r="HS754" s="979"/>
      <c r="HT754" s="979"/>
      <c r="HU754" s="979"/>
      <c r="HV754" s="979"/>
      <c r="HW754" s="979"/>
      <c r="HX754" s="979"/>
      <c r="HY754" s="979"/>
      <c r="HZ754" s="979"/>
      <c r="IA754" s="979"/>
      <c r="IB754" s="979"/>
      <c r="IC754" s="979"/>
      <c r="ID754" s="979"/>
      <c r="IE754" s="979"/>
      <c r="IF754" s="979"/>
      <c r="IG754" s="979"/>
      <c r="IH754" s="979"/>
      <c r="II754" s="979"/>
      <c r="IJ754" s="979"/>
      <c r="IK754" s="979"/>
      <c r="IL754" s="979"/>
      <c r="IM754" s="979"/>
      <c r="IN754" s="979"/>
      <c r="IO754" s="979"/>
      <c r="IP754" s="979"/>
      <c r="IQ754" s="979"/>
      <c r="IR754" s="979"/>
      <c r="IS754" s="979"/>
      <c r="IT754" s="979"/>
      <c r="IU754" s="979"/>
      <c r="IV754" s="979"/>
      <c r="IW754" s="979"/>
      <c r="IX754" s="979"/>
      <c r="IY754" s="979"/>
      <c r="IZ754" s="979"/>
      <c r="JA754" s="979"/>
      <c r="JB754" s="979"/>
      <c r="JC754" s="979"/>
      <c r="JD754" s="979"/>
      <c r="JE754" s="979"/>
      <c r="JF754" s="979"/>
      <c r="JG754" s="979"/>
      <c r="JH754" s="979"/>
      <c r="JI754" s="979"/>
      <c r="JJ754" s="979"/>
      <c r="JK754" s="979"/>
      <c r="JL754" s="979"/>
      <c r="JM754" s="979"/>
      <c r="JN754" s="979"/>
      <c r="JO754" s="979"/>
      <c r="JP754" s="979"/>
      <c r="JQ754" s="979"/>
      <c r="JR754" s="979"/>
      <c r="JS754" s="979"/>
      <c r="JT754" s="979"/>
      <c r="JU754" s="979"/>
      <c r="JV754" s="979"/>
      <c r="JW754" s="979"/>
      <c r="JX754" s="979"/>
      <c r="JY754" s="979"/>
      <c r="JZ754" s="979"/>
      <c r="KA754" s="979"/>
      <c r="KB754" s="984"/>
    </row>
    <row r="755" spans="2:288" ht="15" customHeight="1" x14ac:dyDescent="0.25">
      <c r="B755" s="1590" t="s">
        <v>1886</v>
      </c>
      <c r="C755" s="1588" t="str">
        <v/>
      </c>
      <c r="D755" s="1588" t="str">
        <v/>
      </c>
      <c r="E755" s="1588" t="str">
        <v/>
      </c>
      <c r="F755" s="1588" t="str">
        <v/>
      </c>
      <c r="G755" s="1588" t="str">
        <v/>
      </c>
      <c r="H755" s="979"/>
      <c r="I755" s="979"/>
      <c r="J755" s="979"/>
      <c r="K755" s="979"/>
      <c r="L755" s="979"/>
      <c r="M755" s="979"/>
      <c r="N755" s="979"/>
      <c r="O755" s="979"/>
      <c r="P755" s="979"/>
      <c r="Q755" s="979"/>
      <c r="R755" s="979"/>
      <c r="S755" s="979"/>
      <c r="T755" s="979"/>
      <c r="U755" s="979"/>
      <c r="V755" s="979"/>
      <c r="W755" s="979"/>
      <c r="X755" s="979"/>
      <c r="Y755" s="979"/>
      <c r="Z755" s="979"/>
      <c r="AA755" s="979"/>
      <c r="AB755" s="979"/>
      <c r="AC755" s="979"/>
      <c r="AD755" s="979"/>
      <c r="AE755" s="979"/>
      <c r="AF755" s="979"/>
      <c r="AG755" s="979"/>
      <c r="AH755" s="979"/>
      <c r="AI755" s="979"/>
      <c r="AJ755" s="979"/>
      <c r="AK755" s="979"/>
      <c r="AL755" s="979"/>
      <c r="AM755" s="979"/>
      <c r="AN755" s="979"/>
      <c r="AO755" s="979"/>
      <c r="AP755" s="979"/>
      <c r="AQ755" s="979"/>
      <c r="AR755" s="979"/>
      <c r="AS755" s="979"/>
      <c r="AT755" s="979"/>
      <c r="AU755" s="979"/>
      <c r="AV755" s="979"/>
      <c r="AW755" s="979"/>
      <c r="AX755" s="979"/>
      <c r="AY755" s="979"/>
      <c r="AZ755" s="979"/>
      <c r="BA755" s="979"/>
      <c r="BB755" s="979"/>
      <c r="BC755" s="979"/>
      <c r="BD755" s="979"/>
      <c r="BE755" s="979"/>
      <c r="BF755" s="979"/>
      <c r="BG755" s="979"/>
      <c r="BH755" s="979"/>
      <c r="BI755" s="979"/>
      <c r="BJ755" s="979"/>
      <c r="BK755" s="979"/>
      <c r="BL755" s="979"/>
      <c r="BM755" s="979"/>
      <c r="BN755" s="979"/>
      <c r="BO755" s="979"/>
      <c r="BP755" s="979"/>
      <c r="BQ755" s="979"/>
      <c r="BR755" s="979"/>
      <c r="BS755" s="979"/>
      <c r="BT755" s="979"/>
      <c r="BU755" s="979"/>
      <c r="BV755" s="979"/>
      <c r="BW755" s="979"/>
      <c r="BX755" s="979"/>
      <c r="BY755" s="979"/>
      <c r="BZ755" s="979"/>
      <c r="CA755" s="979"/>
      <c r="CB755" s="979"/>
      <c r="CC755" s="979"/>
      <c r="CD755" s="979"/>
      <c r="CE755" s="979"/>
      <c r="CF755" s="979"/>
      <c r="CG755" s="979"/>
      <c r="CH755" s="979"/>
      <c r="CI755" s="979"/>
      <c r="CJ755" s="979"/>
      <c r="CK755" s="979"/>
      <c r="CL755" s="979"/>
      <c r="CM755" s="979"/>
      <c r="CN755" s="979"/>
      <c r="CO755" s="979"/>
      <c r="CP755" s="979"/>
      <c r="CQ755" s="979"/>
      <c r="CR755" s="979"/>
      <c r="CS755" s="979"/>
      <c r="CT755" s="979"/>
      <c r="CU755" s="979"/>
      <c r="CV755" s="979"/>
      <c r="CW755" s="979"/>
      <c r="CX755" s="979"/>
      <c r="CY755" s="979"/>
      <c r="CZ755" s="979"/>
      <c r="DA755" s="979"/>
      <c r="DB755" s="979"/>
      <c r="DC755" s="979"/>
      <c r="DD755" s="979"/>
      <c r="DE755" s="979"/>
      <c r="DF755" s="979"/>
      <c r="DG755" s="979"/>
      <c r="DH755" s="979"/>
      <c r="DI755" s="979"/>
      <c r="DJ755" s="979"/>
      <c r="DK755" s="979"/>
      <c r="DL755" s="979"/>
      <c r="DM755" s="979"/>
      <c r="DN755" s="979"/>
      <c r="DO755" s="979"/>
      <c r="DP755" s="979"/>
      <c r="DQ755" s="979"/>
      <c r="DR755" s="979"/>
      <c r="DS755" s="979"/>
      <c r="DT755" s="979"/>
      <c r="DU755" s="979"/>
      <c r="DV755" s="979"/>
      <c r="DW755" s="979"/>
      <c r="DX755" s="979"/>
      <c r="DY755" s="979"/>
      <c r="DZ755" s="979"/>
      <c r="EA755" s="979"/>
      <c r="EB755" s="979"/>
      <c r="EC755" s="979"/>
      <c r="ED755" s="979"/>
      <c r="EE755" s="979"/>
      <c r="EF755" s="979"/>
      <c r="EG755" s="979"/>
      <c r="EH755" s="979"/>
      <c r="EI755" s="979"/>
      <c r="EJ755" s="979"/>
      <c r="EK755" s="979"/>
      <c r="EL755" s="979"/>
      <c r="EM755" s="979"/>
      <c r="EN755" s="979"/>
      <c r="EO755" s="979"/>
      <c r="EP755" s="979"/>
      <c r="EQ755" s="979"/>
      <c r="ER755" s="979"/>
      <c r="ES755" s="979"/>
      <c r="ET755" s="979"/>
      <c r="EU755" s="979"/>
      <c r="EV755" s="979"/>
      <c r="EW755" s="979"/>
      <c r="EX755" s="979"/>
      <c r="EY755" s="979"/>
      <c r="EZ755" s="979"/>
      <c r="FA755" s="979"/>
      <c r="FB755" s="979"/>
      <c r="FC755" s="979"/>
      <c r="FD755" s="979"/>
      <c r="FE755" s="979"/>
      <c r="FF755" s="979"/>
      <c r="FG755" s="979"/>
      <c r="FH755" s="979"/>
      <c r="FI755" s="979"/>
      <c r="FJ755" s="979"/>
      <c r="FK755" s="979"/>
      <c r="FL755" s="979"/>
      <c r="FM755" s="979"/>
      <c r="FN755" s="979"/>
      <c r="FO755" s="979"/>
      <c r="FP755" s="979"/>
      <c r="FQ755" s="979"/>
      <c r="FR755" s="979"/>
      <c r="FS755" s="979"/>
      <c r="FT755" s="979"/>
      <c r="FU755" s="979"/>
      <c r="FV755" s="979"/>
      <c r="FW755" s="979"/>
      <c r="FX755" s="979"/>
      <c r="FY755" s="979"/>
      <c r="FZ755" s="979"/>
      <c r="GA755" s="979"/>
      <c r="GB755" s="979"/>
      <c r="GC755" s="979"/>
      <c r="GD755" s="979"/>
      <c r="GE755" s="979"/>
      <c r="GF755" s="979"/>
      <c r="GG755" s="979"/>
      <c r="GH755" s="979"/>
      <c r="GI755" s="979"/>
      <c r="GJ755" s="979"/>
      <c r="GK755" s="979"/>
      <c r="GL755" s="979"/>
      <c r="GM755" s="979"/>
      <c r="GN755" s="979"/>
      <c r="GO755" s="979"/>
      <c r="GP755" s="979"/>
      <c r="GQ755" s="979"/>
      <c r="GR755" s="979"/>
      <c r="GS755" s="979"/>
      <c r="GT755" s="979"/>
      <c r="GU755" s="979"/>
      <c r="GV755" s="979"/>
      <c r="GW755" s="979"/>
      <c r="GX755" s="979"/>
      <c r="GY755" s="979"/>
      <c r="GZ755" s="979"/>
      <c r="HA755" s="979"/>
      <c r="HB755" s="979"/>
      <c r="HC755" s="979"/>
      <c r="HD755" s="979"/>
      <c r="HE755" s="979"/>
      <c r="HF755" s="979"/>
      <c r="HG755" s="979"/>
      <c r="HH755" s="979"/>
      <c r="HI755" s="979"/>
      <c r="HJ755" s="979"/>
      <c r="HK755" s="979"/>
      <c r="HL755" s="979"/>
      <c r="HM755" s="979"/>
      <c r="HN755" s="979"/>
      <c r="HO755" s="979"/>
      <c r="HP755" s="979"/>
      <c r="HQ755" s="979"/>
      <c r="HR755" s="979"/>
      <c r="HS755" s="979"/>
      <c r="HT755" s="979"/>
      <c r="HU755" s="979"/>
      <c r="HV755" s="979"/>
      <c r="HW755" s="979"/>
      <c r="HX755" s="979"/>
      <c r="HY755" s="979"/>
      <c r="HZ755" s="979"/>
      <c r="IA755" s="979"/>
      <c r="IB755" s="979"/>
      <c r="IC755" s="979"/>
      <c r="ID755" s="979"/>
      <c r="IE755" s="979"/>
      <c r="IF755" s="979"/>
      <c r="IG755" s="979"/>
      <c r="IH755" s="979"/>
      <c r="II755" s="979"/>
      <c r="IJ755" s="979"/>
      <c r="IK755" s="979"/>
      <c r="IL755" s="979"/>
      <c r="IM755" s="979"/>
      <c r="IN755" s="979"/>
      <c r="IO755" s="979"/>
      <c r="IP755" s="979"/>
      <c r="IQ755" s="979"/>
      <c r="IR755" s="979"/>
      <c r="IS755" s="979"/>
      <c r="IT755" s="979"/>
      <c r="IU755" s="979"/>
      <c r="IV755" s="979"/>
      <c r="IW755" s="979"/>
      <c r="IX755" s="979"/>
      <c r="IY755" s="979"/>
      <c r="IZ755" s="979"/>
      <c r="JA755" s="979"/>
      <c r="JB755" s="979"/>
      <c r="JC755" s="979"/>
      <c r="JD755" s="979"/>
      <c r="JE755" s="979"/>
      <c r="JF755" s="979"/>
      <c r="JG755" s="979"/>
      <c r="JH755" s="979"/>
      <c r="JI755" s="979"/>
      <c r="JJ755" s="979"/>
      <c r="JK755" s="979"/>
      <c r="JL755" s="979"/>
      <c r="JM755" s="979"/>
      <c r="JN755" s="979"/>
      <c r="JO755" s="979"/>
      <c r="JP755" s="979"/>
      <c r="JQ755" s="979"/>
      <c r="JR755" s="979"/>
      <c r="JS755" s="979"/>
      <c r="JT755" s="979"/>
      <c r="JU755" s="979"/>
      <c r="JV755" s="979"/>
      <c r="JW755" s="979"/>
      <c r="JX755" s="979"/>
      <c r="JY755" s="979"/>
      <c r="JZ755" s="979"/>
      <c r="KA755" s="979"/>
      <c r="KB755" s="984"/>
    </row>
    <row r="756" spans="2:288" ht="15" customHeight="1" x14ac:dyDescent="0.25">
      <c r="B756" s="1590" t="s">
        <v>1887</v>
      </c>
      <c r="C756" s="1588" t="str">
        <v/>
      </c>
      <c r="D756" s="1588" t="str">
        <v/>
      </c>
      <c r="E756" s="1588" t="str">
        <v/>
      </c>
      <c r="F756" s="1588" t="str">
        <v/>
      </c>
      <c r="G756" s="1588" t="str">
        <v/>
      </c>
      <c r="H756" s="979"/>
      <c r="I756" s="979"/>
      <c r="J756" s="979"/>
      <c r="K756" s="979"/>
      <c r="L756" s="979"/>
      <c r="M756" s="979"/>
      <c r="N756" s="979"/>
      <c r="O756" s="979"/>
      <c r="P756" s="979"/>
      <c r="Q756" s="979"/>
      <c r="R756" s="979"/>
      <c r="S756" s="979"/>
      <c r="T756" s="979"/>
      <c r="U756" s="979"/>
      <c r="V756" s="979"/>
      <c r="W756" s="979"/>
      <c r="X756" s="979"/>
      <c r="Y756" s="979"/>
      <c r="Z756" s="979"/>
      <c r="AA756" s="979"/>
      <c r="AB756" s="979"/>
      <c r="AC756" s="979"/>
      <c r="AD756" s="979"/>
      <c r="AE756" s="979"/>
      <c r="AF756" s="979"/>
      <c r="AG756" s="979"/>
      <c r="AH756" s="979"/>
      <c r="AI756" s="979"/>
      <c r="AJ756" s="979"/>
      <c r="AK756" s="979"/>
      <c r="AL756" s="979"/>
      <c r="AM756" s="979"/>
      <c r="AN756" s="979"/>
      <c r="AO756" s="979"/>
      <c r="AP756" s="979"/>
      <c r="AQ756" s="979"/>
      <c r="AR756" s="979"/>
      <c r="AS756" s="979"/>
      <c r="AT756" s="979"/>
      <c r="AU756" s="979"/>
      <c r="AV756" s="979"/>
      <c r="AW756" s="979"/>
      <c r="AX756" s="979"/>
      <c r="AY756" s="979"/>
      <c r="AZ756" s="979"/>
      <c r="BA756" s="979"/>
      <c r="BB756" s="979"/>
      <c r="BC756" s="979"/>
      <c r="BD756" s="979"/>
      <c r="BE756" s="979"/>
      <c r="BF756" s="979"/>
      <c r="BG756" s="979"/>
      <c r="BH756" s="979"/>
      <c r="BI756" s="979"/>
      <c r="BJ756" s="979"/>
      <c r="BK756" s="979"/>
      <c r="BL756" s="979"/>
      <c r="BM756" s="979"/>
      <c r="BN756" s="979"/>
      <c r="BO756" s="979"/>
      <c r="BP756" s="979"/>
      <c r="BQ756" s="979"/>
      <c r="BR756" s="979"/>
      <c r="BS756" s="979"/>
      <c r="BT756" s="979"/>
      <c r="BU756" s="979"/>
      <c r="BV756" s="979"/>
      <c r="BW756" s="979"/>
      <c r="BX756" s="979"/>
      <c r="BY756" s="979"/>
      <c r="BZ756" s="979"/>
      <c r="CA756" s="979"/>
      <c r="CB756" s="979"/>
      <c r="CC756" s="979"/>
      <c r="CD756" s="979"/>
      <c r="CE756" s="979"/>
      <c r="CF756" s="979"/>
      <c r="CG756" s="979"/>
      <c r="CH756" s="979"/>
      <c r="CI756" s="979"/>
      <c r="CJ756" s="979"/>
      <c r="CK756" s="979"/>
      <c r="CL756" s="979"/>
      <c r="CM756" s="979"/>
      <c r="CN756" s="979"/>
      <c r="CO756" s="979"/>
      <c r="CP756" s="979"/>
      <c r="CQ756" s="979"/>
      <c r="CR756" s="979"/>
      <c r="CS756" s="979"/>
      <c r="CT756" s="979"/>
      <c r="CU756" s="979"/>
      <c r="CV756" s="979"/>
      <c r="CW756" s="979"/>
      <c r="CX756" s="979"/>
      <c r="CY756" s="979"/>
      <c r="CZ756" s="979"/>
      <c r="DA756" s="979"/>
      <c r="DB756" s="979"/>
      <c r="DC756" s="979"/>
      <c r="DD756" s="979"/>
      <c r="DE756" s="979"/>
      <c r="DF756" s="979"/>
      <c r="DG756" s="979"/>
      <c r="DH756" s="979"/>
      <c r="DI756" s="979"/>
      <c r="DJ756" s="979"/>
      <c r="DK756" s="979"/>
      <c r="DL756" s="979"/>
      <c r="DM756" s="979"/>
      <c r="DN756" s="979"/>
      <c r="DO756" s="979"/>
      <c r="DP756" s="979"/>
      <c r="DQ756" s="979"/>
      <c r="DR756" s="979"/>
      <c r="DS756" s="979"/>
      <c r="DT756" s="979"/>
      <c r="DU756" s="979"/>
      <c r="DV756" s="979"/>
      <c r="DW756" s="979"/>
      <c r="DX756" s="979"/>
      <c r="DY756" s="979"/>
      <c r="DZ756" s="979"/>
      <c r="EA756" s="979"/>
      <c r="EB756" s="979"/>
      <c r="EC756" s="979"/>
      <c r="ED756" s="979"/>
      <c r="EE756" s="979"/>
      <c r="EF756" s="979"/>
      <c r="EG756" s="979"/>
      <c r="EH756" s="979"/>
      <c r="EI756" s="979"/>
      <c r="EJ756" s="979"/>
      <c r="EK756" s="979"/>
      <c r="EL756" s="979"/>
      <c r="EM756" s="979"/>
      <c r="EN756" s="979"/>
      <c r="EO756" s="979"/>
      <c r="EP756" s="979"/>
      <c r="EQ756" s="979"/>
      <c r="ER756" s="979"/>
      <c r="ES756" s="979"/>
      <c r="ET756" s="979"/>
      <c r="EU756" s="979"/>
      <c r="EV756" s="979"/>
      <c r="EW756" s="979"/>
      <c r="EX756" s="979"/>
      <c r="EY756" s="979"/>
      <c r="EZ756" s="979"/>
      <c r="FA756" s="979"/>
      <c r="FB756" s="979"/>
      <c r="FC756" s="979"/>
      <c r="FD756" s="979"/>
      <c r="FE756" s="979"/>
      <c r="FF756" s="979"/>
      <c r="FG756" s="979"/>
      <c r="FH756" s="979"/>
      <c r="FI756" s="979"/>
      <c r="FJ756" s="979"/>
      <c r="FK756" s="979"/>
      <c r="FL756" s="979"/>
      <c r="FM756" s="979"/>
      <c r="FN756" s="979"/>
      <c r="FO756" s="979"/>
      <c r="FP756" s="979"/>
      <c r="FQ756" s="979"/>
      <c r="FR756" s="979"/>
      <c r="FS756" s="979"/>
      <c r="FT756" s="979"/>
      <c r="FU756" s="979"/>
      <c r="FV756" s="979"/>
      <c r="FW756" s="979"/>
      <c r="FX756" s="979"/>
      <c r="FY756" s="979"/>
      <c r="FZ756" s="979"/>
      <c r="GA756" s="979"/>
      <c r="GB756" s="979"/>
      <c r="GC756" s="979"/>
      <c r="GD756" s="979"/>
      <c r="GE756" s="979"/>
      <c r="GF756" s="979"/>
      <c r="GG756" s="979"/>
      <c r="GH756" s="979"/>
      <c r="GI756" s="979"/>
      <c r="GJ756" s="979"/>
      <c r="GK756" s="979"/>
      <c r="GL756" s="979"/>
      <c r="GM756" s="979"/>
      <c r="GN756" s="979"/>
      <c r="GO756" s="979"/>
      <c r="GP756" s="979"/>
      <c r="GQ756" s="979"/>
      <c r="GR756" s="979"/>
      <c r="GS756" s="979"/>
      <c r="GT756" s="979"/>
      <c r="GU756" s="979"/>
      <c r="GV756" s="979"/>
      <c r="GW756" s="979"/>
      <c r="GX756" s="979"/>
      <c r="GY756" s="979"/>
      <c r="GZ756" s="979"/>
      <c r="HA756" s="979"/>
      <c r="HB756" s="979"/>
      <c r="HC756" s="979"/>
      <c r="HD756" s="979"/>
      <c r="HE756" s="979"/>
      <c r="HF756" s="979"/>
      <c r="HG756" s="979"/>
      <c r="HH756" s="979"/>
      <c r="HI756" s="979"/>
      <c r="HJ756" s="979"/>
      <c r="HK756" s="979"/>
      <c r="HL756" s="979"/>
      <c r="HM756" s="979"/>
      <c r="HN756" s="979"/>
      <c r="HO756" s="979"/>
      <c r="HP756" s="979"/>
      <c r="HQ756" s="979"/>
      <c r="HR756" s="979"/>
      <c r="HS756" s="979"/>
      <c r="HT756" s="979"/>
      <c r="HU756" s="979"/>
      <c r="HV756" s="979"/>
      <c r="HW756" s="979"/>
      <c r="HX756" s="979"/>
      <c r="HY756" s="979"/>
      <c r="HZ756" s="979"/>
      <c r="IA756" s="979"/>
      <c r="IB756" s="979"/>
      <c r="IC756" s="979"/>
      <c r="ID756" s="979"/>
      <c r="IE756" s="979"/>
      <c r="IF756" s="979"/>
      <c r="IG756" s="979"/>
      <c r="IH756" s="979"/>
      <c r="II756" s="979"/>
      <c r="IJ756" s="979"/>
      <c r="IK756" s="979"/>
      <c r="IL756" s="979"/>
      <c r="IM756" s="979"/>
      <c r="IN756" s="979"/>
      <c r="IO756" s="979"/>
      <c r="IP756" s="979"/>
      <c r="IQ756" s="979"/>
      <c r="IR756" s="979"/>
      <c r="IS756" s="979"/>
      <c r="IT756" s="979"/>
      <c r="IU756" s="979"/>
      <c r="IV756" s="979"/>
      <c r="IW756" s="979"/>
      <c r="IX756" s="979"/>
      <c r="IY756" s="979"/>
      <c r="IZ756" s="979"/>
      <c r="JA756" s="979"/>
      <c r="JB756" s="979"/>
      <c r="JC756" s="979"/>
      <c r="JD756" s="979"/>
      <c r="JE756" s="979"/>
      <c r="JF756" s="979"/>
      <c r="JG756" s="979"/>
      <c r="JH756" s="979"/>
      <c r="JI756" s="979"/>
      <c r="JJ756" s="979"/>
      <c r="JK756" s="979"/>
      <c r="JL756" s="979"/>
      <c r="JM756" s="979"/>
      <c r="JN756" s="979"/>
      <c r="JO756" s="979"/>
      <c r="JP756" s="979"/>
      <c r="JQ756" s="979"/>
      <c r="JR756" s="979"/>
      <c r="JS756" s="979"/>
      <c r="JT756" s="979"/>
      <c r="JU756" s="979"/>
      <c r="JV756" s="979"/>
      <c r="JW756" s="979"/>
      <c r="JX756" s="979"/>
      <c r="JY756" s="979"/>
      <c r="JZ756" s="979"/>
      <c r="KA756" s="979"/>
      <c r="KB756" s="984"/>
    </row>
    <row r="757" spans="2:288" ht="15" customHeight="1" x14ac:dyDescent="0.25">
      <c r="B757" s="1590" t="s">
        <v>1888</v>
      </c>
      <c r="C757" s="1588" t="str">
        <v/>
      </c>
      <c r="D757" s="1588" t="str">
        <v/>
      </c>
      <c r="E757" s="1588" t="str">
        <v/>
      </c>
      <c r="F757" s="1588" t="str">
        <v/>
      </c>
      <c r="G757" s="1588" t="str">
        <v/>
      </c>
      <c r="H757" s="979"/>
      <c r="I757" s="979"/>
      <c r="J757" s="979"/>
      <c r="K757" s="979"/>
      <c r="L757" s="979"/>
      <c r="M757" s="979"/>
      <c r="N757" s="979"/>
      <c r="O757" s="979"/>
      <c r="P757" s="979"/>
      <c r="Q757" s="979"/>
      <c r="R757" s="979"/>
      <c r="S757" s="979"/>
      <c r="T757" s="979"/>
      <c r="U757" s="979"/>
      <c r="V757" s="979"/>
      <c r="W757" s="979"/>
      <c r="X757" s="979"/>
      <c r="Y757" s="979"/>
      <c r="Z757" s="979"/>
      <c r="AA757" s="979"/>
      <c r="AB757" s="979"/>
      <c r="AC757" s="979"/>
      <c r="AD757" s="979"/>
      <c r="AE757" s="979"/>
      <c r="AF757" s="979"/>
      <c r="AG757" s="979"/>
      <c r="AH757" s="979"/>
      <c r="AI757" s="979"/>
      <c r="AJ757" s="979"/>
      <c r="AK757" s="979"/>
      <c r="AL757" s="979"/>
      <c r="AM757" s="979"/>
      <c r="AN757" s="979"/>
      <c r="AO757" s="979"/>
      <c r="AP757" s="979"/>
      <c r="AQ757" s="979"/>
      <c r="AR757" s="979"/>
      <c r="AS757" s="979"/>
      <c r="AT757" s="979"/>
      <c r="AU757" s="979"/>
      <c r="AV757" s="979"/>
      <c r="AW757" s="979"/>
      <c r="AX757" s="979"/>
      <c r="AY757" s="979"/>
      <c r="AZ757" s="979"/>
      <c r="BA757" s="979"/>
      <c r="BB757" s="979"/>
      <c r="BC757" s="979"/>
      <c r="BD757" s="979"/>
      <c r="BE757" s="979"/>
      <c r="BF757" s="979"/>
      <c r="BG757" s="979"/>
      <c r="BH757" s="979"/>
      <c r="BI757" s="979"/>
      <c r="BJ757" s="979"/>
      <c r="BK757" s="979"/>
      <c r="BL757" s="979"/>
      <c r="BM757" s="979"/>
      <c r="BN757" s="979"/>
      <c r="BO757" s="979"/>
      <c r="BP757" s="979"/>
      <c r="BQ757" s="979"/>
      <c r="BR757" s="979"/>
      <c r="BS757" s="979"/>
      <c r="BT757" s="979"/>
      <c r="BU757" s="979"/>
      <c r="BV757" s="979"/>
      <c r="BW757" s="979"/>
      <c r="BX757" s="979"/>
      <c r="BY757" s="979"/>
      <c r="BZ757" s="979"/>
      <c r="CA757" s="979"/>
      <c r="CB757" s="979"/>
      <c r="CC757" s="979"/>
      <c r="CD757" s="979"/>
      <c r="CE757" s="979"/>
      <c r="CF757" s="979"/>
      <c r="CG757" s="979"/>
      <c r="CH757" s="979"/>
      <c r="CI757" s="979"/>
      <c r="CJ757" s="979"/>
      <c r="CK757" s="979"/>
      <c r="CL757" s="979"/>
      <c r="CM757" s="979"/>
      <c r="CN757" s="979"/>
      <c r="CO757" s="979"/>
      <c r="CP757" s="979"/>
      <c r="CQ757" s="979"/>
      <c r="CR757" s="979"/>
      <c r="CS757" s="979"/>
      <c r="CT757" s="979"/>
      <c r="CU757" s="979"/>
      <c r="CV757" s="979"/>
      <c r="CW757" s="979"/>
      <c r="CX757" s="979"/>
      <c r="CY757" s="979"/>
      <c r="CZ757" s="979"/>
      <c r="DA757" s="979"/>
      <c r="DB757" s="979"/>
      <c r="DC757" s="979"/>
      <c r="DD757" s="979"/>
      <c r="DE757" s="979"/>
      <c r="DF757" s="979"/>
      <c r="DG757" s="979"/>
      <c r="DH757" s="979"/>
      <c r="DI757" s="979"/>
      <c r="DJ757" s="979"/>
      <c r="DK757" s="979"/>
      <c r="DL757" s="979"/>
      <c r="DM757" s="979"/>
      <c r="DN757" s="979"/>
      <c r="DO757" s="979"/>
      <c r="DP757" s="979"/>
      <c r="DQ757" s="979"/>
      <c r="DR757" s="979"/>
      <c r="DS757" s="979"/>
      <c r="DT757" s="979"/>
      <c r="DU757" s="979"/>
      <c r="DV757" s="979"/>
      <c r="DW757" s="979"/>
      <c r="DX757" s="979"/>
      <c r="DY757" s="979"/>
      <c r="DZ757" s="979"/>
      <c r="EA757" s="979"/>
      <c r="EB757" s="979"/>
      <c r="EC757" s="979"/>
      <c r="ED757" s="979"/>
      <c r="EE757" s="979"/>
      <c r="EF757" s="979"/>
      <c r="EG757" s="979"/>
      <c r="EH757" s="979"/>
      <c r="EI757" s="979"/>
      <c r="EJ757" s="979"/>
      <c r="EK757" s="979"/>
      <c r="EL757" s="979"/>
      <c r="EM757" s="979"/>
      <c r="EN757" s="979"/>
      <c r="EO757" s="979"/>
      <c r="EP757" s="979"/>
      <c r="EQ757" s="979"/>
      <c r="ER757" s="979"/>
      <c r="ES757" s="979"/>
      <c r="ET757" s="979"/>
      <c r="EU757" s="979"/>
      <c r="EV757" s="979"/>
      <c r="EW757" s="979"/>
      <c r="EX757" s="979"/>
      <c r="EY757" s="979"/>
      <c r="EZ757" s="979"/>
      <c r="FA757" s="979"/>
      <c r="FB757" s="979"/>
      <c r="FC757" s="979"/>
      <c r="FD757" s="979"/>
      <c r="FE757" s="979"/>
      <c r="FF757" s="979"/>
      <c r="FG757" s="979"/>
      <c r="FH757" s="979"/>
      <c r="FI757" s="979"/>
      <c r="FJ757" s="979"/>
      <c r="FK757" s="979"/>
      <c r="FL757" s="979"/>
      <c r="FM757" s="979"/>
      <c r="FN757" s="979"/>
      <c r="FO757" s="979"/>
      <c r="FP757" s="979"/>
      <c r="FQ757" s="979"/>
      <c r="FR757" s="979"/>
      <c r="FS757" s="979"/>
      <c r="FT757" s="979"/>
      <c r="FU757" s="979"/>
      <c r="FV757" s="979"/>
      <c r="FW757" s="979"/>
      <c r="FX757" s="979"/>
      <c r="FY757" s="979"/>
      <c r="FZ757" s="979"/>
      <c r="GA757" s="979"/>
      <c r="GB757" s="979"/>
      <c r="GC757" s="979"/>
      <c r="GD757" s="979"/>
      <c r="GE757" s="979"/>
      <c r="GF757" s="979"/>
      <c r="GG757" s="979"/>
      <c r="GH757" s="979"/>
      <c r="GI757" s="979"/>
      <c r="GJ757" s="979"/>
      <c r="GK757" s="979"/>
      <c r="GL757" s="979"/>
      <c r="GM757" s="979"/>
      <c r="GN757" s="979"/>
      <c r="GO757" s="979"/>
      <c r="GP757" s="979"/>
      <c r="GQ757" s="979"/>
      <c r="GR757" s="979"/>
      <c r="GS757" s="979"/>
      <c r="GT757" s="979"/>
      <c r="GU757" s="979"/>
      <c r="GV757" s="979"/>
      <c r="GW757" s="979"/>
      <c r="GX757" s="979"/>
      <c r="GY757" s="979"/>
      <c r="GZ757" s="979"/>
      <c r="HA757" s="979"/>
      <c r="HB757" s="979"/>
      <c r="HC757" s="979"/>
      <c r="HD757" s="979"/>
      <c r="HE757" s="979"/>
      <c r="HF757" s="979"/>
      <c r="HG757" s="979"/>
      <c r="HH757" s="979"/>
      <c r="HI757" s="979"/>
      <c r="HJ757" s="979"/>
      <c r="HK757" s="979"/>
      <c r="HL757" s="979"/>
      <c r="HM757" s="979"/>
      <c r="HN757" s="979"/>
      <c r="HO757" s="979"/>
      <c r="HP757" s="979"/>
      <c r="HQ757" s="979"/>
      <c r="HR757" s="979"/>
      <c r="HS757" s="979"/>
      <c r="HT757" s="979"/>
      <c r="HU757" s="979"/>
      <c r="HV757" s="979"/>
      <c r="HW757" s="979"/>
      <c r="HX757" s="979"/>
      <c r="HY757" s="979"/>
      <c r="HZ757" s="979"/>
      <c r="IA757" s="979"/>
      <c r="IB757" s="979"/>
      <c r="IC757" s="979"/>
      <c r="ID757" s="979"/>
      <c r="IE757" s="979"/>
      <c r="IF757" s="979"/>
      <c r="IG757" s="979"/>
      <c r="IH757" s="979"/>
      <c r="II757" s="979"/>
      <c r="IJ757" s="979"/>
      <c r="IK757" s="979"/>
      <c r="IL757" s="979"/>
      <c r="IM757" s="979"/>
      <c r="IN757" s="979"/>
      <c r="IO757" s="979"/>
      <c r="IP757" s="979"/>
      <c r="IQ757" s="979"/>
      <c r="IR757" s="979"/>
      <c r="IS757" s="979"/>
      <c r="IT757" s="979"/>
      <c r="IU757" s="979"/>
      <c r="IV757" s="979"/>
      <c r="IW757" s="979"/>
      <c r="IX757" s="979"/>
      <c r="IY757" s="979"/>
      <c r="IZ757" s="979"/>
      <c r="JA757" s="979"/>
      <c r="JB757" s="979"/>
      <c r="JC757" s="979"/>
      <c r="JD757" s="979"/>
      <c r="JE757" s="979"/>
      <c r="JF757" s="979"/>
      <c r="JG757" s="979"/>
      <c r="JH757" s="979"/>
      <c r="JI757" s="979"/>
      <c r="JJ757" s="979"/>
      <c r="JK757" s="979"/>
      <c r="JL757" s="979"/>
      <c r="JM757" s="979"/>
      <c r="JN757" s="979"/>
      <c r="JO757" s="979"/>
      <c r="JP757" s="979"/>
      <c r="JQ757" s="979"/>
      <c r="JR757" s="979"/>
      <c r="JS757" s="979"/>
      <c r="JT757" s="979"/>
      <c r="JU757" s="979"/>
      <c r="JV757" s="979"/>
      <c r="JW757" s="979"/>
      <c r="JX757" s="979"/>
      <c r="JY757" s="979"/>
      <c r="JZ757" s="979"/>
      <c r="KA757" s="979"/>
      <c r="KB757" s="984"/>
    </row>
    <row r="758" spans="2:288" ht="15" customHeight="1" x14ac:dyDescent="0.25">
      <c r="B758" s="1590" t="s">
        <v>1889</v>
      </c>
      <c r="C758" s="1588" t="str">
        <v/>
      </c>
      <c r="D758" s="1588" t="str">
        <v/>
      </c>
      <c r="E758" s="1588" t="str">
        <v/>
      </c>
      <c r="F758" s="1588" t="str">
        <v/>
      </c>
      <c r="G758" s="1588" t="str">
        <v/>
      </c>
      <c r="H758" s="979"/>
      <c r="I758" s="979"/>
      <c r="J758" s="979"/>
      <c r="K758" s="979"/>
      <c r="L758" s="979"/>
      <c r="M758" s="979"/>
      <c r="N758" s="979"/>
      <c r="O758" s="979"/>
      <c r="P758" s="979"/>
      <c r="Q758" s="979"/>
      <c r="R758" s="979"/>
      <c r="S758" s="979"/>
      <c r="T758" s="979"/>
      <c r="U758" s="979"/>
      <c r="V758" s="979"/>
      <c r="W758" s="979"/>
      <c r="X758" s="979"/>
      <c r="Y758" s="979"/>
      <c r="Z758" s="979"/>
      <c r="AA758" s="979"/>
      <c r="AB758" s="979"/>
      <c r="AC758" s="979"/>
      <c r="AD758" s="979"/>
      <c r="AE758" s="979"/>
      <c r="AF758" s="979"/>
      <c r="AG758" s="979"/>
      <c r="AH758" s="979"/>
      <c r="AI758" s="979"/>
      <c r="AJ758" s="979"/>
      <c r="AK758" s="979"/>
      <c r="AL758" s="979"/>
      <c r="AM758" s="979"/>
      <c r="AN758" s="979"/>
      <c r="AO758" s="979"/>
      <c r="AP758" s="979"/>
      <c r="AQ758" s="979"/>
      <c r="AR758" s="979"/>
      <c r="AS758" s="979"/>
      <c r="AT758" s="979"/>
      <c r="AU758" s="979"/>
      <c r="AV758" s="979"/>
      <c r="AW758" s="979"/>
      <c r="AX758" s="979"/>
      <c r="AY758" s="979"/>
      <c r="AZ758" s="979"/>
      <c r="BA758" s="979"/>
      <c r="BB758" s="979"/>
      <c r="BC758" s="979"/>
      <c r="BD758" s="979"/>
      <c r="BE758" s="979"/>
      <c r="BF758" s="979"/>
      <c r="BG758" s="979"/>
      <c r="BH758" s="979"/>
      <c r="BI758" s="979"/>
      <c r="BJ758" s="979"/>
      <c r="BK758" s="979"/>
      <c r="BL758" s="979"/>
      <c r="BM758" s="979"/>
      <c r="BN758" s="979"/>
      <c r="BO758" s="979"/>
      <c r="BP758" s="979"/>
      <c r="BQ758" s="979"/>
      <c r="BR758" s="979"/>
      <c r="BS758" s="979"/>
      <c r="BT758" s="979"/>
      <c r="BU758" s="979"/>
      <c r="BV758" s="979"/>
      <c r="BW758" s="979"/>
      <c r="BX758" s="979"/>
      <c r="BY758" s="979"/>
      <c r="BZ758" s="979"/>
      <c r="CA758" s="979"/>
      <c r="CB758" s="979"/>
      <c r="CC758" s="979"/>
      <c r="CD758" s="979"/>
      <c r="CE758" s="979"/>
      <c r="CF758" s="979"/>
      <c r="CG758" s="979"/>
      <c r="CH758" s="979"/>
      <c r="CI758" s="979"/>
      <c r="CJ758" s="979"/>
      <c r="CK758" s="979"/>
      <c r="CL758" s="979"/>
      <c r="CM758" s="979"/>
      <c r="CN758" s="979"/>
      <c r="CO758" s="979"/>
      <c r="CP758" s="979"/>
      <c r="CQ758" s="979"/>
      <c r="CR758" s="979"/>
      <c r="CS758" s="979"/>
      <c r="CT758" s="979"/>
      <c r="CU758" s="979"/>
      <c r="CV758" s="979"/>
      <c r="CW758" s="979"/>
      <c r="CX758" s="979"/>
      <c r="CY758" s="979"/>
      <c r="CZ758" s="979"/>
      <c r="DA758" s="979"/>
      <c r="DB758" s="979"/>
      <c r="DC758" s="979"/>
      <c r="DD758" s="979"/>
      <c r="DE758" s="979"/>
      <c r="DF758" s="979"/>
      <c r="DG758" s="979"/>
      <c r="DH758" s="979"/>
      <c r="DI758" s="979"/>
      <c r="DJ758" s="979"/>
      <c r="DK758" s="979"/>
      <c r="DL758" s="979"/>
      <c r="DM758" s="979"/>
      <c r="DN758" s="979"/>
      <c r="DO758" s="979"/>
      <c r="DP758" s="979"/>
      <c r="DQ758" s="979"/>
      <c r="DR758" s="979"/>
      <c r="DS758" s="979"/>
      <c r="DT758" s="979"/>
      <c r="DU758" s="979"/>
      <c r="DV758" s="979"/>
      <c r="DW758" s="979"/>
      <c r="DX758" s="979"/>
      <c r="DY758" s="979"/>
      <c r="DZ758" s="979"/>
      <c r="EA758" s="979"/>
      <c r="EB758" s="979"/>
      <c r="EC758" s="979"/>
      <c r="ED758" s="979"/>
      <c r="EE758" s="979"/>
      <c r="EF758" s="979"/>
      <c r="EG758" s="979"/>
      <c r="EH758" s="979"/>
      <c r="EI758" s="979"/>
      <c r="EJ758" s="979"/>
      <c r="EK758" s="979"/>
      <c r="EL758" s="979"/>
      <c r="EM758" s="979"/>
      <c r="EN758" s="979"/>
      <c r="EO758" s="979"/>
      <c r="EP758" s="979"/>
      <c r="EQ758" s="979"/>
      <c r="ER758" s="979"/>
      <c r="ES758" s="979"/>
      <c r="ET758" s="979"/>
      <c r="EU758" s="979"/>
      <c r="EV758" s="979"/>
      <c r="EW758" s="979"/>
      <c r="EX758" s="979"/>
      <c r="EY758" s="979"/>
      <c r="EZ758" s="979"/>
      <c r="FA758" s="979"/>
      <c r="FB758" s="979"/>
      <c r="FC758" s="979"/>
      <c r="FD758" s="979"/>
      <c r="FE758" s="979"/>
      <c r="FF758" s="979"/>
      <c r="FG758" s="979"/>
      <c r="FH758" s="979"/>
      <c r="FI758" s="979"/>
      <c r="FJ758" s="979"/>
      <c r="FK758" s="979"/>
      <c r="FL758" s="979"/>
      <c r="FM758" s="979"/>
      <c r="FN758" s="979"/>
      <c r="FO758" s="979"/>
      <c r="FP758" s="979"/>
      <c r="FQ758" s="979"/>
      <c r="FR758" s="979"/>
      <c r="FS758" s="979"/>
      <c r="FT758" s="979"/>
      <c r="FU758" s="979"/>
      <c r="FV758" s="979"/>
      <c r="FW758" s="979"/>
      <c r="FX758" s="979"/>
      <c r="FY758" s="979"/>
      <c r="FZ758" s="979"/>
      <c r="GA758" s="979"/>
      <c r="GB758" s="979"/>
      <c r="GC758" s="979"/>
      <c r="GD758" s="979"/>
      <c r="GE758" s="979"/>
      <c r="GF758" s="979"/>
      <c r="GG758" s="979"/>
      <c r="GH758" s="979"/>
      <c r="GI758" s="979"/>
      <c r="GJ758" s="979"/>
      <c r="GK758" s="979"/>
      <c r="GL758" s="979"/>
      <c r="GM758" s="979"/>
      <c r="GN758" s="979"/>
      <c r="GO758" s="979"/>
      <c r="GP758" s="979"/>
      <c r="GQ758" s="979"/>
      <c r="GR758" s="979"/>
      <c r="GS758" s="979"/>
      <c r="GT758" s="979"/>
      <c r="GU758" s="979"/>
      <c r="GV758" s="979"/>
      <c r="GW758" s="979"/>
      <c r="GX758" s="979"/>
      <c r="GY758" s="979"/>
      <c r="GZ758" s="979"/>
      <c r="HA758" s="979"/>
      <c r="HB758" s="979"/>
      <c r="HC758" s="979"/>
      <c r="HD758" s="979"/>
      <c r="HE758" s="979"/>
      <c r="HF758" s="979"/>
      <c r="HG758" s="979"/>
      <c r="HH758" s="979"/>
      <c r="HI758" s="979"/>
      <c r="HJ758" s="979"/>
      <c r="HK758" s="979"/>
      <c r="HL758" s="979"/>
      <c r="HM758" s="979"/>
      <c r="HN758" s="979"/>
      <c r="HO758" s="979"/>
      <c r="HP758" s="979"/>
      <c r="HQ758" s="979"/>
      <c r="HR758" s="979"/>
      <c r="HS758" s="979"/>
      <c r="HT758" s="979"/>
      <c r="HU758" s="979"/>
      <c r="HV758" s="979"/>
      <c r="HW758" s="979"/>
      <c r="HX758" s="979"/>
      <c r="HY758" s="979"/>
      <c r="HZ758" s="979"/>
      <c r="IA758" s="979"/>
      <c r="IB758" s="979"/>
      <c r="IC758" s="979"/>
      <c r="ID758" s="979"/>
      <c r="IE758" s="979"/>
      <c r="IF758" s="979"/>
      <c r="IG758" s="979"/>
      <c r="IH758" s="979"/>
      <c r="II758" s="979"/>
      <c r="IJ758" s="979"/>
      <c r="IK758" s="979"/>
      <c r="IL758" s="979"/>
      <c r="IM758" s="979"/>
      <c r="IN758" s="979"/>
      <c r="IO758" s="979"/>
      <c r="IP758" s="979"/>
      <c r="IQ758" s="979"/>
      <c r="IR758" s="979"/>
      <c r="IS758" s="979"/>
      <c r="IT758" s="979"/>
      <c r="IU758" s="979"/>
      <c r="IV758" s="979"/>
      <c r="IW758" s="979"/>
      <c r="IX758" s="979"/>
      <c r="IY758" s="979"/>
      <c r="IZ758" s="979"/>
      <c r="JA758" s="979"/>
      <c r="JB758" s="979"/>
      <c r="JC758" s="979"/>
      <c r="JD758" s="979"/>
      <c r="JE758" s="979"/>
      <c r="JF758" s="979"/>
      <c r="JG758" s="979"/>
      <c r="JH758" s="979"/>
      <c r="JI758" s="979"/>
      <c r="JJ758" s="979"/>
      <c r="JK758" s="979"/>
      <c r="JL758" s="979"/>
      <c r="JM758" s="979"/>
      <c r="JN758" s="979"/>
      <c r="JO758" s="979"/>
      <c r="JP758" s="979"/>
      <c r="JQ758" s="979"/>
      <c r="JR758" s="979"/>
      <c r="JS758" s="979"/>
      <c r="JT758" s="979"/>
      <c r="JU758" s="979"/>
      <c r="JV758" s="979"/>
      <c r="JW758" s="979"/>
      <c r="JX758" s="979"/>
      <c r="JY758" s="979"/>
      <c r="JZ758" s="979"/>
      <c r="KA758" s="979"/>
      <c r="KB758" s="984"/>
    </row>
    <row r="759" spans="2:288" ht="15" customHeight="1" x14ac:dyDescent="0.25">
      <c r="B759" s="1590" t="s">
        <v>1890</v>
      </c>
      <c r="C759" s="1588" t="str">
        <v/>
      </c>
      <c r="D759" s="1588" t="str">
        <v/>
      </c>
      <c r="E759" s="1588" t="str">
        <v/>
      </c>
      <c r="F759" s="1588" t="str">
        <v/>
      </c>
      <c r="G759" s="1588" t="str">
        <v/>
      </c>
      <c r="H759" s="979"/>
      <c r="I759" s="979"/>
      <c r="J759" s="979"/>
      <c r="K759" s="979"/>
      <c r="L759" s="979"/>
      <c r="M759" s="979"/>
      <c r="N759" s="979"/>
      <c r="O759" s="979"/>
      <c r="P759" s="979"/>
      <c r="Q759" s="979"/>
      <c r="R759" s="979"/>
      <c r="S759" s="979"/>
      <c r="T759" s="979"/>
      <c r="U759" s="979"/>
      <c r="V759" s="979"/>
      <c r="W759" s="979"/>
      <c r="X759" s="979"/>
      <c r="Y759" s="979"/>
      <c r="Z759" s="979"/>
      <c r="AA759" s="979"/>
      <c r="AB759" s="979"/>
      <c r="AC759" s="979"/>
      <c r="AD759" s="979"/>
      <c r="AE759" s="979"/>
      <c r="AF759" s="979"/>
      <c r="AG759" s="979"/>
      <c r="AH759" s="979"/>
      <c r="AI759" s="979"/>
      <c r="AJ759" s="979"/>
      <c r="AK759" s="979"/>
      <c r="AL759" s="979"/>
      <c r="AM759" s="979"/>
      <c r="AN759" s="979"/>
      <c r="AO759" s="979"/>
      <c r="AP759" s="979"/>
      <c r="AQ759" s="979"/>
      <c r="AR759" s="979"/>
      <c r="AS759" s="979"/>
      <c r="AT759" s="979"/>
      <c r="AU759" s="979"/>
      <c r="AV759" s="979"/>
      <c r="AW759" s="979"/>
      <c r="AX759" s="979"/>
      <c r="AY759" s="979"/>
      <c r="AZ759" s="979"/>
      <c r="BA759" s="979"/>
      <c r="BB759" s="979"/>
      <c r="BC759" s="979"/>
      <c r="BD759" s="979"/>
      <c r="BE759" s="979"/>
      <c r="BF759" s="979"/>
      <c r="BG759" s="979"/>
      <c r="BH759" s="979"/>
      <c r="BI759" s="979"/>
      <c r="BJ759" s="979"/>
      <c r="BK759" s="979"/>
      <c r="BL759" s="979"/>
      <c r="BM759" s="979"/>
      <c r="BN759" s="979"/>
      <c r="BO759" s="979"/>
      <c r="BP759" s="979"/>
      <c r="BQ759" s="979"/>
      <c r="BR759" s="979"/>
      <c r="BS759" s="979"/>
      <c r="BT759" s="979"/>
      <c r="BU759" s="979"/>
      <c r="BV759" s="979"/>
      <c r="BW759" s="979"/>
      <c r="BX759" s="979"/>
      <c r="BY759" s="979"/>
      <c r="BZ759" s="979"/>
      <c r="CA759" s="979"/>
      <c r="CB759" s="979"/>
      <c r="CC759" s="979"/>
      <c r="CD759" s="979"/>
      <c r="CE759" s="979"/>
      <c r="CF759" s="979"/>
      <c r="CG759" s="979"/>
      <c r="CH759" s="979"/>
      <c r="CI759" s="979"/>
      <c r="CJ759" s="979"/>
      <c r="CK759" s="979"/>
      <c r="CL759" s="979"/>
      <c r="CM759" s="979"/>
      <c r="CN759" s="979"/>
      <c r="CO759" s="979"/>
      <c r="CP759" s="979"/>
      <c r="CQ759" s="979"/>
      <c r="CR759" s="979"/>
      <c r="CS759" s="979"/>
      <c r="CT759" s="979"/>
      <c r="CU759" s="979"/>
      <c r="CV759" s="979"/>
      <c r="CW759" s="979"/>
      <c r="CX759" s="979"/>
      <c r="CY759" s="979"/>
      <c r="CZ759" s="979"/>
      <c r="DA759" s="979"/>
      <c r="DB759" s="979"/>
      <c r="DC759" s="979"/>
      <c r="DD759" s="979"/>
      <c r="DE759" s="979"/>
      <c r="DF759" s="979"/>
      <c r="DG759" s="979"/>
      <c r="DH759" s="979"/>
      <c r="DI759" s="979"/>
      <c r="DJ759" s="979"/>
      <c r="DK759" s="979"/>
      <c r="DL759" s="979"/>
      <c r="DM759" s="979"/>
      <c r="DN759" s="979"/>
      <c r="DO759" s="979"/>
      <c r="DP759" s="979"/>
      <c r="DQ759" s="979"/>
      <c r="DR759" s="979"/>
      <c r="DS759" s="979"/>
      <c r="DT759" s="979"/>
      <c r="DU759" s="979"/>
      <c r="DV759" s="979"/>
      <c r="DW759" s="979"/>
      <c r="DX759" s="979"/>
      <c r="DY759" s="979"/>
      <c r="DZ759" s="979"/>
      <c r="EA759" s="979"/>
      <c r="EB759" s="979"/>
      <c r="EC759" s="979"/>
      <c r="ED759" s="979"/>
      <c r="EE759" s="979"/>
      <c r="EF759" s="979"/>
      <c r="EG759" s="979"/>
      <c r="EH759" s="979"/>
      <c r="EI759" s="979"/>
      <c r="EJ759" s="979"/>
      <c r="EK759" s="979"/>
      <c r="EL759" s="979"/>
      <c r="EM759" s="979"/>
      <c r="EN759" s="979"/>
      <c r="EO759" s="979"/>
      <c r="EP759" s="979"/>
      <c r="EQ759" s="979"/>
      <c r="ER759" s="979"/>
      <c r="ES759" s="979"/>
      <c r="ET759" s="979"/>
      <c r="EU759" s="979"/>
      <c r="EV759" s="979"/>
      <c r="EW759" s="979"/>
      <c r="EX759" s="979"/>
      <c r="EY759" s="979"/>
      <c r="EZ759" s="979"/>
      <c r="FA759" s="979"/>
      <c r="FB759" s="979"/>
      <c r="FC759" s="979"/>
      <c r="FD759" s="979"/>
      <c r="FE759" s="979"/>
      <c r="FF759" s="979"/>
      <c r="FG759" s="979"/>
      <c r="FH759" s="979"/>
      <c r="FI759" s="979"/>
      <c r="FJ759" s="979"/>
      <c r="FK759" s="979"/>
      <c r="FL759" s="979"/>
      <c r="FM759" s="979"/>
      <c r="FN759" s="979"/>
      <c r="FO759" s="979"/>
      <c r="FP759" s="979"/>
      <c r="FQ759" s="979"/>
      <c r="FR759" s="979"/>
      <c r="FS759" s="979"/>
      <c r="FT759" s="979"/>
      <c r="FU759" s="979"/>
      <c r="FV759" s="979"/>
      <c r="FW759" s="979"/>
      <c r="FX759" s="979"/>
      <c r="FY759" s="979"/>
      <c r="FZ759" s="979"/>
      <c r="GA759" s="979"/>
      <c r="GB759" s="979"/>
      <c r="GC759" s="979"/>
      <c r="GD759" s="979"/>
      <c r="GE759" s="979"/>
      <c r="GF759" s="979"/>
      <c r="GG759" s="979"/>
      <c r="GH759" s="979"/>
      <c r="GI759" s="979"/>
      <c r="GJ759" s="979"/>
      <c r="GK759" s="979"/>
      <c r="GL759" s="979"/>
      <c r="GM759" s="979"/>
      <c r="GN759" s="979"/>
      <c r="GO759" s="979"/>
      <c r="GP759" s="979"/>
      <c r="GQ759" s="979"/>
      <c r="GR759" s="979"/>
      <c r="GS759" s="979"/>
      <c r="GT759" s="979"/>
      <c r="GU759" s="979"/>
      <c r="GV759" s="979"/>
      <c r="GW759" s="979"/>
      <c r="GX759" s="979"/>
      <c r="GY759" s="979"/>
      <c r="GZ759" s="979"/>
      <c r="HA759" s="979"/>
      <c r="HB759" s="979"/>
      <c r="HC759" s="979"/>
      <c r="HD759" s="979"/>
      <c r="HE759" s="979"/>
      <c r="HF759" s="979"/>
      <c r="HG759" s="979"/>
      <c r="HH759" s="979"/>
      <c r="HI759" s="979"/>
      <c r="HJ759" s="979"/>
      <c r="HK759" s="979"/>
      <c r="HL759" s="979"/>
      <c r="HM759" s="979"/>
      <c r="HN759" s="979"/>
      <c r="HO759" s="979"/>
      <c r="HP759" s="979"/>
      <c r="HQ759" s="979"/>
      <c r="HR759" s="979"/>
      <c r="HS759" s="979"/>
      <c r="HT759" s="979"/>
      <c r="HU759" s="979"/>
      <c r="HV759" s="979"/>
      <c r="HW759" s="979"/>
      <c r="HX759" s="979"/>
      <c r="HY759" s="979"/>
      <c r="HZ759" s="979"/>
      <c r="IA759" s="979"/>
      <c r="IB759" s="979"/>
      <c r="IC759" s="979"/>
      <c r="ID759" s="979"/>
      <c r="IE759" s="979"/>
      <c r="IF759" s="979"/>
      <c r="IG759" s="979"/>
      <c r="IH759" s="979"/>
      <c r="II759" s="979"/>
      <c r="IJ759" s="979"/>
      <c r="IK759" s="979"/>
      <c r="IL759" s="979"/>
      <c r="IM759" s="979"/>
      <c r="IN759" s="979"/>
      <c r="IO759" s="979"/>
      <c r="IP759" s="979"/>
      <c r="IQ759" s="979"/>
      <c r="IR759" s="979"/>
      <c r="IS759" s="979"/>
      <c r="IT759" s="979"/>
      <c r="IU759" s="979"/>
      <c r="IV759" s="979"/>
      <c r="IW759" s="979"/>
      <c r="IX759" s="979"/>
      <c r="IY759" s="979"/>
      <c r="IZ759" s="979"/>
      <c r="JA759" s="979"/>
      <c r="JB759" s="979"/>
      <c r="JC759" s="979"/>
      <c r="JD759" s="979"/>
      <c r="JE759" s="979"/>
      <c r="JF759" s="979"/>
      <c r="JG759" s="979"/>
      <c r="JH759" s="979"/>
      <c r="JI759" s="979"/>
      <c r="JJ759" s="979"/>
      <c r="JK759" s="979"/>
      <c r="JL759" s="979"/>
      <c r="JM759" s="979"/>
      <c r="JN759" s="979"/>
      <c r="JO759" s="979"/>
      <c r="JP759" s="979"/>
      <c r="JQ759" s="979"/>
      <c r="JR759" s="979"/>
      <c r="JS759" s="979"/>
      <c r="JT759" s="979"/>
      <c r="JU759" s="979"/>
      <c r="JV759" s="979"/>
      <c r="JW759" s="979"/>
      <c r="JX759" s="979"/>
      <c r="JY759" s="979"/>
      <c r="JZ759" s="979"/>
      <c r="KA759" s="979"/>
      <c r="KB759" s="984"/>
    </row>
    <row r="760" spans="2:288" ht="15" customHeight="1" x14ac:dyDescent="0.25">
      <c r="B760" s="1590" t="s">
        <v>1891</v>
      </c>
      <c r="C760" s="1588" t="str">
        <v/>
      </c>
      <c r="D760" s="1588" t="str">
        <v/>
      </c>
      <c r="E760" s="1588" t="str">
        <v/>
      </c>
      <c r="F760" s="1588" t="str">
        <v/>
      </c>
      <c r="G760" s="1588" t="str">
        <v/>
      </c>
      <c r="H760" s="979"/>
      <c r="I760" s="979"/>
      <c r="J760" s="979"/>
      <c r="K760" s="979"/>
      <c r="L760" s="979"/>
      <c r="M760" s="979"/>
      <c r="N760" s="979"/>
      <c r="O760" s="979"/>
      <c r="P760" s="979"/>
      <c r="Q760" s="979"/>
      <c r="R760" s="979"/>
      <c r="S760" s="979"/>
      <c r="T760" s="979"/>
      <c r="U760" s="979"/>
      <c r="V760" s="979"/>
      <c r="W760" s="979"/>
      <c r="X760" s="979"/>
      <c r="Y760" s="979"/>
      <c r="Z760" s="979"/>
      <c r="AA760" s="979"/>
      <c r="AB760" s="979"/>
      <c r="AC760" s="979"/>
      <c r="AD760" s="979"/>
      <c r="AE760" s="979"/>
      <c r="AF760" s="979"/>
      <c r="AG760" s="979"/>
      <c r="AH760" s="979"/>
      <c r="AI760" s="979"/>
      <c r="AJ760" s="979"/>
      <c r="AK760" s="979"/>
      <c r="AL760" s="979"/>
      <c r="AM760" s="979"/>
      <c r="AN760" s="979"/>
      <c r="AO760" s="979"/>
      <c r="AP760" s="979"/>
      <c r="AQ760" s="979"/>
      <c r="AR760" s="979"/>
      <c r="AS760" s="979"/>
      <c r="AT760" s="979"/>
      <c r="AU760" s="979"/>
      <c r="AV760" s="979"/>
      <c r="AW760" s="979"/>
      <c r="AX760" s="979"/>
      <c r="AY760" s="979"/>
      <c r="AZ760" s="979"/>
      <c r="BA760" s="979"/>
      <c r="BB760" s="979"/>
      <c r="BC760" s="979"/>
      <c r="BD760" s="979"/>
      <c r="BE760" s="979"/>
      <c r="BF760" s="979"/>
      <c r="BG760" s="979"/>
      <c r="BH760" s="979"/>
      <c r="BI760" s="979"/>
      <c r="BJ760" s="979"/>
      <c r="BK760" s="979"/>
      <c r="BL760" s="979"/>
      <c r="BM760" s="979"/>
      <c r="BN760" s="979"/>
      <c r="BO760" s="979"/>
      <c r="BP760" s="979"/>
      <c r="BQ760" s="979"/>
      <c r="BR760" s="979"/>
      <c r="BS760" s="979"/>
      <c r="BT760" s="979"/>
      <c r="BU760" s="979"/>
      <c r="BV760" s="979"/>
      <c r="BW760" s="979"/>
      <c r="BX760" s="979"/>
      <c r="BY760" s="979"/>
      <c r="BZ760" s="979"/>
      <c r="CA760" s="979"/>
      <c r="CB760" s="979"/>
      <c r="CC760" s="979"/>
      <c r="CD760" s="979"/>
      <c r="CE760" s="979"/>
      <c r="CF760" s="979"/>
      <c r="CG760" s="979"/>
      <c r="CH760" s="979"/>
      <c r="CI760" s="979"/>
      <c r="CJ760" s="979"/>
      <c r="CK760" s="979"/>
      <c r="CL760" s="979"/>
      <c r="CM760" s="979"/>
      <c r="CN760" s="979"/>
      <c r="CO760" s="979"/>
      <c r="CP760" s="979"/>
      <c r="CQ760" s="979"/>
      <c r="CR760" s="979"/>
      <c r="CS760" s="979"/>
      <c r="CT760" s="979"/>
      <c r="CU760" s="979"/>
      <c r="CV760" s="979"/>
      <c r="CW760" s="979"/>
      <c r="CX760" s="979"/>
      <c r="CY760" s="979"/>
      <c r="CZ760" s="979"/>
      <c r="DA760" s="979"/>
      <c r="DB760" s="979"/>
      <c r="DC760" s="979"/>
      <c r="DD760" s="979"/>
      <c r="DE760" s="979"/>
      <c r="DF760" s="979"/>
      <c r="DG760" s="979"/>
      <c r="DH760" s="979"/>
      <c r="DI760" s="979"/>
      <c r="DJ760" s="979"/>
      <c r="DK760" s="979"/>
      <c r="DL760" s="979"/>
      <c r="DM760" s="979"/>
      <c r="DN760" s="979"/>
      <c r="DO760" s="979"/>
      <c r="DP760" s="979"/>
      <c r="DQ760" s="979"/>
      <c r="DR760" s="979"/>
      <c r="DS760" s="979"/>
      <c r="DT760" s="979"/>
      <c r="DU760" s="979"/>
      <c r="DV760" s="979"/>
      <c r="DW760" s="979"/>
      <c r="DX760" s="979"/>
      <c r="DY760" s="979"/>
      <c r="DZ760" s="979"/>
      <c r="EA760" s="979"/>
      <c r="EB760" s="979"/>
      <c r="EC760" s="979"/>
      <c r="ED760" s="979"/>
      <c r="EE760" s="979"/>
      <c r="EF760" s="979"/>
      <c r="EG760" s="979"/>
      <c r="EH760" s="979"/>
      <c r="EI760" s="979"/>
      <c r="EJ760" s="979"/>
      <c r="EK760" s="979"/>
      <c r="EL760" s="979"/>
      <c r="EM760" s="979"/>
      <c r="EN760" s="979"/>
      <c r="EO760" s="979"/>
      <c r="EP760" s="979"/>
      <c r="EQ760" s="979"/>
      <c r="ER760" s="979"/>
      <c r="ES760" s="979"/>
      <c r="ET760" s="979"/>
      <c r="EU760" s="979"/>
      <c r="EV760" s="979"/>
      <c r="EW760" s="979"/>
      <c r="EX760" s="979"/>
      <c r="EY760" s="979"/>
      <c r="EZ760" s="979"/>
      <c r="FA760" s="979"/>
      <c r="FB760" s="979"/>
      <c r="FC760" s="979"/>
      <c r="FD760" s="979"/>
      <c r="FE760" s="979"/>
      <c r="FF760" s="979"/>
      <c r="FG760" s="979"/>
      <c r="FH760" s="979"/>
      <c r="FI760" s="979"/>
      <c r="FJ760" s="979"/>
      <c r="FK760" s="979"/>
      <c r="FL760" s="979"/>
      <c r="FM760" s="979"/>
      <c r="FN760" s="979"/>
      <c r="FO760" s="979"/>
      <c r="FP760" s="979"/>
      <c r="FQ760" s="979"/>
      <c r="FR760" s="979"/>
      <c r="FS760" s="979"/>
      <c r="FT760" s="979"/>
      <c r="FU760" s="979"/>
      <c r="FV760" s="979"/>
      <c r="FW760" s="979"/>
      <c r="FX760" s="979"/>
      <c r="FY760" s="979"/>
      <c r="FZ760" s="979"/>
      <c r="GA760" s="979"/>
      <c r="GB760" s="979"/>
      <c r="GC760" s="979"/>
      <c r="GD760" s="979"/>
      <c r="GE760" s="979"/>
      <c r="GF760" s="979"/>
      <c r="GG760" s="979"/>
      <c r="GH760" s="979"/>
      <c r="GI760" s="979"/>
      <c r="GJ760" s="979"/>
      <c r="GK760" s="979"/>
      <c r="GL760" s="979"/>
      <c r="GM760" s="979"/>
      <c r="GN760" s="979"/>
      <c r="GO760" s="979"/>
      <c r="GP760" s="979"/>
      <c r="GQ760" s="979"/>
      <c r="GR760" s="979"/>
      <c r="GS760" s="979"/>
      <c r="GT760" s="979"/>
      <c r="GU760" s="979"/>
      <c r="GV760" s="979"/>
      <c r="GW760" s="979"/>
      <c r="GX760" s="979"/>
      <c r="GY760" s="979"/>
      <c r="GZ760" s="979"/>
      <c r="HA760" s="979"/>
      <c r="HB760" s="979"/>
      <c r="HC760" s="979"/>
      <c r="HD760" s="979"/>
      <c r="HE760" s="979"/>
      <c r="HF760" s="979"/>
      <c r="HG760" s="979"/>
      <c r="HH760" s="979"/>
      <c r="HI760" s="979"/>
      <c r="HJ760" s="979"/>
      <c r="HK760" s="979"/>
      <c r="HL760" s="979"/>
      <c r="HM760" s="979"/>
      <c r="HN760" s="979"/>
      <c r="HO760" s="979"/>
      <c r="HP760" s="979"/>
      <c r="HQ760" s="979"/>
      <c r="HR760" s="979"/>
      <c r="HS760" s="979"/>
      <c r="HT760" s="979"/>
      <c r="HU760" s="979"/>
      <c r="HV760" s="979"/>
      <c r="HW760" s="979"/>
      <c r="HX760" s="979"/>
      <c r="HY760" s="979"/>
      <c r="HZ760" s="979"/>
      <c r="IA760" s="979"/>
      <c r="IB760" s="979"/>
      <c r="IC760" s="979"/>
      <c r="ID760" s="979"/>
      <c r="IE760" s="979"/>
      <c r="IF760" s="979"/>
      <c r="IG760" s="979"/>
      <c r="IH760" s="979"/>
      <c r="II760" s="979"/>
      <c r="IJ760" s="979"/>
      <c r="IK760" s="979"/>
      <c r="IL760" s="979"/>
      <c r="IM760" s="979"/>
      <c r="IN760" s="979"/>
      <c r="IO760" s="979"/>
      <c r="IP760" s="979"/>
      <c r="IQ760" s="979"/>
      <c r="IR760" s="979"/>
      <c r="IS760" s="979"/>
      <c r="IT760" s="979"/>
      <c r="IU760" s="979"/>
      <c r="IV760" s="979"/>
      <c r="IW760" s="979"/>
      <c r="IX760" s="979"/>
      <c r="IY760" s="979"/>
      <c r="IZ760" s="979"/>
      <c r="JA760" s="979"/>
      <c r="JB760" s="979"/>
      <c r="JC760" s="979"/>
      <c r="JD760" s="979"/>
      <c r="JE760" s="979"/>
      <c r="JF760" s="979"/>
      <c r="JG760" s="979"/>
      <c r="JH760" s="979"/>
      <c r="JI760" s="979"/>
      <c r="JJ760" s="979"/>
      <c r="JK760" s="979"/>
      <c r="JL760" s="979"/>
      <c r="JM760" s="979"/>
      <c r="JN760" s="979"/>
      <c r="JO760" s="979"/>
      <c r="JP760" s="979"/>
      <c r="JQ760" s="979"/>
      <c r="JR760" s="979"/>
      <c r="JS760" s="979"/>
      <c r="JT760" s="979"/>
      <c r="JU760" s="979"/>
      <c r="JV760" s="979"/>
      <c r="JW760" s="979"/>
      <c r="JX760" s="979"/>
      <c r="JY760" s="979"/>
      <c r="JZ760" s="979"/>
      <c r="KA760" s="979"/>
      <c r="KB760" s="984"/>
    </row>
    <row r="761" spans="2:288" ht="15" customHeight="1" x14ac:dyDescent="0.25">
      <c r="B761" s="1590" t="s">
        <v>1892</v>
      </c>
      <c r="C761" s="1588" t="str">
        <v/>
      </c>
      <c r="D761" s="1588" t="str">
        <v/>
      </c>
      <c r="E761" s="1588" t="str">
        <v/>
      </c>
      <c r="F761" s="1588" t="str">
        <v/>
      </c>
      <c r="G761" s="1588" t="str">
        <v/>
      </c>
      <c r="H761" s="979"/>
      <c r="I761" s="979"/>
      <c r="J761" s="979"/>
      <c r="K761" s="979"/>
      <c r="L761" s="979"/>
      <c r="M761" s="979"/>
      <c r="N761" s="979"/>
      <c r="O761" s="979"/>
      <c r="P761" s="979"/>
      <c r="Q761" s="979"/>
      <c r="R761" s="979"/>
      <c r="S761" s="979"/>
      <c r="T761" s="979"/>
      <c r="U761" s="979"/>
      <c r="V761" s="979"/>
      <c r="W761" s="979"/>
      <c r="X761" s="979"/>
      <c r="Y761" s="979"/>
      <c r="Z761" s="979"/>
      <c r="AA761" s="979"/>
      <c r="AB761" s="979"/>
      <c r="AC761" s="979"/>
      <c r="AD761" s="979"/>
      <c r="AE761" s="979"/>
      <c r="AF761" s="979"/>
      <c r="AG761" s="979"/>
      <c r="AH761" s="979"/>
      <c r="AI761" s="979"/>
      <c r="AJ761" s="979"/>
      <c r="AK761" s="979"/>
      <c r="AL761" s="979"/>
      <c r="AM761" s="979"/>
      <c r="AN761" s="979"/>
      <c r="AO761" s="979"/>
      <c r="AP761" s="979"/>
      <c r="AQ761" s="979"/>
      <c r="AR761" s="979"/>
      <c r="AS761" s="979"/>
      <c r="AT761" s="979"/>
      <c r="AU761" s="979"/>
      <c r="AV761" s="979"/>
      <c r="AW761" s="979"/>
      <c r="AX761" s="979"/>
      <c r="AY761" s="979"/>
      <c r="AZ761" s="979"/>
      <c r="BA761" s="979"/>
      <c r="BB761" s="979"/>
      <c r="BC761" s="979"/>
      <c r="BD761" s="979"/>
      <c r="BE761" s="979"/>
      <c r="BF761" s="979"/>
      <c r="BG761" s="979"/>
      <c r="BH761" s="979"/>
      <c r="BI761" s="979"/>
      <c r="BJ761" s="979"/>
      <c r="BK761" s="979"/>
      <c r="BL761" s="979"/>
      <c r="BM761" s="979"/>
      <c r="BN761" s="979"/>
      <c r="BO761" s="979"/>
      <c r="BP761" s="979"/>
      <c r="BQ761" s="979"/>
      <c r="BR761" s="979"/>
      <c r="BS761" s="979"/>
      <c r="BT761" s="979"/>
      <c r="BU761" s="979"/>
      <c r="BV761" s="979"/>
      <c r="BW761" s="979"/>
      <c r="BX761" s="979"/>
      <c r="BY761" s="979"/>
      <c r="BZ761" s="979"/>
      <c r="CA761" s="979"/>
      <c r="CB761" s="979"/>
      <c r="CC761" s="979"/>
      <c r="CD761" s="979"/>
      <c r="CE761" s="979"/>
      <c r="CF761" s="979"/>
      <c r="CG761" s="979"/>
      <c r="CH761" s="979"/>
      <c r="CI761" s="979"/>
      <c r="CJ761" s="979"/>
      <c r="CK761" s="979"/>
      <c r="CL761" s="979"/>
      <c r="CM761" s="979"/>
      <c r="CN761" s="979"/>
      <c r="CO761" s="979"/>
      <c r="CP761" s="979"/>
      <c r="CQ761" s="979"/>
      <c r="CR761" s="979"/>
      <c r="CS761" s="979"/>
      <c r="CT761" s="979"/>
      <c r="CU761" s="979"/>
      <c r="CV761" s="979"/>
      <c r="CW761" s="979"/>
      <c r="CX761" s="979"/>
      <c r="CY761" s="979"/>
      <c r="CZ761" s="979"/>
      <c r="DA761" s="979"/>
      <c r="DB761" s="979"/>
      <c r="DC761" s="979"/>
      <c r="DD761" s="979"/>
      <c r="DE761" s="979"/>
      <c r="DF761" s="979"/>
      <c r="DG761" s="979"/>
      <c r="DH761" s="979"/>
      <c r="DI761" s="979"/>
      <c r="DJ761" s="979"/>
      <c r="DK761" s="979"/>
      <c r="DL761" s="979"/>
      <c r="DM761" s="979"/>
      <c r="DN761" s="979"/>
      <c r="DO761" s="979"/>
      <c r="DP761" s="979"/>
      <c r="DQ761" s="979"/>
      <c r="DR761" s="979"/>
      <c r="DS761" s="979"/>
      <c r="DT761" s="979"/>
      <c r="DU761" s="979"/>
      <c r="DV761" s="979"/>
      <c r="DW761" s="979"/>
      <c r="DX761" s="979"/>
      <c r="DY761" s="979"/>
      <c r="DZ761" s="979"/>
      <c r="EA761" s="979"/>
      <c r="EB761" s="979"/>
      <c r="EC761" s="979"/>
      <c r="ED761" s="979"/>
      <c r="EE761" s="979"/>
      <c r="EF761" s="979"/>
      <c r="EG761" s="979"/>
      <c r="EH761" s="979"/>
      <c r="EI761" s="979"/>
      <c r="EJ761" s="979"/>
      <c r="EK761" s="979"/>
      <c r="EL761" s="979"/>
      <c r="EM761" s="979"/>
      <c r="EN761" s="979"/>
      <c r="EO761" s="979"/>
      <c r="EP761" s="979"/>
      <c r="EQ761" s="979"/>
      <c r="ER761" s="979"/>
      <c r="ES761" s="979"/>
      <c r="ET761" s="979"/>
      <c r="EU761" s="979"/>
      <c r="EV761" s="979"/>
      <c r="EW761" s="979"/>
      <c r="EX761" s="979"/>
      <c r="EY761" s="979"/>
      <c r="EZ761" s="979"/>
      <c r="FA761" s="979"/>
      <c r="FB761" s="979"/>
      <c r="FC761" s="979"/>
      <c r="FD761" s="979"/>
      <c r="FE761" s="979"/>
      <c r="FF761" s="979"/>
      <c r="FG761" s="979"/>
      <c r="FH761" s="979"/>
      <c r="FI761" s="979"/>
      <c r="FJ761" s="979"/>
      <c r="FK761" s="979"/>
      <c r="FL761" s="979"/>
      <c r="FM761" s="979"/>
      <c r="FN761" s="979"/>
      <c r="FO761" s="979"/>
      <c r="FP761" s="979"/>
      <c r="FQ761" s="979"/>
      <c r="FR761" s="979"/>
      <c r="FS761" s="979"/>
      <c r="FT761" s="979"/>
      <c r="FU761" s="979"/>
      <c r="FV761" s="979"/>
      <c r="FW761" s="979"/>
      <c r="FX761" s="979"/>
      <c r="FY761" s="979"/>
      <c r="FZ761" s="979"/>
      <c r="GA761" s="979"/>
      <c r="GB761" s="979"/>
      <c r="GC761" s="979"/>
      <c r="GD761" s="979"/>
      <c r="GE761" s="979"/>
      <c r="GF761" s="979"/>
      <c r="GG761" s="979"/>
      <c r="GH761" s="979"/>
      <c r="GI761" s="979"/>
      <c r="GJ761" s="979"/>
      <c r="GK761" s="979"/>
      <c r="GL761" s="979"/>
      <c r="GM761" s="979"/>
      <c r="GN761" s="979"/>
      <c r="GO761" s="979"/>
      <c r="GP761" s="979"/>
      <c r="GQ761" s="979"/>
      <c r="GR761" s="979"/>
      <c r="GS761" s="979"/>
      <c r="GT761" s="979"/>
      <c r="GU761" s="979"/>
      <c r="GV761" s="979"/>
      <c r="GW761" s="979"/>
      <c r="GX761" s="979"/>
      <c r="GY761" s="979"/>
      <c r="GZ761" s="979"/>
      <c r="HA761" s="979"/>
      <c r="HB761" s="979"/>
      <c r="HC761" s="979"/>
      <c r="HD761" s="979"/>
      <c r="HE761" s="979"/>
      <c r="HF761" s="979"/>
      <c r="HG761" s="979"/>
      <c r="HH761" s="979"/>
      <c r="HI761" s="979"/>
      <c r="HJ761" s="979"/>
      <c r="HK761" s="979"/>
      <c r="HL761" s="979"/>
      <c r="HM761" s="979"/>
      <c r="HN761" s="979"/>
      <c r="HO761" s="979"/>
      <c r="HP761" s="979"/>
      <c r="HQ761" s="979"/>
      <c r="HR761" s="979"/>
      <c r="HS761" s="979"/>
      <c r="HT761" s="979"/>
      <c r="HU761" s="979"/>
      <c r="HV761" s="979"/>
      <c r="HW761" s="979"/>
      <c r="HX761" s="979"/>
      <c r="HY761" s="979"/>
      <c r="HZ761" s="979"/>
      <c r="IA761" s="979"/>
      <c r="IB761" s="979"/>
      <c r="IC761" s="979"/>
      <c r="ID761" s="979"/>
      <c r="IE761" s="979"/>
      <c r="IF761" s="979"/>
      <c r="IG761" s="979"/>
      <c r="IH761" s="979"/>
      <c r="II761" s="979"/>
      <c r="IJ761" s="979"/>
      <c r="IK761" s="979"/>
      <c r="IL761" s="979"/>
      <c r="IM761" s="979"/>
      <c r="IN761" s="979"/>
      <c r="IO761" s="979"/>
      <c r="IP761" s="979"/>
      <c r="IQ761" s="979"/>
      <c r="IR761" s="979"/>
      <c r="IS761" s="979"/>
      <c r="IT761" s="979"/>
      <c r="IU761" s="979"/>
      <c r="IV761" s="979"/>
      <c r="IW761" s="979"/>
      <c r="IX761" s="979"/>
      <c r="IY761" s="979"/>
      <c r="IZ761" s="979"/>
      <c r="JA761" s="979"/>
      <c r="JB761" s="979"/>
      <c r="JC761" s="979"/>
      <c r="JD761" s="979"/>
      <c r="JE761" s="979"/>
      <c r="JF761" s="979"/>
      <c r="JG761" s="979"/>
      <c r="JH761" s="979"/>
      <c r="JI761" s="979"/>
      <c r="JJ761" s="979"/>
      <c r="JK761" s="979"/>
      <c r="JL761" s="979"/>
      <c r="JM761" s="979"/>
      <c r="JN761" s="979"/>
      <c r="JO761" s="979"/>
      <c r="JP761" s="979"/>
      <c r="JQ761" s="979"/>
      <c r="JR761" s="979"/>
      <c r="JS761" s="979"/>
      <c r="JT761" s="979"/>
      <c r="JU761" s="979"/>
      <c r="JV761" s="979"/>
      <c r="JW761" s="979"/>
      <c r="JX761" s="979"/>
      <c r="JY761" s="979"/>
      <c r="JZ761" s="979"/>
      <c r="KA761" s="979"/>
      <c r="KB761" s="984"/>
    </row>
    <row r="762" spans="2:288" ht="15" customHeight="1" x14ac:dyDescent="0.25">
      <c r="B762" s="1590" t="s">
        <v>1893</v>
      </c>
      <c r="C762" s="1588" t="str">
        <v/>
      </c>
      <c r="D762" s="1588" t="str">
        <v/>
      </c>
      <c r="E762" s="1588" t="str">
        <v/>
      </c>
      <c r="F762" s="1588" t="str">
        <v/>
      </c>
      <c r="G762" s="1588" t="str">
        <v/>
      </c>
      <c r="H762" s="979"/>
      <c r="I762" s="979"/>
      <c r="J762" s="979"/>
      <c r="K762" s="979"/>
      <c r="L762" s="979"/>
      <c r="M762" s="979"/>
      <c r="N762" s="979"/>
      <c r="O762" s="979"/>
      <c r="P762" s="979"/>
      <c r="Q762" s="979"/>
      <c r="R762" s="979"/>
      <c r="S762" s="979"/>
      <c r="T762" s="979"/>
      <c r="U762" s="979"/>
      <c r="V762" s="979"/>
      <c r="W762" s="979"/>
      <c r="X762" s="979"/>
      <c r="Y762" s="979"/>
      <c r="Z762" s="979"/>
      <c r="AA762" s="979"/>
      <c r="AB762" s="979"/>
      <c r="AC762" s="979"/>
      <c r="AD762" s="979"/>
      <c r="AE762" s="979"/>
      <c r="AF762" s="979"/>
      <c r="AG762" s="979"/>
      <c r="AH762" s="979"/>
      <c r="AI762" s="979"/>
      <c r="AJ762" s="979"/>
      <c r="AK762" s="979"/>
      <c r="AL762" s="979"/>
      <c r="AM762" s="979"/>
      <c r="AN762" s="979"/>
      <c r="AO762" s="979"/>
      <c r="AP762" s="979"/>
      <c r="AQ762" s="979"/>
      <c r="AR762" s="979"/>
      <c r="AS762" s="979"/>
      <c r="AT762" s="979"/>
      <c r="AU762" s="979"/>
      <c r="AV762" s="979"/>
      <c r="AW762" s="979"/>
      <c r="AX762" s="979"/>
      <c r="AY762" s="979"/>
      <c r="AZ762" s="979"/>
      <c r="BA762" s="979"/>
      <c r="BB762" s="979"/>
      <c r="BC762" s="979"/>
      <c r="BD762" s="979"/>
      <c r="BE762" s="979"/>
      <c r="BF762" s="979"/>
      <c r="BG762" s="979"/>
      <c r="BH762" s="979"/>
      <c r="BI762" s="979"/>
      <c r="BJ762" s="979"/>
      <c r="BK762" s="979"/>
      <c r="BL762" s="979"/>
      <c r="BM762" s="979"/>
      <c r="BN762" s="979"/>
      <c r="BO762" s="979"/>
      <c r="BP762" s="979"/>
      <c r="BQ762" s="979"/>
      <c r="BR762" s="979"/>
      <c r="BS762" s="979"/>
      <c r="BT762" s="979"/>
      <c r="BU762" s="979"/>
      <c r="BV762" s="979"/>
      <c r="BW762" s="979"/>
      <c r="BX762" s="979"/>
      <c r="BY762" s="979"/>
      <c r="BZ762" s="979"/>
      <c r="CA762" s="979"/>
      <c r="CB762" s="979"/>
      <c r="CC762" s="979"/>
      <c r="CD762" s="979"/>
      <c r="CE762" s="979"/>
      <c r="CF762" s="979"/>
      <c r="CG762" s="979"/>
      <c r="CH762" s="979"/>
      <c r="CI762" s="979"/>
      <c r="CJ762" s="979"/>
      <c r="CK762" s="979"/>
      <c r="CL762" s="979"/>
      <c r="CM762" s="979"/>
      <c r="CN762" s="979"/>
      <c r="CO762" s="979"/>
      <c r="CP762" s="979"/>
      <c r="CQ762" s="979"/>
      <c r="CR762" s="979"/>
      <c r="CS762" s="979"/>
      <c r="CT762" s="979"/>
      <c r="CU762" s="979"/>
      <c r="CV762" s="979"/>
      <c r="CW762" s="979"/>
      <c r="CX762" s="979"/>
      <c r="CY762" s="979"/>
      <c r="CZ762" s="979"/>
      <c r="DA762" s="979"/>
      <c r="DB762" s="979"/>
      <c r="DC762" s="979"/>
      <c r="DD762" s="979"/>
      <c r="DE762" s="979"/>
      <c r="DF762" s="979"/>
      <c r="DG762" s="979"/>
      <c r="DH762" s="979"/>
      <c r="DI762" s="979"/>
      <c r="DJ762" s="979"/>
      <c r="DK762" s="979"/>
      <c r="DL762" s="979"/>
      <c r="DM762" s="979"/>
      <c r="DN762" s="979"/>
      <c r="DO762" s="979"/>
      <c r="DP762" s="979"/>
      <c r="DQ762" s="979"/>
      <c r="DR762" s="979"/>
      <c r="DS762" s="979"/>
      <c r="DT762" s="979"/>
      <c r="DU762" s="979"/>
      <c r="DV762" s="979"/>
      <c r="DW762" s="979"/>
      <c r="DX762" s="979"/>
      <c r="DY762" s="979"/>
      <c r="DZ762" s="979"/>
      <c r="EA762" s="979"/>
      <c r="EB762" s="979"/>
      <c r="EC762" s="979"/>
      <c r="ED762" s="979"/>
      <c r="EE762" s="979"/>
      <c r="EF762" s="979"/>
      <c r="EG762" s="979"/>
      <c r="EH762" s="979"/>
      <c r="EI762" s="979"/>
      <c r="EJ762" s="979"/>
      <c r="EK762" s="979"/>
      <c r="EL762" s="979"/>
      <c r="EM762" s="979"/>
      <c r="EN762" s="979"/>
      <c r="EO762" s="979"/>
      <c r="EP762" s="979"/>
      <c r="EQ762" s="979"/>
      <c r="ER762" s="979"/>
      <c r="ES762" s="979"/>
      <c r="ET762" s="979"/>
      <c r="EU762" s="979"/>
      <c r="EV762" s="979"/>
      <c r="EW762" s="979"/>
      <c r="EX762" s="979"/>
      <c r="EY762" s="979"/>
      <c r="EZ762" s="979"/>
      <c r="FA762" s="979"/>
      <c r="FB762" s="979"/>
      <c r="FC762" s="979"/>
      <c r="FD762" s="979"/>
      <c r="FE762" s="979"/>
      <c r="FF762" s="979"/>
      <c r="FG762" s="979"/>
      <c r="FH762" s="979"/>
      <c r="FI762" s="979"/>
      <c r="FJ762" s="979"/>
      <c r="FK762" s="979"/>
      <c r="FL762" s="979"/>
      <c r="FM762" s="979"/>
      <c r="FN762" s="979"/>
      <c r="FO762" s="979"/>
      <c r="FP762" s="979"/>
      <c r="FQ762" s="979"/>
      <c r="FR762" s="979"/>
      <c r="FS762" s="979"/>
      <c r="FT762" s="979"/>
      <c r="FU762" s="979"/>
      <c r="FV762" s="979"/>
      <c r="FW762" s="979"/>
      <c r="FX762" s="979"/>
      <c r="FY762" s="979"/>
      <c r="FZ762" s="979"/>
      <c r="GA762" s="979"/>
      <c r="GB762" s="979"/>
      <c r="GC762" s="979"/>
      <c r="GD762" s="979"/>
      <c r="GE762" s="979"/>
      <c r="GF762" s="979"/>
      <c r="GG762" s="979"/>
      <c r="GH762" s="979"/>
      <c r="GI762" s="979"/>
      <c r="GJ762" s="979"/>
      <c r="GK762" s="979"/>
      <c r="GL762" s="979"/>
      <c r="GM762" s="979"/>
      <c r="GN762" s="979"/>
      <c r="GO762" s="979"/>
      <c r="GP762" s="979"/>
      <c r="GQ762" s="979"/>
      <c r="GR762" s="979"/>
      <c r="GS762" s="979"/>
      <c r="GT762" s="979"/>
      <c r="GU762" s="979"/>
      <c r="GV762" s="979"/>
      <c r="GW762" s="979"/>
      <c r="GX762" s="979"/>
      <c r="GY762" s="979"/>
      <c r="GZ762" s="979"/>
      <c r="HA762" s="979"/>
      <c r="HB762" s="979"/>
      <c r="HC762" s="979"/>
      <c r="HD762" s="979"/>
      <c r="HE762" s="979"/>
      <c r="HF762" s="979"/>
      <c r="HG762" s="979"/>
      <c r="HH762" s="979"/>
      <c r="HI762" s="979"/>
      <c r="HJ762" s="979"/>
      <c r="HK762" s="979"/>
      <c r="HL762" s="979"/>
      <c r="HM762" s="979"/>
      <c r="HN762" s="979"/>
      <c r="HO762" s="979"/>
      <c r="HP762" s="979"/>
      <c r="HQ762" s="979"/>
      <c r="HR762" s="979"/>
      <c r="HS762" s="979"/>
      <c r="HT762" s="979"/>
      <c r="HU762" s="979"/>
      <c r="HV762" s="979"/>
      <c r="HW762" s="979"/>
      <c r="HX762" s="979"/>
      <c r="HY762" s="979"/>
      <c r="HZ762" s="979"/>
      <c r="IA762" s="979"/>
      <c r="IB762" s="979"/>
      <c r="IC762" s="979"/>
      <c r="ID762" s="979"/>
      <c r="IE762" s="979"/>
      <c r="IF762" s="979"/>
      <c r="IG762" s="979"/>
      <c r="IH762" s="979"/>
      <c r="II762" s="979"/>
      <c r="IJ762" s="979"/>
      <c r="IK762" s="979"/>
      <c r="IL762" s="979"/>
      <c r="IM762" s="979"/>
      <c r="IN762" s="979"/>
      <c r="IO762" s="979"/>
      <c r="IP762" s="979"/>
      <c r="IQ762" s="979"/>
      <c r="IR762" s="979"/>
      <c r="IS762" s="979"/>
      <c r="IT762" s="979"/>
      <c r="IU762" s="979"/>
      <c r="IV762" s="979"/>
      <c r="IW762" s="979"/>
      <c r="IX762" s="979"/>
      <c r="IY762" s="979"/>
      <c r="IZ762" s="979"/>
      <c r="JA762" s="979"/>
      <c r="JB762" s="979"/>
      <c r="JC762" s="979"/>
      <c r="JD762" s="979"/>
      <c r="JE762" s="979"/>
      <c r="JF762" s="979"/>
      <c r="JG762" s="979"/>
      <c r="JH762" s="979"/>
      <c r="JI762" s="979"/>
      <c r="JJ762" s="979"/>
      <c r="JK762" s="979"/>
      <c r="JL762" s="979"/>
      <c r="JM762" s="979"/>
      <c r="JN762" s="979"/>
      <c r="JO762" s="979"/>
      <c r="JP762" s="979"/>
      <c r="JQ762" s="979"/>
      <c r="JR762" s="979"/>
      <c r="JS762" s="979"/>
      <c r="JT762" s="979"/>
      <c r="JU762" s="979"/>
      <c r="JV762" s="979"/>
      <c r="JW762" s="979"/>
      <c r="JX762" s="979"/>
      <c r="JY762" s="979"/>
      <c r="JZ762" s="979"/>
      <c r="KA762" s="979"/>
      <c r="KB762" s="984"/>
    </row>
    <row r="763" spans="2:288" ht="15" customHeight="1" x14ac:dyDescent="0.25">
      <c r="B763" s="1590" t="s">
        <v>1894</v>
      </c>
      <c r="C763" s="1588" t="str">
        <v/>
      </c>
      <c r="D763" s="1588" t="str">
        <v/>
      </c>
      <c r="E763" s="1588" t="str">
        <v/>
      </c>
      <c r="F763" s="1588" t="str">
        <v/>
      </c>
      <c r="G763" s="1588" t="str">
        <v/>
      </c>
      <c r="H763" s="979"/>
      <c r="I763" s="979"/>
      <c r="J763" s="979"/>
      <c r="K763" s="979"/>
      <c r="L763" s="979"/>
      <c r="M763" s="979"/>
      <c r="N763" s="979"/>
      <c r="O763" s="979"/>
      <c r="P763" s="979"/>
      <c r="Q763" s="979"/>
      <c r="R763" s="979"/>
      <c r="S763" s="979"/>
      <c r="T763" s="979"/>
      <c r="U763" s="979"/>
      <c r="V763" s="979"/>
      <c r="W763" s="979"/>
      <c r="X763" s="979"/>
      <c r="Y763" s="979"/>
      <c r="Z763" s="979"/>
      <c r="AA763" s="979"/>
      <c r="AB763" s="979"/>
      <c r="AC763" s="979"/>
      <c r="AD763" s="979"/>
      <c r="AE763" s="979"/>
      <c r="AF763" s="979"/>
      <c r="AG763" s="979"/>
      <c r="AH763" s="979"/>
      <c r="AI763" s="979"/>
      <c r="AJ763" s="979"/>
      <c r="AK763" s="979"/>
      <c r="AL763" s="979"/>
      <c r="AM763" s="979"/>
      <c r="AN763" s="979"/>
      <c r="AO763" s="979"/>
      <c r="AP763" s="979"/>
      <c r="AQ763" s="979"/>
      <c r="AR763" s="979"/>
      <c r="AS763" s="979"/>
      <c r="AT763" s="979"/>
      <c r="AU763" s="979"/>
      <c r="AV763" s="979"/>
      <c r="AW763" s="979"/>
      <c r="AX763" s="979"/>
      <c r="AY763" s="979"/>
      <c r="AZ763" s="979"/>
      <c r="BA763" s="979"/>
      <c r="BB763" s="979"/>
      <c r="BC763" s="979"/>
      <c r="BD763" s="979"/>
      <c r="BE763" s="979"/>
      <c r="BF763" s="979"/>
      <c r="BG763" s="979"/>
      <c r="BH763" s="979"/>
      <c r="BI763" s="979"/>
      <c r="BJ763" s="979"/>
      <c r="BK763" s="979"/>
      <c r="BL763" s="979"/>
      <c r="BM763" s="979"/>
      <c r="BN763" s="979"/>
      <c r="BO763" s="979"/>
      <c r="BP763" s="979"/>
      <c r="BQ763" s="979"/>
      <c r="BR763" s="979"/>
      <c r="BS763" s="979"/>
      <c r="BT763" s="979"/>
      <c r="BU763" s="979"/>
      <c r="BV763" s="979"/>
      <c r="BW763" s="979"/>
      <c r="BX763" s="979"/>
      <c r="BY763" s="979"/>
      <c r="BZ763" s="979"/>
      <c r="CA763" s="979"/>
      <c r="CB763" s="979"/>
      <c r="CC763" s="979"/>
      <c r="CD763" s="979"/>
      <c r="CE763" s="979"/>
      <c r="CF763" s="979"/>
      <c r="CG763" s="979"/>
      <c r="CH763" s="979"/>
      <c r="CI763" s="979"/>
      <c r="CJ763" s="979"/>
      <c r="CK763" s="979"/>
      <c r="CL763" s="979"/>
      <c r="CM763" s="979"/>
      <c r="CN763" s="979"/>
      <c r="CO763" s="979"/>
      <c r="CP763" s="979"/>
      <c r="CQ763" s="979"/>
      <c r="CR763" s="979"/>
      <c r="CS763" s="979"/>
      <c r="CT763" s="979"/>
      <c r="CU763" s="979"/>
      <c r="CV763" s="979"/>
      <c r="CW763" s="979"/>
      <c r="CX763" s="979"/>
      <c r="CY763" s="979"/>
      <c r="CZ763" s="979"/>
      <c r="DA763" s="979"/>
      <c r="DB763" s="979"/>
      <c r="DC763" s="979"/>
      <c r="DD763" s="979"/>
      <c r="DE763" s="979"/>
      <c r="DF763" s="979"/>
      <c r="DG763" s="979"/>
      <c r="DH763" s="979"/>
      <c r="DI763" s="979"/>
      <c r="DJ763" s="979"/>
      <c r="DK763" s="979"/>
      <c r="DL763" s="979"/>
      <c r="DM763" s="979"/>
      <c r="DN763" s="979"/>
      <c r="DO763" s="979"/>
      <c r="DP763" s="979"/>
      <c r="DQ763" s="979"/>
      <c r="DR763" s="979"/>
      <c r="DS763" s="979"/>
      <c r="DT763" s="979"/>
      <c r="DU763" s="979"/>
      <c r="DV763" s="979"/>
      <c r="DW763" s="979"/>
      <c r="DX763" s="979"/>
      <c r="DY763" s="979"/>
      <c r="DZ763" s="979"/>
      <c r="EA763" s="979"/>
      <c r="EB763" s="979"/>
      <c r="EC763" s="979"/>
      <c r="ED763" s="979"/>
      <c r="EE763" s="979"/>
      <c r="EF763" s="979"/>
      <c r="EG763" s="979"/>
      <c r="EH763" s="979"/>
      <c r="EI763" s="979"/>
      <c r="EJ763" s="979"/>
      <c r="EK763" s="979"/>
      <c r="EL763" s="979"/>
      <c r="EM763" s="979"/>
      <c r="EN763" s="979"/>
      <c r="EO763" s="979"/>
      <c r="EP763" s="979"/>
      <c r="EQ763" s="979"/>
      <c r="ER763" s="979"/>
      <c r="ES763" s="979"/>
      <c r="ET763" s="979"/>
      <c r="EU763" s="979"/>
      <c r="EV763" s="979"/>
      <c r="EW763" s="979"/>
      <c r="EX763" s="979"/>
      <c r="EY763" s="979"/>
      <c r="EZ763" s="979"/>
      <c r="FA763" s="979"/>
      <c r="FB763" s="979"/>
      <c r="FC763" s="979"/>
      <c r="FD763" s="979"/>
      <c r="FE763" s="979"/>
      <c r="FF763" s="979"/>
      <c r="FG763" s="979"/>
      <c r="FH763" s="979"/>
      <c r="FI763" s="979"/>
      <c r="FJ763" s="979"/>
      <c r="FK763" s="979"/>
      <c r="FL763" s="979"/>
      <c r="FM763" s="979"/>
      <c r="FN763" s="979"/>
      <c r="FO763" s="979"/>
      <c r="FP763" s="979"/>
      <c r="FQ763" s="979"/>
      <c r="FR763" s="979"/>
      <c r="FS763" s="979"/>
      <c r="FT763" s="979"/>
      <c r="FU763" s="979"/>
      <c r="FV763" s="979"/>
      <c r="FW763" s="979"/>
      <c r="FX763" s="979"/>
      <c r="FY763" s="979"/>
      <c r="FZ763" s="979"/>
      <c r="GA763" s="979"/>
      <c r="GB763" s="979"/>
      <c r="GC763" s="979"/>
      <c r="GD763" s="979"/>
      <c r="GE763" s="979"/>
      <c r="GF763" s="979"/>
      <c r="GG763" s="979"/>
      <c r="GH763" s="979"/>
      <c r="GI763" s="979"/>
      <c r="GJ763" s="979"/>
      <c r="GK763" s="979"/>
      <c r="GL763" s="979"/>
      <c r="GM763" s="979"/>
      <c r="GN763" s="979"/>
      <c r="GO763" s="979"/>
      <c r="GP763" s="979"/>
      <c r="GQ763" s="979"/>
      <c r="GR763" s="979"/>
      <c r="GS763" s="979"/>
      <c r="GT763" s="979"/>
      <c r="GU763" s="979"/>
      <c r="GV763" s="979"/>
      <c r="GW763" s="979"/>
      <c r="GX763" s="979"/>
      <c r="GY763" s="979"/>
      <c r="GZ763" s="979"/>
      <c r="HA763" s="979"/>
      <c r="HB763" s="979"/>
      <c r="HC763" s="979"/>
      <c r="HD763" s="979"/>
      <c r="HE763" s="979"/>
      <c r="HF763" s="979"/>
      <c r="HG763" s="979"/>
      <c r="HH763" s="979"/>
      <c r="HI763" s="979"/>
      <c r="HJ763" s="979"/>
      <c r="HK763" s="979"/>
      <c r="HL763" s="979"/>
      <c r="HM763" s="979"/>
      <c r="HN763" s="979"/>
      <c r="HO763" s="979"/>
      <c r="HP763" s="979"/>
      <c r="HQ763" s="979"/>
      <c r="HR763" s="979"/>
      <c r="HS763" s="979"/>
      <c r="HT763" s="979"/>
      <c r="HU763" s="979"/>
      <c r="HV763" s="979"/>
      <c r="HW763" s="979"/>
      <c r="HX763" s="979"/>
      <c r="HY763" s="979"/>
      <c r="HZ763" s="979"/>
      <c r="IA763" s="979"/>
      <c r="IB763" s="979"/>
      <c r="IC763" s="979"/>
      <c r="ID763" s="979"/>
      <c r="IE763" s="979"/>
      <c r="IF763" s="979"/>
      <c r="IG763" s="979"/>
      <c r="IH763" s="979"/>
      <c r="II763" s="979"/>
      <c r="IJ763" s="979"/>
      <c r="IK763" s="979"/>
      <c r="IL763" s="979"/>
      <c r="IM763" s="979"/>
      <c r="IN763" s="979"/>
      <c r="IO763" s="979"/>
      <c r="IP763" s="979"/>
      <c r="IQ763" s="979"/>
      <c r="IR763" s="979"/>
      <c r="IS763" s="979"/>
      <c r="IT763" s="979"/>
      <c r="IU763" s="979"/>
      <c r="IV763" s="979"/>
      <c r="IW763" s="979"/>
      <c r="IX763" s="979"/>
      <c r="IY763" s="979"/>
      <c r="IZ763" s="979"/>
      <c r="JA763" s="979"/>
      <c r="JB763" s="979"/>
      <c r="JC763" s="979"/>
      <c r="JD763" s="979"/>
      <c r="JE763" s="979"/>
      <c r="JF763" s="979"/>
      <c r="JG763" s="979"/>
      <c r="JH763" s="979"/>
      <c r="JI763" s="979"/>
      <c r="JJ763" s="979"/>
      <c r="JK763" s="979"/>
      <c r="JL763" s="979"/>
      <c r="JM763" s="979"/>
      <c r="JN763" s="979"/>
      <c r="JO763" s="979"/>
      <c r="JP763" s="979"/>
      <c r="JQ763" s="979"/>
      <c r="JR763" s="979"/>
      <c r="JS763" s="979"/>
      <c r="JT763" s="979"/>
      <c r="JU763" s="979"/>
      <c r="JV763" s="979"/>
      <c r="JW763" s="979"/>
      <c r="JX763" s="979"/>
      <c r="JY763" s="979"/>
      <c r="JZ763" s="979"/>
      <c r="KA763" s="979"/>
      <c r="KB763" s="984"/>
    </row>
    <row r="764" spans="2:288" ht="15" customHeight="1" x14ac:dyDescent="0.25">
      <c r="B764" s="1590" t="s">
        <v>1895</v>
      </c>
      <c r="C764" s="1588" t="str">
        <v/>
      </c>
      <c r="D764" s="1588" t="str">
        <v/>
      </c>
      <c r="E764" s="1588" t="str">
        <v/>
      </c>
      <c r="F764" s="1588" t="str">
        <v/>
      </c>
      <c r="G764" s="1588" t="str">
        <v/>
      </c>
      <c r="H764" s="979"/>
      <c r="I764" s="979"/>
      <c r="J764" s="979"/>
      <c r="K764" s="979"/>
      <c r="L764" s="979"/>
      <c r="M764" s="979"/>
      <c r="N764" s="979"/>
      <c r="O764" s="979"/>
      <c r="P764" s="979"/>
      <c r="Q764" s="979"/>
      <c r="R764" s="979"/>
      <c r="S764" s="979"/>
      <c r="T764" s="979"/>
      <c r="U764" s="979"/>
      <c r="V764" s="979"/>
      <c r="W764" s="979"/>
      <c r="X764" s="979"/>
      <c r="Y764" s="979"/>
      <c r="Z764" s="979"/>
      <c r="AA764" s="979"/>
      <c r="AB764" s="979"/>
      <c r="AC764" s="979"/>
      <c r="AD764" s="979"/>
      <c r="AE764" s="979"/>
      <c r="AF764" s="979"/>
      <c r="AG764" s="979"/>
      <c r="AH764" s="979"/>
      <c r="AI764" s="979"/>
      <c r="AJ764" s="979"/>
      <c r="AK764" s="979"/>
      <c r="AL764" s="979"/>
      <c r="AM764" s="979"/>
      <c r="AN764" s="979"/>
      <c r="AO764" s="979"/>
      <c r="AP764" s="979"/>
      <c r="AQ764" s="979"/>
      <c r="AR764" s="979"/>
      <c r="AS764" s="979"/>
      <c r="AT764" s="979"/>
      <c r="AU764" s="979"/>
      <c r="AV764" s="979"/>
      <c r="AW764" s="979"/>
      <c r="AX764" s="979"/>
      <c r="AY764" s="979"/>
      <c r="AZ764" s="979"/>
      <c r="BA764" s="979"/>
      <c r="BB764" s="979"/>
      <c r="BC764" s="979"/>
      <c r="BD764" s="979"/>
      <c r="BE764" s="979"/>
      <c r="BF764" s="979"/>
      <c r="BG764" s="979"/>
      <c r="BH764" s="979"/>
      <c r="BI764" s="979"/>
      <c r="BJ764" s="979"/>
      <c r="BK764" s="979"/>
      <c r="BL764" s="979"/>
      <c r="BM764" s="979"/>
      <c r="BN764" s="979"/>
      <c r="BO764" s="979"/>
      <c r="BP764" s="979"/>
      <c r="BQ764" s="979"/>
      <c r="BR764" s="979"/>
      <c r="BS764" s="979"/>
      <c r="BT764" s="979"/>
      <c r="BU764" s="979"/>
      <c r="BV764" s="979"/>
      <c r="BW764" s="979"/>
      <c r="BX764" s="979"/>
      <c r="BY764" s="979"/>
      <c r="BZ764" s="979"/>
      <c r="CA764" s="979"/>
      <c r="CB764" s="979"/>
      <c r="CC764" s="979"/>
      <c r="CD764" s="979"/>
      <c r="CE764" s="979"/>
      <c r="CF764" s="979"/>
      <c r="CG764" s="979"/>
      <c r="CH764" s="979"/>
      <c r="CI764" s="979"/>
      <c r="CJ764" s="979"/>
      <c r="CK764" s="979"/>
      <c r="CL764" s="979"/>
      <c r="CM764" s="979"/>
      <c r="CN764" s="979"/>
      <c r="CO764" s="979"/>
      <c r="CP764" s="979"/>
      <c r="CQ764" s="979"/>
      <c r="CR764" s="979"/>
      <c r="CS764" s="979"/>
      <c r="CT764" s="979"/>
      <c r="CU764" s="979"/>
      <c r="CV764" s="979"/>
      <c r="CW764" s="979"/>
      <c r="CX764" s="979"/>
      <c r="CY764" s="979"/>
      <c r="CZ764" s="979"/>
      <c r="DA764" s="979"/>
      <c r="DB764" s="979"/>
      <c r="DC764" s="979"/>
      <c r="DD764" s="979"/>
      <c r="DE764" s="979"/>
      <c r="DF764" s="979"/>
      <c r="DG764" s="979"/>
      <c r="DH764" s="979"/>
      <c r="DI764" s="979"/>
      <c r="DJ764" s="979"/>
      <c r="DK764" s="979"/>
      <c r="DL764" s="979"/>
      <c r="DM764" s="979"/>
      <c r="DN764" s="979"/>
      <c r="DO764" s="979"/>
      <c r="DP764" s="979"/>
      <c r="DQ764" s="979"/>
      <c r="DR764" s="979"/>
      <c r="DS764" s="979"/>
      <c r="DT764" s="979"/>
      <c r="DU764" s="979"/>
      <c r="DV764" s="979"/>
      <c r="DW764" s="979"/>
      <c r="DX764" s="979"/>
      <c r="DY764" s="979"/>
      <c r="DZ764" s="979"/>
      <c r="EA764" s="979"/>
      <c r="EB764" s="979"/>
      <c r="EC764" s="979"/>
      <c r="ED764" s="979"/>
      <c r="EE764" s="979"/>
      <c r="EF764" s="979"/>
      <c r="EG764" s="979"/>
      <c r="EH764" s="979"/>
      <c r="EI764" s="979"/>
      <c r="EJ764" s="979"/>
      <c r="EK764" s="979"/>
      <c r="EL764" s="979"/>
      <c r="EM764" s="979"/>
      <c r="EN764" s="979"/>
      <c r="EO764" s="979"/>
      <c r="EP764" s="979"/>
      <c r="EQ764" s="979"/>
      <c r="ER764" s="979"/>
      <c r="ES764" s="979"/>
      <c r="ET764" s="979"/>
      <c r="EU764" s="979"/>
      <c r="EV764" s="979"/>
      <c r="EW764" s="979"/>
      <c r="EX764" s="979"/>
      <c r="EY764" s="979"/>
      <c r="EZ764" s="979"/>
      <c r="FA764" s="979"/>
      <c r="FB764" s="979"/>
      <c r="FC764" s="979"/>
      <c r="FD764" s="979"/>
      <c r="FE764" s="979"/>
      <c r="FF764" s="979"/>
      <c r="FG764" s="979"/>
      <c r="FH764" s="979"/>
      <c r="FI764" s="979"/>
      <c r="FJ764" s="979"/>
      <c r="FK764" s="979"/>
      <c r="FL764" s="979"/>
      <c r="FM764" s="979"/>
      <c r="FN764" s="979"/>
      <c r="FO764" s="979"/>
      <c r="FP764" s="979"/>
      <c r="FQ764" s="979"/>
      <c r="FR764" s="979"/>
      <c r="FS764" s="979"/>
      <c r="FT764" s="979"/>
      <c r="FU764" s="979"/>
      <c r="FV764" s="979"/>
      <c r="FW764" s="979"/>
      <c r="FX764" s="979"/>
      <c r="FY764" s="979"/>
      <c r="FZ764" s="979"/>
      <c r="GA764" s="979"/>
      <c r="GB764" s="979"/>
      <c r="GC764" s="979"/>
      <c r="GD764" s="979"/>
      <c r="GE764" s="979"/>
      <c r="GF764" s="979"/>
      <c r="GG764" s="979"/>
      <c r="GH764" s="979"/>
      <c r="GI764" s="979"/>
      <c r="GJ764" s="979"/>
      <c r="GK764" s="979"/>
      <c r="GL764" s="979"/>
      <c r="GM764" s="979"/>
      <c r="GN764" s="979"/>
      <c r="GO764" s="979"/>
      <c r="GP764" s="979"/>
      <c r="GQ764" s="979"/>
      <c r="GR764" s="979"/>
      <c r="GS764" s="979"/>
      <c r="GT764" s="979"/>
      <c r="GU764" s="979"/>
      <c r="GV764" s="979"/>
      <c r="GW764" s="979"/>
      <c r="GX764" s="979"/>
      <c r="GY764" s="979"/>
      <c r="GZ764" s="979"/>
      <c r="HA764" s="979"/>
      <c r="HB764" s="979"/>
      <c r="HC764" s="979"/>
      <c r="HD764" s="979"/>
      <c r="HE764" s="979"/>
      <c r="HF764" s="979"/>
      <c r="HG764" s="979"/>
      <c r="HH764" s="979"/>
      <c r="HI764" s="979"/>
      <c r="HJ764" s="979"/>
      <c r="HK764" s="979"/>
      <c r="HL764" s="979"/>
      <c r="HM764" s="979"/>
      <c r="HN764" s="979"/>
      <c r="HO764" s="979"/>
      <c r="HP764" s="979"/>
      <c r="HQ764" s="979"/>
      <c r="HR764" s="979"/>
      <c r="HS764" s="979"/>
      <c r="HT764" s="979"/>
      <c r="HU764" s="979"/>
      <c r="HV764" s="979"/>
      <c r="HW764" s="979"/>
      <c r="HX764" s="979"/>
      <c r="HY764" s="979"/>
      <c r="HZ764" s="979"/>
      <c r="IA764" s="979"/>
      <c r="IB764" s="979"/>
      <c r="IC764" s="979"/>
      <c r="ID764" s="979"/>
      <c r="IE764" s="979"/>
      <c r="IF764" s="979"/>
      <c r="IG764" s="979"/>
      <c r="IH764" s="979"/>
      <c r="II764" s="979"/>
      <c r="IJ764" s="979"/>
      <c r="IK764" s="979"/>
      <c r="IL764" s="979"/>
      <c r="IM764" s="979"/>
      <c r="IN764" s="979"/>
      <c r="IO764" s="979"/>
      <c r="IP764" s="979"/>
      <c r="IQ764" s="979"/>
      <c r="IR764" s="979"/>
      <c r="IS764" s="979"/>
      <c r="IT764" s="979"/>
      <c r="IU764" s="979"/>
      <c r="IV764" s="979"/>
      <c r="IW764" s="979"/>
      <c r="IX764" s="979"/>
      <c r="IY764" s="979"/>
      <c r="IZ764" s="979"/>
      <c r="JA764" s="979"/>
      <c r="JB764" s="979"/>
      <c r="JC764" s="979"/>
      <c r="JD764" s="979"/>
      <c r="JE764" s="979"/>
      <c r="JF764" s="979"/>
      <c r="JG764" s="979"/>
      <c r="JH764" s="979"/>
      <c r="JI764" s="979"/>
      <c r="JJ764" s="979"/>
      <c r="JK764" s="979"/>
      <c r="JL764" s="979"/>
      <c r="JM764" s="979"/>
      <c r="JN764" s="979"/>
      <c r="JO764" s="979"/>
      <c r="JP764" s="979"/>
      <c r="JQ764" s="979"/>
      <c r="JR764" s="979"/>
      <c r="JS764" s="979"/>
      <c r="JT764" s="979"/>
      <c r="JU764" s="979"/>
      <c r="JV764" s="979"/>
      <c r="JW764" s="979"/>
      <c r="JX764" s="979"/>
      <c r="JY764" s="979"/>
      <c r="JZ764" s="979"/>
      <c r="KA764" s="979"/>
      <c r="KB764" s="984"/>
    </row>
    <row r="765" spans="2:288" ht="15" customHeight="1" x14ac:dyDescent="0.25">
      <c r="B765" s="1590" t="s">
        <v>1896</v>
      </c>
      <c r="C765" s="1588" t="str">
        <v/>
      </c>
      <c r="D765" s="1588" t="str">
        <v/>
      </c>
      <c r="E765" s="1588" t="str">
        <v/>
      </c>
      <c r="F765" s="1588" t="str">
        <v/>
      </c>
      <c r="G765" s="1588" t="str">
        <v/>
      </c>
      <c r="H765" s="979"/>
      <c r="I765" s="979"/>
      <c r="J765" s="979"/>
      <c r="K765" s="979"/>
      <c r="L765" s="979"/>
      <c r="M765" s="979"/>
      <c r="N765" s="979"/>
      <c r="O765" s="979"/>
      <c r="P765" s="979"/>
      <c r="Q765" s="979"/>
      <c r="R765" s="979"/>
      <c r="S765" s="979"/>
      <c r="T765" s="979"/>
      <c r="U765" s="979"/>
      <c r="V765" s="979"/>
      <c r="W765" s="979"/>
      <c r="X765" s="979"/>
      <c r="Y765" s="979"/>
      <c r="Z765" s="979"/>
      <c r="AA765" s="979"/>
      <c r="AB765" s="979"/>
      <c r="AC765" s="979"/>
      <c r="AD765" s="979"/>
      <c r="AE765" s="979"/>
      <c r="AF765" s="979"/>
      <c r="AG765" s="979"/>
      <c r="AH765" s="979"/>
      <c r="AI765" s="979"/>
      <c r="AJ765" s="979"/>
      <c r="AK765" s="979"/>
      <c r="AL765" s="979"/>
      <c r="AM765" s="979"/>
      <c r="AN765" s="979"/>
      <c r="AO765" s="979"/>
      <c r="AP765" s="979"/>
      <c r="AQ765" s="979"/>
      <c r="AR765" s="979"/>
      <c r="AS765" s="979"/>
      <c r="AT765" s="979"/>
      <c r="AU765" s="979"/>
      <c r="AV765" s="979"/>
      <c r="AW765" s="979"/>
      <c r="AX765" s="979"/>
      <c r="AY765" s="979"/>
      <c r="AZ765" s="979"/>
      <c r="BA765" s="979"/>
      <c r="BB765" s="979"/>
      <c r="BC765" s="979"/>
      <c r="BD765" s="979"/>
      <c r="BE765" s="979"/>
      <c r="BF765" s="979"/>
      <c r="BG765" s="979"/>
      <c r="BH765" s="979"/>
      <c r="BI765" s="979"/>
      <c r="BJ765" s="979"/>
      <c r="BK765" s="979"/>
      <c r="BL765" s="979"/>
      <c r="BM765" s="979"/>
      <c r="BN765" s="979"/>
      <c r="BO765" s="979"/>
      <c r="BP765" s="979"/>
      <c r="BQ765" s="979"/>
      <c r="BR765" s="979"/>
      <c r="BS765" s="979"/>
      <c r="BT765" s="979"/>
      <c r="BU765" s="979"/>
      <c r="BV765" s="979"/>
      <c r="BW765" s="979"/>
      <c r="BX765" s="979"/>
      <c r="BY765" s="979"/>
      <c r="BZ765" s="979"/>
      <c r="CA765" s="979"/>
      <c r="CB765" s="979"/>
      <c r="CC765" s="979"/>
      <c r="CD765" s="979"/>
      <c r="CE765" s="979"/>
      <c r="CF765" s="979"/>
      <c r="CG765" s="979"/>
      <c r="CH765" s="979"/>
      <c r="CI765" s="979"/>
      <c r="CJ765" s="979"/>
      <c r="CK765" s="979"/>
      <c r="CL765" s="979"/>
      <c r="CM765" s="979"/>
      <c r="CN765" s="979"/>
      <c r="CO765" s="979"/>
      <c r="CP765" s="979"/>
      <c r="CQ765" s="979"/>
      <c r="CR765" s="979"/>
      <c r="CS765" s="979"/>
      <c r="CT765" s="979"/>
      <c r="CU765" s="979"/>
      <c r="CV765" s="979"/>
      <c r="CW765" s="979"/>
      <c r="CX765" s="979"/>
      <c r="CY765" s="979"/>
      <c r="CZ765" s="979"/>
      <c r="DA765" s="979"/>
      <c r="DB765" s="979"/>
      <c r="DC765" s="979"/>
      <c r="DD765" s="979"/>
      <c r="DE765" s="979"/>
      <c r="DF765" s="979"/>
      <c r="DG765" s="979"/>
      <c r="DH765" s="979"/>
      <c r="DI765" s="979"/>
      <c r="DJ765" s="979"/>
      <c r="DK765" s="979"/>
      <c r="DL765" s="979"/>
      <c r="DM765" s="979"/>
      <c r="DN765" s="979"/>
      <c r="DO765" s="979"/>
      <c r="DP765" s="979"/>
      <c r="DQ765" s="979"/>
      <c r="DR765" s="979"/>
      <c r="DS765" s="979"/>
      <c r="DT765" s="979"/>
      <c r="DU765" s="979"/>
      <c r="DV765" s="979"/>
      <c r="DW765" s="979"/>
      <c r="DX765" s="979"/>
      <c r="DY765" s="979"/>
      <c r="DZ765" s="979"/>
      <c r="EA765" s="979"/>
      <c r="EB765" s="979"/>
      <c r="EC765" s="979"/>
      <c r="ED765" s="979"/>
      <c r="EE765" s="979"/>
      <c r="EF765" s="979"/>
      <c r="EG765" s="979"/>
      <c r="EH765" s="979"/>
      <c r="EI765" s="979"/>
      <c r="EJ765" s="979"/>
      <c r="EK765" s="979"/>
      <c r="EL765" s="979"/>
      <c r="EM765" s="979"/>
      <c r="EN765" s="979"/>
      <c r="EO765" s="979"/>
      <c r="EP765" s="979"/>
      <c r="EQ765" s="979"/>
      <c r="ER765" s="979"/>
      <c r="ES765" s="979"/>
      <c r="ET765" s="979"/>
      <c r="EU765" s="979"/>
      <c r="EV765" s="979"/>
      <c r="EW765" s="979"/>
      <c r="EX765" s="979"/>
      <c r="EY765" s="979"/>
      <c r="EZ765" s="979"/>
      <c r="FA765" s="979"/>
      <c r="FB765" s="979"/>
      <c r="FC765" s="979"/>
      <c r="FD765" s="979"/>
      <c r="FE765" s="979"/>
      <c r="FF765" s="979"/>
      <c r="FG765" s="979"/>
      <c r="FH765" s="979"/>
      <c r="FI765" s="979"/>
      <c r="FJ765" s="979"/>
      <c r="FK765" s="979"/>
      <c r="FL765" s="979"/>
      <c r="FM765" s="979"/>
      <c r="FN765" s="979"/>
      <c r="FO765" s="979"/>
      <c r="FP765" s="979"/>
      <c r="FQ765" s="979"/>
      <c r="FR765" s="979"/>
      <c r="FS765" s="979"/>
      <c r="FT765" s="979"/>
      <c r="FU765" s="979"/>
      <c r="FV765" s="979"/>
      <c r="FW765" s="979"/>
      <c r="FX765" s="979"/>
      <c r="FY765" s="979"/>
      <c r="FZ765" s="979"/>
      <c r="GA765" s="979"/>
      <c r="GB765" s="979"/>
      <c r="GC765" s="979"/>
      <c r="GD765" s="979"/>
      <c r="GE765" s="979"/>
      <c r="GF765" s="979"/>
      <c r="GG765" s="979"/>
      <c r="GH765" s="979"/>
      <c r="GI765" s="979"/>
      <c r="GJ765" s="979"/>
      <c r="GK765" s="979"/>
      <c r="GL765" s="979"/>
      <c r="GM765" s="979"/>
      <c r="GN765" s="979"/>
      <c r="GO765" s="979"/>
      <c r="GP765" s="979"/>
      <c r="GQ765" s="979"/>
      <c r="GR765" s="979"/>
      <c r="GS765" s="979"/>
      <c r="GT765" s="979"/>
      <c r="GU765" s="979"/>
      <c r="GV765" s="979"/>
      <c r="GW765" s="979"/>
      <c r="GX765" s="979"/>
      <c r="GY765" s="979"/>
      <c r="GZ765" s="979"/>
      <c r="HA765" s="979"/>
      <c r="HB765" s="979"/>
      <c r="HC765" s="979"/>
      <c r="HD765" s="979"/>
      <c r="HE765" s="979"/>
      <c r="HF765" s="979"/>
      <c r="HG765" s="979"/>
      <c r="HH765" s="979"/>
      <c r="HI765" s="979"/>
      <c r="HJ765" s="979"/>
      <c r="HK765" s="979"/>
      <c r="HL765" s="979"/>
      <c r="HM765" s="979"/>
      <c r="HN765" s="979"/>
      <c r="HO765" s="979"/>
      <c r="HP765" s="979"/>
      <c r="HQ765" s="979"/>
      <c r="HR765" s="979"/>
      <c r="HS765" s="979"/>
      <c r="HT765" s="979"/>
      <c r="HU765" s="979"/>
      <c r="HV765" s="979"/>
      <c r="HW765" s="979"/>
      <c r="HX765" s="979"/>
      <c r="HY765" s="979"/>
      <c r="HZ765" s="979"/>
      <c r="IA765" s="979"/>
      <c r="IB765" s="979"/>
      <c r="IC765" s="979"/>
      <c r="ID765" s="979"/>
      <c r="IE765" s="979"/>
      <c r="IF765" s="979"/>
      <c r="IG765" s="979"/>
      <c r="IH765" s="979"/>
      <c r="II765" s="979"/>
      <c r="IJ765" s="979"/>
      <c r="IK765" s="979"/>
      <c r="IL765" s="979"/>
      <c r="IM765" s="979"/>
      <c r="IN765" s="979"/>
      <c r="IO765" s="979"/>
      <c r="IP765" s="979"/>
      <c r="IQ765" s="979"/>
      <c r="IR765" s="979"/>
      <c r="IS765" s="979"/>
      <c r="IT765" s="979"/>
      <c r="IU765" s="979"/>
      <c r="IV765" s="979"/>
      <c r="IW765" s="979"/>
      <c r="IX765" s="979"/>
      <c r="IY765" s="979"/>
      <c r="IZ765" s="979"/>
      <c r="JA765" s="979"/>
      <c r="JB765" s="979"/>
      <c r="JC765" s="979"/>
      <c r="JD765" s="979"/>
      <c r="JE765" s="979"/>
      <c r="JF765" s="979"/>
      <c r="JG765" s="979"/>
      <c r="JH765" s="979"/>
      <c r="JI765" s="979"/>
      <c r="JJ765" s="979"/>
      <c r="JK765" s="979"/>
      <c r="JL765" s="979"/>
      <c r="JM765" s="979"/>
      <c r="JN765" s="979"/>
      <c r="JO765" s="979"/>
      <c r="JP765" s="979"/>
      <c r="JQ765" s="979"/>
      <c r="JR765" s="979"/>
      <c r="JS765" s="979"/>
      <c r="JT765" s="979"/>
      <c r="JU765" s="979"/>
      <c r="JV765" s="979"/>
      <c r="JW765" s="979"/>
      <c r="JX765" s="979"/>
      <c r="JY765" s="979"/>
      <c r="JZ765" s="979"/>
      <c r="KA765" s="979"/>
      <c r="KB765" s="984"/>
    </row>
    <row r="766" spans="2:288" ht="15" customHeight="1" x14ac:dyDescent="0.25">
      <c r="B766" s="1590" t="s">
        <v>1897</v>
      </c>
      <c r="C766" s="1588" t="str">
        <v/>
      </c>
      <c r="D766" s="1588" t="str">
        <v/>
      </c>
      <c r="E766" s="1588" t="str">
        <v/>
      </c>
      <c r="F766" s="1588" t="str">
        <v/>
      </c>
      <c r="G766" s="1588" t="str">
        <v/>
      </c>
      <c r="H766" s="979"/>
      <c r="I766" s="979"/>
      <c r="J766" s="979"/>
      <c r="K766" s="979"/>
      <c r="L766" s="979"/>
      <c r="M766" s="979"/>
      <c r="N766" s="979"/>
      <c r="O766" s="979"/>
      <c r="P766" s="979"/>
      <c r="Q766" s="979"/>
      <c r="R766" s="979"/>
      <c r="S766" s="979"/>
      <c r="T766" s="979"/>
      <c r="U766" s="979"/>
      <c r="V766" s="979"/>
      <c r="W766" s="979"/>
      <c r="X766" s="979"/>
      <c r="Y766" s="979"/>
      <c r="Z766" s="979"/>
      <c r="AA766" s="979"/>
      <c r="AB766" s="979"/>
      <c r="AC766" s="979"/>
      <c r="AD766" s="979"/>
      <c r="AE766" s="979"/>
      <c r="AF766" s="979"/>
      <c r="AG766" s="979"/>
      <c r="AH766" s="979"/>
      <c r="AI766" s="979"/>
      <c r="AJ766" s="979"/>
      <c r="AK766" s="979"/>
      <c r="AL766" s="979"/>
      <c r="AM766" s="979"/>
      <c r="AN766" s="979"/>
      <c r="AO766" s="979"/>
      <c r="AP766" s="979"/>
      <c r="AQ766" s="979"/>
      <c r="AR766" s="979"/>
      <c r="AS766" s="979"/>
      <c r="AT766" s="979"/>
      <c r="AU766" s="979"/>
      <c r="AV766" s="979"/>
      <c r="AW766" s="979"/>
      <c r="AX766" s="979"/>
      <c r="AY766" s="979"/>
      <c r="AZ766" s="979"/>
      <c r="BA766" s="979"/>
      <c r="BB766" s="979"/>
      <c r="BC766" s="979"/>
      <c r="BD766" s="979"/>
      <c r="BE766" s="979"/>
      <c r="BF766" s="979"/>
      <c r="BG766" s="979"/>
      <c r="BH766" s="979"/>
      <c r="BI766" s="979"/>
      <c r="BJ766" s="979"/>
      <c r="BK766" s="979"/>
      <c r="BL766" s="979"/>
      <c r="BM766" s="979"/>
      <c r="BN766" s="979"/>
      <c r="BO766" s="979"/>
      <c r="BP766" s="979"/>
      <c r="BQ766" s="979"/>
      <c r="BR766" s="979"/>
      <c r="BS766" s="979"/>
      <c r="BT766" s="979"/>
      <c r="BU766" s="979"/>
      <c r="BV766" s="979"/>
      <c r="BW766" s="979"/>
      <c r="BX766" s="979"/>
      <c r="BY766" s="979"/>
      <c r="BZ766" s="979"/>
      <c r="CA766" s="979"/>
      <c r="CB766" s="979"/>
      <c r="CC766" s="979"/>
      <c r="CD766" s="979"/>
      <c r="CE766" s="979"/>
      <c r="CF766" s="979"/>
      <c r="CG766" s="979"/>
      <c r="CH766" s="979"/>
      <c r="CI766" s="979"/>
      <c r="CJ766" s="979"/>
      <c r="CK766" s="979"/>
      <c r="CL766" s="979"/>
      <c r="CM766" s="979"/>
      <c r="CN766" s="979"/>
      <c r="CO766" s="979"/>
      <c r="CP766" s="979"/>
      <c r="CQ766" s="979"/>
      <c r="CR766" s="979"/>
      <c r="CS766" s="979"/>
      <c r="CT766" s="979"/>
      <c r="CU766" s="979"/>
      <c r="CV766" s="979"/>
      <c r="CW766" s="979"/>
      <c r="CX766" s="979"/>
      <c r="CY766" s="979"/>
      <c r="CZ766" s="979"/>
      <c r="DA766" s="979"/>
      <c r="DB766" s="979"/>
      <c r="DC766" s="979"/>
      <c r="DD766" s="979"/>
      <c r="DE766" s="979"/>
      <c r="DF766" s="979"/>
      <c r="DG766" s="979"/>
      <c r="DH766" s="979"/>
      <c r="DI766" s="979"/>
      <c r="DJ766" s="979"/>
      <c r="DK766" s="979"/>
      <c r="DL766" s="979"/>
      <c r="DM766" s="979"/>
      <c r="DN766" s="979"/>
      <c r="DO766" s="979"/>
      <c r="DP766" s="979"/>
      <c r="DQ766" s="979"/>
      <c r="DR766" s="979"/>
      <c r="DS766" s="979"/>
      <c r="DT766" s="979"/>
      <c r="DU766" s="979"/>
      <c r="DV766" s="979"/>
      <c r="DW766" s="979"/>
      <c r="DX766" s="979"/>
      <c r="DY766" s="979"/>
      <c r="DZ766" s="979"/>
      <c r="EA766" s="979"/>
      <c r="EB766" s="979"/>
      <c r="EC766" s="979"/>
      <c r="ED766" s="979"/>
      <c r="EE766" s="979"/>
      <c r="EF766" s="979"/>
      <c r="EG766" s="979"/>
      <c r="EH766" s="979"/>
      <c r="EI766" s="979"/>
      <c r="EJ766" s="979"/>
      <c r="EK766" s="979"/>
      <c r="EL766" s="979"/>
      <c r="EM766" s="979"/>
      <c r="EN766" s="979"/>
      <c r="EO766" s="979"/>
      <c r="EP766" s="979"/>
      <c r="EQ766" s="979"/>
      <c r="ER766" s="979"/>
      <c r="ES766" s="979"/>
      <c r="ET766" s="979"/>
      <c r="EU766" s="979"/>
      <c r="EV766" s="979"/>
      <c r="EW766" s="979"/>
      <c r="EX766" s="979"/>
      <c r="EY766" s="979"/>
      <c r="EZ766" s="979"/>
      <c r="FA766" s="979"/>
      <c r="FB766" s="979"/>
      <c r="FC766" s="979"/>
      <c r="FD766" s="979"/>
      <c r="FE766" s="979"/>
      <c r="FF766" s="979"/>
      <c r="FG766" s="979"/>
      <c r="FH766" s="979"/>
      <c r="FI766" s="979"/>
      <c r="FJ766" s="979"/>
      <c r="FK766" s="979"/>
      <c r="FL766" s="979"/>
      <c r="FM766" s="979"/>
      <c r="FN766" s="979"/>
      <c r="FO766" s="979"/>
      <c r="FP766" s="979"/>
      <c r="FQ766" s="979"/>
      <c r="FR766" s="979"/>
      <c r="FS766" s="979"/>
      <c r="FT766" s="979"/>
      <c r="FU766" s="979"/>
      <c r="FV766" s="979"/>
      <c r="FW766" s="979"/>
      <c r="FX766" s="979"/>
      <c r="FY766" s="979"/>
      <c r="FZ766" s="979"/>
      <c r="GA766" s="979"/>
      <c r="GB766" s="979"/>
      <c r="GC766" s="979"/>
      <c r="GD766" s="979"/>
      <c r="GE766" s="979"/>
      <c r="GF766" s="979"/>
      <c r="GG766" s="979"/>
      <c r="GH766" s="979"/>
      <c r="GI766" s="979"/>
      <c r="GJ766" s="979"/>
      <c r="GK766" s="979"/>
      <c r="GL766" s="979"/>
      <c r="GM766" s="979"/>
      <c r="GN766" s="979"/>
      <c r="GO766" s="979"/>
      <c r="GP766" s="979"/>
      <c r="GQ766" s="979"/>
      <c r="GR766" s="979"/>
      <c r="GS766" s="979"/>
      <c r="GT766" s="979"/>
      <c r="GU766" s="979"/>
      <c r="GV766" s="979"/>
      <c r="GW766" s="979"/>
      <c r="GX766" s="979"/>
      <c r="GY766" s="979"/>
      <c r="GZ766" s="979"/>
      <c r="HA766" s="979"/>
      <c r="HB766" s="979"/>
      <c r="HC766" s="979"/>
      <c r="HD766" s="979"/>
      <c r="HE766" s="979"/>
      <c r="HF766" s="979"/>
      <c r="HG766" s="979"/>
      <c r="HH766" s="979"/>
      <c r="HI766" s="979"/>
      <c r="HJ766" s="979"/>
      <c r="HK766" s="979"/>
      <c r="HL766" s="979"/>
      <c r="HM766" s="979"/>
      <c r="HN766" s="979"/>
      <c r="HO766" s="979"/>
      <c r="HP766" s="979"/>
      <c r="HQ766" s="979"/>
      <c r="HR766" s="979"/>
      <c r="HS766" s="979"/>
      <c r="HT766" s="979"/>
      <c r="HU766" s="979"/>
      <c r="HV766" s="979"/>
      <c r="HW766" s="979"/>
      <c r="HX766" s="979"/>
      <c r="HY766" s="979"/>
      <c r="HZ766" s="979"/>
      <c r="IA766" s="979"/>
      <c r="IB766" s="979"/>
      <c r="IC766" s="979"/>
      <c r="ID766" s="979"/>
      <c r="IE766" s="979"/>
      <c r="IF766" s="979"/>
      <c r="IG766" s="979"/>
      <c r="IH766" s="979"/>
      <c r="II766" s="979"/>
      <c r="IJ766" s="979"/>
      <c r="IK766" s="979"/>
      <c r="IL766" s="979"/>
      <c r="IM766" s="979"/>
      <c r="IN766" s="979"/>
      <c r="IO766" s="979"/>
      <c r="IP766" s="979"/>
      <c r="IQ766" s="979"/>
      <c r="IR766" s="979"/>
      <c r="IS766" s="979"/>
      <c r="IT766" s="979"/>
      <c r="IU766" s="979"/>
      <c r="IV766" s="979"/>
      <c r="IW766" s="979"/>
      <c r="IX766" s="979"/>
      <c r="IY766" s="979"/>
      <c r="IZ766" s="979"/>
      <c r="JA766" s="979"/>
      <c r="JB766" s="979"/>
      <c r="JC766" s="979"/>
      <c r="JD766" s="979"/>
      <c r="JE766" s="979"/>
      <c r="JF766" s="979"/>
      <c r="JG766" s="979"/>
      <c r="JH766" s="979"/>
      <c r="JI766" s="979"/>
      <c r="JJ766" s="979"/>
      <c r="JK766" s="979"/>
      <c r="JL766" s="979"/>
      <c r="JM766" s="979"/>
      <c r="JN766" s="979"/>
      <c r="JO766" s="979"/>
      <c r="JP766" s="979"/>
      <c r="JQ766" s="979"/>
      <c r="JR766" s="979"/>
      <c r="JS766" s="979"/>
      <c r="JT766" s="979"/>
      <c r="JU766" s="979"/>
      <c r="JV766" s="979"/>
      <c r="JW766" s="979"/>
      <c r="JX766" s="979"/>
      <c r="JY766" s="979"/>
      <c r="JZ766" s="979"/>
      <c r="KA766" s="979"/>
      <c r="KB766" s="984"/>
    </row>
    <row r="767" spans="2:288" ht="15" customHeight="1" x14ac:dyDescent="0.25">
      <c r="B767" s="1590" t="s">
        <v>1898</v>
      </c>
      <c r="C767" s="1588" t="str">
        <v/>
      </c>
      <c r="D767" s="1588" t="str">
        <v/>
      </c>
      <c r="E767" s="1588" t="str">
        <v/>
      </c>
      <c r="F767" s="1588" t="str">
        <v/>
      </c>
      <c r="G767" s="1588" t="str">
        <v/>
      </c>
      <c r="H767" s="979"/>
      <c r="I767" s="979"/>
      <c r="J767" s="979"/>
      <c r="K767" s="979"/>
      <c r="L767" s="979"/>
      <c r="M767" s="979"/>
      <c r="N767" s="979"/>
      <c r="O767" s="979"/>
      <c r="P767" s="979"/>
      <c r="Q767" s="979"/>
      <c r="R767" s="979"/>
      <c r="S767" s="979"/>
      <c r="T767" s="979"/>
      <c r="U767" s="979"/>
      <c r="V767" s="979"/>
      <c r="W767" s="979"/>
      <c r="X767" s="979"/>
      <c r="Y767" s="979"/>
      <c r="Z767" s="979"/>
      <c r="AA767" s="979"/>
      <c r="AB767" s="979"/>
      <c r="AC767" s="979"/>
      <c r="AD767" s="979"/>
      <c r="AE767" s="979"/>
      <c r="AF767" s="979"/>
      <c r="AG767" s="979"/>
      <c r="AH767" s="979"/>
      <c r="AI767" s="979"/>
      <c r="AJ767" s="979"/>
      <c r="AK767" s="979"/>
      <c r="AL767" s="979"/>
      <c r="AM767" s="979"/>
      <c r="AN767" s="979"/>
      <c r="AO767" s="979"/>
      <c r="AP767" s="979"/>
      <c r="AQ767" s="979"/>
      <c r="AR767" s="979"/>
      <c r="AS767" s="979"/>
      <c r="AT767" s="979"/>
      <c r="AU767" s="979"/>
      <c r="AV767" s="979"/>
      <c r="AW767" s="979"/>
      <c r="AX767" s="979"/>
      <c r="AY767" s="979"/>
      <c r="AZ767" s="979"/>
      <c r="BA767" s="979"/>
      <c r="BB767" s="979"/>
      <c r="BC767" s="979"/>
      <c r="BD767" s="979"/>
      <c r="BE767" s="979"/>
      <c r="BF767" s="979"/>
      <c r="BG767" s="979"/>
      <c r="BH767" s="979"/>
      <c r="BI767" s="979"/>
      <c r="BJ767" s="979"/>
      <c r="BK767" s="979"/>
      <c r="BL767" s="979"/>
      <c r="BM767" s="979"/>
      <c r="BN767" s="979"/>
      <c r="BO767" s="979"/>
      <c r="BP767" s="979"/>
      <c r="BQ767" s="979"/>
      <c r="BR767" s="979"/>
      <c r="BS767" s="979"/>
      <c r="BT767" s="979"/>
      <c r="BU767" s="979"/>
      <c r="BV767" s="979"/>
      <c r="BW767" s="979"/>
      <c r="BX767" s="979"/>
      <c r="BY767" s="979"/>
      <c r="BZ767" s="979"/>
      <c r="CA767" s="979"/>
      <c r="CB767" s="979"/>
      <c r="CC767" s="979"/>
      <c r="CD767" s="979"/>
      <c r="CE767" s="979"/>
      <c r="CF767" s="979"/>
      <c r="CG767" s="979"/>
      <c r="CH767" s="979"/>
      <c r="CI767" s="979"/>
      <c r="CJ767" s="979"/>
      <c r="CK767" s="979"/>
      <c r="CL767" s="979"/>
      <c r="CM767" s="979"/>
      <c r="CN767" s="979"/>
      <c r="CO767" s="979"/>
      <c r="CP767" s="979"/>
      <c r="CQ767" s="979"/>
      <c r="CR767" s="979"/>
      <c r="CS767" s="979"/>
      <c r="CT767" s="979"/>
      <c r="CU767" s="979"/>
      <c r="CV767" s="979"/>
      <c r="CW767" s="979"/>
      <c r="CX767" s="979"/>
      <c r="CY767" s="979"/>
      <c r="CZ767" s="979"/>
      <c r="DA767" s="979"/>
      <c r="DB767" s="979"/>
      <c r="DC767" s="979"/>
      <c r="DD767" s="979"/>
      <c r="DE767" s="979"/>
      <c r="DF767" s="979"/>
      <c r="DG767" s="979"/>
      <c r="DH767" s="979"/>
      <c r="DI767" s="979"/>
      <c r="DJ767" s="979"/>
      <c r="DK767" s="979"/>
      <c r="DL767" s="979"/>
      <c r="DM767" s="979"/>
      <c r="DN767" s="979"/>
      <c r="DO767" s="979"/>
      <c r="DP767" s="979"/>
      <c r="DQ767" s="979"/>
      <c r="DR767" s="979"/>
      <c r="DS767" s="979"/>
      <c r="DT767" s="979"/>
      <c r="DU767" s="979"/>
      <c r="DV767" s="979"/>
      <c r="DW767" s="979"/>
      <c r="DX767" s="979"/>
      <c r="DY767" s="979"/>
      <c r="DZ767" s="979"/>
      <c r="EA767" s="979"/>
      <c r="EB767" s="979"/>
      <c r="EC767" s="979"/>
      <c r="ED767" s="979"/>
      <c r="EE767" s="979"/>
      <c r="EF767" s="979"/>
      <c r="EG767" s="979"/>
      <c r="EH767" s="979"/>
      <c r="EI767" s="979"/>
      <c r="EJ767" s="979"/>
      <c r="EK767" s="979"/>
      <c r="EL767" s="979"/>
      <c r="EM767" s="979"/>
      <c r="EN767" s="979"/>
      <c r="EO767" s="979"/>
      <c r="EP767" s="979"/>
      <c r="EQ767" s="979"/>
      <c r="ER767" s="979"/>
      <c r="ES767" s="979"/>
      <c r="ET767" s="979"/>
      <c r="EU767" s="979"/>
      <c r="EV767" s="979"/>
      <c r="EW767" s="979"/>
      <c r="EX767" s="979"/>
      <c r="EY767" s="979"/>
      <c r="EZ767" s="979"/>
      <c r="FA767" s="979"/>
      <c r="FB767" s="979"/>
      <c r="FC767" s="979"/>
      <c r="FD767" s="979"/>
      <c r="FE767" s="979"/>
      <c r="FF767" s="979"/>
      <c r="FG767" s="979"/>
      <c r="FH767" s="979"/>
      <c r="FI767" s="979"/>
      <c r="FJ767" s="979"/>
      <c r="FK767" s="979"/>
      <c r="FL767" s="979"/>
      <c r="FM767" s="979"/>
      <c r="FN767" s="979"/>
      <c r="FO767" s="979"/>
      <c r="FP767" s="979"/>
      <c r="FQ767" s="979"/>
      <c r="FR767" s="979"/>
      <c r="FS767" s="979"/>
      <c r="FT767" s="979"/>
      <c r="FU767" s="979"/>
      <c r="FV767" s="979"/>
      <c r="FW767" s="979"/>
      <c r="FX767" s="979"/>
      <c r="FY767" s="979"/>
      <c r="FZ767" s="979"/>
      <c r="GA767" s="979"/>
      <c r="GB767" s="979"/>
      <c r="GC767" s="979"/>
      <c r="GD767" s="979"/>
      <c r="GE767" s="979"/>
      <c r="GF767" s="979"/>
      <c r="GG767" s="979"/>
      <c r="GH767" s="979"/>
      <c r="GI767" s="979"/>
      <c r="GJ767" s="979"/>
      <c r="GK767" s="979"/>
      <c r="GL767" s="979"/>
      <c r="GM767" s="979"/>
      <c r="GN767" s="979"/>
      <c r="GO767" s="979"/>
      <c r="GP767" s="979"/>
      <c r="GQ767" s="979"/>
      <c r="GR767" s="979"/>
      <c r="GS767" s="979"/>
      <c r="GT767" s="979"/>
      <c r="GU767" s="979"/>
      <c r="GV767" s="979"/>
      <c r="GW767" s="979"/>
      <c r="GX767" s="979"/>
      <c r="GY767" s="979"/>
      <c r="GZ767" s="979"/>
      <c r="HA767" s="979"/>
      <c r="HB767" s="979"/>
      <c r="HC767" s="979"/>
      <c r="HD767" s="979"/>
      <c r="HE767" s="979"/>
      <c r="HF767" s="979"/>
      <c r="HG767" s="979"/>
      <c r="HH767" s="979"/>
      <c r="HI767" s="979"/>
      <c r="HJ767" s="979"/>
      <c r="HK767" s="979"/>
      <c r="HL767" s="979"/>
      <c r="HM767" s="979"/>
      <c r="HN767" s="979"/>
      <c r="HO767" s="979"/>
      <c r="HP767" s="979"/>
      <c r="HQ767" s="979"/>
      <c r="HR767" s="979"/>
      <c r="HS767" s="979"/>
      <c r="HT767" s="979"/>
      <c r="HU767" s="979"/>
      <c r="HV767" s="979"/>
      <c r="HW767" s="979"/>
      <c r="HX767" s="979"/>
      <c r="HY767" s="979"/>
      <c r="HZ767" s="979"/>
      <c r="IA767" s="979"/>
      <c r="IB767" s="979"/>
      <c r="IC767" s="979"/>
      <c r="ID767" s="979"/>
      <c r="IE767" s="979"/>
      <c r="IF767" s="979"/>
      <c r="IG767" s="979"/>
      <c r="IH767" s="979"/>
      <c r="II767" s="979"/>
      <c r="IJ767" s="979"/>
      <c r="IK767" s="979"/>
      <c r="IL767" s="979"/>
      <c r="IM767" s="979"/>
      <c r="IN767" s="979"/>
      <c r="IO767" s="979"/>
      <c r="IP767" s="979"/>
      <c r="IQ767" s="979"/>
      <c r="IR767" s="979"/>
      <c r="IS767" s="979"/>
      <c r="IT767" s="979"/>
      <c r="IU767" s="979"/>
      <c r="IV767" s="979"/>
      <c r="IW767" s="979"/>
      <c r="IX767" s="979"/>
      <c r="IY767" s="979"/>
      <c r="IZ767" s="979"/>
      <c r="JA767" s="979"/>
      <c r="JB767" s="979"/>
      <c r="JC767" s="979"/>
      <c r="JD767" s="979"/>
      <c r="JE767" s="979"/>
      <c r="JF767" s="979"/>
      <c r="JG767" s="979"/>
      <c r="JH767" s="979"/>
      <c r="JI767" s="979"/>
      <c r="JJ767" s="979"/>
      <c r="JK767" s="979"/>
      <c r="JL767" s="979"/>
      <c r="JM767" s="979"/>
      <c r="JN767" s="979"/>
      <c r="JO767" s="979"/>
      <c r="JP767" s="979"/>
      <c r="JQ767" s="979"/>
      <c r="JR767" s="979"/>
      <c r="JS767" s="979"/>
      <c r="JT767" s="979"/>
      <c r="JU767" s="979"/>
      <c r="JV767" s="979"/>
      <c r="JW767" s="979"/>
      <c r="JX767" s="979"/>
      <c r="JY767" s="979"/>
      <c r="JZ767" s="979"/>
      <c r="KA767" s="979"/>
      <c r="KB767" s="984"/>
    </row>
    <row r="768" spans="2:288" ht="15" customHeight="1" x14ac:dyDescent="0.25">
      <c r="B768" s="1590" t="s">
        <v>1899</v>
      </c>
      <c r="C768" s="1588" t="str">
        <v/>
      </c>
      <c r="D768" s="1588" t="str">
        <v/>
      </c>
      <c r="E768" s="1588" t="str">
        <v/>
      </c>
      <c r="F768" s="1588" t="str">
        <v/>
      </c>
      <c r="G768" s="1588" t="str">
        <v/>
      </c>
      <c r="H768" s="979"/>
      <c r="I768" s="979"/>
      <c r="J768" s="979"/>
      <c r="K768" s="979"/>
      <c r="L768" s="979"/>
      <c r="M768" s="979"/>
      <c r="N768" s="979"/>
      <c r="O768" s="979"/>
      <c r="P768" s="979"/>
      <c r="Q768" s="979"/>
      <c r="R768" s="979"/>
      <c r="S768" s="979"/>
      <c r="T768" s="979"/>
      <c r="U768" s="979"/>
      <c r="V768" s="979"/>
      <c r="W768" s="979"/>
      <c r="X768" s="979"/>
      <c r="Y768" s="979"/>
      <c r="Z768" s="979"/>
      <c r="AA768" s="979"/>
      <c r="AB768" s="979"/>
      <c r="AC768" s="979"/>
      <c r="AD768" s="979"/>
      <c r="AE768" s="979"/>
      <c r="AF768" s="979"/>
      <c r="AG768" s="979"/>
      <c r="AH768" s="979"/>
      <c r="AI768" s="979"/>
      <c r="AJ768" s="979"/>
      <c r="AK768" s="979"/>
      <c r="AL768" s="979"/>
      <c r="AM768" s="979"/>
      <c r="AN768" s="979"/>
      <c r="AO768" s="979"/>
      <c r="AP768" s="979"/>
      <c r="AQ768" s="979"/>
      <c r="AR768" s="979"/>
      <c r="AS768" s="979"/>
      <c r="AT768" s="979"/>
      <c r="AU768" s="979"/>
      <c r="AV768" s="979"/>
      <c r="AW768" s="979"/>
      <c r="AX768" s="979"/>
      <c r="AY768" s="979"/>
      <c r="AZ768" s="979"/>
      <c r="BA768" s="979"/>
      <c r="BB768" s="979"/>
      <c r="BC768" s="979"/>
      <c r="BD768" s="979"/>
      <c r="BE768" s="979"/>
      <c r="BF768" s="979"/>
      <c r="BG768" s="979"/>
      <c r="BH768" s="979"/>
      <c r="BI768" s="979"/>
      <c r="BJ768" s="979"/>
      <c r="BK768" s="979"/>
      <c r="BL768" s="979"/>
      <c r="BM768" s="979"/>
      <c r="BN768" s="979"/>
      <c r="BO768" s="979"/>
      <c r="BP768" s="979"/>
      <c r="BQ768" s="979"/>
      <c r="BR768" s="979"/>
      <c r="BS768" s="979"/>
      <c r="BT768" s="979"/>
      <c r="BU768" s="979"/>
      <c r="BV768" s="979"/>
      <c r="BW768" s="979"/>
      <c r="BX768" s="979"/>
      <c r="BY768" s="979"/>
      <c r="BZ768" s="979"/>
      <c r="CA768" s="979"/>
      <c r="CB768" s="979"/>
      <c r="CC768" s="979"/>
      <c r="CD768" s="979"/>
      <c r="CE768" s="979"/>
      <c r="CF768" s="979"/>
      <c r="CG768" s="979"/>
      <c r="CH768" s="979"/>
      <c r="CI768" s="979"/>
      <c r="CJ768" s="979"/>
      <c r="CK768" s="979"/>
      <c r="CL768" s="979"/>
      <c r="CM768" s="979"/>
      <c r="CN768" s="979"/>
      <c r="CO768" s="979"/>
      <c r="CP768" s="979"/>
      <c r="CQ768" s="979"/>
      <c r="CR768" s="979"/>
      <c r="CS768" s="979"/>
      <c r="CT768" s="979"/>
      <c r="CU768" s="979"/>
      <c r="CV768" s="979"/>
      <c r="CW768" s="979"/>
      <c r="CX768" s="979"/>
      <c r="CY768" s="979"/>
      <c r="CZ768" s="979"/>
      <c r="DA768" s="979"/>
      <c r="DB768" s="979"/>
      <c r="DC768" s="979"/>
      <c r="DD768" s="979"/>
      <c r="DE768" s="979"/>
      <c r="DF768" s="979"/>
      <c r="DG768" s="979"/>
      <c r="DH768" s="979"/>
      <c r="DI768" s="979"/>
      <c r="DJ768" s="979"/>
      <c r="DK768" s="979"/>
      <c r="DL768" s="979"/>
      <c r="DM768" s="979"/>
      <c r="DN768" s="979"/>
      <c r="DO768" s="979"/>
      <c r="DP768" s="979"/>
      <c r="DQ768" s="979"/>
      <c r="DR768" s="979"/>
      <c r="DS768" s="979"/>
      <c r="DT768" s="979"/>
      <c r="DU768" s="979"/>
      <c r="DV768" s="979"/>
      <c r="DW768" s="979"/>
      <c r="DX768" s="979"/>
      <c r="DY768" s="979"/>
      <c r="DZ768" s="979"/>
      <c r="EA768" s="979"/>
      <c r="EB768" s="979"/>
      <c r="EC768" s="979"/>
      <c r="ED768" s="979"/>
      <c r="EE768" s="979"/>
      <c r="EF768" s="979"/>
      <c r="EG768" s="979"/>
      <c r="EH768" s="979"/>
      <c r="EI768" s="979"/>
      <c r="EJ768" s="979"/>
      <c r="EK768" s="979"/>
      <c r="EL768" s="979"/>
      <c r="EM768" s="979"/>
      <c r="EN768" s="979"/>
      <c r="EO768" s="979"/>
      <c r="EP768" s="979"/>
      <c r="EQ768" s="979"/>
      <c r="ER768" s="979"/>
      <c r="ES768" s="979"/>
      <c r="ET768" s="979"/>
      <c r="EU768" s="979"/>
      <c r="EV768" s="979"/>
      <c r="EW768" s="979"/>
      <c r="EX768" s="979"/>
      <c r="EY768" s="979"/>
      <c r="EZ768" s="979"/>
      <c r="FA768" s="979"/>
      <c r="FB768" s="979"/>
      <c r="FC768" s="979"/>
      <c r="FD768" s="979"/>
      <c r="FE768" s="979"/>
      <c r="FF768" s="979"/>
      <c r="FG768" s="979"/>
      <c r="FH768" s="979"/>
      <c r="FI768" s="979"/>
      <c r="FJ768" s="979"/>
      <c r="FK768" s="979"/>
      <c r="FL768" s="979"/>
      <c r="FM768" s="979"/>
      <c r="FN768" s="979"/>
      <c r="FO768" s="979"/>
      <c r="FP768" s="979"/>
      <c r="FQ768" s="979"/>
      <c r="FR768" s="979"/>
      <c r="FS768" s="979"/>
      <c r="FT768" s="979"/>
      <c r="FU768" s="979"/>
      <c r="FV768" s="979"/>
      <c r="FW768" s="979"/>
      <c r="FX768" s="979"/>
      <c r="FY768" s="979"/>
      <c r="FZ768" s="979"/>
      <c r="GA768" s="979"/>
      <c r="GB768" s="979"/>
      <c r="GC768" s="979"/>
      <c r="GD768" s="979"/>
      <c r="GE768" s="979"/>
      <c r="GF768" s="979"/>
      <c r="GG768" s="979"/>
      <c r="GH768" s="979"/>
      <c r="GI768" s="979"/>
      <c r="GJ768" s="979"/>
      <c r="GK768" s="979"/>
      <c r="GL768" s="979"/>
      <c r="GM768" s="979"/>
      <c r="GN768" s="979"/>
      <c r="GO768" s="979"/>
      <c r="GP768" s="979"/>
      <c r="GQ768" s="979"/>
      <c r="GR768" s="979"/>
      <c r="GS768" s="979"/>
      <c r="GT768" s="979"/>
      <c r="GU768" s="979"/>
      <c r="GV768" s="979"/>
      <c r="GW768" s="979"/>
      <c r="GX768" s="979"/>
      <c r="GY768" s="979"/>
      <c r="GZ768" s="979"/>
      <c r="HA768" s="979"/>
      <c r="HB768" s="979"/>
      <c r="HC768" s="979"/>
      <c r="HD768" s="979"/>
      <c r="HE768" s="979"/>
      <c r="HF768" s="979"/>
      <c r="HG768" s="979"/>
      <c r="HH768" s="979"/>
      <c r="HI768" s="979"/>
      <c r="HJ768" s="979"/>
      <c r="HK768" s="979"/>
      <c r="HL768" s="979"/>
      <c r="HM768" s="979"/>
      <c r="HN768" s="979"/>
      <c r="HO768" s="979"/>
      <c r="HP768" s="979"/>
      <c r="HQ768" s="979"/>
      <c r="HR768" s="979"/>
      <c r="HS768" s="979"/>
      <c r="HT768" s="979"/>
      <c r="HU768" s="979"/>
      <c r="HV768" s="979"/>
      <c r="HW768" s="979"/>
      <c r="HX768" s="979"/>
      <c r="HY768" s="979"/>
      <c r="HZ768" s="979"/>
      <c r="IA768" s="979"/>
      <c r="IB768" s="979"/>
      <c r="IC768" s="979"/>
      <c r="ID768" s="979"/>
      <c r="IE768" s="979"/>
      <c r="IF768" s="979"/>
      <c r="IG768" s="979"/>
      <c r="IH768" s="979"/>
      <c r="II768" s="979"/>
      <c r="IJ768" s="979"/>
      <c r="IK768" s="979"/>
      <c r="IL768" s="979"/>
      <c r="IM768" s="979"/>
      <c r="IN768" s="979"/>
      <c r="IO768" s="979"/>
      <c r="IP768" s="979"/>
      <c r="IQ768" s="979"/>
      <c r="IR768" s="979"/>
      <c r="IS768" s="979"/>
      <c r="IT768" s="979"/>
      <c r="IU768" s="979"/>
      <c r="IV768" s="979"/>
      <c r="IW768" s="979"/>
      <c r="IX768" s="979"/>
      <c r="IY768" s="979"/>
      <c r="IZ768" s="979"/>
      <c r="JA768" s="979"/>
      <c r="JB768" s="979"/>
      <c r="JC768" s="979"/>
      <c r="JD768" s="979"/>
      <c r="JE768" s="979"/>
      <c r="JF768" s="979"/>
      <c r="JG768" s="979"/>
      <c r="JH768" s="979"/>
      <c r="JI768" s="979"/>
      <c r="JJ768" s="979"/>
      <c r="JK768" s="979"/>
      <c r="JL768" s="979"/>
      <c r="JM768" s="979"/>
      <c r="JN768" s="979"/>
      <c r="JO768" s="979"/>
      <c r="JP768" s="979"/>
      <c r="JQ768" s="979"/>
      <c r="JR768" s="979"/>
      <c r="JS768" s="979"/>
      <c r="JT768" s="979"/>
      <c r="JU768" s="979"/>
      <c r="JV768" s="979"/>
      <c r="JW768" s="979"/>
      <c r="JX768" s="979"/>
      <c r="JY768" s="979"/>
      <c r="JZ768" s="979"/>
      <c r="KA768" s="979"/>
      <c r="KB768" s="984"/>
    </row>
    <row r="769" spans="2:288" ht="15" customHeight="1" x14ac:dyDescent="0.25">
      <c r="B769" s="1590" t="s">
        <v>1900</v>
      </c>
      <c r="C769" s="1588" t="str">
        <v/>
      </c>
      <c r="D769" s="1588" t="str">
        <v/>
      </c>
      <c r="E769" s="1588" t="str">
        <v/>
      </c>
      <c r="F769" s="1588" t="str">
        <v/>
      </c>
      <c r="G769" s="1588" t="str">
        <v/>
      </c>
      <c r="H769" s="979"/>
      <c r="I769" s="979"/>
      <c r="J769" s="979"/>
      <c r="K769" s="979"/>
      <c r="L769" s="979"/>
      <c r="M769" s="979"/>
      <c r="N769" s="979"/>
      <c r="O769" s="979"/>
      <c r="P769" s="979"/>
      <c r="Q769" s="979"/>
      <c r="R769" s="979"/>
      <c r="S769" s="979"/>
      <c r="T769" s="979"/>
      <c r="U769" s="979"/>
      <c r="V769" s="979"/>
      <c r="W769" s="979"/>
      <c r="X769" s="979"/>
      <c r="Y769" s="979"/>
      <c r="Z769" s="979"/>
      <c r="AA769" s="979"/>
      <c r="AB769" s="979"/>
      <c r="AC769" s="979"/>
      <c r="AD769" s="979"/>
      <c r="AE769" s="979"/>
      <c r="AF769" s="979"/>
      <c r="AG769" s="979"/>
      <c r="AH769" s="979"/>
      <c r="AI769" s="979"/>
      <c r="AJ769" s="979"/>
      <c r="AK769" s="979"/>
      <c r="AL769" s="979"/>
      <c r="AM769" s="979"/>
      <c r="AN769" s="979"/>
      <c r="AO769" s="979"/>
      <c r="AP769" s="979"/>
      <c r="AQ769" s="979"/>
      <c r="AR769" s="979"/>
      <c r="AS769" s="979"/>
      <c r="AT769" s="979"/>
      <c r="AU769" s="979"/>
      <c r="AV769" s="979"/>
      <c r="AW769" s="979"/>
      <c r="AX769" s="979"/>
      <c r="AY769" s="979"/>
      <c r="AZ769" s="979"/>
      <c r="BA769" s="979"/>
      <c r="BB769" s="979"/>
      <c r="BC769" s="979"/>
      <c r="BD769" s="979"/>
      <c r="BE769" s="979"/>
      <c r="BF769" s="979"/>
      <c r="BG769" s="979"/>
      <c r="BH769" s="979"/>
      <c r="BI769" s="979"/>
      <c r="BJ769" s="979"/>
      <c r="BK769" s="979"/>
      <c r="BL769" s="979"/>
      <c r="BM769" s="979"/>
      <c r="BN769" s="979"/>
      <c r="BO769" s="979"/>
      <c r="BP769" s="979"/>
      <c r="BQ769" s="979"/>
      <c r="BR769" s="979"/>
      <c r="BS769" s="979"/>
      <c r="BT769" s="979"/>
      <c r="BU769" s="979"/>
      <c r="BV769" s="979"/>
      <c r="BW769" s="979"/>
      <c r="BX769" s="979"/>
      <c r="BY769" s="979"/>
      <c r="BZ769" s="979"/>
      <c r="CA769" s="979"/>
      <c r="CB769" s="979"/>
      <c r="CC769" s="979"/>
      <c r="CD769" s="979"/>
      <c r="CE769" s="979"/>
      <c r="CF769" s="979"/>
      <c r="CG769" s="979"/>
      <c r="CH769" s="979"/>
      <c r="CI769" s="979"/>
      <c r="CJ769" s="979"/>
      <c r="CK769" s="979"/>
      <c r="CL769" s="979"/>
      <c r="CM769" s="979"/>
      <c r="CN769" s="979"/>
      <c r="CO769" s="979"/>
      <c r="CP769" s="979"/>
      <c r="CQ769" s="979"/>
      <c r="CR769" s="979"/>
      <c r="CS769" s="979"/>
      <c r="CT769" s="979"/>
      <c r="CU769" s="979"/>
      <c r="CV769" s="979"/>
      <c r="CW769" s="979"/>
      <c r="CX769" s="979"/>
      <c r="CY769" s="979"/>
      <c r="CZ769" s="979"/>
      <c r="DA769" s="979"/>
      <c r="DB769" s="979"/>
      <c r="DC769" s="979"/>
      <c r="DD769" s="979"/>
      <c r="DE769" s="979"/>
      <c r="DF769" s="979"/>
      <c r="DG769" s="979"/>
      <c r="DH769" s="979"/>
      <c r="DI769" s="979"/>
      <c r="DJ769" s="979"/>
      <c r="DK769" s="979"/>
      <c r="DL769" s="979"/>
      <c r="DM769" s="979"/>
      <c r="DN769" s="979"/>
      <c r="DO769" s="979"/>
      <c r="DP769" s="979"/>
      <c r="DQ769" s="979"/>
      <c r="DR769" s="979"/>
      <c r="DS769" s="979"/>
      <c r="DT769" s="979"/>
      <c r="DU769" s="979"/>
      <c r="DV769" s="979"/>
      <c r="DW769" s="979"/>
      <c r="DX769" s="979"/>
      <c r="DY769" s="979"/>
      <c r="DZ769" s="979"/>
      <c r="EA769" s="979"/>
      <c r="EB769" s="979"/>
      <c r="EC769" s="979"/>
      <c r="ED769" s="979"/>
      <c r="EE769" s="979"/>
      <c r="EF769" s="979"/>
      <c r="EG769" s="979"/>
      <c r="EH769" s="979"/>
      <c r="EI769" s="979"/>
      <c r="EJ769" s="979"/>
      <c r="EK769" s="979"/>
      <c r="EL769" s="979"/>
      <c r="EM769" s="979"/>
      <c r="EN769" s="979"/>
      <c r="EO769" s="979"/>
      <c r="EP769" s="979"/>
      <c r="EQ769" s="979"/>
      <c r="ER769" s="979"/>
      <c r="ES769" s="979"/>
      <c r="ET769" s="979"/>
      <c r="EU769" s="979"/>
      <c r="EV769" s="979"/>
      <c r="EW769" s="979"/>
      <c r="EX769" s="979"/>
      <c r="EY769" s="979"/>
      <c r="EZ769" s="979"/>
      <c r="FA769" s="979"/>
      <c r="FB769" s="979"/>
      <c r="FC769" s="979"/>
      <c r="FD769" s="979"/>
      <c r="FE769" s="979"/>
      <c r="FF769" s="979"/>
      <c r="FG769" s="979"/>
      <c r="FH769" s="979"/>
      <c r="FI769" s="979"/>
      <c r="FJ769" s="979"/>
      <c r="FK769" s="979"/>
      <c r="FL769" s="979"/>
      <c r="FM769" s="979"/>
      <c r="FN769" s="979"/>
      <c r="FO769" s="979"/>
      <c r="FP769" s="979"/>
      <c r="FQ769" s="979"/>
      <c r="FR769" s="979"/>
      <c r="FS769" s="979"/>
      <c r="FT769" s="979"/>
      <c r="FU769" s="979"/>
      <c r="FV769" s="979"/>
      <c r="FW769" s="979"/>
      <c r="FX769" s="979"/>
      <c r="FY769" s="979"/>
      <c r="FZ769" s="979"/>
      <c r="GA769" s="979"/>
      <c r="GB769" s="979"/>
      <c r="GC769" s="979"/>
      <c r="GD769" s="979"/>
      <c r="GE769" s="979"/>
      <c r="GF769" s="979"/>
      <c r="GG769" s="979"/>
      <c r="GH769" s="979"/>
      <c r="GI769" s="979"/>
      <c r="GJ769" s="979"/>
      <c r="GK769" s="979"/>
      <c r="GL769" s="979"/>
      <c r="GM769" s="979"/>
      <c r="GN769" s="979"/>
      <c r="GO769" s="979"/>
      <c r="GP769" s="979"/>
      <c r="GQ769" s="979"/>
      <c r="GR769" s="979"/>
      <c r="GS769" s="979"/>
      <c r="GT769" s="979"/>
      <c r="GU769" s="979"/>
      <c r="GV769" s="979"/>
      <c r="GW769" s="979"/>
      <c r="GX769" s="979"/>
      <c r="GY769" s="979"/>
      <c r="GZ769" s="979"/>
      <c r="HA769" s="979"/>
      <c r="HB769" s="979"/>
      <c r="HC769" s="979"/>
      <c r="HD769" s="979"/>
      <c r="HE769" s="979"/>
      <c r="HF769" s="979"/>
      <c r="HG769" s="979"/>
      <c r="HH769" s="979"/>
      <c r="HI769" s="979"/>
      <c r="HJ769" s="979"/>
      <c r="HK769" s="979"/>
      <c r="HL769" s="979"/>
      <c r="HM769" s="979"/>
      <c r="HN769" s="979"/>
      <c r="HO769" s="979"/>
      <c r="HP769" s="979"/>
      <c r="HQ769" s="979"/>
      <c r="HR769" s="979"/>
      <c r="HS769" s="979"/>
      <c r="HT769" s="979"/>
      <c r="HU769" s="979"/>
      <c r="HV769" s="979"/>
      <c r="HW769" s="979"/>
      <c r="HX769" s="979"/>
      <c r="HY769" s="979"/>
      <c r="HZ769" s="979"/>
      <c r="IA769" s="979"/>
      <c r="IB769" s="979"/>
      <c r="IC769" s="979"/>
      <c r="ID769" s="979"/>
      <c r="IE769" s="979"/>
      <c r="IF769" s="979"/>
      <c r="IG769" s="979"/>
      <c r="IH769" s="979"/>
      <c r="II769" s="979"/>
      <c r="IJ769" s="979"/>
      <c r="IK769" s="979"/>
      <c r="IL769" s="979"/>
      <c r="IM769" s="979"/>
      <c r="IN769" s="979"/>
      <c r="IO769" s="979"/>
      <c r="IP769" s="979"/>
      <c r="IQ769" s="979"/>
      <c r="IR769" s="979"/>
      <c r="IS769" s="979"/>
      <c r="IT769" s="979"/>
      <c r="IU769" s="979"/>
      <c r="IV769" s="979"/>
      <c r="IW769" s="979"/>
      <c r="IX769" s="979"/>
      <c r="IY769" s="979"/>
      <c r="IZ769" s="979"/>
      <c r="JA769" s="979"/>
      <c r="JB769" s="979"/>
      <c r="JC769" s="979"/>
      <c r="JD769" s="979"/>
      <c r="JE769" s="979"/>
      <c r="JF769" s="979"/>
      <c r="JG769" s="979"/>
      <c r="JH769" s="979"/>
      <c r="JI769" s="979"/>
      <c r="JJ769" s="979"/>
      <c r="JK769" s="979"/>
      <c r="JL769" s="979"/>
      <c r="JM769" s="979"/>
      <c r="JN769" s="979"/>
      <c r="JO769" s="979"/>
      <c r="JP769" s="979"/>
      <c r="JQ769" s="979"/>
      <c r="JR769" s="979"/>
      <c r="JS769" s="979"/>
      <c r="JT769" s="979"/>
      <c r="JU769" s="979"/>
      <c r="JV769" s="979"/>
      <c r="JW769" s="979"/>
      <c r="JX769" s="979"/>
      <c r="JY769" s="979"/>
      <c r="JZ769" s="979"/>
      <c r="KA769" s="979"/>
      <c r="KB769" s="984"/>
    </row>
    <row r="770" spans="2:288" ht="15" customHeight="1" x14ac:dyDescent="0.25">
      <c r="B770" s="1590" t="s">
        <v>1901</v>
      </c>
      <c r="C770" s="1588" t="str">
        <v/>
      </c>
      <c r="D770" s="1588" t="str">
        <v/>
      </c>
      <c r="E770" s="1588" t="str">
        <v/>
      </c>
      <c r="F770" s="1588" t="str">
        <v/>
      </c>
      <c r="G770" s="1588" t="str">
        <v/>
      </c>
      <c r="H770" s="979"/>
      <c r="I770" s="979"/>
      <c r="J770" s="979"/>
      <c r="K770" s="979"/>
      <c r="L770" s="979"/>
      <c r="M770" s="979"/>
      <c r="N770" s="979"/>
      <c r="O770" s="979"/>
      <c r="P770" s="979"/>
      <c r="Q770" s="979"/>
      <c r="R770" s="979"/>
      <c r="S770" s="979"/>
      <c r="T770" s="979"/>
      <c r="U770" s="979"/>
      <c r="V770" s="979"/>
      <c r="W770" s="979"/>
      <c r="X770" s="979"/>
      <c r="Y770" s="979"/>
      <c r="Z770" s="979"/>
      <c r="AA770" s="979"/>
      <c r="AB770" s="979"/>
      <c r="AC770" s="979"/>
      <c r="AD770" s="979"/>
      <c r="AE770" s="979"/>
      <c r="AF770" s="979"/>
      <c r="AG770" s="979"/>
      <c r="AH770" s="979"/>
      <c r="AI770" s="979"/>
      <c r="AJ770" s="979"/>
      <c r="AK770" s="979"/>
      <c r="AL770" s="979"/>
      <c r="AM770" s="979"/>
      <c r="AN770" s="979"/>
      <c r="AO770" s="979"/>
      <c r="AP770" s="979"/>
      <c r="AQ770" s="979"/>
      <c r="AR770" s="979"/>
      <c r="AS770" s="979"/>
      <c r="AT770" s="979"/>
      <c r="AU770" s="979"/>
      <c r="AV770" s="979"/>
      <c r="AW770" s="979"/>
      <c r="AX770" s="979"/>
      <c r="AY770" s="979"/>
      <c r="AZ770" s="979"/>
      <c r="BA770" s="979"/>
      <c r="BB770" s="979"/>
      <c r="BC770" s="979"/>
      <c r="BD770" s="979"/>
      <c r="BE770" s="979"/>
      <c r="BF770" s="979"/>
      <c r="BG770" s="979"/>
      <c r="BH770" s="979"/>
      <c r="BI770" s="979"/>
      <c r="BJ770" s="979"/>
      <c r="BK770" s="979"/>
      <c r="BL770" s="979"/>
      <c r="BM770" s="979"/>
      <c r="BN770" s="979"/>
      <c r="BO770" s="979"/>
      <c r="BP770" s="979"/>
      <c r="BQ770" s="979"/>
      <c r="BR770" s="979"/>
      <c r="BS770" s="979"/>
      <c r="BT770" s="979"/>
      <c r="BU770" s="979"/>
      <c r="BV770" s="979"/>
      <c r="BW770" s="979"/>
      <c r="BX770" s="979"/>
      <c r="BY770" s="979"/>
      <c r="BZ770" s="979"/>
      <c r="CA770" s="979"/>
      <c r="CB770" s="979"/>
      <c r="CC770" s="979"/>
      <c r="CD770" s="979"/>
      <c r="CE770" s="979"/>
      <c r="CF770" s="979"/>
      <c r="CG770" s="979"/>
      <c r="CH770" s="979"/>
      <c r="CI770" s="979"/>
      <c r="CJ770" s="979"/>
      <c r="CK770" s="979"/>
      <c r="CL770" s="979"/>
      <c r="CM770" s="979"/>
      <c r="CN770" s="979"/>
      <c r="CO770" s="979"/>
      <c r="CP770" s="979"/>
      <c r="CQ770" s="979"/>
      <c r="CR770" s="979"/>
      <c r="CS770" s="979"/>
      <c r="CT770" s="979"/>
      <c r="CU770" s="979"/>
      <c r="CV770" s="979"/>
      <c r="CW770" s="979"/>
      <c r="CX770" s="979"/>
      <c r="CY770" s="979"/>
      <c r="CZ770" s="979"/>
      <c r="DA770" s="979"/>
      <c r="DB770" s="979"/>
      <c r="DC770" s="979"/>
      <c r="DD770" s="979"/>
      <c r="DE770" s="979"/>
      <c r="DF770" s="979"/>
      <c r="DG770" s="979"/>
      <c r="DH770" s="979"/>
      <c r="DI770" s="979"/>
      <c r="DJ770" s="979"/>
      <c r="DK770" s="979"/>
      <c r="DL770" s="979"/>
      <c r="DM770" s="979"/>
      <c r="DN770" s="979"/>
      <c r="DO770" s="979"/>
      <c r="DP770" s="979"/>
      <c r="DQ770" s="979"/>
      <c r="DR770" s="979"/>
      <c r="DS770" s="979"/>
      <c r="DT770" s="979"/>
      <c r="DU770" s="979"/>
      <c r="DV770" s="979"/>
      <c r="DW770" s="979"/>
      <c r="DX770" s="979"/>
      <c r="DY770" s="979"/>
      <c r="DZ770" s="979"/>
      <c r="EA770" s="979"/>
      <c r="EB770" s="979"/>
      <c r="EC770" s="979"/>
      <c r="ED770" s="979"/>
      <c r="EE770" s="979"/>
      <c r="EF770" s="979"/>
      <c r="EG770" s="979"/>
      <c r="EH770" s="979"/>
      <c r="EI770" s="979"/>
      <c r="EJ770" s="979"/>
      <c r="EK770" s="979"/>
      <c r="EL770" s="979"/>
      <c r="EM770" s="979"/>
      <c r="EN770" s="979"/>
      <c r="EO770" s="979"/>
      <c r="EP770" s="979"/>
      <c r="EQ770" s="979"/>
      <c r="ER770" s="979"/>
      <c r="ES770" s="979"/>
      <c r="ET770" s="979"/>
      <c r="EU770" s="979"/>
      <c r="EV770" s="979"/>
      <c r="EW770" s="979"/>
      <c r="EX770" s="979"/>
      <c r="EY770" s="979"/>
      <c r="EZ770" s="979"/>
      <c r="FA770" s="979"/>
      <c r="FB770" s="979"/>
      <c r="FC770" s="979"/>
      <c r="FD770" s="979"/>
      <c r="FE770" s="979"/>
      <c r="FF770" s="979"/>
      <c r="FG770" s="979"/>
      <c r="FH770" s="979"/>
      <c r="FI770" s="979"/>
      <c r="FJ770" s="979"/>
      <c r="FK770" s="979"/>
      <c r="FL770" s="979"/>
      <c r="FM770" s="979"/>
      <c r="FN770" s="979"/>
      <c r="FO770" s="979"/>
      <c r="FP770" s="979"/>
      <c r="FQ770" s="979"/>
      <c r="FR770" s="979"/>
      <c r="FS770" s="979"/>
      <c r="FT770" s="979"/>
      <c r="FU770" s="979"/>
      <c r="FV770" s="979"/>
      <c r="FW770" s="979"/>
      <c r="FX770" s="979"/>
      <c r="FY770" s="979"/>
      <c r="FZ770" s="979"/>
      <c r="GA770" s="979"/>
      <c r="GB770" s="979"/>
      <c r="GC770" s="979"/>
      <c r="GD770" s="979"/>
      <c r="GE770" s="979"/>
      <c r="GF770" s="979"/>
      <c r="GG770" s="979"/>
      <c r="GH770" s="979"/>
      <c r="GI770" s="979"/>
      <c r="GJ770" s="979"/>
      <c r="GK770" s="979"/>
      <c r="GL770" s="979"/>
      <c r="GM770" s="979"/>
      <c r="GN770" s="979"/>
      <c r="GO770" s="979"/>
      <c r="GP770" s="979"/>
      <c r="GQ770" s="979"/>
      <c r="GR770" s="979"/>
      <c r="GS770" s="979"/>
      <c r="GT770" s="979"/>
      <c r="GU770" s="979"/>
      <c r="GV770" s="979"/>
      <c r="GW770" s="979"/>
      <c r="GX770" s="979"/>
      <c r="GY770" s="979"/>
      <c r="GZ770" s="979"/>
      <c r="HA770" s="979"/>
      <c r="HB770" s="979"/>
      <c r="HC770" s="979"/>
      <c r="HD770" s="979"/>
      <c r="HE770" s="979"/>
      <c r="HF770" s="979"/>
      <c r="HG770" s="979"/>
      <c r="HH770" s="979"/>
      <c r="HI770" s="979"/>
      <c r="HJ770" s="979"/>
      <c r="HK770" s="979"/>
      <c r="HL770" s="979"/>
      <c r="HM770" s="979"/>
      <c r="HN770" s="979"/>
      <c r="HO770" s="979"/>
      <c r="HP770" s="979"/>
      <c r="HQ770" s="979"/>
      <c r="HR770" s="979"/>
      <c r="HS770" s="979"/>
      <c r="HT770" s="979"/>
      <c r="HU770" s="979"/>
      <c r="HV770" s="979"/>
      <c r="HW770" s="979"/>
      <c r="HX770" s="979"/>
      <c r="HY770" s="979"/>
      <c r="HZ770" s="979"/>
      <c r="IA770" s="979"/>
      <c r="IB770" s="979"/>
      <c r="IC770" s="979"/>
      <c r="ID770" s="979"/>
      <c r="IE770" s="979"/>
      <c r="IF770" s="979"/>
      <c r="IG770" s="979"/>
      <c r="IH770" s="979"/>
      <c r="II770" s="979"/>
      <c r="IJ770" s="979"/>
      <c r="IK770" s="979"/>
      <c r="IL770" s="979"/>
      <c r="IM770" s="979"/>
      <c r="IN770" s="979"/>
      <c r="IO770" s="979"/>
      <c r="IP770" s="979"/>
      <c r="IQ770" s="979"/>
      <c r="IR770" s="979"/>
      <c r="IS770" s="979"/>
      <c r="IT770" s="979"/>
      <c r="IU770" s="979"/>
      <c r="IV770" s="979"/>
      <c r="IW770" s="979"/>
      <c r="IX770" s="979"/>
      <c r="IY770" s="979"/>
      <c r="IZ770" s="979"/>
      <c r="JA770" s="979"/>
      <c r="JB770" s="979"/>
      <c r="JC770" s="979"/>
      <c r="JD770" s="979"/>
      <c r="JE770" s="979"/>
      <c r="JF770" s="979"/>
      <c r="JG770" s="979"/>
      <c r="JH770" s="979"/>
      <c r="JI770" s="979"/>
      <c r="JJ770" s="979"/>
      <c r="JK770" s="979"/>
      <c r="JL770" s="979"/>
      <c r="JM770" s="979"/>
      <c r="JN770" s="979"/>
      <c r="JO770" s="979"/>
      <c r="JP770" s="979"/>
      <c r="JQ770" s="979"/>
      <c r="JR770" s="979"/>
      <c r="JS770" s="979"/>
      <c r="JT770" s="979"/>
      <c r="JU770" s="979"/>
      <c r="JV770" s="979"/>
      <c r="JW770" s="979"/>
      <c r="JX770" s="979"/>
      <c r="JY770" s="979"/>
      <c r="JZ770" s="979"/>
      <c r="KA770" s="979"/>
      <c r="KB770" s="984"/>
    </row>
    <row r="771" spans="2:288" ht="15" customHeight="1" x14ac:dyDescent="0.25">
      <c r="B771" s="1590" t="s">
        <v>1902</v>
      </c>
      <c r="C771" s="1588" t="str">
        <v/>
      </c>
      <c r="D771" s="1588" t="str">
        <v/>
      </c>
      <c r="E771" s="1588" t="str">
        <v/>
      </c>
      <c r="F771" s="1588" t="str">
        <v/>
      </c>
      <c r="G771" s="1588" t="str">
        <v/>
      </c>
      <c r="H771" s="979"/>
      <c r="I771" s="979"/>
      <c r="J771" s="979"/>
      <c r="K771" s="979"/>
      <c r="L771" s="979"/>
      <c r="M771" s="979"/>
      <c r="N771" s="979"/>
      <c r="O771" s="979"/>
      <c r="P771" s="979"/>
      <c r="Q771" s="979"/>
      <c r="R771" s="979"/>
      <c r="S771" s="979"/>
      <c r="T771" s="979"/>
      <c r="U771" s="979"/>
      <c r="V771" s="979"/>
      <c r="W771" s="979"/>
      <c r="X771" s="979"/>
      <c r="Y771" s="979"/>
      <c r="Z771" s="979"/>
      <c r="AA771" s="979"/>
      <c r="AB771" s="979"/>
      <c r="AC771" s="979"/>
      <c r="AD771" s="979"/>
      <c r="AE771" s="979"/>
      <c r="AF771" s="979"/>
      <c r="AG771" s="979"/>
      <c r="AH771" s="979"/>
      <c r="AI771" s="979"/>
      <c r="AJ771" s="979"/>
      <c r="AK771" s="979"/>
      <c r="AL771" s="979"/>
      <c r="AM771" s="979"/>
      <c r="AN771" s="979"/>
      <c r="AO771" s="979"/>
      <c r="AP771" s="979"/>
      <c r="AQ771" s="979"/>
      <c r="AR771" s="979"/>
      <c r="AS771" s="979"/>
      <c r="AT771" s="979"/>
      <c r="AU771" s="979"/>
      <c r="AV771" s="979"/>
      <c r="AW771" s="979"/>
      <c r="AX771" s="979"/>
      <c r="AY771" s="979"/>
      <c r="AZ771" s="979"/>
      <c r="BA771" s="979"/>
      <c r="BB771" s="979"/>
      <c r="BC771" s="979"/>
      <c r="BD771" s="979"/>
      <c r="BE771" s="979"/>
      <c r="BF771" s="979"/>
      <c r="BG771" s="979"/>
      <c r="BH771" s="979"/>
      <c r="BI771" s="979"/>
      <c r="BJ771" s="979"/>
      <c r="BK771" s="979"/>
      <c r="BL771" s="979"/>
      <c r="BM771" s="979"/>
      <c r="BN771" s="979"/>
      <c r="BO771" s="979"/>
      <c r="BP771" s="979"/>
      <c r="BQ771" s="979"/>
      <c r="BR771" s="979"/>
      <c r="BS771" s="979"/>
      <c r="BT771" s="979"/>
      <c r="BU771" s="979"/>
      <c r="BV771" s="979"/>
      <c r="BW771" s="979"/>
      <c r="BX771" s="979"/>
      <c r="BY771" s="979"/>
      <c r="BZ771" s="979"/>
      <c r="CA771" s="979"/>
      <c r="CB771" s="979"/>
      <c r="CC771" s="979"/>
      <c r="CD771" s="979"/>
      <c r="CE771" s="979"/>
      <c r="CF771" s="979"/>
      <c r="CG771" s="979"/>
      <c r="CH771" s="979"/>
      <c r="CI771" s="979"/>
      <c r="CJ771" s="979"/>
      <c r="CK771" s="979"/>
      <c r="CL771" s="979"/>
      <c r="CM771" s="979"/>
      <c r="CN771" s="979"/>
      <c r="CO771" s="979"/>
      <c r="CP771" s="979"/>
      <c r="CQ771" s="979"/>
      <c r="CR771" s="979"/>
      <c r="CS771" s="979"/>
      <c r="CT771" s="979"/>
      <c r="CU771" s="979"/>
      <c r="CV771" s="979"/>
      <c r="CW771" s="979"/>
      <c r="CX771" s="979"/>
      <c r="CY771" s="979"/>
      <c r="CZ771" s="979"/>
      <c r="DA771" s="979"/>
      <c r="DB771" s="979"/>
      <c r="DC771" s="979"/>
      <c r="DD771" s="979"/>
      <c r="DE771" s="979"/>
      <c r="DF771" s="979"/>
      <c r="DG771" s="979"/>
      <c r="DH771" s="979"/>
      <c r="DI771" s="979"/>
      <c r="DJ771" s="979"/>
      <c r="DK771" s="979"/>
      <c r="DL771" s="979"/>
      <c r="DM771" s="979"/>
      <c r="DN771" s="979"/>
      <c r="DO771" s="979"/>
      <c r="DP771" s="979"/>
      <c r="DQ771" s="979"/>
      <c r="DR771" s="979"/>
      <c r="DS771" s="979"/>
      <c r="DT771" s="979"/>
      <c r="DU771" s="979"/>
      <c r="DV771" s="979"/>
      <c r="DW771" s="979"/>
      <c r="DX771" s="979"/>
      <c r="DY771" s="979"/>
      <c r="DZ771" s="979"/>
      <c r="EA771" s="979"/>
      <c r="EB771" s="979"/>
      <c r="EC771" s="979"/>
      <c r="ED771" s="979"/>
      <c r="EE771" s="979"/>
      <c r="EF771" s="979"/>
      <c r="EG771" s="979"/>
      <c r="EH771" s="979"/>
      <c r="EI771" s="979"/>
      <c r="EJ771" s="979"/>
      <c r="EK771" s="979"/>
      <c r="EL771" s="979"/>
      <c r="EM771" s="979"/>
      <c r="EN771" s="979"/>
      <c r="EO771" s="979"/>
      <c r="EP771" s="979"/>
      <c r="EQ771" s="979"/>
      <c r="ER771" s="979"/>
      <c r="ES771" s="979"/>
      <c r="ET771" s="979"/>
      <c r="EU771" s="979"/>
      <c r="EV771" s="979"/>
      <c r="EW771" s="979"/>
      <c r="EX771" s="979"/>
      <c r="EY771" s="979"/>
      <c r="EZ771" s="979"/>
      <c r="FA771" s="979"/>
      <c r="FB771" s="979"/>
      <c r="FC771" s="979"/>
      <c r="FD771" s="979"/>
      <c r="FE771" s="979"/>
      <c r="FF771" s="979"/>
      <c r="FG771" s="979"/>
      <c r="FH771" s="979"/>
      <c r="FI771" s="979"/>
      <c r="FJ771" s="979"/>
      <c r="FK771" s="979"/>
      <c r="FL771" s="979"/>
      <c r="FM771" s="979"/>
      <c r="FN771" s="979"/>
      <c r="FO771" s="979"/>
      <c r="FP771" s="979"/>
      <c r="FQ771" s="979"/>
      <c r="FR771" s="979"/>
      <c r="FS771" s="979"/>
      <c r="FT771" s="979"/>
      <c r="FU771" s="979"/>
      <c r="FV771" s="979"/>
      <c r="FW771" s="979"/>
      <c r="FX771" s="979"/>
      <c r="FY771" s="979"/>
      <c r="FZ771" s="979"/>
      <c r="GA771" s="979"/>
      <c r="GB771" s="979"/>
      <c r="GC771" s="979"/>
      <c r="GD771" s="979"/>
      <c r="GE771" s="979"/>
      <c r="GF771" s="979"/>
      <c r="GG771" s="979"/>
      <c r="GH771" s="979"/>
      <c r="GI771" s="979"/>
      <c r="GJ771" s="979"/>
      <c r="GK771" s="979"/>
      <c r="GL771" s="979"/>
      <c r="GM771" s="979"/>
      <c r="GN771" s="979"/>
      <c r="GO771" s="979"/>
      <c r="GP771" s="979"/>
      <c r="GQ771" s="979"/>
      <c r="GR771" s="979"/>
      <c r="GS771" s="979"/>
      <c r="GT771" s="979"/>
      <c r="GU771" s="979"/>
      <c r="GV771" s="979"/>
      <c r="GW771" s="979"/>
      <c r="GX771" s="979"/>
      <c r="GY771" s="979"/>
      <c r="GZ771" s="979"/>
      <c r="HA771" s="979"/>
      <c r="HB771" s="979"/>
      <c r="HC771" s="979"/>
      <c r="HD771" s="979"/>
      <c r="HE771" s="979"/>
      <c r="HF771" s="979"/>
      <c r="HG771" s="979"/>
      <c r="HH771" s="979"/>
      <c r="HI771" s="979"/>
      <c r="HJ771" s="979"/>
      <c r="HK771" s="979"/>
      <c r="HL771" s="979"/>
      <c r="HM771" s="979"/>
      <c r="HN771" s="979"/>
      <c r="HO771" s="979"/>
      <c r="HP771" s="979"/>
      <c r="HQ771" s="979"/>
      <c r="HR771" s="979"/>
      <c r="HS771" s="979"/>
      <c r="HT771" s="979"/>
      <c r="HU771" s="979"/>
      <c r="HV771" s="979"/>
      <c r="HW771" s="979"/>
      <c r="HX771" s="979"/>
      <c r="HY771" s="979"/>
      <c r="HZ771" s="979"/>
      <c r="IA771" s="979"/>
      <c r="IB771" s="979"/>
      <c r="IC771" s="979"/>
      <c r="ID771" s="979"/>
      <c r="IE771" s="979"/>
      <c r="IF771" s="979"/>
      <c r="IG771" s="979"/>
      <c r="IH771" s="979"/>
      <c r="II771" s="979"/>
      <c r="IJ771" s="979"/>
      <c r="IK771" s="979"/>
      <c r="IL771" s="979"/>
      <c r="IM771" s="979"/>
      <c r="IN771" s="979"/>
      <c r="IO771" s="979"/>
      <c r="IP771" s="979"/>
      <c r="IQ771" s="979"/>
      <c r="IR771" s="979"/>
      <c r="IS771" s="979"/>
      <c r="IT771" s="979"/>
      <c r="IU771" s="979"/>
      <c r="IV771" s="979"/>
      <c r="IW771" s="979"/>
      <c r="IX771" s="979"/>
      <c r="IY771" s="979"/>
      <c r="IZ771" s="979"/>
      <c r="JA771" s="979"/>
      <c r="JB771" s="979"/>
      <c r="JC771" s="979"/>
      <c r="JD771" s="979"/>
      <c r="JE771" s="979"/>
      <c r="JF771" s="979"/>
      <c r="JG771" s="979"/>
      <c r="JH771" s="979"/>
      <c r="JI771" s="979"/>
      <c r="JJ771" s="979"/>
      <c r="JK771" s="979"/>
      <c r="JL771" s="979"/>
      <c r="JM771" s="979"/>
      <c r="JN771" s="979"/>
      <c r="JO771" s="979"/>
      <c r="JP771" s="979"/>
      <c r="JQ771" s="979"/>
      <c r="JR771" s="979"/>
      <c r="JS771" s="979"/>
      <c r="JT771" s="979"/>
      <c r="JU771" s="979"/>
      <c r="JV771" s="979"/>
      <c r="JW771" s="979"/>
      <c r="JX771" s="979"/>
      <c r="JY771" s="979"/>
      <c r="JZ771" s="979"/>
      <c r="KA771" s="979"/>
      <c r="KB771" s="984"/>
    </row>
    <row r="772" spans="2:288" ht="15" customHeight="1" x14ac:dyDescent="0.25">
      <c r="B772" s="1590" t="s">
        <v>1903</v>
      </c>
      <c r="C772" s="1588" t="str">
        <v/>
      </c>
      <c r="D772" s="1588" t="str">
        <v/>
      </c>
      <c r="E772" s="1588" t="str">
        <v/>
      </c>
      <c r="F772" s="1588" t="str">
        <v/>
      </c>
      <c r="G772" s="1588" t="str">
        <v/>
      </c>
      <c r="H772" s="979"/>
      <c r="I772" s="979"/>
      <c r="J772" s="979"/>
      <c r="K772" s="979"/>
      <c r="L772" s="979"/>
      <c r="M772" s="979"/>
      <c r="N772" s="979"/>
      <c r="O772" s="979"/>
      <c r="P772" s="979"/>
      <c r="Q772" s="979"/>
      <c r="R772" s="979"/>
      <c r="S772" s="979"/>
      <c r="T772" s="979"/>
      <c r="U772" s="979"/>
      <c r="V772" s="979"/>
      <c r="W772" s="979"/>
      <c r="X772" s="979"/>
      <c r="Y772" s="979"/>
      <c r="Z772" s="979"/>
      <c r="AA772" s="979"/>
      <c r="AB772" s="979"/>
      <c r="AC772" s="979"/>
      <c r="AD772" s="979"/>
      <c r="AE772" s="979"/>
      <c r="AF772" s="979"/>
      <c r="AG772" s="979"/>
      <c r="AH772" s="979"/>
      <c r="AI772" s="979"/>
      <c r="AJ772" s="979"/>
      <c r="AK772" s="979"/>
      <c r="AL772" s="979"/>
      <c r="AM772" s="979"/>
      <c r="AN772" s="979"/>
      <c r="AO772" s="979"/>
      <c r="AP772" s="979"/>
      <c r="AQ772" s="979"/>
      <c r="AR772" s="979"/>
      <c r="AS772" s="979"/>
      <c r="AT772" s="979"/>
      <c r="AU772" s="979"/>
      <c r="AV772" s="979"/>
      <c r="AW772" s="979"/>
      <c r="AX772" s="979"/>
      <c r="AY772" s="979"/>
      <c r="AZ772" s="979"/>
      <c r="BA772" s="979"/>
      <c r="BB772" s="979"/>
      <c r="BC772" s="979"/>
      <c r="BD772" s="979"/>
      <c r="BE772" s="979"/>
      <c r="BF772" s="979"/>
      <c r="BG772" s="979"/>
      <c r="BH772" s="979"/>
      <c r="BI772" s="979"/>
      <c r="BJ772" s="979"/>
      <c r="BK772" s="979"/>
      <c r="BL772" s="979"/>
      <c r="BM772" s="979"/>
      <c r="BN772" s="979"/>
      <c r="BO772" s="979"/>
      <c r="BP772" s="979"/>
      <c r="BQ772" s="979"/>
      <c r="BR772" s="979"/>
      <c r="BS772" s="979"/>
      <c r="BT772" s="979"/>
      <c r="BU772" s="979"/>
      <c r="BV772" s="979"/>
      <c r="BW772" s="979"/>
      <c r="BX772" s="979"/>
      <c r="BY772" s="979"/>
      <c r="BZ772" s="979"/>
      <c r="CA772" s="979"/>
      <c r="CB772" s="979"/>
      <c r="CC772" s="979"/>
      <c r="CD772" s="979"/>
      <c r="CE772" s="979"/>
      <c r="CF772" s="979"/>
      <c r="CG772" s="979"/>
      <c r="CH772" s="979"/>
      <c r="CI772" s="979"/>
      <c r="CJ772" s="979"/>
      <c r="CK772" s="979"/>
      <c r="CL772" s="979"/>
      <c r="CM772" s="979"/>
      <c r="CN772" s="979"/>
      <c r="CO772" s="979"/>
      <c r="CP772" s="979"/>
      <c r="CQ772" s="979"/>
      <c r="CR772" s="979"/>
      <c r="CS772" s="979"/>
      <c r="CT772" s="979"/>
      <c r="CU772" s="979"/>
      <c r="CV772" s="979"/>
      <c r="CW772" s="979"/>
      <c r="CX772" s="979"/>
      <c r="CY772" s="979"/>
      <c r="CZ772" s="979"/>
      <c r="DA772" s="979"/>
      <c r="DB772" s="979"/>
      <c r="DC772" s="979"/>
      <c r="DD772" s="979"/>
      <c r="DE772" s="979"/>
      <c r="DF772" s="979"/>
      <c r="DG772" s="979"/>
      <c r="DH772" s="979"/>
      <c r="DI772" s="979"/>
      <c r="DJ772" s="979"/>
      <c r="DK772" s="979"/>
      <c r="DL772" s="979"/>
      <c r="DM772" s="979"/>
      <c r="DN772" s="979"/>
      <c r="DO772" s="979"/>
      <c r="DP772" s="979"/>
      <c r="DQ772" s="979"/>
      <c r="DR772" s="979"/>
      <c r="DS772" s="979"/>
      <c r="DT772" s="979"/>
      <c r="DU772" s="979"/>
      <c r="DV772" s="979"/>
      <c r="DW772" s="979"/>
      <c r="DX772" s="979"/>
      <c r="DY772" s="979"/>
      <c r="DZ772" s="979"/>
      <c r="EA772" s="979"/>
      <c r="EB772" s="979"/>
      <c r="EC772" s="979"/>
      <c r="ED772" s="979"/>
      <c r="EE772" s="979"/>
      <c r="EF772" s="979"/>
      <c r="EG772" s="979"/>
      <c r="EH772" s="979"/>
      <c r="EI772" s="979"/>
      <c r="EJ772" s="979"/>
      <c r="EK772" s="979"/>
      <c r="EL772" s="979"/>
      <c r="EM772" s="979"/>
      <c r="EN772" s="979"/>
      <c r="EO772" s="979"/>
      <c r="EP772" s="979"/>
      <c r="EQ772" s="979"/>
      <c r="ER772" s="979"/>
      <c r="ES772" s="979"/>
      <c r="ET772" s="979"/>
      <c r="EU772" s="979"/>
      <c r="EV772" s="979"/>
      <c r="EW772" s="979"/>
      <c r="EX772" s="979"/>
      <c r="EY772" s="979"/>
      <c r="EZ772" s="979"/>
      <c r="FA772" s="979"/>
      <c r="FB772" s="979"/>
      <c r="FC772" s="979"/>
      <c r="FD772" s="979"/>
      <c r="FE772" s="979"/>
      <c r="FF772" s="979"/>
      <c r="FG772" s="979"/>
      <c r="FH772" s="979"/>
      <c r="FI772" s="979"/>
      <c r="FJ772" s="979"/>
      <c r="FK772" s="979"/>
      <c r="FL772" s="979"/>
      <c r="FM772" s="979"/>
      <c r="FN772" s="979"/>
      <c r="FO772" s="979"/>
      <c r="FP772" s="979"/>
      <c r="FQ772" s="979"/>
      <c r="FR772" s="979"/>
      <c r="FS772" s="979"/>
      <c r="FT772" s="979"/>
      <c r="FU772" s="979"/>
      <c r="FV772" s="979"/>
      <c r="FW772" s="979"/>
      <c r="FX772" s="979"/>
      <c r="FY772" s="979"/>
      <c r="FZ772" s="979"/>
      <c r="GA772" s="979"/>
      <c r="GB772" s="979"/>
      <c r="GC772" s="979"/>
      <c r="GD772" s="979"/>
      <c r="GE772" s="979"/>
      <c r="GF772" s="979"/>
      <c r="GG772" s="979"/>
      <c r="GH772" s="979"/>
      <c r="GI772" s="979"/>
      <c r="GJ772" s="979"/>
      <c r="GK772" s="979"/>
      <c r="GL772" s="979"/>
      <c r="GM772" s="979"/>
      <c r="GN772" s="979"/>
      <c r="GO772" s="979"/>
      <c r="GP772" s="979"/>
      <c r="GQ772" s="979"/>
      <c r="GR772" s="979"/>
      <c r="GS772" s="979"/>
      <c r="GT772" s="979"/>
      <c r="GU772" s="979"/>
      <c r="GV772" s="979"/>
      <c r="GW772" s="979"/>
      <c r="GX772" s="979"/>
      <c r="GY772" s="979"/>
      <c r="GZ772" s="979"/>
      <c r="HA772" s="979"/>
      <c r="HB772" s="979"/>
      <c r="HC772" s="979"/>
      <c r="HD772" s="979"/>
      <c r="HE772" s="979"/>
      <c r="HF772" s="979"/>
      <c r="HG772" s="979"/>
      <c r="HH772" s="979"/>
      <c r="HI772" s="979"/>
      <c r="HJ772" s="979"/>
      <c r="HK772" s="979"/>
      <c r="HL772" s="979"/>
      <c r="HM772" s="979"/>
      <c r="HN772" s="979"/>
      <c r="HO772" s="979"/>
      <c r="HP772" s="979"/>
      <c r="HQ772" s="979"/>
      <c r="HR772" s="979"/>
      <c r="HS772" s="979"/>
      <c r="HT772" s="979"/>
      <c r="HU772" s="979"/>
      <c r="HV772" s="979"/>
      <c r="HW772" s="979"/>
      <c r="HX772" s="979"/>
      <c r="HY772" s="979"/>
      <c r="HZ772" s="979"/>
      <c r="IA772" s="979"/>
      <c r="IB772" s="979"/>
      <c r="IC772" s="979"/>
      <c r="ID772" s="979"/>
      <c r="IE772" s="979"/>
      <c r="IF772" s="979"/>
      <c r="IG772" s="979"/>
      <c r="IH772" s="979"/>
      <c r="II772" s="979"/>
      <c r="IJ772" s="979"/>
      <c r="IK772" s="979"/>
      <c r="IL772" s="979"/>
      <c r="IM772" s="979"/>
      <c r="IN772" s="979"/>
      <c r="IO772" s="979"/>
      <c r="IP772" s="979"/>
      <c r="IQ772" s="979"/>
      <c r="IR772" s="979"/>
      <c r="IS772" s="979"/>
      <c r="IT772" s="979"/>
      <c r="IU772" s="979"/>
      <c r="IV772" s="979"/>
      <c r="IW772" s="979"/>
      <c r="IX772" s="979"/>
      <c r="IY772" s="979"/>
      <c r="IZ772" s="979"/>
      <c r="JA772" s="979"/>
      <c r="JB772" s="979"/>
      <c r="JC772" s="979"/>
      <c r="JD772" s="979"/>
      <c r="JE772" s="979"/>
      <c r="JF772" s="979"/>
      <c r="JG772" s="979"/>
      <c r="JH772" s="979"/>
      <c r="JI772" s="979"/>
      <c r="JJ772" s="979"/>
      <c r="JK772" s="979"/>
      <c r="JL772" s="979"/>
      <c r="JM772" s="979"/>
      <c r="JN772" s="979"/>
      <c r="JO772" s="979"/>
      <c r="JP772" s="979"/>
      <c r="JQ772" s="979"/>
      <c r="JR772" s="979"/>
      <c r="JS772" s="979"/>
      <c r="JT772" s="979"/>
      <c r="JU772" s="979"/>
      <c r="JV772" s="979"/>
      <c r="JW772" s="979"/>
      <c r="JX772" s="979"/>
      <c r="JY772" s="979"/>
      <c r="JZ772" s="979"/>
      <c r="KA772" s="979"/>
      <c r="KB772" s="984"/>
    </row>
    <row r="773" spans="2:288" ht="15" customHeight="1" x14ac:dyDescent="0.25">
      <c r="B773" s="1590" t="s">
        <v>1904</v>
      </c>
      <c r="C773" s="1588" t="str">
        <v/>
      </c>
      <c r="D773" s="1588" t="str">
        <v/>
      </c>
      <c r="E773" s="1588" t="str">
        <v/>
      </c>
      <c r="F773" s="1588" t="str">
        <v/>
      </c>
      <c r="G773" s="1588" t="str">
        <v/>
      </c>
      <c r="H773" s="979"/>
      <c r="I773" s="979"/>
      <c r="J773" s="979"/>
      <c r="K773" s="979"/>
      <c r="L773" s="979"/>
      <c r="M773" s="979"/>
      <c r="N773" s="979"/>
      <c r="O773" s="979"/>
      <c r="P773" s="979"/>
      <c r="Q773" s="979"/>
      <c r="R773" s="979"/>
      <c r="S773" s="979"/>
      <c r="T773" s="979"/>
      <c r="U773" s="979"/>
      <c r="V773" s="979"/>
      <c r="W773" s="979"/>
      <c r="X773" s="979"/>
      <c r="Y773" s="979"/>
      <c r="Z773" s="979"/>
      <c r="AA773" s="979"/>
      <c r="AB773" s="979"/>
      <c r="AC773" s="979"/>
      <c r="AD773" s="979"/>
      <c r="AE773" s="979"/>
      <c r="AF773" s="979"/>
      <c r="AG773" s="979"/>
      <c r="AH773" s="979"/>
      <c r="AI773" s="979"/>
      <c r="AJ773" s="979"/>
      <c r="AK773" s="979"/>
      <c r="AL773" s="979"/>
      <c r="AM773" s="979"/>
      <c r="AN773" s="979"/>
      <c r="AO773" s="979"/>
      <c r="AP773" s="979"/>
      <c r="AQ773" s="979"/>
      <c r="AR773" s="979"/>
      <c r="AS773" s="979"/>
      <c r="AT773" s="979"/>
      <c r="AU773" s="979"/>
      <c r="AV773" s="979"/>
      <c r="AW773" s="979"/>
      <c r="AX773" s="979"/>
      <c r="AY773" s="979"/>
      <c r="AZ773" s="979"/>
      <c r="BA773" s="979"/>
      <c r="BB773" s="979"/>
      <c r="BC773" s="979"/>
      <c r="BD773" s="979"/>
      <c r="BE773" s="979"/>
      <c r="BF773" s="979"/>
      <c r="BG773" s="979"/>
      <c r="BH773" s="979"/>
      <c r="BI773" s="979"/>
      <c r="BJ773" s="979"/>
      <c r="BK773" s="979"/>
      <c r="BL773" s="979"/>
      <c r="BM773" s="979"/>
      <c r="BN773" s="979"/>
      <c r="BO773" s="979"/>
      <c r="BP773" s="979"/>
      <c r="BQ773" s="979"/>
      <c r="BR773" s="979"/>
      <c r="BS773" s="979"/>
      <c r="BT773" s="979"/>
      <c r="BU773" s="979"/>
      <c r="BV773" s="979"/>
      <c r="BW773" s="979"/>
      <c r="BX773" s="979"/>
      <c r="BY773" s="979"/>
      <c r="BZ773" s="979"/>
      <c r="CA773" s="979"/>
      <c r="CB773" s="979"/>
      <c r="CC773" s="979"/>
      <c r="CD773" s="979"/>
      <c r="CE773" s="979"/>
      <c r="CF773" s="979"/>
      <c r="CG773" s="979"/>
      <c r="CH773" s="979"/>
      <c r="CI773" s="979"/>
      <c r="CJ773" s="979"/>
      <c r="CK773" s="979"/>
      <c r="CL773" s="979"/>
      <c r="CM773" s="979"/>
      <c r="CN773" s="979"/>
      <c r="CO773" s="979"/>
      <c r="CP773" s="979"/>
      <c r="CQ773" s="979"/>
      <c r="CR773" s="979"/>
      <c r="CS773" s="979"/>
      <c r="CT773" s="979"/>
      <c r="CU773" s="979"/>
      <c r="CV773" s="979"/>
      <c r="CW773" s="979"/>
      <c r="CX773" s="979"/>
      <c r="CY773" s="979"/>
      <c r="CZ773" s="979"/>
      <c r="DA773" s="979"/>
      <c r="DB773" s="979"/>
      <c r="DC773" s="979"/>
      <c r="DD773" s="979"/>
      <c r="DE773" s="979"/>
      <c r="DF773" s="979"/>
      <c r="DG773" s="979"/>
      <c r="DH773" s="979"/>
      <c r="DI773" s="979"/>
      <c r="DJ773" s="979"/>
      <c r="DK773" s="979"/>
      <c r="DL773" s="979"/>
      <c r="DM773" s="979"/>
      <c r="DN773" s="979"/>
      <c r="DO773" s="979"/>
      <c r="DP773" s="979"/>
      <c r="DQ773" s="979"/>
      <c r="DR773" s="979"/>
      <c r="DS773" s="979"/>
      <c r="DT773" s="979"/>
      <c r="DU773" s="979"/>
      <c r="DV773" s="979"/>
      <c r="DW773" s="979"/>
      <c r="DX773" s="979"/>
      <c r="DY773" s="979"/>
      <c r="DZ773" s="979"/>
      <c r="EA773" s="979"/>
      <c r="EB773" s="979"/>
      <c r="EC773" s="979"/>
      <c r="ED773" s="979"/>
      <c r="EE773" s="979"/>
      <c r="EF773" s="979"/>
      <c r="EG773" s="979"/>
      <c r="EH773" s="979"/>
      <c r="EI773" s="979"/>
      <c r="EJ773" s="979"/>
      <c r="EK773" s="979"/>
      <c r="EL773" s="979"/>
      <c r="EM773" s="979"/>
      <c r="EN773" s="979"/>
      <c r="EO773" s="979"/>
      <c r="EP773" s="979"/>
      <c r="EQ773" s="979"/>
      <c r="ER773" s="979"/>
      <c r="ES773" s="979"/>
      <c r="ET773" s="979"/>
      <c r="EU773" s="979"/>
      <c r="EV773" s="979"/>
      <c r="EW773" s="979"/>
      <c r="EX773" s="979"/>
      <c r="EY773" s="979"/>
      <c r="EZ773" s="979"/>
      <c r="FA773" s="979"/>
      <c r="FB773" s="979"/>
      <c r="FC773" s="979"/>
      <c r="FD773" s="979"/>
      <c r="FE773" s="979"/>
      <c r="FF773" s="979"/>
      <c r="FG773" s="979"/>
      <c r="FH773" s="979"/>
      <c r="FI773" s="979"/>
      <c r="FJ773" s="979"/>
      <c r="FK773" s="979"/>
      <c r="FL773" s="979"/>
      <c r="FM773" s="979"/>
      <c r="FN773" s="979"/>
      <c r="FO773" s="979"/>
      <c r="FP773" s="979"/>
      <c r="FQ773" s="979"/>
      <c r="FR773" s="979"/>
      <c r="FS773" s="979"/>
      <c r="FT773" s="979"/>
      <c r="FU773" s="979"/>
      <c r="FV773" s="979"/>
      <c r="FW773" s="979"/>
      <c r="FX773" s="979"/>
      <c r="FY773" s="979"/>
      <c r="FZ773" s="979"/>
      <c r="GA773" s="979"/>
      <c r="GB773" s="979"/>
      <c r="GC773" s="979"/>
      <c r="GD773" s="979"/>
      <c r="GE773" s="979"/>
      <c r="GF773" s="979"/>
      <c r="GG773" s="979"/>
      <c r="GH773" s="979"/>
      <c r="GI773" s="979"/>
      <c r="GJ773" s="979"/>
      <c r="GK773" s="979"/>
      <c r="GL773" s="979"/>
      <c r="GM773" s="979"/>
      <c r="GN773" s="979"/>
      <c r="GO773" s="979"/>
      <c r="GP773" s="979"/>
      <c r="GQ773" s="979"/>
      <c r="GR773" s="979"/>
      <c r="GS773" s="979"/>
      <c r="GT773" s="979"/>
      <c r="GU773" s="979"/>
      <c r="GV773" s="979"/>
      <c r="GW773" s="979"/>
      <c r="GX773" s="979"/>
      <c r="GY773" s="979"/>
      <c r="GZ773" s="979"/>
      <c r="HA773" s="979"/>
      <c r="HB773" s="979"/>
      <c r="HC773" s="979"/>
      <c r="HD773" s="979"/>
      <c r="HE773" s="979"/>
      <c r="HF773" s="979"/>
      <c r="HG773" s="979"/>
      <c r="HH773" s="979"/>
      <c r="HI773" s="979"/>
      <c r="HJ773" s="979"/>
      <c r="HK773" s="979"/>
      <c r="HL773" s="979"/>
      <c r="HM773" s="979"/>
      <c r="HN773" s="979"/>
      <c r="HO773" s="979"/>
      <c r="HP773" s="979"/>
      <c r="HQ773" s="979"/>
      <c r="HR773" s="979"/>
      <c r="HS773" s="979"/>
      <c r="HT773" s="979"/>
      <c r="HU773" s="979"/>
      <c r="HV773" s="979"/>
      <c r="HW773" s="979"/>
      <c r="HX773" s="979"/>
      <c r="HY773" s="979"/>
      <c r="HZ773" s="979"/>
      <c r="IA773" s="979"/>
      <c r="IB773" s="979"/>
      <c r="IC773" s="979"/>
      <c r="ID773" s="979"/>
      <c r="IE773" s="979"/>
      <c r="IF773" s="979"/>
      <c r="IG773" s="979"/>
      <c r="IH773" s="979"/>
      <c r="II773" s="979"/>
      <c r="IJ773" s="979"/>
      <c r="IK773" s="979"/>
      <c r="IL773" s="979"/>
      <c r="IM773" s="979"/>
      <c r="IN773" s="979"/>
      <c r="IO773" s="979"/>
      <c r="IP773" s="979"/>
      <c r="IQ773" s="979"/>
      <c r="IR773" s="979"/>
      <c r="IS773" s="979"/>
      <c r="IT773" s="979"/>
      <c r="IU773" s="979"/>
      <c r="IV773" s="979"/>
      <c r="IW773" s="979"/>
      <c r="IX773" s="979"/>
      <c r="IY773" s="979"/>
      <c r="IZ773" s="979"/>
      <c r="JA773" s="979"/>
      <c r="JB773" s="979"/>
      <c r="JC773" s="979"/>
      <c r="JD773" s="979"/>
      <c r="JE773" s="979"/>
      <c r="JF773" s="979"/>
      <c r="JG773" s="979"/>
      <c r="JH773" s="979"/>
      <c r="JI773" s="979"/>
      <c r="JJ773" s="979"/>
      <c r="JK773" s="979"/>
      <c r="JL773" s="979"/>
      <c r="JM773" s="979"/>
      <c r="JN773" s="979"/>
      <c r="JO773" s="979"/>
      <c r="JP773" s="979"/>
      <c r="JQ773" s="979"/>
      <c r="JR773" s="979"/>
      <c r="JS773" s="979"/>
      <c r="JT773" s="979"/>
      <c r="JU773" s="979"/>
      <c r="JV773" s="979"/>
      <c r="JW773" s="979"/>
      <c r="JX773" s="979"/>
      <c r="JY773" s="979"/>
      <c r="JZ773" s="979"/>
      <c r="KA773" s="979"/>
      <c r="KB773" s="984"/>
    </row>
    <row r="774" spans="2:288" ht="15" customHeight="1" x14ac:dyDescent="0.25">
      <c r="B774" s="1590" t="s">
        <v>1905</v>
      </c>
      <c r="C774" s="1588" t="str">
        <v/>
      </c>
      <c r="D774" s="1588" t="str">
        <v/>
      </c>
      <c r="E774" s="1588" t="str">
        <v/>
      </c>
      <c r="F774" s="1588" t="str">
        <v/>
      </c>
      <c r="G774" s="1588" t="str">
        <v/>
      </c>
      <c r="H774" s="979"/>
      <c r="I774" s="979"/>
      <c r="J774" s="979"/>
      <c r="K774" s="979"/>
      <c r="L774" s="979"/>
      <c r="M774" s="979"/>
      <c r="N774" s="979"/>
      <c r="O774" s="979"/>
      <c r="P774" s="979"/>
      <c r="Q774" s="979"/>
      <c r="R774" s="979"/>
      <c r="S774" s="979"/>
      <c r="T774" s="979"/>
      <c r="U774" s="979"/>
      <c r="V774" s="979"/>
      <c r="W774" s="979"/>
      <c r="X774" s="979"/>
      <c r="Y774" s="979"/>
      <c r="Z774" s="979"/>
      <c r="AA774" s="979"/>
      <c r="AB774" s="979"/>
      <c r="AC774" s="979"/>
      <c r="AD774" s="979"/>
      <c r="AE774" s="979"/>
      <c r="AF774" s="979"/>
      <c r="AG774" s="979"/>
      <c r="AH774" s="979"/>
      <c r="AI774" s="979"/>
      <c r="AJ774" s="979"/>
      <c r="AK774" s="979"/>
      <c r="AL774" s="979"/>
      <c r="AM774" s="979"/>
      <c r="AN774" s="979"/>
      <c r="AO774" s="979"/>
      <c r="AP774" s="979"/>
      <c r="AQ774" s="979"/>
      <c r="AR774" s="979"/>
      <c r="AS774" s="979"/>
      <c r="AT774" s="979"/>
      <c r="AU774" s="979"/>
      <c r="AV774" s="979"/>
      <c r="AW774" s="979"/>
      <c r="AX774" s="979"/>
      <c r="AY774" s="979"/>
      <c r="AZ774" s="979"/>
      <c r="BA774" s="979"/>
      <c r="BB774" s="979"/>
      <c r="BC774" s="979"/>
      <c r="BD774" s="979"/>
      <c r="BE774" s="979"/>
      <c r="BF774" s="979"/>
      <c r="BG774" s="979"/>
      <c r="BH774" s="979"/>
      <c r="BI774" s="979"/>
      <c r="BJ774" s="979"/>
      <c r="BK774" s="979"/>
      <c r="BL774" s="979"/>
      <c r="BM774" s="979"/>
      <c r="BN774" s="979"/>
      <c r="BO774" s="979"/>
      <c r="BP774" s="979"/>
      <c r="BQ774" s="979"/>
      <c r="BR774" s="979"/>
      <c r="BS774" s="979"/>
      <c r="BT774" s="979"/>
      <c r="BU774" s="979"/>
      <c r="BV774" s="979"/>
      <c r="BW774" s="979"/>
      <c r="BX774" s="979"/>
      <c r="BY774" s="979"/>
      <c r="BZ774" s="979"/>
      <c r="CA774" s="979"/>
      <c r="CB774" s="979"/>
      <c r="CC774" s="979"/>
      <c r="CD774" s="979"/>
      <c r="CE774" s="979"/>
      <c r="CF774" s="979"/>
      <c r="CG774" s="979"/>
      <c r="CH774" s="979"/>
      <c r="CI774" s="979"/>
      <c r="CJ774" s="979"/>
      <c r="CK774" s="979"/>
      <c r="CL774" s="979"/>
      <c r="CM774" s="979"/>
      <c r="CN774" s="979"/>
      <c r="CO774" s="979"/>
      <c r="CP774" s="979"/>
      <c r="CQ774" s="979"/>
      <c r="CR774" s="979"/>
      <c r="CS774" s="979"/>
      <c r="CT774" s="979"/>
      <c r="CU774" s="979"/>
      <c r="CV774" s="979"/>
      <c r="CW774" s="979"/>
      <c r="CX774" s="979"/>
      <c r="CY774" s="979"/>
      <c r="CZ774" s="979"/>
      <c r="DA774" s="979"/>
      <c r="DB774" s="979"/>
      <c r="DC774" s="979"/>
      <c r="DD774" s="979"/>
      <c r="DE774" s="979"/>
      <c r="DF774" s="979"/>
      <c r="DG774" s="979"/>
      <c r="DH774" s="979"/>
      <c r="DI774" s="979"/>
      <c r="DJ774" s="979"/>
      <c r="DK774" s="979"/>
      <c r="DL774" s="979"/>
      <c r="DM774" s="979"/>
      <c r="DN774" s="979"/>
      <c r="DO774" s="979"/>
      <c r="DP774" s="979"/>
      <c r="DQ774" s="979"/>
      <c r="DR774" s="979"/>
      <c r="DS774" s="979"/>
      <c r="DT774" s="979"/>
      <c r="DU774" s="979"/>
      <c r="DV774" s="979"/>
      <c r="DW774" s="979"/>
      <c r="DX774" s="979"/>
      <c r="DY774" s="979"/>
      <c r="DZ774" s="979"/>
      <c r="EA774" s="979"/>
      <c r="EB774" s="979"/>
      <c r="EC774" s="979"/>
      <c r="ED774" s="979"/>
      <c r="EE774" s="979"/>
      <c r="EF774" s="979"/>
      <c r="EG774" s="979"/>
      <c r="EH774" s="979"/>
      <c r="EI774" s="979"/>
      <c r="EJ774" s="979"/>
      <c r="EK774" s="979"/>
      <c r="EL774" s="979"/>
      <c r="EM774" s="979"/>
      <c r="EN774" s="979"/>
      <c r="EO774" s="979"/>
      <c r="EP774" s="979"/>
      <c r="EQ774" s="979"/>
      <c r="ER774" s="979"/>
      <c r="ES774" s="979"/>
      <c r="ET774" s="979"/>
      <c r="EU774" s="979"/>
      <c r="EV774" s="979"/>
      <c r="EW774" s="979"/>
      <c r="EX774" s="979"/>
      <c r="EY774" s="979"/>
      <c r="EZ774" s="979"/>
      <c r="FA774" s="979"/>
      <c r="FB774" s="979"/>
      <c r="FC774" s="979"/>
      <c r="FD774" s="979"/>
      <c r="FE774" s="979"/>
      <c r="FF774" s="979"/>
      <c r="FG774" s="979"/>
      <c r="FH774" s="979"/>
      <c r="FI774" s="979"/>
      <c r="FJ774" s="979"/>
      <c r="FK774" s="979"/>
      <c r="FL774" s="979"/>
      <c r="FM774" s="979"/>
      <c r="FN774" s="979"/>
      <c r="FO774" s="979"/>
      <c r="FP774" s="979"/>
      <c r="FQ774" s="979"/>
      <c r="FR774" s="979"/>
      <c r="FS774" s="979"/>
      <c r="FT774" s="979"/>
      <c r="FU774" s="979"/>
      <c r="FV774" s="979"/>
      <c r="FW774" s="979"/>
      <c r="FX774" s="979"/>
      <c r="FY774" s="979"/>
      <c r="FZ774" s="979"/>
      <c r="GA774" s="979"/>
      <c r="GB774" s="979"/>
      <c r="GC774" s="979"/>
      <c r="GD774" s="979"/>
      <c r="GE774" s="979"/>
      <c r="GF774" s="979"/>
      <c r="GG774" s="979"/>
      <c r="GH774" s="979"/>
      <c r="GI774" s="979"/>
      <c r="GJ774" s="979"/>
      <c r="GK774" s="979"/>
      <c r="GL774" s="979"/>
      <c r="GM774" s="979"/>
      <c r="GN774" s="979"/>
      <c r="GO774" s="979"/>
      <c r="GP774" s="979"/>
      <c r="GQ774" s="979"/>
      <c r="GR774" s="979"/>
      <c r="GS774" s="979"/>
      <c r="GT774" s="979"/>
      <c r="GU774" s="979"/>
      <c r="GV774" s="979"/>
      <c r="GW774" s="979"/>
      <c r="GX774" s="979"/>
      <c r="GY774" s="979"/>
      <c r="GZ774" s="979"/>
      <c r="HA774" s="979"/>
      <c r="HB774" s="979"/>
      <c r="HC774" s="979"/>
      <c r="HD774" s="979"/>
      <c r="HE774" s="979"/>
      <c r="HF774" s="979"/>
      <c r="HG774" s="979"/>
      <c r="HH774" s="979"/>
      <c r="HI774" s="979"/>
      <c r="HJ774" s="979"/>
      <c r="HK774" s="979"/>
      <c r="HL774" s="979"/>
      <c r="HM774" s="979"/>
      <c r="HN774" s="979"/>
      <c r="HO774" s="979"/>
      <c r="HP774" s="979"/>
      <c r="HQ774" s="979"/>
      <c r="HR774" s="979"/>
      <c r="HS774" s="979"/>
      <c r="HT774" s="979"/>
      <c r="HU774" s="979"/>
      <c r="HV774" s="979"/>
      <c r="HW774" s="979"/>
      <c r="HX774" s="979"/>
      <c r="HY774" s="979"/>
      <c r="HZ774" s="979"/>
      <c r="IA774" s="979"/>
      <c r="IB774" s="979"/>
      <c r="IC774" s="979"/>
      <c r="ID774" s="979"/>
      <c r="IE774" s="979"/>
      <c r="IF774" s="979"/>
      <c r="IG774" s="979"/>
      <c r="IH774" s="979"/>
      <c r="II774" s="979"/>
      <c r="IJ774" s="979"/>
      <c r="IK774" s="979"/>
      <c r="IL774" s="979"/>
      <c r="IM774" s="979"/>
      <c r="IN774" s="979"/>
      <c r="IO774" s="979"/>
      <c r="IP774" s="979"/>
      <c r="IQ774" s="979"/>
      <c r="IR774" s="979"/>
      <c r="IS774" s="979"/>
      <c r="IT774" s="979"/>
      <c r="IU774" s="979"/>
      <c r="IV774" s="979"/>
      <c r="IW774" s="979"/>
      <c r="IX774" s="979"/>
      <c r="IY774" s="979"/>
      <c r="IZ774" s="979"/>
      <c r="JA774" s="979"/>
      <c r="JB774" s="979"/>
      <c r="JC774" s="979"/>
      <c r="JD774" s="979"/>
      <c r="JE774" s="979"/>
      <c r="JF774" s="979"/>
      <c r="JG774" s="979"/>
      <c r="JH774" s="979"/>
      <c r="JI774" s="979"/>
      <c r="JJ774" s="979"/>
      <c r="JK774" s="979"/>
      <c r="JL774" s="979"/>
      <c r="JM774" s="979"/>
      <c r="JN774" s="979"/>
      <c r="JO774" s="979"/>
      <c r="JP774" s="979"/>
      <c r="JQ774" s="979"/>
      <c r="JR774" s="979"/>
      <c r="JS774" s="979"/>
      <c r="JT774" s="979"/>
      <c r="JU774" s="979"/>
      <c r="JV774" s="979"/>
      <c r="JW774" s="979"/>
      <c r="JX774" s="979"/>
      <c r="JY774" s="979"/>
      <c r="JZ774" s="979"/>
      <c r="KA774" s="979"/>
      <c r="KB774" s="984"/>
    </row>
    <row r="775" spans="2:288" ht="15" customHeight="1" x14ac:dyDescent="0.25">
      <c r="B775" s="1590" t="s">
        <v>1906</v>
      </c>
      <c r="C775" s="1588" t="str">
        <v/>
      </c>
      <c r="D775" s="1588" t="str">
        <v/>
      </c>
      <c r="E775" s="1588" t="str">
        <v/>
      </c>
      <c r="F775" s="1588" t="str">
        <v/>
      </c>
      <c r="G775" s="1588" t="str">
        <v/>
      </c>
      <c r="H775" s="979"/>
      <c r="I775" s="979"/>
      <c r="J775" s="979"/>
      <c r="K775" s="979"/>
      <c r="L775" s="979"/>
      <c r="M775" s="979"/>
      <c r="N775" s="979"/>
      <c r="O775" s="979"/>
      <c r="P775" s="979"/>
      <c r="Q775" s="979"/>
      <c r="R775" s="979"/>
      <c r="S775" s="979"/>
      <c r="T775" s="979"/>
      <c r="U775" s="979"/>
      <c r="V775" s="979"/>
      <c r="W775" s="979"/>
      <c r="X775" s="979"/>
      <c r="Y775" s="979"/>
      <c r="Z775" s="979"/>
      <c r="AA775" s="979"/>
      <c r="AB775" s="979"/>
      <c r="AC775" s="979"/>
      <c r="AD775" s="979"/>
      <c r="AE775" s="979"/>
      <c r="AF775" s="979"/>
      <c r="AG775" s="979"/>
      <c r="AH775" s="979"/>
      <c r="AI775" s="979"/>
      <c r="AJ775" s="979"/>
      <c r="AK775" s="979"/>
      <c r="AL775" s="979"/>
      <c r="AM775" s="979"/>
      <c r="AN775" s="979"/>
      <c r="AO775" s="979"/>
      <c r="AP775" s="979"/>
      <c r="AQ775" s="979"/>
      <c r="AR775" s="979"/>
      <c r="AS775" s="979"/>
      <c r="AT775" s="979"/>
      <c r="AU775" s="979"/>
      <c r="AV775" s="979"/>
      <c r="AW775" s="979"/>
      <c r="AX775" s="979"/>
      <c r="AY775" s="979"/>
      <c r="AZ775" s="979"/>
      <c r="BA775" s="979"/>
      <c r="BB775" s="979"/>
      <c r="BC775" s="979"/>
      <c r="BD775" s="979"/>
      <c r="BE775" s="979"/>
      <c r="BF775" s="979"/>
      <c r="BG775" s="979"/>
      <c r="BH775" s="979"/>
      <c r="BI775" s="979"/>
      <c r="BJ775" s="979"/>
      <c r="BK775" s="979"/>
      <c r="BL775" s="979"/>
      <c r="BM775" s="979"/>
      <c r="BN775" s="979"/>
      <c r="BO775" s="979"/>
      <c r="BP775" s="979"/>
      <c r="BQ775" s="979"/>
      <c r="BR775" s="979"/>
      <c r="BS775" s="979"/>
      <c r="BT775" s="979"/>
      <c r="BU775" s="979"/>
      <c r="BV775" s="979"/>
      <c r="BW775" s="979"/>
      <c r="BX775" s="979"/>
      <c r="BY775" s="979"/>
      <c r="BZ775" s="979"/>
      <c r="CA775" s="979"/>
      <c r="CB775" s="979"/>
      <c r="CC775" s="979"/>
      <c r="CD775" s="979"/>
      <c r="CE775" s="979"/>
      <c r="CF775" s="979"/>
      <c r="CG775" s="979"/>
      <c r="CH775" s="979"/>
      <c r="CI775" s="979"/>
      <c r="CJ775" s="979"/>
      <c r="CK775" s="979"/>
      <c r="CL775" s="979"/>
      <c r="CM775" s="979"/>
      <c r="CN775" s="979"/>
      <c r="CO775" s="979"/>
      <c r="CP775" s="979"/>
      <c r="CQ775" s="979"/>
      <c r="CR775" s="979"/>
      <c r="CS775" s="979"/>
      <c r="CT775" s="979"/>
      <c r="CU775" s="979"/>
      <c r="CV775" s="979"/>
      <c r="CW775" s="979"/>
      <c r="CX775" s="979"/>
      <c r="CY775" s="979"/>
      <c r="CZ775" s="979"/>
      <c r="DA775" s="979"/>
      <c r="DB775" s="979"/>
      <c r="DC775" s="979"/>
      <c r="DD775" s="979"/>
      <c r="DE775" s="979"/>
      <c r="DF775" s="979"/>
      <c r="DG775" s="979"/>
      <c r="DH775" s="979"/>
      <c r="DI775" s="979"/>
      <c r="DJ775" s="979"/>
      <c r="DK775" s="979"/>
      <c r="DL775" s="979"/>
      <c r="DM775" s="979"/>
      <c r="DN775" s="979"/>
      <c r="DO775" s="979"/>
      <c r="DP775" s="979"/>
      <c r="DQ775" s="979"/>
      <c r="DR775" s="979"/>
      <c r="DS775" s="979"/>
      <c r="DT775" s="979"/>
      <c r="DU775" s="979"/>
      <c r="DV775" s="979"/>
      <c r="DW775" s="979"/>
      <c r="DX775" s="979"/>
      <c r="DY775" s="979"/>
      <c r="DZ775" s="979"/>
      <c r="EA775" s="979"/>
      <c r="EB775" s="979"/>
      <c r="EC775" s="979"/>
      <c r="ED775" s="979"/>
      <c r="EE775" s="979"/>
      <c r="EF775" s="979"/>
      <c r="EG775" s="979"/>
      <c r="EH775" s="979"/>
      <c r="EI775" s="979"/>
      <c r="EJ775" s="979"/>
      <c r="EK775" s="979"/>
      <c r="EL775" s="979"/>
      <c r="EM775" s="979"/>
      <c r="EN775" s="979"/>
      <c r="EO775" s="979"/>
      <c r="EP775" s="979"/>
      <c r="EQ775" s="979"/>
      <c r="ER775" s="979"/>
      <c r="ES775" s="979"/>
      <c r="ET775" s="979"/>
      <c r="EU775" s="979"/>
      <c r="EV775" s="979"/>
      <c r="EW775" s="979"/>
      <c r="EX775" s="979"/>
      <c r="EY775" s="979"/>
      <c r="EZ775" s="979"/>
      <c r="FA775" s="979"/>
      <c r="FB775" s="979"/>
      <c r="FC775" s="979"/>
      <c r="FD775" s="979"/>
      <c r="FE775" s="979"/>
      <c r="FF775" s="979"/>
      <c r="FG775" s="979"/>
      <c r="FH775" s="979"/>
      <c r="FI775" s="979"/>
      <c r="FJ775" s="979"/>
      <c r="FK775" s="979"/>
      <c r="FL775" s="979"/>
      <c r="FM775" s="979"/>
      <c r="FN775" s="979"/>
      <c r="FO775" s="979"/>
      <c r="FP775" s="979"/>
      <c r="FQ775" s="979"/>
      <c r="FR775" s="979"/>
      <c r="FS775" s="979"/>
      <c r="FT775" s="979"/>
      <c r="FU775" s="979"/>
      <c r="FV775" s="979"/>
      <c r="FW775" s="979"/>
      <c r="FX775" s="979"/>
      <c r="FY775" s="979"/>
      <c r="FZ775" s="979"/>
      <c r="GA775" s="979"/>
      <c r="GB775" s="979"/>
      <c r="GC775" s="979"/>
      <c r="GD775" s="979"/>
      <c r="GE775" s="979"/>
      <c r="GF775" s="979"/>
      <c r="GG775" s="979"/>
      <c r="GH775" s="979"/>
      <c r="GI775" s="979"/>
      <c r="GJ775" s="979"/>
      <c r="GK775" s="979"/>
      <c r="GL775" s="979"/>
      <c r="GM775" s="979"/>
      <c r="GN775" s="979"/>
      <c r="GO775" s="979"/>
      <c r="GP775" s="979"/>
      <c r="GQ775" s="979"/>
      <c r="GR775" s="979"/>
      <c r="GS775" s="979"/>
      <c r="GT775" s="979"/>
      <c r="GU775" s="979"/>
      <c r="GV775" s="979"/>
      <c r="GW775" s="979"/>
      <c r="GX775" s="979"/>
      <c r="GY775" s="979"/>
      <c r="GZ775" s="979"/>
      <c r="HA775" s="979"/>
      <c r="HB775" s="979"/>
      <c r="HC775" s="979"/>
      <c r="HD775" s="979"/>
      <c r="HE775" s="979"/>
      <c r="HF775" s="979"/>
      <c r="HG775" s="979"/>
      <c r="HH775" s="979"/>
      <c r="HI775" s="979"/>
      <c r="HJ775" s="979"/>
      <c r="HK775" s="979"/>
      <c r="HL775" s="979"/>
      <c r="HM775" s="979"/>
      <c r="HN775" s="979"/>
      <c r="HO775" s="979"/>
      <c r="HP775" s="979"/>
      <c r="HQ775" s="979"/>
      <c r="HR775" s="979"/>
      <c r="HS775" s="979"/>
      <c r="HT775" s="979"/>
      <c r="HU775" s="979"/>
      <c r="HV775" s="979"/>
      <c r="HW775" s="979"/>
      <c r="HX775" s="979"/>
      <c r="HY775" s="979"/>
      <c r="HZ775" s="979"/>
      <c r="IA775" s="979"/>
      <c r="IB775" s="979"/>
      <c r="IC775" s="979"/>
      <c r="ID775" s="979"/>
      <c r="IE775" s="979"/>
      <c r="IF775" s="979"/>
      <c r="IG775" s="979"/>
      <c r="IH775" s="979"/>
      <c r="II775" s="979"/>
      <c r="IJ775" s="979"/>
      <c r="IK775" s="979"/>
      <c r="IL775" s="979"/>
      <c r="IM775" s="979"/>
      <c r="IN775" s="979"/>
      <c r="IO775" s="979"/>
      <c r="IP775" s="979"/>
      <c r="IQ775" s="979"/>
      <c r="IR775" s="979"/>
      <c r="IS775" s="979"/>
      <c r="IT775" s="979"/>
      <c r="IU775" s="979"/>
      <c r="IV775" s="979"/>
      <c r="IW775" s="979"/>
      <c r="IX775" s="979"/>
      <c r="IY775" s="979"/>
      <c r="IZ775" s="979"/>
      <c r="JA775" s="979"/>
      <c r="JB775" s="979"/>
      <c r="JC775" s="979"/>
      <c r="JD775" s="979"/>
      <c r="JE775" s="979"/>
      <c r="JF775" s="979"/>
      <c r="JG775" s="979"/>
      <c r="JH775" s="979"/>
      <c r="JI775" s="979"/>
      <c r="JJ775" s="979"/>
      <c r="JK775" s="979"/>
      <c r="JL775" s="979"/>
      <c r="JM775" s="979"/>
      <c r="JN775" s="979"/>
      <c r="JO775" s="979"/>
      <c r="JP775" s="979"/>
      <c r="JQ775" s="979"/>
      <c r="JR775" s="979"/>
      <c r="JS775" s="979"/>
      <c r="JT775" s="979"/>
      <c r="JU775" s="979"/>
      <c r="JV775" s="979"/>
      <c r="JW775" s="979"/>
      <c r="JX775" s="979"/>
      <c r="JY775" s="979"/>
      <c r="JZ775" s="979"/>
      <c r="KA775" s="979"/>
      <c r="KB775" s="984"/>
    </row>
    <row r="776" spans="2:288" ht="15" customHeight="1" x14ac:dyDescent="0.25">
      <c r="B776" s="1590" t="s">
        <v>1907</v>
      </c>
      <c r="C776" s="1588" t="str">
        <v/>
      </c>
      <c r="D776" s="1588" t="str">
        <v/>
      </c>
      <c r="E776" s="1588" t="str">
        <v/>
      </c>
      <c r="F776" s="1588" t="str">
        <v/>
      </c>
      <c r="G776" s="1588" t="str">
        <v/>
      </c>
      <c r="H776" s="979"/>
      <c r="I776" s="979"/>
      <c r="J776" s="979"/>
      <c r="K776" s="979"/>
      <c r="L776" s="979"/>
      <c r="M776" s="979"/>
      <c r="N776" s="979"/>
      <c r="O776" s="979"/>
      <c r="P776" s="979"/>
      <c r="Q776" s="979"/>
      <c r="R776" s="979"/>
      <c r="S776" s="979"/>
      <c r="T776" s="979"/>
      <c r="U776" s="979"/>
      <c r="V776" s="979"/>
      <c r="W776" s="979"/>
      <c r="X776" s="979"/>
      <c r="Y776" s="979"/>
      <c r="Z776" s="979"/>
      <c r="AA776" s="979"/>
      <c r="AB776" s="979"/>
      <c r="AC776" s="979"/>
      <c r="AD776" s="979"/>
      <c r="AE776" s="979"/>
      <c r="AF776" s="979"/>
      <c r="AG776" s="979"/>
      <c r="AH776" s="979"/>
      <c r="AI776" s="979"/>
      <c r="AJ776" s="979"/>
      <c r="AK776" s="979"/>
      <c r="AL776" s="979"/>
      <c r="AM776" s="979"/>
      <c r="AN776" s="979"/>
      <c r="AO776" s="979"/>
      <c r="AP776" s="979"/>
      <c r="AQ776" s="979"/>
      <c r="AR776" s="979"/>
      <c r="AS776" s="979"/>
      <c r="AT776" s="979"/>
      <c r="AU776" s="979"/>
      <c r="AV776" s="979"/>
      <c r="AW776" s="979"/>
      <c r="AX776" s="979"/>
      <c r="AY776" s="979"/>
      <c r="AZ776" s="979"/>
      <c r="BA776" s="979"/>
      <c r="BB776" s="979"/>
      <c r="BC776" s="979"/>
      <c r="BD776" s="979"/>
      <c r="BE776" s="979"/>
      <c r="BF776" s="979"/>
      <c r="BG776" s="979"/>
      <c r="BH776" s="979"/>
      <c r="BI776" s="979"/>
      <c r="BJ776" s="979"/>
      <c r="BK776" s="979"/>
      <c r="BL776" s="979"/>
      <c r="BM776" s="979"/>
      <c r="BN776" s="979"/>
      <c r="BO776" s="979"/>
      <c r="BP776" s="979"/>
      <c r="BQ776" s="979"/>
      <c r="BR776" s="979"/>
      <c r="BS776" s="979"/>
      <c r="BT776" s="979"/>
      <c r="BU776" s="979"/>
      <c r="BV776" s="979"/>
      <c r="BW776" s="979"/>
      <c r="BX776" s="979"/>
      <c r="BY776" s="979"/>
      <c r="BZ776" s="979"/>
      <c r="CA776" s="979"/>
      <c r="CB776" s="979"/>
      <c r="CC776" s="979"/>
      <c r="CD776" s="979"/>
      <c r="CE776" s="979"/>
      <c r="CF776" s="979"/>
      <c r="CG776" s="979"/>
      <c r="CH776" s="979"/>
      <c r="CI776" s="979"/>
      <c r="CJ776" s="979"/>
      <c r="CK776" s="979"/>
      <c r="CL776" s="979"/>
      <c r="CM776" s="979"/>
      <c r="CN776" s="979"/>
      <c r="CO776" s="979"/>
      <c r="CP776" s="979"/>
      <c r="CQ776" s="979"/>
      <c r="CR776" s="979"/>
      <c r="CS776" s="979"/>
      <c r="CT776" s="979"/>
      <c r="CU776" s="979"/>
      <c r="CV776" s="979"/>
      <c r="CW776" s="979"/>
      <c r="CX776" s="979"/>
      <c r="CY776" s="979"/>
      <c r="CZ776" s="979"/>
      <c r="DA776" s="979"/>
      <c r="DB776" s="979"/>
      <c r="DC776" s="979"/>
      <c r="DD776" s="979"/>
      <c r="DE776" s="979"/>
      <c r="DF776" s="979"/>
      <c r="DG776" s="979"/>
      <c r="DH776" s="979"/>
      <c r="DI776" s="979"/>
      <c r="DJ776" s="979"/>
      <c r="DK776" s="979"/>
      <c r="DL776" s="979"/>
      <c r="DM776" s="979"/>
      <c r="DN776" s="979"/>
      <c r="DO776" s="979"/>
      <c r="DP776" s="979"/>
      <c r="DQ776" s="979"/>
      <c r="DR776" s="979"/>
      <c r="DS776" s="979"/>
      <c r="DT776" s="979"/>
      <c r="DU776" s="979"/>
      <c r="DV776" s="979"/>
      <c r="DW776" s="979"/>
      <c r="DX776" s="979"/>
      <c r="DY776" s="979"/>
      <c r="DZ776" s="979"/>
      <c r="EA776" s="979"/>
      <c r="EB776" s="979"/>
      <c r="EC776" s="979"/>
      <c r="ED776" s="979"/>
      <c r="EE776" s="979"/>
      <c r="EF776" s="979"/>
      <c r="EG776" s="979"/>
      <c r="EH776" s="979"/>
      <c r="EI776" s="979"/>
      <c r="EJ776" s="979"/>
      <c r="EK776" s="979"/>
      <c r="EL776" s="979"/>
      <c r="EM776" s="979"/>
      <c r="EN776" s="979"/>
      <c r="EO776" s="979"/>
      <c r="EP776" s="979"/>
      <c r="EQ776" s="979"/>
      <c r="ER776" s="979"/>
      <c r="ES776" s="979"/>
      <c r="ET776" s="979"/>
      <c r="EU776" s="979"/>
      <c r="EV776" s="979"/>
      <c r="EW776" s="979"/>
      <c r="EX776" s="979"/>
      <c r="EY776" s="979"/>
      <c r="EZ776" s="979"/>
      <c r="FA776" s="979"/>
      <c r="FB776" s="979"/>
      <c r="FC776" s="979"/>
      <c r="FD776" s="979"/>
      <c r="FE776" s="979"/>
      <c r="FF776" s="979"/>
      <c r="FG776" s="979"/>
      <c r="FH776" s="979"/>
      <c r="FI776" s="979"/>
      <c r="FJ776" s="979"/>
      <c r="FK776" s="979"/>
      <c r="FL776" s="979"/>
      <c r="FM776" s="979"/>
      <c r="FN776" s="979"/>
      <c r="FO776" s="979"/>
      <c r="FP776" s="979"/>
      <c r="FQ776" s="979"/>
      <c r="FR776" s="979"/>
      <c r="FS776" s="979"/>
      <c r="FT776" s="979"/>
      <c r="FU776" s="979"/>
      <c r="FV776" s="979"/>
      <c r="FW776" s="979"/>
      <c r="FX776" s="979"/>
      <c r="FY776" s="979"/>
      <c r="FZ776" s="979"/>
      <c r="GA776" s="979"/>
      <c r="GB776" s="979"/>
      <c r="GC776" s="979"/>
      <c r="GD776" s="979"/>
      <c r="GE776" s="979"/>
      <c r="GF776" s="979"/>
      <c r="GG776" s="979"/>
      <c r="GH776" s="979"/>
      <c r="GI776" s="979"/>
      <c r="GJ776" s="979"/>
      <c r="GK776" s="979"/>
      <c r="GL776" s="979"/>
      <c r="GM776" s="979"/>
      <c r="GN776" s="979"/>
      <c r="GO776" s="979"/>
      <c r="GP776" s="979"/>
      <c r="GQ776" s="979"/>
      <c r="GR776" s="979"/>
      <c r="GS776" s="979"/>
      <c r="GT776" s="979"/>
      <c r="GU776" s="979"/>
      <c r="GV776" s="979"/>
      <c r="GW776" s="979"/>
      <c r="GX776" s="979"/>
      <c r="GY776" s="979"/>
      <c r="GZ776" s="979"/>
      <c r="HA776" s="979"/>
      <c r="HB776" s="979"/>
      <c r="HC776" s="979"/>
      <c r="HD776" s="979"/>
      <c r="HE776" s="979"/>
      <c r="HF776" s="979"/>
      <c r="HG776" s="979"/>
      <c r="HH776" s="979"/>
      <c r="HI776" s="979"/>
      <c r="HJ776" s="979"/>
      <c r="HK776" s="979"/>
      <c r="HL776" s="979"/>
      <c r="HM776" s="979"/>
      <c r="HN776" s="979"/>
      <c r="HO776" s="979"/>
      <c r="HP776" s="979"/>
      <c r="HQ776" s="979"/>
      <c r="HR776" s="979"/>
      <c r="HS776" s="979"/>
      <c r="HT776" s="979"/>
      <c r="HU776" s="979"/>
      <c r="HV776" s="979"/>
      <c r="HW776" s="979"/>
      <c r="HX776" s="979"/>
      <c r="HY776" s="979"/>
      <c r="HZ776" s="979"/>
      <c r="IA776" s="979"/>
      <c r="IB776" s="979"/>
      <c r="IC776" s="979"/>
      <c r="ID776" s="979"/>
      <c r="IE776" s="979"/>
      <c r="IF776" s="979"/>
      <c r="IG776" s="979"/>
      <c r="IH776" s="979"/>
      <c r="II776" s="979"/>
      <c r="IJ776" s="979"/>
      <c r="IK776" s="979"/>
      <c r="IL776" s="979"/>
      <c r="IM776" s="979"/>
      <c r="IN776" s="979"/>
      <c r="IO776" s="979"/>
      <c r="IP776" s="979"/>
      <c r="IQ776" s="979"/>
      <c r="IR776" s="979"/>
      <c r="IS776" s="979"/>
      <c r="IT776" s="979"/>
      <c r="IU776" s="979"/>
      <c r="IV776" s="979"/>
      <c r="IW776" s="979"/>
      <c r="IX776" s="979"/>
      <c r="IY776" s="979"/>
      <c r="IZ776" s="979"/>
      <c r="JA776" s="979"/>
      <c r="JB776" s="979"/>
      <c r="JC776" s="979"/>
      <c r="JD776" s="979"/>
      <c r="JE776" s="979"/>
      <c r="JF776" s="979"/>
      <c r="JG776" s="979"/>
      <c r="JH776" s="979"/>
      <c r="JI776" s="979"/>
      <c r="JJ776" s="979"/>
      <c r="JK776" s="979"/>
      <c r="JL776" s="979"/>
      <c r="JM776" s="979"/>
      <c r="JN776" s="979"/>
      <c r="JO776" s="979"/>
      <c r="JP776" s="979"/>
      <c r="JQ776" s="979"/>
      <c r="JR776" s="979"/>
      <c r="JS776" s="979"/>
      <c r="JT776" s="979"/>
      <c r="JU776" s="979"/>
      <c r="JV776" s="979"/>
      <c r="JW776" s="979"/>
      <c r="JX776" s="979"/>
      <c r="JY776" s="979"/>
      <c r="JZ776" s="979"/>
      <c r="KA776" s="979"/>
      <c r="KB776" s="984"/>
    </row>
    <row r="777" spans="2:288" ht="15" customHeight="1" x14ac:dyDescent="0.25">
      <c r="B777" s="1590" t="s">
        <v>1908</v>
      </c>
      <c r="C777" s="1588" t="str">
        <v/>
      </c>
      <c r="D777" s="1588" t="str">
        <v/>
      </c>
      <c r="E777" s="1588" t="str">
        <v/>
      </c>
      <c r="F777" s="1588" t="str">
        <v/>
      </c>
      <c r="G777" s="1588" t="str">
        <v/>
      </c>
      <c r="H777" s="979"/>
      <c r="I777" s="979"/>
      <c r="J777" s="979"/>
      <c r="K777" s="979"/>
      <c r="L777" s="979"/>
      <c r="M777" s="979"/>
      <c r="N777" s="979"/>
      <c r="O777" s="979"/>
      <c r="P777" s="979"/>
      <c r="Q777" s="979"/>
      <c r="R777" s="979"/>
      <c r="S777" s="979"/>
      <c r="T777" s="979"/>
      <c r="U777" s="979"/>
      <c r="V777" s="979"/>
      <c r="W777" s="979"/>
      <c r="X777" s="979"/>
      <c r="Y777" s="979"/>
      <c r="Z777" s="979"/>
      <c r="AA777" s="979"/>
      <c r="AB777" s="979"/>
      <c r="AC777" s="979"/>
      <c r="AD777" s="979"/>
      <c r="AE777" s="979"/>
      <c r="AF777" s="979"/>
      <c r="AG777" s="979"/>
      <c r="AH777" s="979"/>
      <c r="AI777" s="979"/>
      <c r="AJ777" s="979"/>
      <c r="AK777" s="979"/>
      <c r="AL777" s="979"/>
      <c r="AM777" s="979"/>
      <c r="AN777" s="979"/>
      <c r="AO777" s="979"/>
      <c r="AP777" s="979"/>
      <c r="AQ777" s="979"/>
      <c r="AR777" s="979"/>
      <c r="AS777" s="979"/>
      <c r="AT777" s="979"/>
      <c r="AU777" s="979"/>
      <c r="AV777" s="979"/>
      <c r="AW777" s="979"/>
      <c r="AX777" s="979"/>
      <c r="AY777" s="979"/>
      <c r="AZ777" s="979"/>
      <c r="BA777" s="979"/>
      <c r="BB777" s="979"/>
      <c r="BC777" s="979"/>
      <c r="BD777" s="979"/>
      <c r="BE777" s="979"/>
      <c r="BF777" s="979"/>
      <c r="BG777" s="979"/>
      <c r="BH777" s="979"/>
      <c r="BI777" s="979"/>
      <c r="BJ777" s="979"/>
      <c r="BK777" s="979"/>
      <c r="BL777" s="979"/>
      <c r="BM777" s="979"/>
      <c r="BN777" s="979"/>
      <c r="BO777" s="979"/>
      <c r="BP777" s="979"/>
      <c r="BQ777" s="979"/>
      <c r="BR777" s="979"/>
      <c r="BS777" s="979"/>
      <c r="BT777" s="979"/>
      <c r="BU777" s="979"/>
      <c r="BV777" s="979"/>
      <c r="BW777" s="979"/>
      <c r="BX777" s="979"/>
      <c r="BY777" s="979"/>
      <c r="BZ777" s="979"/>
      <c r="CA777" s="979"/>
      <c r="CB777" s="979"/>
      <c r="CC777" s="979"/>
      <c r="CD777" s="979"/>
      <c r="CE777" s="979"/>
      <c r="CF777" s="979"/>
      <c r="CG777" s="979"/>
      <c r="CH777" s="979"/>
      <c r="CI777" s="979"/>
      <c r="CJ777" s="979"/>
      <c r="CK777" s="979"/>
      <c r="CL777" s="979"/>
      <c r="CM777" s="979"/>
      <c r="CN777" s="979"/>
      <c r="CO777" s="979"/>
      <c r="CP777" s="979"/>
      <c r="CQ777" s="979"/>
      <c r="CR777" s="979"/>
      <c r="CS777" s="979"/>
      <c r="CT777" s="979"/>
      <c r="CU777" s="979"/>
      <c r="CV777" s="979"/>
      <c r="CW777" s="979"/>
      <c r="CX777" s="979"/>
      <c r="CY777" s="979"/>
      <c r="CZ777" s="979"/>
      <c r="DA777" s="979"/>
      <c r="DB777" s="979"/>
      <c r="DC777" s="979"/>
      <c r="DD777" s="979"/>
      <c r="DE777" s="979"/>
      <c r="DF777" s="979"/>
      <c r="DG777" s="979"/>
      <c r="DH777" s="979"/>
      <c r="DI777" s="979"/>
      <c r="DJ777" s="979"/>
      <c r="DK777" s="979"/>
      <c r="DL777" s="979"/>
      <c r="DM777" s="979"/>
      <c r="DN777" s="979"/>
      <c r="DO777" s="979"/>
      <c r="DP777" s="979"/>
      <c r="DQ777" s="979"/>
      <c r="DR777" s="979"/>
      <c r="DS777" s="979"/>
      <c r="DT777" s="979"/>
      <c r="DU777" s="979"/>
      <c r="DV777" s="979"/>
      <c r="DW777" s="979"/>
      <c r="DX777" s="979"/>
      <c r="DY777" s="979"/>
      <c r="DZ777" s="979"/>
      <c r="EA777" s="979"/>
      <c r="EB777" s="979"/>
      <c r="EC777" s="979"/>
      <c r="ED777" s="979"/>
      <c r="EE777" s="979"/>
      <c r="EF777" s="979"/>
      <c r="EG777" s="979"/>
      <c r="EH777" s="979"/>
      <c r="EI777" s="979"/>
      <c r="EJ777" s="979"/>
      <c r="EK777" s="979"/>
      <c r="EL777" s="979"/>
      <c r="EM777" s="979"/>
      <c r="EN777" s="979"/>
      <c r="EO777" s="979"/>
      <c r="EP777" s="979"/>
      <c r="EQ777" s="979"/>
      <c r="ER777" s="979"/>
      <c r="ES777" s="979"/>
      <c r="ET777" s="979"/>
      <c r="EU777" s="979"/>
      <c r="EV777" s="979"/>
      <c r="EW777" s="979"/>
      <c r="EX777" s="979"/>
      <c r="EY777" s="979"/>
      <c r="EZ777" s="979"/>
      <c r="FA777" s="979"/>
      <c r="FB777" s="979"/>
      <c r="FC777" s="979"/>
      <c r="FD777" s="979"/>
      <c r="FE777" s="979"/>
      <c r="FF777" s="979"/>
      <c r="FG777" s="979"/>
      <c r="FH777" s="979"/>
      <c r="FI777" s="979"/>
      <c r="FJ777" s="979"/>
      <c r="FK777" s="979"/>
      <c r="FL777" s="979"/>
      <c r="FM777" s="979"/>
      <c r="FN777" s="979"/>
      <c r="FO777" s="979"/>
      <c r="FP777" s="979"/>
      <c r="FQ777" s="979"/>
      <c r="FR777" s="979"/>
      <c r="FS777" s="979"/>
      <c r="FT777" s="979"/>
      <c r="FU777" s="979"/>
      <c r="FV777" s="979"/>
      <c r="FW777" s="979"/>
      <c r="FX777" s="979"/>
      <c r="FY777" s="979"/>
      <c r="FZ777" s="979"/>
      <c r="GA777" s="979"/>
      <c r="GB777" s="979"/>
      <c r="GC777" s="979"/>
      <c r="GD777" s="979"/>
      <c r="GE777" s="979"/>
      <c r="GF777" s="979"/>
      <c r="GG777" s="979"/>
      <c r="GH777" s="979"/>
      <c r="GI777" s="979"/>
      <c r="GJ777" s="979"/>
      <c r="GK777" s="979"/>
      <c r="GL777" s="979"/>
      <c r="GM777" s="979"/>
      <c r="GN777" s="979"/>
      <c r="GO777" s="979"/>
      <c r="GP777" s="979"/>
      <c r="GQ777" s="979"/>
      <c r="GR777" s="979"/>
      <c r="GS777" s="979"/>
      <c r="GT777" s="979"/>
      <c r="GU777" s="979"/>
      <c r="GV777" s="979"/>
      <c r="GW777" s="979"/>
      <c r="GX777" s="979"/>
      <c r="GY777" s="979"/>
      <c r="GZ777" s="979"/>
      <c r="HA777" s="979"/>
      <c r="HB777" s="979"/>
      <c r="HC777" s="979"/>
      <c r="HD777" s="979"/>
      <c r="HE777" s="979"/>
      <c r="HF777" s="979"/>
      <c r="HG777" s="979"/>
      <c r="HH777" s="979"/>
      <c r="HI777" s="979"/>
      <c r="HJ777" s="979"/>
      <c r="HK777" s="979"/>
      <c r="HL777" s="979"/>
      <c r="HM777" s="979"/>
      <c r="HN777" s="979"/>
      <c r="HO777" s="979"/>
      <c r="HP777" s="979"/>
      <c r="HQ777" s="979"/>
      <c r="HR777" s="979"/>
      <c r="HS777" s="979"/>
      <c r="HT777" s="979"/>
      <c r="HU777" s="979"/>
      <c r="HV777" s="979"/>
      <c r="HW777" s="979"/>
      <c r="HX777" s="979"/>
      <c r="HY777" s="979"/>
      <c r="HZ777" s="979"/>
      <c r="IA777" s="979"/>
      <c r="IB777" s="979"/>
      <c r="IC777" s="979"/>
      <c r="ID777" s="979"/>
      <c r="IE777" s="979"/>
      <c r="IF777" s="979"/>
      <c r="IG777" s="979"/>
      <c r="IH777" s="979"/>
      <c r="II777" s="979"/>
      <c r="IJ777" s="979"/>
      <c r="IK777" s="979"/>
      <c r="IL777" s="979"/>
      <c r="IM777" s="979"/>
      <c r="IN777" s="979"/>
      <c r="IO777" s="979"/>
      <c r="IP777" s="979"/>
      <c r="IQ777" s="979"/>
      <c r="IR777" s="979"/>
      <c r="IS777" s="979"/>
      <c r="IT777" s="979"/>
      <c r="IU777" s="979"/>
      <c r="IV777" s="979"/>
      <c r="IW777" s="979"/>
      <c r="IX777" s="979"/>
      <c r="IY777" s="979"/>
      <c r="IZ777" s="979"/>
      <c r="JA777" s="979"/>
      <c r="JB777" s="979"/>
      <c r="JC777" s="979"/>
      <c r="JD777" s="979"/>
      <c r="JE777" s="979"/>
      <c r="JF777" s="979"/>
      <c r="JG777" s="979"/>
      <c r="JH777" s="979"/>
      <c r="JI777" s="979"/>
      <c r="JJ777" s="979"/>
      <c r="JK777" s="979"/>
      <c r="JL777" s="979"/>
      <c r="JM777" s="979"/>
      <c r="JN777" s="979"/>
      <c r="JO777" s="979"/>
      <c r="JP777" s="979"/>
      <c r="JQ777" s="979"/>
      <c r="JR777" s="979"/>
      <c r="JS777" s="979"/>
      <c r="JT777" s="979"/>
      <c r="JU777" s="979"/>
      <c r="JV777" s="979"/>
      <c r="JW777" s="979"/>
      <c r="JX777" s="979"/>
      <c r="JY777" s="979"/>
      <c r="JZ777" s="979"/>
      <c r="KA777" s="979"/>
      <c r="KB777" s="984"/>
    </row>
    <row r="778" spans="2:288" ht="15" customHeight="1" x14ac:dyDescent="0.25">
      <c r="B778" s="1590" t="s">
        <v>1909</v>
      </c>
      <c r="C778" s="1588" t="str">
        <v/>
      </c>
      <c r="D778" s="1588" t="str">
        <v/>
      </c>
      <c r="E778" s="1588" t="str">
        <v/>
      </c>
      <c r="F778" s="1588" t="str">
        <v/>
      </c>
      <c r="G778" s="1588" t="str">
        <v/>
      </c>
      <c r="H778" s="979"/>
      <c r="I778" s="979"/>
      <c r="J778" s="979"/>
      <c r="K778" s="979"/>
      <c r="L778" s="979"/>
      <c r="M778" s="979"/>
      <c r="N778" s="979"/>
      <c r="O778" s="979"/>
      <c r="P778" s="979"/>
      <c r="Q778" s="979"/>
      <c r="R778" s="979"/>
      <c r="S778" s="979"/>
      <c r="T778" s="979"/>
      <c r="U778" s="979"/>
      <c r="V778" s="979"/>
      <c r="W778" s="979"/>
      <c r="X778" s="979"/>
      <c r="Y778" s="979"/>
      <c r="Z778" s="979"/>
      <c r="AA778" s="979"/>
      <c r="AB778" s="979"/>
      <c r="AC778" s="979"/>
      <c r="AD778" s="979"/>
      <c r="AE778" s="979"/>
      <c r="AF778" s="979"/>
      <c r="AG778" s="979"/>
      <c r="AH778" s="979"/>
      <c r="AI778" s="979"/>
      <c r="AJ778" s="979"/>
      <c r="AK778" s="979"/>
      <c r="AL778" s="979"/>
      <c r="AM778" s="979"/>
      <c r="AN778" s="979"/>
      <c r="AO778" s="979"/>
      <c r="AP778" s="979"/>
      <c r="AQ778" s="979"/>
      <c r="AR778" s="979"/>
      <c r="AS778" s="979"/>
      <c r="AT778" s="979"/>
      <c r="AU778" s="979"/>
      <c r="AV778" s="979"/>
      <c r="AW778" s="979"/>
      <c r="AX778" s="979"/>
      <c r="AY778" s="979"/>
      <c r="AZ778" s="979"/>
      <c r="BA778" s="979"/>
      <c r="BB778" s="979"/>
      <c r="BC778" s="979"/>
      <c r="BD778" s="979"/>
      <c r="BE778" s="979"/>
      <c r="BF778" s="979"/>
      <c r="BG778" s="979"/>
      <c r="BH778" s="979"/>
      <c r="BI778" s="979"/>
      <c r="BJ778" s="979"/>
      <c r="BK778" s="979"/>
      <c r="BL778" s="979"/>
      <c r="BM778" s="979"/>
      <c r="BN778" s="979"/>
      <c r="BO778" s="979"/>
      <c r="BP778" s="979"/>
      <c r="BQ778" s="979"/>
      <c r="BR778" s="979"/>
      <c r="BS778" s="979"/>
      <c r="BT778" s="979"/>
      <c r="BU778" s="979"/>
      <c r="BV778" s="979"/>
      <c r="BW778" s="979"/>
      <c r="BX778" s="979"/>
      <c r="BY778" s="979"/>
      <c r="BZ778" s="979"/>
      <c r="CA778" s="979"/>
      <c r="CB778" s="979"/>
      <c r="CC778" s="979"/>
      <c r="CD778" s="979"/>
      <c r="CE778" s="979"/>
      <c r="CF778" s="979"/>
      <c r="CG778" s="979"/>
      <c r="CH778" s="979"/>
      <c r="CI778" s="979"/>
      <c r="CJ778" s="979"/>
      <c r="CK778" s="979"/>
      <c r="CL778" s="979"/>
      <c r="CM778" s="979"/>
      <c r="CN778" s="979"/>
      <c r="CO778" s="979"/>
      <c r="CP778" s="979"/>
      <c r="CQ778" s="979"/>
      <c r="CR778" s="979"/>
      <c r="CS778" s="979"/>
      <c r="CT778" s="979"/>
      <c r="CU778" s="979"/>
      <c r="CV778" s="979"/>
      <c r="CW778" s="979"/>
      <c r="CX778" s="979"/>
      <c r="CY778" s="979"/>
      <c r="CZ778" s="979"/>
      <c r="DA778" s="979"/>
      <c r="DB778" s="979"/>
      <c r="DC778" s="979"/>
      <c r="DD778" s="979"/>
      <c r="DE778" s="979"/>
      <c r="DF778" s="979"/>
      <c r="DG778" s="979"/>
      <c r="DH778" s="979"/>
      <c r="DI778" s="979"/>
      <c r="DJ778" s="979"/>
      <c r="DK778" s="979"/>
      <c r="DL778" s="979"/>
      <c r="DM778" s="979"/>
      <c r="DN778" s="979"/>
      <c r="DO778" s="979"/>
      <c r="DP778" s="979"/>
      <c r="DQ778" s="979"/>
      <c r="DR778" s="979"/>
      <c r="DS778" s="979"/>
      <c r="DT778" s="979"/>
      <c r="DU778" s="979"/>
      <c r="DV778" s="979"/>
      <c r="DW778" s="979"/>
      <c r="DX778" s="979"/>
      <c r="DY778" s="979"/>
      <c r="DZ778" s="979"/>
      <c r="EA778" s="979"/>
      <c r="EB778" s="979"/>
      <c r="EC778" s="979"/>
      <c r="ED778" s="979"/>
      <c r="EE778" s="979"/>
      <c r="EF778" s="979"/>
      <c r="EG778" s="979"/>
      <c r="EH778" s="979"/>
      <c r="EI778" s="979"/>
      <c r="EJ778" s="979"/>
      <c r="EK778" s="979"/>
      <c r="EL778" s="979"/>
      <c r="EM778" s="979"/>
      <c r="EN778" s="979"/>
      <c r="EO778" s="979"/>
      <c r="EP778" s="979"/>
      <c r="EQ778" s="979"/>
      <c r="ER778" s="979"/>
      <c r="ES778" s="979"/>
      <c r="ET778" s="979"/>
      <c r="EU778" s="979"/>
      <c r="EV778" s="979"/>
      <c r="EW778" s="979"/>
      <c r="EX778" s="979"/>
      <c r="EY778" s="979"/>
      <c r="EZ778" s="979"/>
      <c r="FA778" s="979"/>
      <c r="FB778" s="979"/>
      <c r="FC778" s="979"/>
      <c r="FD778" s="979"/>
      <c r="FE778" s="979"/>
      <c r="FF778" s="979"/>
      <c r="FG778" s="979"/>
      <c r="FH778" s="979"/>
      <c r="FI778" s="979"/>
      <c r="FJ778" s="979"/>
      <c r="FK778" s="979"/>
      <c r="FL778" s="979"/>
      <c r="FM778" s="979"/>
      <c r="FN778" s="979"/>
      <c r="FO778" s="979"/>
      <c r="FP778" s="979"/>
      <c r="FQ778" s="979"/>
      <c r="FR778" s="979"/>
      <c r="FS778" s="979"/>
      <c r="FT778" s="979"/>
      <c r="FU778" s="979"/>
      <c r="FV778" s="979"/>
      <c r="FW778" s="979"/>
      <c r="FX778" s="979"/>
      <c r="FY778" s="979"/>
      <c r="FZ778" s="979"/>
      <c r="GA778" s="979"/>
      <c r="GB778" s="979"/>
      <c r="GC778" s="979"/>
      <c r="GD778" s="979"/>
      <c r="GE778" s="979"/>
      <c r="GF778" s="979"/>
      <c r="GG778" s="979"/>
      <c r="GH778" s="979"/>
      <c r="GI778" s="979"/>
      <c r="GJ778" s="979"/>
      <c r="GK778" s="979"/>
      <c r="GL778" s="979"/>
      <c r="GM778" s="979"/>
      <c r="GN778" s="979"/>
      <c r="GO778" s="979"/>
      <c r="GP778" s="979"/>
      <c r="GQ778" s="979"/>
      <c r="GR778" s="979"/>
      <c r="GS778" s="979"/>
      <c r="GT778" s="979"/>
      <c r="GU778" s="979"/>
      <c r="GV778" s="979"/>
      <c r="GW778" s="979"/>
      <c r="GX778" s="979"/>
      <c r="GY778" s="979"/>
      <c r="GZ778" s="979"/>
      <c r="HA778" s="979"/>
      <c r="HB778" s="979"/>
      <c r="HC778" s="979"/>
      <c r="HD778" s="979"/>
      <c r="HE778" s="979"/>
      <c r="HF778" s="979"/>
      <c r="HG778" s="979"/>
      <c r="HH778" s="979"/>
      <c r="HI778" s="979"/>
      <c r="HJ778" s="979"/>
      <c r="HK778" s="979"/>
      <c r="HL778" s="979"/>
      <c r="HM778" s="979"/>
      <c r="HN778" s="979"/>
      <c r="HO778" s="979"/>
      <c r="HP778" s="979"/>
      <c r="HQ778" s="979"/>
      <c r="HR778" s="979"/>
      <c r="HS778" s="979"/>
      <c r="HT778" s="979"/>
      <c r="HU778" s="979"/>
      <c r="HV778" s="979"/>
      <c r="HW778" s="979"/>
      <c r="HX778" s="979"/>
      <c r="HY778" s="979"/>
      <c r="HZ778" s="979"/>
      <c r="IA778" s="979"/>
      <c r="IB778" s="979"/>
      <c r="IC778" s="979"/>
      <c r="ID778" s="979"/>
      <c r="IE778" s="979"/>
      <c r="IF778" s="979"/>
      <c r="IG778" s="979"/>
      <c r="IH778" s="979"/>
      <c r="II778" s="979"/>
      <c r="IJ778" s="979"/>
      <c r="IK778" s="979"/>
      <c r="IL778" s="979"/>
      <c r="IM778" s="979"/>
      <c r="IN778" s="979"/>
      <c r="IO778" s="979"/>
      <c r="IP778" s="979"/>
      <c r="IQ778" s="979"/>
      <c r="IR778" s="979"/>
      <c r="IS778" s="979"/>
      <c r="IT778" s="979"/>
      <c r="IU778" s="979"/>
      <c r="IV778" s="979"/>
      <c r="IW778" s="979"/>
      <c r="IX778" s="979"/>
      <c r="IY778" s="979"/>
      <c r="IZ778" s="979"/>
      <c r="JA778" s="979"/>
      <c r="JB778" s="979"/>
      <c r="JC778" s="979"/>
      <c r="JD778" s="979"/>
      <c r="JE778" s="979"/>
      <c r="JF778" s="979"/>
      <c r="JG778" s="979"/>
      <c r="JH778" s="979"/>
      <c r="JI778" s="979"/>
      <c r="JJ778" s="979"/>
      <c r="JK778" s="979"/>
      <c r="JL778" s="979"/>
      <c r="JM778" s="979"/>
      <c r="JN778" s="979"/>
      <c r="JO778" s="979"/>
      <c r="JP778" s="979"/>
      <c r="JQ778" s="979"/>
      <c r="JR778" s="979"/>
      <c r="JS778" s="979"/>
      <c r="JT778" s="979"/>
      <c r="JU778" s="979"/>
      <c r="JV778" s="979"/>
      <c r="JW778" s="979"/>
      <c r="JX778" s="979"/>
      <c r="JY778" s="979"/>
      <c r="JZ778" s="979"/>
      <c r="KA778" s="979"/>
      <c r="KB778" s="984"/>
    </row>
    <row r="779" spans="2:288" ht="15" customHeight="1" x14ac:dyDescent="0.25">
      <c r="B779" s="1590" t="s">
        <v>1910</v>
      </c>
      <c r="C779" s="1588" t="str">
        <v/>
      </c>
      <c r="D779" s="1588" t="str">
        <v/>
      </c>
      <c r="E779" s="1588" t="str">
        <v/>
      </c>
      <c r="F779" s="1588" t="str">
        <v/>
      </c>
      <c r="G779" s="1588" t="str">
        <v/>
      </c>
      <c r="H779" s="979"/>
      <c r="I779" s="979"/>
      <c r="J779" s="979"/>
      <c r="K779" s="979"/>
      <c r="L779" s="979"/>
      <c r="M779" s="979"/>
      <c r="N779" s="979"/>
      <c r="O779" s="979"/>
      <c r="P779" s="979"/>
      <c r="Q779" s="979"/>
      <c r="R779" s="979"/>
      <c r="S779" s="979"/>
      <c r="T779" s="979"/>
      <c r="U779" s="979"/>
      <c r="V779" s="979"/>
      <c r="W779" s="979"/>
      <c r="X779" s="979"/>
      <c r="Y779" s="979"/>
      <c r="Z779" s="979"/>
      <c r="AA779" s="979"/>
      <c r="AB779" s="979"/>
      <c r="AC779" s="979"/>
      <c r="AD779" s="979"/>
      <c r="AE779" s="979"/>
      <c r="AF779" s="979"/>
      <c r="AG779" s="979"/>
      <c r="AH779" s="979"/>
      <c r="AI779" s="979"/>
      <c r="AJ779" s="979"/>
      <c r="AK779" s="979"/>
      <c r="AL779" s="979"/>
      <c r="AM779" s="979"/>
      <c r="AN779" s="979"/>
      <c r="AO779" s="979"/>
      <c r="AP779" s="979"/>
      <c r="AQ779" s="979"/>
      <c r="AR779" s="979"/>
      <c r="AS779" s="979"/>
      <c r="AT779" s="979"/>
      <c r="AU779" s="979"/>
      <c r="AV779" s="979"/>
      <c r="AW779" s="979"/>
      <c r="AX779" s="979"/>
      <c r="AY779" s="979"/>
      <c r="AZ779" s="979"/>
      <c r="BA779" s="979"/>
      <c r="BB779" s="979"/>
      <c r="BC779" s="979"/>
      <c r="BD779" s="979"/>
      <c r="BE779" s="979"/>
      <c r="BF779" s="979"/>
      <c r="BG779" s="979"/>
      <c r="BH779" s="979"/>
      <c r="BI779" s="979"/>
      <c r="BJ779" s="979"/>
      <c r="BK779" s="979"/>
      <c r="BL779" s="979"/>
      <c r="BM779" s="979"/>
      <c r="BN779" s="979"/>
      <c r="BO779" s="979"/>
      <c r="BP779" s="979"/>
      <c r="BQ779" s="979"/>
      <c r="BR779" s="979"/>
      <c r="BS779" s="979"/>
      <c r="BT779" s="979"/>
      <c r="BU779" s="979"/>
      <c r="BV779" s="979"/>
      <c r="BW779" s="979"/>
      <c r="BX779" s="979"/>
      <c r="BY779" s="979"/>
      <c r="BZ779" s="979"/>
      <c r="CA779" s="979"/>
      <c r="CB779" s="979"/>
      <c r="CC779" s="979"/>
      <c r="CD779" s="979"/>
      <c r="CE779" s="979"/>
      <c r="CF779" s="979"/>
      <c r="CG779" s="979"/>
      <c r="CH779" s="979"/>
      <c r="CI779" s="979"/>
      <c r="CJ779" s="979"/>
      <c r="CK779" s="979"/>
      <c r="CL779" s="979"/>
      <c r="CM779" s="979"/>
      <c r="CN779" s="979"/>
      <c r="CO779" s="979"/>
      <c r="CP779" s="979"/>
      <c r="CQ779" s="979"/>
      <c r="CR779" s="979"/>
      <c r="CS779" s="979"/>
      <c r="CT779" s="979"/>
      <c r="CU779" s="979"/>
      <c r="CV779" s="979"/>
      <c r="CW779" s="979"/>
      <c r="CX779" s="979"/>
      <c r="CY779" s="979"/>
      <c r="CZ779" s="979"/>
      <c r="DA779" s="979"/>
      <c r="DB779" s="979"/>
      <c r="DC779" s="979"/>
      <c r="DD779" s="979"/>
      <c r="DE779" s="979"/>
      <c r="DF779" s="979"/>
      <c r="DG779" s="979"/>
      <c r="DH779" s="979"/>
      <c r="DI779" s="979"/>
      <c r="DJ779" s="979"/>
      <c r="DK779" s="979"/>
      <c r="DL779" s="979"/>
      <c r="DM779" s="979"/>
      <c r="DN779" s="979"/>
      <c r="DO779" s="979"/>
      <c r="DP779" s="979"/>
      <c r="DQ779" s="979"/>
      <c r="DR779" s="979"/>
      <c r="DS779" s="979"/>
      <c r="DT779" s="979"/>
      <c r="DU779" s="979"/>
      <c r="DV779" s="979"/>
      <c r="DW779" s="979"/>
      <c r="DX779" s="979"/>
      <c r="DY779" s="979"/>
      <c r="DZ779" s="979"/>
      <c r="EA779" s="979"/>
      <c r="EB779" s="979"/>
      <c r="EC779" s="979"/>
      <c r="ED779" s="979"/>
      <c r="EE779" s="979"/>
      <c r="EF779" s="979"/>
      <c r="EG779" s="979"/>
      <c r="EH779" s="979"/>
      <c r="EI779" s="979"/>
      <c r="EJ779" s="979"/>
      <c r="EK779" s="979"/>
      <c r="EL779" s="979"/>
      <c r="EM779" s="979"/>
      <c r="EN779" s="979"/>
      <c r="EO779" s="979"/>
      <c r="EP779" s="979"/>
      <c r="EQ779" s="979"/>
      <c r="ER779" s="979"/>
      <c r="ES779" s="979"/>
      <c r="ET779" s="979"/>
      <c r="EU779" s="979"/>
      <c r="EV779" s="979"/>
      <c r="EW779" s="979"/>
      <c r="EX779" s="979"/>
      <c r="EY779" s="979"/>
      <c r="EZ779" s="979"/>
      <c r="FA779" s="979"/>
      <c r="FB779" s="979"/>
      <c r="FC779" s="979"/>
      <c r="FD779" s="979"/>
      <c r="FE779" s="979"/>
      <c r="FF779" s="979"/>
      <c r="FG779" s="979"/>
      <c r="FH779" s="979"/>
      <c r="FI779" s="979"/>
      <c r="FJ779" s="979"/>
      <c r="FK779" s="979"/>
      <c r="FL779" s="979"/>
      <c r="FM779" s="979"/>
      <c r="FN779" s="979"/>
      <c r="FO779" s="979"/>
      <c r="FP779" s="979"/>
      <c r="FQ779" s="979"/>
      <c r="FR779" s="979"/>
      <c r="FS779" s="979"/>
      <c r="FT779" s="979"/>
      <c r="FU779" s="979"/>
      <c r="FV779" s="979"/>
      <c r="FW779" s="979"/>
      <c r="FX779" s="979"/>
      <c r="FY779" s="979"/>
      <c r="FZ779" s="979"/>
      <c r="GA779" s="979"/>
      <c r="GB779" s="979"/>
      <c r="GC779" s="979"/>
      <c r="GD779" s="979"/>
      <c r="GE779" s="979"/>
      <c r="GF779" s="979"/>
      <c r="GG779" s="979"/>
      <c r="GH779" s="979"/>
      <c r="GI779" s="979"/>
      <c r="GJ779" s="979"/>
      <c r="GK779" s="979"/>
      <c r="GL779" s="979"/>
      <c r="GM779" s="979"/>
      <c r="GN779" s="979"/>
      <c r="GO779" s="979"/>
      <c r="GP779" s="979"/>
      <c r="GQ779" s="979"/>
      <c r="GR779" s="979"/>
      <c r="GS779" s="979"/>
      <c r="GT779" s="979"/>
      <c r="GU779" s="979"/>
      <c r="GV779" s="979"/>
      <c r="GW779" s="979"/>
      <c r="GX779" s="979"/>
      <c r="GY779" s="979"/>
      <c r="GZ779" s="979"/>
      <c r="HA779" s="979"/>
      <c r="HB779" s="979"/>
      <c r="HC779" s="979"/>
      <c r="HD779" s="979"/>
      <c r="HE779" s="979"/>
      <c r="HF779" s="979"/>
      <c r="HG779" s="979"/>
      <c r="HH779" s="979"/>
      <c r="HI779" s="979"/>
      <c r="HJ779" s="979"/>
      <c r="HK779" s="979"/>
      <c r="HL779" s="979"/>
      <c r="HM779" s="979"/>
      <c r="HN779" s="979"/>
      <c r="HO779" s="979"/>
      <c r="HP779" s="979"/>
      <c r="HQ779" s="979"/>
      <c r="HR779" s="979"/>
      <c r="HS779" s="979"/>
      <c r="HT779" s="979"/>
      <c r="HU779" s="979"/>
      <c r="HV779" s="979"/>
      <c r="HW779" s="979"/>
      <c r="HX779" s="979"/>
      <c r="HY779" s="979"/>
      <c r="HZ779" s="979"/>
      <c r="IA779" s="979"/>
      <c r="IB779" s="979"/>
      <c r="IC779" s="979"/>
      <c r="ID779" s="979"/>
      <c r="IE779" s="979"/>
      <c r="IF779" s="979"/>
      <c r="IG779" s="979"/>
      <c r="IH779" s="979"/>
      <c r="II779" s="979"/>
      <c r="IJ779" s="979"/>
      <c r="IK779" s="979"/>
      <c r="IL779" s="979"/>
      <c r="IM779" s="979"/>
      <c r="IN779" s="979"/>
      <c r="IO779" s="979"/>
      <c r="IP779" s="979"/>
      <c r="IQ779" s="979"/>
      <c r="IR779" s="979"/>
      <c r="IS779" s="979"/>
      <c r="IT779" s="979"/>
      <c r="IU779" s="979"/>
      <c r="IV779" s="979"/>
      <c r="IW779" s="979"/>
      <c r="IX779" s="979"/>
      <c r="IY779" s="979"/>
      <c r="IZ779" s="979"/>
      <c r="JA779" s="979"/>
      <c r="JB779" s="979"/>
      <c r="JC779" s="979"/>
      <c r="JD779" s="979"/>
      <c r="JE779" s="979"/>
      <c r="JF779" s="979"/>
      <c r="JG779" s="979"/>
      <c r="JH779" s="979"/>
      <c r="JI779" s="979"/>
      <c r="JJ779" s="979"/>
      <c r="JK779" s="979"/>
      <c r="JL779" s="979"/>
      <c r="JM779" s="979"/>
      <c r="JN779" s="979"/>
      <c r="JO779" s="979"/>
      <c r="JP779" s="979"/>
      <c r="JQ779" s="979"/>
      <c r="JR779" s="979"/>
      <c r="JS779" s="979"/>
      <c r="JT779" s="979"/>
      <c r="JU779" s="979"/>
      <c r="JV779" s="979"/>
      <c r="JW779" s="979"/>
      <c r="JX779" s="979"/>
      <c r="JY779" s="979"/>
      <c r="JZ779" s="979"/>
      <c r="KA779" s="979"/>
      <c r="KB779" s="984"/>
    </row>
    <row r="780" spans="2:288" ht="15" customHeight="1" x14ac:dyDescent="0.25">
      <c r="B780" s="1590" t="s">
        <v>1911</v>
      </c>
      <c r="C780" s="1588" t="str">
        <v/>
      </c>
      <c r="D780" s="1588" t="str">
        <v/>
      </c>
      <c r="E780" s="1588" t="str">
        <v/>
      </c>
      <c r="F780" s="1588" t="str">
        <v/>
      </c>
      <c r="G780" s="1588" t="str">
        <v/>
      </c>
      <c r="H780" s="979"/>
      <c r="I780" s="979"/>
      <c r="J780" s="979"/>
      <c r="K780" s="979"/>
      <c r="L780" s="979"/>
      <c r="M780" s="979"/>
      <c r="N780" s="979"/>
      <c r="O780" s="979"/>
      <c r="P780" s="979"/>
      <c r="Q780" s="979"/>
      <c r="R780" s="979"/>
      <c r="S780" s="979"/>
      <c r="T780" s="979"/>
      <c r="U780" s="979"/>
      <c r="V780" s="979"/>
      <c r="W780" s="979"/>
      <c r="X780" s="979"/>
      <c r="Y780" s="979"/>
      <c r="Z780" s="979"/>
      <c r="AA780" s="979"/>
      <c r="AB780" s="979"/>
      <c r="AC780" s="979"/>
      <c r="AD780" s="979"/>
      <c r="AE780" s="979"/>
      <c r="AF780" s="979"/>
      <c r="AG780" s="979"/>
      <c r="AH780" s="979"/>
      <c r="AI780" s="979"/>
      <c r="AJ780" s="979"/>
      <c r="AK780" s="979"/>
      <c r="AL780" s="979"/>
      <c r="AM780" s="979"/>
      <c r="AN780" s="979"/>
      <c r="AO780" s="979"/>
      <c r="AP780" s="979"/>
      <c r="AQ780" s="979"/>
      <c r="AR780" s="979"/>
      <c r="AS780" s="979"/>
      <c r="AT780" s="979"/>
      <c r="AU780" s="979"/>
      <c r="AV780" s="979"/>
      <c r="AW780" s="979"/>
      <c r="AX780" s="979"/>
      <c r="AY780" s="979"/>
      <c r="AZ780" s="979"/>
      <c r="BA780" s="979"/>
      <c r="BB780" s="979"/>
      <c r="BC780" s="979"/>
      <c r="BD780" s="979"/>
      <c r="BE780" s="979"/>
      <c r="BF780" s="979"/>
      <c r="BG780" s="979"/>
      <c r="BH780" s="979"/>
      <c r="BI780" s="979"/>
      <c r="BJ780" s="979"/>
      <c r="BK780" s="979"/>
      <c r="BL780" s="979"/>
      <c r="BM780" s="979"/>
      <c r="BN780" s="979"/>
      <c r="BO780" s="979"/>
      <c r="BP780" s="979"/>
      <c r="BQ780" s="979"/>
      <c r="BR780" s="979"/>
      <c r="BS780" s="979"/>
      <c r="BT780" s="979"/>
      <c r="BU780" s="979"/>
      <c r="BV780" s="979"/>
      <c r="BW780" s="979"/>
      <c r="BX780" s="979"/>
      <c r="BY780" s="979"/>
      <c r="BZ780" s="979"/>
      <c r="CA780" s="979"/>
      <c r="CB780" s="979"/>
      <c r="CC780" s="979"/>
      <c r="CD780" s="979"/>
      <c r="CE780" s="979"/>
      <c r="CF780" s="979"/>
      <c r="CG780" s="979"/>
      <c r="CH780" s="979"/>
      <c r="CI780" s="979"/>
      <c r="CJ780" s="979"/>
      <c r="CK780" s="979"/>
      <c r="CL780" s="979"/>
      <c r="CM780" s="979"/>
      <c r="CN780" s="979"/>
      <c r="CO780" s="979"/>
      <c r="CP780" s="979"/>
      <c r="CQ780" s="979"/>
      <c r="CR780" s="979"/>
      <c r="CS780" s="979"/>
      <c r="CT780" s="979"/>
      <c r="CU780" s="979"/>
      <c r="CV780" s="979"/>
      <c r="CW780" s="979"/>
      <c r="CX780" s="979"/>
      <c r="CY780" s="979"/>
      <c r="CZ780" s="979"/>
      <c r="DA780" s="979"/>
      <c r="DB780" s="979"/>
      <c r="DC780" s="979"/>
      <c r="DD780" s="979"/>
      <c r="DE780" s="979"/>
      <c r="DF780" s="979"/>
      <c r="DG780" s="979"/>
      <c r="DH780" s="979"/>
      <c r="DI780" s="979"/>
      <c r="DJ780" s="979"/>
      <c r="DK780" s="979"/>
      <c r="DL780" s="979"/>
      <c r="DM780" s="979"/>
      <c r="DN780" s="979"/>
      <c r="DO780" s="979"/>
      <c r="DP780" s="979"/>
      <c r="DQ780" s="979"/>
      <c r="DR780" s="979"/>
      <c r="DS780" s="979"/>
      <c r="DT780" s="979"/>
      <c r="DU780" s="979"/>
      <c r="DV780" s="979"/>
      <c r="DW780" s="979"/>
      <c r="DX780" s="979"/>
      <c r="DY780" s="979"/>
      <c r="DZ780" s="979"/>
      <c r="EA780" s="979"/>
      <c r="EB780" s="979"/>
      <c r="EC780" s="979"/>
      <c r="ED780" s="979"/>
      <c r="EE780" s="979"/>
      <c r="EF780" s="979"/>
      <c r="EG780" s="979"/>
      <c r="EH780" s="979"/>
      <c r="EI780" s="979"/>
      <c r="EJ780" s="979"/>
      <c r="EK780" s="979"/>
      <c r="EL780" s="979"/>
      <c r="EM780" s="979"/>
      <c r="EN780" s="979"/>
      <c r="EO780" s="979"/>
      <c r="EP780" s="979"/>
      <c r="EQ780" s="979"/>
      <c r="ER780" s="979"/>
      <c r="ES780" s="979"/>
      <c r="ET780" s="979"/>
      <c r="EU780" s="979"/>
      <c r="EV780" s="979"/>
      <c r="EW780" s="979"/>
      <c r="EX780" s="979"/>
      <c r="EY780" s="979"/>
      <c r="EZ780" s="979"/>
      <c r="FA780" s="979"/>
      <c r="FB780" s="979"/>
      <c r="FC780" s="979"/>
      <c r="FD780" s="979"/>
      <c r="FE780" s="979"/>
      <c r="FF780" s="979"/>
      <c r="FG780" s="979"/>
      <c r="FH780" s="979"/>
      <c r="FI780" s="979"/>
      <c r="FJ780" s="979"/>
      <c r="FK780" s="979"/>
      <c r="FL780" s="979"/>
      <c r="FM780" s="979"/>
      <c r="FN780" s="979"/>
      <c r="FO780" s="979"/>
      <c r="FP780" s="979"/>
      <c r="FQ780" s="979"/>
      <c r="FR780" s="979"/>
      <c r="FS780" s="979"/>
      <c r="FT780" s="979"/>
      <c r="FU780" s="979"/>
      <c r="FV780" s="979"/>
      <c r="FW780" s="979"/>
      <c r="FX780" s="979"/>
      <c r="FY780" s="979"/>
      <c r="FZ780" s="979"/>
      <c r="GA780" s="979"/>
      <c r="GB780" s="979"/>
      <c r="GC780" s="979"/>
      <c r="GD780" s="979"/>
      <c r="GE780" s="979"/>
      <c r="GF780" s="979"/>
      <c r="GG780" s="979"/>
      <c r="GH780" s="979"/>
      <c r="GI780" s="979"/>
      <c r="GJ780" s="979"/>
      <c r="GK780" s="979"/>
      <c r="GL780" s="979"/>
      <c r="GM780" s="979"/>
      <c r="GN780" s="979"/>
      <c r="GO780" s="979"/>
      <c r="GP780" s="979"/>
      <c r="GQ780" s="979"/>
      <c r="GR780" s="979"/>
      <c r="GS780" s="979"/>
      <c r="GT780" s="979"/>
      <c r="GU780" s="979"/>
      <c r="GV780" s="979"/>
      <c r="GW780" s="979"/>
      <c r="GX780" s="979"/>
      <c r="GY780" s="979"/>
      <c r="GZ780" s="979"/>
      <c r="HA780" s="979"/>
      <c r="HB780" s="979"/>
      <c r="HC780" s="979"/>
      <c r="HD780" s="979"/>
      <c r="HE780" s="979"/>
      <c r="HF780" s="979"/>
      <c r="HG780" s="979"/>
      <c r="HH780" s="979"/>
      <c r="HI780" s="979"/>
      <c r="HJ780" s="979"/>
      <c r="HK780" s="979"/>
      <c r="HL780" s="979"/>
      <c r="HM780" s="979"/>
      <c r="HN780" s="979"/>
      <c r="HO780" s="979"/>
      <c r="HP780" s="979"/>
      <c r="HQ780" s="979"/>
      <c r="HR780" s="979"/>
      <c r="HS780" s="979"/>
      <c r="HT780" s="979"/>
      <c r="HU780" s="979"/>
      <c r="HV780" s="979"/>
      <c r="HW780" s="979"/>
      <c r="HX780" s="979"/>
      <c r="HY780" s="979"/>
      <c r="HZ780" s="979"/>
      <c r="IA780" s="979"/>
      <c r="IB780" s="979"/>
      <c r="IC780" s="979"/>
      <c r="ID780" s="979"/>
      <c r="IE780" s="979"/>
      <c r="IF780" s="979"/>
      <c r="IG780" s="979"/>
      <c r="IH780" s="979"/>
      <c r="II780" s="979"/>
      <c r="IJ780" s="979"/>
      <c r="IK780" s="979"/>
      <c r="IL780" s="979"/>
      <c r="IM780" s="979"/>
      <c r="IN780" s="979"/>
      <c r="IO780" s="979"/>
      <c r="IP780" s="979"/>
      <c r="IQ780" s="979"/>
      <c r="IR780" s="979"/>
      <c r="IS780" s="979"/>
      <c r="IT780" s="979"/>
      <c r="IU780" s="979"/>
      <c r="IV780" s="979"/>
      <c r="IW780" s="979"/>
      <c r="IX780" s="979"/>
      <c r="IY780" s="979"/>
      <c r="IZ780" s="979"/>
      <c r="JA780" s="979"/>
      <c r="JB780" s="979"/>
      <c r="JC780" s="979"/>
      <c r="JD780" s="979"/>
      <c r="JE780" s="979"/>
      <c r="JF780" s="979"/>
      <c r="JG780" s="979"/>
      <c r="JH780" s="979"/>
      <c r="JI780" s="979"/>
      <c r="JJ780" s="979"/>
      <c r="JK780" s="979"/>
      <c r="JL780" s="979"/>
      <c r="JM780" s="979"/>
      <c r="JN780" s="979"/>
      <c r="JO780" s="979"/>
      <c r="JP780" s="979"/>
      <c r="JQ780" s="979"/>
      <c r="JR780" s="979"/>
      <c r="JS780" s="979"/>
      <c r="JT780" s="979"/>
      <c r="JU780" s="979"/>
      <c r="JV780" s="979"/>
      <c r="JW780" s="979"/>
      <c r="JX780" s="979"/>
      <c r="JY780" s="979"/>
      <c r="JZ780" s="979"/>
      <c r="KA780" s="979"/>
      <c r="KB780" s="984"/>
    </row>
    <row r="781" spans="2:288" ht="15" customHeight="1" x14ac:dyDescent="0.25">
      <c r="B781" s="1590" t="s">
        <v>1912</v>
      </c>
      <c r="C781" s="1588" t="str">
        <v/>
      </c>
      <c r="D781" s="1588" t="str">
        <v/>
      </c>
      <c r="E781" s="1588" t="str">
        <v/>
      </c>
      <c r="F781" s="1588" t="str">
        <v/>
      </c>
      <c r="G781" s="1588" t="str">
        <v/>
      </c>
      <c r="H781" s="979"/>
      <c r="I781" s="979"/>
      <c r="J781" s="979"/>
      <c r="K781" s="979"/>
      <c r="L781" s="979"/>
      <c r="M781" s="979"/>
      <c r="N781" s="979"/>
      <c r="O781" s="979"/>
      <c r="P781" s="979"/>
      <c r="Q781" s="979"/>
      <c r="R781" s="979"/>
      <c r="S781" s="979"/>
      <c r="T781" s="979"/>
      <c r="U781" s="979"/>
      <c r="V781" s="979"/>
      <c r="W781" s="979"/>
      <c r="X781" s="979"/>
      <c r="Y781" s="979"/>
      <c r="Z781" s="979"/>
      <c r="AA781" s="979"/>
      <c r="AB781" s="979"/>
      <c r="AC781" s="979"/>
      <c r="AD781" s="979"/>
      <c r="AE781" s="979"/>
      <c r="AF781" s="979"/>
      <c r="AG781" s="979"/>
      <c r="AH781" s="979"/>
      <c r="AI781" s="979"/>
      <c r="AJ781" s="979"/>
      <c r="AK781" s="979"/>
      <c r="AL781" s="979"/>
      <c r="AM781" s="979"/>
      <c r="AN781" s="979"/>
      <c r="AO781" s="979"/>
      <c r="AP781" s="979"/>
      <c r="AQ781" s="979"/>
      <c r="AR781" s="979"/>
      <c r="AS781" s="979"/>
      <c r="AT781" s="979"/>
      <c r="AU781" s="979"/>
      <c r="AV781" s="979"/>
      <c r="AW781" s="979"/>
      <c r="AX781" s="979"/>
      <c r="AY781" s="979"/>
      <c r="AZ781" s="979"/>
      <c r="BA781" s="979"/>
      <c r="BB781" s="979"/>
      <c r="BC781" s="979"/>
      <c r="BD781" s="979"/>
      <c r="BE781" s="979"/>
      <c r="BF781" s="979"/>
      <c r="BG781" s="979"/>
      <c r="BH781" s="979"/>
      <c r="BI781" s="979"/>
      <c r="BJ781" s="979"/>
      <c r="BK781" s="979"/>
      <c r="BL781" s="979"/>
      <c r="BM781" s="979"/>
      <c r="BN781" s="979"/>
      <c r="BO781" s="979"/>
      <c r="BP781" s="979"/>
      <c r="BQ781" s="979"/>
      <c r="BR781" s="979"/>
      <c r="BS781" s="979"/>
      <c r="BT781" s="979"/>
      <c r="BU781" s="979"/>
      <c r="BV781" s="979"/>
      <c r="BW781" s="979"/>
      <c r="BX781" s="979"/>
      <c r="BY781" s="979"/>
      <c r="BZ781" s="979"/>
      <c r="CA781" s="979"/>
      <c r="CB781" s="979"/>
      <c r="CC781" s="979"/>
      <c r="CD781" s="979"/>
      <c r="CE781" s="979"/>
      <c r="CF781" s="979"/>
      <c r="CG781" s="979"/>
      <c r="CH781" s="979"/>
      <c r="CI781" s="979"/>
      <c r="CJ781" s="979"/>
      <c r="CK781" s="979"/>
      <c r="CL781" s="979"/>
      <c r="CM781" s="979"/>
      <c r="CN781" s="979"/>
      <c r="CO781" s="979"/>
      <c r="CP781" s="979"/>
      <c r="CQ781" s="979"/>
      <c r="CR781" s="979"/>
      <c r="CS781" s="979"/>
      <c r="CT781" s="979"/>
      <c r="CU781" s="979"/>
      <c r="CV781" s="979"/>
      <c r="CW781" s="979"/>
      <c r="CX781" s="979"/>
      <c r="CY781" s="979"/>
      <c r="CZ781" s="979"/>
      <c r="DA781" s="979"/>
      <c r="DB781" s="979"/>
      <c r="DC781" s="979"/>
      <c r="DD781" s="979"/>
      <c r="DE781" s="979"/>
      <c r="DF781" s="979"/>
      <c r="DG781" s="979"/>
      <c r="DH781" s="979"/>
      <c r="DI781" s="979"/>
      <c r="DJ781" s="979"/>
      <c r="DK781" s="979"/>
      <c r="DL781" s="979"/>
      <c r="DM781" s="979"/>
      <c r="DN781" s="979"/>
      <c r="DO781" s="979"/>
      <c r="DP781" s="979"/>
      <c r="DQ781" s="979"/>
      <c r="DR781" s="979"/>
      <c r="DS781" s="979"/>
      <c r="DT781" s="979"/>
      <c r="DU781" s="979"/>
      <c r="DV781" s="979"/>
      <c r="DW781" s="979"/>
      <c r="DX781" s="979"/>
      <c r="DY781" s="979"/>
      <c r="DZ781" s="979"/>
      <c r="EA781" s="979"/>
      <c r="EB781" s="979"/>
      <c r="EC781" s="979"/>
      <c r="ED781" s="979"/>
      <c r="EE781" s="979"/>
      <c r="EF781" s="979"/>
      <c r="EG781" s="979"/>
      <c r="EH781" s="979"/>
      <c r="EI781" s="979"/>
      <c r="EJ781" s="979"/>
      <c r="EK781" s="979"/>
      <c r="EL781" s="979"/>
      <c r="EM781" s="979"/>
      <c r="EN781" s="979"/>
      <c r="EO781" s="979"/>
      <c r="EP781" s="979"/>
      <c r="EQ781" s="979"/>
      <c r="ER781" s="979"/>
      <c r="ES781" s="979"/>
      <c r="ET781" s="979"/>
      <c r="EU781" s="979"/>
      <c r="EV781" s="979"/>
      <c r="EW781" s="979"/>
      <c r="EX781" s="979"/>
      <c r="EY781" s="979"/>
      <c r="EZ781" s="979"/>
      <c r="FA781" s="979"/>
      <c r="FB781" s="979"/>
      <c r="FC781" s="979"/>
      <c r="FD781" s="979"/>
      <c r="FE781" s="979"/>
      <c r="FF781" s="979"/>
      <c r="FG781" s="979"/>
      <c r="FH781" s="979"/>
      <c r="FI781" s="979"/>
      <c r="FJ781" s="979"/>
      <c r="FK781" s="979"/>
      <c r="FL781" s="979"/>
      <c r="FM781" s="979"/>
      <c r="FN781" s="979"/>
      <c r="FO781" s="979"/>
      <c r="FP781" s="979"/>
      <c r="FQ781" s="979"/>
      <c r="FR781" s="979"/>
      <c r="FS781" s="979"/>
      <c r="FT781" s="979"/>
      <c r="FU781" s="979"/>
      <c r="FV781" s="979"/>
      <c r="FW781" s="979"/>
      <c r="FX781" s="979"/>
      <c r="FY781" s="979"/>
      <c r="FZ781" s="979"/>
      <c r="GA781" s="979"/>
      <c r="GB781" s="979"/>
      <c r="GC781" s="979"/>
      <c r="GD781" s="979"/>
      <c r="GE781" s="979"/>
      <c r="GF781" s="979"/>
      <c r="GG781" s="979"/>
      <c r="GH781" s="979"/>
      <c r="GI781" s="979"/>
      <c r="GJ781" s="979"/>
      <c r="GK781" s="979"/>
      <c r="GL781" s="979"/>
      <c r="GM781" s="979"/>
      <c r="GN781" s="979"/>
      <c r="GO781" s="979"/>
      <c r="GP781" s="979"/>
      <c r="GQ781" s="979"/>
      <c r="GR781" s="979"/>
      <c r="GS781" s="979"/>
      <c r="GT781" s="979"/>
      <c r="GU781" s="979"/>
      <c r="GV781" s="979"/>
      <c r="GW781" s="979"/>
      <c r="GX781" s="979"/>
      <c r="GY781" s="979"/>
      <c r="GZ781" s="979"/>
      <c r="HA781" s="979"/>
      <c r="HB781" s="979"/>
      <c r="HC781" s="979"/>
      <c r="HD781" s="979"/>
      <c r="HE781" s="979"/>
      <c r="HF781" s="979"/>
      <c r="HG781" s="979"/>
      <c r="HH781" s="979"/>
      <c r="HI781" s="979"/>
      <c r="HJ781" s="979"/>
      <c r="HK781" s="979"/>
      <c r="HL781" s="979"/>
      <c r="HM781" s="979"/>
      <c r="HN781" s="979"/>
      <c r="HO781" s="979"/>
      <c r="HP781" s="979"/>
      <c r="HQ781" s="979"/>
      <c r="HR781" s="979"/>
      <c r="HS781" s="979"/>
      <c r="HT781" s="979"/>
      <c r="HU781" s="979"/>
      <c r="HV781" s="979"/>
      <c r="HW781" s="979"/>
      <c r="HX781" s="979"/>
      <c r="HY781" s="979"/>
      <c r="HZ781" s="979"/>
      <c r="IA781" s="979"/>
      <c r="IB781" s="979"/>
      <c r="IC781" s="979"/>
      <c r="ID781" s="979"/>
      <c r="IE781" s="979"/>
      <c r="IF781" s="979"/>
      <c r="IG781" s="979"/>
      <c r="IH781" s="979"/>
      <c r="II781" s="979"/>
      <c r="IJ781" s="979"/>
      <c r="IK781" s="979"/>
      <c r="IL781" s="979"/>
      <c r="IM781" s="979"/>
      <c r="IN781" s="979"/>
      <c r="IO781" s="979"/>
      <c r="IP781" s="979"/>
      <c r="IQ781" s="979"/>
      <c r="IR781" s="979"/>
      <c r="IS781" s="979"/>
      <c r="IT781" s="979"/>
      <c r="IU781" s="979"/>
      <c r="IV781" s="979"/>
      <c r="IW781" s="979"/>
      <c r="IX781" s="979"/>
      <c r="IY781" s="979"/>
      <c r="IZ781" s="979"/>
      <c r="JA781" s="979"/>
      <c r="JB781" s="979"/>
      <c r="JC781" s="979"/>
      <c r="JD781" s="979"/>
      <c r="JE781" s="979"/>
      <c r="JF781" s="979"/>
      <c r="JG781" s="979"/>
      <c r="JH781" s="979"/>
      <c r="JI781" s="979"/>
      <c r="JJ781" s="979"/>
      <c r="JK781" s="979"/>
      <c r="JL781" s="979"/>
      <c r="JM781" s="979"/>
      <c r="JN781" s="979"/>
      <c r="JO781" s="979"/>
      <c r="JP781" s="979"/>
      <c r="JQ781" s="979"/>
      <c r="JR781" s="979"/>
      <c r="JS781" s="979"/>
      <c r="JT781" s="979"/>
      <c r="JU781" s="979"/>
      <c r="JV781" s="979"/>
      <c r="JW781" s="979"/>
      <c r="JX781" s="979"/>
      <c r="JY781" s="979"/>
      <c r="JZ781" s="979"/>
      <c r="KA781" s="979"/>
      <c r="KB781" s="984"/>
    </row>
    <row r="782" spans="2:288" ht="15" customHeight="1" x14ac:dyDescent="0.25">
      <c r="B782" s="1590" t="s">
        <v>1913</v>
      </c>
      <c r="C782" s="1588" t="str">
        <v/>
      </c>
      <c r="D782" s="1588" t="str">
        <v/>
      </c>
      <c r="E782" s="1588" t="str">
        <v/>
      </c>
      <c r="F782" s="1588" t="str">
        <v/>
      </c>
      <c r="G782" s="1588" t="str">
        <v/>
      </c>
      <c r="H782" s="979"/>
      <c r="I782" s="979"/>
      <c r="J782" s="979"/>
      <c r="K782" s="979"/>
      <c r="L782" s="979"/>
      <c r="M782" s="979"/>
      <c r="N782" s="979"/>
      <c r="O782" s="979"/>
      <c r="P782" s="979"/>
      <c r="Q782" s="979"/>
      <c r="R782" s="979"/>
      <c r="S782" s="979"/>
      <c r="T782" s="979"/>
      <c r="U782" s="979"/>
      <c r="V782" s="979"/>
      <c r="W782" s="979"/>
      <c r="X782" s="979"/>
      <c r="Y782" s="979"/>
      <c r="Z782" s="979"/>
      <c r="AA782" s="979"/>
      <c r="AB782" s="979"/>
      <c r="AC782" s="979"/>
      <c r="AD782" s="979"/>
      <c r="AE782" s="979"/>
      <c r="AF782" s="979"/>
      <c r="AG782" s="979"/>
      <c r="AH782" s="979"/>
      <c r="AI782" s="979"/>
      <c r="AJ782" s="979"/>
      <c r="AK782" s="979"/>
      <c r="AL782" s="979"/>
      <c r="AM782" s="979"/>
      <c r="AN782" s="979"/>
      <c r="AO782" s="979"/>
      <c r="AP782" s="979"/>
      <c r="AQ782" s="979"/>
      <c r="AR782" s="979"/>
      <c r="AS782" s="979"/>
      <c r="AT782" s="979"/>
      <c r="AU782" s="979"/>
      <c r="AV782" s="979"/>
      <c r="AW782" s="979"/>
      <c r="AX782" s="979"/>
      <c r="AY782" s="979"/>
      <c r="AZ782" s="979"/>
      <c r="BA782" s="979"/>
      <c r="BB782" s="979"/>
      <c r="BC782" s="979"/>
      <c r="BD782" s="979"/>
      <c r="BE782" s="979"/>
      <c r="BF782" s="979"/>
      <c r="BG782" s="979"/>
      <c r="BH782" s="979"/>
      <c r="BI782" s="979"/>
      <c r="BJ782" s="979"/>
      <c r="BK782" s="979"/>
      <c r="BL782" s="979"/>
      <c r="BM782" s="979"/>
      <c r="BN782" s="979"/>
      <c r="BO782" s="979"/>
      <c r="BP782" s="979"/>
      <c r="BQ782" s="979"/>
      <c r="BR782" s="979"/>
      <c r="BS782" s="979"/>
      <c r="BT782" s="979"/>
      <c r="BU782" s="979"/>
      <c r="BV782" s="979"/>
      <c r="BW782" s="979"/>
      <c r="BX782" s="979"/>
      <c r="BY782" s="979"/>
      <c r="BZ782" s="979"/>
      <c r="CA782" s="979"/>
      <c r="CB782" s="979"/>
      <c r="CC782" s="979"/>
      <c r="CD782" s="979"/>
      <c r="CE782" s="979"/>
      <c r="CF782" s="979"/>
      <c r="CG782" s="979"/>
      <c r="CH782" s="979"/>
      <c r="CI782" s="979"/>
      <c r="CJ782" s="979"/>
      <c r="CK782" s="979"/>
      <c r="CL782" s="979"/>
      <c r="CM782" s="979"/>
      <c r="CN782" s="979"/>
      <c r="CO782" s="979"/>
      <c r="CP782" s="979"/>
      <c r="CQ782" s="979"/>
      <c r="CR782" s="979"/>
      <c r="CS782" s="979"/>
      <c r="CT782" s="979"/>
      <c r="CU782" s="979"/>
      <c r="CV782" s="979"/>
      <c r="CW782" s="979"/>
      <c r="CX782" s="979"/>
      <c r="CY782" s="979"/>
      <c r="CZ782" s="979"/>
      <c r="DA782" s="979"/>
      <c r="DB782" s="979"/>
      <c r="DC782" s="979"/>
      <c r="DD782" s="979"/>
      <c r="DE782" s="979"/>
      <c r="DF782" s="979"/>
      <c r="DG782" s="979"/>
      <c r="DH782" s="979"/>
      <c r="DI782" s="979"/>
      <c r="DJ782" s="979"/>
      <c r="DK782" s="979"/>
      <c r="DL782" s="979"/>
      <c r="DM782" s="979"/>
      <c r="DN782" s="979"/>
      <c r="DO782" s="979"/>
      <c r="DP782" s="979"/>
      <c r="DQ782" s="979"/>
      <c r="DR782" s="979"/>
      <c r="DS782" s="979"/>
      <c r="DT782" s="979"/>
      <c r="DU782" s="979"/>
      <c r="DV782" s="979"/>
      <c r="DW782" s="979"/>
      <c r="DX782" s="979"/>
      <c r="DY782" s="979"/>
      <c r="DZ782" s="979"/>
      <c r="EA782" s="979"/>
      <c r="EB782" s="979"/>
      <c r="EC782" s="979"/>
      <c r="ED782" s="979"/>
      <c r="EE782" s="979"/>
      <c r="EF782" s="979"/>
      <c r="EG782" s="979"/>
      <c r="EH782" s="979"/>
      <c r="EI782" s="979"/>
      <c r="EJ782" s="979"/>
      <c r="EK782" s="979"/>
      <c r="EL782" s="979"/>
      <c r="EM782" s="979"/>
      <c r="EN782" s="979"/>
      <c r="EO782" s="979"/>
      <c r="EP782" s="979"/>
      <c r="EQ782" s="979"/>
      <c r="ER782" s="979"/>
      <c r="ES782" s="979"/>
      <c r="ET782" s="979"/>
      <c r="EU782" s="979"/>
      <c r="EV782" s="979"/>
      <c r="EW782" s="979"/>
      <c r="EX782" s="979"/>
      <c r="EY782" s="979"/>
      <c r="EZ782" s="979"/>
      <c r="FA782" s="979"/>
      <c r="FB782" s="979"/>
      <c r="FC782" s="979"/>
      <c r="FD782" s="979"/>
      <c r="FE782" s="979"/>
      <c r="FF782" s="979"/>
      <c r="FG782" s="979"/>
      <c r="FH782" s="979"/>
      <c r="FI782" s="979"/>
      <c r="FJ782" s="979"/>
      <c r="FK782" s="979"/>
      <c r="FL782" s="979"/>
      <c r="FM782" s="979"/>
      <c r="FN782" s="979"/>
      <c r="FO782" s="979"/>
      <c r="FP782" s="979"/>
      <c r="FQ782" s="979"/>
      <c r="FR782" s="979"/>
      <c r="FS782" s="979"/>
      <c r="FT782" s="979"/>
      <c r="FU782" s="979"/>
      <c r="FV782" s="979"/>
      <c r="FW782" s="979"/>
      <c r="FX782" s="979"/>
      <c r="FY782" s="979"/>
      <c r="FZ782" s="979"/>
      <c r="GA782" s="979"/>
      <c r="GB782" s="979"/>
      <c r="GC782" s="979"/>
      <c r="GD782" s="979"/>
      <c r="GE782" s="979"/>
      <c r="GF782" s="979"/>
      <c r="GG782" s="979"/>
      <c r="GH782" s="979"/>
      <c r="GI782" s="979"/>
      <c r="GJ782" s="979"/>
      <c r="GK782" s="979"/>
      <c r="GL782" s="979"/>
      <c r="GM782" s="979"/>
      <c r="GN782" s="979"/>
      <c r="GO782" s="979"/>
      <c r="GP782" s="979"/>
      <c r="GQ782" s="979"/>
      <c r="GR782" s="979"/>
      <c r="GS782" s="979"/>
      <c r="GT782" s="979"/>
      <c r="GU782" s="979"/>
      <c r="GV782" s="979"/>
      <c r="GW782" s="979"/>
      <c r="GX782" s="979"/>
      <c r="GY782" s="979"/>
      <c r="GZ782" s="979"/>
      <c r="HA782" s="979"/>
      <c r="HB782" s="979"/>
      <c r="HC782" s="979"/>
      <c r="HD782" s="979"/>
      <c r="HE782" s="979"/>
      <c r="HF782" s="979"/>
      <c r="HG782" s="979"/>
      <c r="HH782" s="979"/>
      <c r="HI782" s="979"/>
      <c r="HJ782" s="979"/>
      <c r="HK782" s="979"/>
      <c r="HL782" s="979"/>
      <c r="HM782" s="979"/>
      <c r="HN782" s="979"/>
      <c r="HO782" s="979"/>
      <c r="HP782" s="979"/>
      <c r="HQ782" s="979"/>
      <c r="HR782" s="979"/>
      <c r="HS782" s="979"/>
      <c r="HT782" s="979"/>
      <c r="HU782" s="979"/>
      <c r="HV782" s="979"/>
      <c r="HW782" s="979"/>
      <c r="HX782" s="979"/>
      <c r="HY782" s="979"/>
      <c r="HZ782" s="979"/>
      <c r="IA782" s="979"/>
      <c r="IB782" s="979"/>
      <c r="IC782" s="979"/>
      <c r="ID782" s="979"/>
      <c r="IE782" s="979"/>
      <c r="IF782" s="979"/>
      <c r="IG782" s="979"/>
      <c r="IH782" s="979"/>
      <c r="II782" s="979"/>
      <c r="IJ782" s="979"/>
      <c r="IK782" s="979"/>
      <c r="IL782" s="979"/>
      <c r="IM782" s="979"/>
      <c r="IN782" s="979"/>
      <c r="IO782" s="979"/>
      <c r="IP782" s="979"/>
      <c r="IQ782" s="979"/>
      <c r="IR782" s="979"/>
      <c r="IS782" s="979"/>
      <c r="IT782" s="979"/>
      <c r="IU782" s="979"/>
      <c r="IV782" s="979"/>
      <c r="IW782" s="979"/>
      <c r="IX782" s="979"/>
      <c r="IY782" s="979"/>
      <c r="IZ782" s="979"/>
      <c r="JA782" s="979"/>
      <c r="JB782" s="979"/>
      <c r="JC782" s="979"/>
      <c r="JD782" s="979"/>
      <c r="JE782" s="979"/>
      <c r="JF782" s="979"/>
      <c r="JG782" s="979"/>
      <c r="JH782" s="979"/>
      <c r="JI782" s="979"/>
      <c r="JJ782" s="979"/>
      <c r="JK782" s="979"/>
      <c r="JL782" s="979"/>
      <c r="JM782" s="979"/>
      <c r="JN782" s="979"/>
      <c r="JO782" s="979"/>
      <c r="JP782" s="979"/>
      <c r="JQ782" s="979"/>
      <c r="JR782" s="979"/>
      <c r="JS782" s="979"/>
      <c r="JT782" s="979"/>
      <c r="JU782" s="979"/>
      <c r="JV782" s="979"/>
      <c r="JW782" s="979"/>
      <c r="JX782" s="979"/>
      <c r="JY782" s="979"/>
      <c r="JZ782" s="979"/>
      <c r="KA782" s="979"/>
      <c r="KB782" s="984"/>
    </row>
    <row r="783" spans="2:288" ht="15" customHeight="1" x14ac:dyDescent="0.25">
      <c r="B783" s="1590" t="s">
        <v>1914</v>
      </c>
      <c r="C783" s="1588" t="str">
        <v/>
      </c>
      <c r="D783" s="1588" t="str">
        <v/>
      </c>
      <c r="E783" s="1588" t="str">
        <v/>
      </c>
      <c r="F783" s="1588" t="str">
        <v/>
      </c>
      <c r="G783" s="1588" t="str">
        <v/>
      </c>
      <c r="H783" s="979"/>
      <c r="I783" s="979"/>
      <c r="J783" s="979"/>
      <c r="K783" s="979"/>
      <c r="L783" s="979"/>
      <c r="M783" s="979"/>
      <c r="N783" s="979"/>
      <c r="O783" s="979"/>
      <c r="P783" s="979"/>
      <c r="Q783" s="979"/>
      <c r="R783" s="979"/>
      <c r="S783" s="979"/>
      <c r="T783" s="979"/>
      <c r="U783" s="979"/>
      <c r="V783" s="979"/>
      <c r="W783" s="979"/>
      <c r="X783" s="979"/>
      <c r="Y783" s="979"/>
      <c r="Z783" s="979"/>
      <c r="AA783" s="979"/>
      <c r="AB783" s="979"/>
      <c r="AC783" s="979"/>
      <c r="AD783" s="979"/>
      <c r="AE783" s="979"/>
      <c r="AF783" s="979"/>
      <c r="AG783" s="979"/>
      <c r="AH783" s="979"/>
      <c r="AI783" s="979"/>
      <c r="AJ783" s="979"/>
      <c r="AK783" s="979"/>
      <c r="AL783" s="979"/>
      <c r="AM783" s="979"/>
      <c r="AN783" s="979"/>
      <c r="AO783" s="979"/>
      <c r="AP783" s="979"/>
      <c r="AQ783" s="979"/>
      <c r="AR783" s="979"/>
      <c r="AS783" s="979"/>
      <c r="AT783" s="979"/>
      <c r="AU783" s="979"/>
      <c r="AV783" s="979"/>
      <c r="AW783" s="979"/>
      <c r="AX783" s="979"/>
      <c r="AY783" s="979"/>
      <c r="AZ783" s="979"/>
      <c r="BA783" s="979"/>
      <c r="BB783" s="979"/>
      <c r="BC783" s="979"/>
      <c r="BD783" s="979"/>
      <c r="BE783" s="979"/>
      <c r="BF783" s="979"/>
      <c r="BG783" s="979"/>
      <c r="BH783" s="979"/>
      <c r="BI783" s="979"/>
      <c r="BJ783" s="979"/>
      <c r="BK783" s="979"/>
      <c r="BL783" s="979"/>
      <c r="BM783" s="979"/>
      <c r="BN783" s="979"/>
      <c r="BO783" s="979"/>
      <c r="BP783" s="979"/>
      <c r="BQ783" s="979"/>
      <c r="BR783" s="979"/>
      <c r="BS783" s="979"/>
      <c r="BT783" s="979"/>
      <c r="BU783" s="979"/>
      <c r="BV783" s="979"/>
      <c r="BW783" s="979"/>
      <c r="BX783" s="979"/>
      <c r="BY783" s="979"/>
      <c r="BZ783" s="979"/>
      <c r="CA783" s="979"/>
      <c r="CB783" s="979"/>
      <c r="CC783" s="979"/>
      <c r="CD783" s="979"/>
      <c r="CE783" s="979"/>
      <c r="CF783" s="979"/>
      <c r="CG783" s="979"/>
      <c r="CH783" s="979"/>
      <c r="CI783" s="979"/>
      <c r="CJ783" s="979"/>
      <c r="CK783" s="979"/>
      <c r="CL783" s="979"/>
      <c r="CM783" s="979"/>
      <c r="CN783" s="979"/>
      <c r="CO783" s="979"/>
      <c r="CP783" s="979"/>
      <c r="CQ783" s="979"/>
      <c r="CR783" s="979"/>
      <c r="CS783" s="979"/>
      <c r="CT783" s="979"/>
      <c r="CU783" s="979"/>
      <c r="CV783" s="979"/>
      <c r="CW783" s="979"/>
      <c r="CX783" s="979"/>
      <c r="CY783" s="979"/>
      <c r="CZ783" s="979"/>
      <c r="DA783" s="979"/>
      <c r="DB783" s="979"/>
      <c r="DC783" s="979"/>
      <c r="DD783" s="979"/>
      <c r="DE783" s="979"/>
      <c r="DF783" s="979"/>
      <c r="DG783" s="979"/>
      <c r="DH783" s="979"/>
      <c r="DI783" s="979"/>
      <c r="DJ783" s="979"/>
      <c r="DK783" s="979"/>
      <c r="DL783" s="979"/>
      <c r="DM783" s="979"/>
      <c r="DN783" s="979"/>
      <c r="DO783" s="979"/>
      <c r="DP783" s="979"/>
      <c r="DQ783" s="979"/>
      <c r="DR783" s="979"/>
      <c r="DS783" s="979"/>
      <c r="DT783" s="979"/>
      <c r="DU783" s="979"/>
      <c r="DV783" s="979"/>
      <c r="DW783" s="979"/>
      <c r="DX783" s="979"/>
      <c r="DY783" s="979"/>
      <c r="DZ783" s="979"/>
      <c r="EA783" s="979"/>
      <c r="EB783" s="979"/>
      <c r="EC783" s="979"/>
      <c r="ED783" s="979"/>
      <c r="EE783" s="979"/>
      <c r="EF783" s="979"/>
      <c r="EG783" s="979"/>
      <c r="EH783" s="979"/>
      <c r="EI783" s="979"/>
      <c r="EJ783" s="979"/>
      <c r="EK783" s="979"/>
      <c r="EL783" s="979"/>
      <c r="EM783" s="979"/>
      <c r="EN783" s="979"/>
      <c r="EO783" s="979"/>
      <c r="EP783" s="979"/>
      <c r="EQ783" s="979"/>
      <c r="ER783" s="979"/>
      <c r="ES783" s="979"/>
      <c r="ET783" s="979"/>
      <c r="EU783" s="979"/>
      <c r="EV783" s="979"/>
      <c r="EW783" s="979"/>
      <c r="EX783" s="979"/>
      <c r="EY783" s="979"/>
      <c r="EZ783" s="979"/>
      <c r="FA783" s="979"/>
      <c r="FB783" s="979"/>
      <c r="FC783" s="979"/>
      <c r="FD783" s="979"/>
      <c r="FE783" s="979"/>
      <c r="FF783" s="979"/>
      <c r="FG783" s="979"/>
      <c r="FH783" s="979"/>
      <c r="FI783" s="979"/>
      <c r="FJ783" s="979"/>
      <c r="FK783" s="979"/>
      <c r="FL783" s="979"/>
      <c r="FM783" s="979"/>
      <c r="FN783" s="979"/>
      <c r="FO783" s="979"/>
      <c r="FP783" s="979"/>
      <c r="FQ783" s="979"/>
      <c r="FR783" s="979"/>
      <c r="FS783" s="979"/>
      <c r="FT783" s="979"/>
      <c r="FU783" s="979"/>
      <c r="FV783" s="979"/>
      <c r="FW783" s="979"/>
      <c r="FX783" s="979"/>
      <c r="FY783" s="979"/>
      <c r="FZ783" s="979"/>
      <c r="GA783" s="979"/>
      <c r="GB783" s="979"/>
      <c r="GC783" s="979"/>
      <c r="GD783" s="979"/>
      <c r="GE783" s="979"/>
      <c r="GF783" s="979"/>
      <c r="GG783" s="979"/>
      <c r="GH783" s="979"/>
      <c r="GI783" s="979"/>
      <c r="GJ783" s="979"/>
      <c r="GK783" s="979"/>
      <c r="GL783" s="979"/>
      <c r="GM783" s="979"/>
      <c r="GN783" s="979"/>
      <c r="GO783" s="979"/>
      <c r="GP783" s="979"/>
      <c r="GQ783" s="979"/>
      <c r="GR783" s="979"/>
      <c r="GS783" s="979"/>
      <c r="GT783" s="979"/>
      <c r="GU783" s="979"/>
      <c r="GV783" s="979"/>
      <c r="GW783" s="979"/>
      <c r="GX783" s="979"/>
      <c r="GY783" s="979"/>
      <c r="GZ783" s="979"/>
      <c r="HA783" s="979"/>
      <c r="HB783" s="979"/>
      <c r="HC783" s="979"/>
      <c r="HD783" s="979"/>
      <c r="HE783" s="979"/>
      <c r="HF783" s="979"/>
      <c r="HG783" s="979"/>
      <c r="HH783" s="979"/>
      <c r="HI783" s="979"/>
      <c r="HJ783" s="979"/>
      <c r="HK783" s="979"/>
      <c r="HL783" s="979"/>
      <c r="HM783" s="979"/>
      <c r="HN783" s="979"/>
      <c r="HO783" s="979"/>
      <c r="HP783" s="979"/>
      <c r="HQ783" s="979"/>
      <c r="HR783" s="979"/>
      <c r="HS783" s="979"/>
      <c r="HT783" s="979"/>
      <c r="HU783" s="979"/>
      <c r="HV783" s="979"/>
      <c r="HW783" s="979"/>
      <c r="HX783" s="979"/>
      <c r="HY783" s="979"/>
      <c r="HZ783" s="979"/>
      <c r="IA783" s="979"/>
      <c r="IB783" s="979"/>
      <c r="IC783" s="979"/>
      <c r="ID783" s="979"/>
      <c r="IE783" s="979"/>
      <c r="IF783" s="979"/>
      <c r="IG783" s="979"/>
      <c r="IH783" s="979"/>
      <c r="II783" s="979"/>
      <c r="IJ783" s="979"/>
      <c r="IK783" s="979"/>
      <c r="IL783" s="979"/>
      <c r="IM783" s="979"/>
      <c r="IN783" s="979"/>
      <c r="IO783" s="979"/>
      <c r="IP783" s="979"/>
      <c r="IQ783" s="979"/>
      <c r="IR783" s="979"/>
      <c r="IS783" s="979"/>
      <c r="IT783" s="979"/>
      <c r="IU783" s="979"/>
      <c r="IV783" s="979"/>
      <c r="IW783" s="979"/>
      <c r="IX783" s="979"/>
      <c r="IY783" s="979"/>
      <c r="IZ783" s="979"/>
      <c r="JA783" s="979"/>
      <c r="JB783" s="979"/>
      <c r="JC783" s="979"/>
      <c r="JD783" s="979"/>
      <c r="JE783" s="979"/>
      <c r="JF783" s="979"/>
      <c r="JG783" s="979"/>
      <c r="JH783" s="979"/>
      <c r="JI783" s="979"/>
      <c r="JJ783" s="979"/>
      <c r="JK783" s="979"/>
      <c r="JL783" s="979"/>
      <c r="JM783" s="979"/>
      <c r="JN783" s="979"/>
      <c r="JO783" s="979"/>
      <c r="JP783" s="979"/>
      <c r="JQ783" s="979"/>
      <c r="JR783" s="979"/>
      <c r="JS783" s="979"/>
      <c r="JT783" s="979"/>
      <c r="JU783" s="979"/>
      <c r="JV783" s="979"/>
      <c r="JW783" s="979"/>
      <c r="JX783" s="979"/>
      <c r="JY783" s="979"/>
      <c r="JZ783" s="979"/>
      <c r="KA783" s="979"/>
      <c r="KB783" s="984"/>
    </row>
    <row r="784" spans="2:288" ht="15" customHeight="1" x14ac:dyDescent="0.25">
      <c r="B784" s="1590" t="s">
        <v>1915</v>
      </c>
      <c r="C784" s="1588" t="str">
        <v/>
      </c>
      <c r="D784" s="1588" t="str">
        <v/>
      </c>
      <c r="E784" s="1588" t="str">
        <v/>
      </c>
      <c r="F784" s="1588" t="str">
        <v/>
      </c>
      <c r="G784" s="1588" t="str">
        <v/>
      </c>
      <c r="H784" s="979"/>
      <c r="I784" s="979"/>
      <c r="J784" s="979"/>
      <c r="K784" s="979"/>
      <c r="L784" s="979"/>
      <c r="M784" s="979"/>
      <c r="N784" s="979"/>
      <c r="O784" s="979"/>
      <c r="P784" s="979"/>
      <c r="Q784" s="979"/>
      <c r="R784" s="979"/>
      <c r="S784" s="979"/>
      <c r="T784" s="979"/>
      <c r="U784" s="979"/>
      <c r="V784" s="979"/>
      <c r="W784" s="979"/>
      <c r="X784" s="979"/>
      <c r="Y784" s="979"/>
      <c r="Z784" s="979"/>
      <c r="AA784" s="979"/>
      <c r="AB784" s="979"/>
      <c r="AC784" s="979"/>
      <c r="AD784" s="979"/>
      <c r="AE784" s="979"/>
      <c r="AF784" s="979"/>
      <c r="AG784" s="979"/>
      <c r="AH784" s="979"/>
      <c r="AI784" s="979"/>
      <c r="AJ784" s="979"/>
      <c r="AK784" s="979"/>
      <c r="AL784" s="979"/>
      <c r="AM784" s="979"/>
      <c r="AN784" s="979"/>
      <c r="AO784" s="979"/>
      <c r="AP784" s="979"/>
      <c r="AQ784" s="979"/>
      <c r="AR784" s="979"/>
      <c r="AS784" s="979"/>
      <c r="AT784" s="979"/>
      <c r="AU784" s="979"/>
      <c r="AV784" s="979"/>
      <c r="AW784" s="979"/>
      <c r="AX784" s="979"/>
      <c r="AY784" s="979"/>
      <c r="AZ784" s="979"/>
      <c r="BA784" s="979"/>
      <c r="BB784" s="979"/>
      <c r="BC784" s="979"/>
      <c r="BD784" s="979"/>
      <c r="BE784" s="979"/>
      <c r="BF784" s="979"/>
      <c r="BG784" s="979"/>
      <c r="BH784" s="979"/>
      <c r="BI784" s="979"/>
      <c r="BJ784" s="979"/>
      <c r="BK784" s="979"/>
      <c r="BL784" s="979"/>
      <c r="BM784" s="979"/>
      <c r="BN784" s="979"/>
      <c r="BO784" s="979"/>
      <c r="BP784" s="979"/>
      <c r="BQ784" s="979"/>
      <c r="BR784" s="979"/>
      <c r="BS784" s="979"/>
      <c r="BT784" s="979"/>
      <c r="BU784" s="979"/>
      <c r="BV784" s="979"/>
      <c r="BW784" s="979"/>
      <c r="BX784" s="979"/>
      <c r="BY784" s="979"/>
      <c r="BZ784" s="979"/>
      <c r="CA784" s="979"/>
      <c r="CB784" s="979"/>
      <c r="CC784" s="979"/>
      <c r="CD784" s="979"/>
      <c r="CE784" s="979"/>
      <c r="CF784" s="979"/>
      <c r="CG784" s="979"/>
      <c r="CH784" s="979"/>
      <c r="CI784" s="979"/>
      <c r="CJ784" s="979"/>
      <c r="CK784" s="979"/>
      <c r="CL784" s="979"/>
      <c r="CM784" s="979"/>
      <c r="CN784" s="979"/>
      <c r="CO784" s="979"/>
      <c r="CP784" s="979"/>
      <c r="CQ784" s="979"/>
      <c r="CR784" s="979"/>
      <c r="CS784" s="979"/>
      <c r="CT784" s="979"/>
      <c r="CU784" s="979"/>
      <c r="CV784" s="979"/>
      <c r="CW784" s="979"/>
      <c r="CX784" s="979"/>
      <c r="CY784" s="979"/>
      <c r="CZ784" s="979"/>
      <c r="DA784" s="979"/>
      <c r="DB784" s="979"/>
      <c r="DC784" s="979"/>
      <c r="DD784" s="979"/>
      <c r="DE784" s="979"/>
      <c r="DF784" s="979"/>
      <c r="DG784" s="979"/>
      <c r="DH784" s="979"/>
      <c r="DI784" s="979"/>
      <c r="DJ784" s="979"/>
      <c r="DK784" s="979"/>
      <c r="DL784" s="979"/>
      <c r="DM784" s="979"/>
      <c r="DN784" s="979"/>
      <c r="DO784" s="979"/>
      <c r="DP784" s="979"/>
      <c r="DQ784" s="979"/>
      <c r="DR784" s="979"/>
      <c r="DS784" s="979"/>
      <c r="DT784" s="979"/>
      <c r="DU784" s="979"/>
      <c r="DV784" s="979"/>
      <c r="DW784" s="979"/>
      <c r="DX784" s="979"/>
      <c r="DY784" s="979"/>
      <c r="DZ784" s="979"/>
      <c r="EA784" s="979"/>
      <c r="EB784" s="979"/>
      <c r="EC784" s="979"/>
      <c r="ED784" s="979"/>
      <c r="EE784" s="979"/>
      <c r="EF784" s="979"/>
      <c r="EG784" s="979"/>
      <c r="EH784" s="979"/>
      <c r="EI784" s="979"/>
      <c r="EJ784" s="979"/>
      <c r="EK784" s="979"/>
      <c r="EL784" s="979"/>
      <c r="EM784" s="979"/>
      <c r="EN784" s="979"/>
      <c r="EO784" s="979"/>
      <c r="EP784" s="979"/>
      <c r="EQ784" s="979"/>
      <c r="ER784" s="979"/>
      <c r="ES784" s="979"/>
      <c r="ET784" s="979"/>
      <c r="EU784" s="979"/>
      <c r="EV784" s="979"/>
      <c r="EW784" s="979"/>
      <c r="EX784" s="979"/>
      <c r="EY784" s="979"/>
      <c r="EZ784" s="979"/>
      <c r="FA784" s="979"/>
      <c r="FB784" s="979"/>
      <c r="FC784" s="979"/>
      <c r="FD784" s="979"/>
      <c r="FE784" s="979"/>
      <c r="FF784" s="979"/>
      <c r="FG784" s="979"/>
      <c r="FH784" s="979"/>
      <c r="FI784" s="979"/>
      <c r="FJ784" s="979"/>
      <c r="FK784" s="979"/>
      <c r="FL784" s="979"/>
      <c r="FM784" s="979"/>
      <c r="FN784" s="979"/>
      <c r="FO784" s="979"/>
      <c r="FP784" s="979"/>
      <c r="FQ784" s="979"/>
      <c r="FR784" s="979"/>
      <c r="FS784" s="979"/>
      <c r="FT784" s="979"/>
      <c r="FU784" s="979"/>
      <c r="FV784" s="979"/>
      <c r="FW784" s="979"/>
      <c r="FX784" s="979"/>
      <c r="FY784" s="979"/>
      <c r="FZ784" s="979"/>
      <c r="GA784" s="979"/>
      <c r="GB784" s="979"/>
      <c r="GC784" s="979"/>
      <c r="GD784" s="979"/>
      <c r="GE784" s="979"/>
      <c r="GF784" s="979"/>
      <c r="GG784" s="979"/>
      <c r="GH784" s="979"/>
      <c r="GI784" s="979"/>
      <c r="GJ784" s="979"/>
      <c r="GK784" s="979"/>
      <c r="GL784" s="979"/>
      <c r="GM784" s="979"/>
      <c r="GN784" s="979"/>
      <c r="GO784" s="979"/>
      <c r="GP784" s="979"/>
      <c r="GQ784" s="979"/>
      <c r="GR784" s="979"/>
      <c r="GS784" s="979"/>
      <c r="GT784" s="979"/>
      <c r="GU784" s="979"/>
      <c r="GV784" s="979"/>
      <c r="GW784" s="979"/>
      <c r="GX784" s="979"/>
      <c r="GY784" s="979"/>
      <c r="GZ784" s="979"/>
      <c r="HA784" s="979"/>
      <c r="HB784" s="979"/>
      <c r="HC784" s="979"/>
      <c r="HD784" s="979"/>
      <c r="HE784" s="979"/>
      <c r="HF784" s="979"/>
      <c r="HG784" s="979"/>
      <c r="HH784" s="979"/>
      <c r="HI784" s="979"/>
      <c r="HJ784" s="979"/>
      <c r="HK784" s="979"/>
      <c r="HL784" s="979"/>
      <c r="HM784" s="979"/>
      <c r="HN784" s="979"/>
      <c r="HO784" s="979"/>
      <c r="HP784" s="979"/>
      <c r="HQ784" s="979"/>
      <c r="HR784" s="979"/>
      <c r="HS784" s="979"/>
      <c r="HT784" s="979"/>
      <c r="HU784" s="979"/>
      <c r="HV784" s="979"/>
      <c r="HW784" s="979"/>
      <c r="HX784" s="979"/>
      <c r="HY784" s="979"/>
      <c r="HZ784" s="979"/>
      <c r="IA784" s="979"/>
      <c r="IB784" s="979"/>
      <c r="IC784" s="979"/>
      <c r="ID784" s="979"/>
      <c r="IE784" s="979"/>
      <c r="IF784" s="979"/>
      <c r="IG784" s="979"/>
      <c r="IH784" s="979"/>
      <c r="II784" s="979"/>
      <c r="IJ784" s="979"/>
      <c r="IK784" s="979"/>
      <c r="IL784" s="979"/>
      <c r="IM784" s="979"/>
      <c r="IN784" s="979"/>
      <c r="IO784" s="979"/>
      <c r="IP784" s="979"/>
      <c r="IQ784" s="979"/>
      <c r="IR784" s="979"/>
      <c r="IS784" s="979"/>
      <c r="IT784" s="979"/>
      <c r="IU784" s="979"/>
      <c r="IV784" s="979"/>
      <c r="IW784" s="979"/>
      <c r="IX784" s="979"/>
      <c r="IY784" s="979"/>
      <c r="IZ784" s="979"/>
      <c r="JA784" s="979"/>
      <c r="JB784" s="979"/>
      <c r="JC784" s="979"/>
      <c r="JD784" s="979"/>
      <c r="JE784" s="979"/>
      <c r="JF784" s="979"/>
      <c r="JG784" s="979"/>
      <c r="JH784" s="979"/>
      <c r="JI784" s="979"/>
      <c r="JJ784" s="979"/>
      <c r="JK784" s="979"/>
      <c r="JL784" s="979"/>
      <c r="JM784" s="979"/>
      <c r="JN784" s="979"/>
      <c r="JO784" s="979"/>
      <c r="JP784" s="979"/>
      <c r="JQ784" s="979"/>
      <c r="JR784" s="979"/>
      <c r="JS784" s="979"/>
      <c r="JT784" s="979"/>
      <c r="JU784" s="979"/>
      <c r="JV784" s="979"/>
      <c r="JW784" s="979"/>
      <c r="JX784" s="979"/>
      <c r="JY784" s="979"/>
      <c r="JZ784" s="979"/>
      <c r="KA784" s="979"/>
      <c r="KB784" s="984"/>
    </row>
    <row r="785" spans="2:288" ht="15" customHeight="1" x14ac:dyDescent="0.25">
      <c r="B785" s="1590" t="s">
        <v>1916</v>
      </c>
      <c r="C785" s="1588" t="str">
        <v/>
      </c>
      <c r="D785" s="1588" t="str">
        <v/>
      </c>
      <c r="E785" s="1588" t="str">
        <v/>
      </c>
      <c r="F785" s="1588" t="str">
        <v/>
      </c>
      <c r="G785" s="1588" t="str">
        <v/>
      </c>
      <c r="H785" s="979"/>
      <c r="I785" s="979"/>
      <c r="J785" s="979"/>
      <c r="K785" s="979"/>
      <c r="L785" s="979"/>
      <c r="M785" s="979"/>
      <c r="N785" s="979"/>
      <c r="O785" s="979"/>
      <c r="P785" s="979"/>
      <c r="Q785" s="979"/>
      <c r="R785" s="979"/>
      <c r="S785" s="979"/>
      <c r="T785" s="979"/>
      <c r="U785" s="979"/>
      <c r="V785" s="979"/>
      <c r="W785" s="979"/>
      <c r="X785" s="979"/>
      <c r="Y785" s="979"/>
      <c r="Z785" s="979"/>
      <c r="AA785" s="979"/>
      <c r="AB785" s="979"/>
      <c r="AC785" s="979"/>
      <c r="AD785" s="979"/>
      <c r="AE785" s="979"/>
      <c r="AF785" s="979"/>
      <c r="AG785" s="979"/>
      <c r="AH785" s="979"/>
      <c r="AI785" s="979"/>
      <c r="AJ785" s="979"/>
      <c r="AK785" s="979"/>
      <c r="AL785" s="979"/>
      <c r="AM785" s="979"/>
      <c r="AN785" s="979"/>
      <c r="AO785" s="979"/>
      <c r="AP785" s="979"/>
      <c r="AQ785" s="979"/>
      <c r="AR785" s="979"/>
      <c r="AS785" s="979"/>
      <c r="AT785" s="979"/>
      <c r="AU785" s="979"/>
      <c r="AV785" s="979"/>
      <c r="AW785" s="979"/>
      <c r="AX785" s="979"/>
      <c r="AY785" s="979"/>
      <c r="AZ785" s="979"/>
      <c r="BA785" s="979"/>
      <c r="BB785" s="979"/>
      <c r="BC785" s="979"/>
      <c r="BD785" s="979"/>
      <c r="BE785" s="979"/>
      <c r="BF785" s="979"/>
      <c r="BG785" s="979"/>
      <c r="BH785" s="979"/>
      <c r="BI785" s="979"/>
      <c r="BJ785" s="979"/>
      <c r="BK785" s="979"/>
      <c r="BL785" s="979"/>
      <c r="BM785" s="979"/>
      <c r="BN785" s="979"/>
      <c r="BO785" s="979"/>
      <c r="BP785" s="979"/>
      <c r="BQ785" s="979"/>
      <c r="BR785" s="979"/>
      <c r="BS785" s="979"/>
      <c r="BT785" s="979"/>
      <c r="BU785" s="979"/>
      <c r="BV785" s="979"/>
      <c r="BW785" s="979"/>
      <c r="BX785" s="979"/>
      <c r="BY785" s="979"/>
      <c r="BZ785" s="979"/>
      <c r="CA785" s="979"/>
      <c r="CB785" s="979"/>
      <c r="CC785" s="979"/>
      <c r="CD785" s="979"/>
      <c r="CE785" s="979"/>
      <c r="CF785" s="979"/>
      <c r="CG785" s="979"/>
      <c r="CH785" s="979"/>
      <c r="CI785" s="979"/>
      <c r="CJ785" s="979"/>
      <c r="CK785" s="979"/>
      <c r="CL785" s="979"/>
      <c r="CM785" s="979"/>
      <c r="CN785" s="979"/>
      <c r="CO785" s="979"/>
      <c r="CP785" s="979"/>
      <c r="CQ785" s="979"/>
      <c r="CR785" s="979"/>
      <c r="CS785" s="979"/>
      <c r="CT785" s="979"/>
      <c r="CU785" s="979"/>
      <c r="CV785" s="979"/>
      <c r="CW785" s="979"/>
      <c r="CX785" s="979"/>
      <c r="CY785" s="979"/>
      <c r="CZ785" s="979"/>
      <c r="DA785" s="979"/>
      <c r="DB785" s="979"/>
      <c r="DC785" s="979"/>
      <c r="DD785" s="979"/>
      <c r="DE785" s="979"/>
      <c r="DF785" s="979"/>
      <c r="DG785" s="979"/>
      <c r="DH785" s="979"/>
      <c r="DI785" s="979"/>
      <c r="DJ785" s="979"/>
      <c r="DK785" s="979"/>
      <c r="DL785" s="979"/>
      <c r="DM785" s="979"/>
      <c r="DN785" s="979"/>
      <c r="DO785" s="979"/>
      <c r="DP785" s="979"/>
      <c r="DQ785" s="979"/>
      <c r="DR785" s="979"/>
      <c r="DS785" s="979"/>
      <c r="DT785" s="979"/>
      <c r="DU785" s="979"/>
      <c r="DV785" s="979"/>
      <c r="DW785" s="979"/>
      <c r="DX785" s="979"/>
      <c r="DY785" s="979"/>
      <c r="DZ785" s="979"/>
      <c r="EA785" s="979"/>
      <c r="EB785" s="979"/>
      <c r="EC785" s="979"/>
      <c r="ED785" s="979"/>
      <c r="EE785" s="979"/>
      <c r="EF785" s="979"/>
      <c r="EG785" s="979"/>
      <c r="EH785" s="979"/>
      <c r="EI785" s="979"/>
      <c r="EJ785" s="979"/>
      <c r="EK785" s="979"/>
      <c r="EL785" s="979"/>
      <c r="EM785" s="979"/>
      <c r="EN785" s="979"/>
      <c r="EO785" s="979"/>
      <c r="EP785" s="979"/>
      <c r="EQ785" s="979"/>
      <c r="ER785" s="979"/>
      <c r="ES785" s="979"/>
      <c r="ET785" s="979"/>
      <c r="EU785" s="979"/>
      <c r="EV785" s="979"/>
      <c r="EW785" s="979"/>
      <c r="EX785" s="979"/>
      <c r="EY785" s="979"/>
      <c r="EZ785" s="979"/>
      <c r="FA785" s="979"/>
      <c r="FB785" s="979"/>
      <c r="FC785" s="979"/>
      <c r="FD785" s="979"/>
      <c r="FE785" s="979"/>
      <c r="FF785" s="979"/>
      <c r="FG785" s="979"/>
      <c r="FH785" s="979"/>
      <c r="FI785" s="979"/>
      <c r="FJ785" s="979"/>
      <c r="FK785" s="979"/>
      <c r="FL785" s="979"/>
      <c r="FM785" s="979"/>
      <c r="FN785" s="979"/>
      <c r="FO785" s="979"/>
      <c r="FP785" s="979"/>
      <c r="FQ785" s="979"/>
      <c r="FR785" s="979"/>
      <c r="FS785" s="979"/>
      <c r="FT785" s="979"/>
      <c r="FU785" s="979"/>
      <c r="FV785" s="979"/>
      <c r="FW785" s="979"/>
      <c r="FX785" s="979"/>
      <c r="FY785" s="979"/>
      <c r="FZ785" s="979"/>
      <c r="GA785" s="979"/>
      <c r="GB785" s="979"/>
      <c r="GC785" s="979"/>
      <c r="GD785" s="979"/>
      <c r="GE785" s="979"/>
      <c r="GF785" s="979"/>
      <c r="GG785" s="979"/>
      <c r="GH785" s="979"/>
      <c r="GI785" s="979"/>
      <c r="GJ785" s="979"/>
      <c r="GK785" s="979"/>
      <c r="GL785" s="979"/>
      <c r="GM785" s="979"/>
      <c r="GN785" s="979"/>
      <c r="GO785" s="979"/>
      <c r="GP785" s="979"/>
      <c r="GQ785" s="979"/>
      <c r="GR785" s="979"/>
      <c r="GS785" s="979"/>
      <c r="GT785" s="979"/>
      <c r="GU785" s="979"/>
      <c r="GV785" s="979"/>
      <c r="GW785" s="979"/>
      <c r="GX785" s="979"/>
      <c r="GY785" s="979"/>
      <c r="GZ785" s="979"/>
      <c r="HA785" s="979"/>
      <c r="HB785" s="979"/>
      <c r="HC785" s="979"/>
      <c r="HD785" s="979"/>
      <c r="HE785" s="979"/>
      <c r="HF785" s="979"/>
      <c r="HG785" s="979"/>
      <c r="HH785" s="979"/>
      <c r="HI785" s="979"/>
      <c r="HJ785" s="979"/>
      <c r="HK785" s="979"/>
      <c r="HL785" s="979"/>
      <c r="HM785" s="979"/>
      <c r="HN785" s="979"/>
      <c r="HO785" s="979"/>
      <c r="HP785" s="979"/>
      <c r="HQ785" s="979"/>
      <c r="HR785" s="979"/>
      <c r="HS785" s="979"/>
      <c r="HT785" s="979"/>
      <c r="HU785" s="979"/>
      <c r="HV785" s="979"/>
      <c r="HW785" s="979"/>
      <c r="HX785" s="979"/>
      <c r="HY785" s="979"/>
      <c r="HZ785" s="979"/>
      <c r="IA785" s="979"/>
      <c r="IB785" s="979"/>
      <c r="IC785" s="979"/>
      <c r="ID785" s="979"/>
      <c r="IE785" s="979"/>
      <c r="IF785" s="979"/>
      <c r="IG785" s="979"/>
      <c r="IH785" s="979"/>
      <c r="II785" s="979"/>
      <c r="IJ785" s="979"/>
      <c r="IK785" s="979"/>
      <c r="IL785" s="979"/>
      <c r="IM785" s="979"/>
      <c r="IN785" s="979"/>
      <c r="IO785" s="979"/>
      <c r="IP785" s="979"/>
      <c r="IQ785" s="979"/>
      <c r="IR785" s="979"/>
      <c r="IS785" s="979"/>
      <c r="IT785" s="979"/>
      <c r="IU785" s="979"/>
      <c r="IV785" s="979"/>
      <c r="IW785" s="979"/>
      <c r="IX785" s="979"/>
      <c r="IY785" s="979"/>
      <c r="IZ785" s="979"/>
      <c r="JA785" s="979"/>
      <c r="JB785" s="979"/>
      <c r="JC785" s="979"/>
      <c r="JD785" s="979"/>
      <c r="JE785" s="979"/>
      <c r="JF785" s="979"/>
      <c r="JG785" s="979"/>
      <c r="JH785" s="979"/>
      <c r="JI785" s="979"/>
      <c r="JJ785" s="979"/>
      <c r="JK785" s="979"/>
      <c r="JL785" s="979"/>
      <c r="JM785" s="979"/>
      <c r="JN785" s="979"/>
      <c r="JO785" s="979"/>
      <c r="JP785" s="979"/>
      <c r="JQ785" s="979"/>
      <c r="JR785" s="979"/>
      <c r="JS785" s="979"/>
      <c r="JT785" s="979"/>
      <c r="JU785" s="979"/>
      <c r="JV785" s="979"/>
      <c r="JW785" s="979"/>
      <c r="JX785" s="979"/>
      <c r="JY785" s="979"/>
      <c r="JZ785" s="979"/>
      <c r="KA785" s="979"/>
      <c r="KB785" s="984"/>
    </row>
    <row r="786" spans="2:288" ht="15" customHeight="1" x14ac:dyDescent="0.25">
      <c r="B786" s="1590" t="s">
        <v>1917</v>
      </c>
      <c r="C786" s="1588" t="str">
        <v/>
      </c>
      <c r="D786" s="1588" t="str">
        <v/>
      </c>
      <c r="E786" s="1588" t="str">
        <v/>
      </c>
      <c r="F786" s="1588" t="str">
        <v/>
      </c>
      <c r="G786" s="1588" t="str">
        <v/>
      </c>
      <c r="H786" s="979"/>
      <c r="I786" s="979"/>
      <c r="J786" s="979"/>
      <c r="K786" s="979"/>
      <c r="L786" s="979"/>
      <c r="M786" s="979"/>
      <c r="N786" s="979"/>
      <c r="O786" s="979"/>
      <c r="P786" s="979"/>
      <c r="Q786" s="979"/>
      <c r="R786" s="979"/>
      <c r="S786" s="979"/>
      <c r="T786" s="979"/>
      <c r="U786" s="979"/>
      <c r="V786" s="979"/>
      <c r="W786" s="979"/>
      <c r="X786" s="979"/>
      <c r="Y786" s="979"/>
      <c r="Z786" s="979"/>
      <c r="AA786" s="979"/>
      <c r="AB786" s="979"/>
      <c r="AC786" s="979"/>
      <c r="AD786" s="979"/>
      <c r="AE786" s="979"/>
      <c r="AF786" s="979"/>
      <c r="AG786" s="979"/>
      <c r="AH786" s="979"/>
      <c r="AI786" s="979"/>
      <c r="AJ786" s="979"/>
      <c r="AK786" s="979"/>
      <c r="AL786" s="979"/>
      <c r="AM786" s="979"/>
      <c r="AN786" s="979"/>
      <c r="AO786" s="979"/>
      <c r="AP786" s="979"/>
      <c r="AQ786" s="979"/>
      <c r="AR786" s="979"/>
      <c r="AS786" s="979"/>
      <c r="AT786" s="979"/>
      <c r="AU786" s="979"/>
      <c r="AV786" s="979"/>
      <c r="AW786" s="979"/>
      <c r="AX786" s="979"/>
      <c r="AY786" s="979"/>
      <c r="AZ786" s="979"/>
      <c r="BA786" s="979"/>
      <c r="BB786" s="979"/>
      <c r="BC786" s="979"/>
      <c r="BD786" s="979"/>
      <c r="BE786" s="979"/>
      <c r="BF786" s="979"/>
      <c r="BG786" s="979"/>
      <c r="BH786" s="979"/>
      <c r="BI786" s="979"/>
      <c r="BJ786" s="979"/>
      <c r="BK786" s="979"/>
      <c r="BL786" s="979"/>
      <c r="BM786" s="979"/>
      <c r="BN786" s="979"/>
      <c r="BO786" s="979"/>
      <c r="BP786" s="979"/>
      <c r="BQ786" s="979"/>
      <c r="BR786" s="979"/>
      <c r="BS786" s="979"/>
      <c r="BT786" s="979"/>
      <c r="BU786" s="979"/>
      <c r="BV786" s="979"/>
      <c r="BW786" s="979"/>
      <c r="BX786" s="979"/>
      <c r="BY786" s="979"/>
      <c r="BZ786" s="979"/>
      <c r="CA786" s="979"/>
      <c r="CB786" s="979"/>
      <c r="CC786" s="979"/>
      <c r="CD786" s="979"/>
      <c r="CE786" s="979"/>
      <c r="CF786" s="979"/>
      <c r="CG786" s="979"/>
      <c r="CH786" s="979"/>
      <c r="CI786" s="979"/>
      <c r="CJ786" s="979"/>
      <c r="CK786" s="979"/>
      <c r="CL786" s="979"/>
      <c r="CM786" s="979"/>
      <c r="CN786" s="979"/>
      <c r="CO786" s="979"/>
      <c r="CP786" s="979"/>
      <c r="CQ786" s="979"/>
      <c r="CR786" s="979"/>
      <c r="CS786" s="979"/>
      <c r="CT786" s="979"/>
      <c r="CU786" s="979"/>
      <c r="CV786" s="979"/>
      <c r="CW786" s="979"/>
      <c r="CX786" s="979"/>
      <c r="CY786" s="979"/>
      <c r="CZ786" s="979"/>
      <c r="DA786" s="979"/>
      <c r="DB786" s="979"/>
      <c r="DC786" s="979"/>
      <c r="DD786" s="979"/>
      <c r="DE786" s="979"/>
      <c r="DF786" s="979"/>
      <c r="DG786" s="979"/>
      <c r="DH786" s="979"/>
      <c r="DI786" s="979"/>
      <c r="DJ786" s="979"/>
      <c r="DK786" s="979"/>
      <c r="DL786" s="979"/>
      <c r="DM786" s="979"/>
      <c r="DN786" s="979"/>
      <c r="DO786" s="979"/>
      <c r="DP786" s="979"/>
      <c r="DQ786" s="979"/>
      <c r="DR786" s="979"/>
      <c r="DS786" s="979"/>
      <c r="DT786" s="979"/>
      <c r="DU786" s="979"/>
      <c r="DV786" s="979"/>
      <c r="DW786" s="979"/>
      <c r="DX786" s="979"/>
      <c r="DY786" s="979"/>
      <c r="DZ786" s="979"/>
      <c r="EA786" s="979"/>
      <c r="EB786" s="979"/>
      <c r="EC786" s="979"/>
      <c r="ED786" s="979"/>
      <c r="EE786" s="979"/>
      <c r="EF786" s="979"/>
      <c r="EG786" s="979"/>
      <c r="EH786" s="979"/>
      <c r="EI786" s="979"/>
      <c r="EJ786" s="979"/>
      <c r="EK786" s="979"/>
      <c r="EL786" s="979"/>
      <c r="EM786" s="979"/>
      <c r="EN786" s="979"/>
      <c r="EO786" s="979"/>
      <c r="EP786" s="979"/>
      <c r="EQ786" s="979"/>
      <c r="ER786" s="979"/>
      <c r="ES786" s="979"/>
      <c r="ET786" s="979"/>
      <c r="EU786" s="979"/>
      <c r="EV786" s="979"/>
      <c r="EW786" s="979"/>
      <c r="EX786" s="979"/>
      <c r="EY786" s="979"/>
      <c r="EZ786" s="979"/>
      <c r="FA786" s="979"/>
      <c r="FB786" s="979"/>
      <c r="FC786" s="979"/>
      <c r="FD786" s="979"/>
      <c r="FE786" s="979"/>
      <c r="FF786" s="979"/>
      <c r="FG786" s="979"/>
      <c r="FH786" s="979"/>
      <c r="FI786" s="979"/>
      <c r="FJ786" s="979"/>
      <c r="FK786" s="979"/>
      <c r="FL786" s="979"/>
      <c r="FM786" s="979"/>
      <c r="FN786" s="979"/>
      <c r="FO786" s="979"/>
      <c r="FP786" s="979"/>
      <c r="FQ786" s="979"/>
      <c r="FR786" s="979"/>
      <c r="FS786" s="979"/>
      <c r="FT786" s="979"/>
      <c r="FU786" s="979"/>
      <c r="FV786" s="979"/>
      <c r="FW786" s="979"/>
      <c r="FX786" s="979"/>
      <c r="FY786" s="979"/>
      <c r="FZ786" s="979"/>
      <c r="GA786" s="979"/>
      <c r="GB786" s="979"/>
      <c r="GC786" s="979"/>
      <c r="GD786" s="979"/>
      <c r="GE786" s="979"/>
      <c r="GF786" s="979"/>
      <c r="GG786" s="979"/>
      <c r="GH786" s="979"/>
      <c r="GI786" s="979"/>
      <c r="GJ786" s="979"/>
      <c r="GK786" s="979"/>
      <c r="GL786" s="979"/>
      <c r="GM786" s="979"/>
      <c r="GN786" s="979"/>
      <c r="GO786" s="979"/>
      <c r="GP786" s="979"/>
      <c r="GQ786" s="979"/>
      <c r="GR786" s="979"/>
      <c r="GS786" s="979"/>
      <c r="GT786" s="979"/>
      <c r="GU786" s="979"/>
      <c r="GV786" s="979"/>
      <c r="GW786" s="979"/>
      <c r="GX786" s="979"/>
      <c r="GY786" s="979"/>
      <c r="GZ786" s="979"/>
      <c r="HA786" s="979"/>
      <c r="HB786" s="979"/>
      <c r="HC786" s="979"/>
      <c r="HD786" s="979"/>
      <c r="HE786" s="979"/>
      <c r="HF786" s="979"/>
      <c r="HG786" s="979"/>
      <c r="HH786" s="979"/>
      <c r="HI786" s="979"/>
      <c r="HJ786" s="979"/>
      <c r="HK786" s="979"/>
      <c r="HL786" s="979"/>
      <c r="HM786" s="979"/>
      <c r="HN786" s="979"/>
      <c r="HO786" s="979"/>
      <c r="HP786" s="979"/>
      <c r="HQ786" s="979"/>
      <c r="HR786" s="979"/>
      <c r="HS786" s="979"/>
      <c r="HT786" s="979"/>
      <c r="HU786" s="979"/>
      <c r="HV786" s="979"/>
      <c r="HW786" s="979"/>
      <c r="HX786" s="979"/>
      <c r="HY786" s="979"/>
      <c r="HZ786" s="979"/>
      <c r="IA786" s="979"/>
      <c r="IB786" s="979"/>
      <c r="IC786" s="979"/>
      <c r="ID786" s="979"/>
      <c r="IE786" s="979"/>
      <c r="IF786" s="979"/>
      <c r="IG786" s="979"/>
      <c r="IH786" s="979"/>
      <c r="II786" s="979"/>
      <c r="IJ786" s="979"/>
      <c r="IK786" s="979"/>
      <c r="IL786" s="979"/>
      <c r="IM786" s="979"/>
      <c r="IN786" s="979"/>
      <c r="IO786" s="979"/>
      <c r="IP786" s="979"/>
      <c r="IQ786" s="979"/>
      <c r="IR786" s="979"/>
      <c r="IS786" s="979"/>
      <c r="IT786" s="979"/>
      <c r="IU786" s="979"/>
      <c r="IV786" s="979"/>
      <c r="IW786" s="979"/>
      <c r="IX786" s="979"/>
      <c r="IY786" s="979"/>
      <c r="IZ786" s="979"/>
      <c r="JA786" s="979"/>
      <c r="JB786" s="979"/>
      <c r="JC786" s="979"/>
      <c r="JD786" s="979"/>
      <c r="JE786" s="979"/>
      <c r="JF786" s="979"/>
      <c r="JG786" s="979"/>
      <c r="JH786" s="979"/>
      <c r="JI786" s="979"/>
      <c r="JJ786" s="979"/>
      <c r="JK786" s="979"/>
      <c r="JL786" s="979"/>
      <c r="JM786" s="979"/>
      <c r="JN786" s="979"/>
      <c r="JO786" s="979"/>
      <c r="JP786" s="979"/>
      <c r="JQ786" s="979"/>
      <c r="JR786" s="979"/>
      <c r="JS786" s="979"/>
      <c r="JT786" s="979"/>
      <c r="JU786" s="979"/>
      <c r="JV786" s="979"/>
      <c r="JW786" s="979"/>
      <c r="JX786" s="979"/>
      <c r="JY786" s="979"/>
      <c r="JZ786" s="979"/>
      <c r="KA786" s="979"/>
      <c r="KB786" s="984"/>
    </row>
    <row r="787" spans="2:288" ht="15" customHeight="1" x14ac:dyDescent="0.25">
      <c r="B787" s="1590" t="s">
        <v>1918</v>
      </c>
      <c r="C787" s="1588" t="str">
        <v/>
      </c>
      <c r="D787" s="1588" t="str">
        <v/>
      </c>
      <c r="E787" s="1588" t="str">
        <v/>
      </c>
      <c r="F787" s="1588" t="str">
        <v/>
      </c>
      <c r="G787" s="1588" t="str">
        <v/>
      </c>
      <c r="H787" s="979"/>
      <c r="I787" s="979"/>
      <c r="J787" s="979"/>
      <c r="K787" s="979"/>
      <c r="L787" s="979"/>
      <c r="M787" s="979"/>
      <c r="N787" s="979"/>
      <c r="O787" s="979"/>
      <c r="P787" s="979"/>
      <c r="Q787" s="979"/>
      <c r="R787" s="979"/>
      <c r="S787" s="979"/>
      <c r="T787" s="979"/>
      <c r="U787" s="979"/>
      <c r="V787" s="979"/>
      <c r="W787" s="979"/>
      <c r="X787" s="979"/>
      <c r="Y787" s="979"/>
      <c r="Z787" s="979"/>
      <c r="AA787" s="979"/>
      <c r="AB787" s="979"/>
      <c r="AC787" s="979"/>
      <c r="AD787" s="979"/>
      <c r="AE787" s="979"/>
      <c r="AF787" s="979"/>
      <c r="AG787" s="979"/>
      <c r="AH787" s="979"/>
      <c r="AI787" s="979"/>
      <c r="AJ787" s="979"/>
      <c r="AK787" s="979"/>
      <c r="AL787" s="979"/>
      <c r="AM787" s="979"/>
      <c r="AN787" s="979"/>
      <c r="AO787" s="979"/>
      <c r="AP787" s="979"/>
      <c r="AQ787" s="979"/>
      <c r="AR787" s="979"/>
      <c r="AS787" s="979"/>
      <c r="AT787" s="979"/>
      <c r="AU787" s="979"/>
      <c r="AV787" s="979"/>
      <c r="AW787" s="979"/>
      <c r="AX787" s="979"/>
      <c r="AY787" s="979"/>
      <c r="AZ787" s="979"/>
      <c r="BA787" s="979"/>
      <c r="BB787" s="979"/>
      <c r="BC787" s="979"/>
      <c r="BD787" s="979"/>
      <c r="BE787" s="979"/>
      <c r="BF787" s="979"/>
      <c r="BG787" s="979"/>
      <c r="BH787" s="979"/>
      <c r="BI787" s="979"/>
      <c r="BJ787" s="979"/>
      <c r="BK787" s="979"/>
      <c r="BL787" s="979"/>
      <c r="BM787" s="979"/>
      <c r="BN787" s="979"/>
      <c r="BO787" s="979"/>
      <c r="BP787" s="979"/>
      <c r="BQ787" s="979"/>
      <c r="BR787" s="979"/>
      <c r="BS787" s="979"/>
      <c r="BT787" s="979"/>
      <c r="BU787" s="979"/>
      <c r="BV787" s="979"/>
      <c r="BW787" s="979"/>
      <c r="BX787" s="979"/>
      <c r="BY787" s="979"/>
      <c r="BZ787" s="979"/>
      <c r="CA787" s="979"/>
      <c r="CB787" s="979"/>
      <c r="CC787" s="979"/>
      <c r="CD787" s="979"/>
      <c r="CE787" s="979"/>
      <c r="CF787" s="979"/>
      <c r="CG787" s="979"/>
      <c r="CH787" s="979"/>
      <c r="CI787" s="979"/>
      <c r="CJ787" s="979"/>
      <c r="CK787" s="979"/>
      <c r="CL787" s="979"/>
      <c r="CM787" s="979"/>
      <c r="CN787" s="979"/>
      <c r="CO787" s="979"/>
      <c r="CP787" s="979"/>
      <c r="CQ787" s="979"/>
      <c r="CR787" s="979"/>
      <c r="CS787" s="979"/>
      <c r="CT787" s="979"/>
      <c r="CU787" s="979"/>
      <c r="CV787" s="979"/>
      <c r="CW787" s="979"/>
      <c r="CX787" s="979"/>
      <c r="CY787" s="979"/>
      <c r="CZ787" s="979"/>
      <c r="DA787" s="979"/>
      <c r="DB787" s="979"/>
      <c r="DC787" s="979"/>
      <c r="DD787" s="979"/>
      <c r="DE787" s="979"/>
      <c r="DF787" s="979"/>
      <c r="DG787" s="979"/>
      <c r="DH787" s="979"/>
      <c r="DI787" s="979"/>
      <c r="DJ787" s="979"/>
      <c r="DK787" s="979"/>
      <c r="DL787" s="979"/>
      <c r="DM787" s="979"/>
      <c r="DN787" s="979"/>
      <c r="DO787" s="979"/>
      <c r="DP787" s="979"/>
      <c r="DQ787" s="979"/>
      <c r="DR787" s="979"/>
      <c r="DS787" s="979"/>
      <c r="DT787" s="979"/>
      <c r="DU787" s="979"/>
      <c r="DV787" s="979"/>
      <c r="DW787" s="979"/>
      <c r="DX787" s="979"/>
      <c r="DY787" s="979"/>
      <c r="DZ787" s="979"/>
      <c r="EA787" s="979"/>
      <c r="EB787" s="979"/>
      <c r="EC787" s="979"/>
      <c r="ED787" s="979"/>
      <c r="EE787" s="979"/>
      <c r="EF787" s="979"/>
      <c r="EG787" s="979"/>
      <c r="EH787" s="979"/>
      <c r="EI787" s="979"/>
      <c r="EJ787" s="979"/>
      <c r="EK787" s="979"/>
      <c r="EL787" s="979"/>
      <c r="EM787" s="979"/>
      <c r="EN787" s="979"/>
      <c r="EO787" s="979"/>
      <c r="EP787" s="979"/>
      <c r="EQ787" s="979"/>
      <c r="ER787" s="979"/>
      <c r="ES787" s="979"/>
      <c r="ET787" s="979"/>
      <c r="EU787" s="979"/>
      <c r="EV787" s="979"/>
      <c r="EW787" s="979"/>
      <c r="EX787" s="979"/>
      <c r="EY787" s="979"/>
      <c r="EZ787" s="979"/>
      <c r="FA787" s="979"/>
      <c r="FB787" s="979"/>
      <c r="FC787" s="979"/>
      <c r="FD787" s="979"/>
      <c r="FE787" s="979"/>
      <c r="FF787" s="979"/>
      <c r="FG787" s="979"/>
      <c r="FH787" s="979"/>
      <c r="FI787" s="979"/>
      <c r="FJ787" s="979"/>
      <c r="FK787" s="979"/>
      <c r="FL787" s="979"/>
      <c r="FM787" s="979"/>
      <c r="FN787" s="979"/>
      <c r="FO787" s="979"/>
      <c r="FP787" s="979"/>
      <c r="FQ787" s="979"/>
      <c r="FR787" s="979"/>
      <c r="FS787" s="979"/>
      <c r="FT787" s="979"/>
      <c r="FU787" s="979"/>
      <c r="FV787" s="979"/>
      <c r="FW787" s="979"/>
      <c r="FX787" s="979"/>
      <c r="FY787" s="979"/>
      <c r="FZ787" s="979"/>
      <c r="GA787" s="979"/>
      <c r="GB787" s="979"/>
      <c r="GC787" s="979"/>
      <c r="GD787" s="979"/>
      <c r="GE787" s="979"/>
      <c r="GF787" s="979"/>
      <c r="GG787" s="979"/>
      <c r="GH787" s="979"/>
      <c r="GI787" s="979"/>
      <c r="GJ787" s="979"/>
      <c r="GK787" s="979"/>
      <c r="GL787" s="979"/>
      <c r="GM787" s="979"/>
      <c r="GN787" s="979"/>
      <c r="GO787" s="979"/>
      <c r="GP787" s="979"/>
      <c r="GQ787" s="979"/>
      <c r="GR787" s="979"/>
      <c r="GS787" s="979"/>
      <c r="GT787" s="979"/>
      <c r="GU787" s="979"/>
      <c r="GV787" s="979"/>
      <c r="GW787" s="979"/>
      <c r="GX787" s="979"/>
      <c r="GY787" s="979"/>
      <c r="GZ787" s="979"/>
      <c r="HA787" s="979"/>
      <c r="HB787" s="979"/>
      <c r="HC787" s="979"/>
      <c r="HD787" s="979"/>
      <c r="HE787" s="979"/>
      <c r="HF787" s="979"/>
      <c r="HG787" s="979"/>
      <c r="HH787" s="979"/>
      <c r="HI787" s="979"/>
      <c r="HJ787" s="979"/>
      <c r="HK787" s="979"/>
      <c r="HL787" s="979"/>
      <c r="HM787" s="979"/>
      <c r="HN787" s="979"/>
      <c r="HO787" s="979"/>
      <c r="HP787" s="979"/>
      <c r="HQ787" s="979"/>
      <c r="HR787" s="979"/>
      <c r="HS787" s="979"/>
      <c r="HT787" s="979"/>
      <c r="HU787" s="979"/>
      <c r="HV787" s="979"/>
      <c r="HW787" s="979"/>
      <c r="HX787" s="979"/>
      <c r="HY787" s="979"/>
      <c r="HZ787" s="979"/>
      <c r="IA787" s="979"/>
      <c r="IB787" s="979"/>
      <c r="IC787" s="979"/>
      <c r="ID787" s="979"/>
      <c r="IE787" s="979"/>
      <c r="IF787" s="979"/>
      <c r="IG787" s="979"/>
      <c r="IH787" s="979"/>
      <c r="II787" s="979"/>
      <c r="IJ787" s="979"/>
      <c r="IK787" s="979"/>
      <c r="IL787" s="979"/>
      <c r="IM787" s="979"/>
      <c r="IN787" s="979"/>
      <c r="IO787" s="979"/>
      <c r="IP787" s="979"/>
      <c r="IQ787" s="979"/>
      <c r="IR787" s="979"/>
      <c r="IS787" s="979"/>
      <c r="IT787" s="979"/>
      <c r="IU787" s="979"/>
      <c r="IV787" s="979"/>
      <c r="IW787" s="979"/>
      <c r="IX787" s="979"/>
      <c r="IY787" s="979"/>
      <c r="IZ787" s="979"/>
      <c r="JA787" s="979"/>
      <c r="JB787" s="979"/>
      <c r="JC787" s="979"/>
      <c r="JD787" s="979"/>
      <c r="JE787" s="979"/>
      <c r="JF787" s="979"/>
      <c r="JG787" s="979"/>
      <c r="JH787" s="979"/>
      <c r="JI787" s="979"/>
      <c r="JJ787" s="979"/>
      <c r="JK787" s="979"/>
      <c r="JL787" s="979"/>
      <c r="JM787" s="979"/>
      <c r="JN787" s="979"/>
      <c r="JO787" s="979"/>
      <c r="JP787" s="979"/>
      <c r="JQ787" s="979"/>
      <c r="JR787" s="979"/>
      <c r="JS787" s="979"/>
      <c r="JT787" s="979"/>
      <c r="JU787" s="979"/>
      <c r="JV787" s="979"/>
      <c r="JW787" s="979"/>
      <c r="JX787" s="979"/>
      <c r="JY787" s="979"/>
      <c r="JZ787" s="979"/>
      <c r="KA787" s="979"/>
      <c r="KB787" s="984"/>
    </row>
    <row r="788" spans="2:288" ht="15" customHeight="1" x14ac:dyDescent="0.25">
      <c r="B788" s="1590" t="s">
        <v>1919</v>
      </c>
      <c r="C788" s="1588" t="str">
        <v/>
      </c>
      <c r="D788" s="1588" t="str">
        <v/>
      </c>
      <c r="E788" s="1588" t="str">
        <v/>
      </c>
      <c r="F788" s="1588" t="str">
        <v/>
      </c>
      <c r="G788" s="1588" t="str">
        <v/>
      </c>
      <c r="H788" s="979"/>
      <c r="I788" s="979"/>
      <c r="J788" s="979"/>
      <c r="K788" s="979"/>
      <c r="L788" s="979"/>
      <c r="M788" s="979"/>
      <c r="N788" s="979"/>
      <c r="O788" s="979"/>
      <c r="P788" s="979"/>
      <c r="Q788" s="979"/>
      <c r="R788" s="979"/>
      <c r="S788" s="979"/>
      <c r="T788" s="979"/>
      <c r="U788" s="979"/>
      <c r="V788" s="979"/>
      <c r="W788" s="979"/>
      <c r="X788" s="979"/>
      <c r="Y788" s="979"/>
      <c r="Z788" s="979"/>
      <c r="AA788" s="979"/>
      <c r="AB788" s="979"/>
      <c r="AC788" s="979"/>
      <c r="AD788" s="979"/>
      <c r="AE788" s="979"/>
      <c r="AF788" s="979"/>
      <c r="AG788" s="979"/>
      <c r="AH788" s="979"/>
      <c r="AI788" s="979"/>
      <c r="AJ788" s="979"/>
      <c r="AK788" s="979"/>
      <c r="AL788" s="979"/>
      <c r="AM788" s="979"/>
      <c r="AN788" s="979"/>
      <c r="AO788" s="979"/>
      <c r="AP788" s="979"/>
      <c r="AQ788" s="979"/>
      <c r="AR788" s="979"/>
      <c r="AS788" s="979"/>
      <c r="AT788" s="979"/>
      <c r="AU788" s="979"/>
      <c r="AV788" s="979"/>
      <c r="AW788" s="979"/>
      <c r="AX788" s="979"/>
      <c r="AY788" s="979"/>
      <c r="AZ788" s="979"/>
      <c r="BA788" s="979"/>
      <c r="BB788" s="979"/>
      <c r="BC788" s="979"/>
      <c r="BD788" s="979"/>
      <c r="BE788" s="979"/>
      <c r="BF788" s="979"/>
      <c r="BG788" s="979"/>
      <c r="BH788" s="979"/>
      <c r="BI788" s="979"/>
      <c r="BJ788" s="979"/>
      <c r="BK788" s="979"/>
      <c r="BL788" s="979"/>
      <c r="BM788" s="979"/>
      <c r="BN788" s="979"/>
      <c r="BO788" s="979"/>
      <c r="BP788" s="979"/>
      <c r="BQ788" s="979"/>
      <c r="BR788" s="979"/>
      <c r="BS788" s="979"/>
      <c r="BT788" s="979"/>
      <c r="BU788" s="979"/>
      <c r="BV788" s="979"/>
      <c r="BW788" s="979"/>
      <c r="BX788" s="979"/>
      <c r="BY788" s="979"/>
      <c r="BZ788" s="979"/>
      <c r="CA788" s="979"/>
      <c r="CB788" s="979"/>
      <c r="CC788" s="979"/>
      <c r="CD788" s="979"/>
      <c r="CE788" s="979"/>
      <c r="CF788" s="979"/>
      <c r="CG788" s="979"/>
      <c r="CH788" s="979"/>
      <c r="CI788" s="979"/>
      <c r="CJ788" s="979"/>
      <c r="CK788" s="979"/>
      <c r="CL788" s="979"/>
      <c r="CM788" s="979"/>
      <c r="CN788" s="979"/>
      <c r="CO788" s="979"/>
      <c r="CP788" s="979"/>
      <c r="CQ788" s="979"/>
      <c r="CR788" s="979"/>
      <c r="CS788" s="979"/>
      <c r="CT788" s="979"/>
      <c r="CU788" s="979"/>
      <c r="CV788" s="979"/>
      <c r="CW788" s="979"/>
      <c r="CX788" s="979"/>
      <c r="CY788" s="979"/>
      <c r="CZ788" s="979"/>
      <c r="DA788" s="979"/>
      <c r="DB788" s="979"/>
      <c r="DC788" s="979"/>
      <c r="DD788" s="979"/>
      <c r="DE788" s="979"/>
      <c r="DF788" s="979"/>
      <c r="DG788" s="979"/>
      <c r="DH788" s="979"/>
      <c r="DI788" s="979"/>
      <c r="DJ788" s="979"/>
      <c r="DK788" s="979"/>
      <c r="DL788" s="979"/>
      <c r="DM788" s="979"/>
      <c r="DN788" s="979"/>
      <c r="DO788" s="979"/>
      <c r="DP788" s="979"/>
      <c r="DQ788" s="979"/>
      <c r="DR788" s="979"/>
      <c r="DS788" s="979"/>
      <c r="DT788" s="979"/>
      <c r="DU788" s="979"/>
      <c r="DV788" s="979"/>
      <c r="DW788" s="979"/>
      <c r="DX788" s="979"/>
      <c r="DY788" s="979"/>
      <c r="DZ788" s="979"/>
      <c r="EA788" s="979"/>
      <c r="EB788" s="979"/>
      <c r="EC788" s="979"/>
      <c r="ED788" s="979"/>
      <c r="EE788" s="979"/>
      <c r="EF788" s="979"/>
      <c r="EG788" s="979"/>
      <c r="EH788" s="979"/>
      <c r="EI788" s="979"/>
      <c r="EJ788" s="979"/>
      <c r="EK788" s="979"/>
      <c r="EL788" s="979"/>
      <c r="EM788" s="979"/>
      <c r="EN788" s="979"/>
      <c r="EO788" s="979"/>
      <c r="EP788" s="979"/>
      <c r="EQ788" s="979"/>
      <c r="ER788" s="979"/>
      <c r="ES788" s="979"/>
      <c r="ET788" s="979"/>
      <c r="EU788" s="979"/>
      <c r="EV788" s="979"/>
      <c r="EW788" s="979"/>
      <c r="EX788" s="979"/>
      <c r="EY788" s="979"/>
      <c r="EZ788" s="979"/>
      <c r="FA788" s="979"/>
      <c r="FB788" s="979"/>
      <c r="FC788" s="979"/>
      <c r="FD788" s="979"/>
      <c r="FE788" s="979"/>
      <c r="FF788" s="979"/>
      <c r="FG788" s="979"/>
      <c r="FH788" s="979"/>
      <c r="FI788" s="979"/>
      <c r="FJ788" s="979"/>
      <c r="FK788" s="979"/>
      <c r="FL788" s="979"/>
      <c r="FM788" s="979"/>
      <c r="FN788" s="979"/>
      <c r="FO788" s="979"/>
      <c r="FP788" s="979"/>
      <c r="FQ788" s="979"/>
      <c r="FR788" s="979"/>
      <c r="FS788" s="979"/>
      <c r="FT788" s="979"/>
      <c r="FU788" s="979"/>
      <c r="FV788" s="979"/>
      <c r="FW788" s="979"/>
      <c r="FX788" s="979"/>
      <c r="FY788" s="979"/>
      <c r="FZ788" s="979"/>
      <c r="GA788" s="979"/>
      <c r="GB788" s="979"/>
      <c r="GC788" s="979"/>
      <c r="GD788" s="979"/>
      <c r="GE788" s="979"/>
      <c r="GF788" s="979"/>
      <c r="GG788" s="979"/>
      <c r="GH788" s="979"/>
      <c r="GI788" s="979"/>
      <c r="GJ788" s="979"/>
      <c r="GK788" s="979"/>
      <c r="GL788" s="979"/>
      <c r="GM788" s="979"/>
      <c r="GN788" s="979"/>
      <c r="GO788" s="979"/>
      <c r="GP788" s="979"/>
      <c r="GQ788" s="979"/>
      <c r="GR788" s="979"/>
      <c r="GS788" s="979"/>
      <c r="GT788" s="979"/>
      <c r="GU788" s="979"/>
      <c r="GV788" s="979"/>
      <c r="GW788" s="979"/>
      <c r="GX788" s="979"/>
      <c r="GY788" s="979"/>
      <c r="GZ788" s="979"/>
      <c r="HA788" s="979"/>
      <c r="HB788" s="979"/>
      <c r="HC788" s="979"/>
      <c r="HD788" s="979"/>
      <c r="HE788" s="979"/>
      <c r="HF788" s="979"/>
      <c r="HG788" s="979"/>
      <c r="HH788" s="979"/>
      <c r="HI788" s="979"/>
      <c r="HJ788" s="979"/>
      <c r="HK788" s="979"/>
      <c r="HL788" s="979"/>
      <c r="HM788" s="979"/>
      <c r="HN788" s="979"/>
      <c r="HO788" s="979"/>
      <c r="HP788" s="979"/>
      <c r="HQ788" s="979"/>
      <c r="HR788" s="979"/>
      <c r="HS788" s="979"/>
      <c r="HT788" s="979"/>
      <c r="HU788" s="979"/>
      <c r="HV788" s="979"/>
      <c r="HW788" s="979"/>
      <c r="HX788" s="979"/>
      <c r="HY788" s="979"/>
      <c r="HZ788" s="979"/>
      <c r="IA788" s="979"/>
      <c r="IB788" s="979"/>
      <c r="IC788" s="979"/>
      <c r="ID788" s="979"/>
      <c r="IE788" s="979"/>
      <c r="IF788" s="979"/>
      <c r="IG788" s="979"/>
      <c r="IH788" s="979"/>
      <c r="II788" s="979"/>
      <c r="IJ788" s="979"/>
      <c r="IK788" s="979"/>
      <c r="IL788" s="979"/>
      <c r="IM788" s="979"/>
      <c r="IN788" s="979"/>
      <c r="IO788" s="979"/>
      <c r="IP788" s="979"/>
      <c r="IQ788" s="979"/>
      <c r="IR788" s="979"/>
      <c r="IS788" s="979"/>
      <c r="IT788" s="979"/>
      <c r="IU788" s="979"/>
      <c r="IV788" s="979"/>
      <c r="IW788" s="979"/>
      <c r="IX788" s="979"/>
      <c r="IY788" s="979"/>
      <c r="IZ788" s="979"/>
      <c r="JA788" s="979"/>
      <c r="JB788" s="979"/>
      <c r="JC788" s="979"/>
      <c r="JD788" s="979"/>
      <c r="JE788" s="979"/>
      <c r="JF788" s="979"/>
      <c r="JG788" s="979"/>
      <c r="JH788" s="979"/>
      <c r="JI788" s="979"/>
      <c r="JJ788" s="979"/>
      <c r="JK788" s="979"/>
      <c r="JL788" s="979"/>
      <c r="JM788" s="979"/>
      <c r="JN788" s="979"/>
      <c r="JO788" s="979"/>
      <c r="JP788" s="979"/>
      <c r="JQ788" s="979"/>
      <c r="JR788" s="979"/>
      <c r="JS788" s="979"/>
      <c r="JT788" s="979"/>
      <c r="JU788" s="979"/>
      <c r="JV788" s="979"/>
      <c r="JW788" s="979"/>
      <c r="JX788" s="979"/>
      <c r="JY788" s="979"/>
      <c r="JZ788" s="979"/>
      <c r="KA788" s="979"/>
      <c r="KB788" s="984"/>
    </row>
    <row r="789" spans="2:288" ht="15" customHeight="1" x14ac:dyDescent="0.25">
      <c r="B789" s="1590" t="s">
        <v>1920</v>
      </c>
      <c r="C789" s="1588" t="str">
        <v/>
      </c>
      <c r="D789" s="1588" t="str">
        <v/>
      </c>
      <c r="E789" s="1588" t="str">
        <v/>
      </c>
      <c r="F789" s="1588" t="str">
        <v/>
      </c>
      <c r="G789" s="1588" t="str">
        <v/>
      </c>
      <c r="H789" s="979"/>
      <c r="I789" s="979"/>
      <c r="J789" s="979"/>
      <c r="K789" s="979"/>
      <c r="L789" s="979"/>
      <c r="M789" s="979"/>
      <c r="N789" s="979"/>
      <c r="O789" s="979"/>
      <c r="P789" s="979"/>
      <c r="Q789" s="979"/>
      <c r="R789" s="979"/>
      <c r="S789" s="979"/>
      <c r="T789" s="979"/>
      <c r="U789" s="979"/>
      <c r="V789" s="979"/>
      <c r="W789" s="979"/>
      <c r="X789" s="979"/>
      <c r="Y789" s="979"/>
      <c r="Z789" s="979"/>
      <c r="AA789" s="979"/>
      <c r="AB789" s="979"/>
      <c r="AC789" s="979"/>
      <c r="AD789" s="979"/>
      <c r="AE789" s="979"/>
      <c r="AF789" s="979"/>
      <c r="AG789" s="979"/>
      <c r="AH789" s="979"/>
      <c r="AI789" s="979"/>
      <c r="AJ789" s="979"/>
      <c r="AK789" s="979"/>
      <c r="AL789" s="979"/>
      <c r="AM789" s="979"/>
      <c r="AN789" s="979"/>
      <c r="AO789" s="979"/>
      <c r="AP789" s="979"/>
      <c r="AQ789" s="979"/>
      <c r="AR789" s="979"/>
      <c r="AS789" s="979"/>
      <c r="AT789" s="979"/>
      <c r="AU789" s="979"/>
      <c r="AV789" s="979"/>
      <c r="AW789" s="979"/>
      <c r="AX789" s="979"/>
      <c r="AY789" s="979"/>
      <c r="AZ789" s="979"/>
      <c r="BA789" s="979"/>
      <c r="BB789" s="979"/>
      <c r="BC789" s="979"/>
      <c r="BD789" s="979"/>
      <c r="BE789" s="979"/>
      <c r="BF789" s="979"/>
      <c r="BG789" s="979"/>
      <c r="BH789" s="979"/>
      <c r="BI789" s="979"/>
      <c r="BJ789" s="979"/>
      <c r="BK789" s="979"/>
      <c r="BL789" s="979"/>
      <c r="BM789" s="979"/>
      <c r="BN789" s="979"/>
      <c r="BO789" s="979"/>
      <c r="BP789" s="979"/>
      <c r="BQ789" s="979"/>
      <c r="BR789" s="979"/>
      <c r="BS789" s="979"/>
      <c r="BT789" s="979"/>
      <c r="BU789" s="979"/>
      <c r="BV789" s="979"/>
      <c r="BW789" s="979"/>
      <c r="BX789" s="979"/>
      <c r="BY789" s="979"/>
      <c r="BZ789" s="979"/>
      <c r="CA789" s="979"/>
      <c r="CB789" s="979"/>
      <c r="CC789" s="979"/>
      <c r="CD789" s="979"/>
      <c r="CE789" s="979"/>
      <c r="CF789" s="979"/>
      <c r="CG789" s="979"/>
      <c r="CH789" s="979"/>
      <c r="CI789" s="979"/>
      <c r="CJ789" s="979"/>
      <c r="CK789" s="979"/>
      <c r="CL789" s="979"/>
      <c r="CM789" s="979"/>
      <c r="CN789" s="979"/>
      <c r="CO789" s="979"/>
      <c r="CP789" s="979"/>
      <c r="CQ789" s="979"/>
      <c r="CR789" s="979"/>
      <c r="CS789" s="979"/>
      <c r="CT789" s="979"/>
      <c r="CU789" s="979"/>
      <c r="CV789" s="979"/>
      <c r="CW789" s="979"/>
      <c r="CX789" s="979"/>
      <c r="CY789" s="979"/>
      <c r="CZ789" s="979"/>
      <c r="DA789" s="979"/>
      <c r="DB789" s="979"/>
      <c r="DC789" s="979"/>
      <c r="DD789" s="979"/>
      <c r="DE789" s="979"/>
      <c r="DF789" s="979"/>
      <c r="DG789" s="979"/>
      <c r="DH789" s="979"/>
      <c r="DI789" s="979"/>
      <c r="DJ789" s="979"/>
      <c r="DK789" s="979"/>
      <c r="DL789" s="979"/>
      <c r="DM789" s="979"/>
      <c r="DN789" s="979"/>
      <c r="DO789" s="979"/>
      <c r="DP789" s="979"/>
      <c r="DQ789" s="979"/>
      <c r="DR789" s="979"/>
      <c r="DS789" s="979"/>
      <c r="DT789" s="979"/>
      <c r="DU789" s="979"/>
      <c r="DV789" s="979"/>
      <c r="DW789" s="979"/>
      <c r="DX789" s="979"/>
      <c r="DY789" s="979"/>
      <c r="DZ789" s="979"/>
      <c r="EA789" s="979"/>
      <c r="EB789" s="979"/>
      <c r="EC789" s="979"/>
      <c r="ED789" s="979"/>
      <c r="EE789" s="979"/>
      <c r="EF789" s="979"/>
      <c r="EG789" s="979"/>
      <c r="EH789" s="979"/>
      <c r="EI789" s="979"/>
      <c r="EJ789" s="979"/>
      <c r="EK789" s="979"/>
      <c r="EL789" s="979"/>
      <c r="EM789" s="979"/>
      <c r="EN789" s="979"/>
      <c r="EO789" s="979"/>
      <c r="EP789" s="979"/>
      <c r="EQ789" s="979"/>
      <c r="ER789" s="979"/>
      <c r="ES789" s="979"/>
      <c r="ET789" s="979"/>
      <c r="EU789" s="979"/>
      <c r="EV789" s="979"/>
      <c r="EW789" s="979"/>
      <c r="EX789" s="979"/>
      <c r="EY789" s="979"/>
      <c r="EZ789" s="979"/>
      <c r="FA789" s="979"/>
      <c r="FB789" s="979"/>
      <c r="FC789" s="979"/>
      <c r="FD789" s="979"/>
      <c r="FE789" s="979"/>
      <c r="FF789" s="979"/>
      <c r="FG789" s="979"/>
      <c r="FH789" s="979"/>
      <c r="FI789" s="979"/>
      <c r="FJ789" s="979"/>
      <c r="FK789" s="979"/>
      <c r="FL789" s="979"/>
      <c r="FM789" s="979"/>
      <c r="FN789" s="979"/>
      <c r="FO789" s="979"/>
      <c r="FP789" s="979"/>
      <c r="FQ789" s="979"/>
      <c r="FR789" s="979"/>
      <c r="FS789" s="979"/>
      <c r="FT789" s="979"/>
      <c r="FU789" s="979"/>
      <c r="FV789" s="979"/>
      <c r="FW789" s="979"/>
      <c r="FX789" s="979"/>
      <c r="FY789" s="979"/>
      <c r="FZ789" s="979"/>
      <c r="GA789" s="979"/>
      <c r="GB789" s="979"/>
      <c r="GC789" s="979"/>
      <c r="GD789" s="979"/>
      <c r="GE789" s="979"/>
      <c r="GF789" s="979"/>
      <c r="GG789" s="979"/>
      <c r="GH789" s="979"/>
      <c r="GI789" s="979"/>
      <c r="GJ789" s="979"/>
      <c r="GK789" s="979"/>
      <c r="GL789" s="979"/>
      <c r="GM789" s="979"/>
      <c r="GN789" s="979"/>
      <c r="GO789" s="979"/>
      <c r="GP789" s="979"/>
      <c r="GQ789" s="979"/>
      <c r="GR789" s="979"/>
      <c r="GS789" s="979"/>
      <c r="GT789" s="979"/>
      <c r="GU789" s="979"/>
      <c r="GV789" s="979"/>
      <c r="GW789" s="979"/>
      <c r="GX789" s="979"/>
      <c r="GY789" s="979"/>
      <c r="GZ789" s="979"/>
      <c r="HA789" s="979"/>
      <c r="HB789" s="979"/>
      <c r="HC789" s="979"/>
      <c r="HD789" s="979"/>
      <c r="HE789" s="979"/>
      <c r="HF789" s="979"/>
      <c r="HG789" s="979"/>
      <c r="HH789" s="979"/>
      <c r="HI789" s="979"/>
      <c r="HJ789" s="979"/>
      <c r="HK789" s="979"/>
      <c r="HL789" s="979"/>
      <c r="HM789" s="979"/>
      <c r="HN789" s="979"/>
      <c r="HO789" s="979"/>
      <c r="HP789" s="979"/>
      <c r="HQ789" s="979"/>
      <c r="HR789" s="979"/>
      <c r="HS789" s="979"/>
      <c r="HT789" s="979"/>
      <c r="HU789" s="979"/>
      <c r="HV789" s="979"/>
      <c r="HW789" s="979"/>
      <c r="HX789" s="979"/>
      <c r="HY789" s="979"/>
      <c r="HZ789" s="979"/>
      <c r="IA789" s="979"/>
      <c r="IB789" s="979"/>
      <c r="IC789" s="979"/>
      <c r="ID789" s="979"/>
      <c r="IE789" s="979"/>
      <c r="IF789" s="979"/>
      <c r="IG789" s="979"/>
      <c r="IH789" s="979"/>
      <c r="II789" s="979"/>
      <c r="IJ789" s="979"/>
      <c r="IK789" s="979"/>
      <c r="IL789" s="979"/>
      <c r="IM789" s="979"/>
      <c r="IN789" s="979"/>
      <c r="IO789" s="979"/>
      <c r="IP789" s="979"/>
      <c r="IQ789" s="979"/>
      <c r="IR789" s="979"/>
      <c r="IS789" s="979"/>
      <c r="IT789" s="979"/>
      <c r="IU789" s="979"/>
      <c r="IV789" s="979"/>
      <c r="IW789" s="979"/>
      <c r="IX789" s="979"/>
      <c r="IY789" s="979"/>
      <c r="IZ789" s="979"/>
      <c r="JA789" s="979"/>
      <c r="JB789" s="979"/>
      <c r="JC789" s="979"/>
      <c r="JD789" s="979"/>
      <c r="JE789" s="979"/>
      <c r="JF789" s="979"/>
      <c r="JG789" s="979"/>
      <c r="JH789" s="979"/>
      <c r="JI789" s="979"/>
      <c r="JJ789" s="979"/>
      <c r="JK789" s="979"/>
      <c r="JL789" s="979"/>
      <c r="JM789" s="979"/>
      <c r="JN789" s="979"/>
      <c r="JO789" s="979"/>
      <c r="JP789" s="979"/>
      <c r="JQ789" s="979"/>
      <c r="JR789" s="979"/>
      <c r="JS789" s="979"/>
      <c r="JT789" s="979"/>
      <c r="JU789" s="979"/>
      <c r="JV789" s="979"/>
      <c r="JW789" s="979"/>
      <c r="JX789" s="979"/>
      <c r="JY789" s="979"/>
      <c r="JZ789" s="979"/>
      <c r="KA789" s="979"/>
      <c r="KB789" s="984"/>
    </row>
    <row r="790" spans="2:288" ht="15" customHeight="1" x14ac:dyDescent="0.25">
      <c r="B790" s="1590" t="s">
        <v>1921</v>
      </c>
      <c r="C790" s="1588" t="str">
        <v/>
      </c>
      <c r="D790" s="1588" t="str">
        <v/>
      </c>
      <c r="E790" s="1588" t="str">
        <v/>
      </c>
      <c r="F790" s="1588" t="str">
        <v/>
      </c>
      <c r="G790" s="1588" t="str">
        <v/>
      </c>
      <c r="H790" s="979"/>
      <c r="I790" s="979"/>
      <c r="J790" s="979"/>
      <c r="K790" s="979"/>
      <c r="L790" s="979"/>
      <c r="M790" s="979"/>
      <c r="N790" s="979"/>
      <c r="O790" s="979"/>
      <c r="P790" s="979"/>
      <c r="Q790" s="979"/>
      <c r="R790" s="979"/>
      <c r="S790" s="979"/>
      <c r="T790" s="979"/>
      <c r="U790" s="979"/>
      <c r="V790" s="979"/>
      <c r="W790" s="979"/>
      <c r="X790" s="979"/>
      <c r="Y790" s="979"/>
      <c r="Z790" s="979"/>
      <c r="AA790" s="979"/>
      <c r="AB790" s="979"/>
      <c r="AC790" s="979"/>
      <c r="AD790" s="979"/>
      <c r="AE790" s="979"/>
      <c r="AF790" s="979"/>
      <c r="AG790" s="979"/>
      <c r="AH790" s="979"/>
      <c r="AI790" s="979"/>
      <c r="AJ790" s="979"/>
      <c r="AK790" s="979"/>
      <c r="AL790" s="979"/>
      <c r="AM790" s="979"/>
      <c r="AN790" s="979"/>
      <c r="AO790" s="979"/>
      <c r="AP790" s="979"/>
      <c r="AQ790" s="979"/>
      <c r="AR790" s="979"/>
      <c r="AS790" s="979"/>
      <c r="AT790" s="979"/>
      <c r="AU790" s="979"/>
      <c r="AV790" s="979"/>
      <c r="AW790" s="979"/>
      <c r="AX790" s="979"/>
      <c r="AY790" s="979"/>
      <c r="AZ790" s="979"/>
      <c r="BA790" s="979"/>
      <c r="BB790" s="979"/>
      <c r="BC790" s="979"/>
      <c r="BD790" s="979"/>
      <c r="BE790" s="979"/>
      <c r="BF790" s="979"/>
      <c r="BG790" s="979"/>
      <c r="BH790" s="979"/>
      <c r="BI790" s="979"/>
      <c r="BJ790" s="979"/>
      <c r="BK790" s="979"/>
      <c r="BL790" s="979"/>
      <c r="BM790" s="979"/>
      <c r="BN790" s="979"/>
      <c r="BO790" s="979"/>
      <c r="BP790" s="979"/>
      <c r="BQ790" s="979"/>
      <c r="BR790" s="979"/>
      <c r="BS790" s="979"/>
      <c r="BT790" s="979"/>
      <c r="BU790" s="979"/>
      <c r="BV790" s="979"/>
      <c r="BW790" s="979"/>
      <c r="BX790" s="979"/>
      <c r="BY790" s="979"/>
      <c r="BZ790" s="979"/>
      <c r="CA790" s="979"/>
      <c r="CB790" s="979"/>
      <c r="CC790" s="979"/>
      <c r="CD790" s="979"/>
      <c r="CE790" s="979"/>
      <c r="CF790" s="979"/>
      <c r="CG790" s="979"/>
      <c r="CH790" s="979"/>
      <c r="CI790" s="979"/>
      <c r="CJ790" s="979"/>
      <c r="CK790" s="979"/>
      <c r="CL790" s="979"/>
      <c r="CM790" s="979"/>
      <c r="CN790" s="979"/>
      <c r="CO790" s="979"/>
      <c r="CP790" s="979"/>
      <c r="CQ790" s="979"/>
      <c r="CR790" s="979"/>
      <c r="CS790" s="979"/>
      <c r="CT790" s="979"/>
      <c r="CU790" s="979"/>
      <c r="CV790" s="979"/>
      <c r="CW790" s="979"/>
      <c r="CX790" s="979"/>
      <c r="CY790" s="979"/>
      <c r="CZ790" s="979"/>
      <c r="DA790" s="979"/>
      <c r="DB790" s="979"/>
      <c r="DC790" s="979"/>
      <c r="DD790" s="979"/>
      <c r="DE790" s="979"/>
      <c r="DF790" s="979"/>
      <c r="DG790" s="979"/>
      <c r="DH790" s="979"/>
      <c r="DI790" s="979"/>
      <c r="DJ790" s="979"/>
      <c r="DK790" s="979"/>
      <c r="DL790" s="979"/>
      <c r="DM790" s="979"/>
      <c r="DN790" s="979"/>
      <c r="DO790" s="979"/>
      <c r="DP790" s="979"/>
      <c r="DQ790" s="979"/>
      <c r="DR790" s="979"/>
      <c r="DS790" s="979"/>
      <c r="DT790" s="979"/>
      <c r="DU790" s="979"/>
      <c r="DV790" s="979"/>
      <c r="DW790" s="979"/>
      <c r="DX790" s="979"/>
      <c r="DY790" s="979"/>
      <c r="DZ790" s="979"/>
      <c r="EA790" s="979"/>
      <c r="EB790" s="979"/>
      <c r="EC790" s="979"/>
      <c r="ED790" s="979"/>
      <c r="EE790" s="979"/>
      <c r="EF790" s="979"/>
      <c r="EG790" s="979"/>
      <c r="EH790" s="979"/>
      <c r="EI790" s="979"/>
      <c r="EJ790" s="979"/>
      <c r="EK790" s="979"/>
      <c r="EL790" s="979"/>
      <c r="EM790" s="979"/>
      <c r="EN790" s="979"/>
      <c r="EO790" s="979"/>
      <c r="EP790" s="979"/>
      <c r="EQ790" s="979"/>
      <c r="ER790" s="979"/>
      <c r="ES790" s="979"/>
      <c r="ET790" s="979"/>
      <c r="EU790" s="979"/>
      <c r="EV790" s="979"/>
      <c r="EW790" s="979"/>
      <c r="EX790" s="979"/>
      <c r="EY790" s="979"/>
      <c r="EZ790" s="979"/>
      <c r="FA790" s="979"/>
      <c r="FB790" s="979"/>
      <c r="FC790" s="979"/>
      <c r="FD790" s="979"/>
      <c r="FE790" s="979"/>
      <c r="FF790" s="979"/>
      <c r="FG790" s="979"/>
      <c r="FH790" s="979"/>
      <c r="FI790" s="979"/>
      <c r="FJ790" s="979"/>
      <c r="FK790" s="979"/>
      <c r="FL790" s="979"/>
      <c r="FM790" s="979"/>
      <c r="FN790" s="979"/>
      <c r="FO790" s="979"/>
      <c r="FP790" s="979"/>
      <c r="FQ790" s="979"/>
      <c r="FR790" s="979"/>
      <c r="FS790" s="979"/>
      <c r="FT790" s="979"/>
      <c r="FU790" s="979"/>
      <c r="FV790" s="979"/>
      <c r="FW790" s="979"/>
      <c r="FX790" s="979"/>
      <c r="FY790" s="979"/>
      <c r="FZ790" s="979"/>
      <c r="GA790" s="979"/>
      <c r="GB790" s="979"/>
      <c r="GC790" s="979"/>
      <c r="GD790" s="979"/>
      <c r="GE790" s="979"/>
      <c r="GF790" s="979"/>
      <c r="GG790" s="979"/>
      <c r="GH790" s="979"/>
      <c r="GI790" s="979"/>
      <c r="GJ790" s="979"/>
      <c r="GK790" s="979"/>
      <c r="GL790" s="979"/>
      <c r="GM790" s="979"/>
      <c r="GN790" s="979"/>
      <c r="GO790" s="979"/>
      <c r="GP790" s="979"/>
      <c r="GQ790" s="979"/>
      <c r="GR790" s="979"/>
      <c r="GS790" s="979"/>
      <c r="GT790" s="979"/>
      <c r="GU790" s="979"/>
      <c r="GV790" s="979"/>
      <c r="GW790" s="979"/>
      <c r="GX790" s="979"/>
      <c r="GY790" s="979"/>
      <c r="GZ790" s="979"/>
      <c r="HA790" s="979"/>
      <c r="HB790" s="979"/>
      <c r="HC790" s="979"/>
      <c r="HD790" s="979"/>
      <c r="HE790" s="979"/>
      <c r="HF790" s="979"/>
      <c r="HG790" s="979"/>
      <c r="HH790" s="979"/>
      <c r="HI790" s="979"/>
      <c r="HJ790" s="979"/>
      <c r="HK790" s="979"/>
      <c r="HL790" s="979"/>
      <c r="HM790" s="979"/>
      <c r="HN790" s="979"/>
      <c r="HO790" s="979"/>
      <c r="HP790" s="979"/>
      <c r="HQ790" s="979"/>
      <c r="HR790" s="979"/>
      <c r="HS790" s="979"/>
      <c r="HT790" s="979"/>
      <c r="HU790" s="979"/>
      <c r="HV790" s="979"/>
      <c r="HW790" s="979"/>
      <c r="HX790" s="979"/>
      <c r="HY790" s="979"/>
      <c r="HZ790" s="979"/>
      <c r="IA790" s="979"/>
      <c r="IB790" s="979"/>
      <c r="IC790" s="979"/>
      <c r="ID790" s="979"/>
      <c r="IE790" s="979"/>
      <c r="IF790" s="979"/>
      <c r="IG790" s="979"/>
      <c r="IH790" s="979"/>
      <c r="II790" s="979"/>
      <c r="IJ790" s="979"/>
      <c r="IK790" s="979"/>
      <c r="IL790" s="979"/>
      <c r="IM790" s="979"/>
      <c r="IN790" s="979"/>
      <c r="IO790" s="979"/>
      <c r="IP790" s="979"/>
      <c r="IQ790" s="979"/>
      <c r="IR790" s="979"/>
      <c r="IS790" s="979"/>
      <c r="IT790" s="979"/>
      <c r="IU790" s="979"/>
      <c r="IV790" s="979"/>
      <c r="IW790" s="979"/>
      <c r="IX790" s="979"/>
      <c r="IY790" s="979"/>
      <c r="IZ790" s="979"/>
      <c r="JA790" s="979"/>
      <c r="JB790" s="979"/>
      <c r="JC790" s="979"/>
      <c r="JD790" s="979"/>
      <c r="JE790" s="979"/>
      <c r="JF790" s="979"/>
      <c r="JG790" s="979"/>
      <c r="JH790" s="979"/>
      <c r="JI790" s="979"/>
      <c r="JJ790" s="979"/>
      <c r="JK790" s="979"/>
      <c r="JL790" s="979"/>
      <c r="JM790" s="979"/>
      <c r="JN790" s="979"/>
      <c r="JO790" s="979"/>
      <c r="JP790" s="979"/>
      <c r="JQ790" s="979"/>
      <c r="JR790" s="979"/>
      <c r="JS790" s="979"/>
      <c r="JT790" s="979"/>
      <c r="JU790" s="979"/>
      <c r="JV790" s="979"/>
      <c r="JW790" s="979"/>
      <c r="JX790" s="979"/>
      <c r="JY790" s="979"/>
      <c r="JZ790" s="979"/>
      <c r="KA790" s="979"/>
      <c r="KB790" s="984"/>
    </row>
    <row r="791" spans="2:288" ht="15" customHeight="1" x14ac:dyDescent="0.25">
      <c r="B791" s="1590" t="s">
        <v>1922</v>
      </c>
      <c r="C791" s="1588" t="str">
        <v/>
      </c>
      <c r="D791" s="1588" t="str">
        <v/>
      </c>
      <c r="E791" s="1588" t="str">
        <v/>
      </c>
      <c r="F791" s="1588" t="str">
        <v/>
      </c>
      <c r="G791" s="1588" t="str">
        <v/>
      </c>
      <c r="H791" s="979"/>
      <c r="I791" s="979"/>
      <c r="J791" s="979"/>
      <c r="K791" s="979"/>
      <c r="L791" s="979"/>
      <c r="M791" s="979"/>
      <c r="N791" s="979"/>
      <c r="O791" s="979"/>
      <c r="P791" s="979"/>
      <c r="Q791" s="979"/>
      <c r="R791" s="979"/>
      <c r="S791" s="979"/>
      <c r="T791" s="979"/>
      <c r="U791" s="979"/>
      <c r="V791" s="979"/>
      <c r="W791" s="979"/>
      <c r="X791" s="979"/>
      <c r="Y791" s="979"/>
      <c r="Z791" s="979"/>
      <c r="AA791" s="979"/>
      <c r="AB791" s="979"/>
      <c r="AC791" s="979"/>
      <c r="AD791" s="979"/>
      <c r="AE791" s="979"/>
      <c r="AF791" s="979"/>
      <c r="AG791" s="979"/>
      <c r="AH791" s="979"/>
      <c r="AI791" s="979"/>
      <c r="AJ791" s="979"/>
      <c r="AK791" s="979"/>
      <c r="AL791" s="979"/>
      <c r="AM791" s="979"/>
      <c r="AN791" s="979"/>
      <c r="AO791" s="979"/>
      <c r="AP791" s="979"/>
      <c r="AQ791" s="979"/>
      <c r="AR791" s="979"/>
      <c r="AS791" s="979"/>
      <c r="AT791" s="979"/>
      <c r="AU791" s="979"/>
      <c r="AV791" s="979"/>
      <c r="AW791" s="979"/>
      <c r="AX791" s="979"/>
      <c r="AY791" s="979"/>
      <c r="AZ791" s="979"/>
      <c r="BA791" s="979"/>
      <c r="BB791" s="979"/>
      <c r="BC791" s="979"/>
      <c r="BD791" s="979"/>
      <c r="BE791" s="979"/>
      <c r="BF791" s="979"/>
      <c r="BG791" s="979"/>
      <c r="BH791" s="979"/>
      <c r="BI791" s="979"/>
      <c r="BJ791" s="979"/>
      <c r="BK791" s="979"/>
      <c r="BL791" s="979"/>
      <c r="BM791" s="979"/>
      <c r="BN791" s="979"/>
      <c r="BO791" s="979"/>
      <c r="BP791" s="979"/>
      <c r="BQ791" s="979"/>
      <c r="BR791" s="979"/>
      <c r="BS791" s="979"/>
      <c r="BT791" s="979"/>
      <c r="BU791" s="979"/>
      <c r="BV791" s="979"/>
      <c r="BW791" s="979"/>
      <c r="BX791" s="979"/>
      <c r="BY791" s="979"/>
      <c r="BZ791" s="979"/>
      <c r="CA791" s="979"/>
      <c r="CB791" s="979"/>
      <c r="CC791" s="979"/>
      <c r="CD791" s="979"/>
      <c r="CE791" s="979"/>
      <c r="CF791" s="979"/>
      <c r="CG791" s="979"/>
      <c r="CH791" s="979"/>
      <c r="CI791" s="979"/>
      <c r="CJ791" s="979"/>
      <c r="CK791" s="979"/>
      <c r="CL791" s="979"/>
      <c r="CM791" s="979"/>
      <c r="CN791" s="979"/>
      <c r="CO791" s="979"/>
      <c r="CP791" s="979"/>
      <c r="CQ791" s="979"/>
      <c r="CR791" s="979"/>
      <c r="CS791" s="979"/>
      <c r="CT791" s="979"/>
      <c r="CU791" s="979"/>
      <c r="CV791" s="979"/>
      <c r="CW791" s="979"/>
      <c r="CX791" s="979"/>
      <c r="CY791" s="979"/>
      <c r="CZ791" s="979"/>
      <c r="DA791" s="979"/>
      <c r="DB791" s="979"/>
      <c r="DC791" s="979"/>
      <c r="DD791" s="979"/>
      <c r="DE791" s="979"/>
      <c r="DF791" s="979"/>
      <c r="DG791" s="979"/>
      <c r="DH791" s="979"/>
      <c r="DI791" s="979"/>
      <c r="DJ791" s="979"/>
      <c r="DK791" s="979"/>
      <c r="DL791" s="979"/>
      <c r="DM791" s="979"/>
      <c r="DN791" s="979"/>
      <c r="DO791" s="979"/>
      <c r="DP791" s="979"/>
      <c r="DQ791" s="979"/>
      <c r="DR791" s="979"/>
      <c r="DS791" s="979"/>
      <c r="DT791" s="979"/>
      <c r="DU791" s="979"/>
      <c r="DV791" s="979"/>
      <c r="DW791" s="979"/>
      <c r="DX791" s="979"/>
      <c r="DY791" s="979"/>
      <c r="DZ791" s="979"/>
      <c r="EA791" s="979"/>
      <c r="EB791" s="979"/>
      <c r="EC791" s="979"/>
      <c r="ED791" s="979"/>
      <c r="EE791" s="979"/>
      <c r="EF791" s="979"/>
      <c r="EG791" s="979"/>
      <c r="EH791" s="979"/>
      <c r="EI791" s="979"/>
      <c r="EJ791" s="979"/>
      <c r="EK791" s="979"/>
      <c r="EL791" s="979"/>
      <c r="EM791" s="979"/>
      <c r="EN791" s="979"/>
      <c r="EO791" s="979"/>
      <c r="EP791" s="979"/>
      <c r="EQ791" s="979"/>
      <c r="ER791" s="979"/>
      <c r="ES791" s="979"/>
      <c r="ET791" s="979"/>
      <c r="EU791" s="979"/>
      <c r="EV791" s="979"/>
      <c r="EW791" s="979"/>
      <c r="EX791" s="979"/>
      <c r="EY791" s="979"/>
      <c r="EZ791" s="979"/>
      <c r="FA791" s="979"/>
      <c r="FB791" s="979"/>
      <c r="FC791" s="979"/>
      <c r="FD791" s="979"/>
      <c r="FE791" s="979"/>
      <c r="FF791" s="979"/>
      <c r="FG791" s="979"/>
      <c r="FH791" s="979"/>
      <c r="FI791" s="979"/>
      <c r="FJ791" s="979"/>
      <c r="FK791" s="979"/>
      <c r="FL791" s="979"/>
      <c r="FM791" s="979"/>
      <c r="FN791" s="979"/>
      <c r="FO791" s="979"/>
      <c r="FP791" s="979"/>
      <c r="FQ791" s="979"/>
      <c r="FR791" s="979"/>
      <c r="FS791" s="979"/>
      <c r="FT791" s="979"/>
      <c r="FU791" s="979"/>
      <c r="FV791" s="979"/>
      <c r="FW791" s="979"/>
      <c r="FX791" s="979"/>
      <c r="FY791" s="979"/>
      <c r="FZ791" s="979"/>
      <c r="GA791" s="979"/>
      <c r="GB791" s="979"/>
      <c r="GC791" s="979"/>
      <c r="GD791" s="979"/>
      <c r="GE791" s="979"/>
      <c r="GF791" s="979"/>
      <c r="GG791" s="979"/>
      <c r="GH791" s="979"/>
      <c r="GI791" s="979"/>
      <c r="GJ791" s="979"/>
      <c r="GK791" s="979"/>
      <c r="GL791" s="979"/>
      <c r="GM791" s="979"/>
      <c r="GN791" s="979"/>
      <c r="GO791" s="979"/>
      <c r="GP791" s="979"/>
      <c r="GQ791" s="979"/>
      <c r="GR791" s="979"/>
      <c r="GS791" s="979"/>
      <c r="GT791" s="979"/>
      <c r="GU791" s="979"/>
      <c r="GV791" s="979"/>
      <c r="GW791" s="979"/>
      <c r="GX791" s="979"/>
      <c r="GY791" s="979"/>
      <c r="GZ791" s="979"/>
      <c r="HA791" s="979"/>
      <c r="HB791" s="979"/>
      <c r="HC791" s="979"/>
      <c r="HD791" s="979"/>
      <c r="HE791" s="979"/>
      <c r="HF791" s="979"/>
      <c r="HG791" s="979"/>
      <c r="HH791" s="979"/>
      <c r="HI791" s="979"/>
      <c r="HJ791" s="979"/>
      <c r="HK791" s="979"/>
      <c r="HL791" s="979"/>
      <c r="HM791" s="979"/>
      <c r="HN791" s="979"/>
      <c r="HO791" s="979"/>
      <c r="HP791" s="979"/>
      <c r="HQ791" s="979"/>
      <c r="HR791" s="979"/>
      <c r="HS791" s="979"/>
      <c r="HT791" s="979"/>
      <c r="HU791" s="979"/>
      <c r="HV791" s="979"/>
      <c r="HW791" s="979"/>
      <c r="HX791" s="979"/>
      <c r="HY791" s="979"/>
      <c r="HZ791" s="979"/>
      <c r="IA791" s="979"/>
      <c r="IB791" s="979"/>
      <c r="IC791" s="979"/>
      <c r="ID791" s="979"/>
      <c r="IE791" s="979"/>
      <c r="IF791" s="979"/>
      <c r="IG791" s="979"/>
      <c r="IH791" s="979"/>
      <c r="II791" s="979"/>
      <c r="IJ791" s="979"/>
      <c r="IK791" s="979"/>
      <c r="IL791" s="979"/>
      <c r="IM791" s="979"/>
      <c r="IN791" s="979"/>
      <c r="IO791" s="979"/>
      <c r="IP791" s="979"/>
      <c r="IQ791" s="979"/>
      <c r="IR791" s="979"/>
      <c r="IS791" s="979"/>
      <c r="IT791" s="979"/>
      <c r="IU791" s="979"/>
      <c r="IV791" s="979"/>
      <c r="IW791" s="979"/>
      <c r="IX791" s="979"/>
      <c r="IY791" s="979"/>
      <c r="IZ791" s="979"/>
      <c r="JA791" s="979"/>
      <c r="JB791" s="979"/>
      <c r="JC791" s="979"/>
      <c r="JD791" s="979"/>
      <c r="JE791" s="979"/>
      <c r="JF791" s="979"/>
      <c r="JG791" s="979"/>
      <c r="JH791" s="979"/>
      <c r="JI791" s="979"/>
      <c r="JJ791" s="979"/>
      <c r="JK791" s="979"/>
      <c r="JL791" s="979"/>
      <c r="JM791" s="979"/>
      <c r="JN791" s="979"/>
      <c r="JO791" s="979"/>
      <c r="JP791" s="979"/>
      <c r="JQ791" s="979"/>
      <c r="JR791" s="979"/>
      <c r="JS791" s="979"/>
      <c r="JT791" s="979"/>
      <c r="JU791" s="979"/>
      <c r="JV791" s="979"/>
      <c r="JW791" s="979"/>
      <c r="JX791" s="979"/>
      <c r="JY791" s="979"/>
      <c r="JZ791" s="979"/>
      <c r="KA791" s="979"/>
      <c r="KB791" s="984"/>
    </row>
    <row r="792" spans="2:288" ht="15" customHeight="1" x14ac:dyDescent="0.25">
      <c r="B792" s="1590" t="s">
        <v>1923</v>
      </c>
      <c r="C792" s="1588" t="str">
        <v/>
      </c>
      <c r="D792" s="1588" t="str">
        <v/>
      </c>
      <c r="E792" s="1588" t="str">
        <v/>
      </c>
      <c r="F792" s="1588" t="str">
        <v/>
      </c>
      <c r="G792" s="1588" t="str">
        <v/>
      </c>
      <c r="H792" s="979"/>
      <c r="I792" s="979"/>
      <c r="J792" s="979"/>
      <c r="K792" s="979"/>
      <c r="L792" s="979"/>
      <c r="M792" s="979"/>
      <c r="N792" s="979"/>
      <c r="O792" s="979"/>
      <c r="P792" s="979"/>
      <c r="Q792" s="979"/>
      <c r="R792" s="979"/>
      <c r="S792" s="979"/>
      <c r="T792" s="979"/>
      <c r="U792" s="979"/>
      <c r="V792" s="979"/>
      <c r="W792" s="979"/>
      <c r="X792" s="979"/>
      <c r="Y792" s="979"/>
      <c r="Z792" s="979"/>
      <c r="AA792" s="979"/>
      <c r="AB792" s="979"/>
      <c r="AC792" s="979"/>
      <c r="AD792" s="979"/>
      <c r="AE792" s="979"/>
      <c r="AF792" s="979"/>
      <c r="AG792" s="979"/>
      <c r="AH792" s="979"/>
      <c r="AI792" s="979"/>
      <c r="AJ792" s="979"/>
      <c r="AK792" s="979"/>
      <c r="AL792" s="979"/>
      <c r="AM792" s="979"/>
      <c r="AN792" s="979"/>
      <c r="AO792" s="979"/>
      <c r="AP792" s="979"/>
      <c r="AQ792" s="979"/>
      <c r="AR792" s="979"/>
      <c r="AS792" s="979"/>
      <c r="AT792" s="979"/>
      <c r="AU792" s="979"/>
      <c r="AV792" s="979"/>
      <c r="AW792" s="979"/>
      <c r="AX792" s="979"/>
      <c r="AY792" s="979"/>
      <c r="AZ792" s="979"/>
      <c r="BA792" s="979"/>
      <c r="BB792" s="979"/>
      <c r="BC792" s="979"/>
      <c r="BD792" s="979"/>
      <c r="BE792" s="979"/>
      <c r="BF792" s="979"/>
      <c r="BG792" s="979"/>
      <c r="BH792" s="979"/>
      <c r="BI792" s="979"/>
      <c r="BJ792" s="979"/>
      <c r="BK792" s="979"/>
      <c r="BL792" s="979"/>
      <c r="BM792" s="979"/>
      <c r="BN792" s="979"/>
      <c r="BO792" s="979"/>
      <c r="BP792" s="979"/>
      <c r="BQ792" s="979"/>
      <c r="BR792" s="979"/>
      <c r="BS792" s="979"/>
      <c r="BT792" s="979"/>
      <c r="BU792" s="979"/>
      <c r="BV792" s="979"/>
      <c r="BW792" s="979"/>
      <c r="BX792" s="979"/>
      <c r="BY792" s="979"/>
      <c r="BZ792" s="979"/>
      <c r="CA792" s="979"/>
      <c r="CB792" s="979"/>
      <c r="CC792" s="979"/>
      <c r="CD792" s="979"/>
      <c r="CE792" s="979"/>
      <c r="CF792" s="979"/>
      <c r="CG792" s="979"/>
      <c r="CH792" s="979"/>
      <c r="CI792" s="979"/>
      <c r="CJ792" s="979"/>
      <c r="CK792" s="979"/>
      <c r="CL792" s="979"/>
      <c r="CM792" s="979"/>
      <c r="CN792" s="979"/>
      <c r="CO792" s="979"/>
      <c r="CP792" s="979"/>
      <c r="CQ792" s="979"/>
      <c r="CR792" s="979"/>
      <c r="CS792" s="979"/>
      <c r="CT792" s="979"/>
      <c r="CU792" s="979"/>
      <c r="CV792" s="979"/>
      <c r="CW792" s="979"/>
      <c r="CX792" s="979"/>
      <c r="CY792" s="979"/>
      <c r="CZ792" s="979"/>
      <c r="DA792" s="979"/>
      <c r="DB792" s="979"/>
      <c r="DC792" s="979"/>
      <c r="DD792" s="979"/>
      <c r="DE792" s="979"/>
      <c r="DF792" s="979"/>
      <c r="DG792" s="979"/>
      <c r="DH792" s="979"/>
      <c r="DI792" s="979"/>
      <c r="DJ792" s="979"/>
      <c r="DK792" s="979"/>
      <c r="DL792" s="979"/>
      <c r="DM792" s="979"/>
      <c r="DN792" s="979"/>
      <c r="DO792" s="979"/>
      <c r="DP792" s="979"/>
      <c r="DQ792" s="979"/>
      <c r="DR792" s="979"/>
      <c r="DS792" s="979"/>
      <c r="DT792" s="979"/>
      <c r="DU792" s="979"/>
      <c r="DV792" s="979"/>
      <c r="DW792" s="979"/>
      <c r="DX792" s="979"/>
      <c r="DY792" s="979"/>
      <c r="DZ792" s="979"/>
      <c r="EA792" s="979"/>
      <c r="EB792" s="979"/>
      <c r="EC792" s="979"/>
      <c r="ED792" s="979"/>
      <c r="EE792" s="979"/>
      <c r="EF792" s="979"/>
      <c r="EG792" s="979"/>
      <c r="EH792" s="979"/>
      <c r="EI792" s="979"/>
      <c r="EJ792" s="979"/>
      <c r="EK792" s="979"/>
      <c r="EL792" s="979"/>
      <c r="EM792" s="979"/>
      <c r="EN792" s="979"/>
      <c r="EO792" s="979"/>
      <c r="EP792" s="979"/>
      <c r="EQ792" s="979"/>
      <c r="ER792" s="979"/>
      <c r="ES792" s="979"/>
      <c r="ET792" s="979"/>
      <c r="EU792" s="979"/>
      <c r="EV792" s="979"/>
      <c r="EW792" s="979"/>
      <c r="EX792" s="979"/>
      <c r="EY792" s="979"/>
      <c r="EZ792" s="979"/>
      <c r="FA792" s="979"/>
      <c r="FB792" s="979"/>
      <c r="FC792" s="979"/>
      <c r="FD792" s="979"/>
      <c r="FE792" s="979"/>
      <c r="FF792" s="979"/>
      <c r="FG792" s="979"/>
      <c r="FH792" s="979"/>
      <c r="FI792" s="979"/>
      <c r="FJ792" s="979"/>
      <c r="FK792" s="979"/>
      <c r="FL792" s="979"/>
      <c r="FM792" s="979"/>
      <c r="FN792" s="979"/>
      <c r="FO792" s="979"/>
      <c r="FP792" s="979"/>
      <c r="FQ792" s="979"/>
      <c r="FR792" s="979"/>
      <c r="FS792" s="979"/>
      <c r="FT792" s="979"/>
      <c r="FU792" s="979"/>
      <c r="FV792" s="979"/>
      <c r="FW792" s="979"/>
      <c r="FX792" s="979"/>
      <c r="FY792" s="979"/>
      <c r="FZ792" s="979"/>
      <c r="GA792" s="979"/>
      <c r="GB792" s="979"/>
      <c r="GC792" s="979"/>
      <c r="GD792" s="979"/>
      <c r="GE792" s="979"/>
      <c r="GF792" s="979"/>
      <c r="GG792" s="979"/>
      <c r="GH792" s="979"/>
      <c r="GI792" s="979"/>
      <c r="GJ792" s="979"/>
      <c r="GK792" s="979"/>
      <c r="GL792" s="979"/>
      <c r="GM792" s="979"/>
      <c r="GN792" s="979"/>
      <c r="GO792" s="979"/>
      <c r="GP792" s="979"/>
      <c r="GQ792" s="979"/>
      <c r="GR792" s="979"/>
      <c r="GS792" s="979"/>
      <c r="GT792" s="979"/>
      <c r="GU792" s="979"/>
      <c r="GV792" s="979"/>
      <c r="GW792" s="979"/>
      <c r="GX792" s="979"/>
      <c r="GY792" s="979"/>
      <c r="GZ792" s="979"/>
      <c r="HA792" s="979"/>
      <c r="HB792" s="979"/>
      <c r="HC792" s="979"/>
      <c r="HD792" s="979"/>
      <c r="HE792" s="979"/>
      <c r="HF792" s="979"/>
      <c r="HG792" s="979"/>
      <c r="HH792" s="979"/>
      <c r="HI792" s="979"/>
      <c r="HJ792" s="979"/>
      <c r="HK792" s="979"/>
      <c r="HL792" s="979"/>
      <c r="HM792" s="979"/>
      <c r="HN792" s="979"/>
      <c r="HO792" s="979"/>
      <c r="HP792" s="979"/>
      <c r="HQ792" s="979"/>
      <c r="HR792" s="979"/>
      <c r="HS792" s="979"/>
      <c r="HT792" s="979"/>
      <c r="HU792" s="979"/>
      <c r="HV792" s="979"/>
      <c r="HW792" s="979"/>
      <c r="HX792" s="979"/>
      <c r="HY792" s="979"/>
      <c r="HZ792" s="979"/>
      <c r="IA792" s="979"/>
      <c r="IB792" s="979"/>
      <c r="IC792" s="979"/>
      <c r="ID792" s="979"/>
      <c r="IE792" s="979"/>
      <c r="IF792" s="979"/>
      <c r="IG792" s="979"/>
      <c r="IH792" s="979"/>
      <c r="II792" s="979"/>
      <c r="IJ792" s="979"/>
      <c r="IK792" s="979"/>
      <c r="IL792" s="979"/>
      <c r="IM792" s="979"/>
      <c r="IN792" s="979"/>
      <c r="IO792" s="979"/>
      <c r="IP792" s="979"/>
      <c r="IQ792" s="979"/>
      <c r="IR792" s="979"/>
      <c r="IS792" s="979"/>
      <c r="IT792" s="979"/>
      <c r="IU792" s="979"/>
      <c r="IV792" s="979"/>
      <c r="IW792" s="979"/>
      <c r="IX792" s="979"/>
      <c r="IY792" s="979"/>
      <c r="IZ792" s="979"/>
      <c r="JA792" s="979"/>
      <c r="JB792" s="979"/>
      <c r="JC792" s="979"/>
      <c r="JD792" s="979"/>
      <c r="JE792" s="979"/>
      <c r="JF792" s="979"/>
      <c r="JG792" s="979"/>
      <c r="JH792" s="979"/>
      <c r="JI792" s="979"/>
      <c r="JJ792" s="979"/>
      <c r="JK792" s="979"/>
      <c r="JL792" s="979"/>
      <c r="JM792" s="979"/>
      <c r="JN792" s="979"/>
      <c r="JO792" s="979"/>
      <c r="JP792" s="979"/>
      <c r="JQ792" s="979"/>
      <c r="JR792" s="979"/>
      <c r="JS792" s="979"/>
      <c r="JT792" s="979"/>
      <c r="JU792" s="979"/>
      <c r="JV792" s="979"/>
      <c r="JW792" s="979"/>
      <c r="JX792" s="979"/>
      <c r="JY792" s="979"/>
      <c r="JZ792" s="979"/>
      <c r="KA792" s="979"/>
      <c r="KB792" s="984"/>
    </row>
    <row r="793" spans="2:288" ht="15" customHeight="1" x14ac:dyDescent="0.25">
      <c r="B793" s="1590" t="s">
        <v>1924</v>
      </c>
      <c r="C793" s="1588" t="str">
        <v/>
      </c>
      <c r="D793" s="1588" t="str">
        <v/>
      </c>
      <c r="E793" s="1588" t="str">
        <v/>
      </c>
      <c r="F793" s="1588" t="str">
        <v/>
      </c>
      <c r="G793" s="1588" t="str">
        <v/>
      </c>
      <c r="H793" s="979"/>
      <c r="I793" s="979"/>
      <c r="J793" s="979"/>
      <c r="K793" s="979"/>
      <c r="L793" s="979"/>
      <c r="M793" s="979"/>
      <c r="N793" s="979"/>
      <c r="O793" s="979"/>
      <c r="P793" s="979"/>
      <c r="Q793" s="979"/>
      <c r="R793" s="979"/>
      <c r="S793" s="979"/>
      <c r="T793" s="979"/>
      <c r="U793" s="979"/>
      <c r="V793" s="979"/>
      <c r="W793" s="979"/>
      <c r="X793" s="979"/>
      <c r="Y793" s="979"/>
      <c r="Z793" s="979"/>
      <c r="AA793" s="979"/>
      <c r="AB793" s="979"/>
      <c r="AC793" s="979"/>
      <c r="AD793" s="979"/>
      <c r="AE793" s="979"/>
      <c r="AF793" s="979"/>
      <c r="AG793" s="979"/>
      <c r="AH793" s="979"/>
      <c r="AI793" s="979"/>
      <c r="AJ793" s="979"/>
      <c r="AK793" s="979"/>
      <c r="AL793" s="979"/>
      <c r="AM793" s="979"/>
      <c r="AN793" s="979"/>
      <c r="AO793" s="979"/>
      <c r="AP793" s="979"/>
      <c r="AQ793" s="979"/>
      <c r="AR793" s="979"/>
      <c r="AS793" s="979"/>
      <c r="AT793" s="979"/>
      <c r="AU793" s="979"/>
      <c r="AV793" s="979"/>
      <c r="AW793" s="979"/>
      <c r="AX793" s="979"/>
      <c r="AY793" s="979"/>
      <c r="AZ793" s="979"/>
      <c r="BA793" s="979"/>
      <c r="BB793" s="979"/>
      <c r="BC793" s="979"/>
      <c r="BD793" s="979"/>
      <c r="BE793" s="979"/>
      <c r="BF793" s="979"/>
      <c r="BG793" s="979"/>
      <c r="BH793" s="979"/>
      <c r="BI793" s="979"/>
      <c r="BJ793" s="979"/>
      <c r="BK793" s="979"/>
      <c r="BL793" s="979"/>
      <c r="BM793" s="979"/>
      <c r="BN793" s="979"/>
      <c r="BO793" s="979"/>
      <c r="BP793" s="979"/>
      <c r="BQ793" s="979"/>
      <c r="BR793" s="979"/>
      <c r="BS793" s="979"/>
      <c r="BT793" s="979"/>
      <c r="BU793" s="979"/>
      <c r="BV793" s="979"/>
      <c r="BW793" s="979"/>
      <c r="BX793" s="979"/>
      <c r="BY793" s="979"/>
      <c r="BZ793" s="979"/>
      <c r="CA793" s="979"/>
      <c r="CB793" s="979"/>
      <c r="CC793" s="979"/>
      <c r="CD793" s="979"/>
      <c r="CE793" s="979"/>
      <c r="CF793" s="979"/>
      <c r="CG793" s="979"/>
      <c r="CH793" s="979"/>
      <c r="CI793" s="979"/>
      <c r="CJ793" s="979"/>
      <c r="CK793" s="979"/>
      <c r="CL793" s="979"/>
      <c r="CM793" s="979"/>
      <c r="CN793" s="979"/>
      <c r="CO793" s="979"/>
      <c r="CP793" s="979"/>
      <c r="CQ793" s="979"/>
      <c r="CR793" s="979"/>
      <c r="CS793" s="979"/>
      <c r="CT793" s="979"/>
      <c r="CU793" s="979"/>
      <c r="CV793" s="979"/>
      <c r="CW793" s="979"/>
      <c r="CX793" s="979"/>
      <c r="CY793" s="979"/>
      <c r="CZ793" s="979"/>
      <c r="DA793" s="979"/>
      <c r="DB793" s="979"/>
      <c r="DC793" s="979"/>
      <c r="DD793" s="979"/>
      <c r="DE793" s="979"/>
      <c r="DF793" s="979"/>
      <c r="DG793" s="979"/>
      <c r="DH793" s="979"/>
      <c r="DI793" s="979"/>
      <c r="DJ793" s="979"/>
      <c r="DK793" s="979"/>
      <c r="DL793" s="979"/>
      <c r="DM793" s="979"/>
      <c r="DN793" s="979"/>
      <c r="DO793" s="979"/>
      <c r="DP793" s="979"/>
      <c r="DQ793" s="979"/>
      <c r="DR793" s="979"/>
      <c r="DS793" s="979"/>
      <c r="DT793" s="979"/>
      <c r="DU793" s="979"/>
      <c r="DV793" s="979"/>
      <c r="DW793" s="979"/>
      <c r="DX793" s="979"/>
      <c r="DY793" s="979"/>
      <c r="DZ793" s="979"/>
      <c r="EA793" s="979"/>
      <c r="EB793" s="979"/>
      <c r="EC793" s="979"/>
      <c r="ED793" s="979"/>
      <c r="EE793" s="979"/>
      <c r="EF793" s="979"/>
      <c r="EG793" s="979"/>
      <c r="EH793" s="979"/>
      <c r="EI793" s="979"/>
      <c r="EJ793" s="979"/>
      <c r="EK793" s="979"/>
      <c r="EL793" s="979"/>
      <c r="EM793" s="979"/>
      <c r="EN793" s="979"/>
      <c r="EO793" s="979"/>
      <c r="EP793" s="979"/>
      <c r="EQ793" s="979"/>
      <c r="ER793" s="979"/>
      <c r="ES793" s="979"/>
      <c r="ET793" s="979"/>
      <c r="EU793" s="979"/>
      <c r="EV793" s="979"/>
      <c r="EW793" s="979"/>
      <c r="EX793" s="979"/>
      <c r="EY793" s="979"/>
      <c r="EZ793" s="979"/>
      <c r="FA793" s="979"/>
      <c r="FB793" s="979"/>
      <c r="FC793" s="979"/>
      <c r="FD793" s="979"/>
      <c r="FE793" s="979"/>
      <c r="FF793" s="979"/>
      <c r="FG793" s="979"/>
      <c r="FH793" s="979"/>
      <c r="FI793" s="979"/>
      <c r="FJ793" s="979"/>
      <c r="FK793" s="979"/>
      <c r="FL793" s="979"/>
      <c r="FM793" s="979"/>
      <c r="FN793" s="979"/>
      <c r="FO793" s="979"/>
      <c r="FP793" s="979"/>
      <c r="FQ793" s="979"/>
      <c r="FR793" s="979"/>
      <c r="FS793" s="979"/>
      <c r="FT793" s="979"/>
      <c r="FU793" s="979"/>
      <c r="FV793" s="979"/>
      <c r="FW793" s="979"/>
      <c r="FX793" s="979"/>
      <c r="FY793" s="979"/>
      <c r="FZ793" s="979"/>
      <c r="GA793" s="979"/>
      <c r="GB793" s="979"/>
      <c r="GC793" s="979"/>
      <c r="GD793" s="979"/>
      <c r="GE793" s="979"/>
      <c r="GF793" s="979"/>
      <c r="GG793" s="979"/>
      <c r="GH793" s="979"/>
      <c r="GI793" s="979"/>
      <c r="GJ793" s="979"/>
      <c r="GK793" s="979"/>
      <c r="GL793" s="979"/>
      <c r="GM793" s="979"/>
      <c r="GN793" s="979"/>
      <c r="GO793" s="979"/>
      <c r="GP793" s="979"/>
      <c r="GQ793" s="979"/>
      <c r="GR793" s="979"/>
      <c r="GS793" s="979"/>
      <c r="GT793" s="979"/>
      <c r="GU793" s="979"/>
      <c r="GV793" s="979"/>
      <c r="GW793" s="979"/>
      <c r="GX793" s="979"/>
      <c r="GY793" s="979"/>
      <c r="GZ793" s="979"/>
      <c r="HA793" s="979"/>
      <c r="HB793" s="979"/>
      <c r="HC793" s="979"/>
      <c r="HD793" s="979"/>
      <c r="HE793" s="979"/>
      <c r="HF793" s="979"/>
      <c r="HG793" s="979"/>
      <c r="HH793" s="979"/>
      <c r="HI793" s="979"/>
      <c r="HJ793" s="979"/>
      <c r="HK793" s="979"/>
      <c r="HL793" s="979"/>
      <c r="HM793" s="979"/>
      <c r="HN793" s="979"/>
      <c r="HO793" s="979"/>
      <c r="HP793" s="979"/>
      <c r="HQ793" s="979"/>
      <c r="HR793" s="979"/>
      <c r="HS793" s="979"/>
      <c r="HT793" s="979"/>
      <c r="HU793" s="979"/>
      <c r="HV793" s="979"/>
      <c r="HW793" s="979"/>
      <c r="HX793" s="979"/>
      <c r="HY793" s="979"/>
      <c r="HZ793" s="979"/>
      <c r="IA793" s="979"/>
      <c r="IB793" s="979"/>
      <c r="IC793" s="979"/>
      <c r="ID793" s="979"/>
      <c r="IE793" s="979"/>
      <c r="IF793" s="979"/>
      <c r="IG793" s="979"/>
      <c r="IH793" s="979"/>
      <c r="II793" s="979"/>
      <c r="IJ793" s="979"/>
      <c r="IK793" s="979"/>
      <c r="IL793" s="979"/>
      <c r="IM793" s="979"/>
      <c r="IN793" s="979"/>
      <c r="IO793" s="979"/>
      <c r="IP793" s="979"/>
      <c r="IQ793" s="979"/>
      <c r="IR793" s="979"/>
      <c r="IS793" s="979"/>
      <c r="IT793" s="979"/>
      <c r="IU793" s="979"/>
      <c r="IV793" s="979"/>
      <c r="IW793" s="979"/>
      <c r="IX793" s="979"/>
      <c r="IY793" s="979"/>
      <c r="IZ793" s="979"/>
      <c r="JA793" s="979"/>
      <c r="JB793" s="979"/>
      <c r="JC793" s="979"/>
      <c r="JD793" s="979"/>
      <c r="JE793" s="979"/>
      <c r="JF793" s="979"/>
      <c r="JG793" s="979"/>
      <c r="JH793" s="979"/>
      <c r="JI793" s="979"/>
      <c r="JJ793" s="979"/>
      <c r="JK793" s="979"/>
      <c r="JL793" s="979"/>
      <c r="JM793" s="979"/>
      <c r="JN793" s="979"/>
      <c r="JO793" s="979"/>
      <c r="JP793" s="979"/>
      <c r="JQ793" s="979"/>
      <c r="JR793" s="979"/>
      <c r="JS793" s="979"/>
      <c r="JT793" s="979"/>
      <c r="JU793" s="979"/>
      <c r="JV793" s="979"/>
      <c r="JW793" s="979"/>
      <c r="JX793" s="979"/>
      <c r="JY793" s="979"/>
      <c r="JZ793" s="979"/>
      <c r="KA793" s="979"/>
      <c r="KB793" s="984"/>
    </row>
    <row r="794" spans="2:288" ht="15" customHeight="1" x14ac:dyDescent="0.25">
      <c r="B794" s="1590" t="s">
        <v>1925</v>
      </c>
      <c r="C794" s="1588" t="str">
        <v/>
      </c>
      <c r="D794" s="1588" t="str">
        <v/>
      </c>
      <c r="E794" s="1588" t="str">
        <v/>
      </c>
      <c r="F794" s="1588" t="str">
        <v/>
      </c>
      <c r="G794" s="1588" t="str">
        <v/>
      </c>
      <c r="H794" s="979"/>
      <c r="I794" s="979"/>
      <c r="J794" s="979"/>
      <c r="K794" s="979"/>
      <c r="L794" s="979"/>
      <c r="M794" s="979"/>
      <c r="N794" s="979"/>
      <c r="O794" s="979"/>
      <c r="P794" s="979"/>
      <c r="Q794" s="979"/>
      <c r="R794" s="979"/>
      <c r="S794" s="979"/>
      <c r="T794" s="979"/>
      <c r="U794" s="979"/>
      <c r="V794" s="979"/>
      <c r="W794" s="979"/>
      <c r="X794" s="979"/>
      <c r="Y794" s="979"/>
      <c r="Z794" s="979"/>
      <c r="AA794" s="979"/>
      <c r="AB794" s="979"/>
      <c r="AC794" s="979"/>
      <c r="AD794" s="979"/>
      <c r="AE794" s="979"/>
      <c r="AF794" s="979"/>
      <c r="AG794" s="979"/>
      <c r="AH794" s="979"/>
      <c r="AI794" s="979"/>
      <c r="AJ794" s="979"/>
      <c r="AK794" s="979"/>
      <c r="AL794" s="979"/>
      <c r="AM794" s="979"/>
      <c r="AN794" s="979"/>
      <c r="AO794" s="979"/>
      <c r="AP794" s="979"/>
      <c r="AQ794" s="979"/>
      <c r="AR794" s="979"/>
      <c r="AS794" s="979"/>
      <c r="AT794" s="979"/>
      <c r="AU794" s="979"/>
      <c r="AV794" s="979"/>
      <c r="AW794" s="979"/>
      <c r="AX794" s="979"/>
      <c r="AY794" s="979"/>
      <c r="AZ794" s="979"/>
      <c r="BA794" s="979"/>
      <c r="BB794" s="979"/>
      <c r="BC794" s="979"/>
      <c r="BD794" s="979"/>
      <c r="BE794" s="979"/>
      <c r="BF794" s="979"/>
      <c r="BG794" s="979"/>
      <c r="BH794" s="979"/>
      <c r="BI794" s="979"/>
      <c r="BJ794" s="979"/>
      <c r="BK794" s="979"/>
      <c r="BL794" s="979"/>
      <c r="BM794" s="979"/>
      <c r="BN794" s="979"/>
      <c r="BO794" s="979"/>
      <c r="BP794" s="979"/>
      <c r="BQ794" s="979"/>
      <c r="BR794" s="979"/>
      <c r="BS794" s="979"/>
      <c r="BT794" s="979"/>
      <c r="BU794" s="979"/>
      <c r="BV794" s="979"/>
      <c r="BW794" s="979"/>
      <c r="BX794" s="979"/>
      <c r="BY794" s="979"/>
      <c r="BZ794" s="979"/>
      <c r="CA794" s="979"/>
      <c r="CB794" s="979"/>
      <c r="CC794" s="979"/>
      <c r="CD794" s="979"/>
      <c r="CE794" s="979"/>
      <c r="CF794" s="979"/>
      <c r="CG794" s="979"/>
      <c r="CH794" s="979"/>
      <c r="CI794" s="979"/>
      <c r="CJ794" s="979"/>
      <c r="CK794" s="979"/>
      <c r="CL794" s="979"/>
      <c r="CM794" s="979"/>
      <c r="CN794" s="979"/>
      <c r="CO794" s="979"/>
      <c r="CP794" s="979"/>
      <c r="CQ794" s="979"/>
      <c r="CR794" s="979"/>
      <c r="CS794" s="979"/>
      <c r="CT794" s="979"/>
      <c r="CU794" s="979"/>
      <c r="CV794" s="979"/>
      <c r="CW794" s="979"/>
      <c r="CX794" s="979"/>
      <c r="CY794" s="979"/>
      <c r="CZ794" s="979"/>
      <c r="DA794" s="979"/>
      <c r="DB794" s="979"/>
      <c r="DC794" s="979"/>
      <c r="DD794" s="979"/>
      <c r="DE794" s="979"/>
      <c r="DF794" s="979"/>
      <c r="DG794" s="979"/>
      <c r="DH794" s="979"/>
      <c r="DI794" s="979"/>
      <c r="DJ794" s="979"/>
      <c r="DK794" s="979"/>
      <c r="DL794" s="979"/>
      <c r="DM794" s="979"/>
      <c r="DN794" s="979"/>
      <c r="DO794" s="979"/>
      <c r="DP794" s="979"/>
      <c r="DQ794" s="979"/>
      <c r="DR794" s="979"/>
      <c r="DS794" s="979"/>
      <c r="DT794" s="979"/>
      <c r="DU794" s="979"/>
      <c r="DV794" s="979"/>
      <c r="DW794" s="979"/>
      <c r="DX794" s="979"/>
      <c r="DY794" s="979"/>
      <c r="DZ794" s="979"/>
      <c r="EA794" s="979"/>
      <c r="EB794" s="979"/>
      <c r="EC794" s="979"/>
      <c r="ED794" s="979"/>
      <c r="EE794" s="979"/>
      <c r="EF794" s="979"/>
      <c r="EG794" s="979"/>
      <c r="EH794" s="979"/>
      <c r="EI794" s="979"/>
      <c r="EJ794" s="979"/>
      <c r="EK794" s="979"/>
      <c r="EL794" s="979"/>
      <c r="EM794" s="979"/>
      <c r="EN794" s="979"/>
      <c r="EO794" s="979"/>
      <c r="EP794" s="979"/>
      <c r="EQ794" s="979"/>
      <c r="ER794" s="979"/>
      <c r="ES794" s="979"/>
      <c r="ET794" s="979"/>
      <c r="EU794" s="979"/>
      <c r="EV794" s="979"/>
      <c r="EW794" s="979"/>
      <c r="EX794" s="979"/>
      <c r="EY794" s="979"/>
      <c r="EZ794" s="979"/>
      <c r="FA794" s="979"/>
      <c r="FB794" s="979"/>
      <c r="FC794" s="979"/>
      <c r="FD794" s="979"/>
      <c r="FE794" s="979"/>
      <c r="FF794" s="979"/>
      <c r="FG794" s="979"/>
      <c r="FH794" s="979"/>
      <c r="FI794" s="979"/>
      <c r="FJ794" s="979"/>
      <c r="FK794" s="979"/>
      <c r="FL794" s="979"/>
      <c r="FM794" s="979"/>
      <c r="FN794" s="979"/>
      <c r="FO794" s="979"/>
      <c r="FP794" s="979"/>
      <c r="FQ794" s="979"/>
      <c r="FR794" s="979"/>
      <c r="FS794" s="979"/>
      <c r="FT794" s="979"/>
      <c r="FU794" s="979"/>
      <c r="FV794" s="979"/>
      <c r="FW794" s="979"/>
      <c r="FX794" s="979"/>
      <c r="FY794" s="979"/>
      <c r="FZ794" s="979"/>
      <c r="GA794" s="979"/>
      <c r="GB794" s="979"/>
      <c r="GC794" s="979"/>
      <c r="GD794" s="979"/>
      <c r="GE794" s="979"/>
      <c r="GF794" s="979"/>
      <c r="GG794" s="979"/>
      <c r="GH794" s="979"/>
      <c r="GI794" s="979"/>
      <c r="GJ794" s="979"/>
      <c r="GK794" s="979"/>
      <c r="GL794" s="979"/>
      <c r="GM794" s="979"/>
      <c r="GN794" s="979"/>
      <c r="GO794" s="979"/>
      <c r="GP794" s="979"/>
      <c r="GQ794" s="979"/>
      <c r="GR794" s="979"/>
      <c r="GS794" s="979"/>
      <c r="GT794" s="979"/>
      <c r="GU794" s="979"/>
      <c r="GV794" s="979"/>
      <c r="GW794" s="979"/>
      <c r="GX794" s="979"/>
      <c r="GY794" s="979"/>
      <c r="GZ794" s="979"/>
      <c r="HA794" s="979"/>
      <c r="HB794" s="979"/>
      <c r="HC794" s="979"/>
      <c r="HD794" s="979"/>
      <c r="HE794" s="979"/>
      <c r="HF794" s="979"/>
      <c r="HG794" s="979"/>
      <c r="HH794" s="979"/>
      <c r="HI794" s="979"/>
      <c r="HJ794" s="979"/>
      <c r="HK794" s="979"/>
      <c r="HL794" s="979"/>
      <c r="HM794" s="979"/>
      <c r="HN794" s="979"/>
      <c r="HO794" s="979"/>
      <c r="HP794" s="979"/>
      <c r="HQ794" s="979"/>
      <c r="HR794" s="979"/>
      <c r="HS794" s="979"/>
      <c r="HT794" s="979"/>
      <c r="HU794" s="979"/>
      <c r="HV794" s="979"/>
      <c r="HW794" s="979"/>
      <c r="HX794" s="979"/>
      <c r="HY794" s="979"/>
      <c r="HZ794" s="979"/>
      <c r="IA794" s="979"/>
      <c r="IB794" s="979"/>
      <c r="IC794" s="979"/>
      <c r="ID794" s="979"/>
      <c r="IE794" s="979"/>
      <c r="IF794" s="979"/>
      <c r="IG794" s="979"/>
      <c r="IH794" s="979"/>
      <c r="II794" s="979"/>
      <c r="IJ794" s="979"/>
      <c r="IK794" s="979"/>
      <c r="IL794" s="979"/>
      <c r="IM794" s="979"/>
      <c r="IN794" s="979"/>
      <c r="IO794" s="979"/>
      <c r="IP794" s="979"/>
      <c r="IQ794" s="979"/>
      <c r="IR794" s="979"/>
      <c r="IS794" s="979"/>
      <c r="IT794" s="979"/>
      <c r="IU794" s="979"/>
      <c r="IV794" s="979"/>
      <c r="IW794" s="979"/>
      <c r="IX794" s="979"/>
      <c r="IY794" s="979"/>
      <c r="IZ794" s="979"/>
      <c r="JA794" s="979"/>
      <c r="JB794" s="979"/>
      <c r="JC794" s="979"/>
      <c r="JD794" s="979"/>
      <c r="JE794" s="979"/>
      <c r="JF794" s="979"/>
      <c r="JG794" s="979"/>
      <c r="JH794" s="979"/>
      <c r="JI794" s="979"/>
      <c r="JJ794" s="979"/>
      <c r="JK794" s="979"/>
      <c r="JL794" s="979"/>
      <c r="JM794" s="979"/>
      <c r="JN794" s="979"/>
      <c r="JO794" s="979"/>
      <c r="JP794" s="979"/>
      <c r="JQ794" s="979"/>
      <c r="JR794" s="979"/>
      <c r="JS794" s="979"/>
      <c r="JT794" s="979"/>
      <c r="JU794" s="979"/>
      <c r="JV794" s="979"/>
      <c r="JW794" s="979"/>
      <c r="JX794" s="979"/>
      <c r="JY794" s="979"/>
      <c r="JZ794" s="979"/>
      <c r="KA794" s="979"/>
      <c r="KB794" s="984"/>
    </row>
    <row r="795" spans="2:288" ht="15" customHeight="1" x14ac:dyDescent="0.25">
      <c r="B795" s="1590" t="s">
        <v>1926</v>
      </c>
      <c r="C795" s="1588" t="str">
        <v/>
      </c>
      <c r="D795" s="1588" t="str">
        <v/>
      </c>
      <c r="E795" s="1588" t="str">
        <v/>
      </c>
      <c r="F795" s="1588" t="str">
        <v/>
      </c>
      <c r="G795" s="1588" t="str">
        <v/>
      </c>
      <c r="H795" s="979"/>
      <c r="I795" s="979"/>
      <c r="J795" s="979"/>
      <c r="K795" s="979"/>
      <c r="L795" s="979"/>
      <c r="M795" s="979"/>
      <c r="N795" s="979"/>
      <c r="O795" s="979"/>
      <c r="P795" s="979"/>
      <c r="Q795" s="979"/>
      <c r="R795" s="979"/>
      <c r="S795" s="979"/>
      <c r="T795" s="979"/>
      <c r="U795" s="979"/>
      <c r="V795" s="979"/>
      <c r="W795" s="979"/>
      <c r="X795" s="979"/>
      <c r="Y795" s="979"/>
      <c r="Z795" s="979"/>
      <c r="AA795" s="979"/>
      <c r="AB795" s="979"/>
      <c r="AC795" s="979"/>
      <c r="AD795" s="979"/>
      <c r="AE795" s="979"/>
      <c r="AF795" s="979"/>
      <c r="AG795" s="979"/>
      <c r="AH795" s="979"/>
      <c r="AI795" s="979"/>
      <c r="AJ795" s="979"/>
      <c r="AK795" s="979"/>
      <c r="AL795" s="979"/>
      <c r="AM795" s="979"/>
      <c r="AN795" s="979"/>
      <c r="AO795" s="979"/>
      <c r="AP795" s="979"/>
      <c r="AQ795" s="979"/>
      <c r="AR795" s="979"/>
      <c r="AS795" s="979"/>
      <c r="AT795" s="979"/>
      <c r="AU795" s="979"/>
      <c r="AV795" s="979"/>
      <c r="AW795" s="979"/>
      <c r="AX795" s="979"/>
      <c r="AY795" s="979"/>
      <c r="AZ795" s="979"/>
      <c r="BA795" s="979"/>
      <c r="BB795" s="979"/>
      <c r="BC795" s="979"/>
      <c r="BD795" s="979"/>
      <c r="BE795" s="979"/>
      <c r="BF795" s="979"/>
      <c r="BG795" s="979"/>
      <c r="BH795" s="979"/>
      <c r="BI795" s="979"/>
      <c r="BJ795" s="979"/>
      <c r="BK795" s="979"/>
      <c r="BL795" s="979"/>
      <c r="BM795" s="979"/>
      <c r="BN795" s="979"/>
      <c r="BO795" s="979"/>
      <c r="BP795" s="979"/>
      <c r="BQ795" s="979"/>
      <c r="BR795" s="979"/>
      <c r="BS795" s="979"/>
      <c r="BT795" s="979"/>
      <c r="BU795" s="979"/>
      <c r="BV795" s="979"/>
      <c r="BW795" s="979"/>
      <c r="BX795" s="979"/>
      <c r="BY795" s="979"/>
      <c r="BZ795" s="979"/>
      <c r="CA795" s="979"/>
      <c r="CB795" s="979"/>
      <c r="CC795" s="979"/>
      <c r="CD795" s="979"/>
      <c r="CE795" s="979"/>
      <c r="CF795" s="979"/>
      <c r="CG795" s="979"/>
      <c r="CH795" s="979"/>
      <c r="CI795" s="979"/>
      <c r="CJ795" s="979"/>
      <c r="CK795" s="979"/>
      <c r="CL795" s="979"/>
      <c r="CM795" s="979"/>
      <c r="CN795" s="979"/>
      <c r="CO795" s="979"/>
      <c r="CP795" s="979"/>
      <c r="CQ795" s="979"/>
      <c r="CR795" s="979"/>
      <c r="CS795" s="979"/>
      <c r="CT795" s="979"/>
      <c r="CU795" s="979"/>
      <c r="CV795" s="979"/>
      <c r="CW795" s="979"/>
      <c r="CX795" s="979"/>
      <c r="CY795" s="979"/>
      <c r="CZ795" s="979"/>
      <c r="DA795" s="979"/>
      <c r="DB795" s="979"/>
      <c r="DC795" s="979"/>
      <c r="DD795" s="979"/>
      <c r="DE795" s="979"/>
      <c r="DF795" s="979"/>
      <c r="DG795" s="979"/>
      <c r="DH795" s="979"/>
      <c r="DI795" s="979"/>
      <c r="DJ795" s="979"/>
      <c r="DK795" s="979"/>
      <c r="DL795" s="979"/>
      <c r="DM795" s="979"/>
      <c r="DN795" s="979"/>
      <c r="DO795" s="979"/>
      <c r="DP795" s="979"/>
      <c r="DQ795" s="979"/>
      <c r="DR795" s="979"/>
      <c r="DS795" s="979"/>
      <c r="DT795" s="979"/>
      <c r="DU795" s="979"/>
      <c r="DV795" s="979"/>
      <c r="DW795" s="979"/>
      <c r="DX795" s="979"/>
      <c r="DY795" s="979"/>
      <c r="DZ795" s="979"/>
      <c r="EA795" s="979"/>
      <c r="EB795" s="979"/>
      <c r="EC795" s="979"/>
      <c r="ED795" s="979"/>
      <c r="EE795" s="979"/>
      <c r="EF795" s="979"/>
      <c r="EG795" s="979"/>
      <c r="EH795" s="979"/>
      <c r="EI795" s="979"/>
      <c r="EJ795" s="979"/>
      <c r="EK795" s="979"/>
      <c r="EL795" s="979"/>
      <c r="EM795" s="979"/>
      <c r="EN795" s="979"/>
      <c r="EO795" s="979"/>
      <c r="EP795" s="979"/>
      <c r="EQ795" s="979"/>
      <c r="ER795" s="979"/>
      <c r="ES795" s="979"/>
      <c r="ET795" s="979"/>
      <c r="EU795" s="979"/>
      <c r="EV795" s="979"/>
      <c r="EW795" s="979"/>
      <c r="EX795" s="979"/>
      <c r="EY795" s="979"/>
      <c r="EZ795" s="979"/>
      <c r="FA795" s="979"/>
      <c r="FB795" s="979"/>
      <c r="FC795" s="979"/>
      <c r="FD795" s="979"/>
      <c r="FE795" s="979"/>
      <c r="FF795" s="979"/>
      <c r="FG795" s="979"/>
      <c r="FH795" s="979"/>
      <c r="FI795" s="979"/>
      <c r="FJ795" s="979"/>
      <c r="FK795" s="979"/>
      <c r="FL795" s="979"/>
      <c r="FM795" s="979"/>
      <c r="FN795" s="979"/>
      <c r="FO795" s="979"/>
      <c r="FP795" s="979"/>
      <c r="FQ795" s="979"/>
      <c r="FR795" s="979"/>
      <c r="FS795" s="979"/>
      <c r="FT795" s="979"/>
      <c r="FU795" s="979"/>
      <c r="FV795" s="979"/>
      <c r="FW795" s="979"/>
      <c r="FX795" s="979"/>
      <c r="FY795" s="979"/>
      <c r="FZ795" s="979"/>
      <c r="GA795" s="979"/>
      <c r="GB795" s="979"/>
      <c r="GC795" s="979"/>
      <c r="GD795" s="979"/>
      <c r="GE795" s="979"/>
      <c r="GF795" s="979"/>
      <c r="GG795" s="979"/>
      <c r="GH795" s="979"/>
      <c r="GI795" s="979"/>
      <c r="GJ795" s="979"/>
      <c r="GK795" s="979"/>
      <c r="GL795" s="979"/>
      <c r="GM795" s="979"/>
      <c r="GN795" s="979"/>
      <c r="GO795" s="979"/>
      <c r="GP795" s="979"/>
      <c r="GQ795" s="979"/>
      <c r="GR795" s="979"/>
      <c r="GS795" s="979"/>
      <c r="GT795" s="979"/>
      <c r="GU795" s="979"/>
      <c r="GV795" s="979"/>
      <c r="GW795" s="979"/>
      <c r="GX795" s="979"/>
      <c r="GY795" s="979"/>
      <c r="GZ795" s="979"/>
      <c r="HA795" s="979"/>
      <c r="HB795" s="979"/>
      <c r="HC795" s="979"/>
      <c r="HD795" s="979"/>
      <c r="HE795" s="979"/>
      <c r="HF795" s="979"/>
      <c r="HG795" s="979"/>
      <c r="HH795" s="979"/>
      <c r="HI795" s="979"/>
      <c r="HJ795" s="979"/>
      <c r="HK795" s="979"/>
      <c r="HL795" s="979"/>
      <c r="HM795" s="979"/>
      <c r="HN795" s="979"/>
      <c r="HO795" s="979"/>
      <c r="HP795" s="979"/>
      <c r="HQ795" s="979"/>
      <c r="HR795" s="979"/>
      <c r="HS795" s="979"/>
      <c r="HT795" s="979"/>
      <c r="HU795" s="979"/>
      <c r="HV795" s="979"/>
      <c r="HW795" s="979"/>
      <c r="HX795" s="979"/>
      <c r="HY795" s="979"/>
      <c r="HZ795" s="979"/>
      <c r="IA795" s="979"/>
      <c r="IB795" s="979"/>
      <c r="IC795" s="979"/>
      <c r="ID795" s="979"/>
      <c r="IE795" s="979"/>
      <c r="IF795" s="979"/>
      <c r="IG795" s="979"/>
      <c r="IH795" s="979"/>
      <c r="II795" s="979"/>
      <c r="IJ795" s="979"/>
      <c r="IK795" s="979"/>
      <c r="IL795" s="979"/>
      <c r="IM795" s="979"/>
      <c r="IN795" s="979"/>
      <c r="IO795" s="979"/>
      <c r="IP795" s="979"/>
      <c r="IQ795" s="979"/>
      <c r="IR795" s="979"/>
      <c r="IS795" s="979"/>
      <c r="IT795" s="979"/>
      <c r="IU795" s="979"/>
      <c r="IV795" s="979"/>
      <c r="IW795" s="979"/>
      <c r="IX795" s="979"/>
      <c r="IY795" s="979"/>
      <c r="IZ795" s="979"/>
      <c r="JA795" s="979"/>
      <c r="JB795" s="979"/>
      <c r="JC795" s="979"/>
      <c r="JD795" s="979"/>
      <c r="JE795" s="979"/>
      <c r="JF795" s="979"/>
      <c r="JG795" s="979"/>
      <c r="JH795" s="979"/>
      <c r="JI795" s="979"/>
      <c r="JJ795" s="979"/>
      <c r="JK795" s="979"/>
      <c r="JL795" s="979"/>
      <c r="JM795" s="979"/>
      <c r="JN795" s="979"/>
      <c r="JO795" s="979"/>
      <c r="JP795" s="979"/>
      <c r="JQ795" s="979"/>
      <c r="JR795" s="979"/>
      <c r="JS795" s="979"/>
      <c r="JT795" s="979"/>
      <c r="JU795" s="979"/>
      <c r="JV795" s="979"/>
      <c r="JW795" s="979"/>
      <c r="JX795" s="979"/>
      <c r="JY795" s="979"/>
      <c r="JZ795" s="979"/>
      <c r="KA795" s="979"/>
      <c r="KB795" s="984"/>
    </row>
    <row r="796" spans="2:288" ht="15" customHeight="1" x14ac:dyDescent="0.25">
      <c r="B796" s="1590" t="s">
        <v>1927</v>
      </c>
      <c r="C796" s="1588" t="str">
        <v/>
      </c>
      <c r="D796" s="1588" t="str">
        <v/>
      </c>
      <c r="E796" s="1588" t="str">
        <v/>
      </c>
      <c r="F796" s="1588" t="str">
        <v/>
      </c>
      <c r="G796" s="1588" t="str">
        <v/>
      </c>
      <c r="H796" s="979"/>
      <c r="I796" s="979"/>
      <c r="J796" s="979"/>
      <c r="K796" s="979"/>
      <c r="L796" s="979"/>
      <c r="M796" s="979"/>
      <c r="N796" s="979"/>
      <c r="O796" s="979"/>
      <c r="P796" s="979"/>
      <c r="Q796" s="979"/>
      <c r="R796" s="979"/>
      <c r="S796" s="979"/>
      <c r="T796" s="979"/>
      <c r="U796" s="979"/>
      <c r="V796" s="979"/>
      <c r="W796" s="979"/>
      <c r="X796" s="979"/>
      <c r="Y796" s="979"/>
      <c r="Z796" s="979"/>
      <c r="AA796" s="979"/>
      <c r="AB796" s="979"/>
      <c r="AC796" s="979"/>
      <c r="AD796" s="979"/>
      <c r="AE796" s="979"/>
      <c r="AF796" s="979"/>
      <c r="AG796" s="979"/>
      <c r="AH796" s="979"/>
      <c r="AI796" s="979"/>
      <c r="AJ796" s="979"/>
      <c r="AK796" s="979"/>
      <c r="AL796" s="979"/>
      <c r="AM796" s="979"/>
      <c r="AN796" s="979"/>
      <c r="AO796" s="979"/>
      <c r="AP796" s="979"/>
      <c r="AQ796" s="979"/>
      <c r="AR796" s="979"/>
      <c r="AS796" s="979"/>
      <c r="AT796" s="979"/>
      <c r="AU796" s="979"/>
      <c r="AV796" s="979"/>
      <c r="AW796" s="979"/>
      <c r="AX796" s="979"/>
      <c r="AY796" s="979"/>
      <c r="AZ796" s="979"/>
      <c r="BA796" s="979"/>
      <c r="BB796" s="979"/>
      <c r="BC796" s="979"/>
      <c r="BD796" s="979"/>
      <c r="BE796" s="979"/>
      <c r="BF796" s="979"/>
      <c r="BG796" s="979"/>
      <c r="BH796" s="979"/>
      <c r="BI796" s="979"/>
      <c r="BJ796" s="979"/>
      <c r="BK796" s="979"/>
      <c r="BL796" s="979"/>
      <c r="BM796" s="979"/>
      <c r="BN796" s="979"/>
      <c r="BO796" s="979"/>
      <c r="BP796" s="979"/>
      <c r="BQ796" s="979"/>
      <c r="BR796" s="979"/>
      <c r="BS796" s="979"/>
      <c r="BT796" s="979"/>
      <c r="BU796" s="979"/>
      <c r="BV796" s="979"/>
      <c r="BW796" s="979"/>
      <c r="BX796" s="979"/>
      <c r="BY796" s="979"/>
      <c r="BZ796" s="979"/>
      <c r="CA796" s="979"/>
      <c r="CB796" s="979"/>
      <c r="CC796" s="979"/>
      <c r="CD796" s="979"/>
      <c r="CE796" s="979"/>
      <c r="CF796" s="979"/>
      <c r="CG796" s="979"/>
      <c r="CH796" s="979"/>
      <c r="CI796" s="979"/>
      <c r="CJ796" s="979"/>
      <c r="CK796" s="979"/>
      <c r="CL796" s="979"/>
      <c r="CM796" s="979"/>
      <c r="CN796" s="979"/>
      <c r="CO796" s="979"/>
      <c r="CP796" s="979"/>
      <c r="CQ796" s="979"/>
      <c r="CR796" s="979"/>
      <c r="CS796" s="979"/>
      <c r="CT796" s="979"/>
      <c r="CU796" s="979"/>
      <c r="CV796" s="979"/>
      <c r="CW796" s="979"/>
      <c r="CX796" s="979"/>
      <c r="CY796" s="979"/>
      <c r="CZ796" s="979"/>
      <c r="DA796" s="979"/>
      <c r="DB796" s="979"/>
      <c r="DC796" s="979"/>
      <c r="DD796" s="979"/>
      <c r="DE796" s="979"/>
      <c r="DF796" s="979"/>
      <c r="DG796" s="979"/>
      <c r="DH796" s="979"/>
      <c r="DI796" s="979"/>
      <c r="DJ796" s="979"/>
      <c r="DK796" s="979"/>
      <c r="DL796" s="979"/>
      <c r="DM796" s="979"/>
      <c r="DN796" s="979"/>
      <c r="DO796" s="979"/>
      <c r="DP796" s="979"/>
      <c r="DQ796" s="979"/>
      <c r="DR796" s="979"/>
      <c r="DS796" s="979"/>
      <c r="DT796" s="979"/>
      <c r="DU796" s="979"/>
      <c r="DV796" s="979"/>
      <c r="DW796" s="979"/>
      <c r="DX796" s="979"/>
      <c r="DY796" s="979"/>
      <c r="DZ796" s="979"/>
      <c r="EA796" s="979"/>
      <c r="EB796" s="979"/>
      <c r="EC796" s="979"/>
      <c r="ED796" s="979"/>
      <c r="EE796" s="979"/>
      <c r="EF796" s="979"/>
      <c r="EG796" s="979"/>
      <c r="EH796" s="979"/>
      <c r="EI796" s="979"/>
      <c r="EJ796" s="979"/>
      <c r="EK796" s="979"/>
      <c r="EL796" s="979"/>
      <c r="EM796" s="979"/>
      <c r="EN796" s="979"/>
      <c r="EO796" s="979"/>
      <c r="EP796" s="979"/>
      <c r="EQ796" s="979"/>
      <c r="ER796" s="979"/>
      <c r="ES796" s="979"/>
      <c r="ET796" s="979"/>
      <c r="EU796" s="979"/>
      <c r="EV796" s="979"/>
      <c r="EW796" s="979"/>
      <c r="EX796" s="979"/>
      <c r="EY796" s="979"/>
      <c r="EZ796" s="979"/>
      <c r="FA796" s="979"/>
      <c r="FB796" s="979"/>
      <c r="FC796" s="979"/>
      <c r="FD796" s="979"/>
      <c r="FE796" s="979"/>
      <c r="FF796" s="979"/>
      <c r="FG796" s="979"/>
      <c r="FH796" s="979"/>
      <c r="FI796" s="979"/>
      <c r="FJ796" s="979"/>
      <c r="FK796" s="979"/>
      <c r="FL796" s="979"/>
      <c r="FM796" s="979"/>
      <c r="FN796" s="979"/>
      <c r="FO796" s="979"/>
      <c r="FP796" s="979"/>
      <c r="FQ796" s="979"/>
      <c r="FR796" s="979"/>
      <c r="FS796" s="979"/>
      <c r="FT796" s="979"/>
      <c r="FU796" s="979"/>
      <c r="FV796" s="979"/>
      <c r="FW796" s="979"/>
      <c r="FX796" s="979"/>
      <c r="FY796" s="979"/>
      <c r="FZ796" s="979"/>
      <c r="GA796" s="979"/>
      <c r="GB796" s="979"/>
      <c r="GC796" s="979"/>
      <c r="GD796" s="979"/>
      <c r="GE796" s="979"/>
      <c r="GF796" s="979"/>
      <c r="GG796" s="979"/>
      <c r="GH796" s="979"/>
      <c r="GI796" s="979"/>
      <c r="GJ796" s="979"/>
      <c r="GK796" s="979"/>
      <c r="GL796" s="979"/>
      <c r="GM796" s="979"/>
      <c r="GN796" s="979"/>
      <c r="GO796" s="979"/>
      <c r="GP796" s="979"/>
      <c r="GQ796" s="979"/>
      <c r="GR796" s="979"/>
      <c r="GS796" s="979"/>
      <c r="GT796" s="979"/>
      <c r="GU796" s="979"/>
      <c r="GV796" s="979"/>
      <c r="GW796" s="979"/>
      <c r="GX796" s="979"/>
      <c r="GY796" s="979"/>
      <c r="GZ796" s="979"/>
      <c r="HA796" s="979"/>
      <c r="HB796" s="979"/>
      <c r="HC796" s="979"/>
      <c r="HD796" s="979"/>
      <c r="HE796" s="979"/>
      <c r="HF796" s="979"/>
      <c r="HG796" s="979"/>
      <c r="HH796" s="979"/>
      <c r="HI796" s="979"/>
      <c r="HJ796" s="979"/>
      <c r="HK796" s="979"/>
      <c r="HL796" s="979"/>
      <c r="HM796" s="979"/>
      <c r="HN796" s="979"/>
      <c r="HO796" s="979"/>
      <c r="HP796" s="979"/>
      <c r="HQ796" s="979"/>
      <c r="HR796" s="979"/>
      <c r="HS796" s="979"/>
      <c r="HT796" s="979"/>
      <c r="HU796" s="979"/>
      <c r="HV796" s="979"/>
      <c r="HW796" s="979"/>
      <c r="HX796" s="979"/>
      <c r="HY796" s="979"/>
      <c r="HZ796" s="979"/>
      <c r="IA796" s="979"/>
      <c r="IB796" s="979"/>
      <c r="IC796" s="979"/>
      <c r="ID796" s="979"/>
      <c r="IE796" s="979"/>
      <c r="IF796" s="979"/>
      <c r="IG796" s="979"/>
      <c r="IH796" s="979"/>
      <c r="II796" s="979"/>
      <c r="IJ796" s="979"/>
      <c r="IK796" s="979"/>
      <c r="IL796" s="979"/>
      <c r="IM796" s="979"/>
      <c r="IN796" s="979"/>
      <c r="IO796" s="979"/>
      <c r="IP796" s="979"/>
      <c r="IQ796" s="979"/>
      <c r="IR796" s="979"/>
      <c r="IS796" s="979"/>
      <c r="IT796" s="979"/>
      <c r="IU796" s="979"/>
      <c r="IV796" s="979"/>
      <c r="IW796" s="979"/>
      <c r="IX796" s="979"/>
      <c r="IY796" s="979"/>
      <c r="IZ796" s="979"/>
      <c r="JA796" s="979"/>
      <c r="JB796" s="979"/>
      <c r="JC796" s="979"/>
      <c r="JD796" s="979"/>
      <c r="JE796" s="979"/>
      <c r="JF796" s="979"/>
      <c r="JG796" s="979"/>
      <c r="JH796" s="979"/>
      <c r="JI796" s="979"/>
      <c r="JJ796" s="979"/>
      <c r="JK796" s="979"/>
      <c r="JL796" s="979"/>
      <c r="JM796" s="979"/>
      <c r="JN796" s="979"/>
      <c r="JO796" s="979"/>
      <c r="JP796" s="979"/>
      <c r="JQ796" s="979"/>
      <c r="JR796" s="979"/>
      <c r="JS796" s="979"/>
      <c r="JT796" s="979"/>
      <c r="JU796" s="979"/>
      <c r="JV796" s="979"/>
      <c r="JW796" s="979"/>
      <c r="JX796" s="979"/>
      <c r="JY796" s="979"/>
      <c r="JZ796" s="979"/>
      <c r="KA796" s="979"/>
      <c r="KB796" s="984"/>
    </row>
    <row r="797" spans="2:288" ht="15" customHeight="1" x14ac:dyDescent="0.25">
      <c r="B797" s="1590" t="s">
        <v>1928</v>
      </c>
      <c r="C797" s="1588" t="str">
        <v/>
      </c>
      <c r="D797" s="1588" t="str">
        <v/>
      </c>
      <c r="E797" s="1588" t="str">
        <v/>
      </c>
      <c r="F797" s="1588" t="str">
        <v/>
      </c>
      <c r="G797" s="1588" t="str">
        <v/>
      </c>
      <c r="H797" s="979"/>
      <c r="I797" s="979"/>
      <c r="J797" s="979"/>
      <c r="K797" s="979"/>
      <c r="L797" s="979"/>
      <c r="M797" s="979"/>
      <c r="N797" s="979"/>
      <c r="O797" s="979"/>
      <c r="P797" s="979"/>
      <c r="Q797" s="979"/>
      <c r="R797" s="979"/>
      <c r="S797" s="979"/>
      <c r="T797" s="979"/>
      <c r="U797" s="979"/>
      <c r="V797" s="979"/>
      <c r="W797" s="979"/>
      <c r="X797" s="979"/>
      <c r="Y797" s="979"/>
      <c r="Z797" s="979"/>
      <c r="AA797" s="979"/>
      <c r="AB797" s="979"/>
      <c r="AC797" s="979"/>
      <c r="AD797" s="979"/>
      <c r="AE797" s="979"/>
      <c r="AF797" s="979"/>
      <c r="AG797" s="979"/>
      <c r="AH797" s="979"/>
      <c r="AI797" s="979"/>
      <c r="AJ797" s="979"/>
      <c r="AK797" s="979"/>
      <c r="AL797" s="979"/>
      <c r="AM797" s="979"/>
      <c r="AN797" s="979"/>
      <c r="AO797" s="979"/>
      <c r="AP797" s="979"/>
      <c r="AQ797" s="979"/>
      <c r="AR797" s="979"/>
      <c r="AS797" s="979"/>
      <c r="AT797" s="979"/>
      <c r="AU797" s="979"/>
      <c r="AV797" s="979"/>
      <c r="AW797" s="979"/>
      <c r="AX797" s="979"/>
      <c r="AY797" s="979"/>
      <c r="AZ797" s="979"/>
      <c r="BA797" s="979"/>
      <c r="BB797" s="979"/>
      <c r="BC797" s="979"/>
      <c r="BD797" s="979"/>
      <c r="BE797" s="979"/>
      <c r="BF797" s="979"/>
      <c r="BG797" s="979"/>
      <c r="BH797" s="979"/>
      <c r="BI797" s="979"/>
      <c r="BJ797" s="979"/>
      <c r="BK797" s="979"/>
      <c r="BL797" s="979"/>
      <c r="BM797" s="979"/>
      <c r="BN797" s="979"/>
      <c r="BO797" s="979"/>
      <c r="BP797" s="979"/>
      <c r="BQ797" s="979"/>
      <c r="BR797" s="979"/>
      <c r="BS797" s="979"/>
      <c r="BT797" s="979"/>
      <c r="BU797" s="979"/>
      <c r="BV797" s="979"/>
      <c r="BW797" s="979"/>
      <c r="BX797" s="979"/>
      <c r="BY797" s="979"/>
      <c r="BZ797" s="979"/>
      <c r="CA797" s="979"/>
      <c r="CB797" s="979"/>
      <c r="CC797" s="979"/>
      <c r="CD797" s="979"/>
      <c r="CE797" s="979"/>
      <c r="CF797" s="979"/>
      <c r="CG797" s="979"/>
      <c r="CH797" s="979"/>
      <c r="CI797" s="979"/>
      <c r="CJ797" s="979"/>
      <c r="CK797" s="979"/>
      <c r="CL797" s="979"/>
      <c r="CM797" s="979"/>
      <c r="CN797" s="979"/>
      <c r="CO797" s="979"/>
      <c r="CP797" s="979"/>
      <c r="CQ797" s="979"/>
      <c r="CR797" s="979"/>
      <c r="CS797" s="979"/>
      <c r="CT797" s="979"/>
      <c r="CU797" s="979"/>
      <c r="CV797" s="979"/>
      <c r="CW797" s="979"/>
      <c r="CX797" s="979"/>
      <c r="CY797" s="979"/>
      <c r="CZ797" s="979"/>
      <c r="DA797" s="979"/>
      <c r="DB797" s="979"/>
      <c r="DC797" s="979"/>
      <c r="DD797" s="979"/>
      <c r="DE797" s="979"/>
      <c r="DF797" s="979"/>
      <c r="DG797" s="979"/>
      <c r="DH797" s="979"/>
      <c r="DI797" s="979"/>
      <c r="DJ797" s="979"/>
      <c r="DK797" s="979"/>
      <c r="DL797" s="979"/>
      <c r="DM797" s="979"/>
      <c r="DN797" s="979"/>
      <c r="DO797" s="979"/>
      <c r="DP797" s="979"/>
      <c r="DQ797" s="979"/>
      <c r="DR797" s="979"/>
      <c r="DS797" s="979"/>
      <c r="DT797" s="979"/>
      <c r="DU797" s="979"/>
      <c r="DV797" s="979"/>
      <c r="DW797" s="979"/>
      <c r="DX797" s="979"/>
      <c r="DY797" s="979"/>
      <c r="DZ797" s="979"/>
      <c r="EA797" s="979"/>
      <c r="EB797" s="979"/>
      <c r="EC797" s="979"/>
      <c r="ED797" s="979"/>
      <c r="EE797" s="979"/>
      <c r="EF797" s="979"/>
      <c r="EG797" s="979"/>
      <c r="EH797" s="979"/>
      <c r="EI797" s="979"/>
      <c r="EJ797" s="979"/>
      <c r="EK797" s="979"/>
      <c r="EL797" s="979"/>
      <c r="EM797" s="979"/>
      <c r="EN797" s="979"/>
      <c r="EO797" s="979"/>
      <c r="EP797" s="979"/>
      <c r="EQ797" s="979"/>
      <c r="ER797" s="979"/>
      <c r="ES797" s="979"/>
      <c r="ET797" s="979"/>
      <c r="EU797" s="979"/>
      <c r="EV797" s="979"/>
      <c r="EW797" s="979"/>
      <c r="EX797" s="979"/>
      <c r="EY797" s="979"/>
      <c r="EZ797" s="979"/>
      <c r="FA797" s="979"/>
      <c r="FB797" s="979"/>
      <c r="FC797" s="979"/>
      <c r="FD797" s="979"/>
      <c r="FE797" s="979"/>
      <c r="FF797" s="979"/>
      <c r="FG797" s="979"/>
      <c r="FH797" s="979"/>
      <c r="FI797" s="979"/>
      <c r="FJ797" s="979"/>
      <c r="FK797" s="979"/>
      <c r="FL797" s="979"/>
      <c r="FM797" s="979"/>
      <c r="FN797" s="979"/>
      <c r="FO797" s="979"/>
      <c r="FP797" s="979"/>
      <c r="FQ797" s="979"/>
      <c r="FR797" s="979"/>
      <c r="FS797" s="979"/>
      <c r="FT797" s="979"/>
      <c r="FU797" s="979"/>
      <c r="FV797" s="979"/>
      <c r="FW797" s="979"/>
      <c r="FX797" s="979"/>
      <c r="FY797" s="979"/>
      <c r="FZ797" s="979"/>
      <c r="GA797" s="979"/>
      <c r="GB797" s="979"/>
      <c r="GC797" s="979"/>
      <c r="GD797" s="979"/>
      <c r="GE797" s="979"/>
      <c r="GF797" s="979"/>
      <c r="GG797" s="979"/>
      <c r="GH797" s="979"/>
      <c r="GI797" s="979"/>
      <c r="GJ797" s="979"/>
      <c r="GK797" s="979"/>
      <c r="GL797" s="979"/>
      <c r="GM797" s="979"/>
      <c r="GN797" s="979"/>
      <c r="GO797" s="979"/>
      <c r="GP797" s="979"/>
      <c r="GQ797" s="979"/>
      <c r="GR797" s="979"/>
      <c r="GS797" s="979"/>
      <c r="GT797" s="979"/>
      <c r="GU797" s="979"/>
      <c r="GV797" s="979"/>
      <c r="GW797" s="979"/>
      <c r="GX797" s="979"/>
      <c r="GY797" s="979"/>
      <c r="GZ797" s="979"/>
      <c r="HA797" s="979"/>
      <c r="HB797" s="979"/>
      <c r="HC797" s="979"/>
      <c r="HD797" s="979"/>
      <c r="HE797" s="979"/>
      <c r="HF797" s="979"/>
      <c r="HG797" s="979"/>
      <c r="HH797" s="979"/>
      <c r="HI797" s="979"/>
      <c r="HJ797" s="979"/>
      <c r="HK797" s="979"/>
      <c r="HL797" s="979"/>
      <c r="HM797" s="979"/>
      <c r="HN797" s="979"/>
      <c r="HO797" s="979"/>
      <c r="HP797" s="979"/>
      <c r="HQ797" s="979"/>
      <c r="HR797" s="979"/>
      <c r="HS797" s="979"/>
      <c r="HT797" s="979"/>
      <c r="HU797" s="979"/>
      <c r="HV797" s="979"/>
      <c r="HW797" s="979"/>
      <c r="HX797" s="979"/>
      <c r="HY797" s="979"/>
      <c r="HZ797" s="979"/>
      <c r="IA797" s="979"/>
      <c r="IB797" s="979"/>
      <c r="IC797" s="979"/>
      <c r="ID797" s="979"/>
      <c r="IE797" s="979"/>
      <c r="IF797" s="979"/>
      <c r="IG797" s="979"/>
      <c r="IH797" s="979"/>
      <c r="II797" s="979"/>
      <c r="IJ797" s="979"/>
      <c r="IK797" s="979"/>
      <c r="IL797" s="979"/>
      <c r="IM797" s="979"/>
      <c r="IN797" s="979"/>
      <c r="IO797" s="979"/>
      <c r="IP797" s="979"/>
      <c r="IQ797" s="979"/>
      <c r="IR797" s="979"/>
      <c r="IS797" s="979"/>
      <c r="IT797" s="979"/>
      <c r="IU797" s="979"/>
      <c r="IV797" s="979"/>
      <c r="IW797" s="979"/>
      <c r="IX797" s="979"/>
      <c r="IY797" s="979"/>
      <c r="IZ797" s="979"/>
      <c r="JA797" s="979"/>
      <c r="JB797" s="979"/>
      <c r="JC797" s="979"/>
      <c r="JD797" s="979"/>
      <c r="JE797" s="979"/>
      <c r="JF797" s="979"/>
      <c r="JG797" s="979"/>
      <c r="JH797" s="979"/>
      <c r="JI797" s="979"/>
      <c r="JJ797" s="979"/>
      <c r="JK797" s="979"/>
      <c r="JL797" s="979"/>
      <c r="JM797" s="979"/>
      <c r="JN797" s="979"/>
      <c r="JO797" s="979"/>
      <c r="JP797" s="979"/>
      <c r="JQ797" s="979"/>
      <c r="JR797" s="979"/>
      <c r="JS797" s="979"/>
      <c r="JT797" s="979"/>
      <c r="JU797" s="979"/>
      <c r="JV797" s="979"/>
      <c r="JW797" s="979"/>
      <c r="JX797" s="979"/>
      <c r="JY797" s="979"/>
      <c r="JZ797" s="979"/>
      <c r="KA797" s="979"/>
      <c r="KB797" s="984"/>
    </row>
    <row r="798" spans="2:288" ht="15" customHeight="1" x14ac:dyDescent="0.25">
      <c r="B798" s="1590" t="s">
        <v>1929</v>
      </c>
      <c r="C798" s="1588" t="str">
        <v/>
      </c>
      <c r="D798" s="1588" t="str">
        <v/>
      </c>
      <c r="E798" s="1588" t="str">
        <v/>
      </c>
      <c r="F798" s="1588" t="str">
        <v/>
      </c>
      <c r="G798" s="1588" t="str">
        <v/>
      </c>
      <c r="H798" s="979"/>
      <c r="I798" s="979"/>
      <c r="J798" s="979"/>
      <c r="K798" s="979"/>
      <c r="L798" s="979"/>
      <c r="M798" s="979"/>
      <c r="N798" s="979"/>
      <c r="O798" s="979"/>
      <c r="P798" s="979"/>
      <c r="Q798" s="979"/>
      <c r="R798" s="979"/>
      <c r="S798" s="979"/>
      <c r="T798" s="979"/>
      <c r="U798" s="979"/>
      <c r="V798" s="979"/>
      <c r="W798" s="979"/>
      <c r="X798" s="979"/>
      <c r="Y798" s="979"/>
      <c r="Z798" s="979"/>
      <c r="AA798" s="979"/>
      <c r="AB798" s="979"/>
      <c r="AC798" s="979"/>
      <c r="AD798" s="979"/>
      <c r="AE798" s="979"/>
      <c r="AF798" s="979"/>
      <c r="AG798" s="979"/>
      <c r="AH798" s="979"/>
      <c r="AI798" s="979"/>
      <c r="AJ798" s="979"/>
      <c r="AK798" s="979"/>
      <c r="AL798" s="979"/>
      <c r="AM798" s="979"/>
      <c r="AN798" s="979"/>
      <c r="AO798" s="979"/>
      <c r="AP798" s="979"/>
      <c r="AQ798" s="979"/>
      <c r="AR798" s="979"/>
      <c r="AS798" s="979"/>
      <c r="AT798" s="979"/>
      <c r="AU798" s="979"/>
      <c r="AV798" s="979"/>
      <c r="AW798" s="979"/>
      <c r="AX798" s="979"/>
      <c r="AY798" s="979"/>
      <c r="AZ798" s="979"/>
      <c r="BA798" s="979"/>
      <c r="BB798" s="979"/>
      <c r="BC798" s="979"/>
      <c r="BD798" s="979"/>
      <c r="BE798" s="979"/>
      <c r="BF798" s="979"/>
      <c r="BG798" s="979"/>
      <c r="BH798" s="979"/>
      <c r="BI798" s="979"/>
      <c r="BJ798" s="979"/>
      <c r="BK798" s="979"/>
      <c r="BL798" s="979"/>
      <c r="BM798" s="979"/>
      <c r="BN798" s="979"/>
      <c r="BO798" s="979"/>
      <c r="BP798" s="979"/>
      <c r="BQ798" s="979"/>
      <c r="BR798" s="979"/>
      <c r="BS798" s="979"/>
      <c r="BT798" s="979"/>
      <c r="BU798" s="979"/>
      <c r="BV798" s="979"/>
      <c r="BW798" s="979"/>
      <c r="BX798" s="979"/>
      <c r="BY798" s="979"/>
      <c r="BZ798" s="979"/>
      <c r="CA798" s="979"/>
      <c r="CB798" s="979"/>
      <c r="CC798" s="979"/>
      <c r="CD798" s="979"/>
      <c r="CE798" s="979"/>
      <c r="CF798" s="979"/>
      <c r="CG798" s="979"/>
      <c r="CH798" s="979"/>
      <c r="CI798" s="979"/>
      <c r="CJ798" s="979"/>
      <c r="CK798" s="979"/>
      <c r="CL798" s="979"/>
      <c r="CM798" s="979"/>
      <c r="CN798" s="979"/>
      <c r="CO798" s="979"/>
      <c r="CP798" s="979"/>
      <c r="CQ798" s="979"/>
      <c r="CR798" s="979"/>
      <c r="CS798" s="979"/>
      <c r="CT798" s="979"/>
      <c r="CU798" s="979"/>
      <c r="CV798" s="979"/>
      <c r="CW798" s="979"/>
      <c r="CX798" s="979"/>
      <c r="CY798" s="979"/>
      <c r="CZ798" s="979"/>
      <c r="DA798" s="979"/>
      <c r="DB798" s="979"/>
      <c r="DC798" s="979"/>
      <c r="DD798" s="979"/>
      <c r="DE798" s="979"/>
      <c r="DF798" s="979"/>
      <c r="DG798" s="979"/>
      <c r="DH798" s="979"/>
      <c r="DI798" s="979"/>
      <c r="DJ798" s="979"/>
      <c r="DK798" s="979"/>
      <c r="DL798" s="979"/>
      <c r="DM798" s="979"/>
      <c r="DN798" s="979"/>
      <c r="DO798" s="979"/>
      <c r="DP798" s="979"/>
      <c r="DQ798" s="979"/>
      <c r="DR798" s="979"/>
      <c r="DS798" s="979"/>
      <c r="DT798" s="979"/>
      <c r="DU798" s="979"/>
      <c r="DV798" s="979"/>
      <c r="DW798" s="979"/>
      <c r="DX798" s="979"/>
      <c r="DY798" s="979"/>
      <c r="DZ798" s="979"/>
      <c r="EA798" s="979"/>
      <c r="EB798" s="979"/>
      <c r="EC798" s="979"/>
      <c r="ED798" s="979"/>
      <c r="EE798" s="979"/>
      <c r="EF798" s="979"/>
      <c r="EG798" s="979"/>
      <c r="EH798" s="979"/>
      <c r="EI798" s="979"/>
      <c r="EJ798" s="979"/>
      <c r="EK798" s="979"/>
      <c r="EL798" s="979"/>
      <c r="EM798" s="979"/>
      <c r="EN798" s="979"/>
      <c r="EO798" s="979"/>
      <c r="EP798" s="979"/>
      <c r="EQ798" s="979"/>
      <c r="ER798" s="979"/>
      <c r="ES798" s="979"/>
      <c r="ET798" s="979"/>
      <c r="EU798" s="979"/>
      <c r="EV798" s="979"/>
      <c r="EW798" s="979"/>
      <c r="EX798" s="979"/>
      <c r="EY798" s="979"/>
      <c r="EZ798" s="979"/>
      <c r="FA798" s="979"/>
      <c r="FB798" s="979"/>
      <c r="FC798" s="979"/>
      <c r="FD798" s="979"/>
      <c r="FE798" s="979"/>
      <c r="FF798" s="979"/>
      <c r="FG798" s="979"/>
      <c r="FH798" s="979"/>
      <c r="FI798" s="979"/>
      <c r="FJ798" s="979"/>
      <c r="FK798" s="979"/>
      <c r="FL798" s="979"/>
      <c r="FM798" s="979"/>
      <c r="FN798" s="979"/>
      <c r="FO798" s="979"/>
      <c r="FP798" s="979"/>
      <c r="FQ798" s="979"/>
      <c r="FR798" s="979"/>
      <c r="FS798" s="979"/>
      <c r="FT798" s="979"/>
      <c r="FU798" s="979"/>
      <c r="FV798" s="979"/>
      <c r="FW798" s="979"/>
      <c r="FX798" s="979"/>
      <c r="FY798" s="979"/>
      <c r="FZ798" s="979"/>
      <c r="GA798" s="979"/>
      <c r="GB798" s="979"/>
      <c r="GC798" s="979"/>
      <c r="GD798" s="979"/>
      <c r="GE798" s="979"/>
      <c r="GF798" s="979"/>
      <c r="GG798" s="979"/>
      <c r="GH798" s="979"/>
      <c r="GI798" s="979"/>
      <c r="GJ798" s="979"/>
      <c r="GK798" s="979"/>
      <c r="GL798" s="979"/>
      <c r="GM798" s="979"/>
      <c r="GN798" s="979"/>
      <c r="GO798" s="979"/>
      <c r="GP798" s="979"/>
      <c r="GQ798" s="979"/>
      <c r="GR798" s="979"/>
      <c r="GS798" s="979"/>
      <c r="GT798" s="979"/>
      <c r="GU798" s="979"/>
      <c r="GV798" s="979"/>
      <c r="GW798" s="979"/>
      <c r="GX798" s="979"/>
      <c r="GY798" s="979"/>
      <c r="GZ798" s="979"/>
      <c r="HA798" s="979"/>
      <c r="HB798" s="979"/>
      <c r="HC798" s="979"/>
      <c r="HD798" s="979"/>
      <c r="HE798" s="979"/>
      <c r="HF798" s="979"/>
      <c r="HG798" s="979"/>
      <c r="HH798" s="979"/>
      <c r="HI798" s="979"/>
      <c r="HJ798" s="979"/>
      <c r="HK798" s="979"/>
      <c r="HL798" s="979"/>
      <c r="HM798" s="979"/>
      <c r="HN798" s="979"/>
      <c r="HO798" s="979"/>
      <c r="HP798" s="979"/>
      <c r="HQ798" s="979"/>
      <c r="HR798" s="979"/>
      <c r="HS798" s="979"/>
      <c r="HT798" s="979"/>
      <c r="HU798" s="979"/>
      <c r="HV798" s="979"/>
      <c r="HW798" s="979"/>
      <c r="HX798" s="979"/>
      <c r="HY798" s="979"/>
      <c r="HZ798" s="979"/>
      <c r="IA798" s="979"/>
      <c r="IB798" s="979"/>
      <c r="IC798" s="979"/>
      <c r="ID798" s="979"/>
      <c r="IE798" s="979"/>
      <c r="IF798" s="979"/>
      <c r="IG798" s="979"/>
      <c r="IH798" s="979"/>
      <c r="II798" s="979"/>
      <c r="IJ798" s="979"/>
      <c r="IK798" s="979"/>
      <c r="IL798" s="979"/>
      <c r="IM798" s="979"/>
      <c r="IN798" s="979"/>
      <c r="IO798" s="979"/>
      <c r="IP798" s="979"/>
      <c r="IQ798" s="979"/>
      <c r="IR798" s="979"/>
      <c r="IS798" s="979"/>
      <c r="IT798" s="979"/>
      <c r="IU798" s="979"/>
      <c r="IV798" s="979"/>
      <c r="IW798" s="979"/>
      <c r="IX798" s="979"/>
      <c r="IY798" s="979"/>
      <c r="IZ798" s="979"/>
      <c r="JA798" s="979"/>
      <c r="JB798" s="979"/>
      <c r="JC798" s="979"/>
      <c r="JD798" s="979"/>
      <c r="JE798" s="979"/>
      <c r="JF798" s="979"/>
      <c r="JG798" s="979"/>
      <c r="JH798" s="979"/>
      <c r="JI798" s="979"/>
      <c r="JJ798" s="979"/>
      <c r="JK798" s="979"/>
      <c r="JL798" s="979"/>
      <c r="JM798" s="979"/>
      <c r="JN798" s="979"/>
      <c r="JO798" s="979"/>
      <c r="JP798" s="979"/>
      <c r="JQ798" s="979"/>
      <c r="JR798" s="979"/>
      <c r="JS798" s="979"/>
      <c r="JT798" s="979"/>
      <c r="JU798" s="979"/>
      <c r="JV798" s="979"/>
      <c r="JW798" s="979"/>
      <c r="JX798" s="979"/>
      <c r="JY798" s="979"/>
      <c r="JZ798" s="979"/>
      <c r="KA798" s="979"/>
      <c r="KB798" s="984"/>
    </row>
    <row r="799" spans="2:288" ht="15" customHeight="1" x14ac:dyDescent="0.25">
      <c r="B799" s="1590" t="s">
        <v>1930</v>
      </c>
      <c r="C799" s="1588" t="str">
        <v/>
      </c>
      <c r="D799" s="1588" t="str">
        <v/>
      </c>
      <c r="E799" s="1588" t="str">
        <v/>
      </c>
      <c r="F799" s="1588" t="str">
        <v/>
      </c>
      <c r="G799" s="1588" t="str">
        <v/>
      </c>
      <c r="H799" s="979"/>
      <c r="I799" s="979"/>
      <c r="J799" s="979"/>
      <c r="K799" s="979"/>
      <c r="L799" s="979"/>
      <c r="M799" s="979"/>
      <c r="N799" s="979"/>
      <c r="O799" s="979"/>
      <c r="P799" s="979"/>
      <c r="Q799" s="979"/>
      <c r="R799" s="979"/>
      <c r="S799" s="979"/>
      <c r="T799" s="979"/>
      <c r="U799" s="979"/>
      <c r="V799" s="979"/>
      <c r="W799" s="979"/>
      <c r="X799" s="979"/>
      <c r="Y799" s="979"/>
      <c r="Z799" s="979"/>
      <c r="AA799" s="979"/>
      <c r="AB799" s="979"/>
      <c r="AC799" s="979"/>
      <c r="AD799" s="979"/>
      <c r="AE799" s="979"/>
      <c r="AF799" s="979"/>
      <c r="AG799" s="979"/>
      <c r="AH799" s="979"/>
      <c r="AI799" s="979"/>
      <c r="AJ799" s="979"/>
      <c r="AK799" s="979"/>
      <c r="AL799" s="979"/>
      <c r="AM799" s="979"/>
      <c r="AN799" s="979"/>
      <c r="AO799" s="979"/>
      <c r="AP799" s="979"/>
      <c r="AQ799" s="979"/>
      <c r="AR799" s="979"/>
      <c r="AS799" s="979"/>
      <c r="AT799" s="979"/>
      <c r="AU799" s="979"/>
      <c r="AV799" s="979"/>
      <c r="AW799" s="979"/>
      <c r="AX799" s="979"/>
      <c r="AY799" s="979"/>
      <c r="AZ799" s="979"/>
      <c r="BA799" s="979"/>
      <c r="BB799" s="979"/>
      <c r="BC799" s="979"/>
      <c r="BD799" s="979"/>
      <c r="BE799" s="979"/>
      <c r="BF799" s="979"/>
      <c r="BG799" s="979"/>
      <c r="BH799" s="979"/>
      <c r="BI799" s="979"/>
      <c r="BJ799" s="979"/>
      <c r="BK799" s="979"/>
      <c r="BL799" s="979"/>
      <c r="BM799" s="979"/>
      <c r="BN799" s="979"/>
      <c r="BO799" s="979"/>
      <c r="BP799" s="979"/>
      <c r="BQ799" s="979"/>
      <c r="BR799" s="979"/>
      <c r="BS799" s="979"/>
      <c r="BT799" s="979"/>
      <c r="BU799" s="979"/>
      <c r="BV799" s="979"/>
      <c r="BW799" s="979"/>
      <c r="BX799" s="979"/>
      <c r="BY799" s="979"/>
      <c r="BZ799" s="979"/>
      <c r="CA799" s="979"/>
      <c r="CB799" s="979"/>
      <c r="CC799" s="979"/>
      <c r="CD799" s="979"/>
      <c r="CE799" s="979"/>
      <c r="CF799" s="979"/>
      <c r="CG799" s="979"/>
      <c r="CH799" s="979"/>
      <c r="CI799" s="979"/>
      <c r="CJ799" s="979"/>
      <c r="CK799" s="979"/>
      <c r="CL799" s="979"/>
      <c r="CM799" s="979"/>
      <c r="CN799" s="979"/>
      <c r="CO799" s="979"/>
      <c r="CP799" s="979"/>
      <c r="CQ799" s="979"/>
      <c r="CR799" s="979"/>
      <c r="CS799" s="979"/>
      <c r="CT799" s="979"/>
      <c r="CU799" s="979"/>
      <c r="CV799" s="979"/>
      <c r="CW799" s="979"/>
      <c r="CX799" s="979"/>
      <c r="CY799" s="979"/>
      <c r="CZ799" s="979"/>
      <c r="DA799" s="979"/>
      <c r="DB799" s="979"/>
      <c r="DC799" s="979"/>
      <c r="DD799" s="979"/>
      <c r="DE799" s="979"/>
      <c r="DF799" s="979"/>
      <c r="DG799" s="979"/>
      <c r="DH799" s="979"/>
      <c r="DI799" s="979"/>
      <c r="DJ799" s="979"/>
      <c r="DK799" s="979"/>
      <c r="DL799" s="979"/>
      <c r="DM799" s="979"/>
      <c r="DN799" s="979"/>
      <c r="DO799" s="979"/>
      <c r="DP799" s="979"/>
      <c r="DQ799" s="979"/>
      <c r="DR799" s="979"/>
      <c r="DS799" s="979"/>
      <c r="DT799" s="979"/>
      <c r="DU799" s="979"/>
      <c r="DV799" s="979"/>
      <c r="DW799" s="979"/>
      <c r="DX799" s="979"/>
      <c r="DY799" s="979"/>
      <c r="DZ799" s="979"/>
      <c r="EA799" s="979"/>
      <c r="EB799" s="979"/>
      <c r="EC799" s="979"/>
      <c r="ED799" s="979"/>
      <c r="EE799" s="979"/>
      <c r="EF799" s="979"/>
      <c r="EG799" s="979"/>
      <c r="EH799" s="979"/>
      <c r="EI799" s="979"/>
      <c r="EJ799" s="979"/>
      <c r="EK799" s="979"/>
      <c r="EL799" s="979"/>
      <c r="EM799" s="979"/>
      <c r="EN799" s="979"/>
      <c r="EO799" s="979"/>
      <c r="EP799" s="979"/>
      <c r="EQ799" s="979"/>
      <c r="ER799" s="979"/>
      <c r="ES799" s="979"/>
      <c r="ET799" s="979"/>
      <c r="EU799" s="979"/>
      <c r="EV799" s="979"/>
      <c r="EW799" s="979"/>
      <c r="EX799" s="979"/>
      <c r="EY799" s="979"/>
      <c r="EZ799" s="979"/>
      <c r="FA799" s="979"/>
      <c r="FB799" s="979"/>
      <c r="FC799" s="979"/>
      <c r="FD799" s="979"/>
      <c r="FE799" s="979"/>
      <c r="FF799" s="979"/>
      <c r="FG799" s="979"/>
      <c r="FH799" s="979"/>
      <c r="FI799" s="979"/>
      <c r="FJ799" s="979"/>
      <c r="FK799" s="979"/>
      <c r="FL799" s="979"/>
      <c r="FM799" s="979"/>
      <c r="FN799" s="979"/>
      <c r="FO799" s="979"/>
      <c r="FP799" s="979"/>
      <c r="FQ799" s="979"/>
      <c r="FR799" s="979"/>
      <c r="FS799" s="979"/>
      <c r="FT799" s="979"/>
      <c r="FU799" s="979"/>
      <c r="FV799" s="979"/>
      <c r="FW799" s="979"/>
      <c r="FX799" s="979"/>
      <c r="FY799" s="979"/>
      <c r="FZ799" s="979"/>
      <c r="GA799" s="979"/>
      <c r="GB799" s="979"/>
      <c r="GC799" s="979"/>
      <c r="GD799" s="979"/>
      <c r="GE799" s="979"/>
      <c r="GF799" s="979"/>
      <c r="GG799" s="979"/>
      <c r="GH799" s="979"/>
      <c r="GI799" s="979"/>
      <c r="GJ799" s="979"/>
      <c r="GK799" s="979"/>
      <c r="GL799" s="979"/>
      <c r="GM799" s="979"/>
      <c r="GN799" s="979"/>
      <c r="GO799" s="979"/>
      <c r="GP799" s="979"/>
      <c r="GQ799" s="979"/>
      <c r="GR799" s="979"/>
      <c r="GS799" s="979"/>
      <c r="GT799" s="979"/>
      <c r="GU799" s="979"/>
      <c r="GV799" s="979"/>
      <c r="GW799" s="979"/>
      <c r="GX799" s="979"/>
      <c r="GY799" s="979"/>
      <c r="GZ799" s="979"/>
      <c r="HA799" s="979"/>
      <c r="HB799" s="979"/>
      <c r="HC799" s="979"/>
      <c r="HD799" s="979"/>
      <c r="HE799" s="979"/>
      <c r="HF799" s="979"/>
      <c r="HG799" s="979"/>
      <c r="HH799" s="979"/>
      <c r="HI799" s="979"/>
      <c r="HJ799" s="979"/>
      <c r="HK799" s="979"/>
      <c r="HL799" s="979"/>
      <c r="HM799" s="979"/>
      <c r="HN799" s="979"/>
      <c r="HO799" s="979"/>
      <c r="HP799" s="979"/>
      <c r="HQ799" s="979"/>
      <c r="HR799" s="979"/>
      <c r="HS799" s="979"/>
      <c r="HT799" s="979"/>
      <c r="HU799" s="979"/>
      <c r="HV799" s="979"/>
      <c r="HW799" s="979"/>
      <c r="HX799" s="979"/>
      <c r="HY799" s="979"/>
      <c r="HZ799" s="979"/>
      <c r="IA799" s="979"/>
      <c r="IB799" s="979"/>
      <c r="IC799" s="979"/>
      <c r="ID799" s="979"/>
      <c r="IE799" s="979"/>
      <c r="IF799" s="979"/>
      <c r="IG799" s="979"/>
      <c r="IH799" s="979"/>
      <c r="II799" s="979"/>
      <c r="IJ799" s="979"/>
      <c r="IK799" s="979"/>
      <c r="IL799" s="979"/>
      <c r="IM799" s="979"/>
      <c r="IN799" s="979"/>
      <c r="IO799" s="979"/>
      <c r="IP799" s="979"/>
      <c r="IQ799" s="979"/>
      <c r="IR799" s="979"/>
      <c r="IS799" s="979"/>
      <c r="IT799" s="979"/>
      <c r="IU799" s="979"/>
      <c r="IV799" s="979"/>
      <c r="IW799" s="979"/>
      <c r="IX799" s="979"/>
      <c r="IY799" s="979"/>
      <c r="IZ799" s="979"/>
      <c r="JA799" s="979"/>
      <c r="JB799" s="979"/>
      <c r="JC799" s="979"/>
      <c r="JD799" s="979"/>
      <c r="JE799" s="979"/>
      <c r="JF799" s="979"/>
      <c r="JG799" s="979"/>
      <c r="JH799" s="979"/>
      <c r="JI799" s="979"/>
      <c r="JJ799" s="979"/>
      <c r="JK799" s="979"/>
      <c r="JL799" s="979"/>
      <c r="JM799" s="979"/>
      <c r="JN799" s="979"/>
      <c r="JO799" s="979"/>
      <c r="JP799" s="979"/>
      <c r="JQ799" s="979"/>
      <c r="JR799" s="979"/>
      <c r="JS799" s="979"/>
      <c r="JT799" s="979"/>
      <c r="JU799" s="979"/>
      <c r="JV799" s="979"/>
      <c r="JW799" s="979"/>
      <c r="JX799" s="979"/>
      <c r="JY799" s="979"/>
      <c r="JZ799" s="979"/>
      <c r="KA799" s="979"/>
      <c r="KB799" s="984"/>
    </row>
    <row r="800" spans="2:288" ht="15" customHeight="1" x14ac:dyDescent="0.25">
      <c r="B800" s="1590" t="s">
        <v>1931</v>
      </c>
      <c r="C800" s="1588" t="str">
        <v/>
      </c>
      <c r="D800" s="1588" t="str">
        <v/>
      </c>
      <c r="E800" s="1588" t="str">
        <v/>
      </c>
      <c r="F800" s="1588" t="str">
        <v/>
      </c>
      <c r="G800" s="1588" t="str">
        <v/>
      </c>
      <c r="H800" s="979"/>
      <c r="I800" s="979"/>
      <c r="J800" s="979"/>
      <c r="K800" s="979"/>
      <c r="L800" s="979"/>
      <c r="M800" s="979"/>
      <c r="N800" s="979"/>
      <c r="O800" s="979"/>
      <c r="P800" s="979"/>
      <c r="Q800" s="979"/>
      <c r="R800" s="979"/>
      <c r="S800" s="979"/>
      <c r="T800" s="979"/>
      <c r="U800" s="979"/>
      <c r="V800" s="979"/>
      <c r="W800" s="979"/>
      <c r="X800" s="979"/>
      <c r="Y800" s="979"/>
      <c r="Z800" s="979"/>
      <c r="AA800" s="979"/>
      <c r="AB800" s="979"/>
      <c r="AC800" s="979"/>
      <c r="AD800" s="979"/>
      <c r="AE800" s="979"/>
      <c r="AF800" s="979"/>
      <c r="AG800" s="979"/>
      <c r="AH800" s="979"/>
      <c r="AI800" s="979"/>
      <c r="AJ800" s="979"/>
      <c r="AK800" s="979"/>
      <c r="AL800" s="979"/>
      <c r="AM800" s="979"/>
      <c r="AN800" s="979"/>
      <c r="AO800" s="979"/>
      <c r="AP800" s="979"/>
      <c r="AQ800" s="979"/>
      <c r="AR800" s="979"/>
      <c r="AS800" s="979"/>
      <c r="AT800" s="979"/>
      <c r="AU800" s="979"/>
      <c r="AV800" s="979"/>
      <c r="AW800" s="979"/>
      <c r="AX800" s="979"/>
      <c r="AY800" s="979"/>
      <c r="AZ800" s="979"/>
      <c r="BA800" s="979"/>
      <c r="BB800" s="979"/>
      <c r="BC800" s="979"/>
      <c r="BD800" s="979"/>
      <c r="BE800" s="979"/>
      <c r="BF800" s="979"/>
      <c r="BG800" s="979"/>
      <c r="BH800" s="979"/>
      <c r="BI800" s="979"/>
      <c r="BJ800" s="979"/>
      <c r="BK800" s="979"/>
      <c r="BL800" s="979"/>
      <c r="BM800" s="979"/>
      <c r="BN800" s="979"/>
      <c r="BO800" s="979"/>
      <c r="BP800" s="979"/>
      <c r="BQ800" s="979"/>
      <c r="BR800" s="979"/>
      <c r="BS800" s="979"/>
      <c r="BT800" s="979"/>
      <c r="BU800" s="979"/>
      <c r="BV800" s="979"/>
      <c r="BW800" s="979"/>
      <c r="BX800" s="979"/>
      <c r="BY800" s="979"/>
      <c r="BZ800" s="979"/>
      <c r="CA800" s="979"/>
      <c r="CB800" s="979"/>
      <c r="CC800" s="979"/>
      <c r="CD800" s="979"/>
      <c r="CE800" s="979"/>
      <c r="CF800" s="979"/>
      <c r="CG800" s="979"/>
      <c r="CH800" s="979"/>
      <c r="CI800" s="979"/>
      <c r="CJ800" s="979"/>
      <c r="CK800" s="979"/>
      <c r="CL800" s="979"/>
      <c r="CM800" s="979"/>
      <c r="CN800" s="979"/>
      <c r="CO800" s="979"/>
      <c r="CP800" s="979"/>
      <c r="CQ800" s="979"/>
      <c r="CR800" s="979"/>
      <c r="CS800" s="979"/>
      <c r="CT800" s="979"/>
      <c r="CU800" s="979"/>
      <c r="CV800" s="979"/>
      <c r="CW800" s="979"/>
      <c r="CX800" s="979"/>
      <c r="CY800" s="979"/>
      <c r="CZ800" s="979"/>
      <c r="DA800" s="979"/>
      <c r="DB800" s="979"/>
      <c r="DC800" s="979"/>
      <c r="DD800" s="979"/>
      <c r="DE800" s="979"/>
      <c r="DF800" s="979"/>
      <c r="DG800" s="979"/>
      <c r="DH800" s="979"/>
      <c r="DI800" s="979"/>
      <c r="DJ800" s="979"/>
      <c r="DK800" s="979"/>
      <c r="DL800" s="979"/>
      <c r="DM800" s="979"/>
      <c r="DN800" s="979"/>
      <c r="DO800" s="979"/>
      <c r="DP800" s="979"/>
      <c r="DQ800" s="979"/>
      <c r="DR800" s="979"/>
      <c r="DS800" s="979"/>
      <c r="DT800" s="979"/>
      <c r="DU800" s="979"/>
      <c r="DV800" s="979"/>
      <c r="DW800" s="979"/>
      <c r="DX800" s="979"/>
      <c r="DY800" s="979"/>
      <c r="DZ800" s="979"/>
      <c r="EA800" s="979"/>
      <c r="EB800" s="979"/>
      <c r="EC800" s="979"/>
      <c r="ED800" s="979"/>
      <c r="EE800" s="979"/>
      <c r="EF800" s="979"/>
      <c r="EG800" s="979"/>
      <c r="EH800" s="979"/>
      <c r="EI800" s="979"/>
      <c r="EJ800" s="979"/>
      <c r="EK800" s="979"/>
      <c r="EL800" s="979"/>
      <c r="EM800" s="979"/>
      <c r="EN800" s="979"/>
      <c r="EO800" s="979"/>
      <c r="EP800" s="979"/>
      <c r="EQ800" s="979"/>
      <c r="ER800" s="979"/>
      <c r="ES800" s="979"/>
      <c r="ET800" s="979"/>
      <c r="EU800" s="979"/>
      <c r="EV800" s="979"/>
      <c r="EW800" s="979"/>
      <c r="EX800" s="979"/>
      <c r="EY800" s="979"/>
      <c r="EZ800" s="979"/>
      <c r="FA800" s="979"/>
      <c r="FB800" s="979"/>
      <c r="FC800" s="979"/>
      <c r="FD800" s="979"/>
      <c r="FE800" s="979"/>
      <c r="FF800" s="979"/>
      <c r="FG800" s="979"/>
      <c r="FH800" s="979"/>
      <c r="FI800" s="979"/>
      <c r="FJ800" s="979"/>
      <c r="FK800" s="979"/>
      <c r="FL800" s="979"/>
      <c r="FM800" s="979"/>
      <c r="FN800" s="979"/>
      <c r="FO800" s="979"/>
      <c r="FP800" s="979"/>
      <c r="FQ800" s="979"/>
      <c r="FR800" s="979"/>
      <c r="FS800" s="979"/>
      <c r="FT800" s="979"/>
      <c r="FU800" s="979"/>
      <c r="FV800" s="979"/>
      <c r="FW800" s="979"/>
      <c r="FX800" s="979"/>
      <c r="FY800" s="979"/>
      <c r="FZ800" s="979"/>
      <c r="GA800" s="979"/>
      <c r="GB800" s="979"/>
      <c r="GC800" s="979"/>
      <c r="GD800" s="979"/>
      <c r="GE800" s="979"/>
      <c r="GF800" s="979"/>
      <c r="GG800" s="979"/>
      <c r="GH800" s="979"/>
      <c r="GI800" s="979"/>
      <c r="GJ800" s="979"/>
      <c r="GK800" s="979"/>
      <c r="GL800" s="979"/>
      <c r="GM800" s="979"/>
      <c r="GN800" s="979"/>
      <c r="GO800" s="979"/>
      <c r="GP800" s="979"/>
      <c r="GQ800" s="979"/>
      <c r="GR800" s="979"/>
      <c r="GS800" s="979"/>
      <c r="GT800" s="979"/>
      <c r="GU800" s="979"/>
      <c r="GV800" s="979"/>
      <c r="GW800" s="979"/>
      <c r="GX800" s="979"/>
      <c r="GY800" s="979"/>
      <c r="GZ800" s="979"/>
      <c r="HA800" s="979"/>
      <c r="HB800" s="979"/>
      <c r="HC800" s="979"/>
      <c r="HD800" s="979"/>
      <c r="HE800" s="979"/>
      <c r="HF800" s="979"/>
      <c r="HG800" s="979"/>
      <c r="HH800" s="979"/>
      <c r="HI800" s="979"/>
      <c r="HJ800" s="979"/>
      <c r="HK800" s="979"/>
      <c r="HL800" s="979"/>
      <c r="HM800" s="979"/>
      <c r="HN800" s="979"/>
      <c r="HO800" s="979"/>
      <c r="HP800" s="979"/>
      <c r="HQ800" s="979"/>
      <c r="HR800" s="979"/>
      <c r="HS800" s="979"/>
      <c r="HT800" s="979"/>
      <c r="HU800" s="979"/>
      <c r="HV800" s="979"/>
      <c r="HW800" s="979"/>
      <c r="HX800" s="979"/>
      <c r="HY800" s="979"/>
      <c r="HZ800" s="979"/>
      <c r="IA800" s="979"/>
      <c r="IB800" s="979"/>
      <c r="IC800" s="979"/>
      <c r="ID800" s="979"/>
      <c r="IE800" s="979"/>
      <c r="IF800" s="979"/>
      <c r="IG800" s="979"/>
      <c r="IH800" s="979"/>
      <c r="II800" s="979"/>
      <c r="IJ800" s="979"/>
      <c r="IK800" s="979"/>
      <c r="IL800" s="979"/>
      <c r="IM800" s="979"/>
      <c r="IN800" s="979"/>
      <c r="IO800" s="979"/>
      <c r="IP800" s="979"/>
      <c r="IQ800" s="979"/>
      <c r="IR800" s="979"/>
      <c r="IS800" s="979"/>
      <c r="IT800" s="979"/>
      <c r="IU800" s="979"/>
      <c r="IV800" s="979"/>
      <c r="IW800" s="979"/>
      <c r="IX800" s="979"/>
      <c r="IY800" s="979"/>
      <c r="IZ800" s="979"/>
      <c r="JA800" s="979"/>
      <c r="JB800" s="979"/>
      <c r="JC800" s="979"/>
      <c r="JD800" s="979"/>
      <c r="JE800" s="979"/>
      <c r="JF800" s="979"/>
      <c r="JG800" s="979"/>
      <c r="JH800" s="979"/>
      <c r="JI800" s="979"/>
      <c r="JJ800" s="979"/>
      <c r="JK800" s="979"/>
      <c r="JL800" s="979"/>
      <c r="JM800" s="979"/>
      <c r="JN800" s="979"/>
      <c r="JO800" s="979"/>
      <c r="JP800" s="979"/>
      <c r="JQ800" s="979"/>
      <c r="JR800" s="979"/>
      <c r="JS800" s="979"/>
      <c r="JT800" s="979"/>
      <c r="JU800" s="979"/>
      <c r="JV800" s="979"/>
      <c r="JW800" s="979"/>
      <c r="JX800" s="979"/>
      <c r="JY800" s="979"/>
      <c r="JZ800" s="979"/>
      <c r="KA800" s="979"/>
      <c r="KB800" s="984"/>
    </row>
    <row r="801" spans="2:288" ht="15" customHeight="1" x14ac:dyDescent="0.25">
      <c r="B801" s="1590" t="s">
        <v>1932</v>
      </c>
      <c r="C801" s="1588" t="str">
        <v/>
      </c>
      <c r="D801" s="1588" t="str">
        <v/>
      </c>
      <c r="E801" s="1588" t="str">
        <v/>
      </c>
      <c r="F801" s="1588" t="str">
        <v/>
      </c>
      <c r="G801" s="1588" t="str">
        <v/>
      </c>
      <c r="H801" s="979"/>
      <c r="I801" s="979"/>
      <c r="J801" s="979"/>
      <c r="K801" s="979"/>
      <c r="L801" s="979"/>
      <c r="M801" s="979"/>
      <c r="N801" s="979"/>
      <c r="O801" s="979"/>
      <c r="P801" s="979"/>
      <c r="Q801" s="979"/>
      <c r="R801" s="979"/>
      <c r="S801" s="979"/>
      <c r="T801" s="979"/>
      <c r="U801" s="979"/>
      <c r="V801" s="979"/>
      <c r="W801" s="979"/>
      <c r="X801" s="979"/>
      <c r="Y801" s="979"/>
      <c r="Z801" s="979"/>
      <c r="AA801" s="979"/>
      <c r="AB801" s="979"/>
      <c r="AC801" s="979"/>
      <c r="AD801" s="979"/>
      <c r="AE801" s="979"/>
      <c r="AF801" s="979"/>
      <c r="AG801" s="979"/>
      <c r="AH801" s="979"/>
      <c r="AI801" s="979"/>
      <c r="AJ801" s="979"/>
      <c r="AK801" s="979"/>
      <c r="AL801" s="979"/>
      <c r="AM801" s="979"/>
      <c r="AN801" s="979"/>
      <c r="AO801" s="979"/>
      <c r="AP801" s="979"/>
      <c r="AQ801" s="979"/>
      <c r="AR801" s="979"/>
      <c r="AS801" s="979"/>
      <c r="AT801" s="979"/>
      <c r="AU801" s="979"/>
      <c r="AV801" s="979"/>
      <c r="AW801" s="979"/>
      <c r="AX801" s="979"/>
      <c r="AY801" s="979"/>
      <c r="AZ801" s="979"/>
      <c r="BA801" s="979"/>
      <c r="BB801" s="979"/>
      <c r="BC801" s="979"/>
      <c r="BD801" s="979"/>
      <c r="BE801" s="979"/>
      <c r="BF801" s="979"/>
      <c r="BG801" s="979"/>
      <c r="BH801" s="979"/>
      <c r="BI801" s="979"/>
      <c r="BJ801" s="979"/>
      <c r="BK801" s="979"/>
      <c r="BL801" s="979"/>
      <c r="BM801" s="979"/>
      <c r="BN801" s="979"/>
      <c r="BO801" s="979"/>
      <c r="BP801" s="979"/>
      <c r="BQ801" s="979"/>
      <c r="BR801" s="979"/>
      <c r="BS801" s="979"/>
      <c r="BT801" s="979"/>
      <c r="BU801" s="979"/>
      <c r="BV801" s="979"/>
      <c r="BW801" s="979"/>
      <c r="BX801" s="979"/>
      <c r="BY801" s="979"/>
      <c r="BZ801" s="979"/>
      <c r="CA801" s="979"/>
      <c r="CB801" s="979"/>
      <c r="CC801" s="979"/>
      <c r="CD801" s="979"/>
      <c r="CE801" s="979"/>
      <c r="CF801" s="979"/>
      <c r="CG801" s="979"/>
      <c r="CH801" s="979"/>
      <c r="CI801" s="979"/>
      <c r="CJ801" s="979"/>
      <c r="CK801" s="979"/>
      <c r="CL801" s="979"/>
      <c r="CM801" s="979"/>
      <c r="CN801" s="979"/>
      <c r="CO801" s="979"/>
      <c r="CP801" s="979"/>
      <c r="CQ801" s="979"/>
      <c r="CR801" s="979"/>
      <c r="CS801" s="979"/>
      <c r="CT801" s="979"/>
      <c r="CU801" s="979"/>
      <c r="CV801" s="979"/>
      <c r="CW801" s="979"/>
      <c r="CX801" s="979"/>
      <c r="CY801" s="979"/>
      <c r="CZ801" s="979"/>
      <c r="DA801" s="979"/>
      <c r="DB801" s="979"/>
      <c r="DC801" s="979"/>
      <c r="DD801" s="979"/>
      <c r="DE801" s="979"/>
      <c r="DF801" s="979"/>
      <c r="DG801" s="979"/>
      <c r="DH801" s="979"/>
      <c r="DI801" s="979"/>
      <c r="DJ801" s="979"/>
      <c r="DK801" s="979"/>
      <c r="DL801" s="979"/>
      <c r="DM801" s="979"/>
      <c r="DN801" s="979"/>
      <c r="DO801" s="979"/>
      <c r="DP801" s="979"/>
      <c r="DQ801" s="979"/>
      <c r="DR801" s="979"/>
      <c r="DS801" s="979"/>
      <c r="DT801" s="979"/>
      <c r="DU801" s="979"/>
      <c r="DV801" s="979"/>
      <c r="DW801" s="979"/>
      <c r="DX801" s="979"/>
      <c r="DY801" s="979"/>
      <c r="DZ801" s="979"/>
      <c r="EA801" s="979"/>
      <c r="EB801" s="979"/>
      <c r="EC801" s="979"/>
      <c r="ED801" s="979"/>
      <c r="EE801" s="979"/>
      <c r="EF801" s="979"/>
      <c r="EG801" s="979"/>
      <c r="EH801" s="979"/>
      <c r="EI801" s="979"/>
      <c r="EJ801" s="979"/>
      <c r="EK801" s="979"/>
      <c r="EL801" s="979"/>
      <c r="EM801" s="979"/>
      <c r="EN801" s="979"/>
      <c r="EO801" s="979"/>
      <c r="EP801" s="979"/>
      <c r="EQ801" s="979"/>
      <c r="ER801" s="979"/>
      <c r="ES801" s="979"/>
      <c r="ET801" s="979"/>
      <c r="EU801" s="979"/>
      <c r="EV801" s="979"/>
      <c r="EW801" s="979"/>
      <c r="EX801" s="979"/>
      <c r="EY801" s="979"/>
      <c r="EZ801" s="979"/>
      <c r="FA801" s="979"/>
      <c r="FB801" s="979"/>
      <c r="FC801" s="979"/>
      <c r="FD801" s="979"/>
      <c r="FE801" s="979"/>
      <c r="FF801" s="979"/>
      <c r="FG801" s="979"/>
      <c r="FH801" s="979"/>
      <c r="FI801" s="979"/>
      <c r="FJ801" s="979"/>
      <c r="FK801" s="979"/>
      <c r="FL801" s="979"/>
      <c r="FM801" s="979"/>
      <c r="FN801" s="979"/>
      <c r="FO801" s="979"/>
      <c r="FP801" s="979"/>
      <c r="FQ801" s="979"/>
      <c r="FR801" s="979"/>
      <c r="FS801" s="979"/>
      <c r="FT801" s="979"/>
      <c r="FU801" s="979"/>
      <c r="FV801" s="979"/>
      <c r="FW801" s="979"/>
      <c r="FX801" s="979"/>
      <c r="FY801" s="979"/>
      <c r="FZ801" s="979"/>
      <c r="GA801" s="979"/>
      <c r="GB801" s="979"/>
      <c r="GC801" s="979"/>
      <c r="GD801" s="979"/>
      <c r="GE801" s="979"/>
      <c r="GF801" s="979"/>
      <c r="GG801" s="979"/>
      <c r="GH801" s="979"/>
      <c r="GI801" s="979"/>
      <c r="GJ801" s="979"/>
      <c r="GK801" s="979"/>
      <c r="GL801" s="979"/>
      <c r="GM801" s="979"/>
      <c r="GN801" s="979"/>
      <c r="GO801" s="979"/>
      <c r="GP801" s="979"/>
      <c r="GQ801" s="979"/>
      <c r="GR801" s="979"/>
      <c r="GS801" s="979"/>
      <c r="GT801" s="979"/>
      <c r="GU801" s="979"/>
      <c r="GV801" s="979"/>
      <c r="GW801" s="979"/>
      <c r="GX801" s="979"/>
      <c r="GY801" s="979"/>
      <c r="GZ801" s="979"/>
      <c r="HA801" s="979"/>
      <c r="HB801" s="979"/>
      <c r="HC801" s="979"/>
      <c r="HD801" s="979"/>
      <c r="HE801" s="979"/>
      <c r="HF801" s="979"/>
      <c r="HG801" s="979"/>
      <c r="HH801" s="979"/>
      <c r="HI801" s="979"/>
      <c r="HJ801" s="979"/>
      <c r="HK801" s="979"/>
      <c r="HL801" s="979"/>
      <c r="HM801" s="979"/>
      <c r="HN801" s="979"/>
      <c r="HO801" s="979"/>
      <c r="HP801" s="979"/>
      <c r="HQ801" s="979"/>
      <c r="HR801" s="979"/>
      <c r="HS801" s="979"/>
      <c r="HT801" s="979"/>
      <c r="HU801" s="979"/>
      <c r="HV801" s="979"/>
      <c r="HW801" s="979"/>
      <c r="HX801" s="979"/>
      <c r="HY801" s="979"/>
      <c r="HZ801" s="979"/>
      <c r="IA801" s="979"/>
      <c r="IB801" s="979"/>
      <c r="IC801" s="979"/>
      <c r="ID801" s="979"/>
      <c r="IE801" s="979"/>
      <c r="IF801" s="979"/>
      <c r="IG801" s="979"/>
      <c r="IH801" s="979"/>
      <c r="II801" s="979"/>
      <c r="IJ801" s="979"/>
      <c r="IK801" s="979"/>
      <c r="IL801" s="979"/>
      <c r="IM801" s="979"/>
      <c r="IN801" s="979"/>
      <c r="IO801" s="979"/>
      <c r="IP801" s="979"/>
      <c r="IQ801" s="979"/>
      <c r="IR801" s="979"/>
      <c r="IS801" s="979"/>
      <c r="IT801" s="979"/>
      <c r="IU801" s="979"/>
      <c r="IV801" s="979"/>
      <c r="IW801" s="979"/>
      <c r="IX801" s="979"/>
      <c r="IY801" s="979"/>
      <c r="IZ801" s="979"/>
      <c r="JA801" s="979"/>
      <c r="JB801" s="979"/>
      <c r="JC801" s="979"/>
      <c r="JD801" s="979"/>
      <c r="JE801" s="979"/>
      <c r="JF801" s="979"/>
      <c r="JG801" s="979"/>
      <c r="JH801" s="979"/>
      <c r="JI801" s="979"/>
      <c r="JJ801" s="979"/>
      <c r="JK801" s="979"/>
      <c r="JL801" s="979"/>
      <c r="JM801" s="979"/>
      <c r="JN801" s="979"/>
      <c r="JO801" s="979"/>
      <c r="JP801" s="979"/>
      <c r="JQ801" s="979"/>
      <c r="JR801" s="979"/>
      <c r="JS801" s="979"/>
      <c r="JT801" s="979"/>
      <c r="JU801" s="979"/>
      <c r="JV801" s="979"/>
      <c r="JW801" s="979"/>
      <c r="JX801" s="979"/>
      <c r="JY801" s="979"/>
      <c r="JZ801" s="979"/>
      <c r="KA801" s="979"/>
      <c r="KB801" s="984"/>
    </row>
    <row r="802" spans="2:288" ht="15" customHeight="1" x14ac:dyDescent="0.25">
      <c r="B802" s="1590" t="s">
        <v>1933</v>
      </c>
      <c r="C802" s="1588" t="str">
        <v/>
      </c>
      <c r="D802" s="1588" t="str">
        <v/>
      </c>
      <c r="E802" s="1588" t="str">
        <v/>
      </c>
      <c r="F802" s="1588" t="str">
        <v/>
      </c>
      <c r="G802" s="1588" t="str">
        <v/>
      </c>
      <c r="H802" s="979"/>
      <c r="I802" s="979"/>
      <c r="J802" s="979"/>
      <c r="K802" s="979"/>
      <c r="L802" s="979"/>
      <c r="M802" s="979"/>
      <c r="N802" s="979"/>
      <c r="O802" s="979"/>
      <c r="P802" s="979"/>
      <c r="Q802" s="979"/>
      <c r="R802" s="979"/>
      <c r="S802" s="979"/>
      <c r="T802" s="979"/>
      <c r="U802" s="979"/>
      <c r="V802" s="979"/>
      <c r="W802" s="979"/>
      <c r="X802" s="979"/>
      <c r="Y802" s="979"/>
      <c r="Z802" s="979"/>
      <c r="AA802" s="979"/>
      <c r="AB802" s="979"/>
      <c r="AC802" s="979"/>
      <c r="AD802" s="979"/>
      <c r="AE802" s="979"/>
      <c r="AF802" s="979"/>
      <c r="AG802" s="979"/>
      <c r="AH802" s="979"/>
      <c r="AI802" s="979"/>
      <c r="AJ802" s="979"/>
      <c r="AK802" s="979"/>
      <c r="AL802" s="979"/>
      <c r="AM802" s="979"/>
      <c r="AN802" s="979"/>
      <c r="AO802" s="979"/>
      <c r="AP802" s="979"/>
      <c r="AQ802" s="979"/>
      <c r="AR802" s="979"/>
      <c r="AS802" s="979"/>
      <c r="AT802" s="979"/>
      <c r="AU802" s="979"/>
      <c r="AV802" s="979"/>
      <c r="AW802" s="979"/>
      <c r="AX802" s="979"/>
      <c r="AY802" s="979"/>
      <c r="AZ802" s="979"/>
      <c r="BA802" s="979"/>
      <c r="BB802" s="979"/>
      <c r="BC802" s="979"/>
      <c r="BD802" s="979"/>
      <c r="BE802" s="979"/>
      <c r="BF802" s="979"/>
      <c r="BG802" s="979"/>
      <c r="BH802" s="979"/>
      <c r="BI802" s="979"/>
      <c r="BJ802" s="979"/>
      <c r="BK802" s="979"/>
      <c r="BL802" s="979"/>
      <c r="BM802" s="979"/>
      <c r="BN802" s="979"/>
      <c r="BO802" s="979"/>
      <c r="BP802" s="979"/>
      <c r="BQ802" s="979"/>
      <c r="BR802" s="979"/>
      <c r="BS802" s="979"/>
      <c r="BT802" s="979"/>
      <c r="BU802" s="979"/>
      <c r="BV802" s="979"/>
      <c r="BW802" s="979"/>
      <c r="BX802" s="979"/>
      <c r="BY802" s="979"/>
      <c r="BZ802" s="979"/>
      <c r="CA802" s="979"/>
      <c r="CB802" s="979"/>
      <c r="CC802" s="979"/>
      <c r="CD802" s="979"/>
      <c r="CE802" s="979"/>
      <c r="CF802" s="979"/>
      <c r="CG802" s="979"/>
      <c r="CH802" s="979"/>
      <c r="CI802" s="979"/>
      <c r="CJ802" s="979"/>
      <c r="CK802" s="979"/>
      <c r="CL802" s="979"/>
      <c r="CM802" s="979"/>
      <c r="CN802" s="979"/>
      <c r="CO802" s="979"/>
      <c r="CP802" s="979"/>
      <c r="CQ802" s="979"/>
      <c r="CR802" s="979"/>
      <c r="CS802" s="979"/>
      <c r="CT802" s="979"/>
      <c r="CU802" s="979"/>
      <c r="CV802" s="979"/>
      <c r="CW802" s="979"/>
      <c r="CX802" s="979"/>
      <c r="CY802" s="979"/>
      <c r="CZ802" s="979"/>
      <c r="DA802" s="979"/>
      <c r="DB802" s="979"/>
      <c r="DC802" s="979"/>
      <c r="DD802" s="979"/>
      <c r="DE802" s="979"/>
      <c r="DF802" s="979"/>
      <c r="DG802" s="979"/>
      <c r="DH802" s="979"/>
      <c r="DI802" s="979"/>
      <c r="DJ802" s="979"/>
      <c r="DK802" s="979"/>
      <c r="DL802" s="979"/>
      <c r="DM802" s="979"/>
      <c r="DN802" s="979"/>
      <c r="DO802" s="979"/>
      <c r="DP802" s="979"/>
      <c r="DQ802" s="979"/>
      <c r="DR802" s="979"/>
      <c r="DS802" s="979"/>
      <c r="DT802" s="979"/>
      <c r="DU802" s="979"/>
      <c r="DV802" s="979"/>
      <c r="DW802" s="979"/>
      <c r="DX802" s="979"/>
      <c r="DY802" s="979"/>
      <c r="DZ802" s="979"/>
      <c r="EA802" s="979"/>
      <c r="EB802" s="979"/>
      <c r="EC802" s="979"/>
      <c r="ED802" s="979"/>
      <c r="EE802" s="979"/>
      <c r="EF802" s="979"/>
      <c r="EG802" s="979"/>
      <c r="EH802" s="979"/>
      <c r="EI802" s="979"/>
      <c r="EJ802" s="979"/>
      <c r="EK802" s="979"/>
      <c r="EL802" s="979"/>
      <c r="EM802" s="979"/>
      <c r="EN802" s="979"/>
      <c r="EO802" s="979"/>
      <c r="EP802" s="979"/>
      <c r="EQ802" s="979"/>
      <c r="ER802" s="979"/>
      <c r="ES802" s="979"/>
      <c r="ET802" s="979"/>
      <c r="EU802" s="979"/>
      <c r="EV802" s="979"/>
      <c r="EW802" s="979"/>
      <c r="EX802" s="979"/>
      <c r="EY802" s="979"/>
      <c r="EZ802" s="979"/>
      <c r="FA802" s="979"/>
      <c r="FB802" s="979"/>
      <c r="FC802" s="979"/>
      <c r="FD802" s="979"/>
      <c r="FE802" s="979"/>
      <c r="FF802" s="979"/>
      <c r="FG802" s="979"/>
      <c r="FH802" s="979"/>
      <c r="FI802" s="979"/>
      <c r="FJ802" s="979"/>
      <c r="FK802" s="979"/>
      <c r="FL802" s="979"/>
      <c r="FM802" s="979"/>
      <c r="FN802" s="979"/>
      <c r="FO802" s="979"/>
      <c r="FP802" s="979"/>
      <c r="FQ802" s="979"/>
      <c r="FR802" s="979"/>
      <c r="FS802" s="979"/>
      <c r="FT802" s="979"/>
      <c r="FU802" s="979"/>
      <c r="FV802" s="979"/>
      <c r="FW802" s="979"/>
      <c r="FX802" s="979"/>
      <c r="FY802" s="979"/>
      <c r="FZ802" s="979"/>
      <c r="GA802" s="979"/>
      <c r="GB802" s="979"/>
      <c r="GC802" s="979"/>
      <c r="GD802" s="979"/>
      <c r="GE802" s="979"/>
      <c r="GF802" s="979"/>
      <c r="GG802" s="979"/>
      <c r="GH802" s="979"/>
      <c r="GI802" s="979"/>
      <c r="GJ802" s="979"/>
      <c r="GK802" s="979"/>
      <c r="GL802" s="979"/>
      <c r="GM802" s="979"/>
      <c r="GN802" s="979"/>
      <c r="GO802" s="979"/>
      <c r="GP802" s="979"/>
      <c r="GQ802" s="979"/>
      <c r="GR802" s="979"/>
      <c r="GS802" s="979"/>
      <c r="GT802" s="979"/>
      <c r="GU802" s="979"/>
      <c r="GV802" s="979"/>
      <c r="GW802" s="979"/>
      <c r="GX802" s="979"/>
      <c r="GY802" s="979"/>
      <c r="GZ802" s="979"/>
      <c r="HA802" s="979"/>
      <c r="HB802" s="979"/>
      <c r="HC802" s="979"/>
      <c r="HD802" s="979"/>
      <c r="HE802" s="979"/>
      <c r="HF802" s="979"/>
      <c r="HG802" s="979"/>
      <c r="HH802" s="979"/>
      <c r="HI802" s="979"/>
      <c r="HJ802" s="979"/>
      <c r="HK802" s="979"/>
      <c r="HL802" s="979"/>
      <c r="HM802" s="979"/>
      <c r="HN802" s="979"/>
      <c r="HO802" s="979"/>
      <c r="HP802" s="979"/>
      <c r="HQ802" s="979"/>
      <c r="HR802" s="979"/>
      <c r="HS802" s="979"/>
      <c r="HT802" s="979"/>
      <c r="HU802" s="979"/>
      <c r="HV802" s="979"/>
      <c r="HW802" s="979"/>
      <c r="HX802" s="979"/>
      <c r="HY802" s="979"/>
      <c r="HZ802" s="979"/>
      <c r="IA802" s="979"/>
      <c r="IB802" s="979"/>
      <c r="IC802" s="979"/>
      <c r="ID802" s="979"/>
      <c r="IE802" s="979"/>
      <c r="IF802" s="979"/>
      <c r="IG802" s="979"/>
      <c r="IH802" s="979"/>
      <c r="II802" s="979"/>
      <c r="IJ802" s="979"/>
      <c r="IK802" s="979"/>
      <c r="IL802" s="979"/>
      <c r="IM802" s="979"/>
      <c r="IN802" s="979"/>
      <c r="IO802" s="979"/>
      <c r="IP802" s="979"/>
      <c r="IQ802" s="979"/>
      <c r="IR802" s="979"/>
      <c r="IS802" s="979"/>
      <c r="IT802" s="979"/>
      <c r="IU802" s="979"/>
      <c r="IV802" s="979"/>
      <c r="IW802" s="979"/>
      <c r="IX802" s="979"/>
      <c r="IY802" s="979"/>
      <c r="IZ802" s="979"/>
      <c r="JA802" s="979"/>
      <c r="JB802" s="979"/>
      <c r="JC802" s="979"/>
      <c r="JD802" s="979"/>
      <c r="JE802" s="979"/>
      <c r="JF802" s="979"/>
      <c r="JG802" s="979"/>
      <c r="JH802" s="979"/>
      <c r="JI802" s="979"/>
      <c r="JJ802" s="979"/>
      <c r="JK802" s="979"/>
      <c r="JL802" s="979"/>
      <c r="JM802" s="979"/>
      <c r="JN802" s="979"/>
      <c r="JO802" s="979"/>
      <c r="JP802" s="979"/>
      <c r="JQ802" s="979"/>
      <c r="JR802" s="979"/>
      <c r="JS802" s="979"/>
      <c r="JT802" s="979"/>
      <c r="JU802" s="979"/>
      <c r="JV802" s="979"/>
      <c r="JW802" s="979"/>
      <c r="JX802" s="979"/>
      <c r="JY802" s="979"/>
      <c r="JZ802" s="979"/>
      <c r="KA802" s="979"/>
      <c r="KB802" s="984"/>
    </row>
    <row r="803" spans="2:288" ht="15" customHeight="1" x14ac:dyDescent="0.25">
      <c r="B803" s="1590" t="s">
        <v>1934</v>
      </c>
      <c r="C803" s="1588" t="str">
        <v/>
      </c>
      <c r="D803" s="1588" t="str">
        <v/>
      </c>
      <c r="E803" s="1588" t="str">
        <v/>
      </c>
      <c r="F803" s="1588" t="str">
        <v/>
      </c>
      <c r="G803" s="1588" t="str">
        <v/>
      </c>
      <c r="H803" s="979"/>
      <c r="I803" s="979"/>
      <c r="J803" s="979"/>
      <c r="K803" s="979"/>
      <c r="L803" s="979"/>
      <c r="M803" s="979"/>
      <c r="N803" s="979"/>
      <c r="O803" s="979"/>
      <c r="P803" s="979"/>
      <c r="Q803" s="979"/>
      <c r="R803" s="979"/>
      <c r="S803" s="979"/>
      <c r="T803" s="979"/>
      <c r="U803" s="979"/>
      <c r="V803" s="979"/>
      <c r="W803" s="979"/>
      <c r="X803" s="979"/>
      <c r="Y803" s="979"/>
      <c r="Z803" s="979"/>
      <c r="AA803" s="979"/>
      <c r="AB803" s="979"/>
      <c r="AC803" s="979"/>
      <c r="AD803" s="979"/>
      <c r="AE803" s="979"/>
      <c r="AF803" s="979"/>
      <c r="AG803" s="979"/>
      <c r="AH803" s="979"/>
      <c r="AI803" s="979"/>
      <c r="AJ803" s="979"/>
      <c r="AK803" s="979"/>
      <c r="AL803" s="979"/>
      <c r="AM803" s="979"/>
      <c r="AN803" s="979"/>
      <c r="AO803" s="979"/>
      <c r="AP803" s="979"/>
      <c r="AQ803" s="979"/>
      <c r="AR803" s="979"/>
      <c r="AS803" s="979"/>
      <c r="AT803" s="979"/>
      <c r="AU803" s="979"/>
      <c r="AV803" s="979"/>
      <c r="AW803" s="979"/>
      <c r="AX803" s="979"/>
      <c r="AY803" s="979"/>
      <c r="AZ803" s="979"/>
      <c r="BA803" s="979"/>
      <c r="BB803" s="979"/>
      <c r="BC803" s="979"/>
      <c r="BD803" s="979"/>
      <c r="BE803" s="979"/>
      <c r="BF803" s="979"/>
      <c r="BG803" s="979"/>
      <c r="BH803" s="979"/>
      <c r="BI803" s="979"/>
      <c r="BJ803" s="979"/>
      <c r="BK803" s="979"/>
      <c r="BL803" s="979"/>
      <c r="BM803" s="979"/>
      <c r="BN803" s="979"/>
      <c r="BO803" s="979"/>
      <c r="BP803" s="979"/>
      <c r="BQ803" s="979"/>
      <c r="BR803" s="979"/>
      <c r="BS803" s="979"/>
      <c r="BT803" s="979"/>
      <c r="BU803" s="979"/>
      <c r="BV803" s="979"/>
      <c r="BW803" s="979"/>
      <c r="BX803" s="979"/>
      <c r="BY803" s="979"/>
      <c r="BZ803" s="979"/>
      <c r="CA803" s="979"/>
      <c r="CB803" s="979"/>
      <c r="CC803" s="979"/>
      <c r="CD803" s="979"/>
      <c r="CE803" s="979"/>
      <c r="CF803" s="979"/>
      <c r="CG803" s="979"/>
      <c r="CH803" s="979"/>
      <c r="CI803" s="979"/>
      <c r="CJ803" s="979"/>
      <c r="CK803" s="979"/>
      <c r="CL803" s="979"/>
      <c r="CM803" s="979"/>
      <c r="CN803" s="979"/>
      <c r="CO803" s="979"/>
      <c r="CP803" s="979"/>
      <c r="CQ803" s="979"/>
      <c r="CR803" s="979"/>
      <c r="CS803" s="979"/>
      <c r="CT803" s="979"/>
      <c r="CU803" s="979"/>
      <c r="CV803" s="979"/>
      <c r="CW803" s="979"/>
      <c r="CX803" s="979"/>
      <c r="CY803" s="979"/>
      <c r="CZ803" s="979"/>
      <c r="DA803" s="979"/>
      <c r="DB803" s="979"/>
      <c r="DC803" s="979"/>
      <c r="DD803" s="979"/>
      <c r="DE803" s="979"/>
      <c r="DF803" s="979"/>
      <c r="DG803" s="979"/>
      <c r="DH803" s="979"/>
      <c r="DI803" s="979"/>
      <c r="DJ803" s="979"/>
      <c r="DK803" s="979"/>
      <c r="DL803" s="979"/>
      <c r="DM803" s="979"/>
      <c r="DN803" s="979"/>
      <c r="DO803" s="979"/>
      <c r="DP803" s="979"/>
      <c r="DQ803" s="979"/>
      <c r="DR803" s="979"/>
      <c r="DS803" s="979"/>
      <c r="DT803" s="979"/>
      <c r="DU803" s="979"/>
      <c r="DV803" s="979"/>
      <c r="DW803" s="979"/>
      <c r="DX803" s="979"/>
      <c r="DY803" s="979"/>
      <c r="DZ803" s="979"/>
      <c r="EA803" s="979"/>
      <c r="EB803" s="979"/>
      <c r="EC803" s="979"/>
      <c r="ED803" s="979"/>
      <c r="EE803" s="979"/>
      <c r="EF803" s="979"/>
      <c r="EG803" s="979"/>
      <c r="EH803" s="979"/>
      <c r="EI803" s="979"/>
      <c r="EJ803" s="979"/>
      <c r="EK803" s="979"/>
      <c r="EL803" s="979"/>
      <c r="EM803" s="979"/>
      <c r="EN803" s="979"/>
      <c r="EO803" s="979"/>
      <c r="EP803" s="979"/>
      <c r="EQ803" s="979"/>
      <c r="ER803" s="979"/>
      <c r="ES803" s="979"/>
      <c r="ET803" s="979"/>
      <c r="EU803" s="979"/>
      <c r="EV803" s="979"/>
      <c r="EW803" s="979"/>
      <c r="EX803" s="979"/>
      <c r="EY803" s="979"/>
      <c r="EZ803" s="979"/>
      <c r="FA803" s="979"/>
      <c r="FB803" s="979"/>
      <c r="FC803" s="979"/>
      <c r="FD803" s="979"/>
      <c r="FE803" s="979"/>
      <c r="FF803" s="979"/>
      <c r="FG803" s="979"/>
      <c r="FH803" s="979"/>
      <c r="FI803" s="979"/>
      <c r="FJ803" s="979"/>
      <c r="FK803" s="979"/>
      <c r="FL803" s="979"/>
      <c r="FM803" s="979"/>
      <c r="FN803" s="979"/>
      <c r="FO803" s="979"/>
      <c r="FP803" s="979"/>
      <c r="FQ803" s="979"/>
      <c r="FR803" s="979"/>
      <c r="FS803" s="979"/>
      <c r="FT803" s="979"/>
      <c r="FU803" s="979"/>
      <c r="FV803" s="979"/>
      <c r="FW803" s="979"/>
      <c r="FX803" s="979"/>
      <c r="FY803" s="979"/>
      <c r="FZ803" s="979"/>
      <c r="GA803" s="979"/>
      <c r="GB803" s="979"/>
      <c r="GC803" s="979"/>
      <c r="GD803" s="979"/>
      <c r="GE803" s="979"/>
      <c r="GF803" s="979"/>
      <c r="GG803" s="979"/>
      <c r="GH803" s="979"/>
      <c r="GI803" s="979"/>
      <c r="GJ803" s="979"/>
      <c r="GK803" s="979"/>
      <c r="GL803" s="979"/>
      <c r="GM803" s="979"/>
      <c r="GN803" s="979"/>
      <c r="GO803" s="979"/>
      <c r="GP803" s="979"/>
      <c r="GQ803" s="979"/>
      <c r="GR803" s="979"/>
      <c r="GS803" s="979"/>
      <c r="GT803" s="979"/>
      <c r="GU803" s="979"/>
      <c r="GV803" s="979"/>
      <c r="GW803" s="979"/>
      <c r="GX803" s="979"/>
      <c r="GY803" s="979"/>
      <c r="GZ803" s="979"/>
      <c r="HA803" s="979"/>
      <c r="HB803" s="979"/>
      <c r="HC803" s="979"/>
      <c r="HD803" s="979"/>
      <c r="HE803" s="979"/>
      <c r="HF803" s="979"/>
      <c r="HG803" s="979"/>
      <c r="HH803" s="979"/>
      <c r="HI803" s="979"/>
      <c r="HJ803" s="979"/>
      <c r="HK803" s="979"/>
      <c r="HL803" s="979"/>
      <c r="HM803" s="979"/>
      <c r="HN803" s="979"/>
      <c r="HO803" s="979"/>
      <c r="HP803" s="979"/>
      <c r="HQ803" s="979"/>
      <c r="HR803" s="979"/>
      <c r="HS803" s="979"/>
      <c r="HT803" s="979"/>
      <c r="HU803" s="979"/>
      <c r="HV803" s="979"/>
      <c r="HW803" s="979"/>
      <c r="HX803" s="979"/>
      <c r="HY803" s="979"/>
      <c r="HZ803" s="979"/>
      <c r="IA803" s="979"/>
      <c r="IB803" s="979"/>
      <c r="IC803" s="979"/>
      <c r="ID803" s="979"/>
      <c r="IE803" s="979"/>
      <c r="IF803" s="979"/>
      <c r="IG803" s="979"/>
      <c r="IH803" s="979"/>
      <c r="II803" s="979"/>
      <c r="IJ803" s="979"/>
      <c r="IK803" s="979"/>
      <c r="IL803" s="979"/>
      <c r="IM803" s="979"/>
      <c r="IN803" s="979"/>
      <c r="IO803" s="979"/>
      <c r="IP803" s="979"/>
      <c r="IQ803" s="979"/>
      <c r="IR803" s="979"/>
      <c r="IS803" s="979"/>
      <c r="IT803" s="979"/>
      <c r="IU803" s="979"/>
      <c r="IV803" s="979"/>
      <c r="IW803" s="979"/>
      <c r="IX803" s="979"/>
      <c r="IY803" s="979"/>
      <c r="IZ803" s="979"/>
      <c r="JA803" s="979"/>
      <c r="JB803" s="979"/>
      <c r="JC803" s="979"/>
      <c r="JD803" s="979"/>
      <c r="JE803" s="979"/>
      <c r="JF803" s="979"/>
      <c r="JG803" s="979"/>
      <c r="JH803" s="979"/>
      <c r="JI803" s="979"/>
      <c r="JJ803" s="979"/>
      <c r="JK803" s="979"/>
      <c r="JL803" s="979"/>
      <c r="JM803" s="979"/>
      <c r="JN803" s="979"/>
      <c r="JO803" s="979"/>
      <c r="JP803" s="979"/>
      <c r="JQ803" s="979"/>
      <c r="JR803" s="979"/>
      <c r="JS803" s="979"/>
      <c r="JT803" s="979"/>
      <c r="JU803" s="979"/>
      <c r="JV803" s="979"/>
      <c r="JW803" s="979"/>
      <c r="JX803" s="979"/>
      <c r="JY803" s="979"/>
      <c r="JZ803" s="979"/>
      <c r="KA803" s="979"/>
      <c r="KB803" s="984"/>
    </row>
    <row r="804" spans="2:288" ht="15" customHeight="1" x14ac:dyDescent="0.25">
      <c r="B804" s="1590" t="s">
        <v>1935</v>
      </c>
      <c r="C804" s="1588" t="str">
        <v/>
      </c>
      <c r="D804" s="1588" t="str">
        <v/>
      </c>
      <c r="E804" s="1588" t="str">
        <v/>
      </c>
      <c r="F804" s="1588" t="str">
        <v/>
      </c>
      <c r="G804" s="1588" t="str">
        <v/>
      </c>
      <c r="H804" s="979"/>
      <c r="I804" s="979"/>
      <c r="J804" s="979"/>
      <c r="K804" s="979"/>
      <c r="L804" s="979"/>
      <c r="M804" s="979"/>
      <c r="N804" s="979"/>
      <c r="O804" s="979"/>
      <c r="P804" s="979"/>
      <c r="Q804" s="979"/>
      <c r="R804" s="979"/>
      <c r="S804" s="979"/>
      <c r="T804" s="979"/>
      <c r="U804" s="979"/>
      <c r="V804" s="979"/>
      <c r="W804" s="979"/>
      <c r="X804" s="979"/>
      <c r="Y804" s="979"/>
      <c r="Z804" s="979"/>
      <c r="AA804" s="979"/>
      <c r="AB804" s="979"/>
      <c r="AC804" s="979"/>
      <c r="AD804" s="979"/>
      <c r="AE804" s="979"/>
      <c r="AF804" s="979"/>
      <c r="AG804" s="979"/>
      <c r="AH804" s="979"/>
      <c r="AI804" s="979"/>
      <c r="AJ804" s="979"/>
      <c r="AK804" s="979"/>
      <c r="AL804" s="979"/>
      <c r="AM804" s="979"/>
      <c r="AN804" s="979"/>
      <c r="AO804" s="979"/>
      <c r="AP804" s="979"/>
      <c r="AQ804" s="979"/>
      <c r="AR804" s="979"/>
      <c r="AS804" s="979"/>
      <c r="AT804" s="979"/>
      <c r="AU804" s="979"/>
      <c r="AV804" s="979"/>
      <c r="AW804" s="979"/>
      <c r="AX804" s="979"/>
      <c r="AY804" s="979"/>
      <c r="AZ804" s="979"/>
      <c r="BA804" s="979"/>
      <c r="BB804" s="979"/>
      <c r="BC804" s="979"/>
      <c r="BD804" s="979"/>
      <c r="BE804" s="979"/>
      <c r="BF804" s="979"/>
      <c r="BG804" s="979"/>
      <c r="BH804" s="979"/>
      <c r="BI804" s="979"/>
      <c r="BJ804" s="979"/>
      <c r="BK804" s="979"/>
      <c r="BL804" s="979"/>
      <c r="BM804" s="979"/>
      <c r="BN804" s="979"/>
      <c r="BO804" s="979"/>
      <c r="BP804" s="979"/>
      <c r="BQ804" s="979"/>
      <c r="BR804" s="979"/>
      <c r="BS804" s="979"/>
      <c r="BT804" s="979"/>
      <c r="BU804" s="979"/>
      <c r="BV804" s="979"/>
      <c r="BW804" s="979"/>
      <c r="BX804" s="979"/>
      <c r="BY804" s="979"/>
      <c r="BZ804" s="979"/>
      <c r="CA804" s="979"/>
      <c r="CB804" s="979"/>
      <c r="CC804" s="979"/>
      <c r="CD804" s="979"/>
      <c r="CE804" s="979"/>
      <c r="CF804" s="979"/>
      <c r="CG804" s="979"/>
      <c r="CH804" s="979"/>
      <c r="CI804" s="979"/>
      <c r="CJ804" s="979"/>
      <c r="CK804" s="979"/>
      <c r="CL804" s="979"/>
      <c r="CM804" s="979"/>
      <c r="CN804" s="979"/>
      <c r="CO804" s="979"/>
      <c r="CP804" s="979"/>
      <c r="CQ804" s="979"/>
      <c r="CR804" s="979"/>
      <c r="CS804" s="979"/>
      <c r="CT804" s="979"/>
      <c r="CU804" s="979"/>
      <c r="CV804" s="979"/>
      <c r="CW804" s="979"/>
      <c r="CX804" s="979"/>
      <c r="CY804" s="979"/>
      <c r="CZ804" s="979"/>
      <c r="DA804" s="979"/>
      <c r="DB804" s="979"/>
      <c r="DC804" s="979"/>
      <c r="DD804" s="979"/>
      <c r="DE804" s="979"/>
      <c r="DF804" s="979"/>
      <c r="DG804" s="979"/>
      <c r="DH804" s="979"/>
      <c r="DI804" s="979"/>
      <c r="DJ804" s="979"/>
      <c r="DK804" s="979"/>
      <c r="DL804" s="979"/>
      <c r="DM804" s="979"/>
      <c r="DN804" s="979"/>
      <c r="DO804" s="979"/>
      <c r="DP804" s="979"/>
      <c r="DQ804" s="979"/>
      <c r="DR804" s="979"/>
      <c r="DS804" s="979"/>
      <c r="DT804" s="979"/>
      <c r="DU804" s="979"/>
      <c r="DV804" s="979"/>
      <c r="DW804" s="979"/>
      <c r="DX804" s="979"/>
      <c r="DY804" s="979"/>
      <c r="DZ804" s="979"/>
      <c r="EA804" s="979"/>
      <c r="EB804" s="979"/>
      <c r="EC804" s="979"/>
      <c r="ED804" s="979"/>
      <c r="EE804" s="979"/>
      <c r="EF804" s="979"/>
      <c r="EG804" s="979"/>
      <c r="EH804" s="979"/>
      <c r="EI804" s="979"/>
      <c r="EJ804" s="979"/>
      <c r="EK804" s="979"/>
      <c r="EL804" s="979"/>
      <c r="EM804" s="979"/>
      <c r="EN804" s="979"/>
      <c r="EO804" s="979"/>
      <c r="EP804" s="979"/>
      <c r="EQ804" s="979"/>
      <c r="ER804" s="979"/>
      <c r="ES804" s="979"/>
      <c r="ET804" s="979"/>
      <c r="EU804" s="979"/>
      <c r="EV804" s="979"/>
      <c r="EW804" s="979"/>
      <c r="EX804" s="979"/>
      <c r="EY804" s="979"/>
      <c r="EZ804" s="979"/>
      <c r="FA804" s="979"/>
      <c r="FB804" s="979"/>
      <c r="FC804" s="979"/>
      <c r="FD804" s="979"/>
      <c r="FE804" s="979"/>
      <c r="FF804" s="979"/>
      <c r="FG804" s="979"/>
      <c r="FH804" s="979"/>
      <c r="FI804" s="979"/>
      <c r="FJ804" s="979"/>
      <c r="FK804" s="979"/>
      <c r="FL804" s="979"/>
      <c r="FM804" s="979"/>
      <c r="FN804" s="979"/>
      <c r="FO804" s="979"/>
      <c r="FP804" s="979"/>
      <c r="FQ804" s="979"/>
      <c r="FR804" s="979"/>
      <c r="FS804" s="979"/>
      <c r="FT804" s="979"/>
      <c r="FU804" s="979"/>
      <c r="FV804" s="979"/>
      <c r="FW804" s="979"/>
      <c r="FX804" s="979"/>
      <c r="FY804" s="979"/>
      <c r="FZ804" s="979"/>
      <c r="GA804" s="979"/>
      <c r="GB804" s="979"/>
      <c r="GC804" s="979"/>
      <c r="GD804" s="979"/>
      <c r="GE804" s="979"/>
      <c r="GF804" s="979"/>
      <c r="GG804" s="979"/>
      <c r="GH804" s="979"/>
      <c r="GI804" s="979"/>
      <c r="GJ804" s="979"/>
      <c r="GK804" s="979"/>
      <c r="GL804" s="979"/>
      <c r="GM804" s="979"/>
      <c r="GN804" s="979"/>
      <c r="GO804" s="979"/>
      <c r="GP804" s="979"/>
      <c r="GQ804" s="979"/>
      <c r="GR804" s="979"/>
      <c r="GS804" s="979"/>
      <c r="GT804" s="979"/>
      <c r="GU804" s="979"/>
      <c r="GV804" s="979"/>
      <c r="GW804" s="979"/>
      <c r="GX804" s="979"/>
      <c r="GY804" s="979"/>
      <c r="GZ804" s="979"/>
      <c r="HA804" s="979"/>
      <c r="HB804" s="979"/>
      <c r="HC804" s="979"/>
      <c r="HD804" s="979"/>
      <c r="HE804" s="979"/>
      <c r="HF804" s="979"/>
      <c r="HG804" s="979"/>
      <c r="HH804" s="979"/>
      <c r="HI804" s="979"/>
      <c r="HJ804" s="979"/>
      <c r="HK804" s="979"/>
      <c r="HL804" s="979"/>
      <c r="HM804" s="979"/>
      <c r="HN804" s="979"/>
      <c r="HO804" s="979"/>
      <c r="HP804" s="979"/>
      <c r="HQ804" s="979"/>
      <c r="HR804" s="979"/>
      <c r="HS804" s="979"/>
      <c r="HT804" s="979"/>
      <c r="HU804" s="979"/>
      <c r="HV804" s="979"/>
      <c r="HW804" s="979"/>
      <c r="HX804" s="979"/>
      <c r="HY804" s="979"/>
      <c r="HZ804" s="979"/>
      <c r="IA804" s="979"/>
      <c r="IB804" s="979"/>
      <c r="IC804" s="979"/>
      <c r="ID804" s="979"/>
      <c r="IE804" s="979"/>
      <c r="IF804" s="979"/>
      <c r="IG804" s="979"/>
      <c r="IH804" s="979"/>
      <c r="II804" s="979"/>
      <c r="IJ804" s="979"/>
      <c r="IK804" s="979"/>
      <c r="IL804" s="979"/>
      <c r="IM804" s="979"/>
      <c r="IN804" s="979"/>
      <c r="IO804" s="979"/>
      <c r="IP804" s="979"/>
      <c r="IQ804" s="979"/>
      <c r="IR804" s="979"/>
      <c r="IS804" s="979"/>
      <c r="IT804" s="979"/>
      <c r="IU804" s="979"/>
      <c r="IV804" s="979"/>
      <c r="IW804" s="979"/>
      <c r="IX804" s="979"/>
      <c r="IY804" s="979"/>
      <c r="IZ804" s="979"/>
      <c r="JA804" s="979"/>
      <c r="JB804" s="979"/>
      <c r="JC804" s="979"/>
      <c r="JD804" s="979"/>
      <c r="JE804" s="979"/>
      <c r="JF804" s="979"/>
      <c r="JG804" s="979"/>
      <c r="JH804" s="979"/>
      <c r="JI804" s="979"/>
      <c r="JJ804" s="979"/>
      <c r="JK804" s="979"/>
      <c r="JL804" s="979"/>
      <c r="JM804" s="979"/>
      <c r="JN804" s="979"/>
      <c r="JO804" s="979"/>
      <c r="JP804" s="979"/>
      <c r="JQ804" s="979"/>
      <c r="JR804" s="979"/>
      <c r="JS804" s="979"/>
      <c r="JT804" s="979"/>
      <c r="JU804" s="979"/>
      <c r="JV804" s="979"/>
      <c r="JW804" s="979"/>
      <c r="JX804" s="979"/>
      <c r="JY804" s="979"/>
      <c r="JZ804" s="979"/>
      <c r="KA804" s="979"/>
      <c r="KB804" s="984"/>
    </row>
    <row r="805" spans="2:288" ht="15" customHeight="1" x14ac:dyDescent="0.25">
      <c r="B805" s="1590" t="s">
        <v>1936</v>
      </c>
      <c r="C805" s="1588" t="str">
        <v/>
      </c>
      <c r="D805" s="1588" t="str">
        <v/>
      </c>
      <c r="E805" s="1588" t="str">
        <v/>
      </c>
      <c r="F805" s="1588" t="str">
        <v/>
      </c>
      <c r="G805" s="1588" t="str">
        <v/>
      </c>
      <c r="H805" s="979"/>
      <c r="I805" s="979"/>
      <c r="J805" s="979"/>
      <c r="K805" s="979"/>
      <c r="L805" s="979"/>
      <c r="M805" s="979"/>
      <c r="N805" s="979"/>
      <c r="O805" s="979"/>
      <c r="P805" s="979"/>
      <c r="Q805" s="979"/>
      <c r="R805" s="979"/>
      <c r="S805" s="979"/>
      <c r="T805" s="979"/>
      <c r="U805" s="979"/>
      <c r="V805" s="979"/>
      <c r="W805" s="979"/>
      <c r="X805" s="979"/>
      <c r="Y805" s="979"/>
      <c r="Z805" s="979"/>
      <c r="AA805" s="979"/>
      <c r="AB805" s="979"/>
      <c r="AC805" s="979"/>
      <c r="AD805" s="979"/>
      <c r="AE805" s="979"/>
      <c r="AF805" s="979"/>
      <c r="AG805" s="979"/>
      <c r="AH805" s="979"/>
      <c r="AI805" s="979"/>
      <c r="AJ805" s="979"/>
      <c r="AK805" s="979"/>
      <c r="AL805" s="979"/>
      <c r="AM805" s="979"/>
      <c r="AN805" s="979"/>
      <c r="AO805" s="979"/>
      <c r="AP805" s="979"/>
      <c r="AQ805" s="979"/>
      <c r="AR805" s="979"/>
      <c r="AS805" s="979"/>
      <c r="AT805" s="979"/>
      <c r="AU805" s="979"/>
      <c r="AV805" s="979"/>
      <c r="AW805" s="979"/>
      <c r="AX805" s="979"/>
      <c r="AY805" s="979"/>
      <c r="AZ805" s="979"/>
      <c r="BA805" s="979"/>
      <c r="BB805" s="979"/>
      <c r="BC805" s="979"/>
      <c r="BD805" s="979"/>
      <c r="BE805" s="979"/>
      <c r="BF805" s="979"/>
      <c r="BG805" s="979"/>
      <c r="BH805" s="979"/>
      <c r="BI805" s="979"/>
      <c r="BJ805" s="979"/>
      <c r="BK805" s="979"/>
      <c r="BL805" s="979"/>
      <c r="BM805" s="979"/>
      <c r="BN805" s="979"/>
      <c r="BO805" s="979"/>
      <c r="BP805" s="979"/>
      <c r="BQ805" s="979"/>
      <c r="BR805" s="979"/>
      <c r="BS805" s="979"/>
      <c r="BT805" s="979"/>
      <c r="BU805" s="979"/>
      <c r="BV805" s="979"/>
      <c r="BW805" s="979"/>
      <c r="BX805" s="979"/>
      <c r="BY805" s="979"/>
      <c r="BZ805" s="979"/>
      <c r="CA805" s="979"/>
      <c r="CB805" s="979"/>
      <c r="CC805" s="979"/>
      <c r="CD805" s="979"/>
      <c r="CE805" s="979"/>
      <c r="CF805" s="979"/>
      <c r="CG805" s="979"/>
      <c r="CH805" s="979"/>
      <c r="CI805" s="979"/>
      <c r="CJ805" s="979"/>
      <c r="CK805" s="979"/>
      <c r="CL805" s="979"/>
      <c r="CM805" s="979"/>
      <c r="CN805" s="979"/>
      <c r="CO805" s="979"/>
      <c r="CP805" s="979"/>
      <c r="CQ805" s="979"/>
      <c r="CR805" s="979"/>
      <c r="CS805" s="979"/>
      <c r="CT805" s="979"/>
      <c r="CU805" s="979"/>
      <c r="CV805" s="979"/>
      <c r="CW805" s="979"/>
      <c r="CX805" s="979"/>
      <c r="CY805" s="979"/>
      <c r="CZ805" s="979"/>
      <c r="DA805" s="979"/>
      <c r="DB805" s="979"/>
      <c r="DC805" s="979"/>
      <c r="DD805" s="979"/>
      <c r="DE805" s="979"/>
      <c r="DF805" s="979"/>
      <c r="DG805" s="979"/>
      <c r="DH805" s="979"/>
      <c r="DI805" s="979"/>
      <c r="DJ805" s="979"/>
      <c r="DK805" s="979"/>
      <c r="DL805" s="979"/>
      <c r="DM805" s="979"/>
      <c r="DN805" s="979"/>
      <c r="DO805" s="979"/>
      <c r="DP805" s="979"/>
      <c r="DQ805" s="979"/>
      <c r="DR805" s="979"/>
      <c r="DS805" s="979"/>
      <c r="DT805" s="979"/>
      <c r="DU805" s="979"/>
      <c r="DV805" s="979"/>
      <c r="DW805" s="979"/>
      <c r="DX805" s="979"/>
      <c r="DY805" s="979"/>
      <c r="DZ805" s="979"/>
      <c r="EA805" s="979"/>
      <c r="EB805" s="979"/>
      <c r="EC805" s="979"/>
      <c r="ED805" s="979"/>
      <c r="EE805" s="979"/>
      <c r="EF805" s="979"/>
      <c r="EG805" s="979"/>
      <c r="EH805" s="979"/>
      <c r="EI805" s="979"/>
      <c r="EJ805" s="979"/>
      <c r="EK805" s="979"/>
      <c r="EL805" s="979"/>
      <c r="EM805" s="979"/>
      <c r="EN805" s="979"/>
      <c r="EO805" s="979"/>
      <c r="EP805" s="979"/>
      <c r="EQ805" s="979"/>
      <c r="ER805" s="979"/>
      <c r="ES805" s="979"/>
      <c r="ET805" s="979"/>
      <c r="EU805" s="979"/>
      <c r="EV805" s="979"/>
      <c r="EW805" s="979"/>
      <c r="EX805" s="979"/>
      <c r="EY805" s="979"/>
      <c r="EZ805" s="979"/>
      <c r="FA805" s="979"/>
      <c r="FB805" s="979"/>
      <c r="FC805" s="979"/>
      <c r="FD805" s="979"/>
      <c r="FE805" s="979"/>
      <c r="FF805" s="979"/>
      <c r="FG805" s="979"/>
      <c r="FH805" s="979"/>
      <c r="FI805" s="979"/>
      <c r="FJ805" s="979"/>
      <c r="FK805" s="979"/>
      <c r="FL805" s="979"/>
      <c r="FM805" s="979"/>
      <c r="FN805" s="979"/>
      <c r="FO805" s="979"/>
      <c r="FP805" s="979"/>
      <c r="FQ805" s="979"/>
      <c r="FR805" s="979"/>
      <c r="FS805" s="979"/>
      <c r="FT805" s="979"/>
      <c r="FU805" s="979"/>
      <c r="FV805" s="979"/>
      <c r="FW805" s="979"/>
      <c r="FX805" s="979"/>
      <c r="FY805" s="979"/>
      <c r="FZ805" s="979"/>
      <c r="GA805" s="979"/>
      <c r="GB805" s="979"/>
      <c r="GC805" s="979"/>
      <c r="GD805" s="979"/>
      <c r="GE805" s="979"/>
      <c r="GF805" s="979"/>
      <c r="GG805" s="979"/>
      <c r="GH805" s="979"/>
      <c r="GI805" s="979"/>
      <c r="GJ805" s="979"/>
      <c r="GK805" s="979"/>
      <c r="GL805" s="979"/>
      <c r="GM805" s="979"/>
      <c r="GN805" s="979"/>
      <c r="GO805" s="979"/>
      <c r="GP805" s="979"/>
      <c r="GQ805" s="979"/>
      <c r="GR805" s="979"/>
      <c r="GS805" s="979"/>
      <c r="GT805" s="979"/>
      <c r="GU805" s="979"/>
      <c r="GV805" s="979"/>
      <c r="GW805" s="979"/>
      <c r="GX805" s="979"/>
      <c r="GY805" s="979"/>
      <c r="GZ805" s="979"/>
      <c r="HA805" s="979"/>
      <c r="HB805" s="979"/>
      <c r="HC805" s="979"/>
      <c r="HD805" s="979"/>
      <c r="HE805" s="979"/>
      <c r="HF805" s="979"/>
      <c r="HG805" s="979"/>
      <c r="HH805" s="979"/>
      <c r="HI805" s="979"/>
      <c r="HJ805" s="979"/>
      <c r="HK805" s="979"/>
      <c r="HL805" s="979"/>
      <c r="HM805" s="979"/>
      <c r="HN805" s="979"/>
      <c r="HO805" s="979"/>
      <c r="HP805" s="979"/>
      <c r="HQ805" s="979"/>
      <c r="HR805" s="979"/>
      <c r="HS805" s="979"/>
      <c r="HT805" s="979"/>
      <c r="HU805" s="979"/>
      <c r="HV805" s="979"/>
      <c r="HW805" s="979"/>
      <c r="HX805" s="979"/>
      <c r="HY805" s="979"/>
      <c r="HZ805" s="979"/>
      <c r="IA805" s="979"/>
      <c r="IB805" s="979"/>
      <c r="IC805" s="979"/>
      <c r="ID805" s="979"/>
      <c r="IE805" s="979"/>
      <c r="IF805" s="979"/>
      <c r="IG805" s="979"/>
      <c r="IH805" s="979"/>
      <c r="II805" s="979"/>
      <c r="IJ805" s="979"/>
      <c r="IK805" s="979"/>
      <c r="IL805" s="979"/>
      <c r="IM805" s="979"/>
      <c r="IN805" s="979"/>
      <c r="IO805" s="979"/>
      <c r="IP805" s="979"/>
      <c r="IQ805" s="979"/>
      <c r="IR805" s="979"/>
      <c r="IS805" s="979"/>
      <c r="IT805" s="979"/>
      <c r="IU805" s="979"/>
      <c r="IV805" s="979"/>
      <c r="IW805" s="979"/>
      <c r="IX805" s="979"/>
      <c r="IY805" s="979"/>
      <c r="IZ805" s="979"/>
      <c r="JA805" s="979"/>
      <c r="JB805" s="979"/>
      <c r="JC805" s="979"/>
      <c r="JD805" s="979"/>
      <c r="JE805" s="979"/>
      <c r="JF805" s="979"/>
      <c r="JG805" s="979"/>
      <c r="JH805" s="979"/>
      <c r="JI805" s="979"/>
      <c r="JJ805" s="979"/>
      <c r="JK805" s="979"/>
      <c r="JL805" s="979"/>
      <c r="JM805" s="979"/>
      <c r="JN805" s="979"/>
      <c r="JO805" s="979"/>
      <c r="JP805" s="979"/>
      <c r="JQ805" s="979"/>
      <c r="JR805" s="979"/>
      <c r="JS805" s="979"/>
      <c r="JT805" s="979"/>
      <c r="JU805" s="979"/>
      <c r="JV805" s="979"/>
      <c r="JW805" s="979"/>
      <c r="JX805" s="979"/>
      <c r="JY805" s="979"/>
      <c r="JZ805" s="979"/>
      <c r="KA805" s="979"/>
      <c r="KB805" s="984"/>
    </row>
    <row r="806" spans="2:288" ht="15" customHeight="1" x14ac:dyDescent="0.25">
      <c r="B806" s="1590" t="s">
        <v>1937</v>
      </c>
      <c r="C806" s="1588" t="str">
        <v/>
      </c>
      <c r="D806" s="1588" t="str">
        <v/>
      </c>
      <c r="E806" s="1588" t="str">
        <v/>
      </c>
      <c r="F806" s="1588" t="str">
        <v/>
      </c>
      <c r="G806" s="1588" t="str">
        <v/>
      </c>
      <c r="H806" s="979"/>
      <c r="I806" s="979"/>
      <c r="J806" s="979"/>
      <c r="K806" s="979"/>
      <c r="L806" s="979"/>
      <c r="M806" s="979"/>
      <c r="N806" s="979"/>
      <c r="O806" s="979"/>
      <c r="P806" s="979"/>
      <c r="Q806" s="979"/>
      <c r="R806" s="979"/>
      <c r="S806" s="979"/>
      <c r="T806" s="979"/>
      <c r="U806" s="979"/>
      <c r="V806" s="979"/>
      <c r="W806" s="979"/>
      <c r="X806" s="979"/>
      <c r="Y806" s="979"/>
      <c r="Z806" s="979"/>
      <c r="AA806" s="979"/>
      <c r="AB806" s="979"/>
      <c r="AC806" s="979"/>
      <c r="AD806" s="979"/>
      <c r="AE806" s="979"/>
      <c r="AF806" s="979"/>
      <c r="AG806" s="979"/>
      <c r="AH806" s="979"/>
      <c r="AI806" s="979"/>
      <c r="AJ806" s="979"/>
      <c r="AK806" s="979"/>
      <c r="AL806" s="979"/>
      <c r="AM806" s="979"/>
      <c r="AN806" s="979"/>
      <c r="AO806" s="979"/>
      <c r="AP806" s="979"/>
      <c r="AQ806" s="979"/>
      <c r="AR806" s="979"/>
      <c r="AS806" s="979"/>
      <c r="AT806" s="979"/>
      <c r="AU806" s="979"/>
      <c r="AV806" s="979"/>
      <c r="AW806" s="979"/>
      <c r="AX806" s="979"/>
      <c r="AY806" s="979"/>
      <c r="AZ806" s="979"/>
      <c r="BA806" s="979"/>
      <c r="BB806" s="979"/>
      <c r="BC806" s="979"/>
      <c r="BD806" s="979"/>
      <c r="BE806" s="979"/>
      <c r="BF806" s="979"/>
      <c r="BG806" s="979"/>
      <c r="BH806" s="979"/>
      <c r="BI806" s="979"/>
      <c r="BJ806" s="979"/>
      <c r="BK806" s="979"/>
      <c r="BL806" s="979"/>
      <c r="BM806" s="979"/>
      <c r="BN806" s="979"/>
      <c r="BO806" s="979"/>
      <c r="BP806" s="979"/>
      <c r="BQ806" s="979"/>
      <c r="BR806" s="979"/>
      <c r="BS806" s="979"/>
      <c r="BT806" s="979"/>
      <c r="BU806" s="979"/>
      <c r="BV806" s="979"/>
      <c r="BW806" s="979"/>
      <c r="BX806" s="979"/>
      <c r="BY806" s="979"/>
      <c r="BZ806" s="979"/>
      <c r="CA806" s="979"/>
      <c r="CB806" s="979"/>
      <c r="CC806" s="979"/>
      <c r="CD806" s="979"/>
      <c r="CE806" s="979"/>
      <c r="CF806" s="979"/>
      <c r="CG806" s="979"/>
      <c r="CH806" s="979"/>
      <c r="CI806" s="979"/>
      <c r="CJ806" s="979"/>
      <c r="CK806" s="979"/>
      <c r="CL806" s="979"/>
      <c r="CM806" s="979"/>
      <c r="CN806" s="979"/>
      <c r="CO806" s="979"/>
      <c r="CP806" s="979"/>
      <c r="CQ806" s="979"/>
      <c r="CR806" s="979"/>
      <c r="CS806" s="979"/>
      <c r="CT806" s="979"/>
      <c r="CU806" s="979"/>
      <c r="CV806" s="979"/>
      <c r="CW806" s="979"/>
      <c r="CX806" s="979"/>
      <c r="CY806" s="979"/>
      <c r="CZ806" s="979"/>
      <c r="DA806" s="979"/>
      <c r="DB806" s="979"/>
      <c r="DC806" s="979"/>
      <c r="DD806" s="979"/>
      <c r="DE806" s="979"/>
      <c r="DF806" s="979"/>
      <c r="DG806" s="979"/>
      <c r="DH806" s="979"/>
      <c r="DI806" s="979"/>
      <c r="DJ806" s="979"/>
      <c r="DK806" s="979"/>
      <c r="DL806" s="979"/>
      <c r="DM806" s="979"/>
      <c r="DN806" s="979"/>
      <c r="DO806" s="979"/>
      <c r="DP806" s="979"/>
      <c r="DQ806" s="979"/>
      <c r="DR806" s="979"/>
      <c r="DS806" s="979"/>
      <c r="DT806" s="979"/>
      <c r="DU806" s="979"/>
      <c r="DV806" s="979"/>
      <c r="DW806" s="979"/>
      <c r="DX806" s="979"/>
      <c r="DY806" s="979"/>
      <c r="DZ806" s="979"/>
      <c r="EA806" s="979"/>
      <c r="EB806" s="979"/>
      <c r="EC806" s="979"/>
      <c r="ED806" s="979"/>
      <c r="EE806" s="979"/>
      <c r="EF806" s="979"/>
      <c r="EG806" s="979"/>
      <c r="EH806" s="979"/>
      <c r="EI806" s="979"/>
      <c r="EJ806" s="979"/>
      <c r="EK806" s="979"/>
      <c r="EL806" s="979"/>
      <c r="EM806" s="979"/>
      <c r="EN806" s="979"/>
      <c r="EO806" s="979"/>
      <c r="EP806" s="979"/>
      <c r="EQ806" s="979"/>
      <c r="ER806" s="979"/>
      <c r="ES806" s="979"/>
      <c r="ET806" s="979"/>
      <c r="EU806" s="979"/>
      <c r="EV806" s="979"/>
      <c r="EW806" s="979"/>
      <c r="EX806" s="979"/>
      <c r="EY806" s="979"/>
      <c r="EZ806" s="979"/>
      <c r="FA806" s="979"/>
      <c r="FB806" s="979"/>
      <c r="FC806" s="979"/>
      <c r="FD806" s="979"/>
      <c r="FE806" s="979"/>
      <c r="FF806" s="979"/>
      <c r="FG806" s="979"/>
      <c r="FH806" s="979"/>
      <c r="FI806" s="979"/>
      <c r="FJ806" s="979"/>
      <c r="FK806" s="979"/>
      <c r="FL806" s="979"/>
      <c r="FM806" s="979"/>
      <c r="FN806" s="979"/>
      <c r="FO806" s="979"/>
      <c r="FP806" s="979"/>
      <c r="FQ806" s="979"/>
      <c r="FR806" s="979"/>
      <c r="FS806" s="979"/>
      <c r="FT806" s="979"/>
      <c r="FU806" s="979"/>
      <c r="FV806" s="979"/>
      <c r="FW806" s="979"/>
      <c r="FX806" s="979"/>
      <c r="FY806" s="979"/>
      <c r="FZ806" s="979"/>
      <c r="GA806" s="979"/>
      <c r="GB806" s="979"/>
      <c r="GC806" s="979"/>
      <c r="GD806" s="979"/>
      <c r="GE806" s="979"/>
      <c r="GF806" s="979"/>
      <c r="GG806" s="979"/>
      <c r="GH806" s="979"/>
      <c r="GI806" s="979"/>
      <c r="GJ806" s="979"/>
      <c r="GK806" s="979"/>
      <c r="GL806" s="979"/>
      <c r="GM806" s="979"/>
      <c r="GN806" s="979"/>
      <c r="GO806" s="979"/>
      <c r="GP806" s="979"/>
      <c r="GQ806" s="979"/>
      <c r="GR806" s="979"/>
      <c r="GS806" s="979"/>
      <c r="GT806" s="979"/>
      <c r="GU806" s="979"/>
      <c r="GV806" s="979"/>
      <c r="GW806" s="979"/>
      <c r="GX806" s="979"/>
      <c r="GY806" s="979"/>
      <c r="GZ806" s="979"/>
      <c r="HA806" s="979"/>
      <c r="HB806" s="979"/>
      <c r="HC806" s="979"/>
      <c r="HD806" s="979"/>
      <c r="HE806" s="979"/>
      <c r="HF806" s="979"/>
      <c r="HG806" s="979"/>
      <c r="HH806" s="979"/>
      <c r="HI806" s="979"/>
      <c r="HJ806" s="979"/>
      <c r="HK806" s="979"/>
      <c r="HL806" s="979"/>
      <c r="HM806" s="979"/>
      <c r="HN806" s="979"/>
      <c r="HO806" s="979"/>
      <c r="HP806" s="979"/>
      <c r="HQ806" s="979"/>
      <c r="HR806" s="979"/>
      <c r="HS806" s="979"/>
      <c r="HT806" s="979"/>
      <c r="HU806" s="979"/>
      <c r="HV806" s="979"/>
      <c r="HW806" s="979"/>
      <c r="HX806" s="979"/>
      <c r="HY806" s="979"/>
      <c r="HZ806" s="979"/>
      <c r="IA806" s="979"/>
      <c r="IB806" s="979"/>
      <c r="IC806" s="979"/>
      <c r="ID806" s="979"/>
      <c r="IE806" s="979"/>
      <c r="IF806" s="979"/>
      <c r="IG806" s="979"/>
      <c r="IH806" s="979"/>
      <c r="II806" s="979"/>
      <c r="IJ806" s="979"/>
      <c r="IK806" s="979"/>
      <c r="IL806" s="979"/>
      <c r="IM806" s="979"/>
      <c r="IN806" s="979"/>
      <c r="IO806" s="979"/>
      <c r="IP806" s="979"/>
      <c r="IQ806" s="979"/>
      <c r="IR806" s="979"/>
      <c r="IS806" s="979"/>
      <c r="IT806" s="979"/>
      <c r="IU806" s="979"/>
      <c r="IV806" s="979"/>
      <c r="IW806" s="979"/>
      <c r="IX806" s="979"/>
      <c r="IY806" s="979"/>
      <c r="IZ806" s="979"/>
      <c r="JA806" s="979"/>
      <c r="JB806" s="979"/>
      <c r="JC806" s="979"/>
      <c r="JD806" s="979"/>
      <c r="JE806" s="979"/>
      <c r="JF806" s="979"/>
      <c r="JG806" s="979"/>
      <c r="JH806" s="979"/>
      <c r="JI806" s="979"/>
      <c r="JJ806" s="979"/>
      <c r="JK806" s="979"/>
      <c r="JL806" s="979"/>
      <c r="JM806" s="979"/>
      <c r="JN806" s="979"/>
      <c r="JO806" s="979"/>
      <c r="JP806" s="979"/>
      <c r="JQ806" s="979"/>
      <c r="JR806" s="979"/>
      <c r="JS806" s="979"/>
      <c r="JT806" s="979"/>
      <c r="JU806" s="979"/>
      <c r="JV806" s="979"/>
      <c r="JW806" s="979"/>
      <c r="JX806" s="979"/>
      <c r="JY806" s="979"/>
      <c r="JZ806" s="979"/>
      <c r="KA806" s="979"/>
      <c r="KB806" s="984"/>
    </row>
    <row r="807" spans="2:288" ht="15" customHeight="1" x14ac:dyDescent="0.25">
      <c r="B807" s="1590" t="s">
        <v>1938</v>
      </c>
      <c r="C807" s="1588" t="str">
        <v/>
      </c>
      <c r="D807" s="1588" t="str">
        <v/>
      </c>
      <c r="E807" s="1588" t="str">
        <v/>
      </c>
      <c r="F807" s="1588" t="str">
        <v/>
      </c>
      <c r="G807" s="1588" t="str">
        <v/>
      </c>
      <c r="H807" s="979"/>
      <c r="I807" s="979"/>
      <c r="J807" s="979"/>
      <c r="K807" s="979"/>
      <c r="L807" s="979"/>
      <c r="M807" s="979"/>
      <c r="N807" s="979"/>
      <c r="O807" s="979"/>
      <c r="P807" s="979"/>
      <c r="Q807" s="979"/>
      <c r="R807" s="979"/>
      <c r="S807" s="979"/>
      <c r="T807" s="979"/>
      <c r="U807" s="979"/>
      <c r="V807" s="979"/>
      <c r="W807" s="979"/>
      <c r="X807" s="979"/>
      <c r="Y807" s="979"/>
      <c r="Z807" s="979"/>
      <c r="AA807" s="979"/>
      <c r="AB807" s="979"/>
      <c r="AC807" s="979"/>
      <c r="AD807" s="979"/>
      <c r="AE807" s="979"/>
      <c r="AF807" s="979"/>
      <c r="AG807" s="979"/>
      <c r="AH807" s="979"/>
      <c r="AI807" s="979"/>
      <c r="AJ807" s="979"/>
      <c r="AK807" s="979"/>
      <c r="AL807" s="979"/>
      <c r="AM807" s="979"/>
      <c r="AN807" s="979"/>
      <c r="AO807" s="979"/>
      <c r="AP807" s="979"/>
      <c r="AQ807" s="979"/>
      <c r="AR807" s="979"/>
      <c r="AS807" s="979"/>
      <c r="AT807" s="979"/>
      <c r="AU807" s="979"/>
      <c r="AV807" s="979"/>
      <c r="AW807" s="979"/>
      <c r="AX807" s="979"/>
      <c r="AY807" s="979"/>
      <c r="AZ807" s="979"/>
      <c r="BA807" s="979"/>
      <c r="BB807" s="979"/>
      <c r="BC807" s="979"/>
      <c r="BD807" s="979"/>
      <c r="BE807" s="979"/>
      <c r="BF807" s="979"/>
      <c r="BG807" s="979"/>
      <c r="BH807" s="979"/>
      <c r="BI807" s="979"/>
      <c r="BJ807" s="979"/>
      <c r="BK807" s="979"/>
      <c r="BL807" s="979"/>
      <c r="BM807" s="979"/>
      <c r="BN807" s="979"/>
      <c r="BO807" s="979"/>
      <c r="BP807" s="979"/>
      <c r="BQ807" s="979"/>
      <c r="BR807" s="979"/>
      <c r="BS807" s="979"/>
      <c r="BT807" s="979"/>
      <c r="BU807" s="979"/>
      <c r="BV807" s="979"/>
      <c r="BW807" s="979"/>
      <c r="BX807" s="979"/>
      <c r="BY807" s="979"/>
      <c r="BZ807" s="979"/>
      <c r="CA807" s="979"/>
      <c r="CB807" s="979"/>
      <c r="CC807" s="979"/>
      <c r="CD807" s="979"/>
      <c r="CE807" s="979"/>
      <c r="CF807" s="979"/>
      <c r="CG807" s="979"/>
      <c r="CH807" s="979"/>
      <c r="CI807" s="979"/>
      <c r="CJ807" s="979"/>
      <c r="CK807" s="979"/>
      <c r="CL807" s="979"/>
      <c r="CM807" s="979"/>
      <c r="CN807" s="979"/>
      <c r="CO807" s="979"/>
      <c r="CP807" s="979"/>
      <c r="CQ807" s="979"/>
      <c r="CR807" s="979"/>
      <c r="CS807" s="979"/>
      <c r="CT807" s="979"/>
      <c r="CU807" s="979"/>
      <c r="CV807" s="979"/>
      <c r="CW807" s="979"/>
      <c r="CX807" s="979"/>
      <c r="CY807" s="979"/>
      <c r="CZ807" s="979"/>
      <c r="DA807" s="979"/>
      <c r="DB807" s="979"/>
      <c r="DC807" s="979"/>
      <c r="DD807" s="979"/>
      <c r="DE807" s="979"/>
      <c r="DF807" s="979"/>
      <c r="DG807" s="979"/>
      <c r="DH807" s="979"/>
      <c r="DI807" s="979"/>
      <c r="DJ807" s="979"/>
      <c r="DK807" s="979"/>
      <c r="DL807" s="979"/>
      <c r="DM807" s="979"/>
      <c r="DN807" s="979"/>
      <c r="DO807" s="979"/>
      <c r="DP807" s="979"/>
      <c r="DQ807" s="979"/>
      <c r="DR807" s="979"/>
      <c r="DS807" s="979"/>
      <c r="DT807" s="979"/>
      <c r="DU807" s="979"/>
      <c r="DV807" s="979"/>
      <c r="DW807" s="979"/>
      <c r="DX807" s="979"/>
      <c r="DY807" s="979"/>
      <c r="DZ807" s="979"/>
      <c r="EA807" s="979"/>
      <c r="EB807" s="979"/>
      <c r="EC807" s="979"/>
      <c r="ED807" s="979"/>
      <c r="EE807" s="979"/>
      <c r="EF807" s="979"/>
      <c r="EG807" s="979"/>
      <c r="EH807" s="979"/>
      <c r="EI807" s="979"/>
      <c r="EJ807" s="979"/>
      <c r="EK807" s="979"/>
      <c r="EL807" s="979"/>
      <c r="EM807" s="979"/>
      <c r="EN807" s="979"/>
      <c r="EO807" s="979"/>
      <c r="EP807" s="979"/>
      <c r="EQ807" s="979"/>
      <c r="ER807" s="979"/>
      <c r="ES807" s="979"/>
      <c r="ET807" s="979"/>
      <c r="EU807" s="979"/>
      <c r="EV807" s="979"/>
      <c r="EW807" s="979"/>
      <c r="EX807" s="979"/>
      <c r="EY807" s="979"/>
      <c r="EZ807" s="979"/>
      <c r="FA807" s="979"/>
      <c r="FB807" s="979"/>
      <c r="FC807" s="979"/>
      <c r="FD807" s="979"/>
      <c r="FE807" s="979"/>
      <c r="FF807" s="979"/>
      <c r="FG807" s="979"/>
      <c r="FH807" s="979"/>
      <c r="FI807" s="979"/>
      <c r="FJ807" s="979"/>
      <c r="FK807" s="979"/>
      <c r="FL807" s="979"/>
      <c r="FM807" s="979"/>
      <c r="FN807" s="979"/>
      <c r="FO807" s="979"/>
      <c r="FP807" s="979"/>
      <c r="FQ807" s="979"/>
      <c r="FR807" s="979"/>
      <c r="FS807" s="979"/>
      <c r="FT807" s="979"/>
      <c r="FU807" s="979"/>
      <c r="FV807" s="979"/>
      <c r="FW807" s="979"/>
      <c r="FX807" s="979"/>
      <c r="FY807" s="979"/>
      <c r="FZ807" s="979"/>
      <c r="GA807" s="979"/>
      <c r="GB807" s="979"/>
      <c r="GC807" s="979"/>
      <c r="GD807" s="979"/>
      <c r="GE807" s="979"/>
      <c r="GF807" s="979"/>
      <c r="GG807" s="979"/>
      <c r="GH807" s="979"/>
      <c r="GI807" s="979"/>
      <c r="GJ807" s="979"/>
      <c r="GK807" s="979"/>
      <c r="GL807" s="979"/>
      <c r="GM807" s="979"/>
      <c r="GN807" s="979"/>
      <c r="GO807" s="979"/>
      <c r="GP807" s="979"/>
      <c r="GQ807" s="979"/>
      <c r="GR807" s="979"/>
      <c r="GS807" s="979"/>
      <c r="GT807" s="979"/>
      <c r="GU807" s="979"/>
      <c r="GV807" s="979"/>
      <c r="GW807" s="979"/>
      <c r="GX807" s="979"/>
      <c r="GY807" s="979"/>
      <c r="GZ807" s="979"/>
      <c r="HA807" s="979"/>
      <c r="HB807" s="979"/>
      <c r="HC807" s="979"/>
      <c r="HD807" s="979"/>
      <c r="HE807" s="979"/>
      <c r="HF807" s="979"/>
      <c r="HG807" s="979"/>
      <c r="HH807" s="979"/>
      <c r="HI807" s="979"/>
      <c r="HJ807" s="979"/>
      <c r="HK807" s="979"/>
      <c r="HL807" s="979"/>
      <c r="HM807" s="979"/>
      <c r="HN807" s="979"/>
      <c r="HO807" s="979"/>
      <c r="HP807" s="979"/>
      <c r="HQ807" s="979"/>
      <c r="HR807" s="979"/>
      <c r="HS807" s="979"/>
      <c r="HT807" s="979"/>
      <c r="HU807" s="979"/>
      <c r="HV807" s="979"/>
      <c r="HW807" s="979"/>
      <c r="HX807" s="979"/>
      <c r="HY807" s="979"/>
      <c r="HZ807" s="979"/>
      <c r="IA807" s="979"/>
      <c r="IB807" s="979"/>
      <c r="IC807" s="979"/>
      <c r="ID807" s="979"/>
      <c r="IE807" s="979"/>
      <c r="IF807" s="979"/>
      <c r="IG807" s="979"/>
      <c r="IH807" s="979"/>
      <c r="II807" s="979"/>
      <c r="IJ807" s="979"/>
      <c r="IK807" s="979"/>
      <c r="IL807" s="979"/>
      <c r="IM807" s="979"/>
      <c r="IN807" s="979"/>
      <c r="IO807" s="979"/>
      <c r="IP807" s="979"/>
      <c r="IQ807" s="979"/>
      <c r="IR807" s="979"/>
      <c r="IS807" s="979"/>
      <c r="IT807" s="979"/>
      <c r="IU807" s="979"/>
      <c r="IV807" s="979"/>
      <c r="IW807" s="979"/>
      <c r="IX807" s="979"/>
      <c r="IY807" s="979"/>
      <c r="IZ807" s="979"/>
      <c r="JA807" s="979"/>
      <c r="JB807" s="979"/>
      <c r="JC807" s="979"/>
      <c r="JD807" s="979"/>
      <c r="JE807" s="979"/>
      <c r="JF807" s="979"/>
      <c r="JG807" s="979"/>
      <c r="JH807" s="979"/>
      <c r="JI807" s="979"/>
      <c r="JJ807" s="979"/>
      <c r="JK807" s="979"/>
      <c r="JL807" s="979"/>
      <c r="JM807" s="979"/>
      <c r="JN807" s="979"/>
      <c r="JO807" s="979"/>
      <c r="JP807" s="979"/>
      <c r="JQ807" s="979"/>
      <c r="JR807" s="979"/>
      <c r="JS807" s="979"/>
      <c r="JT807" s="979"/>
      <c r="JU807" s="979"/>
      <c r="JV807" s="979"/>
      <c r="JW807" s="979"/>
      <c r="JX807" s="979"/>
      <c r="JY807" s="979"/>
      <c r="JZ807" s="979"/>
      <c r="KA807" s="979"/>
      <c r="KB807" s="984"/>
    </row>
    <row r="808" spans="2:288" ht="15" customHeight="1" x14ac:dyDescent="0.25">
      <c r="B808" s="1590" t="s">
        <v>1939</v>
      </c>
      <c r="C808" s="1588" t="str">
        <v/>
      </c>
      <c r="D808" s="1588" t="str">
        <v/>
      </c>
      <c r="E808" s="1588" t="str">
        <v/>
      </c>
      <c r="F808" s="1588" t="str">
        <v/>
      </c>
      <c r="G808" s="1588" t="str">
        <v/>
      </c>
      <c r="H808" s="979"/>
      <c r="I808" s="979"/>
      <c r="J808" s="979"/>
      <c r="K808" s="979"/>
      <c r="L808" s="979"/>
      <c r="M808" s="979"/>
      <c r="N808" s="979"/>
      <c r="O808" s="979"/>
      <c r="P808" s="979"/>
      <c r="Q808" s="979"/>
      <c r="R808" s="979"/>
      <c r="S808" s="979"/>
      <c r="T808" s="979"/>
      <c r="U808" s="979"/>
      <c r="V808" s="979"/>
      <c r="W808" s="979"/>
      <c r="X808" s="979"/>
      <c r="Y808" s="979"/>
      <c r="Z808" s="979"/>
      <c r="AA808" s="979"/>
      <c r="AB808" s="979"/>
      <c r="AC808" s="979"/>
      <c r="AD808" s="979"/>
      <c r="AE808" s="979"/>
      <c r="AF808" s="979"/>
      <c r="AG808" s="979"/>
      <c r="AH808" s="979"/>
      <c r="AI808" s="979"/>
      <c r="AJ808" s="979"/>
      <c r="AK808" s="979"/>
      <c r="AL808" s="979"/>
      <c r="AM808" s="979"/>
      <c r="AN808" s="979"/>
      <c r="AO808" s="979"/>
      <c r="AP808" s="979"/>
      <c r="AQ808" s="979"/>
      <c r="AR808" s="979"/>
      <c r="AS808" s="979"/>
      <c r="AT808" s="979"/>
      <c r="AU808" s="979"/>
      <c r="AV808" s="979"/>
      <c r="AW808" s="979"/>
      <c r="AX808" s="979"/>
      <c r="AY808" s="979"/>
      <c r="AZ808" s="979"/>
      <c r="BA808" s="979"/>
      <c r="BB808" s="979"/>
      <c r="BC808" s="979"/>
      <c r="BD808" s="979"/>
      <c r="BE808" s="979"/>
      <c r="BF808" s="979"/>
      <c r="BG808" s="979"/>
      <c r="BH808" s="979"/>
      <c r="BI808" s="979"/>
      <c r="BJ808" s="979"/>
      <c r="BK808" s="979"/>
      <c r="BL808" s="979"/>
      <c r="BM808" s="979"/>
      <c r="BN808" s="979"/>
      <c r="BO808" s="979"/>
      <c r="BP808" s="979"/>
      <c r="BQ808" s="979"/>
      <c r="BR808" s="979"/>
      <c r="BS808" s="979"/>
      <c r="BT808" s="979"/>
      <c r="BU808" s="979"/>
      <c r="BV808" s="979"/>
      <c r="BW808" s="979"/>
      <c r="BX808" s="979"/>
      <c r="BY808" s="979"/>
      <c r="BZ808" s="979"/>
      <c r="CA808" s="979"/>
      <c r="CB808" s="979"/>
      <c r="CC808" s="979"/>
      <c r="CD808" s="979"/>
      <c r="CE808" s="979"/>
      <c r="CF808" s="979"/>
      <c r="CG808" s="979"/>
      <c r="CH808" s="979"/>
      <c r="CI808" s="979"/>
      <c r="CJ808" s="979"/>
      <c r="CK808" s="979"/>
      <c r="CL808" s="979"/>
      <c r="CM808" s="979"/>
      <c r="CN808" s="979"/>
      <c r="CO808" s="979"/>
      <c r="CP808" s="979"/>
      <c r="CQ808" s="979"/>
      <c r="CR808" s="979"/>
      <c r="CS808" s="979"/>
      <c r="CT808" s="979"/>
      <c r="CU808" s="979"/>
      <c r="CV808" s="979"/>
      <c r="CW808" s="979"/>
      <c r="CX808" s="979"/>
      <c r="CY808" s="979"/>
      <c r="CZ808" s="979"/>
      <c r="DA808" s="979"/>
      <c r="DB808" s="979"/>
      <c r="DC808" s="979"/>
      <c r="DD808" s="979"/>
      <c r="DE808" s="979"/>
      <c r="DF808" s="979"/>
      <c r="DG808" s="979"/>
      <c r="DH808" s="979"/>
      <c r="DI808" s="979"/>
      <c r="DJ808" s="979"/>
      <c r="DK808" s="979"/>
      <c r="DL808" s="979"/>
      <c r="DM808" s="979"/>
      <c r="DN808" s="979"/>
      <c r="DO808" s="979"/>
      <c r="DP808" s="979"/>
      <c r="DQ808" s="979"/>
      <c r="DR808" s="979"/>
      <c r="DS808" s="979"/>
      <c r="DT808" s="979"/>
      <c r="DU808" s="979"/>
      <c r="DV808" s="979"/>
      <c r="DW808" s="979"/>
      <c r="DX808" s="979"/>
      <c r="DY808" s="979"/>
      <c r="DZ808" s="979"/>
      <c r="EA808" s="979"/>
      <c r="EB808" s="979"/>
      <c r="EC808" s="979"/>
      <c r="ED808" s="979"/>
      <c r="EE808" s="979"/>
      <c r="EF808" s="979"/>
      <c r="EG808" s="979"/>
      <c r="EH808" s="979"/>
      <c r="EI808" s="979"/>
      <c r="EJ808" s="979"/>
      <c r="EK808" s="979"/>
      <c r="EL808" s="979"/>
      <c r="EM808" s="979"/>
      <c r="EN808" s="979"/>
      <c r="EO808" s="979"/>
      <c r="EP808" s="979"/>
      <c r="EQ808" s="979"/>
      <c r="ER808" s="979"/>
      <c r="ES808" s="979"/>
      <c r="ET808" s="979"/>
      <c r="EU808" s="979"/>
      <c r="EV808" s="979"/>
      <c r="EW808" s="979"/>
      <c r="EX808" s="979"/>
      <c r="EY808" s="979"/>
      <c r="EZ808" s="979"/>
      <c r="FA808" s="979"/>
      <c r="FB808" s="979"/>
      <c r="FC808" s="979"/>
      <c r="FD808" s="979"/>
      <c r="FE808" s="979"/>
      <c r="FF808" s="979"/>
      <c r="FG808" s="979"/>
      <c r="FH808" s="979"/>
      <c r="FI808" s="979"/>
      <c r="FJ808" s="979"/>
      <c r="FK808" s="979"/>
      <c r="FL808" s="979"/>
      <c r="FM808" s="979"/>
      <c r="FN808" s="979"/>
      <c r="FO808" s="979"/>
      <c r="FP808" s="979"/>
      <c r="FQ808" s="979"/>
      <c r="FR808" s="979"/>
      <c r="FS808" s="979"/>
      <c r="FT808" s="979"/>
      <c r="FU808" s="979"/>
      <c r="FV808" s="979"/>
      <c r="FW808" s="979"/>
      <c r="FX808" s="979"/>
      <c r="FY808" s="979"/>
      <c r="FZ808" s="979"/>
      <c r="GA808" s="979"/>
      <c r="GB808" s="979"/>
      <c r="GC808" s="979"/>
      <c r="GD808" s="979"/>
      <c r="GE808" s="979"/>
      <c r="GF808" s="979"/>
      <c r="GG808" s="979"/>
      <c r="GH808" s="979"/>
      <c r="GI808" s="979"/>
      <c r="GJ808" s="979"/>
      <c r="GK808" s="979"/>
      <c r="GL808" s="979"/>
      <c r="GM808" s="979"/>
      <c r="GN808" s="979"/>
      <c r="GO808" s="979"/>
      <c r="GP808" s="979"/>
      <c r="GQ808" s="979"/>
      <c r="GR808" s="979"/>
      <c r="GS808" s="979"/>
      <c r="GT808" s="979"/>
      <c r="GU808" s="979"/>
      <c r="GV808" s="979"/>
      <c r="GW808" s="979"/>
      <c r="GX808" s="979"/>
      <c r="GY808" s="979"/>
      <c r="GZ808" s="979"/>
      <c r="HA808" s="979"/>
      <c r="HB808" s="979"/>
      <c r="HC808" s="979"/>
      <c r="HD808" s="979"/>
      <c r="HE808" s="979"/>
      <c r="HF808" s="979"/>
      <c r="HG808" s="979"/>
      <c r="HH808" s="979"/>
      <c r="HI808" s="979"/>
      <c r="HJ808" s="979"/>
      <c r="HK808" s="979"/>
      <c r="HL808" s="979"/>
      <c r="HM808" s="979"/>
      <c r="HN808" s="979"/>
      <c r="HO808" s="979"/>
      <c r="HP808" s="979"/>
      <c r="HQ808" s="979"/>
      <c r="HR808" s="979"/>
      <c r="HS808" s="979"/>
      <c r="HT808" s="979"/>
      <c r="HU808" s="979"/>
      <c r="HV808" s="979"/>
      <c r="HW808" s="979"/>
      <c r="HX808" s="979"/>
      <c r="HY808" s="979"/>
      <c r="HZ808" s="979"/>
      <c r="IA808" s="979"/>
      <c r="IB808" s="979"/>
      <c r="IC808" s="979"/>
      <c r="ID808" s="979"/>
      <c r="IE808" s="979"/>
      <c r="IF808" s="979"/>
      <c r="IG808" s="979"/>
      <c r="IH808" s="979"/>
      <c r="II808" s="979"/>
      <c r="IJ808" s="979"/>
      <c r="IK808" s="979"/>
      <c r="IL808" s="979"/>
      <c r="IM808" s="979"/>
      <c r="IN808" s="979"/>
      <c r="IO808" s="979"/>
      <c r="IP808" s="979"/>
      <c r="IQ808" s="979"/>
      <c r="IR808" s="979"/>
      <c r="IS808" s="979"/>
      <c r="IT808" s="979"/>
      <c r="IU808" s="979"/>
      <c r="IV808" s="979"/>
      <c r="IW808" s="979"/>
      <c r="IX808" s="979"/>
      <c r="IY808" s="979"/>
      <c r="IZ808" s="979"/>
      <c r="JA808" s="979"/>
      <c r="JB808" s="979"/>
      <c r="JC808" s="979"/>
      <c r="JD808" s="979"/>
      <c r="JE808" s="979"/>
      <c r="JF808" s="979"/>
      <c r="JG808" s="979"/>
      <c r="JH808" s="979"/>
      <c r="JI808" s="979"/>
      <c r="JJ808" s="979"/>
      <c r="JK808" s="979"/>
      <c r="JL808" s="979"/>
      <c r="JM808" s="979"/>
      <c r="JN808" s="979"/>
      <c r="JO808" s="979"/>
      <c r="JP808" s="979"/>
      <c r="JQ808" s="979"/>
      <c r="JR808" s="979"/>
      <c r="JS808" s="979"/>
      <c r="JT808" s="979"/>
      <c r="JU808" s="979"/>
      <c r="JV808" s="979"/>
      <c r="JW808" s="979"/>
      <c r="JX808" s="979"/>
      <c r="JY808" s="979"/>
      <c r="JZ808" s="979"/>
      <c r="KA808" s="979"/>
      <c r="KB808" s="984"/>
    </row>
    <row r="809" spans="2:288" ht="15" customHeight="1" x14ac:dyDescent="0.25">
      <c r="B809" s="1590" t="s">
        <v>1940</v>
      </c>
      <c r="C809" s="1588" t="str">
        <v/>
      </c>
      <c r="D809" s="1588" t="str">
        <v/>
      </c>
      <c r="E809" s="1588" t="str">
        <v/>
      </c>
      <c r="F809" s="1588" t="str">
        <v/>
      </c>
      <c r="G809" s="1588" t="str">
        <v/>
      </c>
      <c r="H809" s="979"/>
      <c r="I809" s="979"/>
      <c r="J809" s="979"/>
      <c r="K809" s="979"/>
      <c r="L809" s="979"/>
      <c r="M809" s="979"/>
      <c r="N809" s="979"/>
      <c r="O809" s="979"/>
      <c r="P809" s="979"/>
      <c r="Q809" s="979"/>
      <c r="R809" s="979"/>
      <c r="S809" s="979"/>
      <c r="T809" s="979"/>
      <c r="U809" s="979"/>
      <c r="V809" s="979"/>
      <c r="W809" s="979"/>
      <c r="X809" s="979"/>
      <c r="Y809" s="979"/>
      <c r="Z809" s="979"/>
      <c r="AA809" s="979"/>
      <c r="AB809" s="979"/>
      <c r="AC809" s="979"/>
      <c r="AD809" s="979"/>
      <c r="AE809" s="979"/>
      <c r="AF809" s="979"/>
      <c r="AG809" s="979"/>
      <c r="AH809" s="979"/>
      <c r="AI809" s="979"/>
      <c r="AJ809" s="979"/>
      <c r="AK809" s="979"/>
      <c r="AL809" s="979"/>
      <c r="AM809" s="979"/>
      <c r="AN809" s="979"/>
      <c r="AO809" s="979"/>
      <c r="AP809" s="979"/>
      <c r="AQ809" s="979"/>
      <c r="AR809" s="979"/>
      <c r="AS809" s="979"/>
      <c r="AT809" s="979"/>
      <c r="AU809" s="979"/>
      <c r="AV809" s="979"/>
      <c r="AW809" s="979"/>
      <c r="AX809" s="979"/>
      <c r="AY809" s="979"/>
      <c r="AZ809" s="979"/>
      <c r="BA809" s="979"/>
      <c r="BB809" s="979"/>
      <c r="BC809" s="979"/>
      <c r="BD809" s="979"/>
      <c r="BE809" s="979"/>
      <c r="BF809" s="979"/>
      <c r="BG809" s="979"/>
      <c r="BH809" s="979"/>
      <c r="BI809" s="979"/>
      <c r="BJ809" s="979"/>
      <c r="BK809" s="979"/>
      <c r="BL809" s="979"/>
      <c r="BM809" s="979"/>
      <c r="BN809" s="979"/>
      <c r="BO809" s="979"/>
      <c r="BP809" s="979"/>
      <c r="BQ809" s="979"/>
      <c r="BR809" s="979"/>
      <c r="BS809" s="979"/>
      <c r="BT809" s="979"/>
      <c r="BU809" s="979"/>
      <c r="BV809" s="979"/>
      <c r="BW809" s="979"/>
      <c r="BX809" s="979"/>
      <c r="BY809" s="979"/>
      <c r="BZ809" s="979"/>
      <c r="CA809" s="979"/>
      <c r="CB809" s="979"/>
      <c r="CC809" s="979"/>
      <c r="CD809" s="979"/>
      <c r="CE809" s="979"/>
      <c r="CF809" s="979"/>
      <c r="CG809" s="979"/>
      <c r="CH809" s="979"/>
      <c r="CI809" s="979"/>
      <c r="CJ809" s="979"/>
      <c r="CK809" s="979"/>
      <c r="CL809" s="979"/>
      <c r="CM809" s="979"/>
      <c r="CN809" s="979"/>
      <c r="CO809" s="979"/>
      <c r="CP809" s="979"/>
      <c r="CQ809" s="979"/>
      <c r="CR809" s="979"/>
      <c r="CS809" s="979"/>
      <c r="CT809" s="979"/>
      <c r="CU809" s="979"/>
      <c r="CV809" s="979"/>
      <c r="CW809" s="979"/>
      <c r="CX809" s="979"/>
      <c r="CY809" s="979"/>
      <c r="CZ809" s="979"/>
      <c r="DA809" s="979"/>
      <c r="DB809" s="979"/>
      <c r="DC809" s="979"/>
      <c r="DD809" s="979"/>
      <c r="DE809" s="979"/>
      <c r="DF809" s="979"/>
      <c r="DG809" s="979"/>
      <c r="DH809" s="979"/>
      <c r="DI809" s="979"/>
      <c r="DJ809" s="979"/>
      <c r="DK809" s="979"/>
      <c r="DL809" s="979"/>
      <c r="DM809" s="979"/>
      <c r="DN809" s="979"/>
      <c r="DO809" s="979"/>
      <c r="DP809" s="979"/>
      <c r="DQ809" s="979"/>
      <c r="DR809" s="979"/>
      <c r="DS809" s="979"/>
      <c r="DT809" s="979"/>
      <c r="DU809" s="979"/>
      <c r="DV809" s="979"/>
      <c r="DW809" s="979"/>
      <c r="DX809" s="979"/>
      <c r="DY809" s="979"/>
      <c r="DZ809" s="979"/>
      <c r="EA809" s="979"/>
      <c r="EB809" s="979"/>
      <c r="EC809" s="979"/>
      <c r="ED809" s="979"/>
      <c r="EE809" s="979"/>
      <c r="EF809" s="979"/>
      <c r="EG809" s="979"/>
      <c r="EH809" s="979"/>
      <c r="EI809" s="979"/>
      <c r="EJ809" s="979"/>
      <c r="EK809" s="979"/>
      <c r="EL809" s="979"/>
      <c r="EM809" s="979"/>
      <c r="EN809" s="979"/>
      <c r="EO809" s="979"/>
      <c r="EP809" s="979"/>
      <c r="EQ809" s="979"/>
      <c r="ER809" s="979"/>
      <c r="ES809" s="979"/>
      <c r="ET809" s="979"/>
      <c r="EU809" s="979"/>
      <c r="EV809" s="979"/>
      <c r="EW809" s="979"/>
      <c r="EX809" s="979"/>
      <c r="EY809" s="979"/>
      <c r="EZ809" s="979"/>
      <c r="FA809" s="979"/>
      <c r="FB809" s="979"/>
      <c r="FC809" s="979"/>
      <c r="FD809" s="979"/>
      <c r="FE809" s="979"/>
      <c r="FF809" s="979"/>
      <c r="FG809" s="979"/>
      <c r="FH809" s="979"/>
      <c r="FI809" s="979"/>
      <c r="FJ809" s="979"/>
      <c r="FK809" s="979"/>
      <c r="FL809" s="979"/>
      <c r="FM809" s="979"/>
      <c r="FN809" s="979"/>
      <c r="FO809" s="979"/>
      <c r="FP809" s="979"/>
      <c r="FQ809" s="979"/>
      <c r="FR809" s="979"/>
      <c r="FS809" s="979"/>
      <c r="FT809" s="979"/>
      <c r="FU809" s="979"/>
      <c r="FV809" s="979"/>
      <c r="FW809" s="979"/>
      <c r="FX809" s="979"/>
      <c r="FY809" s="979"/>
      <c r="FZ809" s="979"/>
      <c r="GA809" s="979"/>
      <c r="GB809" s="979"/>
      <c r="GC809" s="979"/>
      <c r="GD809" s="979"/>
      <c r="GE809" s="979"/>
      <c r="GF809" s="979"/>
      <c r="GG809" s="979"/>
      <c r="GH809" s="979"/>
      <c r="GI809" s="979"/>
      <c r="GJ809" s="979"/>
      <c r="GK809" s="979"/>
      <c r="GL809" s="979"/>
      <c r="GM809" s="979"/>
      <c r="GN809" s="979"/>
      <c r="GO809" s="979"/>
      <c r="GP809" s="979"/>
      <c r="GQ809" s="979"/>
      <c r="GR809" s="979"/>
      <c r="GS809" s="979"/>
      <c r="GT809" s="979"/>
      <c r="GU809" s="979"/>
      <c r="GV809" s="979"/>
      <c r="GW809" s="979"/>
      <c r="GX809" s="979"/>
      <c r="GY809" s="979"/>
      <c r="GZ809" s="979"/>
      <c r="HA809" s="979"/>
      <c r="HB809" s="979"/>
      <c r="HC809" s="979"/>
      <c r="HD809" s="979"/>
      <c r="HE809" s="979"/>
      <c r="HF809" s="979"/>
      <c r="HG809" s="979"/>
      <c r="HH809" s="979"/>
      <c r="HI809" s="979"/>
      <c r="HJ809" s="979"/>
      <c r="HK809" s="979"/>
      <c r="HL809" s="979"/>
      <c r="HM809" s="979"/>
      <c r="HN809" s="979"/>
      <c r="HO809" s="979"/>
      <c r="HP809" s="979"/>
      <c r="HQ809" s="979"/>
      <c r="HR809" s="979"/>
      <c r="HS809" s="979"/>
      <c r="HT809" s="979"/>
      <c r="HU809" s="979"/>
      <c r="HV809" s="979"/>
      <c r="HW809" s="979"/>
      <c r="HX809" s="979"/>
      <c r="HY809" s="979"/>
      <c r="HZ809" s="979"/>
      <c r="IA809" s="979"/>
      <c r="IB809" s="979"/>
      <c r="IC809" s="979"/>
      <c r="ID809" s="979"/>
      <c r="IE809" s="979"/>
      <c r="IF809" s="979"/>
      <c r="IG809" s="979"/>
      <c r="IH809" s="979"/>
      <c r="II809" s="979"/>
      <c r="IJ809" s="979"/>
      <c r="IK809" s="979"/>
      <c r="IL809" s="979"/>
      <c r="IM809" s="979"/>
      <c r="IN809" s="979"/>
      <c r="IO809" s="979"/>
      <c r="IP809" s="979"/>
      <c r="IQ809" s="979"/>
      <c r="IR809" s="979"/>
      <c r="IS809" s="979"/>
      <c r="IT809" s="979"/>
      <c r="IU809" s="979"/>
      <c r="IV809" s="979"/>
      <c r="IW809" s="979"/>
      <c r="IX809" s="979"/>
      <c r="IY809" s="979"/>
      <c r="IZ809" s="979"/>
      <c r="JA809" s="979"/>
      <c r="JB809" s="979"/>
      <c r="JC809" s="979"/>
      <c r="JD809" s="979"/>
      <c r="JE809" s="979"/>
      <c r="JF809" s="979"/>
      <c r="JG809" s="979"/>
      <c r="JH809" s="979"/>
      <c r="JI809" s="979"/>
      <c r="JJ809" s="979"/>
      <c r="JK809" s="979"/>
      <c r="JL809" s="979"/>
      <c r="JM809" s="979"/>
      <c r="JN809" s="979"/>
      <c r="JO809" s="979"/>
      <c r="JP809" s="979"/>
      <c r="JQ809" s="979"/>
      <c r="JR809" s="979"/>
      <c r="JS809" s="979"/>
      <c r="JT809" s="979"/>
      <c r="JU809" s="979"/>
      <c r="JV809" s="979"/>
      <c r="JW809" s="979"/>
      <c r="JX809" s="979"/>
      <c r="JY809" s="979"/>
      <c r="JZ809" s="979"/>
      <c r="KA809" s="979"/>
      <c r="KB809" s="984"/>
    </row>
    <row r="810" spans="2:288" ht="15" customHeight="1" x14ac:dyDescent="0.25">
      <c r="B810" s="1590" t="s">
        <v>1941</v>
      </c>
      <c r="C810" s="1588" t="str">
        <v/>
      </c>
      <c r="D810" s="1588" t="str">
        <v/>
      </c>
      <c r="E810" s="1588" t="str">
        <v/>
      </c>
      <c r="F810" s="1588" t="str">
        <v/>
      </c>
      <c r="G810" s="1588" t="str">
        <v/>
      </c>
      <c r="H810" s="979"/>
      <c r="I810" s="979"/>
      <c r="J810" s="979"/>
      <c r="K810" s="979"/>
      <c r="L810" s="979"/>
      <c r="M810" s="979"/>
      <c r="N810" s="979"/>
      <c r="O810" s="979"/>
      <c r="P810" s="979"/>
      <c r="Q810" s="979"/>
      <c r="R810" s="979"/>
      <c r="S810" s="979"/>
      <c r="T810" s="979"/>
      <c r="U810" s="979"/>
      <c r="V810" s="979"/>
      <c r="W810" s="979"/>
      <c r="X810" s="979"/>
      <c r="Y810" s="979"/>
      <c r="Z810" s="979"/>
      <c r="AA810" s="979"/>
      <c r="AB810" s="979"/>
      <c r="AC810" s="979"/>
      <c r="AD810" s="979"/>
      <c r="AE810" s="979"/>
      <c r="AF810" s="979"/>
      <c r="AG810" s="979"/>
      <c r="AH810" s="979"/>
      <c r="AI810" s="979"/>
      <c r="AJ810" s="979"/>
      <c r="AK810" s="979"/>
      <c r="AL810" s="979"/>
      <c r="AM810" s="979"/>
      <c r="AN810" s="979"/>
      <c r="AO810" s="979"/>
      <c r="AP810" s="979"/>
      <c r="AQ810" s="979"/>
      <c r="AR810" s="979"/>
      <c r="AS810" s="979"/>
      <c r="AT810" s="979"/>
      <c r="AU810" s="979"/>
      <c r="AV810" s="979"/>
      <c r="AW810" s="979"/>
      <c r="AX810" s="979"/>
      <c r="AY810" s="979"/>
      <c r="AZ810" s="979"/>
      <c r="BA810" s="979"/>
      <c r="BB810" s="979"/>
      <c r="BC810" s="979"/>
      <c r="BD810" s="979"/>
      <c r="BE810" s="979"/>
      <c r="BF810" s="979"/>
      <c r="BG810" s="979"/>
      <c r="BH810" s="979"/>
      <c r="BI810" s="979"/>
      <c r="BJ810" s="979"/>
      <c r="BK810" s="979"/>
      <c r="BL810" s="979"/>
      <c r="BM810" s="979"/>
      <c r="BN810" s="979"/>
      <c r="BO810" s="979"/>
      <c r="BP810" s="979"/>
      <c r="BQ810" s="979"/>
      <c r="BR810" s="979"/>
      <c r="BS810" s="979"/>
      <c r="BT810" s="979"/>
      <c r="BU810" s="979"/>
      <c r="BV810" s="979"/>
      <c r="BW810" s="979"/>
      <c r="BX810" s="979"/>
      <c r="BY810" s="979"/>
      <c r="BZ810" s="979"/>
      <c r="CA810" s="979"/>
      <c r="CB810" s="979"/>
      <c r="CC810" s="979"/>
      <c r="CD810" s="979"/>
      <c r="CE810" s="979"/>
      <c r="CF810" s="979"/>
      <c r="CG810" s="979"/>
      <c r="CH810" s="979"/>
      <c r="CI810" s="979"/>
      <c r="CJ810" s="979"/>
      <c r="CK810" s="979"/>
      <c r="CL810" s="979"/>
      <c r="CM810" s="979"/>
      <c r="CN810" s="979"/>
      <c r="CO810" s="979"/>
      <c r="CP810" s="979"/>
      <c r="CQ810" s="979"/>
      <c r="CR810" s="979"/>
      <c r="CS810" s="979"/>
      <c r="CT810" s="979"/>
      <c r="CU810" s="979"/>
      <c r="CV810" s="979"/>
      <c r="CW810" s="979"/>
      <c r="CX810" s="979"/>
      <c r="CY810" s="979"/>
      <c r="CZ810" s="979"/>
      <c r="DA810" s="979"/>
      <c r="DB810" s="979"/>
      <c r="DC810" s="979"/>
      <c r="DD810" s="979"/>
      <c r="DE810" s="979"/>
      <c r="DF810" s="979"/>
      <c r="DG810" s="979"/>
      <c r="DH810" s="979"/>
      <c r="DI810" s="979"/>
      <c r="DJ810" s="979"/>
      <c r="DK810" s="979"/>
      <c r="DL810" s="979"/>
      <c r="DM810" s="979"/>
      <c r="DN810" s="979"/>
      <c r="DO810" s="979"/>
      <c r="DP810" s="979"/>
      <c r="DQ810" s="979"/>
      <c r="DR810" s="979"/>
      <c r="DS810" s="979"/>
      <c r="DT810" s="979"/>
      <c r="DU810" s="979"/>
      <c r="DV810" s="979"/>
      <c r="DW810" s="979"/>
      <c r="DX810" s="979"/>
      <c r="DY810" s="979"/>
      <c r="DZ810" s="979"/>
      <c r="EA810" s="979"/>
      <c r="EB810" s="979"/>
      <c r="EC810" s="979"/>
      <c r="ED810" s="979"/>
      <c r="EE810" s="979"/>
      <c r="EF810" s="979"/>
      <c r="EG810" s="979"/>
      <c r="EH810" s="979"/>
      <c r="EI810" s="979"/>
      <c r="EJ810" s="979"/>
      <c r="EK810" s="979"/>
      <c r="EL810" s="979"/>
      <c r="EM810" s="979"/>
      <c r="EN810" s="979"/>
      <c r="EO810" s="979"/>
      <c r="EP810" s="979"/>
      <c r="EQ810" s="979"/>
      <c r="ER810" s="979"/>
      <c r="ES810" s="979"/>
      <c r="ET810" s="979"/>
      <c r="EU810" s="979"/>
      <c r="EV810" s="979"/>
      <c r="EW810" s="979"/>
      <c r="EX810" s="979"/>
      <c r="EY810" s="979"/>
      <c r="EZ810" s="979"/>
      <c r="FA810" s="979"/>
      <c r="FB810" s="979"/>
      <c r="FC810" s="979"/>
      <c r="FD810" s="979"/>
      <c r="FE810" s="979"/>
      <c r="FF810" s="979"/>
      <c r="FG810" s="979"/>
      <c r="FH810" s="979"/>
      <c r="FI810" s="979"/>
      <c r="FJ810" s="979"/>
      <c r="FK810" s="979"/>
      <c r="FL810" s="979"/>
      <c r="FM810" s="979"/>
      <c r="FN810" s="979"/>
      <c r="FO810" s="979"/>
      <c r="FP810" s="979"/>
      <c r="FQ810" s="979"/>
      <c r="FR810" s="979"/>
      <c r="FS810" s="979"/>
      <c r="FT810" s="979"/>
      <c r="FU810" s="979"/>
      <c r="FV810" s="979"/>
      <c r="FW810" s="979"/>
      <c r="FX810" s="979"/>
      <c r="FY810" s="979"/>
      <c r="FZ810" s="979"/>
      <c r="GA810" s="979"/>
      <c r="GB810" s="979"/>
      <c r="GC810" s="979"/>
      <c r="GD810" s="979"/>
      <c r="GE810" s="979"/>
      <c r="GF810" s="979"/>
      <c r="GG810" s="979"/>
      <c r="GH810" s="979"/>
      <c r="GI810" s="979"/>
      <c r="GJ810" s="979"/>
      <c r="GK810" s="979"/>
      <c r="GL810" s="979"/>
      <c r="GM810" s="979"/>
      <c r="GN810" s="979"/>
      <c r="GO810" s="979"/>
      <c r="GP810" s="979"/>
      <c r="GQ810" s="979"/>
      <c r="GR810" s="979"/>
      <c r="GS810" s="979"/>
      <c r="GT810" s="979"/>
      <c r="GU810" s="979"/>
      <c r="GV810" s="979"/>
      <c r="GW810" s="979"/>
      <c r="GX810" s="979"/>
      <c r="GY810" s="979"/>
      <c r="GZ810" s="979"/>
      <c r="HA810" s="979"/>
      <c r="HB810" s="979"/>
      <c r="HC810" s="979"/>
      <c r="HD810" s="979"/>
      <c r="HE810" s="979"/>
      <c r="HF810" s="979"/>
      <c r="HG810" s="979"/>
      <c r="HH810" s="979"/>
      <c r="HI810" s="979"/>
      <c r="HJ810" s="979"/>
      <c r="HK810" s="979"/>
      <c r="HL810" s="979"/>
      <c r="HM810" s="979"/>
      <c r="HN810" s="979"/>
      <c r="HO810" s="979"/>
      <c r="HP810" s="979"/>
      <c r="HQ810" s="979"/>
      <c r="HR810" s="979"/>
      <c r="HS810" s="979"/>
      <c r="HT810" s="979"/>
      <c r="HU810" s="979"/>
      <c r="HV810" s="979"/>
      <c r="HW810" s="979"/>
      <c r="HX810" s="979"/>
      <c r="HY810" s="979"/>
      <c r="HZ810" s="979"/>
      <c r="IA810" s="979"/>
      <c r="IB810" s="979"/>
      <c r="IC810" s="979"/>
      <c r="ID810" s="979"/>
      <c r="IE810" s="979"/>
      <c r="IF810" s="979"/>
      <c r="IG810" s="979"/>
      <c r="IH810" s="979"/>
      <c r="II810" s="979"/>
      <c r="IJ810" s="979"/>
      <c r="IK810" s="979"/>
      <c r="IL810" s="979"/>
      <c r="IM810" s="979"/>
      <c r="IN810" s="979"/>
      <c r="IO810" s="979"/>
      <c r="IP810" s="979"/>
      <c r="IQ810" s="979"/>
      <c r="IR810" s="979"/>
      <c r="IS810" s="979"/>
      <c r="IT810" s="979"/>
      <c r="IU810" s="979"/>
      <c r="IV810" s="979"/>
      <c r="IW810" s="979"/>
      <c r="IX810" s="979"/>
      <c r="IY810" s="979"/>
      <c r="IZ810" s="979"/>
      <c r="JA810" s="979"/>
      <c r="JB810" s="979"/>
      <c r="JC810" s="979"/>
      <c r="JD810" s="979"/>
      <c r="JE810" s="979"/>
      <c r="JF810" s="979"/>
      <c r="JG810" s="979"/>
      <c r="JH810" s="979"/>
      <c r="JI810" s="979"/>
      <c r="JJ810" s="979"/>
      <c r="JK810" s="979"/>
      <c r="JL810" s="979"/>
      <c r="JM810" s="979"/>
      <c r="JN810" s="979"/>
      <c r="JO810" s="979"/>
      <c r="JP810" s="979"/>
      <c r="JQ810" s="979"/>
      <c r="JR810" s="979"/>
      <c r="JS810" s="979"/>
      <c r="JT810" s="979"/>
      <c r="JU810" s="979"/>
      <c r="JV810" s="979"/>
      <c r="JW810" s="979"/>
      <c r="JX810" s="979"/>
      <c r="JY810" s="979"/>
      <c r="JZ810" s="979"/>
      <c r="KA810" s="979"/>
      <c r="KB810" s="984"/>
    </row>
    <row r="811" spans="2:288" ht="15" customHeight="1" x14ac:dyDescent="0.25">
      <c r="B811" s="1590" t="s">
        <v>1942</v>
      </c>
      <c r="C811" s="1588" t="str">
        <v/>
      </c>
      <c r="D811" s="1588" t="str">
        <v/>
      </c>
      <c r="E811" s="1588" t="str">
        <v/>
      </c>
      <c r="F811" s="1588" t="str">
        <v/>
      </c>
      <c r="G811" s="1588" t="str">
        <v/>
      </c>
      <c r="H811" s="979"/>
      <c r="I811" s="979"/>
      <c r="J811" s="979"/>
      <c r="K811" s="979"/>
      <c r="L811" s="979"/>
      <c r="M811" s="979"/>
      <c r="N811" s="979"/>
      <c r="O811" s="979"/>
      <c r="P811" s="979"/>
      <c r="Q811" s="979"/>
      <c r="R811" s="979"/>
      <c r="S811" s="979"/>
      <c r="T811" s="979"/>
      <c r="U811" s="979"/>
      <c r="V811" s="979"/>
      <c r="W811" s="979"/>
      <c r="X811" s="979"/>
      <c r="Y811" s="979"/>
      <c r="Z811" s="979"/>
      <c r="AA811" s="979"/>
      <c r="AB811" s="979"/>
      <c r="AC811" s="979"/>
      <c r="AD811" s="979"/>
      <c r="AE811" s="979"/>
      <c r="AF811" s="979"/>
      <c r="AG811" s="979"/>
      <c r="AH811" s="979"/>
      <c r="AI811" s="979"/>
      <c r="AJ811" s="979"/>
      <c r="AK811" s="979"/>
      <c r="AL811" s="979"/>
      <c r="AM811" s="979"/>
      <c r="AN811" s="979"/>
      <c r="AO811" s="979"/>
      <c r="AP811" s="979"/>
      <c r="AQ811" s="979"/>
      <c r="AR811" s="979"/>
      <c r="AS811" s="979"/>
      <c r="AT811" s="979"/>
      <c r="AU811" s="979"/>
      <c r="AV811" s="979"/>
      <c r="AW811" s="979"/>
      <c r="AX811" s="979"/>
      <c r="AY811" s="979"/>
      <c r="AZ811" s="979"/>
      <c r="BA811" s="979"/>
      <c r="BB811" s="979"/>
      <c r="BC811" s="979"/>
      <c r="BD811" s="979"/>
      <c r="BE811" s="979"/>
      <c r="BF811" s="979"/>
      <c r="BG811" s="979"/>
      <c r="BH811" s="979"/>
      <c r="BI811" s="979"/>
      <c r="BJ811" s="979"/>
      <c r="BK811" s="979"/>
      <c r="BL811" s="979"/>
      <c r="BM811" s="979"/>
      <c r="BN811" s="979"/>
      <c r="BO811" s="979"/>
      <c r="BP811" s="979"/>
      <c r="BQ811" s="979"/>
      <c r="BR811" s="979"/>
      <c r="BS811" s="979"/>
      <c r="BT811" s="979"/>
      <c r="BU811" s="979"/>
      <c r="BV811" s="979"/>
      <c r="BW811" s="979"/>
      <c r="BX811" s="979"/>
      <c r="BY811" s="979"/>
      <c r="BZ811" s="979"/>
      <c r="CA811" s="979"/>
      <c r="CB811" s="979"/>
      <c r="CC811" s="979"/>
      <c r="CD811" s="979"/>
      <c r="CE811" s="979"/>
      <c r="CF811" s="979"/>
      <c r="CG811" s="979"/>
      <c r="CH811" s="979"/>
      <c r="CI811" s="979"/>
      <c r="CJ811" s="979"/>
      <c r="CK811" s="979"/>
      <c r="CL811" s="979"/>
      <c r="CM811" s="979"/>
      <c r="CN811" s="979"/>
      <c r="CO811" s="979"/>
      <c r="CP811" s="979"/>
      <c r="CQ811" s="979"/>
      <c r="CR811" s="979"/>
      <c r="CS811" s="979"/>
      <c r="CT811" s="979"/>
      <c r="CU811" s="979"/>
      <c r="CV811" s="979"/>
      <c r="CW811" s="979"/>
      <c r="CX811" s="979"/>
      <c r="CY811" s="979"/>
      <c r="CZ811" s="979"/>
      <c r="DA811" s="979"/>
      <c r="DB811" s="979"/>
      <c r="DC811" s="979"/>
      <c r="DD811" s="979"/>
      <c r="DE811" s="979"/>
      <c r="DF811" s="979"/>
      <c r="DG811" s="979"/>
      <c r="DH811" s="979"/>
      <c r="DI811" s="979"/>
      <c r="DJ811" s="979"/>
      <c r="DK811" s="979"/>
      <c r="DL811" s="979"/>
      <c r="DM811" s="979"/>
      <c r="DN811" s="979"/>
      <c r="DO811" s="979"/>
      <c r="DP811" s="979"/>
      <c r="DQ811" s="979"/>
      <c r="DR811" s="979"/>
      <c r="DS811" s="979"/>
      <c r="DT811" s="979"/>
      <c r="DU811" s="979"/>
      <c r="DV811" s="979"/>
      <c r="DW811" s="979"/>
      <c r="DX811" s="979"/>
      <c r="DY811" s="979"/>
      <c r="DZ811" s="979"/>
      <c r="EA811" s="979"/>
      <c r="EB811" s="979"/>
      <c r="EC811" s="979"/>
      <c r="ED811" s="979"/>
      <c r="EE811" s="979"/>
      <c r="EF811" s="979"/>
      <c r="EG811" s="979"/>
      <c r="EH811" s="979"/>
      <c r="EI811" s="979"/>
      <c r="EJ811" s="979"/>
      <c r="EK811" s="979"/>
      <c r="EL811" s="979"/>
      <c r="EM811" s="979"/>
      <c r="EN811" s="979"/>
      <c r="EO811" s="979"/>
      <c r="EP811" s="979"/>
      <c r="EQ811" s="979"/>
      <c r="ER811" s="979"/>
      <c r="ES811" s="979"/>
      <c r="ET811" s="979"/>
      <c r="EU811" s="979"/>
      <c r="EV811" s="979"/>
      <c r="EW811" s="979"/>
      <c r="EX811" s="979"/>
      <c r="EY811" s="979"/>
      <c r="EZ811" s="979"/>
      <c r="FA811" s="979"/>
      <c r="FB811" s="979"/>
      <c r="FC811" s="979"/>
      <c r="FD811" s="979"/>
      <c r="FE811" s="979"/>
      <c r="FF811" s="979"/>
      <c r="FG811" s="979"/>
      <c r="FH811" s="979"/>
      <c r="FI811" s="979"/>
      <c r="FJ811" s="979"/>
      <c r="FK811" s="979"/>
      <c r="FL811" s="979"/>
      <c r="FM811" s="979"/>
      <c r="FN811" s="979"/>
      <c r="FO811" s="979"/>
      <c r="FP811" s="979"/>
      <c r="FQ811" s="979"/>
      <c r="FR811" s="979"/>
      <c r="FS811" s="979"/>
      <c r="FT811" s="979"/>
      <c r="FU811" s="979"/>
      <c r="FV811" s="979"/>
      <c r="FW811" s="979"/>
      <c r="FX811" s="979"/>
      <c r="FY811" s="979"/>
      <c r="FZ811" s="979"/>
      <c r="GA811" s="979"/>
      <c r="GB811" s="979"/>
      <c r="GC811" s="979"/>
      <c r="GD811" s="979"/>
      <c r="GE811" s="979"/>
      <c r="GF811" s="979"/>
      <c r="GG811" s="979"/>
      <c r="GH811" s="979"/>
      <c r="GI811" s="979"/>
      <c r="GJ811" s="979"/>
      <c r="GK811" s="979"/>
      <c r="GL811" s="979"/>
      <c r="GM811" s="979"/>
      <c r="GN811" s="979"/>
      <c r="GO811" s="979"/>
      <c r="GP811" s="979"/>
      <c r="GQ811" s="979"/>
      <c r="GR811" s="979"/>
      <c r="GS811" s="979"/>
      <c r="GT811" s="979"/>
      <c r="GU811" s="979"/>
      <c r="GV811" s="979"/>
      <c r="GW811" s="979"/>
      <c r="GX811" s="979"/>
      <c r="GY811" s="979"/>
      <c r="GZ811" s="979"/>
      <c r="HA811" s="979"/>
      <c r="HB811" s="979"/>
      <c r="HC811" s="979"/>
      <c r="HD811" s="979"/>
      <c r="HE811" s="979"/>
      <c r="HF811" s="979"/>
      <c r="HG811" s="979"/>
      <c r="HH811" s="979"/>
      <c r="HI811" s="979"/>
      <c r="HJ811" s="979"/>
      <c r="HK811" s="979"/>
      <c r="HL811" s="979"/>
      <c r="HM811" s="979"/>
      <c r="HN811" s="979"/>
      <c r="HO811" s="979"/>
      <c r="HP811" s="979"/>
      <c r="HQ811" s="979"/>
      <c r="HR811" s="979"/>
      <c r="HS811" s="979"/>
      <c r="HT811" s="979"/>
      <c r="HU811" s="979"/>
      <c r="HV811" s="979"/>
      <c r="HW811" s="979"/>
      <c r="HX811" s="979"/>
      <c r="HY811" s="979"/>
      <c r="HZ811" s="979"/>
      <c r="IA811" s="979"/>
      <c r="IB811" s="979"/>
      <c r="IC811" s="979"/>
      <c r="ID811" s="979"/>
      <c r="IE811" s="979"/>
      <c r="IF811" s="979"/>
      <c r="IG811" s="979"/>
      <c r="IH811" s="979"/>
      <c r="II811" s="979"/>
      <c r="IJ811" s="979"/>
      <c r="IK811" s="979"/>
      <c r="IL811" s="979"/>
      <c r="IM811" s="979"/>
      <c r="IN811" s="979"/>
      <c r="IO811" s="979"/>
      <c r="IP811" s="979"/>
      <c r="IQ811" s="979"/>
      <c r="IR811" s="979"/>
      <c r="IS811" s="979"/>
      <c r="IT811" s="979"/>
      <c r="IU811" s="979"/>
      <c r="IV811" s="979"/>
      <c r="IW811" s="979"/>
      <c r="IX811" s="979"/>
      <c r="IY811" s="979"/>
      <c r="IZ811" s="979"/>
      <c r="JA811" s="979"/>
      <c r="JB811" s="979"/>
      <c r="JC811" s="979"/>
      <c r="JD811" s="979"/>
      <c r="JE811" s="979"/>
      <c r="JF811" s="979"/>
      <c r="JG811" s="979"/>
      <c r="JH811" s="979"/>
      <c r="JI811" s="979"/>
      <c r="JJ811" s="979"/>
      <c r="JK811" s="979"/>
      <c r="JL811" s="979"/>
      <c r="JM811" s="979"/>
      <c r="JN811" s="979"/>
      <c r="JO811" s="979"/>
      <c r="JP811" s="979"/>
      <c r="JQ811" s="979"/>
      <c r="JR811" s="979"/>
      <c r="JS811" s="979"/>
      <c r="JT811" s="979"/>
      <c r="JU811" s="979"/>
      <c r="JV811" s="979"/>
      <c r="JW811" s="979"/>
      <c r="JX811" s="979"/>
      <c r="JY811" s="979"/>
      <c r="JZ811" s="979"/>
      <c r="KA811" s="979"/>
      <c r="KB811" s="984"/>
    </row>
    <row r="812" spans="2:288" ht="15" customHeight="1" x14ac:dyDescent="0.25">
      <c r="B812" s="1590" t="s">
        <v>1943</v>
      </c>
      <c r="C812" s="1588" t="str">
        <v/>
      </c>
      <c r="D812" s="1588" t="str">
        <v/>
      </c>
      <c r="E812" s="1588" t="str">
        <v/>
      </c>
      <c r="F812" s="1588" t="str">
        <v/>
      </c>
      <c r="G812" s="1588" t="str">
        <v/>
      </c>
      <c r="H812" s="979"/>
      <c r="I812" s="979"/>
      <c r="J812" s="979"/>
      <c r="K812" s="979"/>
      <c r="L812" s="979"/>
      <c r="M812" s="979"/>
      <c r="N812" s="979"/>
      <c r="O812" s="979"/>
      <c r="P812" s="979"/>
      <c r="Q812" s="979"/>
      <c r="R812" s="979"/>
      <c r="S812" s="979"/>
      <c r="T812" s="979"/>
      <c r="U812" s="979"/>
      <c r="V812" s="979"/>
      <c r="W812" s="979"/>
      <c r="X812" s="979"/>
      <c r="Y812" s="979"/>
      <c r="Z812" s="979"/>
      <c r="AA812" s="979"/>
      <c r="AB812" s="979"/>
      <c r="AC812" s="979"/>
      <c r="AD812" s="979"/>
      <c r="AE812" s="979"/>
      <c r="AF812" s="979"/>
      <c r="AG812" s="979"/>
      <c r="AH812" s="979"/>
      <c r="AI812" s="979"/>
      <c r="AJ812" s="979"/>
      <c r="AK812" s="979"/>
      <c r="AL812" s="979"/>
      <c r="AM812" s="979"/>
      <c r="AN812" s="979"/>
      <c r="AO812" s="979"/>
      <c r="AP812" s="979"/>
      <c r="AQ812" s="979"/>
      <c r="AR812" s="979"/>
      <c r="AS812" s="979"/>
      <c r="AT812" s="979"/>
      <c r="AU812" s="979"/>
      <c r="AV812" s="979"/>
      <c r="AW812" s="979"/>
      <c r="AX812" s="979"/>
      <c r="AY812" s="979"/>
      <c r="AZ812" s="979"/>
      <c r="BA812" s="979"/>
      <c r="BB812" s="979"/>
      <c r="BC812" s="979"/>
      <c r="BD812" s="979"/>
      <c r="BE812" s="979"/>
      <c r="BF812" s="979"/>
      <c r="BG812" s="979"/>
      <c r="BH812" s="979"/>
      <c r="BI812" s="979"/>
      <c r="BJ812" s="979"/>
      <c r="BK812" s="979"/>
      <c r="BL812" s="979"/>
      <c r="BM812" s="979"/>
      <c r="BN812" s="979"/>
      <c r="BO812" s="979"/>
      <c r="BP812" s="979"/>
      <c r="BQ812" s="979"/>
      <c r="BR812" s="979"/>
      <c r="BS812" s="979"/>
      <c r="BT812" s="979"/>
      <c r="BU812" s="979"/>
      <c r="BV812" s="979"/>
      <c r="BW812" s="979"/>
      <c r="BX812" s="979"/>
      <c r="BY812" s="979"/>
      <c r="BZ812" s="979"/>
      <c r="CA812" s="979"/>
      <c r="CB812" s="979"/>
      <c r="CC812" s="979"/>
      <c r="CD812" s="979"/>
      <c r="CE812" s="979"/>
      <c r="CF812" s="979"/>
      <c r="CG812" s="979"/>
      <c r="CH812" s="979"/>
      <c r="CI812" s="979"/>
      <c r="CJ812" s="979"/>
      <c r="CK812" s="979"/>
      <c r="CL812" s="979"/>
      <c r="CM812" s="979"/>
      <c r="CN812" s="979"/>
      <c r="CO812" s="979"/>
      <c r="CP812" s="979"/>
      <c r="CQ812" s="979"/>
      <c r="CR812" s="979"/>
      <c r="CS812" s="979"/>
      <c r="CT812" s="979"/>
      <c r="CU812" s="979"/>
      <c r="CV812" s="979"/>
      <c r="CW812" s="979"/>
      <c r="CX812" s="979"/>
      <c r="CY812" s="979"/>
      <c r="CZ812" s="979"/>
      <c r="DA812" s="979"/>
      <c r="DB812" s="979"/>
      <c r="DC812" s="979"/>
      <c r="DD812" s="979"/>
      <c r="DE812" s="979"/>
      <c r="DF812" s="979"/>
      <c r="DG812" s="979"/>
      <c r="DH812" s="979"/>
      <c r="DI812" s="979"/>
      <c r="DJ812" s="979"/>
      <c r="DK812" s="979"/>
      <c r="DL812" s="979"/>
      <c r="DM812" s="979"/>
      <c r="DN812" s="979"/>
      <c r="DO812" s="979"/>
      <c r="DP812" s="979"/>
      <c r="DQ812" s="979"/>
      <c r="DR812" s="979"/>
      <c r="DS812" s="979"/>
      <c r="DT812" s="979"/>
      <c r="DU812" s="979"/>
      <c r="DV812" s="979"/>
      <c r="DW812" s="979"/>
      <c r="DX812" s="979"/>
      <c r="DY812" s="979"/>
      <c r="DZ812" s="979"/>
      <c r="EA812" s="979"/>
      <c r="EB812" s="979"/>
      <c r="EC812" s="979"/>
      <c r="ED812" s="979"/>
      <c r="EE812" s="979"/>
      <c r="EF812" s="979"/>
      <c r="EG812" s="979"/>
      <c r="EH812" s="979"/>
      <c r="EI812" s="979"/>
      <c r="EJ812" s="979"/>
      <c r="EK812" s="979"/>
      <c r="EL812" s="979"/>
      <c r="EM812" s="979"/>
      <c r="EN812" s="979"/>
      <c r="EO812" s="979"/>
      <c r="EP812" s="979"/>
      <c r="EQ812" s="979"/>
      <c r="ER812" s="979"/>
      <c r="ES812" s="979"/>
      <c r="ET812" s="979"/>
      <c r="EU812" s="979"/>
      <c r="EV812" s="979"/>
      <c r="EW812" s="979"/>
      <c r="EX812" s="979"/>
      <c r="EY812" s="979"/>
      <c r="EZ812" s="979"/>
      <c r="FA812" s="979"/>
      <c r="FB812" s="979"/>
      <c r="FC812" s="979"/>
      <c r="FD812" s="979"/>
      <c r="FE812" s="979"/>
      <c r="FF812" s="979"/>
      <c r="FG812" s="979"/>
      <c r="FH812" s="979"/>
      <c r="FI812" s="979"/>
      <c r="FJ812" s="979"/>
      <c r="FK812" s="979"/>
      <c r="FL812" s="979"/>
      <c r="FM812" s="979"/>
      <c r="FN812" s="979"/>
      <c r="FO812" s="979"/>
      <c r="FP812" s="979"/>
      <c r="FQ812" s="979"/>
      <c r="FR812" s="979"/>
      <c r="FS812" s="979"/>
      <c r="FT812" s="979"/>
      <c r="FU812" s="979"/>
      <c r="FV812" s="979"/>
      <c r="FW812" s="979"/>
      <c r="FX812" s="979"/>
      <c r="FY812" s="979"/>
      <c r="FZ812" s="979"/>
      <c r="GA812" s="979"/>
      <c r="GB812" s="979"/>
      <c r="GC812" s="979"/>
      <c r="GD812" s="979"/>
      <c r="GE812" s="979"/>
      <c r="GF812" s="979"/>
      <c r="GG812" s="979"/>
      <c r="GH812" s="979"/>
      <c r="GI812" s="979"/>
      <c r="GJ812" s="979"/>
      <c r="GK812" s="979"/>
      <c r="GL812" s="979"/>
      <c r="GM812" s="979"/>
      <c r="GN812" s="979"/>
      <c r="GO812" s="979"/>
      <c r="GP812" s="979"/>
      <c r="GQ812" s="979"/>
      <c r="GR812" s="979"/>
      <c r="GS812" s="979"/>
      <c r="GT812" s="979"/>
      <c r="GU812" s="979"/>
      <c r="GV812" s="979"/>
      <c r="GW812" s="979"/>
      <c r="GX812" s="979"/>
      <c r="GY812" s="979"/>
      <c r="GZ812" s="979"/>
      <c r="HA812" s="979"/>
      <c r="HB812" s="979"/>
      <c r="HC812" s="979"/>
      <c r="HD812" s="979"/>
      <c r="HE812" s="979"/>
      <c r="HF812" s="979"/>
      <c r="HG812" s="979"/>
      <c r="HH812" s="979"/>
      <c r="HI812" s="979"/>
      <c r="HJ812" s="979"/>
      <c r="HK812" s="979"/>
      <c r="HL812" s="979"/>
      <c r="HM812" s="979"/>
      <c r="HN812" s="979"/>
      <c r="HO812" s="979"/>
      <c r="HP812" s="979"/>
      <c r="HQ812" s="979"/>
      <c r="HR812" s="979"/>
      <c r="HS812" s="979"/>
      <c r="HT812" s="979"/>
      <c r="HU812" s="979"/>
      <c r="HV812" s="979"/>
      <c r="HW812" s="979"/>
      <c r="HX812" s="979"/>
      <c r="HY812" s="979"/>
      <c r="HZ812" s="979"/>
      <c r="IA812" s="979"/>
      <c r="IB812" s="979"/>
      <c r="IC812" s="979"/>
      <c r="ID812" s="979"/>
      <c r="IE812" s="979"/>
      <c r="IF812" s="979"/>
      <c r="IG812" s="979"/>
      <c r="IH812" s="979"/>
      <c r="II812" s="979"/>
      <c r="IJ812" s="979"/>
      <c r="IK812" s="979"/>
      <c r="IL812" s="979"/>
      <c r="IM812" s="979"/>
      <c r="IN812" s="979"/>
      <c r="IO812" s="979"/>
      <c r="IP812" s="979"/>
      <c r="IQ812" s="979"/>
      <c r="IR812" s="979"/>
      <c r="IS812" s="979"/>
      <c r="IT812" s="979"/>
      <c r="IU812" s="979"/>
      <c r="IV812" s="979"/>
      <c r="IW812" s="979"/>
      <c r="IX812" s="979"/>
      <c r="IY812" s="979"/>
      <c r="IZ812" s="979"/>
      <c r="JA812" s="979"/>
      <c r="JB812" s="979"/>
      <c r="JC812" s="979"/>
      <c r="JD812" s="979"/>
      <c r="JE812" s="979"/>
      <c r="JF812" s="979"/>
      <c r="JG812" s="979"/>
      <c r="JH812" s="979"/>
      <c r="JI812" s="979"/>
      <c r="JJ812" s="979"/>
      <c r="JK812" s="979"/>
      <c r="JL812" s="979"/>
      <c r="JM812" s="979"/>
      <c r="JN812" s="979"/>
      <c r="JO812" s="979"/>
      <c r="JP812" s="979"/>
      <c r="JQ812" s="979"/>
      <c r="JR812" s="979"/>
      <c r="JS812" s="979"/>
      <c r="JT812" s="979"/>
      <c r="JU812" s="979"/>
      <c r="JV812" s="979"/>
      <c r="JW812" s="979"/>
      <c r="JX812" s="979"/>
      <c r="JY812" s="979"/>
      <c r="JZ812" s="979"/>
      <c r="KA812" s="979"/>
      <c r="KB812" s="984"/>
    </row>
    <row r="813" spans="2:288" ht="15" customHeight="1" x14ac:dyDescent="0.25">
      <c r="B813" s="1590" t="s">
        <v>1944</v>
      </c>
      <c r="C813" s="1588" t="str">
        <v/>
      </c>
      <c r="D813" s="1588" t="str">
        <v/>
      </c>
      <c r="E813" s="1588" t="str">
        <v/>
      </c>
      <c r="F813" s="1588" t="str">
        <v/>
      </c>
      <c r="G813" s="1588" t="str">
        <v/>
      </c>
      <c r="H813" s="979"/>
      <c r="I813" s="979"/>
      <c r="J813" s="979"/>
      <c r="K813" s="979"/>
      <c r="L813" s="979"/>
      <c r="M813" s="979"/>
      <c r="N813" s="979"/>
      <c r="O813" s="979"/>
      <c r="P813" s="979"/>
      <c r="Q813" s="979"/>
      <c r="R813" s="979"/>
      <c r="S813" s="979"/>
      <c r="T813" s="979"/>
      <c r="U813" s="979"/>
      <c r="V813" s="979"/>
      <c r="W813" s="979"/>
      <c r="X813" s="979"/>
      <c r="Y813" s="979"/>
      <c r="Z813" s="979"/>
      <c r="AA813" s="979"/>
      <c r="AB813" s="979"/>
      <c r="AC813" s="979"/>
      <c r="AD813" s="979"/>
      <c r="AE813" s="979"/>
      <c r="AF813" s="979"/>
      <c r="AG813" s="979"/>
      <c r="AH813" s="979"/>
      <c r="AI813" s="979"/>
      <c r="AJ813" s="979"/>
      <c r="AK813" s="979"/>
      <c r="AL813" s="979"/>
      <c r="AM813" s="979"/>
      <c r="AN813" s="979"/>
      <c r="AO813" s="979"/>
      <c r="AP813" s="979"/>
      <c r="AQ813" s="979"/>
      <c r="AR813" s="979"/>
      <c r="AS813" s="979"/>
      <c r="AT813" s="979"/>
      <c r="AU813" s="979"/>
      <c r="AV813" s="979"/>
      <c r="AW813" s="979"/>
      <c r="AX813" s="979"/>
      <c r="AY813" s="979"/>
      <c r="AZ813" s="979"/>
      <c r="BA813" s="979"/>
      <c r="BB813" s="979"/>
      <c r="BC813" s="979"/>
      <c r="BD813" s="979"/>
      <c r="BE813" s="979"/>
      <c r="BF813" s="979"/>
      <c r="BG813" s="979"/>
      <c r="BH813" s="979"/>
      <c r="BI813" s="979"/>
      <c r="BJ813" s="979"/>
      <c r="BK813" s="979"/>
      <c r="BL813" s="979"/>
      <c r="BM813" s="979"/>
      <c r="BN813" s="979"/>
      <c r="BO813" s="979"/>
      <c r="BP813" s="979"/>
      <c r="BQ813" s="979"/>
      <c r="BR813" s="979"/>
      <c r="BS813" s="979"/>
      <c r="BT813" s="979"/>
      <c r="BU813" s="979"/>
      <c r="BV813" s="979"/>
      <c r="BW813" s="979"/>
      <c r="BX813" s="979"/>
      <c r="BY813" s="979"/>
      <c r="BZ813" s="979"/>
      <c r="CA813" s="979"/>
      <c r="CB813" s="979"/>
      <c r="CC813" s="979"/>
      <c r="CD813" s="979"/>
      <c r="CE813" s="979"/>
      <c r="CF813" s="979"/>
      <c r="CG813" s="979"/>
      <c r="CH813" s="979"/>
      <c r="CI813" s="979"/>
      <c r="CJ813" s="979"/>
      <c r="CK813" s="979"/>
      <c r="CL813" s="979"/>
      <c r="CM813" s="979"/>
      <c r="CN813" s="979"/>
      <c r="CO813" s="979"/>
      <c r="CP813" s="979"/>
      <c r="CQ813" s="979"/>
      <c r="CR813" s="979"/>
      <c r="CS813" s="979"/>
      <c r="CT813" s="979"/>
      <c r="CU813" s="979"/>
      <c r="CV813" s="979"/>
      <c r="CW813" s="979"/>
      <c r="CX813" s="979"/>
      <c r="CY813" s="979"/>
      <c r="CZ813" s="979"/>
      <c r="DA813" s="979"/>
      <c r="DB813" s="979"/>
      <c r="DC813" s="979"/>
      <c r="DD813" s="979"/>
      <c r="DE813" s="979"/>
      <c r="DF813" s="979"/>
      <c r="DG813" s="979"/>
      <c r="DH813" s="979"/>
      <c r="DI813" s="979"/>
      <c r="DJ813" s="979"/>
      <c r="DK813" s="979"/>
      <c r="DL813" s="979"/>
      <c r="DM813" s="979"/>
      <c r="DN813" s="979"/>
      <c r="DO813" s="979"/>
      <c r="DP813" s="979"/>
      <c r="DQ813" s="979"/>
      <c r="DR813" s="979"/>
      <c r="DS813" s="979"/>
      <c r="DT813" s="979"/>
      <c r="DU813" s="979"/>
      <c r="DV813" s="979"/>
      <c r="DW813" s="979"/>
      <c r="DX813" s="979"/>
      <c r="DY813" s="979"/>
      <c r="DZ813" s="979"/>
      <c r="EA813" s="979"/>
      <c r="EB813" s="979"/>
      <c r="EC813" s="979"/>
      <c r="ED813" s="979"/>
      <c r="EE813" s="979"/>
      <c r="EF813" s="979"/>
      <c r="EG813" s="979"/>
      <c r="EH813" s="979"/>
      <c r="EI813" s="979"/>
      <c r="EJ813" s="979"/>
      <c r="EK813" s="979"/>
      <c r="EL813" s="979"/>
      <c r="EM813" s="979"/>
      <c r="EN813" s="979"/>
      <c r="EO813" s="979"/>
      <c r="EP813" s="979"/>
      <c r="EQ813" s="979"/>
      <c r="ER813" s="979"/>
      <c r="ES813" s="979"/>
      <c r="ET813" s="979"/>
      <c r="EU813" s="979"/>
      <c r="EV813" s="979"/>
      <c r="EW813" s="979"/>
      <c r="EX813" s="979"/>
      <c r="EY813" s="979"/>
      <c r="EZ813" s="979"/>
      <c r="FA813" s="979"/>
      <c r="FB813" s="979"/>
      <c r="FC813" s="979"/>
      <c r="FD813" s="979"/>
      <c r="FE813" s="979"/>
      <c r="FF813" s="979"/>
      <c r="FG813" s="979"/>
      <c r="FH813" s="979"/>
      <c r="FI813" s="979"/>
      <c r="FJ813" s="979"/>
      <c r="FK813" s="979"/>
      <c r="FL813" s="979"/>
      <c r="FM813" s="979"/>
      <c r="FN813" s="979"/>
      <c r="FO813" s="979"/>
      <c r="FP813" s="979"/>
      <c r="FQ813" s="979"/>
      <c r="FR813" s="979"/>
      <c r="FS813" s="979"/>
      <c r="FT813" s="979"/>
      <c r="FU813" s="979"/>
      <c r="FV813" s="979"/>
      <c r="FW813" s="979"/>
      <c r="FX813" s="979"/>
      <c r="FY813" s="979"/>
      <c r="FZ813" s="979"/>
      <c r="GA813" s="979"/>
      <c r="GB813" s="979"/>
      <c r="GC813" s="979"/>
      <c r="GD813" s="979"/>
      <c r="GE813" s="979"/>
      <c r="GF813" s="979"/>
      <c r="GG813" s="979"/>
      <c r="GH813" s="979"/>
      <c r="GI813" s="979"/>
      <c r="GJ813" s="979"/>
      <c r="GK813" s="979"/>
      <c r="GL813" s="979"/>
      <c r="GM813" s="979"/>
      <c r="GN813" s="979"/>
      <c r="GO813" s="979"/>
      <c r="GP813" s="979"/>
      <c r="GQ813" s="979"/>
      <c r="GR813" s="979"/>
      <c r="GS813" s="979"/>
      <c r="GT813" s="979"/>
      <c r="GU813" s="979"/>
      <c r="GV813" s="979"/>
      <c r="GW813" s="979"/>
      <c r="GX813" s="979"/>
      <c r="GY813" s="979"/>
      <c r="GZ813" s="979"/>
      <c r="HA813" s="979"/>
      <c r="HB813" s="979"/>
      <c r="HC813" s="979"/>
      <c r="HD813" s="979"/>
      <c r="HE813" s="979"/>
      <c r="HF813" s="979"/>
      <c r="HG813" s="979"/>
      <c r="HH813" s="979"/>
      <c r="HI813" s="979"/>
      <c r="HJ813" s="979"/>
      <c r="HK813" s="979"/>
      <c r="HL813" s="979"/>
      <c r="HM813" s="979"/>
      <c r="HN813" s="979"/>
      <c r="HO813" s="979"/>
      <c r="HP813" s="979"/>
      <c r="HQ813" s="979"/>
      <c r="HR813" s="979"/>
      <c r="HS813" s="979"/>
      <c r="HT813" s="979"/>
      <c r="HU813" s="979"/>
      <c r="HV813" s="979"/>
      <c r="HW813" s="979"/>
      <c r="HX813" s="979"/>
      <c r="HY813" s="979"/>
      <c r="HZ813" s="979"/>
      <c r="IA813" s="979"/>
      <c r="IB813" s="979"/>
      <c r="IC813" s="979"/>
      <c r="ID813" s="979"/>
      <c r="IE813" s="979"/>
      <c r="IF813" s="979"/>
      <c r="IG813" s="979"/>
      <c r="IH813" s="979"/>
      <c r="II813" s="979"/>
      <c r="IJ813" s="979"/>
      <c r="IK813" s="979"/>
      <c r="IL813" s="979"/>
      <c r="IM813" s="979"/>
      <c r="IN813" s="979"/>
      <c r="IO813" s="979"/>
      <c r="IP813" s="979"/>
      <c r="IQ813" s="979"/>
      <c r="IR813" s="979"/>
      <c r="IS813" s="979"/>
      <c r="IT813" s="979"/>
      <c r="IU813" s="979"/>
      <c r="IV813" s="979"/>
      <c r="IW813" s="979"/>
      <c r="IX813" s="979"/>
      <c r="IY813" s="979"/>
      <c r="IZ813" s="979"/>
      <c r="JA813" s="979"/>
      <c r="JB813" s="979"/>
      <c r="JC813" s="979"/>
      <c r="JD813" s="979"/>
      <c r="JE813" s="979"/>
      <c r="JF813" s="979"/>
      <c r="JG813" s="979"/>
      <c r="JH813" s="979"/>
      <c r="JI813" s="979"/>
      <c r="JJ813" s="979"/>
      <c r="JK813" s="979"/>
      <c r="JL813" s="979"/>
      <c r="JM813" s="979"/>
      <c r="JN813" s="979"/>
      <c r="JO813" s="979"/>
      <c r="JP813" s="979"/>
      <c r="JQ813" s="979"/>
      <c r="JR813" s="979"/>
      <c r="JS813" s="979"/>
      <c r="JT813" s="979"/>
      <c r="JU813" s="979"/>
      <c r="JV813" s="979"/>
      <c r="JW813" s="979"/>
      <c r="JX813" s="979"/>
      <c r="JY813" s="979"/>
      <c r="JZ813" s="979"/>
      <c r="KA813" s="979"/>
      <c r="KB813" s="984"/>
    </row>
    <row r="814" spans="2:288" ht="15" customHeight="1" x14ac:dyDescent="0.25">
      <c r="B814" s="1590" t="s">
        <v>1945</v>
      </c>
      <c r="C814" s="1588" t="str">
        <v/>
      </c>
      <c r="D814" s="1588" t="str">
        <v/>
      </c>
      <c r="E814" s="1588" t="str">
        <v/>
      </c>
      <c r="F814" s="1588" t="str">
        <v/>
      </c>
      <c r="G814" s="1588" t="str">
        <v/>
      </c>
      <c r="H814" s="979"/>
      <c r="I814" s="979"/>
      <c r="J814" s="979"/>
      <c r="K814" s="979"/>
      <c r="L814" s="979"/>
      <c r="M814" s="979"/>
      <c r="N814" s="979"/>
      <c r="O814" s="979"/>
      <c r="P814" s="979"/>
      <c r="Q814" s="979"/>
      <c r="R814" s="979"/>
      <c r="S814" s="979"/>
      <c r="T814" s="979"/>
      <c r="U814" s="979"/>
      <c r="V814" s="979"/>
      <c r="W814" s="979"/>
      <c r="X814" s="979"/>
      <c r="Y814" s="979"/>
      <c r="Z814" s="979"/>
      <c r="AA814" s="979"/>
      <c r="AB814" s="979"/>
      <c r="AC814" s="979"/>
      <c r="AD814" s="979"/>
      <c r="AE814" s="979"/>
      <c r="AF814" s="979"/>
      <c r="AG814" s="979"/>
      <c r="AH814" s="979"/>
      <c r="AI814" s="979"/>
      <c r="AJ814" s="979"/>
      <c r="AK814" s="979"/>
      <c r="AL814" s="979"/>
      <c r="AM814" s="979"/>
      <c r="AN814" s="979"/>
      <c r="AO814" s="979"/>
      <c r="AP814" s="979"/>
      <c r="AQ814" s="979"/>
      <c r="AR814" s="979"/>
      <c r="AS814" s="979"/>
      <c r="AT814" s="979"/>
      <c r="AU814" s="979"/>
      <c r="AV814" s="979"/>
      <c r="AW814" s="979"/>
      <c r="AX814" s="979"/>
      <c r="AY814" s="979"/>
      <c r="AZ814" s="979"/>
      <c r="BA814" s="979"/>
      <c r="BB814" s="979"/>
      <c r="BC814" s="979"/>
      <c r="BD814" s="979"/>
      <c r="BE814" s="979"/>
      <c r="BF814" s="979"/>
      <c r="BG814" s="979"/>
      <c r="BH814" s="979"/>
      <c r="BI814" s="979"/>
      <c r="BJ814" s="979"/>
      <c r="BK814" s="979"/>
      <c r="BL814" s="979"/>
      <c r="BM814" s="979"/>
      <c r="BN814" s="979"/>
      <c r="BO814" s="979"/>
      <c r="BP814" s="979"/>
      <c r="BQ814" s="979"/>
      <c r="BR814" s="979"/>
      <c r="BS814" s="979"/>
      <c r="BT814" s="979"/>
      <c r="BU814" s="979"/>
      <c r="BV814" s="979"/>
      <c r="BW814" s="979"/>
      <c r="BX814" s="979"/>
      <c r="BY814" s="979"/>
      <c r="BZ814" s="979"/>
      <c r="CA814" s="979"/>
      <c r="CB814" s="979"/>
      <c r="CC814" s="979"/>
      <c r="CD814" s="979"/>
      <c r="CE814" s="979"/>
      <c r="CF814" s="979"/>
      <c r="CG814" s="979"/>
      <c r="CH814" s="979"/>
      <c r="CI814" s="979"/>
      <c r="CJ814" s="979"/>
      <c r="CK814" s="979"/>
      <c r="CL814" s="979"/>
      <c r="CM814" s="979"/>
      <c r="CN814" s="979"/>
      <c r="CO814" s="979"/>
      <c r="CP814" s="979"/>
      <c r="CQ814" s="979"/>
      <c r="CR814" s="979"/>
      <c r="CS814" s="979"/>
      <c r="CT814" s="979"/>
      <c r="CU814" s="979"/>
      <c r="CV814" s="979"/>
      <c r="CW814" s="979"/>
      <c r="CX814" s="979"/>
      <c r="CY814" s="979"/>
      <c r="CZ814" s="979"/>
      <c r="DA814" s="979"/>
      <c r="DB814" s="979"/>
      <c r="DC814" s="979"/>
      <c r="DD814" s="979"/>
      <c r="DE814" s="979"/>
      <c r="DF814" s="979"/>
      <c r="DG814" s="979"/>
      <c r="DH814" s="979"/>
      <c r="DI814" s="979"/>
      <c r="DJ814" s="979"/>
      <c r="DK814" s="979"/>
      <c r="DL814" s="979"/>
      <c r="DM814" s="979"/>
      <c r="DN814" s="979"/>
      <c r="DO814" s="979"/>
      <c r="DP814" s="979"/>
      <c r="DQ814" s="979"/>
      <c r="DR814" s="979"/>
      <c r="DS814" s="979"/>
      <c r="DT814" s="979"/>
      <c r="DU814" s="979"/>
      <c r="DV814" s="979"/>
      <c r="DW814" s="979"/>
      <c r="DX814" s="979"/>
      <c r="DY814" s="979"/>
      <c r="DZ814" s="979"/>
      <c r="EA814" s="979"/>
      <c r="EB814" s="979"/>
      <c r="EC814" s="979"/>
      <c r="ED814" s="979"/>
      <c r="EE814" s="979"/>
      <c r="EF814" s="979"/>
      <c r="EG814" s="979"/>
      <c r="EH814" s="979"/>
      <c r="EI814" s="979"/>
      <c r="EJ814" s="979"/>
      <c r="EK814" s="979"/>
      <c r="EL814" s="979"/>
      <c r="EM814" s="979"/>
      <c r="EN814" s="979"/>
      <c r="EO814" s="979"/>
      <c r="EP814" s="979"/>
      <c r="EQ814" s="979"/>
      <c r="ER814" s="979"/>
      <c r="ES814" s="979"/>
      <c r="ET814" s="979"/>
      <c r="EU814" s="979"/>
      <c r="EV814" s="979"/>
      <c r="EW814" s="979"/>
      <c r="EX814" s="979"/>
      <c r="EY814" s="979"/>
      <c r="EZ814" s="979"/>
      <c r="FA814" s="979"/>
      <c r="FB814" s="979"/>
      <c r="FC814" s="979"/>
      <c r="FD814" s="979"/>
      <c r="FE814" s="979"/>
      <c r="FF814" s="979"/>
      <c r="FG814" s="979"/>
      <c r="FH814" s="979"/>
      <c r="FI814" s="979"/>
      <c r="FJ814" s="979"/>
      <c r="FK814" s="979"/>
      <c r="FL814" s="979"/>
      <c r="FM814" s="979"/>
      <c r="FN814" s="979"/>
      <c r="FO814" s="979"/>
      <c r="FP814" s="979"/>
      <c r="FQ814" s="979"/>
      <c r="FR814" s="979"/>
      <c r="FS814" s="979"/>
      <c r="FT814" s="979"/>
      <c r="FU814" s="979"/>
      <c r="FV814" s="979"/>
      <c r="FW814" s="979"/>
      <c r="FX814" s="979"/>
      <c r="FY814" s="979"/>
      <c r="FZ814" s="979"/>
      <c r="GA814" s="979"/>
      <c r="GB814" s="979"/>
      <c r="GC814" s="979"/>
      <c r="GD814" s="979"/>
      <c r="GE814" s="979"/>
      <c r="GF814" s="979"/>
      <c r="GG814" s="979"/>
      <c r="GH814" s="979"/>
      <c r="GI814" s="979"/>
      <c r="GJ814" s="979"/>
      <c r="GK814" s="979"/>
      <c r="GL814" s="979"/>
      <c r="GM814" s="979"/>
      <c r="GN814" s="979"/>
      <c r="GO814" s="979"/>
      <c r="GP814" s="979"/>
      <c r="GQ814" s="979"/>
      <c r="GR814" s="979"/>
      <c r="GS814" s="979"/>
      <c r="GT814" s="979"/>
      <c r="GU814" s="979"/>
      <c r="GV814" s="979"/>
      <c r="GW814" s="979"/>
      <c r="GX814" s="979"/>
      <c r="GY814" s="979"/>
      <c r="GZ814" s="979"/>
      <c r="HA814" s="979"/>
      <c r="HB814" s="979"/>
      <c r="HC814" s="979"/>
      <c r="HD814" s="979"/>
      <c r="HE814" s="979"/>
      <c r="HF814" s="979"/>
      <c r="HG814" s="979"/>
      <c r="HH814" s="979"/>
      <c r="HI814" s="979"/>
      <c r="HJ814" s="979"/>
      <c r="HK814" s="979"/>
      <c r="HL814" s="979"/>
      <c r="HM814" s="979"/>
      <c r="HN814" s="979"/>
      <c r="HO814" s="979"/>
      <c r="HP814" s="979"/>
      <c r="HQ814" s="979"/>
      <c r="HR814" s="979"/>
      <c r="HS814" s="979"/>
      <c r="HT814" s="979"/>
      <c r="HU814" s="979"/>
      <c r="HV814" s="979"/>
      <c r="HW814" s="979"/>
      <c r="HX814" s="979"/>
      <c r="HY814" s="979"/>
      <c r="HZ814" s="979"/>
      <c r="IA814" s="979"/>
      <c r="IB814" s="979"/>
      <c r="IC814" s="979"/>
      <c r="ID814" s="979"/>
      <c r="IE814" s="979"/>
      <c r="IF814" s="979"/>
      <c r="IG814" s="979"/>
      <c r="IH814" s="979"/>
      <c r="II814" s="979"/>
      <c r="IJ814" s="979"/>
      <c r="IK814" s="979"/>
      <c r="IL814" s="979"/>
      <c r="IM814" s="979"/>
      <c r="IN814" s="979"/>
      <c r="IO814" s="979"/>
      <c r="IP814" s="979"/>
      <c r="IQ814" s="979"/>
      <c r="IR814" s="979"/>
      <c r="IS814" s="979"/>
      <c r="IT814" s="979"/>
      <c r="IU814" s="979"/>
      <c r="IV814" s="979"/>
      <c r="IW814" s="979"/>
      <c r="IX814" s="979"/>
      <c r="IY814" s="979"/>
      <c r="IZ814" s="979"/>
      <c r="JA814" s="979"/>
      <c r="JB814" s="979"/>
      <c r="JC814" s="979"/>
      <c r="JD814" s="979"/>
      <c r="JE814" s="979"/>
      <c r="JF814" s="979"/>
      <c r="JG814" s="979"/>
      <c r="JH814" s="979"/>
      <c r="JI814" s="979"/>
      <c r="JJ814" s="979"/>
      <c r="JK814" s="979"/>
      <c r="JL814" s="979"/>
      <c r="JM814" s="979"/>
      <c r="JN814" s="979"/>
      <c r="JO814" s="979"/>
      <c r="JP814" s="979"/>
      <c r="JQ814" s="979"/>
      <c r="JR814" s="979"/>
      <c r="JS814" s="979"/>
      <c r="JT814" s="979"/>
      <c r="JU814" s="979"/>
      <c r="JV814" s="979"/>
      <c r="JW814" s="979"/>
      <c r="JX814" s="979"/>
      <c r="JY814" s="979"/>
      <c r="JZ814" s="979"/>
      <c r="KA814" s="979"/>
      <c r="KB814" s="984"/>
    </row>
    <row r="815" spans="2:288" ht="15" customHeight="1" x14ac:dyDescent="0.25">
      <c r="B815" s="1590" t="s">
        <v>1946</v>
      </c>
      <c r="C815" s="1588" t="str">
        <v/>
      </c>
      <c r="D815" s="1588" t="str">
        <v/>
      </c>
      <c r="E815" s="1588" t="str">
        <v/>
      </c>
      <c r="F815" s="1588" t="str">
        <v/>
      </c>
      <c r="G815" s="1588" t="str">
        <v/>
      </c>
      <c r="H815" s="979"/>
      <c r="I815" s="979"/>
      <c r="J815" s="979"/>
      <c r="K815" s="979"/>
      <c r="L815" s="979"/>
      <c r="M815" s="979"/>
      <c r="N815" s="979"/>
      <c r="O815" s="979"/>
      <c r="P815" s="979"/>
      <c r="Q815" s="979"/>
      <c r="R815" s="979"/>
      <c r="S815" s="979"/>
      <c r="T815" s="979"/>
      <c r="U815" s="979"/>
      <c r="V815" s="979"/>
      <c r="W815" s="979"/>
      <c r="X815" s="979"/>
      <c r="Y815" s="979"/>
      <c r="Z815" s="979"/>
      <c r="AA815" s="979"/>
      <c r="AB815" s="979"/>
      <c r="AC815" s="979"/>
      <c r="AD815" s="979"/>
      <c r="AE815" s="979"/>
      <c r="AF815" s="979"/>
      <c r="AG815" s="979"/>
      <c r="AH815" s="979"/>
      <c r="AI815" s="979"/>
      <c r="AJ815" s="979"/>
      <c r="AK815" s="979"/>
      <c r="AL815" s="979"/>
      <c r="AM815" s="979"/>
      <c r="AN815" s="979"/>
      <c r="AO815" s="979"/>
      <c r="AP815" s="979"/>
      <c r="AQ815" s="979"/>
      <c r="AR815" s="979"/>
      <c r="AS815" s="979"/>
      <c r="AT815" s="979"/>
      <c r="AU815" s="979"/>
      <c r="AV815" s="979"/>
      <c r="AW815" s="979"/>
      <c r="AX815" s="979"/>
      <c r="AY815" s="979"/>
      <c r="AZ815" s="979"/>
      <c r="BA815" s="979"/>
      <c r="BB815" s="979"/>
      <c r="BC815" s="979"/>
      <c r="BD815" s="979"/>
      <c r="BE815" s="979"/>
      <c r="BF815" s="979"/>
      <c r="BG815" s="979"/>
      <c r="BH815" s="979"/>
      <c r="BI815" s="979"/>
      <c r="BJ815" s="979"/>
      <c r="BK815" s="979"/>
      <c r="BL815" s="979"/>
      <c r="BM815" s="979"/>
      <c r="BN815" s="979"/>
      <c r="BO815" s="979"/>
      <c r="BP815" s="979"/>
      <c r="BQ815" s="979"/>
      <c r="BR815" s="979"/>
      <c r="BS815" s="979"/>
      <c r="BT815" s="979"/>
      <c r="BU815" s="979"/>
      <c r="BV815" s="979"/>
      <c r="BW815" s="979"/>
      <c r="BX815" s="979"/>
      <c r="BY815" s="979"/>
      <c r="BZ815" s="979"/>
      <c r="CA815" s="979"/>
      <c r="CB815" s="979"/>
      <c r="CC815" s="979"/>
      <c r="CD815" s="979"/>
      <c r="CE815" s="979"/>
      <c r="CF815" s="979"/>
      <c r="CG815" s="979"/>
      <c r="CH815" s="979"/>
      <c r="CI815" s="979"/>
      <c r="CJ815" s="979"/>
      <c r="CK815" s="979"/>
      <c r="CL815" s="979"/>
      <c r="CM815" s="979"/>
      <c r="CN815" s="979"/>
      <c r="CO815" s="979"/>
      <c r="CP815" s="979"/>
      <c r="CQ815" s="979"/>
      <c r="CR815" s="979"/>
      <c r="CS815" s="979"/>
      <c r="CT815" s="979"/>
      <c r="CU815" s="979"/>
      <c r="CV815" s="979"/>
      <c r="CW815" s="979"/>
      <c r="CX815" s="979"/>
      <c r="CY815" s="979"/>
      <c r="CZ815" s="979"/>
      <c r="DA815" s="979"/>
      <c r="DB815" s="979"/>
      <c r="DC815" s="979"/>
      <c r="DD815" s="979"/>
      <c r="DE815" s="979"/>
      <c r="DF815" s="979"/>
      <c r="DG815" s="979"/>
      <c r="DH815" s="979"/>
      <c r="DI815" s="979"/>
      <c r="DJ815" s="979"/>
      <c r="DK815" s="979"/>
      <c r="DL815" s="979"/>
      <c r="DM815" s="979"/>
      <c r="DN815" s="979"/>
      <c r="DO815" s="979"/>
      <c r="DP815" s="979"/>
      <c r="DQ815" s="979"/>
      <c r="DR815" s="979"/>
      <c r="DS815" s="979"/>
      <c r="DT815" s="979"/>
      <c r="DU815" s="979"/>
      <c r="DV815" s="979"/>
      <c r="DW815" s="979"/>
      <c r="DX815" s="979"/>
      <c r="DY815" s="979"/>
      <c r="DZ815" s="979"/>
      <c r="EA815" s="979"/>
      <c r="EB815" s="979"/>
      <c r="EC815" s="979"/>
      <c r="ED815" s="979"/>
      <c r="EE815" s="979"/>
      <c r="EF815" s="979"/>
      <c r="EG815" s="979"/>
      <c r="EH815" s="979"/>
      <c r="EI815" s="979"/>
      <c r="EJ815" s="979"/>
      <c r="EK815" s="979"/>
      <c r="EL815" s="979"/>
      <c r="EM815" s="979"/>
      <c r="EN815" s="979"/>
      <c r="EO815" s="979"/>
      <c r="EP815" s="979"/>
      <c r="EQ815" s="979"/>
      <c r="ER815" s="979"/>
      <c r="ES815" s="979"/>
      <c r="ET815" s="979"/>
      <c r="EU815" s="979"/>
      <c r="EV815" s="979"/>
      <c r="EW815" s="979"/>
      <c r="EX815" s="979"/>
      <c r="EY815" s="979"/>
      <c r="EZ815" s="979"/>
      <c r="FA815" s="979"/>
      <c r="FB815" s="979"/>
      <c r="FC815" s="979"/>
      <c r="FD815" s="979"/>
      <c r="FE815" s="979"/>
      <c r="FF815" s="979"/>
      <c r="FG815" s="979"/>
      <c r="FH815" s="979"/>
      <c r="FI815" s="979"/>
      <c r="FJ815" s="979"/>
      <c r="FK815" s="979"/>
      <c r="FL815" s="979"/>
      <c r="FM815" s="979"/>
      <c r="FN815" s="979"/>
      <c r="FO815" s="979"/>
      <c r="FP815" s="979"/>
      <c r="FQ815" s="979"/>
      <c r="FR815" s="979"/>
      <c r="FS815" s="979"/>
      <c r="FT815" s="979"/>
      <c r="FU815" s="979"/>
      <c r="FV815" s="979"/>
      <c r="FW815" s="979"/>
      <c r="FX815" s="979"/>
      <c r="FY815" s="979"/>
      <c r="FZ815" s="979"/>
      <c r="GA815" s="979"/>
      <c r="GB815" s="979"/>
      <c r="GC815" s="979"/>
      <c r="GD815" s="979"/>
      <c r="GE815" s="979"/>
      <c r="GF815" s="979"/>
      <c r="GG815" s="979"/>
      <c r="GH815" s="979"/>
      <c r="GI815" s="979"/>
      <c r="GJ815" s="979"/>
      <c r="GK815" s="979"/>
      <c r="GL815" s="979"/>
      <c r="GM815" s="979"/>
      <c r="GN815" s="979"/>
      <c r="GO815" s="979"/>
      <c r="GP815" s="979"/>
      <c r="GQ815" s="979"/>
      <c r="GR815" s="979"/>
      <c r="GS815" s="979"/>
      <c r="GT815" s="979"/>
      <c r="GU815" s="979"/>
      <c r="GV815" s="979"/>
      <c r="GW815" s="979"/>
      <c r="GX815" s="979"/>
      <c r="GY815" s="979"/>
      <c r="GZ815" s="979"/>
      <c r="HA815" s="979"/>
      <c r="HB815" s="979"/>
      <c r="HC815" s="979"/>
      <c r="HD815" s="979"/>
      <c r="HE815" s="979"/>
      <c r="HF815" s="979"/>
      <c r="HG815" s="979"/>
      <c r="HH815" s="979"/>
      <c r="HI815" s="979"/>
      <c r="HJ815" s="979"/>
      <c r="HK815" s="979"/>
      <c r="HL815" s="979"/>
      <c r="HM815" s="979"/>
      <c r="HN815" s="979"/>
      <c r="HO815" s="979"/>
      <c r="HP815" s="979"/>
      <c r="HQ815" s="979"/>
      <c r="HR815" s="979"/>
      <c r="HS815" s="979"/>
      <c r="HT815" s="979"/>
      <c r="HU815" s="979"/>
      <c r="HV815" s="979"/>
      <c r="HW815" s="979"/>
      <c r="HX815" s="979"/>
      <c r="HY815" s="979"/>
      <c r="HZ815" s="979"/>
      <c r="IA815" s="979"/>
      <c r="IB815" s="979"/>
      <c r="IC815" s="979"/>
      <c r="ID815" s="979"/>
      <c r="IE815" s="979"/>
      <c r="IF815" s="979"/>
      <c r="IG815" s="979"/>
      <c r="IH815" s="979"/>
      <c r="II815" s="979"/>
      <c r="IJ815" s="979"/>
      <c r="IK815" s="979"/>
      <c r="IL815" s="979"/>
      <c r="IM815" s="979"/>
      <c r="IN815" s="979"/>
      <c r="IO815" s="979"/>
      <c r="IP815" s="979"/>
      <c r="IQ815" s="979"/>
      <c r="IR815" s="979"/>
      <c r="IS815" s="979"/>
      <c r="IT815" s="979"/>
      <c r="IU815" s="979"/>
      <c r="IV815" s="979"/>
      <c r="IW815" s="979"/>
      <c r="IX815" s="979"/>
      <c r="IY815" s="979"/>
      <c r="IZ815" s="979"/>
      <c r="JA815" s="979"/>
      <c r="JB815" s="979"/>
      <c r="JC815" s="979"/>
      <c r="JD815" s="979"/>
      <c r="JE815" s="979"/>
      <c r="JF815" s="979"/>
      <c r="JG815" s="979"/>
      <c r="JH815" s="979"/>
      <c r="JI815" s="979"/>
      <c r="JJ815" s="979"/>
      <c r="JK815" s="979"/>
      <c r="JL815" s="979"/>
      <c r="JM815" s="979"/>
      <c r="JN815" s="979"/>
      <c r="JO815" s="979"/>
      <c r="JP815" s="979"/>
      <c r="JQ815" s="979"/>
      <c r="JR815" s="979"/>
      <c r="JS815" s="979"/>
      <c r="JT815" s="979"/>
      <c r="JU815" s="979"/>
      <c r="JV815" s="979"/>
      <c r="JW815" s="979"/>
      <c r="JX815" s="979"/>
      <c r="JY815" s="979"/>
      <c r="JZ815" s="979"/>
      <c r="KA815" s="979"/>
      <c r="KB815" s="984"/>
    </row>
    <row r="816" spans="2:288" ht="15" customHeight="1" x14ac:dyDescent="0.25">
      <c r="B816" s="1590" t="s">
        <v>1947</v>
      </c>
      <c r="C816" s="1588" t="str">
        <v/>
      </c>
      <c r="D816" s="1588" t="str">
        <v/>
      </c>
      <c r="E816" s="1588" t="str">
        <v/>
      </c>
      <c r="F816" s="1588" t="str">
        <v/>
      </c>
      <c r="G816" s="1588" t="str">
        <v/>
      </c>
      <c r="H816" s="979"/>
      <c r="I816" s="979"/>
      <c r="J816" s="979"/>
      <c r="K816" s="979"/>
      <c r="L816" s="979"/>
      <c r="M816" s="979"/>
      <c r="N816" s="979"/>
      <c r="O816" s="979"/>
      <c r="P816" s="979"/>
      <c r="Q816" s="979"/>
      <c r="R816" s="979"/>
      <c r="S816" s="979"/>
      <c r="T816" s="979"/>
      <c r="U816" s="979"/>
      <c r="V816" s="979"/>
      <c r="W816" s="979"/>
      <c r="X816" s="979"/>
      <c r="Y816" s="979"/>
      <c r="Z816" s="979"/>
      <c r="AA816" s="979"/>
      <c r="AB816" s="979"/>
      <c r="AC816" s="979"/>
      <c r="AD816" s="979"/>
      <c r="AE816" s="979"/>
      <c r="AF816" s="979"/>
      <c r="AG816" s="979"/>
      <c r="AH816" s="979"/>
      <c r="AI816" s="979"/>
      <c r="AJ816" s="979"/>
      <c r="AK816" s="979"/>
      <c r="AL816" s="979"/>
      <c r="AM816" s="979"/>
      <c r="AN816" s="979"/>
      <c r="AO816" s="979"/>
      <c r="AP816" s="979"/>
      <c r="AQ816" s="979"/>
      <c r="AR816" s="979"/>
      <c r="AS816" s="979"/>
      <c r="AT816" s="979"/>
      <c r="AU816" s="979"/>
      <c r="AV816" s="979"/>
      <c r="AW816" s="979"/>
      <c r="AX816" s="979"/>
      <c r="AY816" s="979"/>
      <c r="AZ816" s="979"/>
      <c r="BA816" s="979"/>
      <c r="BB816" s="979"/>
      <c r="BC816" s="979"/>
      <c r="BD816" s="979"/>
      <c r="BE816" s="979"/>
      <c r="BF816" s="979"/>
      <c r="BG816" s="979"/>
      <c r="BH816" s="979"/>
      <c r="BI816" s="979"/>
      <c r="BJ816" s="979"/>
      <c r="BK816" s="979"/>
      <c r="BL816" s="979"/>
      <c r="BM816" s="979"/>
      <c r="BN816" s="979"/>
      <c r="BO816" s="979"/>
      <c r="BP816" s="979"/>
      <c r="BQ816" s="979"/>
      <c r="BR816" s="979"/>
      <c r="BS816" s="979"/>
      <c r="BT816" s="979"/>
      <c r="BU816" s="979"/>
      <c r="BV816" s="979"/>
      <c r="BW816" s="979"/>
      <c r="BX816" s="979"/>
      <c r="BY816" s="979"/>
      <c r="BZ816" s="979"/>
      <c r="CA816" s="979"/>
      <c r="CB816" s="979"/>
      <c r="CC816" s="979"/>
      <c r="CD816" s="979"/>
      <c r="CE816" s="979"/>
      <c r="CF816" s="979"/>
      <c r="CG816" s="979"/>
      <c r="CH816" s="979"/>
      <c r="CI816" s="979"/>
      <c r="CJ816" s="979"/>
      <c r="CK816" s="979"/>
      <c r="CL816" s="979"/>
      <c r="CM816" s="979"/>
      <c r="CN816" s="979"/>
      <c r="CO816" s="979"/>
      <c r="CP816" s="979"/>
      <c r="CQ816" s="979"/>
      <c r="CR816" s="979"/>
      <c r="CS816" s="979"/>
      <c r="CT816" s="979"/>
      <c r="CU816" s="979"/>
      <c r="CV816" s="979"/>
      <c r="CW816" s="979"/>
      <c r="CX816" s="979"/>
      <c r="CY816" s="979"/>
      <c r="CZ816" s="979"/>
      <c r="DA816" s="979"/>
      <c r="DB816" s="979"/>
      <c r="DC816" s="979"/>
      <c r="DD816" s="979"/>
      <c r="DE816" s="979"/>
      <c r="DF816" s="979"/>
      <c r="DG816" s="979"/>
      <c r="DH816" s="979"/>
      <c r="DI816" s="979"/>
      <c r="DJ816" s="979"/>
      <c r="DK816" s="979"/>
      <c r="DL816" s="979"/>
      <c r="DM816" s="979"/>
      <c r="DN816" s="979"/>
      <c r="DO816" s="979"/>
      <c r="DP816" s="979"/>
      <c r="DQ816" s="979"/>
      <c r="DR816" s="979"/>
      <c r="DS816" s="979"/>
      <c r="DT816" s="979"/>
      <c r="DU816" s="979"/>
      <c r="DV816" s="979"/>
      <c r="DW816" s="979"/>
      <c r="DX816" s="979"/>
      <c r="DY816" s="979"/>
      <c r="DZ816" s="979"/>
      <c r="EA816" s="979"/>
      <c r="EB816" s="979"/>
      <c r="EC816" s="979"/>
      <c r="ED816" s="979"/>
      <c r="EE816" s="979"/>
      <c r="EF816" s="979"/>
      <c r="EG816" s="979"/>
      <c r="EH816" s="979"/>
      <c r="EI816" s="979"/>
      <c r="EJ816" s="979"/>
      <c r="EK816" s="979"/>
      <c r="EL816" s="979"/>
      <c r="EM816" s="979"/>
      <c r="EN816" s="979"/>
      <c r="EO816" s="979"/>
      <c r="EP816" s="979"/>
      <c r="EQ816" s="979"/>
      <c r="ER816" s="979"/>
      <c r="ES816" s="979"/>
      <c r="ET816" s="979"/>
      <c r="EU816" s="979"/>
      <c r="EV816" s="979"/>
      <c r="EW816" s="979"/>
      <c r="EX816" s="979"/>
      <c r="EY816" s="979"/>
      <c r="EZ816" s="979"/>
      <c r="FA816" s="979"/>
      <c r="FB816" s="979"/>
      <c r="FC816" s="979"/>
      <c r="FD816" s="979"/>
      <c r="FE816" s="979"/>
      <c r="FF816" s="979"/>
      <c r="FG816" s="979"/>
      <c r="FH816" s="979"/>
      <c r="FI816" s="979"/>
      <c r="FJ816" s="979"/>
      <c r="FK816" s="979"/>
      <c r="FL816" s="979"/>
      <c r="FM816" s="979"/>
      <c r="FN816" s="979"/>
      <c r="FO816" s="979"/>
      <c r="FP816" s="979"/>
      <c r="FQ816" s="979"/>
      <c r="FR816" s="979"/>
      <c r="FS816" s="979"/>
      <c r="FT816" s="979"/>
      <c r="FU816" s="979"/>
      <c r="FV816" s="979"/>
      <c r="FW816" s="979"/>
      <c r="FX816" s="979"/>
      <c r="FY816" s="979"/>
      <c r="FZ816" s="979"/>
      <c r="GA816" s="979"/>
      <c r="GB816" s="979"/>
      <c r="GC816" s="979"/>
      <c r="GD816" s="979"/>
      <c r="GE816" s="979"/>
      <c r="GF816" s="979"/>
      <c r="GG816" s="979"/>
      <c r="GH816" s="979"/>
      <c r="GI816" s="979"/>
      <c r="GJ816" s="979"/>
      <c r="GK816" s="979"/>
      <c r="GL816" s="979"/>
      <c r="GM816" s="979"/>
      <c r="GN816" s="979"/>
      <c r="GO816" s="979"/>
      <c r="GP816" s="979"/>
      <c r="GQ816" s="979"/>
      <c r="GR816" s="979"/>
      <c r="GS816" s="979"/>
      <c r="GT816" s="979"/>
      <c r="GU816" s="979"/>
      <c r="GV816" s="979"/>
      <c r="GW816" s="979"/>
      <c r="GX816" s="979"/>
      <c r="GY816" s="979"/>
      <c r="GZ816" s="979"/>
      <c r="HA816" s="979"/>
      <c r="HB816" s="979"/>
      <c r="HC816" s="979"/>
      <c r="HD816" s="979"/>
      <c r="HE816" s="979"/>
      <c r="HF816" s="979"/>
      <c r="HG816" s="979"/>
      <c r="HH816" s="979"/>
      <c r="HI816" s="979"/>
      <c r="HJ816" s="979"/>
      <c r="HK816" s="979"/>
      <c r="HL816" s="979"/>
      <c r="HM816" s="979"/>
      <c r="HN816" s="979"/>
      <c r="HO816" s="979"/>
      <c r="HP816" s="979"/>
      <c r="HQ816" s="979"/>
      <c r="HR816" s="979"/>
      <c r="HS816" s="979"/>
      <c r="HT816" s="979"/>
      <c r="HU816" s="979"/>
      <c r="HV816" s="979"/>
      <c r="HW816" s="979"/>
      <c r="HX816" s="979"/>
      <c r="HY816" s="979"/>
      <c r="HZ816" s="979"/>
      <c r="IA816" s="979"/>
      <c r="IB816" s="979"/>
      <c r="IC816" s="979"/>
      <c r="ID816" s="979"/>
      <c r="IE816" s="979"/>
      <c r="IF816" s="979"/>
      <c r="IG816" s="979"/>
      <c r="IH816" s="979"/>
      <c r="II816" s="979"/>
      <c r="IJ816" s="979"/>
      <c r="IK816" s="979"/>
      <c r="IL816" s="979"/>
      <c r="IM816" s="979"/>
      <c r="IN816" s="979"/>
      <c r="IO816" s="979"/>
      <c r="IP816" s="979"/>
      <c r="IQ816" s="979"/>
      <c r="IR816" s="979"/>
      <c r="IS816" s="979"/>
      <c r="IT816" s="979"/>
      <c r="IU816" s="979"/>
      <c r="IV816" s="979"/>
      <c r="IW816" s="979"/>
      <c r="IX816" s="979"/>
      <c r="IY816" s="979"/>
      <c r="IZ816" s="979"/>
      <c r="JA816" s="979"/>
      <c r="JB816" s="979"/>
      <c r="JC816" s="979"/>
      <c r="JD816" s="979"/>
      <c r="JE816" s="979"/>
      <c r="JF816" s="979"/>
      <c r="JG816" s="979"/>
      <c r="JH816" s="979"/>
      <c r="JI816" s="979"/>
      <c r="JJ816" s="979"/>
      <c r="JK816" s="979"/>
      <c r="JL816" s="979"/>
      <c r="JM816" s="979"/>
      <c r="JN816" s="979"/>
      <c r="JO816" s="979"/>
      <c r="JP816" s="979"/>
      <c r="JQ816" s="979"/>
      <c r="JR816" s="979"/>
      <c r="JS816" s="979"/>
      <c r="JT816" s="979"/>
      <c r="JU816" s="979"/>
      <c r="JV816" s="979"/>
      <c r="JW816" s="979"/>
      <c r="JX816" s="979"/>
      <c r="JY816" s="979"/>
      <c r="JZ816" s="979"/>
      <c r="KA816" s="979"/>
      <c r="KB816" s="984"/>
    </row>
    <row r="817" spans="1:289" ht="15" customHeight="1" x14ac:dyDescent="0.25">
      <c r="B817" s="1590" t="s">
        <v>1948</v>
      </c>
      <c r="C817" s="1588" t="str">
        <v/>
      </c>
      <c r="D817" s="1588" t="str">
        <v/>
      </c>
      <c r="E817" s="1588" t="str">
        <v/>
      </c>
      <c r="F817" s="1588" t="str">
        <v/>
      </c>
      <c r="G817" s="1588" t="str">
        <v/>
      </c>
      <c r="H817" s="979"/>
      <c r="I817" s="979"/>
      <c r="J817" s="979"/>
      <c r="K817" s="979"/>
      <c r="L817" s="979"/>
      <c r="M817" s="979"/>
      <c r="N817" s="979"/>
      <c r="O817" s="979"/>
      <c r="P817" s="979"/>
      <c r="Q817" s="979"/>
      <c r="R817" s="979"/>
      <c r="S817" s="979"/>
      <c r="T817" s="979"/>
      <c r="U817" s="979"/>
      <c r="V817" s="979"/>
      <c r="W817" s="979"/>
      <c r="X817" s="979"/>
      <c r="Y817" s="979"/>
      <c r="Z817" s="979"/>
      <c r="AA817" s="979"/>
      <c r="AB817" s="979"/>
      <c r="AC817" s="979"/>
      <c r="AD817" s="979"/>
      <c r="AE817" s="979"/>
      <c r="AF817" s="979"/>
      <c r="AG817" s="979"/>
      <c r="AH817" s="979"/>
      <c r="AI817" s="979"/>
      <c r="AJ817" s="979"/>
      <c r="AK817" s="979"/>
      <c r="AL817" s="979"/>
      <c r="AM817" s="979"/>
      <c r="AN817" s="979"/>
      <c r="AO817" s="979"/>
      <c r="AP817" s="979"/>
      <c r="AQ817" s="979"/>
      <c r="AR817" s="979"/>
      <c r="AS817" s="979"/>
      <c r="AT817" s="979"/>
      <c r="AU817" s="979"/>
      <c r="AV817" s="979"/>
      <c r="AW817" s="979"/>
      <c r="AX817" s="979"/>
      <c r="AY817" s="979"/>
      <c r="AZ817" s="979"/>
      <c r="BA817" s="979"/>
      <c r="BB817" s="979"/>
      <c r="BC817" s="979"/>
      <c r="BD817" s="979"/>
      <c r="BE817" s="979"/>
      <c r="BF817" s="979"/>
      <c r="BG817" s="979"/>
      <c r="BH817" s="979"/>
      <c r="BI817" s="979"/>
      <c r="BJ817" s="979"/>
      <c r="BK817" s="979"/>
      <c r="BL817" s="979"/>
      <c r="BM817" s="979"/>
      <c r="BN817" s="979"/>
      <c r="BO817" s="979"/>
      <c r="BP817" s="979"/>
      <c r="BQ817" s="979"/>
      <c r="BR817" s="979"/>
      <c r="BS817" s="979"/>
      <c r="BT817" s="979"/>
      <c r="BU817" s="979"/>
      <c r="BV817" s="979"/>
      <c r="BW817" s="979"/>
      <c r="BX817" s="979"/>
      <c r="BY817" s="979"/>
      <c r="BZ817" s="979"/>
      <c r="CA817" s="979"/>
      <c r="CB817" s="979"/>
      <c r="CC817" s="979"/>
      <c r="CD817" s="979"/>
      <c r="CE817" s="979"/>
      <c r="CF817" s="979"/>
      <c r="CG817" s="979"/>
      <c r="CH817" s="979"/>
      <c r="CI817" s="979"/>
      <c r="CJ817" s="979"/>
      <c r="CK817" s="979"/>
      <c r="CL817" s="979"/>
      <c r="CM817" s="979"/>
      <c r="CN817" s="979"/>
      <c r="CO817" s="979"/>
      <c r="CP817" s="979"/>
      <c r="CQ817" s="979"/>
      <c r="CR817" s="979"/>
      <c r="CS817" s="979"/>
      <c r="CT817" s="979"/>
      <c r="CU817" s="979"/>
      <c r="CV817" s="979"/>
      <c r="CW817" s="979"/>
      <c r="CX817" s="979"/>
      <c r="CY817" s="979"/>
      <c r="CZ817" s="979"/>
      <c r="DA817" s="979"/>
      <c r="DB817" s="979"/>
      <c r="DC817" s="979"/>
      <c r="DD817" s="979"/>
      <c r="DE817" s="979"/>
      <c r="DF817" s="979"/>
      <c r="DG817" s="979"/>
      <c r="DH817" s="979"/>
      <c r="DI817" s="979"/>
      <c r="DJ817" s="979"/>
      <c r="DK817" s="979"/>
      <c r="DL817" s="979"/>
      <c r="DM817" s="979"/>
      <c r="DN817" s="979"/>
      <c r="DO817" s="979"/>
      <c r="DP817" s="979"/>
      <c r="DQ817" s="979"/>
      <c r="DR817" s="979"/>
      <c r="DS817" s="979"/>
      <c r="DT817" s="979"/>
      <c r="DU817" s="979"/>
      <c r="DV817" s="979"/>
      <c r="DW817" s="979"/>
      <c r="DX817" s="979"/>
      <c r="DY817" s="979"/>
      <c r="DZ817" s="979"/>
      <c r="EA817" s="979"/>
      <c r="EB817" s="979"/>
      <c r="EC817" s="979"/>
      <c r="ED817" s="979"/>
      <c r="EE817" s="979"/>
      <c r="EF817" s="979"/>
      <c r="EG817" s="979"/>
      <c r="EH817" s="979"/>
      <c r="EI817" s="979"/>
      <c r="EJ817" s="979"/>
      <c r="EK817" s="979"/>
      <c r="EL817" s="979"/>
      <c r="EM817" s="979"/>
      <c r="EN817" s="979"/>
      <c r="EO817" s="979"/>
      <c r="EP817" s="979"/>
      <c r="EQ817" s="979"/>
      <c r="ER817" s="979"/>
      <c r="ES817" s="979"/>
      <c r="ET817" s="979"/>
      <c r="EU817" s="979"/>
      <c r="EV817" s="979"/>
      <c r="EW817" s="979"/>
      <c r="EX817" s="979"/>
      <c r="EY817" s="979"/>
      <c r="EZ817" s="979"/>
      <c r="FA817" s="979"/>
      <c r="FB817" s="979"/>
      <c r="FC817" s="979"/>
      <c r="FD817" s="979"/>
      <c r="FE817" s="979"/>
      <c r="FF817" s="979"/>
      <c r="FG817" s="979"/>
      <c r="FH817" s="979"/>
      <c r="FI817" s="979"/>
      <c r="FJ817" s="979"/>
      <c r="FK817" s="979"/>
      <c r="FL817" s="979"/>
      <c r="FM817" s="979"/>
      <c r="FN817" s="979"/>
      <c r="FO817" s="979"/>
      <c r="FP817" s="979"/>
      <c r="FQ817" s="979"/>
      <c r="FR817" s="979"/>
      <c r="FS817" s="979"/>
      <c r="FT817" s="979"/>
      <c r="FU817" s="979"/>
      <c r="FV817" s="979"/>
      <c r="FW817" s="979"/>
      <c r="FX817" s="979"/>
      <c r="FY817" s="979"/>
      <c r="FZ817" s="979"/>
      <c r="GA817" s="979"/>
      <c r="GB817" s="979"/>
      <c r="GC817" s="979"/>
      <c r="GD817" s="979"/>
      <c r="GE817" s="979"/>
      <c r="GF817" s="979"/>
      <c r="GG817" s="979"/>
      <c r="GH817" s="979"/>
      <c r="GI817" s="979"/>
      <c r="GJ817" s="979"/>
      <c r="GK817" s="979"/>
      <c r="GL817" s="979"/>
      <c r="GM817" s="979"/>
      <c r="GN817" s="979"/>
      <c r="GO817" s="979"/>
      <c r="GP817" s="979"/>
      <c r="GQ817" s="979"/>
      <c r="GR817" s="979"/>
      <c r="GS817" s="979"/>
      <c r="GT817" s="979"/>
      <c r="GU817" s="979"/>
      <c r="GV817" s="979"/>
      <c r="GW817" s="979"/>
      <c r="GX817" s="979"/>
      <c r="GY817" s="979"/>
      <c r="GZ817" s="979"/>
      <c r="HA817" s="979"/>
      <c r="HB817" s="979"/>
      <c r="HC817" s="979"/>
      <c r="HD817" s="979"/>
      <c r="HE817" s="979"/>
      <c r="HF817" s="979"/>
      <c r="HG817" s="979"/>
      <c r="HH817" s="979"/>
      <c r="HI817" s="979"/>
      <c r="HJ817" s="979"/>
      <c r="HK817" s="979"/>
      <c r="HL817" s="979"/>
      <c r="HM817" s="979"/>
      <c r="HN817" s="979"/>
      <c r="HO817" s="979"/>
      <c r="HP817" s="979"/>
      <c r="HQ817" s="979"/>
      <c r="HR817" s="979"/>
      <c r="HS817" s="979"/>
      <c r="HT817" s="979"/>
      <c r="HU817" s="979"/>
      <c r="HV817" s="979"/>
      <c r="HW817" s="979"/>
      <c r="HX817" s="979"/>
      <c r="HY817" s="979"/>
      <c r="HZ817" s="979"/>
      <c r="IA817" s="979"/>
      <c r="IB817" s="979"/>
      <c r="IC817" s="979"/>
      <c r="ID817" s="979"/>
      <c r="IE817" s="979"/>
      <c r="IF817" s="979"/>
      <c r="IG817" s="979"/>
      <c r="IH817" s="979"/>
      <c r="II817" s="979"/>
      <c r="IJ817" s="979"/>
      <c r="IK817" s="979"/>
      <c r="IL817" s="979"/>
      <c r="IM817" s="979"/>
      <c r="IN817" s="979"/>
      <c r="IO817" s="979"/>
      <c r="IP817" s="979"/>
      <c r="IQ817" s="979"/>
      <c r="IR817" s="979"/>
      <c r="IS817" s="979"/>
      <c r="IT817" s="979"/>
      <c r="IU817" s="979"/>
      <c r="IV817" s="979"/>
      <c r="IW817" s="979"/>
      <c r="IX817" s="979"/>
      <c r="IY817" s="979"/>
      <c r="IZ817" s="979"/>
      <c r="JA817" s="979"/>
      <c r="JB817" s="979"/>
      <c r="JC817" s="979"/>
      <c r="JD817" s="979"/>
      <c r="JE817" s="979"/>
      <c r="JF817" s="979"/>
      <c r="JG817" s="979"/>
      <c r="JH817" s="979"/>
      <c r="JI817" s="979"/>
      <c r="JJ817" s="979"/>
      <c r="JK817" s="979"/>
      <c r="JL817" s="979"/>
      <c r="JM817" s="979"/>
      <c r="JN817" s="979"/>
      <c r="JO817" s="979"/>
      <c r="JP817" s="979"/>
      <c r="JQ817" s="979"/>
      <c r="JR817" s="979"/>
      <c r="JS817" s="979"/>
      <c r="JT817" s="979"/>
      <c r="JU817" s="979"/>
      <c r="JV817" s="979"/>
      <c r="JW817" s="979"/>
      <c r="JX817" s="979"/>
      <c r="JY817" s="979"/>
      <c r="JZ817" s="979"/>
      <c r="KA817" s="979"/>
      <c r="KB817" s="984"/>
    </row>
    <row r="818" spans="1:289" ht="15" customHeight="1" x14ac:dyDescent="0.25">
      <c r="B818" s="1590" t="s">
        <v>1949</v>
      </c>
      <c r="C818" s="1588" t="str">
        <v/>
      </c>
      <c r="D818" s="1588" t="str">
        <v/>
      </c>
      <c r="E818" s="1588" t="str">
        <v/>
      </c>
      <c r="F818" s="1588" t="str">
        <v/>
      </c>
      <c r="G818" s="1588" t="str">
        <v/>
      </c>
      <c r="H818" s="979"/>
      <c r="I818" s="979"/>
      <c r="J818" s="979"/>
      <c r="K818" s="979"/>
      <c r="L818" s="979"/>
      <c r="M818" s="979"/>
      <c r="N818" s="979"/>
      <c r="O818" s="979"/>
      <c r="P818" s="979"/>
      <c r="Q818" s="979"/>
      <c r="R818" s="979"/>
      <c r="S818" s="979"/>
      <c r="T818" s="979"/>
      <c r="U818" s="979"/>
      <c r="V818" s="979"/>
      <c r="W818" s="979"/>
      <c r="X818" s="979"/>
      <c r="Y818" s="979"/>
      <c r="Z818" s="979"/>
      <c r="AA818" s="979"/>
      <c r="AB818" s="979"/>
      <c r="AC818" s="979"/>
      <c r="AD818" s="979"/>
      <c r="AE818" s="979"/>
      <c r="AF818" s="979"/>
      <c r="AG818" s="979"/>
      <c r="AH818" s="979"/>
      <c r="AI818" s="979"/>
      <c r="AJ818" s="979"/>
      <c r="AK818" s="979"/>
      <c r="AL818" s="979"/>
      <c r="AM818" s="979"/>
      <c r="AN818" s="979"/>
      <c r="AO818" s="979"/>
      <c r="AP818" s="979"/>
      <c r="AQ818" s="979"/>
      <c r="AR818" s="979"/>
      <c r="AS818" s="979"/>
      <c r="AT818" s="979"/>
      <c r="AU818" s="979"/>
      <c r="AV818" s="979"/>
      <c r="AW818" s="979"/>
      <c r="AX818" s="979"/>
      <c r="AY818" s="979"/>
      <c r="AZ818" s="979"/>
      <c r="BA818" s="979"/>
      <c r="BB818" s="979"/>
      <c r="BC818" s="979"/>
      <c r="BD818" s="979"/>
      <c r="BE818" s="979"/>
      <c r="BF818" s="979"/>
      <c r="BG818" s="979"/>
      <c r="BH818" s="979"/>
      <c r="BI818" s="979"/>
      <c r="BJ818" s="979"/>
      <c r="BK818" s="979"/>
      <c r="BL818" s="979"/>
      <c r="BM818" s="979"/>
      <c r="BN818" s="979"/>
      <c r="BO818" s="979"/>
      <c r="BP818" s="979"/>
      <c r="BQ818" s="979"/>
      <c r="BR818" s="979"/>
      <c r="BS818" s="979"/>
      <c r="BT818" s="979"/>
      <c r="BU818" s="979"/>
      <c r="BV818" s="979"/>
      <c r="BW818" s="979"/>
      <c r="BX818" s="979"/>
      <c r="BY818" s="979"/>
      <c r="BZ818" s="979"/>
      <c r="CA818" s="979"/>
      <c r="CB818" s="979"/>
      <c r="CC818" s="979"/>
      <c r="CD818" s="979"/>
      <c r="CE818" s="979"/>
      <c r="CF818" s="979"/>
      <c r="CG818" s="979"/>
      <c r="CH818" s="979"/>
      <c r="CI818" s="979"/>
      <c r="CJ818" s="979"/>
      <c r="CK818" s="979"/>
      <c r="CL818" s="979"/>
      <c r="CM818" s="979"/>
      <c r="CN818" s="979"/>
      <c r="CO818" s="979"/>
      <c r="CP818" s="979"/>
      <c r="CQ818" s="979"/>
      <c r="CR818" s="979"/>
      <c r="CS818" s="979"/>
      <c r="CT818" s="979"/>
      <c r="CU818" s="979"/>
      <c r="CV818" s="979"/>
      <c r="CW818" s="979"/>
      <c r="CX818" s="979"/>
      <c r="CY818" s="979"/>
      <c r="CZ818" s="979"/>
      <c r="DA818" s="979"/>
      <c r="DB818" s="979"/>
      <c r="DC818" s="979"/>
      <c r="DD818" s="979"/>
      <c r="DE818" s="979"/>
      <c r="DF818" s="979"/>
      <c r="DG818" s="979"/>
      <c r="DH818" s="979"/>
      <c r="DI818" s="979"/>
      <c r="DJ818" s="979"/>
      <c r="DK818" s="979"/>
      <c r="DL818" s="979"/>
      <c r="DM818" s="979"/>
      <c r="DN818" s="979"/>
      <c r="DO818" s="979"/>
      <c r="DP818" s="979"/>
      <c r="DQ818" s="979"/>
      <c r="DR818" s="979"/>
      <c r="DS818" s="979"/>
      <c r="DT818" s="979"/>
      <c r="DU818" s="979"/>
      <c r="DV818" s="979"/>
      <c r="DW818" s="979"/>
      <c r="DX818" s="979"/>
      <c r="DY818" s="979"/>
      <c r="DZ818" s="979"/>
      <c r="EA818" s="979"/>
      <c r="EB818" s="979"/>
      <c r="EC818" s="979"/>
      <c r="ED818" s="979"/>
      <c r="EE818" s="979"/>
      <c r="EF818" s="979"/>
      <c r="EG818" s="979"/>
      <c r="EH818" s="979"/>
      <c r="EI818" s="979"/>
      <c r="EJ818" s="979"/>
      <c r="EK818" s="979"/>
      <c r="EL818" s="979"/>
      <c r="EM818" s="979"/>
      <c r="EN818" s="979"/>
      <c r="EO818" s="979"/>
      <c r="EP818" s="979"/>
      <c r="EQ818" s="979"/>
      <c r="ER818" s="979"/>
      <c r="ES818" s="979"/>
      <c r="ET818" s="979"/>
      <c r="EU818" s="979"/>
      <c r="EV818" s="979"/>
      <c r="EW818" s="979"/>
      <c r="EX818" s="979"/>
      <c r="EY818" s="979"/>
      <c r="EZ818" s="979"/>
      <c r="FA818" s="979"/>
      <c r="FB818" s="979"/>
      <c r="FC818" s="979"/>
      <c r="FD818" s="979"/>
      <c r="FE818" s="979"/>
      <c r="FF818" s="979"/>
      <c r="FG818" s="979"/>
      <c r="FH818" s="979"/>
      <c r="FI818" s="979"/>
      <c r="FJ818" s="979"/>
      <c r="FK818" s="979"/>
      <c r="FL818" s="979"/>
      <c r="FM818" s="979"/>
      <c r="FN818" s="979"/>
      <c r="FO818" s="979"/>
      <c r="FP818" s="979"/>
      <c r="FQ818" s="979"/>
      <c r="FR818" s="979"/>
      <c r="FS818" s="979"/>
      <c r="FT818" s="979"/>
      <c r="FU818" s="979"/>
      <c r="FV818" s="979"/>
      <c r="FW818" s="979"/>
      <c r="FX818" s="979"/>
      <c r="FY818" s="979"/>
      <c r="FZ818" s="979"/>
      <c r="GA818" s="979"/>
      <c r="GB818" s="979"/>
      <c r="GC818" s="979"/>
      <c r="GD818" s="979"/>
      <c r="GE818" s="979"/>
      <c r="GF818" s="979"/>
      <c r="GG818" s="979"/>
      <c r="GH818" s="979"/>
      <c r="GI818" s="979"/>
      <c r="GJ818" s="979"/>
      <c r="GK818" s="979"/>
      <c r="GL818" s="979"/>
      <c r="GM818" s="979"/>
      <c r="GN818" s="979"/>
      <c r="GO818" s="979"/>
      <c r="GP818" s="979"/>
      <c r="GQ818" s="979"/>
      <c r="GR818" s="979"/>
      <c r="GS818" s="979"/>
      <c r="GT818" s="979"/>
      <c r="GU818" s="979"/>
      <c r="GV818" s="979"/>
      <c r="GW818" s="979"/>
      <c r="GX818" s="979"/>
      <c r="GY818" s="979"/>
      <c r="GZ818" s="979"/>
      <c r="HA818" s="979"/>
      <c r="HB818" s="979"/>
      <c r="HC818" s="979"/>
      <c r="HD818" s="979"/>
      <c r="HE818" s="979"/>
      <c r="HF818" s="979"/>
      <c r="HG818" s="979"/>
      <c r="HH818" s="979"/>
      <c r="HI818" s="979"/>
      <c r="HJ818" s="979"/>
      <c r="HK818" s="979"/>
      <c r="HL818" s="979"/>
      <c r="HM818" s="979"/>
      <c r="HN818" s="979"/>
      <c r="HO818" s="979"/>
      <c r="HP818" s="979"/>
      <c r="HQ818" s="979"/>
      <c r="HR818" s="979"/>
      <c r="HS818" s="979"/>
      <c r="HT818" s="979"/>
      <c r="HU818" s="979"/>
      <c r="HV818" s="979"/>
      <c r="HW818" s="979"/>
      <c r="HX818" s="979"/>
      <c r="HY818" s="979"/>
      <c r="HZ818" s="979"/>
      <c r="IA818" s="979"/>
      <c r="IB818" s="979"/>
      <c r="IC818" s="979"/>
      <c r="ID818" s="979"/>
      <c r="IE818" s="979"/>
      <c r="IF818" s="979"/>
      <c r="IG818" s="979"/>
      <c r="IH818" s="979"/>
      <c r="II818" s="979"/>
      <c r="IJ818" s="979"/>
      <c r="IK818" s="979"/>
      <c r="IL818" s="979"/>
      <c r="IM818" s="979"/>
      <c r="IN818" s="979"/>
      <c r="IO818" s="979"/>
      <c r="IP818" s="979"/>
      <c r="IQ818" s="979"/>
      <c r="IR818" s="979"/>
      <c r="IS818" s="979"/>
      <c r="IT818" s="979"/>
      <c r="IU818" s="979"/>
      <c r="IV818" s="979"/>
      <c r="IW818" s="979"/>
      <c r="IX818" s="979"/>
      <c r="IY818" s="979"/>
      <c r="IZ818" s="979"/>
      <c r="JA818" s="979"/>
      <c r="JB818" s="979"/>
      <c r="JC818" s="979"/>
      <c r="JD818" s="979"/>
      <c r="JE818" s="979"/>
      <c r="JF818" s="979"/>
      <c r="JG818" s="979"/>
      <c r="JH818" s="979"/>
      <c r="JI818" s="979"/>
      <c r="JJ818" s="979"/>
      <c r="JK818" s="979"/>
      <c r="JL818" s="979"/>
      <c r="JM818" s="979"/>
      <c r="JN818" s="979"/>
      <c r="JO818" s="979"/>
      <c r="JP818" s="979"/>
      <c r="JQ818" s="979"/>
      <c r="JR818" s="979"/>
      <c r="JS818" s="979"/>
      <c r="JT818" s="979"/>
      <c r="JU818" s="979"/>
      <c r="JV818" s="979"/>
      <c r="JW818" s="979"/>
      <c r="JX818" s="979"/>
      <c r="JY818" s="979"/>
      <c r="JZ818" s="979"/>
      <c r="KA818" s="979"/>
      <c r="KB818" s="984"/>
    </row>
    <row r="819" spans="1:289" ht="15" customHeight="1" x14ac:dyDescent="0.25">
      <c r="B819" s="1597" t="s">
        <v>1950</v>
      </c>
      <c r="C819" s="1588" t="str">
        <v/>
      </c>
      <c r="D819" s="1588" t="str">
        <v/>
      </c>
      <c r="E819" s="1588" t="str">
        <v/>
      </c>
      <c r="F819" s="1588" t="str">
        <v/>
      </c>
      <c r="G819" s="1588" t="str">
        <v/>
      </c>
      <c r="H819" s="985"/>
      <c r="I819" s="985"/>
      <c r="J819" s="985"/>
      <c r="K819" s="985"/>
      <c r="L819" s="985"/>
      <c r="M819" s="985"/>
      <c r="N819" s="985"/>
      <c r="O819" s="985"/>
      <c r="P819" s="985"/>
      <c r="Q819" s="985"/>
      <c r="R819" s="985"/>
      <c r="S819" s="985"/>
      <c r="T819" s="985"/>
      <c r="U819" s="985"/>
      <c r="V819" s="985"/>
      <c r="W819" s="985"/>
      <c r="X819" s="985"/>
      <c r="Y819" s="985"/>
      <c r="Z819" s="985"/>
      <c r="AA819" s="985"/>
      <c r="AB819" s="985"/>
      <c r="AC819" s="985"/>
      <c r="AD819" s="985"/>
      <c r="AE819" s="985"/>
      <c r="AF819" s="985"/>
      <c r="AG819" s="985"/>
      <c r="AH819" s="985"/>
      <c r="AI819" s="985"/>
      <c r="AJ819" s="985"/>
      <c r="AK819" s="985"/>
      <c r="AL819" s="985"/>
      <c r="AM819" s="985"/>
      <c r="AN819" s="985"/>
      <c r="AO819" s="985"/>
      <c r="AP819" s="985"/>
      <c r="AQ819" s="985"/>
      <c r="AR819" s="985"/>
      <c r="AS819" s="985"/>
      <c r="AT819" s="985"/>
      <c r="AU819" s="985"/>
      <c r="AV819" s="985"/>
      <c r="AW819" s="985"/>
      <c r="AX819" s="985"/>
      <c r="AY819" s="985"/>
      <c r="AZ819" s="985"/>
      <c r="BA819" s="985"/>
      <c r="BB819" s="985"/>
      <c r="BC819" s="985"/>
      <c r="BD819" s="985"/>
      <c r="BE819" s="985"/>
      <c r="BF819" s="985"/>
      <c r="BG819" s="985"/>
      <c r="BH819" s="985"/>
      <c r="BI819" s="985"/>
      <c r="BJ819" s="985"/>
      <c r="BK819" s="985"/>
      <c r="BL819" s="985"/>
      <c r="BM819" s="985"/>
      <c r="BN819" s="985"/>
      <c r="BO819" s="985"/>
      <c r="BP819" s="985"/>
      <c r="BQ819" s="985"/>
      <c r="BR819" s="985"/>
      <c r="BS819" s="985"/>
      <c r="BT819" s="985"/>
      <c r="BU819" s="985"/>
      <c r="BV819" s="985"/>
      <c r="BW819" s="985"/>
      <c r="BX819" s="985"/>
      <c r="BY819" s="985"/>
      <c r="BZ819" s="985"/>
      <c r="CA819" s="985"/>
      <c r="CB819" s="985"/>
      <c r="CC819" s="985"/>
      <c r="CD819" s="985"/>
      <c r="CE819" s="985"/>
      <c r="CF819" s="985"/>
      <c r="CG819" s="985"/>
      <c r="CH819" s="985"/>
      <c r="CI819" s="985"/>
      <c r="CJ819" s="985"/>
      <c r="CK819" s="985"/>
      <c r="CL819" s="985"/>
      <c r="CM819" s="985"/>
      <c r="CN819" s="985"/>
      <c r="CO819" s="985"/>
      <c r="CP819" s="985"/>
      <c r="CQ819" s="985"/>
      <c r="CR819" s="985"/>
      <c r="CS819" s="985"/>
      <c r="CT819" s="985"/>
      <c r="CU819" s="985"/>
      <c r="CV819" s="985"/>
      <c r="CW819" s="985"/>
      <c r="CX819" s="985"/>
      <c r="CY819" s="985"/>
      <c r="CZ819" s="985"/>
      <c r="DA819" s="985"/>
      <c r="DB819" s="985"/>
      <c r="DC819" s="985"/>
      <c r="DD819" s="985"/>
      <c r="DE819" s="985"/>
      <c r="DF819" s="985"/>
      <c r="DG819" s="985"/>
      <c r="DH819" s="985"/>
      <c r="DI819" s="985"/>
      <c r="DJ819" s="985"/>
      <c r="DK819" s="985"/>
      <c r="DL819" s="985"/>
      <c r="DM819" s="985"/>
      <c r="DN819" s="985"/>
      <c r="DO819" s="985"/>
      <c r="DP819" s="985"/>
      <c r="DQ819" s="985"/>
      <c r="DR819" s="985"/>
      <c r="DS819" s="985"/>
      <c r="DT819" s="985"/>
      <c r="DU819" s="985"/>
      <c r="DV819" s="985"/>
      <c r="DW819" s="985"/>
      <c r="DX819" s="985"/>
      <c r="DY819" s="985"/>
      <c r="DZ819" s="985"/>
      <c r="EA819" s="985"/>
      <c r="EB819" s="985"/>
      <c r="EC819" s="985"/>
      <c r="ED819" s="985"/>
      <c r="EE819" s="985"/>
      <c r="EF819" s="985"/>
      <c r="EG819" s="985"/>
      <c r="EH819" s="985"/>
      <c r="EI819" s="985"/>
      <c r="EJ819" s="985"/>
      <c r="EK819" s="985"/>
      <c r="EL819" s="985"/>
      <c r="EM819" s="985"/>
      <c r="EN819" s="985"/>
      <c r="EO819" s="985"/>
      <c r="EP819" s="985"/>
      <c r="EQ819" s="985"/>
      <c r="ER819" s="985"/>
      <c r="ES819" s="985"/>
      <c r="ET819" s="985"/>
      <c r="EU819" s="985"/>
      <c r="EV819" s="985"/>
      <c r="EW819" s="985"/>
      <c r="EX819" s="985"/>
      <c r="EY819" s="985"/>
      <c r="EZ819" s="985"/>
      <c r="FA819" s="985"/>
      <c r="FB819" s="985"/>
      <c r="FC819" s="985"/>
      <c r="FD819" s="985"/>
      <c r="FE819" s="985"/>
      <c r="FF819" s="985"/>
      <c r="FG819" s="985"/>
      <c r="FH819" s="985"/>
      <c r="FI819" s="985"/>
      <c r="FJ819" s="985"/>
      <c r="FK819" s="985"/>
      <c r="FL819" s="985"/>
      <c r="FM819" s="985"/>
      <c r="FN819" s="985"/>
      <c r="FO819" s="985"/>
      <c r="FP819" s="985"/>
      <c r="FQ819" s="985"/>
      <c r="FR819" s="985"/>
      <c r="FS819" s="985"/>
      <c r="FT819" s="985"/>
      <c r="FU819" s="985"/>
      <c r="FV819" s="985"/>
      <c r="FW819" s="985"/>
      <c r="FX819" s="985"/>
      <c r="FY819" s="985"/>
      <c r="FZ819" s="985"/>
      <c r="GA819" s="985"/>
      <c r="GB819" s="985"/>
      <c r="GC819" s="985"/>
      <c r="GD819" s="985"/>
      <c r="GE819" s="985"/>
      <c r="GF819" s="985"/>
      <c r="GG819" s="985"/>
      <c r="GH819" s="985"/>
      <c r="GI819" s="985"/>
      <c r="GJ819" s="985"/>
      <c r="GK819" s="985"/>
      <c r="GL819" s="985"/>
      <c r="GM819" s="985"/>
      <c r="GN819" s="985"/>
      <c r="GO819" s="985"/>
      <c r="GP819" s="985"/>
      <c r="GQ819" s="985"/>
      <c r="GR819" s="985"/>
      <c r="GS819" s="985"/>
      <c r="GT819" s="985"/>
      <c r="GU819" s="985"/>
      <c r="GV819" s="985"/>
      <c r="GW819" s="985"/>
      <c r="GX819" s="985"/>
      <c r="GY819" s="985"/>
      <c r="GZ819" s="985"/>
      <c r="HA819" s="985"/>
      <c r="HB819" s="985"/>
      <c r="HC819" s="985"/>
      <c r="HD819" s="985"/>
      <c r="HE819" s="985"/>
      <c r="HF819" s="985"/>
      <c r="HG819" s="985"/>
      <c r="HH819" s="985"/>
      <c r="HI819" s="985"/>
      <c r="HJ819" s="985"/>
      <c r="HK819" s="985"/>
      <c r="HL819" s="985"/>
      <c r="HM819" s="985"/>
      <c r="HN819" s="985"/>
      <c r="HO819" s="985"/>
      <c r="HP819" s="985"/>
      <c r="HQ819" s="985"/>
      <c r="HR819" s="985"/>
      <c r="HS819" s="985"/>
      <c r="HT819" s="985"/>
      <c r="HU819" s="985"/>
      <c r="HV819" s="985"/>
      <c r="HW819" s="985"/>
      <c r="HX819" s="985"/>
      <c r="HY819" s="985"/>
      <c r="HZ819" s="985"/>
      <c r="IA819" s="985"/>
      <c r="IB819" s="985"/>
      <c r="IC819" s="985"/>
      <c r="ID819" s="985"/>
      <c r="IE819" s="985"/>
      <c r="IF819" s="985"/>
      <c r="IG819" s="985"/>
      <c r="IH819" s="985"/>
      <c r="II819" s="985"/>
      <c r="IJ819" s="985"/>
      <c r="IK819" s="985"/>
      <c r="IL819" s="985"/>
      <c r="IM819" s="985"/>
      <c r="IN819" s="985"/>
      <c r="IO819" s="985"/>
      <c r="IP819" s="985"/>
      <c r="IQ819" s="985"/>
      <c r="IR819" s="985"/>
      <c r="IS819" s="985"/>
      <c r="IT819" s="985"/>
      <c r="IU819" s="985"/>
      <c r="IV819" s="985"/>
      <c r="IW819" s="985"/>
      <c r="IX819" s="985"/>
      <c r="IY819" s="985"/>
      <c r="IZ819" s="985"/>
      <c r="JA819" s="985"/>
      <c r="JB819" s="985"/>
      <c r="JC819" s="985"/>
      <c r="JD819" s="985"/>
      <c r="JE819" s="985"/>
      <c r="JF819" s="985"/>
      <c r="JG819" s="985"/>
      <c r="JH819" s="985"/>
      <c r="JI819" s="985"/>
      <c r="JJ819" s="985"/>
      <c r="JK819" s="985"/>
      <c r="JL819" s="985"/>
      <c r="JM819" s="985"/>
      <c r="JN819" s="985"/>
      <c r="JO819" s="985"/>
      <c r="JP819" s="985"/>
      <c r="JQ819" s="985"/>
      <c r="JR819" s="985"/>
      <c r="JS819" s="985"/>
      <c r="JT819" s="985"/>
      <c r="JU819" s="985"/>
      <c r="JV819" s="985"/>
      <c r="JW819" s="985"/>
      <c r="JX819" s="985"/>
      <c r="JY819" s="985"/>
      <c r="JZ819" s="985"/>
      <c r="KA819" s="985"/>
      <c r="KB819" s="986"/>
    </row>
    <row r="820" spans="1:289" ht="15" customHeight="1" x14ac:dyDescent="0.25">
      <c r="B820" s="1608" t="s">
        <v>331</v>
      </c>
      <c r="C820" s="221"/>
      <c r="D820" s="221"/>
      <c r="E820" s="221"/>
      <c r="F820" s="221"/>
      <c r="G820" s="221"/>
      <c r="H820" s="987"/>
      <c r="I820" s="987"/>
      <c r="J820" s="987"/>
      <c r="K820" s="987"/>
      <c r="L820" s="987"/>
      <c r="M820" s="987"/>
      <c r="N820" s="987"/>
      <c r="O820" s="987"/>
      <c r="P820" s="987"/>
      <c r="Q820" s="987"/>
      <c r="R820" s="987"/>
      <c r="S820" s="987"/>
      <c r="T820" s="987"/>
      <c r="U820" s="987"/>
      <c r="V820" s="987"/>
      <c r="W820" s="987"/>
      <c r="X820" s="987"/>
      <c r="Y820" s="987"/>
      <c r="Z820" s="987"/>
      <c r="AA820" s="987"/>
      <c r="AB820" s="987"/>
      <c r="AC820" s="987"/>
      <c r="AD820" s="987"/>
      <c r="AE820" s="987"/>
      <c r="AF820" s="987"/>
      <c r="AG820" s="987"/>
      <c r="AH820" s="987"/>
      <c r="AI820" s="987"/>
      <c r="AJ820" s="987"/>
      <c r="AK820" s="987"/>
      <c r="AL820" s="987"/>
      <c r="AM820" s="987"/>
      <c r="AN820" s="987"/>
      <c r="AO820" s="987"/>
      <c r="AP820" s="987"/>
      <c r="AQ820" s="987"/>
      <c r="AR820" s="987"/>
      <c r="AS820" s="987"/>
      <c r="AT820" s="987"/>
      <c r="AU820" s="987"/>
      <c r="AV820" s="987"/>
      <c r="AW820" s="987"/>
      <c r="AX820" s="987"/>
      <c r="AY820" s="987"/>
      <c r="AZ820" s="987"/>
      <c r="BA820" s="987"/>
      <c r="BB820" s="987"/>
      <c r="BC820" s="987"/>
      <c r="BD820" s="987"/>
      <c r="BE820" s="987"/>
      <c r="BF820" s="987"/>
      <c r="BG820" s="987"/>
      <c r="BH820" s="987"/>
      <c r="BI820" s="987"/>
      <c r="BJ820" s="987"/>
      <c r="BK820" s="987"/>
      <c r="BL820" s="987"/>
      <c r="BM820" s="987"/>
      <c r="BN820" s="987"/>
      <c r="BO820" s="987"/>
      <c r="BP820" s="987"/>
      <c r="BQ820" s="987"/>
      <c r="BR820" s="987"/>
      <c r="BS820" s="987"/>
      <c r="BT820" s="987"/>
      <c r="BU820" s="987"/>
      <c r="BV820" s="987"/>
      <c r="BW820" s="987"/>
      <c r="BX820" s="987"/>
      <c r="BY820" s="987"/>
      <c r="BZ820" s="987"/>
      <c r="CA820" s="987"/>
      <c r="CB820" s="987"/>
      <c r="CC820" s="987"/>
      <c r="CD820" s="987"/>
      <c r="CE820" s="987"/>
      <c r="CF820" s="987"/>
      <c r="CG820" s="987"/>
      <c r="CH820" s="987"/>
      <c r="CI820" s="987"/>
      <c r="CJ820" s="987"/>
      <c r="CK820" s="987"/>
      <c r="CL820" s="987"/>
      <c r="CM820" s="987"/>
      <c r="CN820" s="987"/>
      <c r="CO820" s="987"/>
      <c r="CP820" s="987"/>
      <c r="CQ820" s="987"/>
      <c r="CR820" s="987"/>
      <c r="CS820" s="987"/>
      <c r="CT820" s="987"/>
      <c r="CU820" s="987"/>
      <c r="CV820" s="987"/>
      <c r="CW820" s="987"/>
      <c r="CX820" s="987"/>
      <c r="CY820" s="987"/>
      <c r="CZ820" s="987"/>
      <c r="DA820" s="987"/>
      <c r="DB820" s="987"/>
      <c r="DC820" s="987"/>
      <c r="DD820" s="987"/>
      <c r="DE820" s="987"/>
      <c r="DF820" s="987"/>
      <c r="DG820" s="987"/>
      <c r="DH820" s="987"/>
      <c r="DI820" s="987"/>
      <c r="DJ820" s="987"/>
      <c r="DK820" s="987"/>
      <c r="DL820" s="987"/>
      <c r="DM820" s="987"/>
      <c r="DN820" s="987"/>
      <c r="DO820" s="987"/>
      <c r="DP820" s="987"/>
      <c r="DQ820" s="987"/>
      <c r="DR820" s="987"/>
      <c r="DS820" s="987"/>
      <c r="DT820" s="987"/>
      <c r="DU820" s="987"/>
      <c r="DV820" s="987"/>
      <c r="DW820" s="987"/>
      <c r="DX820" s="987"/>
      <c r="DY820" s="987"/>
      <c r="DZ820" s="987"/>
      <c r="EA820" s="987"/>
      <c r="EB820" s="987"/>
      <c r="EC820" s="987"/>
      <c r="ED820" s="987"/>
      <c r="EE820" s="987"/>
      <c r="EF820" s="987"/>
      <c r="EG820" s="987"/>
      <c r="EH820" s="987"/>
      <c r="EI820" s="987"/>
      <c r="EJ820" s="987"/>
      <c r="EK820" s="987"/>
      <c r="EL820" s="987"/>
      <c r="EM820" s="987"/>
      <c r="EN820" s="987"/>
      <c r="EO820" s="987"/>
      <c r="EP820" s="987"/>
      <c r="EQ820" s="987"/>
      <c r="ER820" s="987"/>
      <c r="ES820" s="987"/>
      <c r="ET820" s="987"/>
      <c r="EU820" s="987"/>
      <c r="EV820" s="987"/>
      <c r="EW820" s="987"/>
      <c r="EX820" s="987"/>
      <c r="EY820" s="987"/>
      <c r="EZ820" s="987"/>
      <c r="FA820" s="987"/>
      <c r="FB820" s="987"/>
      <c r="FC820" s="987"/>
      <c r="FD820" s="987"/>
      <c r="FE820" s="987"/>
      <c r="FF820" s="987"/>
      <c r="FG820" s="987"/>
      <c r="FH820" s="987"/>
      <c r="FI820" s="987"/>
      <c r="FJ820" s="987"/>
      <c r="FK820" s="987"/>
      <c r="FL820" s="987"/>
      <c r="FM820" s="987"/>
      <c r="FN820" s="987"/>
      <c r="FO820" s="987"/>
      <c r="FP820" s="987"/>
      <c r="FQ820" s="987"/>
      <c r="FR820" s="987"/>
      <c r="FS820" s="987"/>
      <c r="FT820" s="987"/>
      <c r="FU820" s="987"/>
      <c r="FV820" s="987"/>
      <c r="FW820" s="987"/>
      <c r="FX820" s="987"/>
      <c r="FY820" s="987"/>
      <c r="FZ820" s="987"/>
      <c r="GA820" s="987"/>
      <c r="GB820" s="987"/>
      <c r="GC820" s="987"/>
      <c r="GD820" s="987"/>
      <c r="GE820" s="987"/>
      <c r="GF820" s="987"/>
      <c r="GG820" s="987"/>
      <c r="GH820" s="987"/>
      <c r="GI820" s="987"/>
      <c r="GJ820" s="987"/>
      <c r="GK820" s="987"/>
      <c r="GL820" s="987"/>
      <c r="GM820" s="987"/>
      <c r="GN820" s="987"/>
      <c r="GO820" s="987"/>
      <c r="GP820" s="987"/>
      <c r="GQ820" s="987"/>
      <c r="GR820" s="987"/>
      <c r="GS820" s="987"/>
      <c r="GT820" s="987"/>
      <c r="GU820" s="987"/>
      <c r="GV820" s="987"/>
      <c r="GW820" s="987"/>
      <c r="GX820" s="987"/>
      <c r="GY820" s="987"/>
      <c r="GZ820" s="987"/>
      <c r="HA820" s="987"/>
      <c r="HB820" s="987"/>
      <c r="HC820" s="987"/>
      <c r="HD820" s="987"/>
      <c r="HE820" s="987"/>
      <c r="HF820" s="987"/>
      <c r="HG820" s="987"/>
      <c r="HH820" s="987"/>
      <c r="HI820" s="987"/>
      <c r="HJ820" s="987"/>
      <c r="HK820" s="987"/>
      <c r="HL820" s="987"/>
      <c r="HM820" s="987"/>
      <c r="HN820" s="987"/>
      <c r="HO820" s="987"/>
      <c r="HP820" s="987"/>
      <c r="HQ820" s="987"/>
      <c r="HR820" s="987"/>
      <c r="HS820" s="987"/>
      <c r="HT820" s="987"/>
      <c r="HU820" s="987"/>
      <c r="HV820" s="987"/>
      <c r="HW820" s="987"/>
      <c r="HX820" s="987"/>
      <c r="HY820" s="987"/>
      <c r="HZ820" s="987"/>
      <c r="IA820" s="987"/>
      <c r="IB820" s="987"/>
      <c r="IC820" s="987"/>
      <c r="ID820" s="987"/>
      <c r="IE820" s="987"/>
      <c r="IF820" s="987"/>
      <c r="IG820" s="987"/>
      <c r="IH820" s="987"/>
      <c r="II820" s="987"/>
      <c r="IJ820" s="987"/>
      <c r="IK820" s="987"/>
      <c r="IL820" s="987"/>
      <c r="IM820" s="987"/>
      <c r="IN820" s="987"/>
      <c r="IO820" s="987"/>
      <c r="IP820" s="987"/>
      <c r="IQ820" s="987"/>
      <c r="IR820" s="987"/>
      <c r="IS820" s="987"/>
      <c r="IT820" s="987"/>
      <c r="IU820" s="987"/>
      <c r="IV820" s="987"/>
      <c r="IW820" s="987"/>
      <c r="IX820" s="987"/>
      <c r="IY820" s="987"/>
      <c r="IZ820" s="987"/>
      <c r="JA820" s="987"/>
      <c r="JB820" s="987"/>
      <c r="JC820" s="987"/>
      <c r="JD820" s="987"/>
      <c r="JE820" s="987"/>
      <c r="JF820" s="987"/>
      <c r="JG820" s="987"/>
      <c r="JH820" s="987"/>
      <c r="JI820" s="987"/>
      <c r="JJ820" s="987"/>
      <c r="JK820" s="987"/>
      <c r="JL820" s="987"/>
      <c r="JM820" s="987"/>
      <c r="JN820" s="987"/>
      <c r="JO820" s="987"/>
      <c r="JP820" s="987"/>
      <c r="JQ820" s="987"/>
      <c r="JR820" s="987"/>
      <c r="JS820" s="987"/>
      <c r="JT820" s="987"/>
      <c r="JU820" s="987"/>
      <c r="JV820" s="987"/>
      <c r="JW820" s="987"/>
      <c r="JX820" s="987"/>
      <c r="JY820" s="987"/>
      <c r="JZ820" s="987"/>
      <c r="KA820" s="987"/>
      <c r="KB820" s="988"/>
    </row>
    <row r="821" spans="1:289" ht="15" customHeight="1" x14ac:dyDescent="0.25">
      <c r="D821" s="72"/>
      <c r="E821" s="72"/>
      <c r="F821" s="72"/>
      <c r="G821" s="72"/>
    </row>
    <row r="822" spans="1:289" ht="45" customHeight="1" x14ac:dyDescent="0.25">
      <c r="A822" s="252" t="s">
        <v>1776</v>
      </c>
      <c r="B822" s="253"/>
      <c r="C822" s="253"/>
      <c r="D822" s="222"/>
      <c r="E822" s="222"/>
      <c r="F822" s="222"/>
      <c r="G822" s="222"/>
      <c r="H822" s="223"/>
      <c r="I822" s="223"/>
      <c r="J822" s="223"/>
      <c r="K822" s="223"/>
      <c r="L822" s="223"/>
      <c r="M822" s="223"/>
      <c r="N822" s="223"/>
      <c r="O822" s="223"/>
      <c r="P822" s="223"/>
      <c r="Q822" s="223"/>
      <c r="R822" s="223"/>
      <c r="S822" s="223"/>
      <c r="T822" s="223"/>
      <c r="U822" s="223"/>
      <c r="V822" s="223"/>
      <c r="W822" s="223"/>
      <c r="X822" s="223"/>
      <c r="Y822" s="223"/>
      <c r="Z822" s="223"/>
      <c r="AA822" s="223"/>
      <c r="AB822" s="223"/>
      <c r="AC822" s="223"/>
      <c r="AD822" s="223"/>
      <c r="AE822" s="223"/>
      <c r="AF822" s="223"/>
      <c r="AG822" s="223"/>
      <c r="AH822" s="223"/>
      <c r="AI822" s="223"/>
      <c r="AJ822" s="223"/>
      <c r="AK822" s="223"/>
      <c r="AL822" s="223"/>
      <c r="AM822" s="223"/>
      <c r="AN822" s="223"/>
      <c r="AO822" s="223"/>
      <c r="AP822" s="223"/>
      <c r="AQ822" s="223"/>
      <c r="AR822" s="223"/>
      <c r="AS822" s="223"/>
      <c r="AT822" s="223"/>
      <c r="AU822" s="223"/>
      <c r="AV822" s="223"/>
      <c r="AW822" s="223"/>
      <c r="AX822" s="223"/>
      <c r="AY822" s="223"/>
      <c r="AZ822" s="223"/>
      <c r="BA822" s="223"/>
      <c r="BB822" s="223"/>
      <c r="BC822" s="223"/>
      <c r="BD822" s="223"/>
      <c r="BE822" s="223"/>
      <c r="BF822" s="223"/>
      <c r="BG822" s="223"/>
      <c r="BH822" s="223"/>
      <c r="BI822" s="223"/>
      <c r="BJ822" s="223"/>
      <c r="BK822" s="223"/>
      <c r="BL822" s="223"/>
      <c r="BM822" s="223"/>
      <c r="BN822" s="223"/>
      <c r="BO822" s="223"/>
      <c r="BP822" s="223"/>
      <c r="BQ822" s="223"/>
      <c r="BR822" s="223"/>
      <c r="BS822" s="223"/>
      <c r="BT822" s="223"/>
      <c r="BU822" s="223"/>
      <c r="BV822" s="223"/>
      <c r="BW822" s="223"/>
      <c r="BX822" s="223"/>
      <c r="BY822" s="223"/>
      <c r="BZ822" s="223"/>
      <c r="CA822" s="223"/>
      <c r="CB822" s="223"/>
      <c r="CC822" s="223"/>
      <c r="CD822" s="223"/>
      <c r="CE822" s="223"/>
      <c r="CF822" s="223"/>
      <c r="CG822" s="223"/>
      <c r="CH822" s="223"/>
      <c r="CI822" s="223"/>
      <c r="CJ822" s="223"/>
      <c r="CK822" s="223"/>
      <c r="CL822" s="223"/>
      <c r="CM822" s="223"/>
      <c r="CN822" s="223"/>
      <c r="CO822" s="223"/>
      <c r="CP822" s="223"/>
      <c r="CQ822" s="223"/>
      <c r="CR822" s="223"/>
      <c r="CS822" s="223"/>
      <c r="CT822" s="223"/>
      <c r="CU822" s="223"/>
      <c r="CV822" s="223"/>
      <c r="CW822" s="223"/>
      <c r="CX822" s="223"/>
      <c r="CY822" s="223"/>
      <c r="CZ822" s="223"/>
      <c r="DA822" s="223"/>
      <c r="DB822" s="223"/>
      <c r="DC822" s="223"/>
      <c r="DD822" s="223"/>
      <c r="DE822" s="223"/>
      <c r="DF822" s="223"/>
      <c r="DG822" s="223"/>
      <c r="DH822" s="223"/>
      <c r="DI822" s="223"/>
      <c r="DJ822" s="223"/>
      <c r="DK822" s="223"/>
      <c r="DL822" s="223"/>
      <c r="DM822" s="223"/>
      <c r="DN822" s="223"/>
      <c r="DO822" s="223"/>
      <c r="DP822" s="223"/>
      <c r="DQ822" s="223"/>
      <c r="DR822" s="223"/>
      <c r="DS822" s="223"/>
      <c r="DT822" s="223"/>
      <c r="DU822" s="223"/>
      <c r="DV822" s="223"/>
      <c r="DW822" s="223"/>
      <c r="DX822" s="223"/>
      <c r="DY822" s="223"/>
      <c r="DZ822" s="223"/>
      <c r="EA822" s="223"/>
      <c r="EB822" s="223"/>
      <c r="EC822" s="223"/>
      <c r="ED822" s="223"/>
      <c r="EE822" s="223"/>
      <c r="EF822" s="223"/>
      <c r="EG822" s="223"/>
      <c r="EH822" s="223"/>
      <c r="EI822" s="223"/>
      <c r="EJ822" s="223"/>
      <c r="EK822" s="223"/>
      <c r="EL822" s="223"/>
      <c r="EM822" s="223"/>
      <c r="EN822" s="223"/>
      <c r="EO822" s="223"/>
      <c r="EP822" s="223"/>
      <c r="EQ822" s="223"/>
      <c r="ER822" s="223"/>
      <c r="ES822" s="223"/>
      <c r="ET822" s="223"/>
      <c r="EU822" s="223"/>
      <c r="EV822" s="223"/>
      <c r="EW822" s="223"/>
      <c r="EX822" s="223"/>
      <c r="EY822" s="223"/>
      <c r="EZ822" s="223"/>
      <c r="FA822" s="223"/>
      <c r="FB822" s="223"/>
      <c r="FC822" s="223"/>
      <c r="FD822" s="223"/>
      <c r="FE822" s="223"/>
      <c r="FF822" s="223"/>
      <c r="FG822" s="223"/>
      <c r="FH822" s="223"/>
      <c r="FI822" s="223"/>
      <c r="FJ822" s="223"/>
      <c r="FK822" s="223"/>
      <c r="FL822" s="223"/>
      <c r="FM822" s="223"/>
      <c r="FN822" s="223"/>
      <c r="FO822" s="223"/>
      <c r="FP822" s="223"/>
      <c r="FQ822" s="223"/>
      <c r="FR822" s="223"/>
      <c r="FS822" s="223"/>
      <c r="FT822" s="223"/>
      <c r="FU822" s="223"/>
      <c r="FV822" s="223"/>
      <c r="FW822" s="223"/>
      <c r="FX822" s="223"/>
      <c r="FY822" s="223"/>
      <c r="FZ822" s="223"/>
      <c r="GA822" s="223"/>
      <c r="GB822" s="223"/>
      <c r="GC822" s="223"/>
      <c r="GD822" s="223"/>
      <c r="GE822" s="223"/>
      <c r="GF822" s="223"/>
      <c r="GG822" s="223"/>
      <c r="GH822" s="223"/>
      <c r="GI822" s="223"/>
      <c r="GJ822" s="223"/>
      <c r="GK822" s="223"/>
      <c r="GL822" s="223"/>
      <c r="GM822" s="223"/>
      <c r="GN822" s="223"/>
      <c r="GO822" s="223"/>
      <c r="GP822" s="223"/>
      <c r="GQ822" s="223"/>
      <c r="GR822" s="223"/>
      <c r="GS822" s="223"/>
      <c r="GT822" s="223"/>
      <c r="GU822" s="223"/>
      <c r="GV822" s="223"/>
      <c r="GW822" s="223"/>
      <c r="GX822" s="223"/>
      <c r="GY822" s="223"/>
      <c r="GZ822" s="223"/>
      <c r="HA822" s="223"/>
      <c r="HB822" s="223"/>
      <c r="HC822" s="223"/>
      <c r="HD822" s="223"/>
      <c r="HE822" s="223"/>
      <c r="HF822" s="223"/>
      <c r="HG822" s="223"/>
      <c r="HH822" s="223"/>
      <c r="HI822" s="223"/>
      <c r="HJ822" s="223"/>
      <c r="HK822" s="223"/>
      <c r="HL822" s="223"/>
      <c r="HM822" s="223"/>
      <c r="HN822" s="223"/>
      <c r="HO822" s="223"/>
      <c r="HP822" s="223"/>
      <c r="HQ822" s="223"/>
      <c r="HR822" s="223"/>
      <c r="HS822" s="223"/>
      <c r="HT822" s="223"/>
      <c r="HU822" s="223"/>
      <c r="HV822" s="223"/>
      <c r="HW822" s="223"/>
      <c r="HX822" s="223"/>
      <c r="HY822" s="223"/>
      <c r="HZ822" s="223"/>
      <c r="IA822" s="223"/>
      <c r="IB822" s="223"/>
      <c r="IC822" s="223"/>
      <c r="ID822" s="223"/>
      <c r="IE822" s="223"/>
      <c r="IF822" s="223"/>
      <c r="IG822" s="223"/>
      <c r="IH822" s="223"/>
      <c r="II822" s="223"/>
      <c r="IJ822" s="223"/>
      <c r="IK822" s="223"/>
      <c r="IL822" s="223"/>
      <c r="IM822" s="223"/>
      <c r="IN822" s="223"/>
      <c r="IO822" s="223"/>
      <c r="IP822" s="223"/>
      <c r="IQ822" s="223"/>
      <c r="IR822" s="223"/>
      <c r="IS822" s="223"/>
      <c r="IT822" s="223"/>
      <c r="IU822" s="223"/>
      <c r="IV822" s="223"/>
      <c r="IW822" s="223"/>
      <c r="IX822" s="223"/>
      <c r="IY822" s="223"/>
      <c r="IZ822" s="223"/>
      <c r="JA822" s="223"/>
      <c r="JB822" s="223"/>
      <c r="JC822" s="223"/>
      <c r="JD822" s="223"/>
      <c r="JE822" s="223"/>
      <c r="JF822" s="223"/>
      <c r="JG822" s="223"/>
      <c r="JH822" s="223"/>
      <c r="JI822" s="223"/>
      <c r="JJ822" s="223"/>
      <c r="JK822" s="223"/>
      <c r="JL822" s="223"/>
      <c r="JM822" s="223"/>
      <c r="JN822" s="223"/>
      <c r="JO822" s="223"/>
      <c r="JP822" s="223"/>
      <c r="JQ822" s="223"/>
      <c r="JR822" s="223"/>
      <c r="JS822" s="223"/>
      <c r="JT822" s="223"/>
      <c r="JU822" s="223"/>
      <c r="JV822" s="223"/>
      <c r="JW822" s="223"/>
      <c r="JX822" s="223"/>
      <c r="JY822" s="223"/>
      <c r="JZ822" s="223"/>
      <c r="KA822" s="223"/>
      <c r="KB822" s="751"/>
      <c r="KC822" s="231"/>
    </row>
    <row r="823" spans="1:289" ht="45" customHeight="1" x14ac:dyDescent="0.25">
      <c r="A823" s="245" t="s">
        <v>1777</v>
      </c>
      <c r="B823" s="56"/>
      <c r="C823" s="56"/>
      <c r="D823" s="72"/>
      <c r="E823" s="72"/>
      <c r="F823" s="72"/>
      <c r="G823" s="72"/>
    </row>
    <row r="824" spans="1:289" ht="60" customHeight="1" x14ac:dyDescent="0.25">
      <c r="B824" s="246" t="s">
        <v>230</v>
      </c>
      <c r="C824" s="219" t="s">
        <v>379</v>
      </c>
      <c r="D824" s="247" t="s">
        <v>357</v>
      </c>
      <c r="E824" s="219" t="s">
        <v>358</v>
      </c>
      <c r="F824" s="663" t="s">
        <v>1057</v>
      </c>
      <c r="G824" s="663" t="s">
        <v>1384</v>
      </c>
      <c r="H824" s="1609" t="s">
        <v>228</v>
      </c>
      <c r="I824" s="1609" t="str">
        <f t="shared" ref="I824:BT824" si="25">"T+" &amp; (COLUMN(I824)-COLUMN($H824))</f>
        <v>T+1</v>
      </c>
      <c r="J824" s="1609" t="str">
        <f t="shared" si="25"/>
        <v>T+2</v>
      </c>
      <c r="K824" s="1609" t="str">
        <f t="shared" si="25"/>
        <v>T+3</v>
      </c>
      <c r="L824" s="1609" t="str">
        <f t="shared" si="25"/>
        <v>T+4</v>
      </c>
      <c r="M824" s="1609" t="str">
        <f t="shared" si="25"/>
        <v>T+5</v>
      </c>
      <c r="N824" s="1609" t="str">
        <f t="shared" si="25"/>
        <v>T+6</v>
      </c>
      <c r="O824" s="1609" t="str">
        <f t="shared" si="25"/>
        <v>T+7</v>
      </c>
      <c r="P824" s="1609" t="str">
        <f t="shared" si="25"/>
        <v>T+8</v>
      </c>
      <c r="Q824" s="1609" t="str">
        <f t="shared" si="25"/>
        <v>T+9</v>
      </c>
      <c r="R824" s="1609" t="str">
        <f t="shared" si="25"/>
        <v>T+10</v>
      </c>
      <c r="S824" s="1609" t="str">
        <f t="shared" si="25"/>
        <v>T+11</v>
      </c>
      <c r="T824" s="1609" t="str">
        <f t="shared" si="25"/>
        <v>T+12</v>
      </c>
      <c r="U824" s="1609" t="str">
        <f t="shared" si="25"/>
        <v>T+13</v>
      </c>
      <c r="V824" s="1609" t="str">
        <f t="shared" si="25"/>
        <v>T+14</v>
      </c>
      <c r="W824" s="1609" t="str">
        <f t="shared" si="25"/>
        <v>T+15</v>
      </c>
      <c r="X824" s="1609" t="str">
        <f t="shared" si="25"/>
        <v>T+16</v>
      </c>
      <c r="Y824" s="1609" t="str">
        <f t="shared" si="25"/>
        <v>T+17</v>
      </c>
      <c r="Z824" s="1609" t="str">
        <f t="shared" si="25"/>
        <v>T+18</v>
      </c>
      <c r="AA824" s="1609" t="str">
        <f t="shared" si="25"/>
        <v>T+19</v>
      </c>
      <c r="AB824" s="1609" t="str">
        <f t="shared" si="25"/>
        <v>T+20</v>
      </c>
      <c r="AC824" s="1609" t="str">
        <f t="shared" si="25"/>
        <v>T+21</v>
      </c>
      <c r="AD824" s="1609" t="str">
        <f t="shared" si="25"/>
        <v>T+22</v>
      </c>
      <c r="AE824" s="1609" t="str">
        <f t="shared" si="25"/>
        <v>T+23</v>
      </c>
      <c r="AF824" s="1609" t="str">
        <f t="shared" si="25"/>
        <v>T+24</v>
      </c>
      <c r="AG824" s="1609" t="str">
        <f t="shared" si="25"/>
        <v>T+25</v>
      </c>
      <c r="AH824" s="1609" t="str">
        <f t="shared" si="25"/>
        <v>T+26</v>
      </c>
      <c r="AI824" s="1609" t="str">
        <f t="shared" si="25"/>
        <v>T+27</v>
      </c>
      <c r="AJ824" s="1609" t="str">
        <f t="shared" si="25"/>
        <v>T+28</v>
      </c>
      <c r="AK824" s="1609" t="str">
        <f t="shared" si="25"/>
        <v>T+29</v>
      </c>
      <c r="AL824" s="1609" t="str">
        <f t="shared" si="25"/>
        <v>T+30</v>
      </c>
      <c r="AM824" s="1609" t="str">
        <f t="shared" si="25"/>
        <v>T+31</v>
      </c>
      <c r="AN824" s="1609" t="str">
        <f t="shared" si="25"/>
        <v>T+32</v>
      </c>
      <c r="AO824" s="1609" t="str">
        <f t="shared" si="25"/>
        <v>T+33</v>
      </c>
      <c r="AP824" s="1609" t="str">
        <f t="shared" si="25"/>
        <v>T+34</v>
      </c>
      <c r="AQ824" s="1609" t="str">
        <f t="shared" si="25"/>
        <v>T+35</v>
      </c>
      <c r="AR824" s="1609" t="str">
        <f t="shared" si="25"/>
        <v>T+36</v>
      </c>
      <c r="AS824" s="1609" t="str">
        <f t="shared" si="25"/>
        <v>T+37</v>
      </c>
      <c r="AT824" s="1609" t="str">
        <f t="shared" si="25"/>
        <v>T+38</v>
      </c>
      <c r="AU824" s="1609" t="str">
        <f t="shared" si="25"/>
        <v>T+39</v>
      </c>
      <c r="AV824" s="1609" t="str">
        <f t="shared" si="25"/>
        <v>T+40</v>
      </c>
      <c r="AW824" s="1609" t="str">
        <f t="shared" si="25"/>
        <v>T+41</v>
      </c>
      <c r="AX824" s="1609" t="str">
        <f t="shared" si="25"/>
        <v>T+42</v>
      </c>
      <c r="AY824" s="1609" t="str">
        <f t="shared" si="25"/>
        <v>T+43</v>
      </c>
      <c r="AZ824" s="1609" t="str">
        <f t="shared" si="25"/>
        <v>T+44</v>
      </c>
      <c r="BA824" s="1609" t="str">
        <f t="shared" si="25"/>
        <v>T+45</v>
      </c>
      <c r="BB824" s="1609" t="str">
        <f t="shared" si="25"/>
        <v>T+46</v>
      </c>
      <c r="BC824" s="1609" t="str">
        <f t="shared" si="25"/>
        <v>T+47</v>
      </c>
      <c r="BD824" s="1609" t="str">
        <f t="shared" si="25"/>
        <v>T+48</v>
      </c>
      <c r="BE824" s="1609" t="str">
        <f t="shared" si="25"/>
        <v>T+49</v>
      </c>
      <c r="BF824" s="1609" t="str">
        <f t="shared" si="25"/>
        <v>T+50</v>
      </c>
      <c r="BG824" s="1609" t="str">
        <f t="shared" si="25"/>
        <v>T+51</v>
      </c>
      <c r="BH824" s="1609" t="str">
        <f t="shared" si="25"/>
        <v>T+52</v>
      </c>
      <c r="BI824" s="1609" t="str">
        <f t="shared" si="25"/>
        <v>T+53</v>
      </c>
      <c r="BJ824" s="1609" t="str">
        <f t="shared" si="25"/>
        <v>T+54</v>
      </c>
      <c r="BK824" s="1609" t="str">
        <f t="shared" si="25"/>
        <v>T+55</v>
      </c>
      <c r="BL824" s="1609" t="str">
        <f t="shared" si="25"/>
        <v>T+56</v>
      </c>
      <c r="BM824" s="1609" t="str">
        <f t="shared" si="25"/>
        <v>T+57</v>
      </c>
      <c r="BN824" s="1609" t="str">
        <f t="shared" si="25"/>
        <v>T+58</v>
      </c>
      <c r="BO824" s="1609" t="str">
        <f t="shared" si="25"/>
        <v>T+59</v>
      </c>
      <c r="BP824" s="1609" t="str">
        <f t="shared" si="25"/>
        <v>T+60</v>
      </c>
      <c r="BQ824" s="1609" t="str">
        <f t="shared" si="25"/>
        <v>T+61</v>
      </c>
      <c r="BR824" s="1609" t="str">
        <f t="shared" si="25"/>
        <v>T+62</v>
      </c>
      <c r="BS824" s="1609" t="str">
        <f t="shared" si="25"/>
        <v>T+63</v>
      </c>
      <c r="BT824" s="1609" t="str">
        <f t="shared" si="25"/>
        <v>T+64</v>
      </c>
      <c r="BU824" s="1609" t="str">
        <f t="shared" ref="BU824:EF824" si="26">"T+" &amp; (COLUMN(BU824)-COLUMN($H824))</f>
        <v>T+65</v>
      </c>
      <c r="BV824" s="1609" t="str">
        <f t="shared" si="26"/>
        <v>T+66</v>
      </c>
      <c r="BW824" s="1609" t="str">
        <f t="shared" si="26"/>
        <v>T+67</v>
      </c>
      <c r="BX824" s="1609" t="str">
        <f t="shared" si="26"/>
        <v>T+68</v>
      </c>
      <c r="BY824" s="1609" t="str">
        <f t="shared" si="26"/>
        <v>T+69</v>
      </c>
      <c r="BZ824" s="1609" t="str">
        <f t="shared" si="26"/>
        <v>T+70</v>
      </c>
      <c r="CA824" s="1609" t="str">
        <f t="shared" si="26"/>
        <v>T+71</v>
      </c>
      <c r="CB824" s="1609" t="str">
        <f t="shared" si="26"/>
        <v>T+72</v>
      </c>
      <c r="CC824" s="1609" t="str">
        <f t="shared" si="26"/>
        <v>T+73</v>
      </c>
      <c r="CD824" s="1609" t="str">
        <f t="shared" si="26"/>
        <v>T+74</v>
      </c>
      <c r="CE824" s="1609" t="str">
        <f t="shared" si="26"/>
        <v>T+75</v>
      </c>
      <c r="CF824" s="1609" t="str">
        <f t="shared" si="26"/>
        <v>T+76</v>
      </c>
      <c r="CG824" s="1609" t="str">
        <f t="shared" si="26"/>
        <v>T+77</v>
      </c>
      <c r="CH824" s="1609" t="str">
        <f t="shared" si="26"/>
        <v>T+78</v>
      </c>
      <c r="CI824" s="1609" t="str">
        <f t="shared" si="26"/>
        <v>T+79</v>
      </c>
      <c r="CJ824" s="1609" t="str">
        <f t="shared" si="26"/>
        <v>T+80</v>
      </c>
      <c r="CK824" s="1609" t="str">
        <f t="shared" si="26"/>
        <v>T+81</v>
      </c>
      <c r="CL824" s="1609" t="str">
        <f t="shared" si="26"/>
        <v>T+82</v>
      </c>
      <c r="CM824" s="1609" t="str">
        <f t="shared" si="26"/>
        <v>T+83</v>
      </c>
      <c r="CN824" s="1609" t="str">
        <f t="shared" si="26"/>
        <v>T+84</v>
      </c>
      <c r="CO824" s="1609" t="str">
        <f t="shared" si="26"/>
        <v>T+85</v>
      </c>
      <c r="CP824" s="1609" t="str">
        <f t="shared" si="26"/>
        <v>T+86</v>
      </c>
      <c r="CQ824" s="1609" t="str">
        <f t="shared" si="26"/>
        <v>T+87</v>
      </c>
      <c r="CR824" s="1609" t="str">
        <f t="shared" si="26"/>
        <v>T+88</v>
      </c>
      <c r="CS824" s="1609" t="str">
        <f t="shared" si="26"/>
        <v>T+89</v>
      </c>
      <c r="CT824" s="1609" t="str">
        <f t="shared" si="26"/>
        <v>T+90</v>
      </c>
      <c r="CU824" s="1609" t="str">
        <f t="shared" si="26"/>
        <v>T+91</v>
      </c>
      <c r="CV824" s="1609" t="str">
        <f t="shared" si="26"/>
        <v>T+92</v>
      </c>
      <c r="CW824" s="1609" t="str">
        <f t="shared" si="26"/>
        <v>T+93</v>
      </c>
      <c r="CX824" s="1609" t="str">
        <f t="shared" si="26"/>
        <v>T+94</v>
      </c>
      <c r="CY824" s="1609" t="str">
        <f t="shared" si="26"/>
        <v>T+95</v>
      </c>
      <c r="CZ824" s="1609" t="str">
        <f t="shared" si="26"/>
        <v>T+96</v>
      </c>
      <c r="DA824" s="1609" t="str">
        <f t="shared" si="26"/>
        <v>T+97</v>
      </c>
      <c r="DB824" s="1609" t="str">
        <f t="shared" si="26"/>
        <v>T+98</v>
      </c>
      <c r="DC824" s="1609" t="str">
        <f t="shared" si="26"/>
        <v>T+99</v>
      </c>
      <c r="DD824" s="1609" t="str">
        <f t="shared" si="26"/>
        <v>T+100</v>
      </c>
      <c r="DE824" s="1609" t="str">
        <f t="shared" si="26"/>
        <v>T+101</v>
      </c>
      <c r="DF824" s="1609" t="str">
        <f t="shared" si="26"/>
        <v>T+102</v>
      </c>
      <c r="DG824" s="1609" t="str">
        <f t="shared" si="26"/>
        <v>T+103</v>
      </c>
      <c r="DH824" s="1609" t="str">
        <f t="shared" si="26"/>
        <v>T+104</v>
      </c>
      <c r="DI824" s="1609" t="str">
        <f t="shared" si="26"/>
        <v>T+105</v>
      </c>
      <c r="DJ824" s="1609" t="str">
        <f t="shared" si="26"/>
        <v>T+106</v>
      </c>
      <c r="DK824" s="1609" t="str">
        <f t="shared" si="26"/>
        <v>T+107</v>
      </c>
      <c r="DL824" s="1609" t="str">
        <f t="shared" si="26"/>
        <v>T+108</v>
      </c>
      <c r="DM824" s="1609" t="str">
        <f t="shared" si="26"/>
        <v>T+109</v>
      </c>
      <c r="DN824" s="1609" t="str">
        <f t="shared" si="26"/>
        <v>T+110</v>
      </c>
      <c r="DO824" s="1609" t="str">
        <f t="shared" si="26"/>
        <v>T+111</v>
      </c>
      <c r="DP824" s="1609" t="str">
        <f t="shared" si="26"/>
        <v>T+112</v>
      </c>
      <c r="DQ824" s="1609" t="str">
        <f t="shared" si="26"/>
        <v>T+113</v>
      </c>
      <c r="DR824" s="1609" t="str">
        <f t="shared" si="26"/>
        <v>T+114</v>
      </c>
      <c r="DS824" s="1609" t="str">
        <f t="shared" si="26"/>
        <v>T+115</v>
      </c>
      <c r="DT824" s="1609" t="str">
        <f t="shared" si="26"/>
        <v>T+116</v>
      </c>
      <c r="DU824" s="1609" t="str">
        <f t="shared" si="26"/>
        <v>T+117</v>
      </c>
      <c r="DV824" s="1609" t="str">
        <f t="shared" si="26"/>
        <v>T+118</v>
      </c>
      <c r="DW824" s="1609" t="str">
        <f t="shared" si="26"/>
        <v>T+119</v>
      </c>
      <c r="DX824" s="1609" t="str">
        <f t="shared" si="26"/>
        <v>T+120</v>
      </c>
      <c r="DY824" s="1609" t="str">
        <f t="shared" si="26"/>
        <v>T+121</v>
      </c>
      <c r="DZ824" s="1609" t="str">
        <f t="shared" si="26"/>
        <v>T+122</v>
      </c>
      <c r="EA824" s="1609" t="str">
        <f t="shared" si="26"/>
        <v>T+123</v>
      </c>
      <c r="EB824" s="1609" t="str">
        <f t="shared" si="26"/>
        <v>T+124</v>
      </c>
      <c r="EC824" s="1609" t="str">
        <f t="shared" si="26"/>
        <v>T+125</v>
      </c>
      <c r="ED824" s="1609" t="str">
        <f t="shared" si="26"/>
        <v>T+126</v>
      </c>
      <c r="EE824" s="1609" t="str">
        <f t="shared" si="26"/>
        <v>T+127</v>
      </c>
      <c r="EF824" s="1609" t="str">
        <f t="shared" si="26"/>
        <v>T+128</v>
      </c>
      <c r="EG824" s="1609" t="str">
        <f t="shared" ref="EG824:GR824" si="27">"T+" &amp; (COLUMN(EG824)-COLUMN($H824))</f>
        <v>T+129</v>
      </c>
      <c r="EH824" s="1609" t="str">
        <f t="shared" si="27"/>
        <v>T+130</v>
      </c>
      <c r="EI824" s="1609" t="str">
        <f t="shared" si="27"/>
        <v>T+131</v>
      </c>
      <c r="EJ824" s="1609" t="str">
        <f t="shared" si="27"/>
        <v>T+132</v>
      </c>
      <c r="EK824" s="1609" t="str">
        <f t="shared" si="27"/>
        <v>T+133</v>
      </c>
      <c r="EL824" s="1609" t="str">
        <f t="shared" si="27"/>
        <v>T+134</v>
      </c>
      <c r="EM824" s="1609" t="str">
        <f t="shared" si="27"/>
        <v>T+135</v>
      </c>
      <c r="EN824" s="1609" t="str">
        <f t="shared" si="27"/>
        <v>T+136</v>
      </c>
      <c r="EO824" s="1609" t="str">
        <f t="shared" si="27"/>
        <v>T+137</v>
      </c>
      <c r="EP824" s="1609" t="str">
        <f t="shared" si="27"/>
        <v>T+138</v>
      </c>
      <c r="EQ824" s="1609" t="str">
        <f t="shared" si="27"/>
        <v>T+139</v>
      </c>
      <c r="ER824" s="1609" t="str">
        <f t="shared" si="27"/>
        <v>T+140</v>
      </c>
      <c r="ES824" s="1609" t="str">
        <f t="shared" si="27"/>
        <v>T+141</v>
      </c>
      <c r="ET824" s="1609" t="str">
        <f t="shared" si="27"/>
        <v>T+142</v>
      </c>
      <c r="EU824" s="1609" t="str">
        <f t="shared" si="27"/>
        <v>T+143</v>
      </c>
      <c r="EV824" s="1609" t="str">
        <f t="shared" si="27"/>
        <v>T+144</v>
      </c>
      <c r="EW824" s="1609" t="str">
        <f t="shared" si="27"/>
        <v>T+145</v>
      </c>
      <c r="EX824" s="1609" t="str">
        <f t="shared" si="27"/>
        <v>T+146</v>
      </c>
      <c r="EY824" s="1609" t="str">
        <f t="shared" si="27"/>
        <v>T+147</v>
      </c>
      <c r="EZ824" s="1609" t="str">
        <f t="shared" si="27"/>
        <v>T+148</v>
      </c>
      <c r="FA824" s="1609" t="str">
        <f t="shared" si="27"/>
        <v>T+149</v>
      </c>
      <c r="FB824" s="1609" t="str">
        <f t="shared" si="27"/>
        <v>T+150</v>
      </c>
      <c r="FC824" s="1609" t="str">
        <f t="shared" si="27"/>
        <v>T+151</v>
      </c>
      <c r="FD824" s="1609" t="str">
        <f t="shared" si="27"/>
        <v>T+152</v>
      </c>
      <c r="FE824" s="1609" t="str">
        <f t="shared" si="27"/>
        <v>T+153</v>
      </c>
      <c r="FF824" s="1609" t="str">
        <f t="shared" si="27"/>
        <v>T+154</v>
      </c>
      <c r="FG824" s="1609" t="str">
        <f t="shared" si="27"/>
        <v>T+155</v>
      </c>
      <c r="FH824" s="1609" t="str">
        <f t="shared" si="27"/>
        <v>T+156</v>
      </c>
      <c r="FI824" s="1609" t="str">
        <f t="shared" si="27"/>
        <v>T+157</v>
      </c>
      <c r="FJ824" s="1609" t="str">
        <f t="shared" si="27"/>
        <v>T+158</v>
      </c>
      <c r="FK824" s="1609" t="str">
        <f t="shared" si="27"/>
        <v>T+159</v>
      </c>
      <c r="FL824" s="1609" t="str">
        <f t="shared" si="27"/>
        <v>T+160</v>
      </c>
      <c r="FM824" s="1609" t="str">
        <f t="shared" si="27"/>
        <v>T+161</v>
      </c>
      <c r="FN824" s="1609" t="str">
        <f t="shared" si="27"/>
        <v>T+162</v>
      </c>
      <c r="FO824" s="1609" t="str">
        <f t="shared" si="27"/>
        <v>T+163</v>
      </c>
      <c r="FP824" s="1609" t="str">
        <f t="shared" si="27"/>
        <v>T+164</v>
      </c>
      <c r="FQ824" s="1609" t="str">
        <f t="shared" si="27"/>
        <v>T+165</v>
      </c>
      <c r="FR824" s="1609" t="str">
        <f t="shared" si="27"/>
        <v>T+166</v>
      </c>
      <c r="FS824" s="1609" t="str">
        <f t="shared" si="27"/>
        <v>T+167</v>
      </c>
      <c r="FT824" s="1609" t="str">
        <f t="shared" si="27"/>
        <v>T+168</v>
      </c>
      <c r="FU824" s="1609" t="str">
        <f t="shared" si="27"/>
        <v>T+169</v>
      </c>
      <c r="FV824" s="1609" t="str">
        <f t="shared" si="27"/>
        <v>T+170</v>
      </c>
      <c r="FW824" s="1609" t="str">
        <f t="shared" si="27"/>
        <v>T+171</v>
      </c>
      <c r="FX824" s="1609" t="str">
        <f t="shared" si="27"/>
        <v>T+172</v>
      </c>
      <c r="FY824" s="1609" t="str">
        <f t="shared" si="27"/>
        <v>T+173</v>
      </c>
      <c r="FZ824" s="1609" t="str">
        <f t="shared" si="27"/>
        <v>T+174</v>
      </c>
      <c r="GA824" s="1609" t="str">
        <f t="shared" si="27"/>
        <v>T+175</v>
      </c>
      <c r="GB824" s="1609" t="str">
        <f t="shared" si="27"/>
        <v>T+176</v>
      </c>
      <c r="GC824" s="1609" t="str">
        <f t="shared" si="27"/>
        <v>T+177</v>
      </c>
      <c r="GD824" s="1609" t="str">
        <f t="shared" si="27"/>
        <v>T+178</v>
      </c>
      <c r="GE824" s="1609" t="str">
        <f t="shared" si="27"/>
        <v>T+179</v>
      </c>
      <c r="GF824" s="1609" t="str">
        <f t="shared" si="27"/>
        <v>T+180</v>
      </c>
      <c r="GG824" s="1609" t="str">
        <f t="shared" si="27"/>
        <v>T+181</v>
      </c>
      <c r="GH824" s="1609" t="str">
        <f t="shared" si="27"/>
        <v>T+182</v>
      </c>
      <c r="GI824" s="1609" t="str">
        <f t="shared" si="27"/>
        <v>T+183</v>
      </c>
      <c r="GJ824" s="1609" t="str">
        <f t="shared" si="27"/>
        <v>T+184</v>
      </c>
      <c r="GK824" s="1609" t="str">
        <f t="shared" si="27"/>
        <v>T+185</v>
      </c>
      <c r="GL824" s="1609" t="str">
        <f t="shared" si="27"/>
        <v>T+186</v>
      </c>
      <c r="GM824" s="1609" t="str">
        <f t="shared" si="27"/>
        <v>T+187</v>
      </c>
      <c r="GN824" s="1609" t="str">
        <f t="shared" si="27"/>
        <v>T+188</v>
      </c>
      <c r="GO824" s="1609" t="str">
        <f t="shared" si="27"/>
        <v>T+189</v>
      </c>
      <c r="GP824" s="1609" t="str">
        <f t="shared" si="27"/>
        <v>T+190</v>
      </c>
      <c r="GQ824" s="1609" t="str">
        <f t="shared" si="27"/>
        <v>T+191</v>
      </c>
      <c r="GR824" s="1609" t="str">
        <f t="shared" si="27"/>
        <v>T+192</v>
      </c>
      <c r="GS824" s="1609" t="str">
        <f t="shared" ref="GS824:JD824" si="28">"T+" &amp; (COLUMN(GS824)-COLUMN($H824))</f>
        <v>T+193</v>
      </c>
      <c r="GT824" s="1609" t="str">
        <f t="shared" si="28"/>
        <v>T+194</v>
      </c>
      <c r="GU824" s="1609" t="str">
        <f t="shared" si="28"/>
        <v>T+195</v>
      </c>
      <c r="GV824" s="1609" t="str">
        <f t="shared" si="28"/>
        <v>T+196</v>
      </c>
      <c r="GW824" s="1609" t="str">
        <f t="shared" si="28"/>
        <v>T+197</v>
      </c>
      <c r="GX824" s="1609" t="str">
        <f t="shared" si="28"/>
        <v>T+198</v>
      </c>
      <c r="GY824" s="1609" t="str">
        <f t="shared" si="28"/>
        <v>T+199</v>
      </c>
      <c r="GZ824" s="1609" t="str">
        <f t="shared" si="28"/>
        <v>T+200</v>
      </c>
      <c r="HA824" s="1609" t="str">
        <f t="shared" si="28"/>
        <v>T+201</v>
      </c>
      <c r="HB824" s="1609" t="str">
        <f t="shared" si="28"/>
        <v>T+202</v>
      </c>
      <c r="HC824" s="1609" t="str">
        <f t="shared" si="28"/>
        <v>T+203</v>
      </c>
      <c r="HD824" s="1609" t="str">
        <f t="shared" si="28"/>
        <v>T+204</v>
      </c>
      <c r="HE824" s="1609" t="str">
        <f t="shared" si="28"/>
        <v>T+205</v>
      </c>
      <c r="HF824" s="1609" t="str">
        <f t="shared" si="28"/>
        <v>T+206</v>
      </c>
      <c r="HG824" s="1609" t="str">
        <f t="shared" si="28"/>
        <v>T+207</v>
      </c>
      <c r="HH824" s="1609" t="str">
        <f t="shared" si="28"/>
        <v>T+208</v>
      </c>
      <c r="HI824" s="1609" t="str">
        <f t="shared" si="28"/>
        <v>T+209</v>
      </c>
      <c r="HJ824" s="1609" t="str">
        <f t="shared" si="28"/>
        <v>T+210</v>
      </c>
      <c r="HK824" s="1609" t="str">
        <f t="shared" si="28"/>
        <v>T+211</v>
      </c>
      <c r="HL824" s="1609" t="str">
        <f t="shared" si="28"/>
        <v>T+212</v>
      </c>
      <c r="HM824" s="1609" t="str">
        <f t="shared" si="28"/>
        <v>T+213</v>
      </c>
      <c r="HN824" s="1609" t="str">
        <f t="shared" si="28"/>
        <v>T+214</v>
      </c>
      <c r="HO824" s="1609" t="str">
        <f t="shared" si="28"/>
        <v>T+215</v>
      </c>
      <c r="HP824" s="1609" t="str">
        <f t="shared" si="28"/>
        <v>T+216</v>
      </c>
      <c r="HQ824" s="1609" t="str">
        <f t="shared" si="28"/>
        <v>T+217</v>
      </c>
      <c r="HR824" s="1609" t="str">
        <f t="shared" si="28"/>
        <v>T+218</v>
      </c>
      <c r="HS824" s="1609" t="str">
        <f t="shared" si="28"/>
        <v>T+219</v>
      </c>
      <c r="HT824" s="1609" t="str">
        <f t="shared" si="28"/>
        <v>T+220</v>
      </c>
      <c r="HU824" s="1609" t="str">
        <f t="shared" si="28"/>
        <v>T+221</v>
      </c>
      <c r="HV824" s="1609" t="str">
        <f t="shared" si="28"/>
        <v>T+222</v>
      </c>
      <c r="HW824" s="1609" t="str">
        <f t="shared" si="28"/>
        <v>T+223</v>
      </c>
      <c r="HX824" s="1609" t="str">
        <f t="shared" si="28"/>
        <v>T+224</v>
      </c>
      <c r="HY824" s="1609" t="str">
        <f t="shared" si="28"/>
        <v>T+225</v>
      </c>
      <c r="HZ824" s="1609" t="str">
        <f t="shared" si="28"/>
        <v>T+226</v>
      </c>
      <c r="IA824" s="1609" t="str">
        <f t="shared" si="28"/>
        <v>T+227</v>
      </c>
      <c r="IB824" s="1609" t="str">
        <f t="shared" si="28"/>
        <v>T+228</v>
      </c>
      <c r="IC824" s="1609" t="str">
        <f t="shared" si="28"/>
        <v>T+229</v>
      </c>
      <c r="ID824" s="1609" t="str">
        <f t="shared" si="28"/>
        <v>T+230</v>
      </c>
      <c r="IE824" s="1609" t="str">
        <f t="shared" si="28"/>
        <v>T+231</v>
      </c>
      <c r="IF824" s="1609" t="str">
        <f t="shared" si="28"/>
        <v>T+232</v>
      </c>
      <c r="IG824" s="1609" t="str">
        <f t="shared" si="28"/>
        <v>T+233</v>
      </c>
      <c r="IH824" s="1609" t="str">
        <f t="shared" si="28"/>
        <v>T+234</v>
      </c>
      <c r="II824" s="1609" t="str">
        <f t="shared" si="28"/>
        <v>T+235</v>
      </c>
      <c r="IJ824" s="1609" t="str">
        <f t="shared" si="28"/>
        <v>T+236</v>
      </c>
      <c r="IK824" s="1609" t="str">
        <f t="shared" si="28"/>
        <v>T+237</v>
      </c>
      <c r="IL824" s="1609" t="str">
        <f t="shared" si="28"/>
        <v>T+238</v>
      </c>
      <c r="IM824" s="1609" t="str">
        <f t="shared" si="28"/>
        <v>T+239</v>
      </c>
      <c r="IN824" s="1609" t="str">
        <f t="shared" si="28"/>
        <v>T+240</v>
      </c>
      <c r="IO824" s="1609" t="str">
        <f t="shared" si="28"/>
        <v>T+241</v>
      </c>
      <c r="IP824" s="1609" t="str">
        <f t="shared" si="28"/>
        <v>T+242</v>
      </c>
      <c r="IQ824" s="1609" t="str">
        <f t="shared" si="28"/>
        <v>T+243</v>
      </c>
      <c r="IR824" s="1609" t="str">
        <f t="shared" si="28"/>
        <v>T+244</v>
      </c>
      <c r="IS824" s="1609" t="str">
        <f t="shared" si="28"/>
        <v>T+245</v>
      </c>
      <c r="IT824" s="1609" t="str">
        <f t="shared" si="28"/>
        <v>T+246</v>
      </c>
      <c r="IU824" s="1609" t="str">
        <f t="shared" si="28"/>
        <v>T+247</v>
      </c>
      <c r="IV824" s="1609" t="str">
        <f t="shared" si="28"/>
        <v>T+248</v>
      </c>
      <c r="IW824" s="1609" t="str">
        <f t="shared" si="28"/>
        <v>T+249</v>
      </c>
      <c r="IX824" s="1609" t="str">
        <f t="shared" si="28"/>
        <v>T+250</v>
      </c>
      <c r="IY824" s="1609" t="str">
        <f t="shared" si="28"/>
        <v>T+251</v>
      </c>
      <c r="IZ824" s="1609" t="str">
        <f t="shared" si="28"/>
        <v>T+252</v>
      </c>
      <c r="JA824" s="1609" t="str">
        <f t="shared" si="28"/>
        <v>T+253</v>
      </c>
      <c r="JB824" s="1609" t="str">
        <f t="shared" si="28"/>
        <v>T+254</v>
      </c>
      <c r="JC824" s="1609" t="str">
        <f t="shared" si="28"/>
        <v>T+255</v>
      </c>
      <c r="JD824" s="1609" t="str">
        <f t="shared" si="28"/>
        <v>T+256</v>
      </c>
      <c r="JE824" s="1609" t="str">
        <f t="shared" ref="JE824:KB824" si="29">"T+" &amp; (COLUMN(JE824)-COLUMN($H824))</f>
        <v>T+257</v>
      </c>
      <c r="JF824" s="1609" t="str">
        <f t="shared" si="29"/>
        <v>T+258</v>
      </c>
      <c r="JG824" s="1609" t="str">
        <f t="shared" si="29"/>
        <v>T+259</v>
      </c>
      <c r="JH824" s="1609" t="str">
        <f t="shared" si="29"/>
        <v>T+260</v>
      </c>
      <c r="JI824" s="1609" t="str">
        <f t="shared" si="29"/>
        <v>T+261</v>
      </c>
      <c r="JJ824" s="1609" t="str">
        <f t="shared" si="29"/>
        <v>T+262</v>
      </c>
      <c r="JK824" s="1609" t="str">
        <f t="shared" si="29"/>
        <v>T+263</v>
      </c>
      <c r="JL824" s="1609" t="str">
        <f t="shared" si="29"/>
        <v>T+264</v>
      </c>
      <c r="JM824" s="1609" t="str">
        <f t="shared" si="29"/>
        <v>T+265</v>
      </c>
      <c r="JN824" s="1609" t="str">
        <f t="shared" si="29"/>
        <v>T+266</v>
      </c>
      <c r="JO824" s="1609" t="str">
        <f t="shared" si="29"/>
        <v>T+267</v>
      </c>
      <c r="JP824" s="1609" t="str">
        <f t="shared" si="29"/>
        <v>T+268</v>
      </c>
      <c r="JQ824" s="1609" t="str">
        <f t="shared" si="29"/>
        <v>T+269</v>
      </c>
      <c r="JR824" s="1609" t="str">
        <f t="shared" si="29"/>
        <v>T+270</v>
      </c>
      <c r="JS824" s="1609" t="str">
        <f t="shared" si="29"/>
        <v>T+271</v>
      </c>
      <c r="JT824" s="1609" t="str">
        <f t="shared" si="29"/>
        <v>T+272</v>
      </c>
      <c r="JU824" s="1609" t="str">
        <f t="shared" si="29"/>
        <v>T+273</v>
      </c>
      <c r="JV824" s="1609" t="str">
        <f t="shared" si="29"/>
        <v>T+274</v>
      </c>
      <c r="JW824" s="1609" t="str">
        <f t="shared" si="29"/>
        <v>T+275</v>
      </c>
      <c r="JX824" s="1609" t="str">
        <f t="shared" si="29"/>
        <v>T+276</v>
      </c>
      <c r="JY824" s="1609" t="str">
        <f t="shared" si="29"/>
        <v>T+277</v>
      </c>
      <c r="JZ824" s="1609" t="str">
        <f t="shared" si="29"/>
        <v>T+278</v>
      </c>
      <c r="KA824" s="1609" t="str">
        <f t="shared" si="29"/>
        <v>T+279</v>
      </c>
      <c r="KB824" s="1131" t="str">
        <f t="shared" si="29"/>
        <v>T+280</v>
      </c>
    </row>
    <row r="825" spans="1:289" ht="15" customHeight="1" x14ac:dyDescent="0.25">
      <c r="B825" s="1589" t="s">
        <v>231</v>
      </c>
      <c r="C825" s="1588" t="str" cm="1">
        <f t="array" ref="C825:C1024" xml:space="preserve"> IF(ISBLANK(TB!C$170:'TB'!C$369), "", TB!C$170:'TB'!C$369)</f>
        <v/>
      </c>
      <c r="D825" s="1588" t="str" cm="1">
        <f t="array" ref="D825:D1024" xml:space="preserve"> IF(ISBLANK(TB!D$170:'TB'!D$369), "", TB!D$170:'TB'!D$369)</f>
        <v/>
      </c>
      <c r="E825" s="1588" t="str" cm="1">
        <f t="array" ref="E825:E1024" xml:space="preserve"> IF(ISBLANK(TB!G$170:'TB'!G$369), "", TB!G$170:'TB'!G$369)</f>
        <v/>
      </c>
      <c r="F825" s="1588" t="str" cm="1">
        <f t="array" ref="F825:F1024" xml:space="preserve"> IF(ISBLANK(TB!I$170:'TB'!I$369), "", TB!I$170:'TB'!I$369)</f>
        <v/>
      </c>
      <c r="G825" s="1588" t="str" cm="1">
        <f t="array" ref="G825:G1024" xml:space="preserve"> IF(ISBLANK(TB!J$170:'TB'!J$369), "", TB!J$170:'TB'!J$369)</f>
        <v/>
      </c>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8"/>
      <c r="DX825" s="21"/>
      <c r="DY825" s="21"/>
      <c r="DZ825" s="21"/>
      <c r="EA825" s="21"/>
      <c r="EB825" s="21"/>
      <c r="EC825" s="21"/>
      <c r="ED825" s="21"/>
      <c r="EE825" s="21"/>
      <c r="EF825" s="21"/>
      <c r="EG825" s="21"/>
      <c r="EH825" s="21"/>
      <c r="EI825" s="21"/>
      <c r="EJ825" s="21"/>
      <c r="EK825" s="21"/>
      <c r="EL825" s="21"/>
      <c r="EM825" s="21"/>
      <c r="EN825" s="21"/>
      <c r="EO825" s="21"/>
      <c r="EP825" s="21"/>
      <c r="EQ825" s="21"/>
      <c r="ER825" s="28"/>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8"/>
      <c r="JH825" s="21"/>
      <c r="JI825" s="21"/>
      <c r="JJ825" s="21"/>
      <c r="JK825" s="21"/>
      <c r="JL825" s="21"/>
      <c r="JM825" s="21"/>
      <c r="JN825" s="21"/>
      <c r="JO825" s="21"/>
      <c r="JP825" s="21"/>
      <c r="JQ825" s="21"/>
      <c r="JR825" s="21"/>
      <c r="JS825" s="21"/>
      <c r="JT825" s="21"/>
      <c r="JU825" s="21"/>
      <c r="JV825" s="21"/>
      <c r="JW825" s="21"/>
      <c r="JX825" s="21"/>
      <c r="JY825" s="21"/>
      <c r="JZ825" s="21"/>
      <c r="KA825" s="21"/>
      <c r="KB825" s="28"/>
    </row>
    <row r="826" spans="1:289" ht="15" customHeight="1" x14ac:dyDescent="0.25">
      <c r="B826" s="1590" t="s">
        <v>232</v>
      </c>
      <c r="C826" s="1588" t="str">
        <v/>
      </c>
      <c r="D826" s="1588" t="str">
        <v/>
      </c>
      <c r="E826" s="1588" t="str">
        <v/>
      </c>
      <c r="F826" s="1588" t="str">
        <v/>
      </c>
      <c r="G826" s="1588" t="str">
        <v/>
      </c>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8"/>
      <c r="DX826" s="21"/>
      <c r="DY826" s="21"/>
      <c r="DZ826" s="21"/>
      <c r="EA826" s="21"/>
      <c r="EB826" s="21"/>
      <c r="EC826" s="21"/>
      <c r="ED826" s="21"/>
      <c r="EE826" s="21"/>
      <c r="EF826" s="21"/>
      <c r="EG826" s="21"/>
      <c r="EH826" s="21"/>
      <c r="EI826" s="21"/>
      <c r="EJ826" s="21"/>
      <c r="EK826" s="21"/>
      <c r="EL826" s="21"/>
      <c r="EM826" s="21"/>
      <c r="EN826" s="21"/>
      <c r="EO826" s="21"/>
      <c r="EP826" s="21"/>
      <c r="EQ826" s="21"/>
      <c r="ER826" s="28"/>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8"/>
      <c r="JH826" s="21"/>
      <c r="JI826" s="21"/>
      <c r="JJ826" s="21"/>
      <c r="JK826" s="21"/>
      <c r="JL826" s="21"/>
      <c r="JM826" s="21"/>
      <c r="JN826" s="21"/>
      <c r="JO826" s="21"/>
      <c r="JP826" s="21"/>
      <c r="JQ826" s="21"/>
      <c r="JR826" s="21"/>
      <c r="JS826" s="21"/>
      <c r="JT826" s="21"/>
      <c r="JU826" s="21"/>
      <c r="JV826" s="21"/>
      <c r="JW826" s="21"/>
      <c r="JX826" s="21"/>
      <c r="JY826" s="21"/>
      <c r="JZ826" s="21"/>
      <c r="KA826" s="21"/>
      <c r="KB826" s="28"/>
    </row>
    <row r="827" spans="1:289" ht="15" customHeight="1" x14ac:dyDescent="0.25">
      <c r="B827" s="1590" t="s">
        <v>233</v>
      </c>
      <c r="C827" s="1588" t="str">
        <v/>
      </c>
      <c r="D827" s="1588" t="str">
        <v/>
      </c>
      <c r="E827" s="1588" t="str">
        <v/>
      </c>
      <c r="F827" s="1588" t="str">
        <v/>
      </c>
      <c r="G827" s="1588" t="str">
        <v/>
      </c>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8"/>
      <c r="DX827" s="21"/>
      <c r="DY827" s="21"/>
      <c r="DZ827" s="21"/>
      <c r="EA827" s="21"/>
      <c r="EB827" s="21"/>
      <c r="EC827" s="21"/>
      <c r="ED827" s="21"/>
      <c r="EE827" s="21"/>
      <c r="EF827" s="21"/>
      <c r="EG827" s="21"/>
      <c r="EH827" s="21"/>
      <c r="EI827" s="21"/>
      <c r="EJ827" s="21"/>
      <c r="EK827" s="21"/>
      <c r="EL827" s="21"/>
      <c r="EM827" s="21"/>
      <c r="EN827" s="21"/>
      <c r="EO827" s="21"/>
      <c r="EP827" s="21"/>
      <c r="EQ827" s="21"/>
      <c r="ER827" s="28"/>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8"/>
      <c r="JH827" s="21"/>
      <c r="JI827" s="21"/>
      <c r="JJ827" s="21"/>
      <c r="JK827" s="21"/>
      <c r="JL827" s="21"/>
      <c r="JM827" s="21"/>
      <c r="JN827" s="21"/>
      <c r="JO827" s="21"/>
      <c r="JP827" s="21"/>
      <c r="JQ827" s="21"/>
      <c r="JR827" s="21"/>
      <c r="JS827" s="21"/>
      <c r="JT827" s="21"/>
      <c r="JU827" s="21"/>
      <c r="JV827" s="21"/>
      <c r="JW827" s="21"/>
      <c r="JX827" s="21"/>
      <c r="JY827" s="21"/>
      <c r="JZ827" s="21"/>
      <c r="KA827" s="21"/>
      <c r="KB827" s="28"/>
    </row>
    <row r="828" spans="1:289" ht="15" customHeight="1" x14ac:dyDescent="0.25">
      <c r="B828" s="1590" t="s">
        <v>234</v>
      </c>
      <c r="C828" s="1588" t="str">
        <v/>
      </c>
      <c r="D828" s="1588" t="str">
        <v/>
      </c>
      <c r="E828" s="1588" t="str">
        <v/>
      </c>
      <c r="F828" s="1588" t="str">
        <v/>
      </c>
      <c r="G828" s="1588" t="str">
        <v/>
      </c>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8"/>
      <c r="DX828" s="21"/>
      <c r="DY828" s="21"/>
      <c r="DZ828" s="21"/>
      <c r="EA828" s="21"/>
      <c r="EB828" s="21"/>
      <c r="EC828" s="21"/>
      <c r="ED828" s="21"/>
      <c r="EE828" s="21"/>
      <c r="EF828" s="21"/>
      <c r="EG828" s="21"/>
      <c r="EH828" s="21"/>
      <c r="EI828" s="21"/>
      <c r="EJ828" s="21"/>
      <c r="EK828" s="21"/>
      <c r="EL828" s="21"/>
      <c r="EM828" s="21"/>
      <c r="EN828" s="21"/>
      <c r="EO828" s="21"/>
      <c r="EP828" s="21"/>
      <c r="EQ828" s="21"/>
      <c r="ER828" s="28"/>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8"/>
      <c r="JH828" s="21"/>
      <c r="JI828" s="21"/>
      <c r="JJ828" s="21"/>
      <c r="JK828" s="21"/>
      <c r="JL828" s="21"/>
      <c r="JM828" s="21"/>
      <c r="JN828" s="21"/>
      <c r="JO828" s="21"/>
      <c r="JP828" s="21"/>
      <c r="JQ828" s="21"/>
      <c r="JR828" s="21"/>
      <c r="JS828" s="21"/>
      <c r="JT828" s="21"/>
      <c r="JU828" s="21"/>
      <c r="JV828" s="21"/>
      <c r="JW828" s="21"/>
      <c r="JX828" s="21"/>
      <c r="JY828" s="21"/>
      <c r="JZ828" s="21"/>
      <c r="KA828" s="21"/>
      <c r="KB828" s="28"/>
    </row>
    <row r="829" spans="1:289" ht="15" customHeight="1" x14ac:dyDescent="0.25">
      <c r="B829" s="1590" t="s">
        <v>235</v>
      </c>
      <c r="C829" s="1588" t="str">
        <v/>
      </c>
      <c r="D829" s="1588" t="str">
        <v/>
      </c>
      <c r="E829" s="1588" t="str">
        <v/>
      </c>
      <c r="F829" s="1588" t="str">
        <v/>
      </c>
      <c r="G829" s="1588" t="str">
        <v/>
      </c>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8"/>
      <c r="DX829" s="21"/>
      <c r="DY829" s="21"/>
      <c r="DZ829" s="21"/>
      <c r="EA829" s="21"/>
      <c r="EB829" s="21"/>
      <c r="EC829" s="21"/>
      <c r="ED829" s="21"/>
      <c r="EE829" s="21"/>
      <c r="EF829" s="21"/>
      <c r="EG829" s="21"/>
      <c r="EH829" s="21"/>
      <c r="EI829" s="21"/>
      <c r="EJ829" s="21"/>
      <c r="EK829" s="21"/>
      <c r="EL829" s="21"/>
      <c r="EM829" s="21"/>
      <c r="EN829" s="21"/>
      <c r="EO829" s="21"/>
      <c r="EP829" s="21"/>
      <c r="EQ829" s="21"/>
      <c r="ER829" s="28"/>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8"/>
      <c r="JH829" s="21"/>
      <c r="JI829" s="21"/>
      <c r="JJ829" s="21"/>
      <c r="JK829" s="21"/>
      <c r="JL829" s="21"/>
      <c r="JM829" s="21"/>
      <c r="JN829" s="21"/>
      <c r="JO829" s="21"/>
      <c r="JP829" s="21"/>
      <c r="JQ829" s="21"/>
      <c r="JR829" s="21"/>
      <c r="JS829" s="21"/>
      <c r="JT829" s="21"/>
      <c r="JU829" s="21"/>
      <c r="JV829" s="21"/>
      <c r="JW829" s="21"/>
      <c r="JX829" s="21"/>
      <c r="JY829" s="21"/>
      <c r="JZ829" s="21"/>
      <c r="KA829" s="21"/>
      <c r="KB829" s="28"/>
    </row>
    <row r="830" spans="1:289" ht="15" customHeight="1" x14ac:dyDescent="0.25">
      <c r="B830" s="1590" t="s">
        <v>236</v>
      </c>
      <c r="C830" s="1588" t="str">
        <v/>
      </c>
      <c r="D830" s="1588" t="str">
        <v/>
      </c>
      <c r="E830" s="1588" t="str">
        <v/>
      </c>
      <c r="F830" s="1588" t="str">
        <v/>
      </c>
      <c r="G830" s="1588" t="str">
        <v/>
      </c>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8"/>
      <c r="DX830" s="21"/>
      <c r="DY830" s="21"/>
      <c r="DZ830" s="21"/>
      <c r="EA830" s="21"/>
      <c r="EB830" s="21"/>
      <c r="EC830" s="21"/>
      <c r="ED830" s="21"/>
      <c r="EE830" s="21"/>
      <c r="EF830" s="21"/>
      <c r="EG830" s="21"/>
      <c r="EH830" s="21"/>
      <c r="EI830" s="21"/>
      <c r="EJ830" s="21"/>
      <c r="EK830" s="21"/>
      <c r="EL830" s="21"/>
      <c r="EM830" s="21"/>
      <c r="EN830" s="21"/>
      <c r="EO830" s="21"/>
      <c r="EP830" s="21"/>
      <c r="EQ830" s="21"/>
      <c r="ER830" s="28"/>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8"/>
      <c r="JH830" s="21"/>
      <c r="JI830" s="21"/>
      <c r="JJ830" s="21"/>
      <c r="JK830" s="21"/>
      <c r="JL830" s="21"/>
      <c r="JM830" s="21"/>
      <c r="JN830" s="21"/>
      <c r="JO830" s="21"/>
      <c r="JP830" s="21"/>
      <c r="JQ830" s="21"/>
      <c r="JR830" s="21"/>
      <c r="JS830" s="21"/>
      <c r="JT830" s="21"/>
      <c r="JU830" s="21"/>
      <c r="JV830" s="21"/>
      <c r="JW830" s="21"/>
      <c r="JX830" s="21"/>
      <c r="JY830" s="21"/>
      <c r="JZ830" s="21"/>
      <c r="KA830" s="21"/>
      <c r="KB830" s="28"/>
    </row>
    <row r="831" spans="1:289" ht="15" customHeight="1" x14ac:dyDescent="0.25">
      <c r="B831" s="1590" t="s">
        <v>237</v>
      </c>
      <c r="C831" s="1588" t="str">
        <v/>
      </c>
      <c r="D831" s="1588" t="str">
        <v/>
      </c>
      <c r="E831" s="1588" t="str">
        <v/>
      </c>
      <c r="F831" s="1588" t="str">
        <v/>
      </c>
      <c r="G831" s="1588" t="str">
        <v/>
      </c>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8"/>
      <c r="DX831" s="21"/>
      <c r="DY831" s="21"/>
      <c r="DZ831" s="21"/>
      <c r="EA831" s="21"/>
      <c r="EB831" s="21"/>
      <c r="EC831" s="21"/>
      <c r="ED831" s="21"/>
      <c r="EE831" s="21"/>
      <c r="EF831" s="21"/>
      <c r="EG831" s="21"/>
      <c r="EH831" s="21"/>
      <c r="EI831" s="21"/>
      <c r="EJ831" s="21"/>
      <c r="EK831" s="21"/>
      <c r="EL831" s="21"/>
      <c r="EM831" s="21"/>
      <c r="EN831" s="21"/>
      <c r="EO831" s="21"/>
      <c r="EP831" s="21"/>
      <c r="EQ831" s="21"/>
      <c r="ER831" s="28"/>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8"/>
      <c r="JH831" s="21"/>
      <c r="JI831" s="21"/>
      <c r="JJ831" s="21"/>
      <c r="JK831" s="21"/>
      <c r="JL831" s="21"/>
      <c r="JM831" s="21"/>
      <c r="JN831" s="21"/>
      <c r="JO831" s="21"/>
      <c r="JP831" s="21"/>
      <c r="JQ831" s="21"/>
      <c r="JR831" s="21"/>
      <c r="JS831" s="21"/>
      <c r="JT831" s="21"/>
      <c r="JU831" s="21"/>
      <c r="JV831" s="21"/>
      <c r="JW831" s="21"/>
      <c r="JX831" s="21"/>
      <c r="JY831" s="21"/>
      <c r="JZ831" s="21"/>
      <c r="KA831" s="21"/>
      <c r="KB831" s="28"/>
    </row>
    <row r="832" spans="1:289" ht="15" customHeight="1" x14ac:dyDescent="0.25">
      <c r="B832" s="1590" t="s">
        <v>238</v>
      </c>
      <c r="C832" s="1588" t="str">
        <v/>
      </c>
      <c r="D832" s="1588" t="str">
        <v/>
      </c>
      <c r="E832" s="1588" t="str">
        <v/>
      </c>
      <c r="F832" s="1588" t="str">
        <v/>
      </c>
      <c r="G832" s="1588" t="str">
        <v/>
      </c>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8"/>
      <c r="DX832" s="21"/>
      <c r="DY832" s="21"/>
      <c r="DZ832" s="21"/>
      <c r="EA832" s="21"/>
      <c r="EB832" s="21"/>
      <c r="EC832" s="21"/>
      <c r="ED832" s="21"/>
      <c r="EE832" s="21"/>
      <c r="EF832" s="21"/>
      <c r="EG832" s="21"/>
      <c r="EH832" s="21"/>
      <c r="EI832" s="21"/>
      <c r="EJ832" s="21"/>
      <c r="EK832" s="21"/>
      <c r="EL832" s="21"/>
      <c r="EM832" s="21"/>
      <c r="EN832" s="21"/>
      <c r="EO832" s="21"/>
      <c r="EP832" s="21"/>
      <c r="EQ832" s="21"/>
      <c r="ER832" s="28"/>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8"/>
      <c r="JH832" s="21"/>
      <c r="JI832" s="21"/>
      <c r="JJ832" s="21"/>
      <c r="JK832" s="21"/>
      <c r="JL832" s="21"/>
      <c r="JM832" s="21"/>
      <c r="JN832" s="21"/>
      <c r="JO832" s="21"/>
      <c r="JP832" s="21"/>
      <c r="JQ832" s="21"/>
      <c r="JR832" s="21"/>
      <c r="JS832" s="21"/>
      <c r="JT832" s="21"/>
      <c r="JU832" s="21"/>
      <c r="JV832" s="21"/>
      <c r="JW832" s="21"/>
      <c r="JX832" s="21"/>
      <c r="JY832" s="21"/>
      <c r="JZ832" s="21"/>
      <c r="KA832" s="21"/>
      <c r="KB832" s="28"/>
    </row>
    <row r="833" spans="2:288" ht="15" customHeight="1" x14ac:dyDescent="0.25">
      <c r="B833" s="1590" t="s">
        <v>239</v>
      </c>
      <c r="C833" s="1588" t="str">
        <v/>
      </c>
      <c r="D833" s="1588" t="str">
        <v/>
      </c>
      <c r="E833" s="1588" t="str">
        <v/>
      </c>
      <c r="F833" s="1588" t="str">
        <v/>
      </c>
      <c r="G833" s="1588" t="str">
        <v/>
      </c>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8"/>
      <c r="DX833" s="21"/>
      <c r="DY833" s="21"/>
      <c r="DZ833" s="21"/>
      <c r="EA833" s="21"/>
      <c r="EB833" s="21"/>
      <c r="EC833" s="21"/>
      <c r="ED833" s="21"/>
      <c r="EE833" s="21"/>
      <c r="EF833" s="21"/>
      <c r="EG833" s="21"/>
      <c r="EH833" s="21"/>
      <c r="EI833" s="21"/>
      <c r="EJ833" s="21"/>
      <c r="EK833" s="21"/>
      <c r="EL833" s="21"/>
      <c r="EM833" s="21"/>
      <c r="EN833" s="21"/>
      <c r="EO833" s="21"/>
      <c r="EP833" s="21"/>
      <c r="EQ833" s="21"/>
      <c r="ER833" s="28"/>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8"/>
      <c r="JH833" s="21"/>
      <c r="JI833" s="21"/>
      <c r="JJ833" s="21"/>
      <c r="JK833" s="21"/>
      <c r="JL833" s="21"/>
      <c r="JM833" s="21"/>
      <c r="JN833" s="21"/>
      <c r="JO833" s="21"/>
      <c r="JP833" s="21"/>
      <c r="JQ833" s="21"/>
      <c r="JR833" s="21"/>
      <c r="JS833" s="21"/>
      <c r="JT833" s="21"/>
      <c r="JU833" s="21"/>
      <c r="JV833" s="21"/>
      <c r="JW833" s="21"/>
      <c r="JX833" s="21"/>
      <c r="JY833" s="21"/>
      <c r="JZ833" s="21"/>
      <c r="KA833" s="21"/>
      <c r="KB833" s="28"/>
    </row>
    <row r="834" spans="2:288" ht="15" customHeight="1" x14ac:dyDescent="0.25">
      <c r="B834" s="1590" t="s">
        <v>240</v>
      </c>
      <c r="C834" s="1588" t="str">
        <v/>
      </c>
      <c r="D834" s="1588" t="str">
        <v/>
      </c>
      <c r="E834" s="1588" t="str">
        <v/>
      </c>
      <c r="F834" s="1588" t="str">
        <v/>
      </c>
      <c r="G834" s="1588" t="str">
        <v/>
      </c>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8"/>
      <c r="DX834" s="21"/>
      <c r="DY834" s="21"/>
      <c r="DZ834" s="21"/>
      <c r="EA834" s="21"/>
      <c r="EB834" s="21"/>
      <c r="EC834" s="21"/>
      <c r="ED834" s="21"/>
      <c r="EE834" s="21"/>
      <c r="EF834" s="21"/>
      <c r="EG834" s="21"/>
      <c r="EH834" s="21"/>
      <c r="EI834" s="21"/>
      <c r="EJ834" s="21"/>
      <c r="EK834" s="21"/>
      <c r="EL834" s="21"/>
      <c r="EM834" s="21"/>
      <c r="EN834" s="21"/>
      <c r="EO834" s="21"/>
      <c r="EP834" s="21"/>
      <c r="EQ834" s="21"/>
      <c r="ER834" s="28"/>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8"/>
      <c r="JH834" s="21"/>
      <c r="JI834" s="21"/>
      <c r="JJ834" s="21"/>
      <c r="JK834" s="21"/>
      <c r="JL834" s="21"/>
      <c r="JM834" s="21"/>
      <c r="JN834" s="21"/>
      <c r="JO834" s="21"/>
      <c r="JP834" s="21"/>
      <c r="JQ834" s="21"/>
      <c r="JR834" s="21"/>
      <c r="JS834" s="21"/>
      <c r="JT834" s="21"/>
      <c r="JU834" s="21"/>
      <c r="JV834" s="21"/>
      <c r="JW834" s="21"/>
      <c r="JX834" s="21"/>
      <c r="JY834" s="21"/>
      <c r="JZ834" s="21"/>
      <c r="KA834" s="21"/>
      <c r="KB834" s="28"/>
    </row>
    <row r="835" spans="2:288" ht="15" customHeight="1" x14ac:dyDescent="0.25">
      <c r="B835" s="1590" t="s">
        <v>241</v>
      </c>
      <c r="C835" s="1588" t="str">
        <v/>
      </c>
      <c r="D835" s="1588" t="str">
        <v/>
      </c>
      <c r="E835" s="1588" t="str">
        <v/>
      </c>
      <c r="F835" s="1588" t="str">
        <v/>
      </c>
      <c r="G835" s="1588" t="str">
        <v/>
      </c>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8"/>
      <c r="DX835" s="21"/>
      <c r="DY835" s="21"/>
      <c r="DZ835" s="21"/>
      <c r="EA835" s="21"/>
      <c r="EB835" s="21"/>
      <c r="EC835" s="21"/>
      <c r="ED835" s="21"/>
      <c r="EE835" s="21"/>
      <c r="EF835" s="21"/>
      <c r="EG835" s="21"/>
      <c r="EH835" s="21"/>
      <c r="EI835" s="21"/>
      <c r="EJ835" s="21"/>
      <c r="EK835" s="21"/>
      <c r="EL835" s="21"/>
      <c r="EM835" s="21"/>
      <c r="EN835" s="21"/>
      <c r="EO835" s="21"/>
      <c r="EP835" s="21"/>
      <c r="EQ835" s="21"/>
      <c r="ER835" s="28"/>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8"/>
      <c r="JH835" s="21"/>
      <c r="JI835" s="21"/>
      <c r="JJ835" s="21"/>
      <c r="JK835" s="21"/>
      <c r="JL835" s="21"/>
      <c r="JM835" s="21"/>
      <c r="JN835" s="21"/>
      <c r="JO835" s="21"/>
      <c r="JP835" s="21"/>
      <c r="JQ835" s="21"/>
      <c r="JR835" s="21"/>
      <c r="JS835" s="21"/>
      <c r="JT835" s="21"/>
      <c r="JU835" s="21"/>
      <c r="JV835" s="21"/>
      <c r="JW835" s="21"/>
      <c r="JX835" s="21"/>
      <c r="JY835" s="21"/>
      <c r="JZ835" s="21"/>
      <c r="KA835" s="21"/>
      <c r="KB835" s="28"/>
    </row>
    <row r="836" spans="2:288" ht="15" customHeight="1" x14ac:dyDescent="0.25">
      <c r="B836" s="1590" t="s">
        <v>242</v>
      </c>
      <c r="C836" s="1588" t="str">
        <v/>
      </c>
      <c r="D836" s="1588" t="str">
        <v/>
      </c>
      <c r="E836" s="1588" t="str">
        <v/>
      </c>
      <c r="F836" s="1588" t="str">
        <v/>
      </c>
      <c r="G836" s="1588" t="str">
        <v/>
      </c>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8"/>
      <c r="DX836" s="21"/>
      <c r="DY836" s="21"/>
      <c r="DZ836" s="21"/>
      <c r="EA836" s="21"/>
      <c r="EB836" s="21"/>
      <c r="EC836" s="21"/>
      <c r="ED836" s="21"/>
      <c r="EE836" s="21"/>
      <c r="EF836" s="21"/>
      <c r="EG836" s="21"/>
      <c r="EH836" s="21"/>
      <c r="EI836" s="21"/>
      <c r="EJ836" s="21"/>
      <c r="EK836" s="21"/>
      <c r="EL836" s="21"/>
      <c r="EM836" s="21"/>
      <c r="EN836" s="21"/>
      <c r="EO836" s="21"/>
      <c r="EP836" s="21"/>
      <c r="EQ836" s="21"/>
      <c r="ER836" s="28"/>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8"/>
      <c r="JH836" s="21"/>
      <c r="JI836" s="21"/>
      <c r="JJ836" s="21"/>
      <c r="JK836" s="21"/>
      <c r="JL836" s="21"/>
      <c r="JM836" s="21"/>
      <c r="JN836" s="21"/>
      <c r="JO836" s="21"/>
      <c r="JP836" s="21"/>
      <c r="JQ836" s="21"/>
      <c r="JR836" s="21"/>
      <c r="JS836" s="21"/>
      <c r="JT836" s="21"/>
      <c r="JU836" s="21"/>
      <c r="JV836" s="21"/>
      <c r="JW836" s="21"/>
      <c r="JX836" s="21"/>
      <c r="JY836" s="21"/>
      <c r="JZ836" s="21"/>
      <c r="KA836" s="21"/>
      <c r="KB836" s="28"/>
    </row>
    <row r="837" spans="2:288" ht="15" customHeight="1" x14ac:dyDescent="0.25">
      <c r="B837" s="1590" t="s">
        <v>243</v>
      </c>
      <c r="C837" s="1588" t="str">
        <v/>
      </c>
      <c r="D837" s="1588" t="str">
        <v/>
      </c>
      <c r="E837" s="1588" t="str">
        <v/>
      </c>
      <c r="F837" s="1588" t="str">
        <v/>
      </c>
      <c r="G837" s="1588" t="str">
        <v/>
      </c>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8"/>
      <c r="DX837" s="21"/>
      <c r="DY837" s="21"/>
      <c r="DZ837" s="21"/>
      <c r="EA837" s="21"/>
      <c r="EB837" s="21"/>
      <c r="EC837" s="21"/>
      <c r="ED837" s="21"/>
      <c r="EE837" s="21"/>
      <c r="EF837" s="21"/>
      <c r="EG837" s="21"/>
      <c r="EH837" s="21"/>
      <c r="EI837" s="21"/>
      <c r="EJ837" s="21"/>
      <c r="EK837" s="21"/>
      <c r="EL837" s="21"/>
      <c r="EM837" s="21"/>
      <c r="EN837" s="21"/>
      <c r="EO837" s="21"/>
      <c r="EP837" s="21"/>
      <c r="EQ837" s="21"/>
      <c r="ER837" s="28"/>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8"/>
      <c r="JH837" s="21"/>
      <c r="JI837" s="21"/>
      <c r="JJ837" s="21"/>
      <c r="JK837" s="21"/>
      <c r="JL837" s="21"/>
      <c r="JM837" s="21"/>
      <c r="JN837" s="21"/>
      <c r="JO837" s="21"/>
      <c r="JP837" s="21"/>
      <c r="JQ837" s="21"/>
      <c r="JR837" s="21"/>
      <c r="JS837" s="21"/>
      <c r="JT837" s="21"/>
      <c r="JU837" s="21"/>
      <c r="JV837" s="21"/>
      <c r="JW837" s="21"/>
      <c r="JX837" s="21"/>
      <c r="JY837" s="21"/>
      <c r="JZ837" s="21"/>
      <c r="KA837" s="21"/>
      <c r="KB837" s="28"/>
    </row>
    <row r="838" spans="2:288" ht="15" customHeight="1" x14ac:dyDescent="0.25">
      <c r="B838" s="1590" t="s">
        <v>244</v>
      </c>
      <c r="C838" s="1588" t="str">
        <v/>
      </c>
      <c r="D838" s="1588" t="str">
        <v/>
      </c>
      <c r="E838" s="1588" t="str">
        <v/>
      </c>
      <c r="F838" s="1588" t="str">
        <v/>
      </c>
      <c r="G838" s="1588" t="str">
        <v/>
      </c>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8"/>
      <c r="DX838" s="21"/>
      <c r="DY838" s="21"/>
      <c r="DZ838" s="21"/>
      <c r="EA838" s="21"/>
      <c r="EB838" s="21"/>
      <c r="EC838" s="21"/>
      <c r="ED838" s="21"/>
      <c r="EE838" s="21"/>
      <c r="EF838" s="21"/>
      <c r="EG838" s="21"/>
      <c r="EH838" s="21"/>
      <c r="EI838" s="21"/>
      <c r="EJ838" s="21"/>
      <c r="EK838" s="21"/>
      <c r="EL838" s="21"/>
      <c r="EM838" s="21"/>
      <c r="EN838" s="21"/>
      <c r="EO838" s="21"/>
      <c r="EP838" s="21"/>
      <c r="EQ838" s="21"/>
      <c r="ER838" s="28"/>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8"/>
      <c r="JH838" s="21"/>
      <c r="JI838" s="21"/>
      <c r="JJ838" s="21"/>
      <c r="JK838" s="21"/>
      <c r="JL838" s="21"/>
      <c r="JM838" s="21"/>
      <c r="JN838" s="21"/>
      <c r="JO838" s="21"/>
      <c r="JP838" s="21"/>
      <c r="JQ838" s="21"/>
      <c r="JR838" s="21"/>
      <c r="JS838" s="21"/>
      <c r="JT838" s="21"/>
      <c r="JU838" s="21"/>
      <c r="JV838" s="21"/>
      <c r="JW838" s="21"/>
      <c r="JX838" s="21"/>
      <c r="JY838" s="21"/>
      <c r="JZ838" s="21"/>
      <c r="KA838" s="21"/>
      <c r="KB838" s="28"/>
    </row>
    <row r="839" spans="2:288" ht="15" customHeight="1" x14ac:dyDescent="0.25">
      <c r="B839" s="1590" t="s">
        <v>245</v>
      </c>
      <c r="C839" s="1588" t="str">
        <v/>
      </c>
      <c r="D839" s="1588" t="str">
        <v/>
      </c>
      <c r="E839" s="1588" t="str">
        <v/>
      </c>
      <c r="F839" s="1588" t="str">
        <v/>
      </c>
      <c r="G839" s="1588" t="str">
        <v/>
      </c>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8"/>
      <c r="DX839" s="21"/>
      <c r="DY839" s="21"/>
      <c r="DZ839" s="21"/>
      <c r="EA839" s="21"/>
      <c r="EB839" s="21"/>
      <c r="EC839" s="21"/>
      <c r="ED839" s="21"/>
      <c r="EE839" s="21"/>
      <c r="EF839" s="21"/>
      <c r="EG839" s="21"/>
      <c r="EH839" s="21"/>
      <c r="EI839" s="21"/>
      <c r="EJ839" s="21"/>
      <c r="EK839" s="21"/>
      <c r="EL839" s="21"/>
      <c r="EM839" s="21"/>
      <c r="EN839" s="21"/>
      <c r="EO839" s="21"/>
      <c r="EP839" s="21"/>
      <c r="EQ839" s="21"/>
      <c r="ER839" s="28"/>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8"/>
      <c r="JH839" s="21"/>
      <c r="JI839" s="21"/>
      <c r="JJ839" s="21"/>
      <c r="JK839" s="21"/>
      <c r="JL839" s="21"/>
      <c r="JM839" s="21"/>
      <c r="JN839" s="21"/>
      <c r="JO839" s="21"/>
      <c r="JP839" s="21"/>
      <c r="JQ839" s="21"/>
      <c r="JR839" s="21"/>
      <c r="JS839" s="21"/>
      <c r="JT839" s="21"/>
      <c r="JU839" s="21"/>
      <c r="JV839" s="21"/>
      <c r="JW839" s="21"/>
      <c r="JX839" s="21"/>
      <c r="JY839" s="21"/>
      <c r="JZ839" s="21"/>
      <c r="KA839" s="21"/>
      <c r="KB839" s="28"/>
    </row>
    <row r="840" spans="2:288" ht="15" customHeight="1" x14ac:dyDescent="0.25">
      <c r="B840" s="1590" t="s">
        <v>246</v>
      </c>
      <c r="C840" s="1588" t="str">
        <v/>
      </c>
      <c r="D840" s="1588" t="str">
        <v/>
      </c>
      <c r="E840" s="1588" t="str">
        <v/>
      </c>
      <c r="F840" s="1588" t="str">
        <v/>
      </c>
      <c r="G840" s="1588" t="str">
        <v/>
      </c>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8"/>
      <c r="DX840" s="21"/>
      <c r="DY840" s="21"/>
      <c r="DZ840" s="21"/>
      <c r="EA840" s="21"/>
      <c r="EB840" s="21"/>
      <c r="EC840" s="21"/>
      <c r="ED840" s="21"/>
      <c r="EE840" s="21"/>
      <c r="EF840" s="21"/>
      <c r="EG840" s="21"/>
      <c r="EH840" s="21"/>
      <c r="EI840" s="21"/>
      <c r="EJ840" s="21"/>
      <c r="EK840" s="21"/>
      <c r="EL840" s="21"/>
      <c r="EM840" s="21"/>
      <c r="EN840" s="21"/>
      <c r="EO840" s="21"/>
      <c r="EP840" s="21"/>
      <c r="EQ840" s="21"/>
      <c r="ER840" s="28"/>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8"/>
      <c r="JH840" s="21"/>
      <c r="JI840" s="21"/>
      <c r="JJ840" s="21"/>
      <c r="JK840" s="21"/>
      <c r="JL840" s="21"/>
      <c r="JM840" s="21"/>
      <c r="JN840" s="21"/>
      <c r="JO840" s="21"/>
      <c r="JP840" s="21"/>
      <c r="JQ840" s="21"/>
      <c r="JR840" s="21"/>
      <c r="JS840" s="21"/>
      <c r="JT840" s="21"/>
      <c r="JU840" s="21"/>
      <c r="JV840" s="21"/>
      <c r="JW840" s="21"/>
      <c r="JX840" s="21"/>
      <c r="JY840" s="21"/>
      <c r="JZ840" s="21"/>
      <c r="KA840" s="21"/>
      <c r="KB840" s="28"/>
    </row>
    <row r="841" spans="2:288" ht="15" customHeight="1" x14ac:dyDescent="0.25">
      <c r="B841" s="1590" t="s">
        <v>247</v>
      </c>
      <c r="C841" s="1588" t="str">
        <v/>
      </c>
      <c r="D841" s="1588" t="str">
        <v/>
      </c>
      <c r="E841" s="1588" t="str">
        <v/>
      </c>
      <c r="F841" s="1588" t="str">
        <v/>
      </c>
      <c r="G841" s="1588" t="str">
        <v/>
      </c>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8"/>
      <c r="DX841" s="21"/>
      <c r="DY841" s="21"/>
      <c r="DZ841" s="21"/>
      <c r="EA841" s="21"/>
      <c r="EB841" s="21"/>
      <c r="EC841" s="21"/>
      <c r="ED841" s="21"/>
      <c r="EE841" s="21"/>
      <c r="EF841" s="21"/>
      <c r="EG841" s="21"/>
      <c r="EH841" s="21"/>
      <c r="EI841" s="21"/>
      <c r="EJ841" s="21"/>
      <c r="EK841" s="21"/>
      <c r="EL841" s="21"/>
      <c r="EM841" s="21"/>
      <c r="EN841" s="21"/>
      <c r="EO841" s="21"/>
      <c r="EP841" s="21"/>
      <c r="EQ841" s="21"/>
      <c r="ER841" s="28"/>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8"/>
      <c r="JH841" s="21"/>
      <c r="JI841" s="21"/>
      <c r="JJ841" s="21"/>
      <c r="JK841" s="21"/>
      <c r="JL841" s="21"/>
      <c r="JM841" s="21"/>
      <c r="JN841" s="21"/>
      <c r="JO841" s="21"/>
      <c r="JP841" s="21"/>
      <c r="JQ841" s="21"/>
      <c r="JR841" s="21"/>
      <c r="JS841" s="21"/>
      <c r="JT841" s="21"/>
      <c r="JU841" s="21"/>
      <c r="JV841" s="21"/>
      <c r="JW841" s="21"/>
      <c r="JX841" s="21"/>
      <c r="JY841" s="21"/>
      <c r="JZ841" s="21"/>
      <c r="KA841" s="21"/>
      <c r="KB841" s="28"/>
    </row>
    <row r="842" spans="2:288" ht="15" customHeight="1" x14ac:dyDescent="0.25">
      <c r="B842" s="1590" t="s">
        <v>248</v>
      </c>
      <c r="C842" s="1588" t="str">
        <v/>
      </c>
      <c r="D842" s="1588" t="str">
        <v/>
      </c>
      <c r="E842" s="1588" t="str">
        <v/>
      </c>
      <c r="F842" s="1588" t="str">
        <v/>
      </c>
      <c r="G842" s="1588" t="str">
        <v/>
      </c>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8"/>
      <c r="DX842" s="21"/>
      <c r="DY842" s="21"/>
      <c r="DZ842" s="21"/>
      <c r="EA842" s="21"/>
      <c r="EB842" s="21"/>
      <c r="EC842" s="21"/>
      <c r="ED842" s="21"/>
      <c r="EE842" s="21"/>
      <c r="EF842" s="21"/>
      <c r="EG842" s="21"/>
      <c r="EH842" s="21"/>
      <c r="EI842" s="21"/>
      <c r="EJ842" s="21"/>
      <c r="EK842" s="21"/>
      <c r="EL842" s="21"/>
      <c r="EM842" s="21"/>
      <c r="EN842" s="21"/>
      <c r="EO842" s="21"/>
      <c r="EP842" s="21"/>
      <c r="EQ842" s="21"/>
      <c r="ER842" s="28"/>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8"/>
      <c r="JH842" s="21"/>
      <c r="JI842" s="21"/>
      <c r="JJ842" s="21"/>
      <c r="JK842" s="21"/>
      <c r="JL842" s="21"/>
      <c r="JM842" s="21"/>
      <c r="JN842" s="21"/>
      <c r="JO842" s="21"/>
      <c r="JP842" s="21"/>
      <c r="JQ842" s="21"/>
      <c r="JR842" s="21"/>
      <c r="JS842" s="21"/>
      <c r="JT842" s="21"/>
      <c r="JU842" s="21"/>
      <c r="JV842" s="21"/>
      <c r="JW842" s="21"/>
      <c r="JX842" s="21"/>
      <c r="JY842" s="21"/>
      <c r="JZ842" s="21"/>
      <c r="KA842" s="21"/>
      <c r="KB842" s="28"/>
    </row>
    <row r="843" spans="2:288" ht="15" customHeight="1" x14ac:dyDescent="0.25">
      <c r="B843" s="1590" t="s">
        <v>249</v>
      </c>
      <c r="C843" s="1588" t="str">
        <v/>
      </c>
      <c r="D843" s="1588" t="str">
        <v/>
      </c>
      <c r="E843" s="1588" t="str">
        <v/>
      </c>
      <c r="F843" s="1588" t="str">
        <v/>
      </c>
      <c r="G843" s="1588" t="str">
        <v/>
      </c>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8"/>
      <c r="DX843" s="21"/>
      <c r="DY843" s="21"/>
      <c r="DZ843" s="21"/>
      <c r="EA843" s="21"/>
      <c r="EB843" s="21"/>
      <c r="EC843" s="21"/>
      <c r="ED843" s="21"/>
      <c r="EE843" s="21"/>
      <c r="EF843" s="21"/>
      <c r="EG843" s="21"/>
      <c r="EH843" s="21"/>
      <c r="EI843" s="21"/>
      <c r="EJ843" s="21"/>
      <c r="EK843" s="21"/>
      <c r="EL843" s="21"/>
      <c r="EM843" s="21"/>
      <c r="EN843" s="21"/>
      <c r="EO843" s="21"/>
      <c r="EP843" s="21"/>
      <c r="EQ843" s="21"/>
      <c r="ER843" s="28"/>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8"/>
      <c r="JH843" s="21"/>
      <c r="JI843" s="21"/>
      <c r="JJ843" s="21"/>
      <c r="JK843" s="21"/>
      <c r="JL843" s="21"/>
      <c r="JM843" s="21"/>
      <c r="JN843" s="21"/>
      <c r="JO843" s="21"/>
      <c r="JP843" s="21"/>
      <c r="JQ843" s="21"/>
      <c r="JR843" s="21"/>
      <c r="JS843" s="21"/>
      <c r="JT843" s="21"/>
      <c r="JU843" s="21"/>
      <c r="JV843" s="21"/>
      <c r="JW843" s="21"/>
      <c r="JX843" s="21"/>
      <c r="JY843" s="21"/>
      <c r="JZ843" s="21"/>
      <c r="KA843" s="21"/>
      <c r="KB843" s="28"/>
    </row>
    <row r="844" spans="2:288" ht="15" customHeight="1" x14ac:dyDescent="0.25">
      <c r="B844" s="1590" t="s">
        <v>250</v>
      </c>
      <c r="C844" s="1588" t="str">
        <v/>
      </c>
      <c r="D844" s="1588" t="str">
        <v/>
      </c>
      <c r="E844" s="1588" t="str">
        <v/>
      </c>
      <c r="F844" s="1588" t="str">
        <v/>
      </c>
      <c r="G844" s="1588" t="str">
        <v/>
      </c>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8"/>
      <c r="DX844" s="21"/>
      <c r="DY844" s="21"/>
      <c r="DZ844" s="21"/>
      <c r="EA844" s="21"/>
      <c r="EB844" s="21"/>
      <c r="EC844" s="21"/>
      <c r="ED844" s="21"/>
      <c r="EE844" s="21"/>
      <c r="EF844" s="21"/>
      <c r="EG844" s="21"/>
      <c r="EH844" s="21"/>
      <c r="EI844" s="21"/>
      <c r="EJ844" s="21"/>
      <c r="EK844" s="21"/>
      <c r="EL844" s="21"/>
      <c r="EM844" s="21"/>
      <c r="EN844" s="21"/>
      <c r="EO844" s="21"/>
      <c r="EP844" s="21"/>
      <c r="EQ844" s="21"/>
      <c r="ER844" s="28"/>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8"/>
      <c r="JH844" s="21"/>
      <c r="JI844" s="21"/>
      <c r="JJ844" s="21"/>
      <c r="JK844" s="21"/>
      <c r="JL844" s="21"/>
      <c r="JM844" s="21"/>
      <c r="JN844" s="21"/>
      <c r="JO844" s="21"/>
      <c r="JP844" s="21"/>
      <c r="JQ844" s="21"/>
      <c r="JR844" s="21"/>
      <c r="JS844" s="21"/>
      <c r="JT844" s="21"/>
      <c r="JU844" s="21"/>
      <c r="JV844" s="21"/>
      <c r="JW844" s="21"/>
      <c r="JX844" s="21"/>
      <c r="JY844" s="21"/>
      <c r="JZ844" s="21"/>
      <c r="KA844" s="21"/>
      <c r="KB844" s="28"/>
    </row>
    <row r="845" spans="2:288" ht="15" customHeight="1" x14ac:dyDescent="0.25">
      <c r="B845" s="1590" t="s">
        <v>251</v>
      </c>
      <c r="C845" s="1588" t="str">
        <v/>
      </c>
      <c r="D845" s="1588" t="str">
        <v/>
      </c>
      <c r="E845" s="1588" t="str">
        <v/>
      </c>
      <c r="F845" s="1588" t="str">
        <v/>
      </c>
      <c r="G845" s="1588" t="str">
        <v/>
      </c>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8"/>
      <c r="DX845" s="21"/>
      <c r="DY845" s="21"/>
      <c r="DZ845" s="21"/>
      <c r="EA845" s="21"/>
      <c r="EB845" s="21"/>
      <c r="EC845" s="21"/>
      <c r="ED845" s="21"/>
      <c r="EE845" s="21"/>
      <c r="EF845" s="21"/>
      <c r="EG845" s="21"/>
      <c r="EH845" s="21"/>
      <c r="EI845" s="21"/>
      <c r="EJ845" s="21"/>
      <c r="EK845" s="21"/>
      <c r="EL845" s="21"/>
      <c r="EM845" s="21"/>
      <c r="EN845" s="21"/>
      <c r="EO845" s="21"/>
      <c r="EP845" s="21"/>
      <c r="EQ845" s="21"/>
      <c r="ER845" s="28"/>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8"/>
      <c r="JH845" s="21"/>
      <c r="JI845" s="21"/>
      <c r="JJ845" s="21"/>
      <c r="JK845" s="21"/>
      <c r="JL845" s="21"/>
      <c r="JM845" s="21"/>
      <c r="JN845" s="21"/>
      <c r="JO845" s="21"/>
      <c r="JP845" s="21"/>
      <c r="JQ845" s="21"/>
      <c r="JR845" s="21"/>
      <c r="JS845" s="21"/>
      <c r="JT845" s="21"/>
      <c r="JU845" s="21"/>
      <c r="JV845" s="21"/>
      <c r="JW845" s="21"/>
      <c r="JX845" s="21"/>
      <c r="JY845" s="21"/>
      <c r="JZ845" s="21"/>
      <c r="KA845" s="21"/>
      <c r="KB845" s="28"/>
    </row>
    <row r="846" spans="2:288" ht="15" customHeight="1" x14ac:dyDescent="0.25">
      <c r="B846" s="1590" t="s">
        <v>252</v>
      </c>
      <c r="C846" s="1588" t="str">
        <v/>
      </c>
      <c r="D846" s="1588" t="str">
        <v/>
      </c>
      <c r="E846" s="1588" t="str">
        <v/>
      </c>
      <c r="F846" s="1588" t="str">
        <v/>
      </c>
      <c r="G846" s="1588" t="str">
        <v/>
      </c>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8"/>
      <c r="DX846" s="21"/>
      <c r="DY846" s="21"/>
      <c r="DZ846" s="21"/>
      <c r="EA846" s="21"/>
      <c r="EB846" s="21"/>
      <c r="EC846" s="21"/>
      <c r="ED846" s="21"/>
      <c r="EE846" s="21"/>
      <c r="EF846" s="21"/>
      <c r="EG846" s="21"/>
      <c r="EH846" s="21"/>
      <c r="EI846" s="21"/>
      <c r="EJ846" s="21"/>
      <c r="EK846" s="21"/>
      <c r="EL846" s="21"/>
      <c r="EM846" s="21"/>
      <c r="EN846" s="21"/>
      <c r="EO846" s="21"/>
      <c r="EP846" s="21"/>
      <c r="EQ846" s="21"/>
      <c r="ER846" s="28"/>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8"/>
      <c r="JH846" s="21"/>
      <c r="JI846" s="21"/>
      <c r="JJ846" s="21"/>
      <c r="JK846" s="21"/>
      <c r="JL846" s="21"/>
      <c r="JM846" s="21"/>
      <c r="JN846" s="21"/>
      <c r="JO846" s="21"/>
      <c r="JP846" s="21"/>
      <c r="JQ846" s="21"/>
      <c r="JR846" s="21"/>
      <c r="JS846" s="21"/>
      <c r="JT846" s="21"/>
      <c r="JU846" s="21"/>
      <c r="JV846" s="21"/>
      <c r="JW846" s="21"/>
      <c r="JX846" s="21"/>
      <c r="JY846" s="21"/>
      <c r="JZ846" s="21"/>
      <c r="KA846" s="21"/>
      <c r="KB846" s="28"/>
    </row>
    <row r="847" spans="2:288" ht="15" customHeight="1" x14ac:dyDescent="0.25">
      <c r="B847" s="1590" t="s">
        <v>253</v>
      </c>
      <c r="C847" s="1588" t="str">
        <v/>
      </c>
      <c r="D847" s="1588" t="str">
        <v/>
      </c>
      <c r="E847" s="1588" t="str">
        <v/>
      </c>
      <c r="F847" s="1588" t="str">
        <v/>
      </c>
      <c r="G847" s="1588" t="str">
        <v/>
      </c>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8"/>
      <c r="DX847" s="21"/>
      <c r="DY847" s="21"/>
      <c r="DZ847" s="21"/>
      <c r="EA847" s="21"/>
      <c r="EB847" s="21"/>
      <c r="EC847" s="21"/>
      <c r="ED847" s="21"/>
      <c r="EE847" s="21"/>
      <c r="EF847" s="21"/>
      <c r="EG847" s="21"/>
      <c r="EH847" s="21"/>
      <c r="EI847" s="21"/>
      <c r="EJ847" s="21"/>
      <c r="EK847" s="21"/>
      <c r="EL847" s="21"/>
      <c r="EM847" s="21"/>
      <c r="EN847" s="21"/>
      <c r="EO847" s="21"/>
      <c r="EP847" s="21"/>
      <c r="EQ847" s="21"/>
      <c r="ER847" s="28"/>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8"/>
      <c r="JH847" s="21"/>
      <c r="JI847" s="21"/>
      <c r="JJ847" s="21"/>
      <c r="JK847" s="21"/>
      <c r="JL847" s="21"/>
      <c r="JM847" s="21"/>
      <c r="JN847" s="21"/>
      <c r="JO847" s="21"/>
      <c r="JP847" s="21"/>
      <c r="JQ847" s="21"/>
      <c r="JR847" s="21"/>
      <c r="JS847" s="21"/>
      <c r="JT847" s="21"/>
      <c r="JU847" s="21"/>
      <c r="JV847" s="21"/>
      <c r="JW847" s="21"/>
      <c r="JX847" s="21"/>
      <c r="JY847" s="21"/>
      <c r="JZ847" s="21"/>
      <c r="KA847" s="21"/>
      <c r="KB847" s="28"/>
    </row>
    <row r="848" spans="2:288" ht="15" customHeight="1" x14ac:dyDescent="0.25">
      <c r="B848" s="1590" t="s">
        <v>254</v>
      </c>
      <c r="C848" s="1588" t="str">
        <v/>
      </c>
      <c r="D848" s="1588" t="str">
        <v/>
      </c>
      <c r="E848" s="1588" t="str">
        <v/>
      </c>
      <c r="F848" s="1588" t="str">
        <v/>
      </c>
      <c r="G848" s="1588" t="str">
        <v/>
      </c>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8"/>
      <c r="DX848" s="21"/>
      <c r="DY848" s="21"/>
      <c r="DZ848" s="21"/>
      <c r="EA848" s="21"/>
      <c r="EB848" s="21"/>
      <c r="EC848" s="21"/>
      <c r="ED848" s="21"/>
      <c r="EE848" s="21"/>
      <c r="EF848" s="21"/>
      <c r="EG848" s="21"/>
      <c r="EH848" s="21"/>
      <c r="EI848" s="21"/>
      <c r="EJ848" s="21"/>
      <c r="EK848" s="21"/>
      <c r="EL848" s="21"/>
      <c r="EM848" s="21"/>
      <c r="EN848" s="21"/>
      <c r="EO848" s="21"/>
      <c r="EP848" s="21"/>
      <c r="EQ848" s="21"/>
      <c r="ER848" s="28"/>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8"/>
      <c r="JH848" s="21"/>
      <c r="JI848" s="21"/>
      <c r="JJ848" s="21"/>
      <c r="JK848" s="21"/>
      <c r="JL848" s="21"/>
      <c r="JM848" s="21"/>
      <c r="JN848" s="21"/>
      <c r="JO848" s="21"/>
      <c r="JP848" s="21"/>
      <c r="JQ848" s="21"/>
      <c r="JR848" s="21"/>
      <c r="JS848" s="21"/>
      <c r="JT848" s="21"/>
      <c r="JU848" s="21"/>
      <c r="JV848" s="21"/>
      <c r="JW848" s="21"/>
      <c r="JX848" s="21"/>
      <c r="JY848" s="21"/>
      <c r="JZ848" s="21"/>
      <c r="KA848" s="21"/>
      <c r="KB848" s="28"/>
    </row>
    <row r="849" spans="2:288" ht="15" customHeight="1" x14ac:dyDescent="0.25">
      <c r="B849" s="1590" t="s">
        <v>255</v>
      </c>
      <c r="C849" s="1588" t="str">
        <v/>
      </c>
      <c r="D849" s="1588" t="str">
        <v/>
      </c>
      <c r="E849" s="1588" t="str">
        <v/>
      </c>
      <c r="F849" s="1588" t="str">
        <v/>
      </c>
      <c r="G849" s="1588" t="str">
        <v/>
      </c>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8"/>
      <c r="DX849" s="21"/>
      <c r="DY849" s="21"/>
      <c r="DZ849" s="21"/>
      <c r="EA849" s="21"/>
      <c r="EB849" s="21"/>
      <c r="EC849" s="21"/>
      <c r="ED849" s="21"/>
      <c r="EE849" s="21"/>
      <c r="EF849" s="21"/>
      <c r="EG849" s="21"/>
      <c r="EH849" s="21"/>
      <c r="EI849" s="21"/>
      <c r="EJ849" s="21"/>
      <c r="EK849" s="21"/>
      <c r="EL849" s="21"/>
      <c r="EM849" s="21"/>
      <c r="EN849" s="21"/>
      <c r="EO849" s="21"/>
      <c r="EP849" s="21"/>
      <c r="EQ849" s="21"/>
      <c r="ER849" s="28"/>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8"/>
      <c r="JH849" s="21"/>
      <c r="JI849" s="21"/>
      <c r="JJ849" s="21"/>
      <c r="JK849" s="21"/>
      <c r="JL849" s="21"/>
      <c r="JM849" s="21"/>
      <c r="JN849" s="21"/>
      <c r="JO849" s="21"/>
      <c r="JP849" s="21"/>
      <c r="JQ849" s="21"/>
      <c r="JR849" s="21"/>
      <c r="JS849" s="21"/>
      <c r="JT849" s="21"/>
      <c r="JU849" s="21"/>
      <c r="JV849" s="21"/>
      <c r="JW849" s="21"/>
      <c r="JX849" s="21"/>
      <c r="JY849" s="21"/>
      <c r="JZ849" s="21"/>
      <c r="KA849" s="21"/>
      <c r="KB849" s="28"/>
    </row>
    <row r="850" spans="2:288" ht="15" customHeight="1" x14ac:dyDescent="0.25">
      <c r="B850" s="1590" t="s">
        <v>256</v>
      </c>
      <c r="C850" s="1588" t="str">
        <v/>
      </c>
      <c r="D850" s="1588" t="str">
        <v/>
      </c>
      <c r="E850" s="1588" t="str">
        <v/>
      </c>
      <c r="F850" s="1588" t="str">
        <v/>
      </c>
      <c r="G850" s="1588" t="str">
        <v/>
      </c>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8"/>
      <c r="DX850" s="21"/>
      <c r="DY850" s="21"/>
      <c r="DZ850" s="21"/>
      <c r="EA850" s="21"/>
      <c r="EB850" s="21"/>
      <c r="EC850" s="21"/>
      <c r="ED850" s="21"/>
      <c r="EE850" s="21"/>
      <c r="EF850" s="21"/>
      <c r="EG850" s="21"/>
      <c r="EH850" s="21"/>
      <c r="EI850" s="21"/>
      <c r="EJ850" s="21"/>
      <c r="EK850" s="21"/>
      <c r="EL850" s="21"/>
      <c r="EM850" s="21"/>
      <c r="EN850" s="21"/>
      <c r="EO850" s="21"/>
      <c r="EP850" s="21"/>
      <c r="EQ850" s="21"/>
      <c r="ER850" s="28"/>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8"/>
      <c r="JH850" s="21"/>
      <c r="JI850" s="21"/>
      <c r="JJ850" s="21"/>
      <c r="JK850" s="21"/>
      <c r="JL850" s="21"/>
      <c r="JM850" s="21"/>
      <c r="JN850" s="21"/>
      <c r="JO850" s="21"/>
      <c r="JP850" s="21"/>
      <c r="JQ850" s="21"/>
      <c r="JR850" s="21"/>
      <c r="JS850" s="21"/>
      <c r="JT850" s="21"/>
      <c r="JU850" s="21"/>
      <c r="JV850" s="21"/>
      <c r="JW850" s="21"/>
      <c r="JX850" s="21"/>
      <c r="JY850" s="21"/>
      <c r="JZ850" s="21"/>
      <c r="KA850" s="21"/>
      <c r="KB850" s="28"/>
    </row>
    <row r="851" spans="2:288" ht="15" customHeight="1" x14ac:dyDescent="0.25">
      <c r="B851" s="1590" t="s">
        <v>257</v>
      </c>
      <c r="C851" s="1588" t="str">
        <v/>
      </c>
      <c r="D851" s="1588" t="str">
        <v/>
      </c>
      <c r="E851" s="1588" t="str">
        <v/>
      </c>
      <c r="F851" s="1588" t="str">
        <v/>
      </c>
      <c r="G851" s="1588" t="str">
        <v/>
      </c>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8"/>
      <c r="DX851" s="21"/>
      <c r="DY851" s="21"/>
      <c r="DZ851" s="21"/>
      <c r="EA851" s="21"/>
      <c r="EB851" s="21"/>
      <c r="EC851" s="21"/>
      <c r="ED851" s="21"/>
      <c r="EE851" s="21"/>
      <c r="EF851" s="21"/>
      <c r="EG851" s="21"/>
      <c r="EH851" s="21"/>
      <c r="EI851" s="21"/>
      <c r="EJ851" s="21"/>
      <c r="EK851" s="21"/>
      <c r="EL851" s="21"/>
      <c r="EM851" s="21"/>
      <c r="EN851" s="21"/>
      <c r="EO851" s="21"/>
      <c r="EP851" s="21"/>
      <c r="EQ851" s="21"/>
      <c r="ER851" s="28"/>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8"/>
      <c r="JH851" s="21"/>
      <c r="JI851" s="21"/>
      <c r="JJ851" s="21"/>
      <c r="JK851" s="21"/>
      <c r="JL851" s="21"/>
      <c r="JM851" s="21"/>
      <c r="JN851" s="21"/>
      <c r="JO851" s="21"/>
      <c r="JP851" s="21"/>
      <c r="JQ851" s="21"/>
      <c r="JR851" s="21"/>
      <c r="JS851" s="21"/>
      <c r="JT851" s="21"/>
      <c r="JU851" s="21"/>
      <c r="JV851" s="21"/>
      <c r="JW851" s="21"/>
      <c r="JX851" s="21"/>
      <c r="JY851" s="21"/>
      <c r="JZ851" s="21"/>
      <c r="KA851" s="21"/>
      <c r="KB851" s="28"/>
    </row>
    <row r="852" spans="2:288" ht="15" customHeight="1" x14ac:dyDescent="0.25">
      <c r="B852" s="1590" t="s">
        <v>258</v>
      </c>
      <c r="C852" s="1588" t="str">
        <v/>
      </c>
      <c r="D852" s="1588" t="str">
        <v/>
      </c>
      <c r="E852" s="1588" t="str">
        <v/>
      </c>
      <c r="F852" s="1588" t="str">
        <v/>
      </c>
      <c r="G852" s="1588" t="str">
        <v/>
      </c>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8"/>
      <c r="DX852" s="21"/>
      <c r="DY852" s="21"/>
      <c r="DZ852" s="21"/>
      <c r="EA852" s="21"/>
      <c r="EB852" s="21"/>
      <c r="EC852" s="21"/>
      <c r="ED852" s="21"/>
      <c r="EE852" s="21"/>
      <c r="EF852" s="21"/>
      <c r="EG852" s="21"/>
      <c r="EH852" s="21"/>
      <c r="EI852" s="21"/>
      <c r="EJ852" s="21"/>
      <c r="EK852" s="21"/>
      <c r="EL852" s="21"/>
      <c r="EM852" s="21"/>
      <c r="EN852" s="21"/>
      <c r="EO852" s="21"/>
      <c r="EP852" s="21"/>
      <c r="EQ852" s="21"/>
      <c r="ER852" s="28"/>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8"/>
      <c r="JH852" s="21"/>
      <c r="JI852" s="21"/>
      <c r="JJ852" s="21"/>
      <c r="JK852" s="21"/>
      <c r="JL852" s="21"/>
      <c r="JM852" s="21"/>
      <c r="JN852" s="21"/>
      <c r="JO852" s="21"/>
      <c r="JP852" s="21"/>
      <c r="JQ852" s="21"/>
      <c r="JR852" s="21"/>
      <c r="JS852" s="21"/>
      <c r="JT852" s="21"/>
      <c r="JU852" s="21"/>
      <c r="JV852" s="21"/>
      <c r="JW852" s="21"/>
      <c r="JX852" s="21"/>
      <c r="JY852" s="21"/>
      <c r="JZ852" s="21"/>
      <c r="KA852" s="21"/>
      <c r="KB852" s="28"/>
    </row>
    <row r="853" spans="2:288" ht="15" customHeight="1" x14ac:dyDescent="0.25">
      <c r="B853" s="1590" t="s">
        <v>259</v>
      </c>
      <c r="C853" s="1588" t="str">
        <v/>
      </c>
      <c r="D853" s="1588" t="str">
        <v/>
      </c>
      <c r="E853" s="1588" t="str">
        <v/>
      </c>
      <c r="F853" s="1588" t="str">
        <v/>
      </c>
      <c r="G853" s="1588" t="str">
        <v/>
      </c>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8"/>
      <c r="DX853" s="21"/>
      <c r="DY853" s="21"/>
      <c r="DZ853" s="21"/>
      <c r="EA853" s="21"/>
      <c r="EB853" s="21"/>
      <c r="EC853" s="21"/>
      <c r="ED853" s="21"/>
      <c r="EE853" s="21"/>
      <c r="EF853" s="21"/>
      <c r="EG853" s="21"/>
      <c r="EH853" s="21"/>
      <c r="EI853" s="21"/>
      <c r="EJ853" s="21"/>
      <c r="EK853" s="21"/>
      <c r="EL853" s="21"/>
      <c r="EM853" s="21"/>
      <c r="EN853" s="21"/>
      <c r="EO853" s="21"/>
      <c r="EP853" s="21"/>
      <c r="EQ853" s="21"/>
      <c r="ER853" s="28"/>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8"/>
      <c r="JH853" s="21"/>
      <c r="JI853" s="21"/>
      <c r="JJ853" s="21"/>
      <c r="JK853" s="21"/>
      <c r="JL853" s="21"/>
      <c r="JM853" s="21"/>
      <c r="JN853" s="21"/>
      <c r="JO853" s="21"/>
      <c r="JP853" s="21"/>
      <c r="JQ853" s="21"/>
      <c r="JR853" s="21"/>
      <c r="JS853" s="21"/>
      <c r="JT853" s="21"/>
      <c r="JU853" s="21"/>
      <c r="JV853" s="21"/>
      <c r="JW853" s="21"/>
      <c r="JX853" s="21"/>
      <c r="JY853" s="21"/>
      <c r="JZ853" s="21"/>
      <c r="KA853" s="21"/>
      <c r="KB853" s="28"/>
    </row>
    <row r="854" spans="2:288" ht="15" customHeight="1" x14ac:dyDescent="0.25">
      <c r="B854" s="1590" t="s">
        <v>260</v>
      </c>
      <c r="C854" s="1588" t="str">
        <v/>
      </c>
      <c r="D854" s="1588" t="str">
        <v/>
      </c>
      <c r="E854" s="1588" t="str">
        <v/>
      </c>
      <c r="F854" s="1588" t="str">
        <v/>
      </c>
      <c r="G854" s="1588" t="str">
        <v/>
      </c>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8"/>
      <c r="DX854" s="21"/>
      <c r="DY854" s="21"/>
      <c r="DZ854" s="21"/>
      <c r="EA854" s="21"/>
      <c r="EB854" s="21"/>
      <c r="EC854" s="21"/>
      <c r="ED854" s="21"/>
      <c r="EE854" s="21"/>
      <c r="EF854" s="21"/>
      <c r="EG854" s="21"/>
      <c r="EH854" s="21"/>
      <c r="EI854" s="21"/>
      <c r="EJ854" s="21"/>
      <c r="EK854" s="21"/>
      <c r="EL854" s="21"/>
      <c r="EM854" s="21"/>
      <c r="EN854" s="21"/>
      <c r="EO854" s="21"/>
      <c r="EP854" s="21"/>
      <c r="EQ854" s="21"/>
      <c r="ER854" s="28"/>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8"/>
      <c r="JH854" s="21"/>
      <c r="JI854" s="21"/>
      <c r="JJ854" s="21"/>
      <c r="JK854" s="21"/>
      <c r="JL854" s="21"/>
      <c r="JM854" s="21"/>
      <c r="JN854" s="21"/>
      <c r="JO854" s="21"/>
      <c r="JP854" s="21"/>
      <c r="JQ854" s="21"/>
      <c r="JR854" s="21"/>
      <c r="JS854" s="21"/>
      <c r="JT854" s="21"/>
      <c r="JU854" s="21"/>
      <c r="JV854" s="21"/>
      <c r="JW854" s="21"/>
      <c r="JX854" s="21"/>
      <c r="JY854" s="21"/>
      <c r="JZ854" s="21"/>
      <c r="KA854" s="21"/>
      <c r="KB854" s="28"/>
    </row>
    <row r="855" spans="2:288" ht="15" customHeight="1" x14ac:dyDescent="0.25">
      <c r="B855" s="1590" t="s">
        <v>261</v>
      </c>
      <c r="C855" s="1588" t="str">
        <v/>
      </c>
      <c r="D855" s="1588" t="str">
        <v/>
      </c>
      <c r="E855" s="1588" t="str">
        <v/>
      </c>
      <c r="F855" s="1588" t="str">
        <v/>
      </c>
      <c r="G855" s="1588" t="str">
        <v/>
      </c>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8"/>
      <c r="DX855" s="21"/>
      <c r="DY855" s="21"/>
      <c r="DZ855" s="21"/>
      <c r="EA855" s="21"/>
      <c r="EB855" s="21"/>
      <c r="EC855" s="21"/>
      <c r="ED855" s="21"/>
      <c r="EE855" s="21"/>
      <c r="EF855" s="21"/>
      <c r="EG855" s="21"/>
      <c r="EH855" s="21"/>
      <c r="EI855" s="21"/>
      <c r="EJ855" s="21"/>
      <c r="EK855" s="21"/>
      <c r="EL855" s="21"/>
      <c r="EM855" s="21"/>
      <c r="EN855" s="21"/>
      <c r="EO855" s="21"/>
      <c r="EP855" s="21"/>
      <c r="EQ855" s="21"/>
      <c r="ER855" s="28"/>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8"/>
      <c r="JH855" s="21"/>
      <c r="JI855" s="21"/>
      <c r="JJ855" s="21"/>
      <c r="JK855" s="21"/>
      <c r="JL855" s="21"/>
      <c r="JM855" s="21"/>
      <c r="JN855" s="21"/>
      <c r="JO855" s="21"/>
      <c r="JP855" s="21"/>
      <c r="JQ855" s="21"/>
      <c r="JR855" s="21"/>
      <c r="JS855" s="21"/>
      <c r="JT855" s="21"/>
      <c r="JU855" s="21"/>
      <c r="JV855" s="21"/>
      <c r="JW855" s="21"/>
      <c r="JX855" s="21"/>
      <c r="JY855" s="21"/>
      <c r="JZ855" s="21"/>
      <c r="KA855" s="21"/>
      <c r="KB855" s="28"/>
    </row>
    <row r="856" spans="2:288" ht="15" customHeight="1" x14ac:dyDescent="0.25">
      <c r="B856" s="1590" t="s">
        <v>262</v>
      </c>
      <c r="C856" s="1588" t="str">
        <v/>
      </c>
      <c r="D856" s="1588" t="str">
        <v/>
      </c>
      <c r="E856" s="1588" t="str">
        <v/>
      </c>
      <c r="F856" s="1588" t="str">
        <v/>
      </c>
      <c r="G856" s="1588" t="str">
        <v/>
      </c>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8"/>
      <c r="DX856" s="21"/>
      <c r="DY856" s="21"/>
      <c r="DZ856" s="21"/>
      <c r="EA856" s="21"/>
      <c r="EB856" s="21"/>
      <c r="EC856" s="21"/>
      <c r="ED856" s="21"/>
      <c r="EE856" s="21"/>
      <c r="EF856" s="21"/>
      <c r="EG856" s="21"/>
      <c r="EH856" s="21"/>
      <c r="EI856" s="21"/>
      <c r="EJ856" s="21"/>
      <c r="EK856" s="21"/>
      <c r="EL856" s="21"/>
      <c r="EM856" s="21"/>
      <c r="EN856" s="21"/>
      <c r="EO856" s="21"/>
      <c r="EP856" s="21"/>
      <c r="EQ856" s="21"/>
      <c r="ER856" s="28"/>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8"/>
      <c r="JH856" s="21"/>
      <c r="JI856" s="21"/>
      <c r="JJ856" s="21"/>
      <c r="JK856" s="21"/>
      <c r="JL856" s="21"/>
      <c r="JM856" s="21"/>
      <c r="JN856" s="21"/>
      <c r="JO856" s="21"/>
      <c r="JP856" s="21"/>
      <c r="JQ856" s="21"/>
      <c r="JR856" s="21"/>
      <c r="JS856" s="21"/>
      <c r="JT856" s="21"/>
      <c r="JU856" s="21"/>
      <c r="JV856" s="21"/>
      <c r="JW856" s="21"/>
      <c r="JX856" s="21"/>
      <c r="JY856" s="21"/>
      <c r="JZ856" s="21"/>
      <c r="KA856" s="21"/>
      <c r="KB856" s="28"/>
    </row>
    <row r="857" spans="2:288" ht="15" customHeight="1" x14ac:dyDescent="0.25">
      <c r="B857" s="1590" t="s">
        <v>263</v>
      </c>
      <c r="C857" s="1588" t="str">
        <v/>
      </c>
      <c r="D857" s="1588" t="str">
        <v/>
      </c>
      <c r="E857" s="1588" t="str">
        <v/>
      </c>
      <c r="F857" s="1588" t="str">
        <v/>
      </c>
      <c r="G857" s="1588" t="str">
        <v/>
      </c>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8"/>
      <c r="DX857" s="21"/>
      <c r="DY857" s="21"/>
      <c r="DZ857" s="21"/>
      <c r="EA857" s="21"/>
      <c r="EB857" s="21"/>
      <c r="EC857" s="21"/>
      <c r="ED857" s="21"/>
      <c r="EE857" s="21"/>
      <c r="EF857" s="21"/>
      <c r="EG857" s="21"/>
      <c r="EH857" s="21"/>
      <c r="EI857" s="21"/>
      <c r="EJ857" s="21"/>
      <c r="EK857" s="21"/>
      <c r="EL857" s="21"/>
      <c r="EM857" s="21"/>
      <c r="EN857" s="21"/>
      <c r="EO857" s="21"/>
      <c r="EP857" s="21"/>
      <c r="EQ857" s="21"/>
      <c r="ER857" s="28"/>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8"/>
      <c r="JH857" s="21"/>
      <c r="JI857" s="21"/>
      <c r="JJ857" s="21"/>
      <c r="JK857" s="21"/>
      <c r="JL857" s="21"/>
      <c r="JM857" s="21"/>
      <c r="JN857" s="21"/>
      <c r="JO857" s="21"/>
      <c r="JP857" s="21"/>
      <c r="JQ857" s="21"/>
      <c r="JR857" s="21"/>
      <c r="JS857" s="21"/>
      <c r="JT857" s="21"/>
      <c r="JU857" s="21"/>
      <c r="JV857" s="21"/>
      <c r="JW857" s="21"/>
      <c r="JX857" s="21"/>
      <c r="JY857" s="21"/>
      <c r="JZ857" s="21"/>
      <c r="KA857" s="21"/>
      <c r="KB857" s="28"/>
    </row>
    <row r="858" spans="2:288" ht="15" customHeight="1" x14ac:dyDescent="0.25">
      <c r="B858" s="1590" t="s">
        <v>264</v>
      </c>
      <c r="C858" s="1588" t="str">
        <v/>
      </c>
      <c r="D858" s="1588" t="str">
        <v/>
      </c>
      <c r="E858" s="1588" t="str">
        <v/>
      </c>
      <c r="F858" s="1588" t="str">
        <v/>
      </c>
      <c r="G858" s="1588" t="str">
        <v/>
      </c>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8"/>
      <c r="DX858" s="21"/>
      <c r="DY858" s="21"/>
      <c r="DZ858" s="21"/>
      <c r="EA858" s="21"/>
      <c r="EB858" s="21"/>
      <c r="EC858" s="21"/>
      <c r="ED858" s="21"/>
      <c r="EE858" s="21"/>
      <c r="EF858" s="21"/>
      <c r="EG858" s="21"/>
      <c r="EH858" s="21"/>
      <c r="EI858" s="21"/>
      <c r="EJ858" s="21"/>
      <c r="EK858" s="21"/>
      <c r="EL858" s="21"/>
      <c r="EM858" s="21"/>
      <c r="EN858" s="21"/>
      <c r="EO858" s="21"/>
      <c r="EP858" s="21"/>
      <c r="EQ858" s="21"/>
      <c r="ER858" s="28"/>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8"/>
      <c r="JH858" s="21"/>
      <c r="JI858" s="21"/>
      <c r="JJ858" s="21"/>
      <c r="JK858" s="21"/>
      <c r="JL858" s="21"/>
      <c r="JM858" s="21"/>
      <c r="JN858" s="21"/>
      <c r="JO858" s="21"/>
      <c r="JP858" s="21"/>
      <c r="JQ858" s="21"/>
      <c r="JR858" s="21"/>
      <c r="JS858" s="21"/>
      <c r="JT858" s="21"/>
      <c r="JU858" s="21"/>
      <c r="JV858" s="21"/>
      <c r="JW858" s="21"/>
      <c r="JX858" s="21"/>
      <c r="JY858" s="21"/>
      <c r="JZ858" s="21"/>
      <c r="KA858" s="21"/>
      <c r="KB858" s="28"/>
    </row>
    <row r="859" spans="2:288" ht="15" customHeight="1" x14ac:dyDescent="0.25">
      <c r="B859" s="1590" t="s">
        <v>265</v>
      </c>
      <c r="C859" s="1588" t="str">
        <v/>
      </c>
      <c r="D859" s="1588" t="str">
        <v/>
      </c>
      <c r="E859" s="1588" t="str">
        <v/>
      </c>
      <c r="F859" s="1588" t="str">
        <v/>
      </c>
      <c r="G859" s="1588" t="str">
        <v/>
      </c>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8"/>
      <c r="DX859" s="21"/>
      <c r="DY859" s="21"/>
      <c r="DZ859" s="21"/>
      <c r="EA859" s="21"/>
      <c r="EB859" s="21"/>
      <c r="EC859" s="21"/>
      <c r="ED859" s="21"/>
      <c r="EE859" s="21"/>
      <c r="EF859" s="21"/>
      <c r="EG859" s="21"/>
      <c r="EH859" s="21"/>
      <c r="EI859" s="21"/>
      <c r="EJ859" s="21"/>
      <c r="EK859" s="21"/>
      <c r="EL859" s="21"/>
      <c r="EM859" s="21"/>
      <c r="EN859" s="21"/>
      <c r="EO859" s="21"/>
      <c r="EP859" s="21"/>
      <c r="EQ859" s="21"/>
      <c r="ER859" s="28"/>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8"/>
      <c r="JH859" s="21"/>
      <c r="JI859" s="21"/>
      <c r="JJ859" s="21"/>
      <c r="JK859" s="21"/>
      <c r="JL859" s="21"/>
      <c r="JM859" s="21"/>
      <c r="JN859" s="21"/>
      <c r="JO859" s="21"/>
      <c r="JP859" s="21"/>
      <c r="JQ859" s="21"/>
      <c r="JR859" s="21"/>
      <c r="JS859" s="21"/>
      <c r="JT859" s="21"/>
      <c r="JU859" s="21"/>
      <c r="JV859" s="21"/>
      <c r="JW859" s="21"/>
      <c r="JX859" s="21"/>
      <c r="JY859" s="21"/>
      <c r="JZ859" s="21"/>
      <c r="KA859" s="21"/>
      <c r="KB859" s="28"/>
    </row>
    <row r="860" spans="2:288" ht="15" customHeight="1" x14ac:dyDescent="0.25">
      <c r="B860" s="1590" t="s">
        <v>266</v>
      </c>
      <c r="C860" s="1588" t="str">
        <v/>
      </c>
      <c r="D860" s="1588" t="str">
        <v/>
      </c>
      <c r="E860" s="1588" t="str">
        <v/>
      </c>
      <c r="F860" s="1588" t="str">
        <v/>
      </c>
      <c r="G860" s="1588" t="str">
        <v/>
      </c>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8"/>
      <c r="DX860" s="21"/>
      <c r="DY860" s="21"/>
      <c r="DZ860" s="21"/>
      <c r="EA860" s="21"/>
      <c r="EB860" s="21"/>
      <c r="EC860" s="21"/>
      <c r="ED860" s="21"/>
      <c r="EE860" s="21"/>
      <c r="EF860" s="21"/>
      <c r="EG860" s="21"/>
      <c r="EH860" s="21"/>
      <c r="EI860" s="21"/>
      <c r="EJ860" s="21"/>
      <c r="EK860" s="21"/>
      <c r="EL860" s="21"/>
      <c r="EM860" s="21"/>
      <c r="EN860" s="21"/>
      <c r="EO860" s="21"/>
      <c r="EP860" s="21"/>
      <c r="EQ860" s="21"/>
      <c r="ER860" s="28"/>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8"/>
      <c r="JH860" s="21"/>
      <c r="JI860" s="21"/>
      <c r="JJ860" s="21"/>
      <c r="JK860" s="21"/>
      <c r="JL860" s="21"/>
      <c r="JM860" s="21"/>
      <c r="JN860" s="21"/>
      <c r="JO860" s="21"/>
      <c r="JP860" s="21"/>
      <c r="JQ860" s="21"/>
      <c r="JR860" s="21"/>
      <c r="JS860" s="21"/>
      <c r="JT860" s="21"/>
      <c r="JU860" s="21"/>
      <c r="JV860" s="21"/>
      <c r="JW860" s="21"/>
      <c r="JX860" s="21"/>
      <c r="JY860" s="21"/>
      <c r="JZ860" s="21"/>
      <c r="KA860" s="21"/>
      <c r="KB860" s="28"/>
    </row>
    <row r="861" spans="2:288" ht="15" customHeight="1" x14ac:dyDescent="0.25">
      <c r="B861" s="1590" t="s">
        <v>267</v>
      </c>
      <c r="C861" s="1588" t="str">
        <v/>
      </c>
      <c r="D861" s="1588" t="str">
        <v/>
      </c>
      <c r="E861" s="1588" t="str">
        <v/>
      </c>
      <c r="F861" s="1588" t="str">
        <v/>
      </c>
      <c r="G861" s="1588" t="str">
        <v/>
      </c>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8"/>
      <c r="DX861" s="21"/>
      <c r="DY861" s="21"/>
      <c r="DZ861" s="21"/>
      <c r="EA861" s="21"/>
      <c r="EB861" s="21"/>
      <c r="EC861" s="21"/>
      <c r="ED861" s="21"/>
      <c r="EE861" s="21"/>
      <c r="EF861" s="21"/>
      <c r="EG861" s="21"/>
      <c r="EH861" s="21"/>
      <c r="EI861" s="21"/>
      <c r="EJ861" s="21"/>
      <c r="EK861" s="21"/>
      <c r="EL861" s="21"/>
      <c r="EM861" s="21"/>
      <c r="EN861" s="21"/>
      <c r="EO861" s="21"/>
      <c r="EP861" s="21"/>
      <c r="EQ861" s="21"/>
      <c r="ER861" s="28"/>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8"/>
      <c r="JH861" s="21"/>
      <c r="JI861" s="21"/>
      <c r="JJ861" s="21"/>
      <c r="JK861" s="21"/>
      <c r="JL861" s="21"/>
      <c r="JM861" s="21"/>
      <c r="JN861" s="21"/>
      <c r="JO861" s="21"/>
      <c r="JP861" s="21"/>
      <c r="JQ861" s="21"/>
      <c r="JR861" s="21"/>
      <c r="JS861" s="21"/>
      <c r="JT861" s="21"/>
      <c r="JU861" s="21"/>
      <c r="JV861" s="21"/>
      <c r="JW861" s="21"/>
      <c r="JX861" s="21"/>
      <c r="JY861" s="21"/>
      <c r="JZ861" s="21"/>
      <c r="KA861" s="21"/>
      <c r="KB861" s="28"/>
    </row>
    <row r="862" spans="2:288" ht="15" customHeight="1" x14ac:dyDescent="0.25">
      <c r="B862" s="1590" t="s">
        <v>268</v>
      </c>
      <c r="C862" s="1588" t="str">
        <v/>
      </c>
      <c r="D862" s="1588" t="str">
        <v/>
      </c>
      <c r="E862" s="1588" t="str">
        <v/>
      </c>
      <c r="F862" s="1588" t="str">
        <v/>
      </c>
      <c r="G862" s="1588" t="str">
        <v/>
      </c>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8"/>
      <c r="DX862" s="21"/>
      <c r="DY862" s="21"/>
      <c r="DZ862" s="21"/>
      <c r="EA862" s="21"/>
      <c r="EB862" s="21"/>
      <c r="EC862" s="21"/>
      <c r="ED862" s="21"/>
      <c r="EE862" s="21"/>
      <c r="EF862" s="21"/>
      <c r="EG862" s="21"/>
      <c r="EH862" s="21"/>
      <c r="EI862" s="21"/>
      <c r="EJ862" s="21"/>
      <c r="EK862" s="21"/>
      <c r="EL862" s="21"/>
      <c r="EM862" s="21"/>
      <c r="EN862" s="21"/>
      <c r="EO862" s="21"/>
      <c r="EP862" s="21"/>
      <c r="EQ862" s="21"/>
      <c r="ER862" s="28"/>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8"/>
      <c r="JH862" s="21"/>
      <c r="JI862" s="21"/>
      <c r="JJ862" s="21"/>
      <c r="JK862" s="21"/>
      <c r="JL862" s="21"/>
      <c r="JM862" s="21"/>
      <c r="JN862" s="21"/>
      <c r="JO862" s="21"/>
      <c r="JP862" s="21"/>
      <c r="JQ862" s="21"/>
      <c r="JR862" s="21"/>
      <c r="JS862" s="21"/>
      <c r="JT862" s="21"/>
      <c r="JU862" s="21"/>
      <c r="JV862" s="21"/>
      <c r="JW862" s="21"/>
      <c r="JX862" s="21"/>
      <c r="JY862" s="21"/>
      <c r="JZ862" s="21"/>
      <c r="KA862" s="21"/>
      <c r="KB862" s="28"/>
    </row>
    <row r="863" spans="2:288" ht="15" customHeight="1" x14ac:dyDescent="0.25">
      <c r="B863" s="1590" t="s">
        <v>269</v>
      </c>
      <c r="C863" s="1588" t="str">
        <v/>
      </c>
      <c r="D863" s="1588" t="str">
        <v/>
      </c>
      <c r="E863" s="1588" t="str">
        <v/>
      </c>
      <c r="F863" s="1588" t="str">
        <v/>
      </c>
      <c r="G863" s="1588" t="str">
        <v/>
      </c>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8"/>
      <c r="DX863" s="21"/>
      <c r="DY863" s="21"/>
      <c r="DZ863" s="21"/>
      <c r="EA863" s="21"/>
      <c r="EB863" s="21"/>
      <c r="EC863" s="21"/>
      <c r="ED863" s="21"/>
      <c r="EE863" s="21"/>
      <c r="EF863" s="21"/>
      <c r="EG863" s="21"/>
      <c r="EH863" s="21"/>
      <c r="EI863" s="21"/>
      <c r="EJ863" s="21"/>
      <c r="EK863" s="21"/>
      <c r="EL863" s="21"/>
      <c r="EM863" s="21"/>
      <c r="EN863" s="21"/>
      <c r="EO863" s="21"/>
      <c r="EP863" s="21"/>
      <c r="EQ863" s="21"/>
      <c r="ER863" s="28"/>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8"/>
      <c r="JH863" s="21"/>
      <c r="JI863" s="21"/>
      <c r="JJ863" s="21"/>
      <c r="JK863" s="21"/>
      <c r="JL863" s="21"/>
      <c r="JM863" s="21"/>
      <c r="JN863" s="21"/>
      <c r="JO863" s="21"/>
      <c r="JP863" s="21"/>
      <c r="JQ863" s="21"/>
      <c r="JR863" s="21"/>
      <c r="JS863" s="21"/>
      <c r="JT863" s="21"/>
      <c r="JU863" s="21"/>
      <c r="JV863" s="21"/>
      <c r="JW863" s="21"/>
      <c r="JX863" s="21"/>
      <c r="JY863" s="21"/>
      <c r="JZ863" s="21"/>
      <c r="KA863" s="21"/>
      <c r="KB863" s="28"/>
    </row>
    <row r="864" spans="2:288" ht="15" customHeight="1" x14ac:dyDescent="0.25">
      <c r="B864" s="1590" t="s">
        <v>270</v>
      </c>
      <c r="C864" s="1588" t="str">
        <v/>
      </c>
      <c r="D864" s="1588" t="str">
        <v/>
      </c>
      <c r="E864" s="1588" t="str">
        <v/>
      </c>
      <c r="F864" s="1588" t="str">
        <v/>
      </c>
      <c r="G864" s="1588" t="str">
        <v/>
      </c>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8"/>
      <c r="DX864" s="21"/>
      <c r="DY864" s="21"/>
      <c r="DZ864" s="21"/>
      <c r="EA864" s="21"/>
      <c r="EB864" s="21"/>
      <c r="EC864" s="21"/>
      <c r="ED864" s="21"/>
      <c r="EE864" s="21"/>
      <c r="EF864" s="21"/>
      <c r="EG864" s="21"/>
      <c r="EH864" s="21"/>
      <c r="EI864" s="21"/>
      <c r="EJ864" s="21"/>
      <c r="EK864" s="21"/>
      <c r="EL864" s="21"/>
      <c r="EM864" s="21"/>
      <c r="EN864" s="21"/>
      <c r="EO864" s="21"/>
      <c r="EP864" s="21"/>
      <c r="EQ864" s="21"/>
      <c r="ER864" s="28"/>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8"/>
      <c r="JH864" s="21"/>
      <c r="JI864" s="21"/>
      <c r="JJ864" s="21"/>
      <c r="JK864" s="21"/>
      <c r="JL864" s="21"/>
      <c r="JM864" s="21"/>
      <c r="JN864" s="21"/>
      <c r="JO864" s="21"/>
      <c r="JP864" s="21"/>
      <c r="JQ864" s="21"/>
      <c r="JR864" s="21"/>
      <c r="JS864" s="21"/>
      <c r="JT864" s="21"/>
      <c r="JU864" s="21"/>
      <c r="JV864" s="21"/>
      <c r="JW864" s="21"/>
      <c r="JX864" s="21"/>
      <c r="JY864" s="21"/>
      <c r="JZ864" s="21"/>
      <c r="KA864" s="21"/>
      <c r="KB864" s="28"/>
    </row>
    <row r="865" spans="2:288" ht="15" customHeight="1" x14ac:dyDescent="0.25">
      <c r="B865" s="1590" t="s">
        <v>271</v>
      </c>
      <c r="C865" s="1588" t="str">
        <v/>
      </c>
      <c r="D865" s="1588" t="str">
        <v/>
      </c>
      <c r="E865" s="1588" t="str">
        <v/>
      </c>
      <c r="F865" s="1588" t="str">
        <v/>
      </c>
      <c r="G865" s="1588" t="str">
        <v/>
      </c>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8"/>
      <c r="DX865" s="21"/>
      <c r="DY865" s="21"/>
      <c r="DZ865" s="21"/>
      <c r="EA865" s="21"/>
      <c r="EB865" s="21"/>
      <c r="EC865" s="21"/>
      <c r="ED865" s="21"/>
      <c r="EE865" s="21"/>
      <c r="EF865" s="21"/>
      <c r="EG865" s="21"/>
      <c r="EH865" s="21"/>
      <c r="EI865" s="21"/>
      <c r="EJ865" s="21"/>
      <c r="EK865" s="21"/>
      <c r="EL865" s="21"/>
      <c r="EM865" s="21"/>
      <c r="EN865" s="21"/>
      <c r="EO865" s="21"/>
      <c r="EP865" s="21"/>
      <c r="EQ865" s="21"/>
      <c r="ER865" s="28"/>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8"/>
      <c r="JH865" s="21"/>
      <c r="JI865" s="21"/>
      <c r="JJ865" s="21"/>
      <c r="JK865" s="21"/>
      <c r="JL865" s="21"/>
      <c r="JM865" s="21"/>
      <c r="JN865" s="21"/>
      <c r="JO865" s="21"/>
      <c r="JP865" s="21"/>
      <c r="JQ865" s="21"/>
      <c r="JR865" s="21"/>
      <c r="JS865" s="21"/>
      <c r="JT865" s="21"/>
      <c r="JU865" s="21"/>
      <c r="JV865" s="21"/>
      <c r="JW865" s="21"/>
      <c r="JX865" s="21"/>
      <c r="JY865" s="21"/>
      <c r="JZ865" s="21"/>
      <c r="KA865" s="21"/>
      <c r="KB865" s="28"/>
    </row>
    <row r="866" spans="2:288" ht="15" customHeight="1" x14ac:dyDescent="0.25">
      <c r="B866" s="1590" t="s">
        <v>272</v>
      </c>
      <c r="C866" s="1588" t="str">
        <v/>
      </c>
      <c r="D866" s="1588" t="str">
        <v/>
      </c>
      <c r="E866" s="1588" t="str">
        <v/>
      </c>
      <c r="F866" s="1588" t="str">
        <v/>
      </c>
      <c r="G866" s="1588" t="str">
        <v/>
      </c>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8"/>
      <c r="DX866" s="21"/>
      <c r="DY866" s="21"/>
      <c r="DZ866" s="21"/>
      <c r="EA866" s="21"/>
      <c r="EB866" s="21"/>
      <c r="EC866" s="21"/>
      <c r="ED866" s="21"/>
      <c r="EE866" s="21"/>
      <c r="EF866" s="21"/>
      <c r="EG866" s="21"/>
      <c r="EH866" s="21"/>
      <c r="EI866" s="21"/>
      <c r="EJ866" s="21"/>
      <c r="EK866" s="21"/>
      <c r="EL866" s="21"/>
      <c r="EM866" s="21"/>
      <c r="EN866" s="21"/>
      <c r="EO866" s="21"/>
      <c r="EP866" s="21"/>
      <c r="EQ866" s="21"/>
      <c r="ER866" s="28"/>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8"/>
      <c r="JH866" s="21"/>
      <c r="JI866" s="21"/>
      <c r="JJ866" s="21"/>
      <c r="JK866" s="21"/>
      <c r="JL866" s="21"/>
      <c r="JM866" s="21"/>
      <c r="JN866" s="21"/>
      <c r="JO866" s="21"/>
      <c r="JP866" s="21"/>
      <c r="JQ866" s="21"/>
      <c r="JR866" s="21"/>
      <c r="JS866" s="21"/>
      <c r="JT866" s="21"/>
      <c r="JU866" s="21"/>
      <c r="JV866" s="21"/>
      <c r="JW866" s="21"/>
      <c r="JX866" s="21"/>
      <c r="JY866" s="21"/>
      <c r="JZ866" s="21"/>
      <c r="KA866" s="21"/>
      <c r="KB866" s="28"/>
    </row>
    <row r="867" spans="2:288" ht="15" customHeight="1" x14ac:dyDescent="0.25">
      <c r="B867" s="1590" t="s">
        <v>273</v>
      </c>
      <c r="C867" s="1588" t="str">
        <v/>
      </c>
      <c r="D867" s="1588" t="str">
        <v/>
      </c>
      <c r="E867" s="1588" t="str">
        <v/>
      </c>
      <c r="F867" s="1588" t="str">
        <v/>
      </c>
      <c r="G867" s="1588" t="str">
        <v/>
      </c>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8"/>
      <c r="DX867" s="21"/>
      <c r="DY867" s="21"/>
      <c r="DZ867" s="21"/>
      <c r="EA867" s="21"/>
      <c r="EB867" s="21"/>
      <c r="EC867" s="21"/>
      <c r="ED867" s="21"/>
      <c r="EE867" s="21"/>
      <c r="EF867" s="21"/>
      <c r="EG867" s="21"/>
      <c r="EH867" s="21"/>
      <c r="EI867" s="21"/>
      <c r="EJ867" s="21"/>
      <c r="EK867" s="21"/>
      <c r="EL867" s="21"/>
      <c r="EM867" s="21"/>
      <c r="EN867" s="21"/>
      <c r="EO867" s="21"/>
      <c r="EP867" s="21"/>
      <c r="EQ867" s="21"/>
      <c r="ER867" s="28"/>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8"/>
      <c r="JH867" s="21"/>
      <c r="JI867" s="21"/>
      <c r="JJ867" s="21"/>
      <c r="JK867" s="21"/>
      <c r="JL867" s="21"/>
      <c r="JM867" s="21"/>
      <c r="JN867" s="21"/>
      <c r="JO867" s="21"/>
      <c r="JP867" s="21"/>
      <c r="JQ867" s="21"/>
      <c r="JR867" s="21"/>
      <c r="JS867" s="21"/>
      <c r="JT867" s="21"/>
      <c r="JU867" s="21"/>
      <c r="JV867" s="21"/>
      <c r="JW867" s="21"/>
      <c r="JX867" s="21"/>
      <c r="JY867" s="21"/>
      <c r="JZ867" s="21"/>
      <c r="KA867" s="21"/>
      <c r="KB867" s="28"/>
    </row>
    <row r="868" spans="2:288" ht="15" customHeight="1" x14ac:dyDescent="0.25">
      <c r="B868" s="1590" t="s">
        <v>274</v>
      </c>
      <c r="C868" s="1588" t="str">
        <v/>
      </c>
      <c r="D868" s="1588" t="str">
        <v/>
      </c>
      <c r="E868" s="1588" t="str">
        <v/>
      </c>
      <c r="F868" s="1588" t="str">
        <v/>
      </c>
      <c r="G868" s="1588" t="str">
        <v/>
      </c>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8"/>
      <c r="DX868" s="21"/>
      <c r="DY868" s="21"/>
      <c r="DZ868" s="21"/>
      <c r="EA868" s="21"/>
      <c r="EB868" s="21"/>
      <c r="EC868" s="21"/>
      <c r="ED868" s="21"/>
      <c r="EE868" s="21"/>
      <c r="EF868" s="21"/>
      <c r="EG868" s="21"/>
      <c r="EH868" s="21"/>
      <c r="EI868" s="21"/>
      <c r="EJ868" s="21"/>
      <c r="EK868" s="21"/>
      <c r="EL868" s="21"/>
      <c r="EM868" s="21"/>
      <c r="EN868" s="21"/>
      <c r="EO868" s="21"/>
      <c r="EP868" s="21"/>
      <c r="EQ868" s="21"/>
      <c r="ER868" s="28"/>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8"/>
      <c r="JH868" s="21"/>
      <c r="JI868" s="21"/>
      <c r="JJ868" s="21"/>
      <c r="JK868" s="21"/>
      <c r="JL868" s="21"/>
      <c r="JM868" s="21"/>
      <c r="JN868" s="21"/>
      <c r="JO868" s="21"/>
      <c r="JP868" s="21"/>
      <c r="JQ868" s="21"/>
      <c r="JR868" s="21"/>
      <c r="JS868" s="21"/>
      <c r="JT868" s="21"/>
      <c r="JU868" s="21"/>
      <c r="JV868" s="21"/>
      <c r="JW868" s="21"/>
      <c r="JX868" s="21"/>
      <c r="JY868" s="21"/>
      <c r="JZ868" s="21"/>
      <c r="KA868" s="21"/>
      <c r="KB868" s="28"/>
    </row>
    <row r="869" spans="2:288" ht="15" customHeight="1" x14ac:dyDescent="0.25">
      <c r="B869" s="1590" t="s">
        <v>275</v>
      </c>
      <c r="C869" s="1588" t="str">
        <v/>
      </c>
      <c r="D869" s="1588" t="str">
        <v/>
      </c>
      <c r="E869" s="1588" t="str">
        <v/>
      </c>
      <c r="F869" s="1588" t="str">
        <v/>
      </c>
      <c r="G869" s="1588" t="str">
        <v/>
      </c>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8"/>
      <c r="DX869" s="21"/>
      <c r="DY869" s="21"/>
      <c r="DZ869" s="21"/>
      <c r="EA869" s="21"/>
      <c r="EB869" s="21"/>
      <c r="EC869" s="21"/>
      <c r="ED869" s="21"/>
      <c r="EE869" s="21"/>
      <c r="EF869" s="21"/>
      <c r="EG869" s="21"/>
      <c r="EH869" s="21"/>
      <c r="EI869" s="21"/>
      <c r="EJ869" s="21"/>
      <c r="EK869" s="21"/>
      <c r="EL869" s="21"/>
      <c r="EM869" s="21"/>
      <c r="EN869" s="21"/>
      <c r="EO869" s="21"/>
      <c r="EP869" s="21"/>
      <c r="EQ869" s="21"/>
      <c r="ER869" s="28"/>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8"/>
      <c r="JH869" s="21"/>
      <c r="JI869" s="21"/>
      <c r="JJ869" s="21"/>
      <c r="JK869" s="21"/>
      <c r="JL869" s="21"/>
      <c r="JM869" s="21"/>
      <c r="JN869" s="21"/>
      <c r="JO869" s="21"/>
      <c r="JP869" s="21"/>
      <c r="JQ869" s="21"/>
      <c r="JR869" s="21"/>
      <c r="JS869" s="21"/>
      <c r="JT869" s="21"/>
      <c r="JU869" s="21"/>
      <c r="JV869" s="21"/>
      <c r="JW869" s="21"/>
      <c r="JX869" s="21"/>
      <c r="JY869" s="21"/>
      <c r="JZ869" s="21"/>
      <c r="KA869" s="21"/>
      <c r="KB869" s="28"/>
    </row>
    <row r="870" spans="2:288" ht="15" customHeight="1" x14ac:dyDescent="0.25">
      <c r="B870" s="1590" t="s">
        <v>276</v>
      </c>
      <c r="C870" s="1588" t="str">
        <v/>
      </c>
      <c r="D870" s="1588" t="str">
        <v/>
      </c>
      <c r="E870" s="1588" t="str">
        <v/>
      </c>
      <c r="F870" s="1588" t="str">
        <v/>
      </c>
      <c r="G870" s="1588" t="str">
        <v/>
      </c>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8"/>
      <c r="DX870" s="21"/>
      <c r="DY870" s="21"/>
      <c r="DZ870" s="21"/>
      <c r="EA870" s="21"/>
      <c r="EB870" s="21"/>
      <c r="EC870" s="21"/>
      <c r="ED870" s="21"/>
      <c r="EE870" s="21"/>
      <c r="EF870" s="21"/>
      <c r="EG870" s="21"/>
      <c r="EH870" s="21"/>
      <c r="EI870" s="21"/>
      <c r="EJ870" s="21"/>
      <c r="EK870" s="21"/>
      <c r="EL870" s="21"/>
      <c r="EM870" s="21"/>
      <c r="EN870" s="21"/>
      <c r="EO870" s="21"/>
      <c r="EP870" s="21"/>
      <c r="EQ870" s="21"/>
      <c r="ER870" s="28"/>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8"/>
      <c r="JH870" s="21"/>
      <c r="JI870" s="21"/>
      <c r="JJ870" s="21"/>
      <c r="JK870" s="21"/>
      <c r="JL870" s="21"/>
      <c r="JM870" s="21"/>
      <c r="JN870" s="21"/>
      <c r="JO870" s="21"/>
      <c r="JP870" s="21"/>
      <c r="JQ870" s="21"/>
      <c r="JR870" s="21"/>
      <c r="JS870" s="21"/>
      <c r="JT870" s="21"/>
      <c r="JU870" s="21"/>
      <c r="JV870" s="21"/>
      <c r="JW870" s="21"/>
      <c r="JX870" s="21"/>
      <c r="JY870" s="21"/>
      <c r="JZ870" s="21"/>
      <c r="KA870" s="21"/>
      <c r="KB870" s="28"/>
    </row>
    <row r="871" spans="2:288" ht="15" customHeight="1" x14ac:dyDescent="0.25">
      <c r="B871" s="1590" t="s">
        <v>277</v>
      </c>
      <c r="C871" s="1588" t="str">
        <v/>
      </c>
      <c r="D871" s="1588" t="str">
        <v/>
      </c>
      <c r="E871" s="1588" t="str">
        <v/>
      </c>
      <c r="F871" s="1588" t="str">
        <v/>
      </c>
      <c r="G871" s="1588" t="str">
        <v/>
      </c>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8"/>
      <c r="DX871" s="21"/>
      <c r="DY871" s="21"/>
      <c r="DZ871" s="21"/>
      <c r="EA871" s="21"/>
      <c r="EB871" s="21"/>
      <c r="EC871" s="21"/>
      <c r="ED871" s="21"/>
      <c r="EE871" s="21"/>
      <c r="EF871" s="21"/>
      <c r="EG871" s="21"/>
      <c r="EH871" s="21"/>
      <c r="EI871" s="21"/>
      <c r="EJ871" s="21"/>
      <c r="EK871" s="21"/>
      <c r="EL871" s="21"/>
      <c r="EM871" s="21"/>
      <c r="EN871" s="21"/>
      <c r="EO871" s="21"/>
      <c r="EP871" s="21"/>
      <c r="EQ871" s="21"/>
      <c r="ER871" s="28"/>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8"/>
      <c r="JH871" s="21"/>
      <c r="JI871" s="21"/>
      <c r="JJ871" s="21"/>
      <c r="JK871" s="21"/>
      <c r="JL871" s="21"/>
      <c r="JM871" s="21"/>
      <c r="JN871" s="21"/>
      <c r="JO871" s="21"/>
      <c r="JP871" s="21"/>
      <c r="JQ871" s="21"/>
      <c r="JR871" s="21"/>
      <c r="JS871" s="21"/>
      <c r="JT871" s="21"/>
      <c r="JU871" s="21"/>
      <c r="JV871" s="21"/>
      <c r="JW871" s="21"/>
      <c r="JX871" s="21"/>
      <c r="JY871" s="21"/>
      <c r="JZ871" s="21"/>
      <c r="KA871" s="21"/>
      <c r="KB871" s="28"/>
    </row>
    <row r="872" spans="2:288" ht="15" customHeight="1" x14ac:dyDescent="0.25">
      <c r="B872" s="1590" t="s">
        <v>278</v>
      </c>
      <c r="C872" s="1588" t="str">
        <v/>
      </c>
      <c r="D872" s="1588" t="str">
        <v/>
      </c>
      <c r="E872" s="1588" t="str">
        <v/>
      </c>
      <c r="F872" s="1588" t="str">
        <v/>
      </c>
      <c r="G872" s="1588" t="str">
        <v/>
      </c>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8"/>
      <c r="DX872" s="21"/>
      <c r="DY872" s="21"/>
      <c r="DZ872" s="21"/>
      <c r="EA872" s="21"/>
      <c r="EB872" s="21"/>
      <c r="EC872" s="21"/>
      <c r="ED872" s="21"/>
      <c r="EE872" s="21"/>
      <c r="EF872" s="21"/>
      <c r="EG872" s="21"/>
      <c r="EH872" s="21"/>
      <c r="EI872" s="21"/>
      <c r="EJ872" s="21"/>
      <c r="EK872" s="21"/>
      <c r="EL872" s="21"/>
      <c r="EM872" s="21"/>
      <c r="EN872" s="21"/>
      <c r="EO872" s="21"/>
      <c r="EP872" s="21"/>
      <c r="EQ872" s="21"/>
      <c r="ER872" s="28"/>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8"/>
      <c r="JH872" s="21"/>
      <c r="JI872" s="21"/>
      <c r="JJ872" s="21"/>
      <c r="JK872" s="21"/>
      <c r="JL872" s="21"/>
      <c r="JM872" s="21"/>
      <c r="JN872" s="21"/>
      <c r="JO872" s="21"/>
      <c r="JP872" s="21"/>
      <c r="JQ872" s="21"/>
      <c r="JR872" s="21"/>
      <c r="JS872" s="21"/>
      <c r="JT872" s="21"/>
      <c r="JU872" s="21"/>
      <c r="JV872" s="21"/>
      <c r="JW872" s="21"/>
      <c r="JX872" s="21"/>
      <c r="JY872" s="21"/>
      <c r="JZ872" s="21"/>
      <c r="KA872" s="21"/>
      <c r="KB872" s="28"/>
    </row>
    <row r="873" spans="2:288" ht="15" customHeight="1" x14ac:dyDescent="0.25">
      <c r="B873" s="1590" t="s">
        <v>279</v>
      </c>
      <c r="C873" s="1588" t="str">
        <v/>
      </c>
      <c r="D873" s="1588" t="str">
        <v/>
      </c>
      <c r="E873" s="1588" t="str">
        <v/>
      </c>
      <c r="F873" s="1588" t="str">
        <v/>
      </c>
      <c r="G873" s="1588" t="str">
        <v/>
      </c>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8"/>
      <c r="DX873" s="21"/>
      <c r="DY873" s="21"/>
      <c r="DZ873" s="21"/>
      <c r="EA873" s="21"/>
      <c r="EB873" s="21"/>
      <c r="EC873" s="21"/>
      <c r="ED873" s="21"/>
      <c r="EE873" s="21"/>
      <c r="EF873" s="21"/>
      <c r="EG873" s="21"/>
      <c r="EH873" s="21"/>
      <c r="EI873" s="21"/>
      <c r="EJ873" s="21"/>
      <c r="EK873" s="21"/>
      <c r="EL873" s="21"/>
      <c r="EM873" s="21"/>
      <c r="EN873" s="21"/>
      <c r="EO873" s="21"/>
      <c r="EP873" s="21"/>
      <c r="EQ873" s="21"/>
      <c r="ER873" s="28"/>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8"/>
      <c r="JH873" s="21"/>
      <c r="JI873" s="21"/>
      <c r="JJ873" s="21"/>
      <c r="JK873" s="21"/>
      <c r="JL873" s="21"/>
      <c r="JM873" s="21"/>
      <c r="JN873" s="21"/>
      <c r="JO873" s="21"/>
      <c r="JP873" s="21"/>
      <c r="JQ873" s="21"/>
      <c r="JR873" s="21"/>
      <c r="JS873" s="21"/>
      <c r="JT873" s="21"/>
      <c r="JU873" s="21"/>
      <c r="JV873" s="21"/>
      <c r="JW873" s="21"/>
      <c r="JX873" s="21"/>
      <c r="JY873" s="21"/>
      <c r="JZ873" s="21"/>
      <c r="KA873" s="21"/>
      <c r="KB873" s="28"/>
    </row>
    <row r="874" spans="2:288" ht="15" customHeight="1" x14ac:dyDescent="0.25">
      <c r="B874" s="1590" t="s">
        <v>280</v>
      </c>
      <c r="C874" s="1588" t="str">
        <v/>
      </c>
      <c r="D874" s="1588" t="str">
        <v/>
      </c>
      <c r="E874" s="1588" t="str">
        <v/>
      </c>
      <c r="F874" s="1588" t="str">
        <v/>
      </c>
      <c r="G874" s="1588" t="str">
        <v/>
      </c>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8"/>
      <c r="DX874" s="21"/>
      <c r="DY874" s="21"/>
      <c r="DZ874" s="21"/>
      <c r="EA874" s="21"/>
      <c r="EB874" s="21"/>
      <c r="EC874" s="21"/>
      <c r="ED874" s="21"/>
      <c r="EE874" s="21"/>
      <c r="EF874" s="21"/>
      <c r="EG874" s="21"/>
      <c r="EH874" s="21"/>
      <c r="EI874" s="21"/>
      <c r="EJ874" s="21"/>
      <c r="EK874" s="21"/>
      <c r="EL874" s="21"/>
      <c r="EM874" s="21"/>
      <c r="EN874" s="21"/>
      <c r="EO874" s="21"/>
      <c r="EP874" s="21"/>
      <c r="EQ874" s="21"/>
      <c r="ER874" s="28"/>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8"/>
      <c r="JH874" s="21"/>
      <c r="JI874" s="21"/>
      <c r="JJ874" s="21"/>
      <c r="JK874" s="21"/>
      <c r="JL874" s="21"/>
      <c r="JM874" s="21"/>
      <c r="JN874" s="21"/>
      <c r="JO874" s="21"/>
      <c r="JP874" s="21"/>
      <c r="JQ874" s="21"/>
      <c r="JR874" s="21"/>
      <c r="JS874" s="21"/>
      <c r="JT874" s="21"/>
      <c r="JU874" s="21"/>
      <c r="JV874" s="21"/>
      <c r="JW874" s="21"/>
      <c r="JX874" s="21"/>
      <c r="JY874" s="21"/>
      <c r="JZ874" s="21"/>
      <c r="KA874" s="21"/>
      <c r="KB874" s="28"/>
    </row>
    <row r="875" spans="2:288" ht="15" customHeight="1" x14ac:dyDescent="0.25">
      <c r="B875" s="1590" t="s">
        <v>281</v>
      </c>
      <c r="C875" s="1588" t="str">
        <v/>
      </c>
      <c r="D875" s="1588" t="str">
        <v/>
      </c>
      <c r="E875" s="1588" t="str">
        <v/>
      </c>
      <c r="F875" s="1588" t="str">
        <v/>
      </c>
      <c r="G875" s="1588" t="str">
        <v/>
      </c>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8"/>
      <c r="DX875" s="21"/>
      <c r="DY875" s="21"/>
      <c r="DZ875" s="21"/>
      <c r="EA875" s="21"/>
      <c r="EB875" s="21"/>
      <c r="EC875" s="21"/>
      <c r="ED875" s="21"/>
      <c r="EE875" s="21"/>
      <c r="EF875" s="21"/>
      <c r="EG875" s="21"/>
      <c r="EH875" s="21"/>
      <c r="EI875" s="21"/>
      <c r="EJ875" s="21"/>
      <c r="EK875" s="21"/>
      <c r="EL875" s="21"/>
      <c r="EM875" s="21"/>
      <c r="EN875" s="21"/>
      <c r="EO875" s="21"/>
      <c r="EP875" s="21"/>
      <c r="EQ875" s="21"/>
      <c r="ER875" s="28"/>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8"/>
      <c r="JH875" s="21"/>
      <c r="JI875" s="21"/>
      <c r="JJ875" s="21"/>
      <c r="JK875" s="21"/>
      <c r="JL875" s="21"/>
      <c r="JM875" s="21"/>
      <c r="JN875" s="21"/>
      <c r="JO875" s="21"/>
      <c r="JP875" s="21"/>
      <c r="JQ875" s="21"/>
      <c r="JR875" s="21"/>
      <c r="JS875" s="21"/>
      <c r="JT875" s="21"/>
      <c r="JU875" s="21"/>
      <c r="JV875" s="21"/>
      <c r="JW875" s="21"/>
      <c r="JX875" s="21"/>
      <c r="JY875" s="21"/>
      <c r="JZ875" s="21"/>
      <c r="KA875" s="21"/>
      <c r="KB875" s="28"/>
    </row>
    <row r="876" spans="2:288" ht="15" customHeight="1" x14ac:dyDescent="0.25">
      <c r="B876" s="1590" t="s">
        <v>282</v>
      </c>
      <c r="C876" s="1588" t="str">
        <v/>
      </c>
      <c r="D876" s="1588" t="str">
        <v/>
      </c>
      <c r="E876" s="1588" t="str">
        <v/>
      </c>
      <c r="F876" s="1588" t="str">
        <v/>
      </c>
      <c r="G876" s="1588" t="str">
        <v/>
      </c>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8"/>
      <c r="DX876" s="21"/>
      <c r="DY876" s="21"/>
      <c r="DZ876" s="21"/>
      <c r="EA876" s="21"/>
      <c r="EB876" s="21"/>
      <c r="EC876" s="21"/>
      <c r="ED876" s="21"/>
      <c r="EE876" s="21"/>
      <c r="EF876" s="21"/>
      <c r="EG876" s="21"/>
      <c r="EH876" s="21"/>
      <c r="EI876" s="21"/>
      <c r="EJ876" s="21"/>
      <c r="EK876" s="21"/>
      <c r="EL876" s="21"/>
      <c r="EM876" s="21"/>
      <c r="EN876" s="21"/>
      <c r="EO876" s="21"/>
      <c r="EP876" s="21"/>
      <c r="EQ876" s="21"/>
      <c r="ER876" s="28"/>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8"/>
      <c r="JH876" s="21"/>
      <c r="JI876" s="21"/>
      <c r="JJ876" s="21"/>
      <c r="JK876" s="21"/>
      <c r="JL876" s="21"/>
      <c r="JM876" s="21"/>
      <c r="JN876" s="21"/>
      <c r="JO876" s="21"/>
      <c r="JP876" s="21"/>
      <c r="JQ876" s="21"/>
      <c r="JR876" s="21"/>
      <c r="JS876" s="21"/>
      <c r="JT876" s="21"/>
      <c r="JU876" s="21"/>
      <c r="JV876" s="21"/>
      <c r="JW876" s="21"/>
      <c r="JX876" s="21"/>
      <c r="JY876" s="21"/>
      <c r="JZ876" s="21"/>
      <c r="KA876" s="21"/>
      <c r="KB876" s="28"/>
    </row>
    <row r="877" spans="2:288" ht="15" customHeight="1" x14ac:dyDescent="0.25">
      <c r="B877" s="1590" t="s">
        <v>283</v>
      </c>
      <c r="C877" s="1588" t="str">
        <v/>
      </c>
      <c r="D877" s="1588" t="str">
        <v/>
      </c>
      <c r="E877" s="1588" t="str">
        <v/>
      </c>
      <c r="F877" s="1588" t="str">
        <v/>
      </c>
      <c r="G877" s="1588" t="str">
        <v/>
      </c>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8"/>
      <c r="DX877" s="21"/>
      <c r="DY877" s="21"/>
      <c r="DZ877" s="21"/>
      <c r="EA877" s="21"/>
      <c r="EB877" s="21"/>
      <c r="EC877" s="21"/>
      <c r="ED877" s="21"/>
      <c r="EE877" s="21"/>
      <c r="EF877" s="21"/>
      <c r="EG877" s="21"/>
      <c r="EH877" s="21"/>
      <c r="EI877" s="21"/>
      <c r="EJ877" s="21"/>
      <c r="EK877" s="21"/>
      <c r="EL877" s="21"/>
      <c r="EM877" s="21"/>
      <c r="EN877" s="21"/>
      <c r="EO877" s="21"/>
      <c r="EP877" s="21"/>
      <c r="EQ877" s="21"/>
      <c r="ER877" s="28"/>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8"/>
      <c r="JH877" s="21"/>
      <c r="JI877" s="21"/>
      <c r="JJ877" s="21"/>
      <c r="JK877" s="21"/>
      <c r="JL877" s="21"/>
      <c r="JM877" s="21"/>
      <c r="JN877" s="21"/>
      <c r="JO877" s="21"/>
      <c r="JP877" s="21"/>
      <c r="JQ877" s="21"/>
      <c r="JR877" s="21"/>
      <c r="JS877" s="21"/>
      <c r="JT877" s="21"/>
      <c r="JU877" s="21"/>
      <c r="JV877" s="21"/>
      <c r="JW877" s="21"/>
      <c r="JX877" s="21"/>
      <c r="JY877" s="21"/>
      <c r="JZ877" s="21"/>
      <c r="KA877" s="21"/>
      <c r="KB877" s="28"/>
    </row>
    <row r="878" spans="2:288" ht="15" customHeight="1" x14ac:dyDescent="0.25">
      <c r="B878" s="1590" t="s">
        <v>284</v>
      </c>
      <c r="C878" s="1588" t="str">
        <v/>
      </c>
      <c r="D878" s="1588" t="str">
        <v/>
      </c>
      <c r="E878" s="1588" t="str">
        <v/>
      </c>
      <c r="F878" s="1588" t="str">
        <v/>
      </c>
      <c r="G878" s="1588" t="str">
        <v/>
      </c>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8"/>
      <c r="DX878" s="21"/>
      <c r="DY878" s="21"/>
      <c r="DZ878" s="21"/>
      <c r="EA878" s="21"/>
      <c r="EB878" s="21"/>
      <c r="EC878" s="21"/>
      <c r="ED878" s="21"/>
      <c r="EE878" s="21"/>
      <c r="EF878" s="21"/>
      <c r="EG878" s="21"/>
      <c r="EH878" s="21"/>
      <c r="EI878" s="21"/>
      <c r="EJ878" s="21"/>
      <c r="EK878" s="21"/>
      <c r="EL878" s="21"/>
      <c r="EM878" s="21"/>
      <c r="EN878" s="21"/>
      <c r="EO878" s="21"/>
      <c r="EP878" s="21"/>
      <c r="EQ878" s="21"/>
      <c r="ER878" s="28"/>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8"/>
      <c r="JH878" s="21"/>
      <c r="JI878" s="21"/>
      <c r="JJ878" s="21"/>
      <c r="JK878" s="21"/>
      <c r="JL878" s="21"/>
      <c r="JM878" s="21"/>
      <c r="JN878" s="21"/>
      <c r="JO878" s="21"/>
      <c r="JP878" s="21"/>
      <c r="JQ878" s="21"/>
      <c r="JR878" s="21"/>
      <c r="JS878" s="21"/>
      <c r="JT878" s="21"/>
      <c r="JU878" s="21"/>
      <c r="JV878" s="21"/>
      <c r="JW878" s="21"/>
      <c r="JX878" s="21"/>
      <c r="JY878" s="21"/>
      <c r="JZ878" s="21"/>
      <c r="KA878" s="21"/>
      <c r="KB878" s="28"/>
    </row>
    <row r="879" spans="2:288" ht="15" customHeight="1" x14ac:dyDescent="0.25">
      <c r="B879" s="1590" t="s">
        <v>285</v>
      </c>
      <c r="C879" s="1588" t="str">
        <v/>
      </c>
      <c r="D879" s="1588" t="str">
        <v/>
      </c>
      <c r="E879" s="1588" t="str">
        <v/>
      </c>
      <c r="F879" s="1588" t="str">
        <v/>
      </c>
      <c r="G879" s="1588" t="str">
        <v/>
      </c>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8"/>
      <c r="DX879" s="21"/>
      <c r="DY879" s="21"/>
      <c r="DZ879" s="21"/>
      <c r="EA879" s="21"/>
      <c r="EB879" s="21"/>
      <c r="EC879" s="21"/>
      <c r="ED879" s="21"/>
      <c r="EE879" s="21"/>
      <c r="EF879" s="21"/>
      <c r="EG879" s="21"/>
      <c r="EH879" s="21"/>
      <c r="EI879" s="21"/>
      <c r="EJ879" s="21"/>
      <c r="EK879" s="21"/>
      <c r="EL879" s="21"/>
      <c r="EM879" s="21"/>
      <c r="EN879" s="21"/>
      <c r="EO879" s="21"/>
      <c r="EP879" s="21"/>
      <c r="EQ879" s="21"/>
      <c r="ER879" s="28"/>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8"/>
      <c r="JH879" s="21"/>
      <c r="JI879" s="21"/>
      <c r="JJ879" s="21"/>
      <c r="JK879" s="21"/>
      <c r="JL879" s="21"/>
      <c r="JM879" s="21"/>
      <c r="JN879" s="21"/>
      <c r="JO879" s="21"/>
      <c r="JP879" s="21"/>
      <c r="JQ879" s="21"/>
      <c r="JR879" s="21"/>
      <c r="JS879" s="21"/>
      <c r="JT879" s="21"/>
      <c r="JU879" s="21"/>
      <c r="JV879" s="21"/>
      <c r="JW879" s="21"/>
      <c r="JX879" s="21"/>
      <c r="JY879" s="21"/>
      <c r="JZ879" s="21"/>
      <c r="KA879" s="21"/>
      <c r="KB879" s="28"/>
    </row>
    <row r="880" spans="2:288" ht="15" customHeight="1" x14ac:dyDescent="0.25">
      <c r="B880" s="1590" t="s">
        <v>286</v>
      </c>
      <c r="C880" s="1588" t="str">
        <v/>
      </c>
      <c r="D880" s="1588" t="str">
        <v/>
      </c>
      <c r="E880" s="1588" t="str">
        <v/>
      </c>
      <c r="F880" s="1588" t="str">
        <v/>
      </c>
      <c r="G880" s="1588" t="str">
        <v/>
      </c>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8"/>
      <c r="DX880" s="21"/>
      <c r="DY880" s="21"/>
      <c r="DZ880" s="21"/>
      <c r="EA880" s="21"/>
      <c r="EB880" s="21"/>
      <c r="EC880" s="21"/>
      <c r="ED880" s="21"/>
      <c r="EE880" s="21"/>
      <c r="EF880" s="21"/>
      <c r="EG880" s="21"/>
      <c r="EH880" s="21"/>
      <c r="EI880" s="21"/>
      <c r="EJ880" s="21"/>
      <c r="EK880" s="21"/>
      <c r="EL880" s="21"/>
      <c r="EM880" s="21"/>
      <c r="EN880" s="21"/>
      <c r="EO880" s="21"/>
      <c r="EP880" s="21"/>
      <c r="EQ880" s="21"/>
      <c r="ER880" s="28"/>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8"/>
      <c r="JH880" s="21"/>
      <c r="JI880" s="21"/>
      <c r="JJ880" s="21"/>
      <c r="JK880" s="21"/>
      <c r="JL880" s="21"/>
      <c r="JM880" s="21"/>
      <c r="JN880" s="21"/>
      <c r="JO880" s="21"/>
      <c r="JP880" s="21"/>
      <c r="JQ880" s="21"/>
      <c r="JR880" s="21"/>
      <c r="JS880" s="21"/>
      <c r="JT880" s="21"/>
      <c r="JU880" s="21"/>
      <c r="JV880" s="21"/>
      <c r="JW880" s="21"/>
      <c r="JX880" s="21"/>
      <c r="JY880" s="21"/>
      <c r="JZ880" s="21"/>
      <c r="KA880" s="21"/>
      <c r="KB880" s="28"/>
    </row>
    <row r="881" spans="2:288" ht="15" customHeight="1" x14ac:dyDescent="0.25">
      <c r="B881" s="1590" t="s">
        <v>287</v>
      </c>
      <c r="C881" s="1588" t="str">
        <v/>
      </c>
      <c r="D881" s="1588" t="str">
        <v/>
      </c>
      <c r="E881" s="1588" t="str">
        <v/>
      </c>
      <c r="F881" s="1588" t="str">
        <v/>
      </c>
      <c r="G881" s="1588" t="str">
        <v/>
      </c>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8"/>
      <c r="DX881" s="21"/>
      <c r="DY881" s="21"/>
      <c r="DZ881" s="21"/>
      <c r="EA881" s="21"/>
      <c r="EB881" s="21"/>
      <c r="EC881" s="21"/>
      <c r="ED881" s="21"/>
      <c r="EE881" s="21"/>
      <c r="EF881" s="21"/>
      <c r="EG881" s="21"/>
      <c r="EH881" s="21"/>
      <c r="EI881" s="21"/>
      <c r="EJ881" s="21"/>
      <c r="EK881" s="21"/>
      <c r="EL881" s="21"/>
      <c r="EM881" s="21"/>
      <c r="EN881" s="21"/>
      <c r="EO881" s="21"/>
      <c r="EP881" s="21"/>
      <c r="EQ881" s="21"/>
      <c r="ER881" s="28"/>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8"/>
      <c r="JH881" s="21"/>
      <c r="JI881" s="21"/>
      <c r="JJ881" s="21"/>
      <c r="JK881" s="21"/>
      <c r="JL881" s="21"/>
      <c r="JM881" s="21"/>
      <c r="JN881" s="21"/>
      <c r="JO881" s="21"/>
      <c r="JP881" s="21"/>
      <c r="JQ881" s="21"/>
      <c r="JR881" s="21"/>
      <c r="JS881" s="21"/>
      <c r="JT881" s="21"/>
      <c r="JU881" s="21"/>
      <c r="JV881" s="21"/>
      <c r="JW881" s="21"/>
      <c r="JX881" s="21"/>
      <c r="JY881" s="21"/>
      <c r="JZ881" s="21"/>
      <c r="KA881" s="21"/>
      <c r="KB881" s="28"/>
    </row>
    <row r="882" spans="2:288" ht="15" customHeight="1" x14ac:dyDescent="0.25">
      <c r="B882" s="1590" t="s">
        <v>288</v>
      </c>
      <c r="C882" s="1588" t="str">
        <v/>
      </c>
      <c r="D882" s="1588" t="str">
        <v/>
      </c>
      <c r="E882" s="1588" t="str">
        <v/>
      </c>
      <c r="F882" s="1588" t="str">
        <v/>
      </c>
      <c r="G882" s="1588" t="str">
        <v/>
      </c>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8"/>
      <c r="DX882" s="21"/>
      <c r="DY882" s="21"/>
      <c r="DZ882" s="21"/>
      <c r="EA882" s="21"/>
      <c r="EB882" s="21"/>
      <c r="EC882" s="21"/>
      <c r="ED882" s="21"/>
      <c r="EE882" s="21"/>
      <c r="EF882" s="21"/>
      <c r="EG882" s="21"/>
      <c r="EH882" s="21"/>
      <c r="EI882" s="21"/>
      <c r="EJ882" s="21"/>
      <c r="EK882" s="21"/>
      <c r="EL882" s="21"/>
      <c r="EM882" s="21"/>
      <c r="EN882" s="21"/>
      <c r="EO882" s="21"/>
      <c r="EP882" s="21"/>
      <c r="EQ882" s="21"/>
      <c r="ER882" s="28"/>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8"/>
      <c r="JH882" s="21"/>
      <c r="JI882" s="21"/>
      <c r="JJ882" s="21"/>
      <c r="JK882" s="21"/>
      <c r="JL882" s="21"/>
      <c r="JM882" s="21"/>
      <c r="JN882" s="21"/>
      <c r="JO882" s="21"/>
      <c r="JP882" s="21"/>
      <c r="JQ882" s="21"/>
      <c r="JR882" s="21"/>
      <c r="JS882" s="21"/>
      <c r="JT882" s="21"/>
      <c r="JU882" s="21"/>
      <c r="JV882" s="21"/>
      <c r="JW882" s="21"/>
      <c r="JX882" s="21"/>
      <c r="JY882" s="21"/>
      <c r="JZ882" s="21"/>
      <c r="KA882" s="21"/>
      <c r="KB882" s="28"/>
    </row>
    <row r="883" spans="2:288" ht="15" customHeight="1" x14ac:dyDescent="0.25">
      <c r="B883" s="1590" t="s">
        <v>289</v>
      </c>
      <c r="C883" s="1588" t="str">
        <v/>
      </c>
      <c r="D883" s="1588" t="str">
        <v/>
      </c>
      <c r="E883" s="1588" t="str">
        <v/>
      </c>
      <c r="F883" s="1588" t="str">
        <v/>
      </c>
      <c r="G883" s="1588" t="str">
        <v/>
      </c>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8"/>
      <c r="DX883" s="21"/>
      <c r="DY883" s="21"/>
      <c r="DZ883" s="21"/>
      <c r="EA883" s="21"/>
      <c r="EB883" s="21"/>
      <c r="EC883" s="21"/>
      <c r="ED883" s="21"/>
      <c r="EE883" s="21"/>
      <c r="EF883" s="21"/>
      <c r="EG883" s="21"/>
      <c r="EH883" s="21"/>
      <c r="EI883" s="21"/>
      <c r="EJ883" s="21"/>
      <c r="EK883" s="21"/>
      <c r="EL883" s="21"/>
      <c r="EM883" s="21"/>
      <c r="EN883" s="21"/>
      <c r="EO883" s="21"/>
      <c r="EP883" s="21"/>
      <c r="EQ883" s="21"/>
      <c r="ER883" s="28"/>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8"/>
      <c r="JH883" s="21"/>
      <c r="JI883" s="21"/>
      <c r="JJ883" s="21"/>
      <c r="JK883" s="21"/>
      <c r="JL883" s="21"/>
      <c r="JM883" s="21"/>
      <c r="JN883" s="21"/>
      <c r="JO883" s="21"/>
      <c r="JP883" s="21"/>
      <c r="JQ883" s="21"/>
      <c r="JR883" s="21"/>
      <c r="JS883" s="21"/>
      <c r="JT883" s="21"/>
      <c r="JU883" s="21"/>
      <c r="JV883" s="21"/>
      <c r="JW883" s="21"/>
      <c r="JX883" s="21"/>
      <c r="JY883" s="21"/>
      <c r="JZ883" s="21"/>
      <c r="KA883" s="21"/>
      <c r="KB883" s="28"/>
    </row>
    <row r="884" spans="2:288" ht="15" customHeight="1" x14ac:dyDescent="0.25">
      <c r="B884" s="1590" t="s">
        <v>290</v>
      </c>
      <c r="C884" s="1588" t="str">
        <v/>
      </c>
      <c r="D884" s="1588" t="str">
        <v/>
      </c>
      <c r="E884" s="1588" t="str">
        <v/>
      </c>
      <c r="F884" s="1588" t="str">
        <v/>
      </c>
      <c r="G884" s="1588" t="str">
        <v/>
      </c>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8"/>
      <c r="DX884" s="21"/>
      <c r="DY884" s="21"/>
      <c r="DZ884" s="21"/>
      <c r="EA884" s="21"/>
      <c r="EB884" s="21"/>
      <c r="EC884" s="21"/>
      <c r="ED884" s="21"/>
      <c r="EE884" s="21"/>
      <c r="EF884" s="21"/>
      <c r="EG884" s="21"/>
      <c r="EH884" s="21"/>
      <c r="EI884" s="21"/>
      <c r="EJ884" s="21"/>
      <c r="EK884" s="21"/>
      <c r="EL884" s="21"/>
      <c r="EM884" s="21"/>
      <c r="EN884" s="21"/>
      <c r="EO884" s="21"/>
      <c r="EP884" s="21"/>
      <c r="EQ884" s="21"/>
      <c r="ER884" s="28"/>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8"/>
      <c r="JH884" s="21"/>
      <c r="JI884" s="21"/>
      <c r="JJ884" s="21"/>
      <c r="JK884" s="21"/>
      <c r="JL884" s="21"/>
      <c r="JM884" s="21"/>
      <c r="JN884" s="21"/>
      <c r="JO884" s="21"/>
      <c r="JP884" s="21"/>
      <c r="JQ884" s="21"/>
      <c r="JR884" s="21"/>
      <c r="JS884" s="21"/>
      <c r="JT884" s="21"/>
      <c r="JU884" s="21"/>
      <c r="JV884" s="21"/>
      <c r="JW884" s="21"/>
      <c r="JX884" s="21"/>
      <c r="JY884" s="21"/>
      <c r="JZ884" s="21"/>
      <c r="KA884" s="21"/>
      <c r="KB884" s="28"/>
    </row>
    <row r="885" spans="2:288" ht="15" customHeight="1" x14ac:dyDescent="0.25">
      <c r="B885" s="1590" t="s">
        <v>291</v>
      </c>
      <c r="C885" s="1588" t="str">
        <v/>
      </c>
      <c r="D885" s="1588" t="str">
        <v/>
      </c>
      <c r="E885" s="1588" t="str">
        <v/>
      </c>
      <c r="F885" s="1588" t="str">
        <v/>
      </c>
      <c r="G885" s="1588" t="str">
        <v/>
      </c>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8"/>
      <c r="DX885" s="21"/>
      <c r="DY885" s="21"/>
      <c r="DZ885" s="21"/>
      <c r="EA885" s="21"/>
      <c r="EB885" s="21"/>
      <c r="EC885" s="21"/>
      <c r="ED885" s="21"/>
      <c r="EE885" s="21"/>
      <c r="EF885" s="21"/>
      <c r="EG885" s="21"/>
      <c r="EH885" s="21"/>
      <c r="EI885" s="21"/>
      <c r="EJ885" s="21"/>
      <c r="EK885" s="21"/>
      <c r="EL885" s="21"/>
      <c r="EM885" s="21"/>
      <c r="EN885" s="21"/>
      <c r="EO885" s="21"/>
      <c r="EP885" s="21"/>
      <c r="EQ885" s="21"/>
      <c r="ER885" s="28"/>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8"/>
      <c r="JH885" s="21"/>
      <c r="JI885" s="21"/>
      <c r="JJ885" s="21"/>
      <c r="JK885" s="21"/>
      <c r="JL885" s="21"/>
      <c r="JM885" s="21"/>
      <c r="JN885" s="21"/>
      <c r="JO885" s="21"/>
      <c r="JP885" s="21"/>
      <c r="JQ885" s="21"/>
      <c r="JR885" s="21"/>
      <c r="JS885" s="21"/>
      <c r="JT885" s="21"/>
      <c r="JU885" s="21"/>
      <c r="JV885" s="21"/>
      <c r="JW885" s="21"/>
      <c r="JX885" s="21"/>
      <c r="JY885" s="21"/>
      <c r="JZ885" s="21"/>
      <c r="KA885" s="21"/>
      <c r="KB885" s="28"/>
    </row>
    <row r="886" spans="2:288" ht="15" customHeight="1" x14ac:dyDescent="0.25">
      <c r="B886" s="1590" t="s">
        <v>292</v>
      </c>
      <c r="C886" s="1588" t="str">
        <v/>
      </c>
      <c r="D886" s="1588" t="str">
        <v/>
      </c>
      <c r="E886" s="1588" t="str">
        <v/>
      </c>
      <c r="F886" s="1588" t="str">
        <v/>
      </c>
      <c r="G886" s="1588" t="str">
        <v/>
      </c>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8"/>
      <c r="DX886" s="21"/>
      <c r="DY886" s="21"/>
      <c r="DZ886" s="21"/>
      <c r="EA886" s="21"/>
      <c r="EB886" s="21"/>
      <c r="EC886" s="21"/>
      <c r="ED886" s="21"/>
      <c r="EE886" s="21"/>
      <c r="EF886" s="21"/>
      <c r="EG886" s="21"/>
      <c r="EH886" s="21"/>
      <c r="EI886" s="21"/>
      <c r="EJ886" s="21"/>
      <c r="EK886" s="21"/>
      <c r="EL886" s="21"/>
      <c r="EM886" s="21"/>
      <c r="EN886" s="21"/>
      <c r="EO886" s="21"/>
      <c r="EP886" s="21"/>
      <c r="EQ886" s="21"/>
      <c r="ER886" s="28"/>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8"/>
      <c r="JH886" s="21"/>
      <c r="JI886" s="21"/>
      <c r="JJ886" s="21"/>
      <c r="JK886" s="21"/>
      <c r="JL886" s="21"/>
      <c r="JM886" s="21"/>
      <c r="JN886" s="21"/>
      <c r="JO886" s="21"/>
      <c r="JP886" s="21"/>
      <c r="JQ886" s="21"/>
      <c r="JR886" s="21"/>
      <c r="JS886" s="21"/>
      <c r="JT886" s="21"/>
      <c r="JU886" s="21"/>
      <c r="JV886" s="21"/>
      <c r="JW886" s="21"/>
      <c r="JX886" s="21"/>
      <c r="JY886" s="21"/>
      <c r="JZ886" s="21"/>
      <c r="KA886" s="21"/>
      <c r="KB886" s="28"/>
    </row>
    <row r="887" spans="2:288" ht="15" customHeight="1" x14ac:dyDescent="0.25">
      <c r="B887" s="1590" t="s">
        <v>293</v>
      </c>
      <c r="C887" s="1588" t="str">
        <v/>
      </c>
      <c r="D887" s="1588" t="str">
        <v/>
      </c>
      <c r="E887" s="1588" t="str">
        <v/>
      </c>
      <c r="F887" s="1588" t="str">
        <v/>
      </c>
      <c r="G887" s="1588" t="str">
        <v/>
      </c>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8"/>
      <c r="DX887" s="21"/>
      <c r="DY887" s="21"/>
      <c r="DZ887" s="21"/>
      <c r="EA887" s="21"/>
      <c r="EB887" s="21"/>
      <c r="EC887" s="21"/>
      <c r="ED887" s="21"/>
      <c r="EE887" s="21"/>
      <c r="EF887" s="21"/>
      <c r="EG887" s="21"/>
      <c r="EH887" s="21"/>
      <c r="EI887" s="21"/>
      <c r="EJ887" s="21"/>
      <c r="EK887" s="21"/>
      <c r="EL887" s="21"/>
      <c r="EM887" s="21"/>
      <c r="EN887" s="21"/>
      <c r="EO887" s="21"/>
      <c r="EP887" s="21"/>
      <c r="EQ887" s="21"/>
      <c r="ER887" s="28"/>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8"/>
      <c r="JH887" s="21"/>
      <c r="JI887" s="21"/>
      <c r="JJ887" s="21"/>
      <c r="JK887" s="21"/>
      <c r="JL887" s="21"/>
      <c r="JM887" s="21"/>
      <c r="JN887" s="21"/>
      <c r="JO887" s="21"/>
      <c r="JP887" s="21"/>
      <c r="JQ887" s="21"/>
      <c r="JR887" s="21"/>
      <c r="JS887" s="21"/>
      <c r="JT887" s="21"/>
      <c r="JU887" s="21"/>
      <c r="JV887" s="21"/>
      <c r="JW887" s="21"/>
      <c r="JX887" s="21"/>
      <c r="JY887" s="21"/>
      <c r="JZ887" s="21"/>
      <c r="KA887" s="21"/>
      <c r="KB887" s="28"/>
    </row>
    <row r="888" spans="2:288" ht="15" customHeight="1" x14ac:dyDescent="0.25">
      <c r="B888" s="1590" t="s">
        <v>294</v>
      </c>
      <c r="C888" s="1588" t="str">
        <v/>
      </c>
      <c r="D888" s="1588" t="str">
        <v/>
      </c>
      <c r="E888" s="1588" t="str">
        <v/>
      </c>
      <c r="F888" s="1588" t="str">
        <v/>
      </c>
      <c r="G888" s="1588" t="str">
        <v/>
      </c>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8"/>
      <c r="DX888" s="21"/>
      <c r="DY888" s="21"/>
      <c r="DZ888" s="21"/>
      <c r="EA888" s="21"/>
      <c r="EB888" s="21"/>
      <c r="EC888" s="21"/>
      <c r="ED888" s="21"/>
      <c r="EE888" s="21"/>
      <c r="EF888" s="21"/>
      <c r="EG888" s="21"/>
      <c r="EH888" s="21"/>
      <c r="EI888" s="21"/>
      <c r="EJ888" s="21"/>
      <c r="EK888" s="21"/>
      <c r="EL888" s="21"/>
      <c r="EM888" s="21"/>
      <c r="EN888" s="21"/>
      <c r="EO888" s="21"/>
      <c r="EP888" s="21"/>
      <c r="EQ888" s="21"/>
      <c r="ER888" s="28"/>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8"/>
      <c r="JH888" s="21"/>
      <c r="JI888" s="21"/>
      <c r="JJ888" s="21"/>
      <c r="JK888" s="21"/>
      <c r="JL888" s="21"/>
      <c r="JM888" s="21"/>
      <c r="JN888" s="21"/>
      <c r="JO888" s="21"/>
      <c r="JP888" s="21"/>
      <c r="JQ888" s="21"/>
      <c r="JR888" s="21"/>
      <c r="JS888" s="21"/>
      <c r="JT888" s="21"/>
      <c r="JU888" s="21"/>
      <c r="JV888" s="21"/>
      <c r="JW888" s="21"/>
      <c r="JX888" s="21"/>
      <c r="JY888" s="21"/>
      <c r="JZ888" s="21"/>
      <c r="KA888" s="21"/>
      <c r="KB888" s="28"/>
    </row>
    <row r="889" spans="2:288" ht="15" customHeight="1" x14ac:dyDescent="0.25">
      <c r="B889" s="1590" t="s">
        <v>295</v>
      </c>
      <c r="C889" s="1588" t="str">
        <v/>
      </c>
      <c r="D889" s="1588" t="str">
        <v/>
      </c>
      <c r="E889" s="1588" t="str">
        <v/>
      </c>
      <c r="F889" s="1588" t="str">
        <v/>
      </c>
      <c r="G889" s="1588" t="str">
        <v/>
      </c>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8"/>
      <c r="DX889" s="21"/>
      <c r="DY889" s="21"/>
      <c r="DZ889" s="21"/>
      <c r="EA889" s="21"/>
      <c r="EB889" s="21"/>
      <c r="EC889" s="21"/>
      <c r="ED889" s="21"/>
      <c r="EE889" s="21"/>
      <c r="EF889" s="21"/>
      <c r="EG889" s="21"/>
      <c r="EH889" s="21"/>
      <c r="EI889" s="21"/>
      <c r="EJ889" s="21"/>
      <c r="EK889" s="21"/>
      <c r="EL889" s="21"/>
      <c r="EM889" s="21"/>
      <c r="EN889" s="21"/>
      <c r="EO889" s="21"/>
      <c r="EP889" s="21"/>
      <c r="EQ889" s="21"/>
      <c r="ER889" s="28"/>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8"/>
      <c r="JH889" s="21"/>
      <c r="JI889" s="21"/>
      <c r="JJ889" s="21"/>
      <c r="JK889" s="21"/>
      <c r="JL889" s="21"/>
      <c r="JM889" s="21"/>
      <c r="JN889" s="21"/>
      <c r="JO889" s="21"/>
      <c r="JP889" s="21"/>
      <c r="JQ889" s="21"/>
      <c r="JR889" s="21"/>
      <c r="JS889" s="21"/>
      <c r="JT889" s="21"/>
      <c r="JU889" s="21"/>
      <c r="JV889" s="21"/>
      <c r="JW889" s="21"/>
      <c r="JX889" s="21"/>
      <c r="JY889" s="21"/>
      <c r="JZ889" s="21"/>
      <c r="KA889" s="21"/>
      <c r="KB889" s="28"/>
    </row>
    <row r="890" spans="2:288" ht="15" customHeight="1" x14ac:dyDescent="0.25">
      <c r="B890" s="1590" t="s">
        <v>296</v>
      </c>
      <c r="C890" s="1588" t="str">
        <v/>
      </c>
      <c r="D890" s="1588" t="str">
        <v/>
      </c>
      <c r="E890" s="1588" t="str">
        <v/>
      </c>
      <c r="F890" s="1588" t="str">
        <v/>
      </c>
      <c r="G890" s="1588" t="str">
        <v/>
      </c>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8"/>
      <c r="DX890" s="21"/>
      <c r="DY890" s="21"/>
      <c r="DZ890" s="21"/>
      <c r="EA890" s="21"/>
      <c r="EB890" s="21"/>
      <c r="EC890" s="21"/>
      <c r="ED890" s="21"/>
      <c r="EE890" s="21"/>
      <c r="EF890" s="21"/>
      <c r="EG890" s="21"/>
      <c r="EH890" s="21"/>
      <c r="EI890" s="21"/>
      <c r="EJ890" s="21"/>
      <c r="EK890" s="21"/>
      <c r="EL890" s="21"/>
      <c r="EM890" s="21"/>
      <c r="EN890" s="21"/>
      <c r="EO890" s="21"/>
      <c r="EP890" s="21"/>
      <c r="EQ890" s="21"/>
      <c r="ER890" s="28"/>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8"/>
      <c r="JH890" s="21"/>
      <c r="JI890" s="21"/>
      <c r="JJ890" s="21"/>
      <c r="JK890" s="21"/>
      <c r="JL890" s="21"/>
      <c r="JM890" s="21"/>
      <c r="JN890" s="21"/>
      <c r="JO890" s="21"/>
      <c r="JP890" s="21"/>
      <c r="JQ890" s="21"/>
      <c r="JR890" s="21"/>
      <c r="JS890" s="21"/>
      <c r="JT890" s="21"/>
      <c r="JU890" s="21"/>
      <c r="JV890" s="21"/>
      <c r="JW890" s="21"/>
      <c r="JX890" s="21"/>
      <c r="JY890" s="21"/>
      <c r="JZ890" s="21"/>
      <c r="KA890" s="21"/>
      <c r="KB890" s="28"/>
    </row>
    <row r="891" spans="2:288" ht="15" customHeight="1" x14ac:dyDescent="0.25">
      <c r="B891" s="1590" t="s">
        <v>297</v>
      </c>
      <c r="C891" s="1588" t="str">
        <v/>
      </c>
      <c r="D891" s="1588" t="str">
        <v/>
      </c>
      <c r="E891" s="1588" t="str">
        <v/>
      </c>
      <c r="F891" s="1588" t="str">
        <v/>
      </c>
      <c r="G891" s="1588" t="str">
        <v/>
      </c>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8"/>
      <c r="DX891" s="21"/>
      <c r="DY891" s="21"/>
      <c r="DZ891" s="21"/>
      <c r="EA891" s="21"/>
      <c r="EB891" s="21"/>
      <c r="EC891" s="21"/>
      <c r="ED891" s="21"/>
      <c r="EE891" s="21"/>
      <c r="EF891" s="21"/>
      <c r="EG891" s="21"/>
      <c r="EH891" s="21"/>
      <c r="EI891" s="21"/>
      <c r="EJ891" s="21"/>
      <c r="EK891" s="21"/>
      <c r="EL891" s="21"/>
      <c r="EM891" s="21"/>
      <c r="EN891" s="21"/>
      <c r="EO891" s="21"/>
      <c r="EP891" s="21"/>
      <c r="EQ891" s="21"/>
      <c r="ER891" s="28"/>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8"/>
      <c r="JH891" s="21"/>
      <c r="JI891" s="21"/>
      <c r="JJ891" s="21"/>
      <c r="JK891" s="21"/>
      <c r="JL891" s="21"/>
      <c r="JM891" s="21"/>
      <c r="JN891" s="21"/>
      <c r="JO891" s="21"/>
      <c r="JP891" s="21"/>
      <c r="JQ891" s="21"/>
      <c r="JR891" s="21"/>
      <c r="JS891" s="21"/>
      <c r="JT891" s="21"/>
      <c r="JU891" s="21"/>
      <c r="JV891" s="21"/>
      <c r="JW891" s="21"/>
      <c r="JX891" s="21"/>
      <c r="JY891" s="21"/>
      <c r="JZ891" s="21"/>
      <c r="KA891" s="21"/>
      <c r="KB891" s="28"/>
    </row>
    <row r="892" spans="2:288" ht="15" customHeight="1" x14ac:dyDescent="0.25">
      <c r="B892" s="1590" t="s">
        <v>298</v>
      </c>
      <c r="C892" s="1588" t="str">
        <v/>
      </c>
      <c r="D892" s="1588" t="str">
        <v/>
      </c>
      <c r="E892" s="1588" t="str">
        <v/>
      </c>
      <c r="F892" s="1588" t="str">
        <v/>
      </c>
      <c r="G892" s="1588" t="str">
        <v/>
      </c>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8"/>
      <c r="DX892" s="21"/>
      <c r="DY892" s="21"/>
      <c r="DZ892" s="21"/>
      <c r="EA892" s="21"/>
      <c r="EB892" s="21"/>
      <c r="EC892" s="21"/>
      <c r="ED892" s="21"/>
      <c r="EE892" s="21"/>
      <c r="EF892" s="21"/>
      <c r="EG892" s="21"/>
      <c r="EH892" s="21"/>
      <c r="EI892" s="21"/>
      <c r="EJ892" s="21"/>
      <c r="EK892" s="21"/>
      <c r="EL892" s="21"/>
      <c r="EM892" s="21"/>
      <c r="EN892" s="21"/>
      <c r="EO892" s="21"/>
      <c r="EP892" s="21"/>
      <c r="EQ892" s="21"/>
      <c r="ER892" s="28"/>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8"/>
      <c r="JH892" s="21"/>
      <c r="JI892" s="21"/>
      <c r="JJ892" s="21"/>
      <c r="JK892" s="21"/>
      <c r="JL892" s="21"/>
      <c r="JM892" s="21"/>
      <c r="JN892" s="21"/>
      <c r="JO892" s="21"/>
      <c r="JP892" s="21"/>
      <c r="JQ892" s="21"/>
      <c r="JR892" s="21"/>
      <c r="JS892" s="21"/>
      <c r="JT892" s="21"/>
      <c r="JU892" s="21"/>
      <c r="JV892" s="21"/>
      <c r="JW892" s="21"/>
      <c r="JX892" s="21"/>
      <c r="JY892" s="21"/>
      <c r="JZ892" s="21"/>
      <c r="KA892" s="21"/>
      <c r="KB892" s="28"/>
    </row>
    <row r="893" spans="2:288" ht="15" customHeight="1" x14ac:dyDescent="0.25">
      <c r="B893" s="1590" t="s">
        <v>299</v>
      </c>
      <c r="C893" s="1588" t="str">
        <v/>
      </c>
      <c r="D893" s="1588" t="str">
        <v/>
      </c>
      <c r="E893" s="1588" t="str">
        <v/>
      </c>
      <c r="F893" s="1588" t="str">
        <v/>
      </c>
      <c r="G893" s="1588" t="str">
        <v/>
      </c>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8"/>
      <c r="DX893" s="21"/>
      <c r="DY893" s="21"/>
      <c r="DZ893" s="21"/>
      <c r="EA893" s="21"/>
      <c r="EB893" s="21"/>
      <c r="EC893" s="21"/>
      <c r="ED893" s="21"/>
      <c r="EE893" s="21"/>
      <c r="EF893" s="21"/>
      <c r="EG893" s="21"/>
      <c r="EH893" s="21"/>
      <c r="EI893" s="21"/>
      <c r="EJ893" s="21"/>
      <c r="EK893" s="21"/>
      <c r="EL893" s="21"/>
      <c r="EM893" s="21"/>
      <c r="EN893" s="21"/>
      <c r="EO893" s="21"/>
      <c r="EP893" s="21"/>
      <c r="EQ893" s="21"/>
      <c r="ER893" s="28"/>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8"/>
      <c r="JH893" s="21"/>
      <c r="JI893" s="21"/>
      <c r="JJ893" s="21"/>
      <c r="JK893" s="21"/>
      <c r="JL893" s="21"/>
      <c r="JM893" s="21"/>
      <c r="JN893" s="21"/>
      <c r="JO893" s="21"/>
      <c r="JP893" s="21"/>
      <c r="JQ893" s="21"/>
      <c r="JR893" s="21"/>
      <c r="JS893" s="21"/>
      <c r="JT893" s="21"/>
      <c r="JU893" s="21"/>
      <c r="JV893" s="21"/>
      <c r="JW893" s="21"/>
      <c r="JX893" s="21"/>
      <c r="JY893" s="21"/>
      <c r="JZ893" s="21"/>
      <c r="KA893" s="21"/>
      <c r="KB893" s="28"/>
    </row>
    <row r="894" spans="2:288" ht="15" customHeight="1" x14ac:dyDescent="0.25">
      <c r="B894" s="1590" t="s">
        <v>300</v>
      </c>
      <c r="C894" s="1588" t="str">
        <v/>
      </c>
      <c r="D894" s="1588" t="str">
        <v/>
      </c>
      <c r="E894" s="1588" t="str">
        <v/>
      </c>
      <c r="F894" s="1588" t="str">
        <v/>
      </c>
      <c r="G894" s="1588" t="str">
        <v/>
      </c>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8"/>
      <c r="DX894" s="21"/>
      <c r="DY894" s="21"/>
      <c r="DZ894" s="21"/>
      <c r="EA894" s="21"/>
      <c r="EB894" s="21"/>
      <c r="EC894" s="21"/>
      <c r="ED894" s="21"/>
      <c r="EE894" s="21"/>
      <c r="EF894" s="21"/>
      <c r="EG894" s="21"/>
      <c r="EH894" s="21"/>
      <c r="EI894" s="21"/>
      <c r="EJ894" s="21"/>
      <c r="EK894" s="21"/>
      <c r="EL894" s="21"/>
      <c r="EM894" s="21"/>
      <c r="EN894" s="21"/>
      <c r="EO894" s="21"/>
      <c r="EP894" s="21"/>
      <c r="EQ894" s="21"/>
      <c r="ER894" s="28"/>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8"/>
      <c r="JH894" s="21"/>
      <c r="JI894" s="21"/>
      <c r="JJ894" s="21"/>
      <c r="JK894" s="21"/>
      <c r="JL894" s="21"/>
      <c r="JM894" s="21"/>
      <c r="JN894" s="21"/>
      <c r="JO894" s="21"/>
      <c r="JP894" s="21"/>
      <c r="JQ894" s="21"/>
      <c r="JR894" s="21"/>
      <c r="JS894" s="21"/>
      <c r="JT894" s="21"/>
      <c r="JU894" s="21"/>
      <c r="JV894" s="21"/>
      <c r="JW894" s="21"/>
      <c r="JX894" s="21"/>
      <c r="JY894" s="21"/>
      <c r="JZ894" s="21"/>
      <c r="KA894" s="21"/>
      <c r="KB894" s="28"/>
    </row>
    <row r="895" spans="2:288" ht="15" customHeight="1" x14ac:dyDescent="0.25">
      <c r="B895" s="1590" t="s">
        <v>301</v>
      </c>
      <c r="C895" s="1588" t="str">
        <v/>
      </c>
      <c r="D895" s="1588" t="str">
        <v/>
      </c>
      <c r="E895" s="1588" t="str">
        <v/>
      </c>
      <c r="F895" s="1588" t="str">
        <v/>
      </c>
      <c r="G895" s="1588" t="str">
        <v/>
      </c>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8"/>
      <c r="DX895" s="21"/>
      <c r="DY895" s="21"/>
      <c r="DZ895" s="21"/>
      <c r="EA895" s="21"/>
      <c r="EB895" s="21"/>
      <c r="EC895" s="21"/>
      <c r="ED895" s="21"/>
      <c r="EE895" s="21"/>
      <c r="EF895" s="21"/>
      <c r="EG895" s="21"/>
      <c r="EH895" s="21"/>
      <c r="EI895" s="21"/>
      <c r="EJ895" s="21"/>
      <c r="EK895" s="21"/>
      <c r="EL895" s="21"/>
      <c r="EM895" s="21"/>
      <c r="EN895" s="21"/>
      <c r="EO895" s="21"/>
      <c r="EP895" s="21"/>
      <c r="EQ895" s="21"/>
      <c r="ER895" s="28"/>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8"/>
      <c r="JH895" s="21"/>
      <c r="JI895" s="21"/>
      <c r="JJ895" s="21"/>
      <c r="JK895" s="21"/>
      <c r="JL895" s="21"/>
      <c r="JM895" s="21"/>
      <c r="JN895" s="21"/>
      <c r="JO895" s="21"/>
      <c r="JP895" s="21"/>
      <c r="JQ895" s="21"/>
      <c r="JR895" s="21"/>
      <c r="JS895" s="21"/>
      <c r="JT895" s="21"/>
      <c r="JU895" s="21"/>
      <c r="JV895" s="21"/>
      <c r="JW895" s="21"/>
      <c r="JX895" s="21"/>
      <c r="JY895" s="21"/>
      <c r="JZ895" s="21"/>
      <c r="KA895" s="21"/>
      <c r="KB895" s="28"/>
    </row>
    <row r="896" spans="2:288" ht="15" customHeight="1" x14ac:dyDescent="0.25">
      <c r="B896" s="1590" t="s">
        <v>302</v>
      </c>
      <c r="C896" s="1588" t="str">
        <v/>
      </c>
      <c r="D896" s="1588" t="str">
        <v/>
      </c>
      <c r="E896" s="1588" t="str">
        <v/>
      </c>
      <c r="F896" s="1588" t="str">
        <v/>
      </c>
      <c r="G896" s="1588" t="str">
        <v/>
      </c>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8"/>
      <c r="DX896" s="21"/>
      <c r="DY896" s="21"/>
      <c r="DZ896" s="21"/>
      <c r="EA896" s="21"/>
      <c r="EB896" s="21"/>
      <c r="EC896" s="21"/>
      <c r="ED896" s="21"/>
      <c r="EE896" s="21"/>
      <c r="EF896" s="21"/>
      <c r="EG896" s="21"/>
      <c r="EH896" s="21"/>
      <c r="EI896" s="21"/>
      <c r="EJ896" s="21"/>
      <c r="EK896" s="21"/>
      <c r="EL896" s="21"/>
      <c r="EM896" s="21"/>
      <c r="EN896" s="21"/>
      <c r="EO896" s="21"/>
      <c r="EP896" s="21"/>
      <c r="EQ896" s="21"/>
      <c r="ER896" s="28"/>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8"/>
      <c r="JH896" s="21"/>
      <c r="JI896" s="21"/>
      <c r="JJ896" s="21"/>
      <c r="JK896" s="21"/>
      <c r="JL896" s="21"/>
      <c r="JM896" s="21"/>
      <c r="JN896" s="21"/>
      <c r="JO896" s="21"/>
      <c r="JP896" s="21"/>
      <c r="JQ896" s="21"/>
      <c r="JR896" s="21"/>
      <c r="JS896" s="21"/>
      <c r="JT896" s="21"/>
      <c r="JU896" s="21"/>
      <c r="JV896" s="21"/>
      <c r="JW896" s="21"/>
      <c r="JX896" s="21"/>
      <c r="JY896" s="21"/>
      <c r="JZ896" s="21"/>
      <c r="KA896" s="21"/>
      <c r="KB896" s="28"/>
    </row>
    <row r="897" spans="2:288" ht="15" customHeight="1" x14ac:dyDescent="0.25">
      <c r="B897" s="1590" t="s">
        <v>303</v>
      </c>
      <c r="C897" s="1588" t="str">
        <v/>
      </c>
      <c r="D897" s="1588" t="str">
        <v/>
      </c>
      <c r="E897" s="1588" t="str">
        <v/>
      </c>
      <c r="F897" s="1588" t="str">
        <v/>
      </c>
      <c r="G897" s="1588" t="str">
        <v/>
      </c>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8"/>
      <c r="DX897" s="21"/>
      <c r="DY897" s="21"/>
      <c r="DZ897" s="21"/>
      <c r="EA897" s="21"/>
      <c r="EB897" s="21"/>
      <c r="EC897" s="21"/>
      <c r="ED897" s="21"/>
      <c r="EE897" s="21"/>
      <c r="EF897" s="21"/>
      <c r="EG897" s="21"/>
      <c r="EH897" s="21"/>
      <c r="EI897" s="21"/>
      <c r="EJ897" s="21"/>
      <c r="EK897" s="21"/>
      <c r="EL897" s="21"/>
      <c r="EM897" s="21"/>
      <c r="EN897" s="21"/>
      <c r="EO897" s="21"/>
      <c r="EP897" s="21"/>
      <c r="EQ897" s="21"/>
      <c r="ER897" s="28"/>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8"/>
      <c r="JH897" s="21"/>
      <c r="JI897" s="21"/>
      <c r="JJ897" s="21"/>
      <c r="JK897" s="21"/>
      <c r="JL897" s="21"/>
      <c r="JM897" s="21"/>
      <c r="JN897" s="21"/>
      <c r="JO897" s="21"/>
      <c r="JP897" s="21"/>
      <c r="JQ897" s="21"/>
      <c r="JR897" s="21"/>
      <c r="JS897" s="21"/>
      <c r="JT897" s="21"/>
      <c r="JU897" s="21"/>
      <c r="JV897" s="21"/>
      <c r="JW897" s="21"/>
      <c r="JX897" s="21"/>
      <c r="JY897" s="21"/>
      <c r="JZ897" s="21"/>
      <c r="KA897" s="21"/>
      <c r="KB897" s="28"/>
    </row>
    <row r="898" spans="2:288" ht="15" customHeight="1" x14ac:dyDescent="0.25">
      <c r="B898" s="1590" t="s">
        <v>304</v>
      </c>
      <c r="C898" s="1588" t="str">
        <v/>
      </c>
      <c r="D898" s="1588" t="str">
        <v/>
      </c>
      <c r="E898" s="1588" t="str">
        <v/>
      </c>
      <c r="F898" s="1588" t="str">
        <v/>
      </c>
      <c r="G898" s="1588" t="str">
        <v/>
      </c>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8"/>
      <c r="DX898" s="21"/>
      <c r="DY898" s="21"/>
      <c r="DZ898" s="21"/>
      <c r="EA898" s="21"/>
      <c r="EB898" s="21"/>
      <c r="EC898" s="21"/>
      <c r="ED898" s="21"/>
      <c r="EE898" s="21"/>
      <c r="EF898" s="21"/>
      <c r="EG898" s="21"/>
      <c r="EH898" s="21"/>
      <c r="EI898" s="21"/>
      <c r="EJ898" s="21"/>
      <c r="EK898" s="21"/>
      <c r="EL898" s="21"/>
      <c r="EM898" s="21"/>
      <c r="EN898" s="21"/>
      <c r="EO898" s="21"/>
      <c r="EP898" s="21"/>
      <c r="EQ898" s="21"/>
      <c r="ER898" s="28"/>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8"/>
      <c r="JH898" s="21"/>
      <c r="JI898" s="21"/>
      <c r="JJ898" s="21"/>
      <c r="JK898" s="21"/>
      <c r="JL898" s="21"/>
      <c r="JM898" s="21"/>
      <c r="JN898" s="21"/>
      <c r="JO898" s="21"/>
      <c r="JP898" s="21"/>
      <c r="JQ898" s="21"/>
      <c r="JR898" s="21"/>
      <c r="JS898" s="21"/>
      <c r="JT898" s="21"/>
      <c r="JU898" s="21"/>
      <c r="JV898" s="21"/>
      <c r="JW898" s="21"/>
      <c r="JX898" s="21"/>
      <c r="JY898" s="21"/>
      <c r="JZ898" s="21"/>
      <c r="KA898" s="21"/>
      <c r="KB898" s="28"/>
    </row>
    <row r="899" spans="2:288" ht="15" customHeight="1" x14ac:dyDescent="0.25">
      <c r="B899" s="1590" t="s">
        <v>305</v>
      </c>
      <c r="C899" s="1588" t="str">
        <v/>
      </c>
      <c r="D899" s="1588" t="str">
        <v/>
      </c>
      <c r="E899" s="1588" t="str">
        <v/>
      </c>
      <c r="F899" s="1588" t="str">
        <v/>
      </c>
      <c r="G899" s="1588" t="str">
        <v/>
      </c>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8"/>
      <c r="DX899" s="21"/>
      <c r="DY899" s="21"/>
      <c r="DZ899" s="21"/>
      <c r="EA899" s="21"/>
      <c r="EB899" s="21"/>
      <c r="EC899" s="21"/>
      <c r="ED899" s="21"/>
      <c r="EE899" s="21"/>
      <c r="EF899" s="21"/>
      <c r="EG899" s="21"/>
      <c r="EH899" s="21"/>
      <c r="EI899" s="21"/>
      <c r="EJ899" s="21"/>
      <c r="EK899" s="21"/>
      <c r="EL899" s="21"/>
      <c r="EM899" s="21"/>
      <c r="EN899" s="21"/>
      <c r="EO899" s="21"/>
      <c r="EP899" s="21"/>
      <c r="EQ899" s="21"/>
      <c r="ER899" s="28"/>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8"/>
      <c r="JH899" s="21"/>
      <c r="JI899" s="21"/>
      <c r="JJ899" s="21"/>
      <c r="JK899" s="21"/>
      <c r="JL899" s="21"/>
      <c r="JM899" s="21"/>
      <c r="JN899" s="21"/>
      <c r="JO899" s="21"/>
      <c r="JP899" s="21"/>
      <c r="JQ899" s="21"/>
      <c r="JR899" s="21"/>
      <c r="JS899" s="21"/>
      <c r="JT899" s="21"/>
      <c r="JU899" s="21"/>
      <c r="JV899" s="21"/>
      <c r="JW899" s="21"/>
      <c r="JX899" s="21"/>
      <c r="JY899" s="21"/>
      <c r="JZ899" s="21"/>
      <c r="KA899" s="21"/>
      <c r="KB899" s="28"/>
    </row>
    <row r="900" spans="2:288" ht="15" customHeight="1" x14ac:dyDescent="0.25">
      <c r="B900" s="1590" t="s">
        <v>306</v>
      </c>
      <c r="C900" s="1588" t="str">
        <v/>
      </c>
      <c r="D900" s="1588" t="str">
        <v/>
      </c>
      <c r="E900" s="1588" t="str">
        <v/>
      </c>
      <c r="F900" s="1588" t="str">
        <v/>
      </c>
      <c r="G900" s="1588" t="str">
        <v/>
      </c>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8"/>
      <c r="DX900" s="21"/>
      <c r="DY900" s="21"/>
      <c r="DZ900" s="21"/>
      <c r="EA900" s="21"/>
      <c r="EB900" s="21"/>
      <c r="EC900" s="21"/>
      <c r="ED900" s="21"/>
      <c r="EE900" s="21"/>
      <c r="EF900" s="21"/>
      <c r="EG900" s="21"/>
      <c r="EH900" s="21"/>
      <c r="EI900" s="21"/>
      <c r="EJ900" s="21"/>
      <c r="EK900" s="21"/>
      <c r="EL900" s="21"/>
      <c r="EM900" s="21"/>
      <c r="EN900" s="21"/>
      <c r="EO900" s="21"/>
      <c r="EP900" s="21"/>
      <c r="EQ900" s="21"/>
      <c r="ER900" s="28"/>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8"/>
      <c r="JH900" s="21"/>
      <c r="JI900" s="21"/>
      <c r="JJ900" s="21"/>
      <c r="JK900" s="21"/>
      <c r="JL900" s="21"/>
      <c r="JM900" s="21"/>
      <c r="JN900" s="21"/>
      <c r="JO900" s="21"/>
      <c r="JP900" s="21"/>
      <c r="JQ900" s="21"/>
      <c r="JR900" s="21"/>
      <c r="JS900" s="21"/>
      <c r="JT900" s="21"/>
      <c r="JU900" s="21"/>
      <c r="JV900" s="21"/>
      <c r="JW900" s="21"/>
      <c r="JX900" s="21"/>
      <c r="JY900" s="21"/>
      <c r="JZ900" s="21"/>
      <c r="KA900" s="21"/>
      <c r="KB900" s="28"/>
    </row>
    <row r="901" spans="2:288" ht="15" customHeight="1" x14ac:dyDescent="0.25">
      <c r="B901" s="1590" t="s">
        <v>307</v>
      </c>
      <c r="C901" s="1588" t="str">
        <v/>
      </c>
      <c r="D901" s="1588" t="str">
        <v/>
      </c>
      <c r="E901" s="1588" t="str">
        <v/>
      </c>
      <c r="F901" s="1588" t="str">
        <v/>
      </c>
      <c r="G901" s="1588" t="str">
        <v/>
      </c>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8"/>
      <c r="DX901" s="21"/>
      <c r="DY901" s="21"/>
      <c r="DZ901" s="21"/>
      <c r="EA901" s="21"/>
      <c r="EB901" s="21"/>
      <c r="EC901" s="21"/>
      <c r="ED901" s="21"/>
      <c r="EE901" s="21"/>
      <c r="EF901" s="21"/>
      <c r="EG901" s="21"/>
      <c r="EH901" s="21"/>
      <c r="EI901" s="21"/>
      <c r="EJ901" s="21"/>
      <c r="EK901" s="21"/>
      <c r="EL901" s="21"/>
      <c r="EM901" s="21"/>
      <c r="EN901" s="21"/>
      <c r="EO901" s="21"/>
      <c r="EP901" s="21"/>
      <c r="EQ901" s="21"/>
      <c r="ER901" s="28"/>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8"/>
      <c r="JH901" s="21"/>
      <c r="JI901" s="21"/>
      <c r="JJ901" s="21"/>
      <c r="JK901" s="21"/>
      <c r="JL901" s="21"/>
      <c r="JM901" s="21"/>
      <c r="JN901" s="21"/>
      <c r="JO901" s="21"/>
      <c r="JP901" s="21"/>
      <c r="JQ901" s="21"/>
      <c r="JR901" s="21"/>
      <c r="JS901" s="21"/>
      <c r="JT901" s="21"/>
      <c r="JU901" s="21"/>
      <c r="JV901" s="21"/>
      <c r="JW901" s="21"/>
      <c r="JX901" s="21"/>
      <c r="JY901" s="21"/>
      <c r="JZ901" s="21"/>
      <c r="KA901" s="21"/>
      <c r="KB901" s="28"/>
    </row>
    <row r="902" spans="2:288" ht="15" customHeight="1" x14ac:dyDescent="0.25">
      <c r="B902" s="1590" t="s">
        <v>308</v>
      </c>
      <c r="C902" s="1588" t="str">
        <v/>
      </c>
      <c r="D902" s="1588" t="str">
        <v/>
      </c>
      <c r="E902" s="1588" t="str">
        <v/>
      </c>
      <c r="F902" s="1588" t="str">
        <v/>
      </c>
      <c r="G902" s="1588" t="str">
        <v/>
      </c>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8"/>
      <c r="DX902" s="21"/>
      <c r="DY902" s="21"/>
      <c r="DZ902" s="21"/>
      <c r="EA902" s="21"/>
      <c r="EB902" s="21"/>
      <c r="EC902" s="21"/>
      <c r="ED902" s="21"/>
      <c r="EE902" s="21"/>
      <c r="EF902" s="21"/>
      <c r="EG902" s="21"/>
      <c r="EH902" s="21"/>
      <c r="EI902" s="21"/>
      <c r="EJ902" s="21"/>
      <c r="EK902" s="21"/>
      <c r="EL902" s="21"/>
      <c r="EM902" s="21"/>
      <c r="EN902" s="21"/>
      <c r="EO902" s="21"/>
      <c r="EP902" s="21"/>
      <c r="EQ902" s="21"/>
      <c r="ER902" s="28"/>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8"/>
      <c r="JH902" s="21"/>
      <c r="JI902" s="21"/>
      <c r="JJ902" s="21"/>
      <c r="JK902" s="21"/>
      <c r="JL902" s="21"/>
      <c r="JM902" s="21"/>
      <c r="JN902" s="21"/>
      <c r="JO902" s="21"/>
      <c r="JP902" s="21"/>
      <c r="JQ902" s="21"/>
      <c r="JR902" s="21"/>
      <c r="JS902" s="21"/>
      <c r="JT902" s="21"/>
      <c r="JU902" s="21"/>
      <c r="JV902" s="21"/>
      <c r="JW902" s="21"/>
      <c r="JX902" s="21"/>
      <c r="JY902" s="21"/>
      <c r="JZ902" s="21"/>
      <c r="KA902" s="21"/>
      <c r="KB902" s="28"/>
    </row>
    <row r="903" spans="2:288" ht="15" customHeight="1" x14ac:dyDescent="0.25">
      <c r="B903" s="1590" t="s">
        <v>309</v>
      </c>
      <c r="C903" s="1588" t="str">
        <v/>
      </c>
      <c r="D903" s="1588" t="str">
        <v/>
      </c>
      <c r="E903" s="1588" t="str">
        <v/>
      </c>
      <c r="F903" s="1588" t="str">
        <v/>
      </c>
      <c r="G903" s="1588" t="str">
        <v/>
      </c>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8"/>
      <c r="DX903" s="21"/>
      <c r="DY903" s="21"/>
      <c r="DZ903" s="21"/>
      <c r="EA903" s="21"/>
      <c r="EB903" s="21"/>
      <c r="EC903" s="21"/>
      <c r="ED903" s="21"/>
      <c r="EE903" s="21"/>
      <c r="EF903" s="21"/>
      <c r="EG903" s="21"/>
      <c r="EH903" s="21"/>
      <c r="EI903" s="21"/>
      <c r="EJ903" s="21"/>
      <c r="EK903" s="21"/>
      <c r="EL903" s="21"/>
      <c r="EM903" s="21"/>
      <c r="EN903" s="21"/>
      <c r="EO903" s="21"/>
      <c r="EP903" s="21"/>
      <c r="EQ903" s="21"/>
      <c r="ER903" s="28"/>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8"/>
      <c r="JH903" s="21"/>
      <c r="JI903" s="21"/>
      <c r="JJ903" s="21"/>
      <c r="JK903" s="21"/>
      <c r="JL903" s="21"/>
      <c r="JM903" s="21"/>
      <c r="JN903" s="21"/>
      <c r="JO903" s="21"/>
      <c r="JP903" s="21"/>
      <c r="JQ903" s="21"/>
      <c r="JR903" s="21"/>
      <c r="JS903" s="21"/>
      <c r="JT903" s="21"/>
      <c r="JU903" s="21"/>
      <c r="JV903" s="21"/>
      <c r="JW903" s="21"/>
      <c r="JX903" s="21"/>
      <c r="JY903" s="21"/>
      <c r="JZ903" s="21"/>
      <c r="KA903" s="21"/>
      <c r="KB903" s="28"/>
    </row>
    <row r="904" spans="2:288" ht="15" customHeight="1" x14ac:dyDescent="0.25">
      <c r="B904" s="1590" t="s">
        <v>310</v>
      </c>
      <c r="C904" s="1588" t="str">
        <v/>
      </c>
      <c r="D904" s="1588" t="str">
        <v/>
      </c>
      <c r="E904" s="1588" t="str">
        <v/>
      </c>
      <c r="F904" s="1588" t="str">
        <v/>
      </c>
      <c r="G904" s="1588" t="str">
        <v/>
      </c>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8"/>
      <c r="DX904" s="21"/>
      <c r="DY904" s="21"/>
      <c r="DZ904" s="21"/>
      <c r="EA904" s="21"/>
      <c r="EB904" s="21"/>
      <c r="EC904" s="21"/>
      <c r="ED904" s="21"/>
      <c r="EE904" s="21"/>
      <c r="EF904" s="21"/>
      <c r="EG904" s="21"/>
      <c r="EH904" s="21"/>
      <c r="EI904" s="21"/>
      <c r="EJ904" s="21"/>
      <c r="EK904" s="21"/>
      <c r="EL904" s="21"/>
      <c r="EM904" s="21"/>
      <c r="EN904" s="21"/>
      <c r="EO904" s="21"/>
      <c r="EP904" s="21"/>
      <c r="EQ904" s="21"/>
      <c r="ER904" s="28"/>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8"/>
      <c r="JH904" s="21"/>
      <c r="JI904" s="21"/>
      <c r="JJ904" s="21"/>
      <c r="JK904" s="21"/>
      <c r="JL904" s="21"/>
      <c r="JM904" s="21"/>
      <c r="JN904" s="21"/>
      <c r="JO904" s="21"/>
      <c r="JP904" s="21"/>
      <c r="JQ904" s="21"/>
      <c r="JR904" s="21"/>
      <c r="JS904" s="21"/>
      <c r="JT904" s="21"/>
      <c r="JU904" s="21"/>
      <c r="JV904" s="21"/>
      <c r="JW904" s="21"/>
      <c r="JX904" s="21"/>
      <c r="JY904" s="21"/>
      <c r="JZ904" s="21"/>
      <c r="KA904" s="21"/>
      <c r="KB904" s="28"/>
    </row>
    <row r="905" spans="2:288" ht="15" customHeight="1" x14ac:dyDescent="0.25">
      <c r="B905" s="1590" t="s">
        <v>311</v>
      </c>
      <c r="C905" s="1588" t="str">
        <v/>
      </c>
      <c r="D905" s="1588" t="str">
        <v/>
      </c>
      <c r="E905" s="1588" t="str">
        <v/>
      </c>
      <c r="F905" s="1588" t="str">
        <v/>
      </c>
      <c r="G905" s="1588" t="str">
        <v/>
      </c>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8"/>
      <c r="DX905" s="21"/>
      <c r="DY905" s="21"/>
      <c r="DZ905" s="21"/>
      <c r="EA905" s="21"/>
      <c r="EB905" s="21"/>
      <c r="EC905" s="21"/>
      <c r="ED905" s="21"/>
      <c r="EE905" s="21"/>
      <c r="EF905" s="21"/>
      <c r="EG905" s="21"/>
      <c r="EH905" s="21"/>
      <c r="EI905" s="21"/>
      <c r="EJ905" s="21"/>
      <c r="EK905" s="21"/>
      <c r="EL905" s="21"/>
      <c r="EM905" s="21"/>
      <c r="EN905" s="21"/>
      <c r="EO905" s="21"/>
      <c r="EP905" s="21"/>
      <c r="EQ905" s="21"/>
      <c r="ER905" s="28"/>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8"/>
      <c r="JH905" s="21"/>
      <c r="JI905" s="21"/>
      <c r="JJ905" s="21"/>
      <c r="JK905" s="21"/>
      <c r="JL905" s="21"/>
      <c r="JM905" s="21"/>
      <c r="JN905" s="21"/>
      <c r="JO905" s="21"/>
      <c r="JP905" s="21"/>
      <c r="JQ905" s="21"/>
      <c r="JR905" s="21"/>
      <c r="JS905" s="21"/>
      <c r="JT905" s="21"/>
      <c r="JU905" s="21"/>
      <c r="JV905" s="21"/>
      <c r="JW905" s="21"/>
      <c r="JX905" s="21"/>
      <c r="JY905" s="21"/>
      <c r="JZ905" s="21"/>
      <c r="KA905" s="21"/>
      <c r="KB905" s="28"/>
    </row>
    <row r="906" spans="2:288" ht="15" customHeight="1" x14ac:dyDescent="0.25">
      <c r="B906" s="1590" t="s">
        <v>312</v>
      </c>
      <c r="C906" s="1588" t="str">
        <v/>
      </c>
      <c r="D906" s="1588" t="str">
        <v/>
      </c>
      <c r="E906" s="1588" t="str">
        <v/>
      </c>
      <c r="F906" s="1588" t="str">
        <v/>
      </c>
      <c r="G906" s="1588" t="str">
        <v/>
      </c>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8"/>
      <c r="DX906" s="21"/>
      <c r="DY906" s="21"/>
      <c r="DZ906" s="21"/>
      <c r="EA906" s="21"/>
      <c r="EB906" s="21"/>
      <c r="EC906" s="21"/>
      <c r="ED906" s="21"/>
      <c r="EE906" s="21"/>
      <c r="EF906" s="21"/>
      <c r="EG906" s="21"/>
      <c r="EH906" s="21"/>
      <c r="EI906" s="21"/>
      <c r="EJ906" s="21"/>
      <c r="EK906" s="21"/>
      <c r="EL906" s="21"/>
      <c r="EM906" s="21"/>
      <c r="EN906" s="21"/>
      <c r="EO906" s="21"/>
      <c r="EP906" s="21"/>
      <c r="EQ906" s="21"/>
      <c r="ER906" s="28"/>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8"/>
      <c r="JH906" s="21"/>
      <c r="JI906" s="21"/>
      <c r="JJ906" s="21"/>
      <c r="JK906" s="21"/>
      <c r="JL906" s="21"/>
      <c r="JM906" s="21"/>
      <c r="JN906" s="21"/>
      <c r="JO906" s="21"/>
      <c r="JP906" s="21"/>
      <c r="JQ906" s="21"/>
      <c r="JR906" s="21"/>
      <c r="JS906" s="21"/>
      <c r="JT906" s="21"/>
      <c r="JU906" s="21"/>
      <c r="JV906" s="21"/>
      <c r="JW906" s="21"/>
      <c r="JX906" s="21"/>
      <c r="JY906" s="21"/>
      <c r="JZ906" s="21"/>
      <c r="KA906" s="21"/>
      <c r="KB906" s="28"/>
    </row>
    <row r="907" spans="2:288" ht="15" customHeight="1" x14ac:dyDescent="0.25">
      <c r="B907" s="1590" t="s">
        <v>313</v>
      </c>
      <c r="C907" s="1588" t="str">
        <v/>
      </c>
      <c r="D907" s="1588" t="str">
        <v/>
      </c>
      <c r="E907" s="1588" t="str">
        <v/>
      </c>
      <c r="F907" s="1588" t="str">
        <v/>
      </c>
      <c r="G907" s="1588" t="str">
        <v/>
      </c>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8"/>
      <c r="DX907" s="21"/>
      <c r="DY907" s="21"/>
      <c r="DZ907" s="21"/>
      <c r="EA907" s="21"/>
      <c r="EB907" s="21"/>
      <c r="EC907" s="21"/>
      <c r="ED907" s="21"/>
      <c r="EE907" s="21"/>
      <c r="EF907" s="21"/>
      <c r="EG907" s="21"/>
      <c r="EH907" s="21"/>
      <c r="EI907" s="21"/>
      <c r="EJ907" s="21"/>
      <c r="EK907" s="21"/>
      <c r="EL907" s="21"/>
      <c r="EM907" s="21"/>
      <c r="EN907" s="21"/>
      <c r="EO907" s="21"/>
      <c r="EP907" s="21"/>
      <c r="EQ907" s="21"/>
      <c r="ER907" s="28"/>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8"/>
      <c r="JH907" s="21"/>
      <c r="JI907" s="21"/>
      <c r="JJ907" s="21"/>
      <c r="JK907" s="21"/>
      <c r="JL907" s="21"/>
      <c r="JM907" s="21"/>
      <c r="JN907" s="21"/>
      <c r="JO907" s="21"/>
      <c r="JP907" s="21"/>
      <c r="JQ907" s="21"/>
      <c r="JR907" s="21"/>
      <c r="JS907" s="21"/>
      <c r="JT907" s="21"/>
      <c r="JU907" s="21"/>
      <c r="JV907" s="21"/>
      <c r="JW907" s="21"/>
      <c r="JX907" s="21"/>
      <c r="JY907" s="21"/>
      <c r="JZ907" s="21"/>
      <c r="KA907" s="21"/>
      <c r="KB907" s="28"/>
    </row>
    <row r="908" spans="2:288" ht="15" customHeight="1" x14ac:dyDescent="0.25">
      <c r="B908" s="1590" t="s">
        <v>314</v>
      </c>
      <c r="C908" s="1588" t="str">
        <v/>
      </c>
      <c r="D908" s="1588" t="str">
        <v/>
      </c>
      <c r="E908" s="1588" t="str">
        <v/>
      </c>
      <c r="F908" s="1588" t="str">
        <v/>
      </c>
      <c r="G908" s="1588" t="str">
        <v/>
      </c>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8"/>
      <c r="DX908" s="21"/>
      <c r="DY908" s="21"/>
      <c r="DZ908" s="21"/>
      <c r="EA908" s="21"/>
      <c r="EB908" s="21"/>
      <c r="EC908" s="21"/>
      <c r="ED908" s="21"/>
      <c r="EE908" s="21"/>
      <c r="EF908" s="21"/>
      <c r="EG908" s="21"/>
      <c r="EH908" s="21"/>
      <c r="EI908" s="21"/>
      <c r="EJ908" s="21"/>
      <c r="EK908" s="21"/>
      <c r="EL908" s="21"/>
      <c r="EM908" s="21"/>
      <c r="EN908" s="21"/>
      <c r="EO908" s="21"/>
      <c r="EP908" s="21"/>
      <c r="EQ908" s="21"/>
      <c r="ER908" s="28"/>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8"/>
      <c r="JH908" s="21"/>
      <c r="JI908" s="21"/>
      <c r="JJ908" s="21"/>
      <c r="JK908" s="21"/>
      <c r="JL908" s="21"/>
      <c r="JM908" s="21"/>
      <c r="JN908" s="21"/>
      <c r="JO908" s="21"/>
      <c r="JP908" s="21"/>
      <c r="JQ908" s="21"/>
      <c r="JR908" s="21"/>
      <c r="JS908" s="21"/>
      <c r="JT908" s="21"/>
      <c r="JU908" s="21"/>
      <c r="JV908" s="21"/>
      <c r="JW908" s="21"/>
      <c r="JX908" s="21"/>
      <c r="JY908" s="21"/>
      <c r="JZ908" s="21"/>
      <c r="KA908" s="21"/>
      <c r="KB908" s="28"/>
    </row>
    <row r="909" spans="2:288" ht="15" customHeight="1" x14ac:dyDescent="0.25">
      <c r="B909" s="1590" t="s">
        <v>315</v>
      </c>
      <c r="C909" s="1588" t="str">
        <v/>
      </c>
      <c r="D909" s="1588" t="str">
        <v/>
      </c>
      <c r="E909" s="1588" t="str">
        <v/>
      </c>
      <c r="F909" s="1588" t="str">
        <v/>
      </c>
      <c r="G909" s="1588" t="str">
        <v/>
      </c>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8"/>
      <c r="DX909" s="21"/>
      <c r="DY909" s="21"/>
      <c r="DZ909" s="21"/>
      <c r="EA909" s="21"/>
      <c r="EB909" s="21"/>
      <c r="EC909" s="21"/>
      <c r="ED909" s="21"/>
      <c r="EE909" s="21"/>
      <c r="EF909" s="21"/>
      <c r="EG909" s="21"/>
      <c r="EH909" s="21"/>
      <c r="EI909" s="21"/>
      <c r="EJ909" s="21"/>
      <c r="EK909" s="21"/>
      <c r="EL909" s="21"/>
      <c r="EM909" s="21"/>
      <c r="EN909" s="21"/>
      <c r="EO909" s="21"/>
      <c r="EP909" s="21"/>
      <c r="EQ909" s="21"/>
      <c r="ER909" s="28"/>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8"/>
      <c r="JH909" s="21"/>
      <c r="JI909" s="21"/>
      <c r="JJ909" s="21"/>
      <c r="JK909" s="21"/>
      <c r="JL909" s="21"/>
      <c r="JM909" s="21"/>
      <c r="JN909" s="21"/>
      <c r="JO909" s="21"/>
      <c r="JP909" s="21"/>
      <c r="JQ909" s="21"/>
      <c r="JR909" s="21"/>
      <c r="JS909" s="21"/>
      <c r="JT909" s="21"/>
      <c r="JU909" s="21"/>
      <c r="JV909" s="21"/>
      <c r="JW909" s="21"/>
      <c r="JX909" s="21"/>
      <c r="JY909" s="21"/>
      <c r="JZ909" s="21"/>
      <c r="KA909" s="21"/>
      <c r="KB909" s="28"/>
    </row>
    <row r="910" spans="2:288" ht="15" customHeight="1" x14ac:dyDescent="0.25">
      <c r="B910" s="1590" t="s">
        <v>316</v>
      </c>
      <c r="C910" s="1588" t="str">
        <v/>
      </c>
      <c r="D910" s="1588" t="str">
        <v/>
      </c>
      <c r="E910" s="1588" t="str">
        <v/>
      </c>
      <c r="F910" s="1588" t="str">
        <v/>
      </c>
      <c r="G910" s="1588" t="str">
        <v/>
      </c>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8"/>
      <c r="DX910" s="21"/>
      <c r="DY910" s="21"/>
      <c r="DZ910" s="21"/>
      <c r="EA910" s="21"/>
      <c r="EB910" s="21"/>
      <c r="EC910" s="21"/>
      <c r="ED910" s="21"/>
      <c r="EE910" s="21"/>
      <c r="EF910" s="21"/>
      <c r="EG910" s="21"/>
      <c r="EH910" s="21"/>
      <c r="EI910" s="21"/>
      <c r="EJ910" s="21"/>
      <c r="EK910" s="21"/>
      <c r="EL910" s="21"/>
      <c r="EM910" s="21"/>
      <c r="EN910" s="21"/>
      <c r="EO910" s="21"/>
      <c r="EP910" s="21"/>
      <c r="EQ910" s="21"/>
      <c r="ER910" s="28"/>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8"/>
      <c r="JH910" s="21"/>
      <c r="JI910" s="21"/>
      <c r="JJ910" s="21"/>
      <c r="JK910" s="21"/>
      <c r="JL910" s="21"/>
      <c r="JM910" s="21"/>
      <c r="JN910" s="21"/>
      <c r="JO910" s="21"/>
      <c r="JP910" s="21"/>
      <c r="JQ910" s="21"/>
      <c r="JR910" s="21"/>
      <c r="JS910" s="21"/>
      <c r="JT910" s="21"/>
      <c r="JU910" s="21"/>
      <c r="JV910" s="21"/>
      <c r="JW910" s="21"/>
      <c r="JX910" s="21"/>
      <c r="JY910" s="21"/>
      <c r="JZ910" s="21"/>
      <c r="KA910" s="21"/>
      <c r="KB910" s="28"/>
    </row>
    <row r="911" spans="2:288" ht="15" customHeight="1" x14ac:dyDescent="0.25">
      <c r="B911" s="1590" t="s">
        <v>317</v>
      </c>
      <c r="C911" s="1588" t="str">
        <v/>
      </c>
      <c r="D911" s="1588" t="str">
        <v/>
      </c>
      <c r="E911" s="1588" t="str">
        <v/>
      </c>
      <c r="F911" s="1588" t="str">
        <v/>
      </c>
      <c r="G911" s="1588" t="str">
        <v/>
      </c>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8"/>
      <c r="DX911" s="21"/>
      <c r="DY911" s="21"/>
      <c r="DZ911" s="21"/>
      <c r="EA911" s="21"/>
      <c r="EB911" s="21"/>
      <c r="EC911" s="21"/>
      <c r="ED911" s="21"/>
      <c r="EE911" s="21"/>
      <c r="EF911" s="21"/>
      <c r="EG911" s="21"/>
      <c r="EH911" s="21"/>
      <c r="EI911" s="21"/>
      <c r="EJ911" s="21"/>
      <c r="EK911" s="21"/>
      <c r="EL911" s="21"/>
      <c r="EM911" s="21"/>
      <c r="EN911" s="21"/>
      <c r="EO911" s="21"/>
      <c r="EP911" s="21"/>
      <c r="EQ911" s="21"/>
      <c r="ER911" s="28"/>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8"/>
      <c r="JH911" s="21"/>
      <c r="JI911" s="21"/>
      <c r="JJ911" s="21"/>
      <c r="JK911" s="21"/>
      <c r="JL911" s="21"/>
      <c r="JM911" s="21"/>
      <c r="JN911" s="21"/>
      <c r="JO911" s="21"/>
      <c r="JP911" s="21"/>
      <c r="JQ911" s="21"/>
      <c r="JR911" s="21"/>
      <c r="JS911" s="21"/>
      <c r="JT911" s="21"/>
      <c r="JU911" s="21"/>
      <c r="JV911" s="21"/>
      <c r="JW911" s="21"/>
      <c r="JX911" s="21"/>
      <c r="JY911" s="21"/>
      <c r="JZ911" s="21"/>
      <c r="KA911" s="21"/>
      <c r="KB911" s="28"/>
    </row>
    <row r="912" spans="2:288" ht="15" customHeight="1" x14ac:dyDescent="0.25">
      <c r="B912" s="1590" t="s">
        <v>318</v>
      </c>
      <c r="C912" s="1588" t="str">
        <v/>
      </c>
      <c r="D912" s="1588" t="str">
        <v/>
      </c>
      <c r="E912" s="1588" t="str">
        <v/>
      </c>
      <c r="F912" s="1588" t="str">
        <v/>
      </c>
      <c r="G912" s="1588" t="str">
        <v/>
      </c>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8"/>
      <c r="DX912" s="21"/>
      <c r="DY912" s="21"/>
      <c r="DZ912" s="21"/>
      <c r="EA912" s="21"/>
      <c r="EB912" s="21"/>
      <c r="EC912" s="21"/>
      <c r="ED912" s="21"/>
      <c r="EE912" s="21"/>
      <c r="EF912" s="21"/>
      <c r="EG912" s="21"/>
      <c r="EH912" s="21"/>
      <c r="EI912" s="21"/>
      <c r="EJ912" s="21"/>
      <c r="EK912" s="21"/>
      <c r="EL912" s="21"/>
      <c r="EM912" s="21"/>
      <c r="EN912" s="21"/>
      <c r="EO912" s="21"/>
      <c r="EP912" s="21"/>
      <c r="EQ912" s="21"/>
      <c r="ER912" s="28"/>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8"/>
      <c r="JH912" s="21"/>
      <c r="JI912" s="21"/>
      <c r="JJ912" s="21"/>
      <c r="JK912" s="21"/>
      <c r="JL912" s="21"/>
      <c r="JM912" s="21"/>
      <c r="JN912" s="21"/>
      <c r="JO912" s="21"/>
      <c r="JP912" s="21"/>
      <c r="JQ912" s="21"/>
      <c r="JR912" s="21"/>
      <c r="JS912" s="21"/>
      <c r="JT912" s="21"/>
      <c r="JU912" s="21"/>
      <c r="JV912" s="21"/>
      <c r="JW912" s="21"/>
      <c r="JX912" s="21"/>
      <c r="JY912" s="21"/>
      <c r="JZ912" s="21"/>
      <c r="KA912" s="21"/>
      <c r="KB912" s="28"/>
    </row>
    <row r="913" spans="2:288" ht="15" customHeight="1" x14ac:dyDescent="0.25">
      <c r="B913" s="1590" t="s">
        <v>319</v>
      </c>
      <c r="C913" s="1588" t="str">
        <v/>
      </c>
      <c r="D913" s="1588" t="str">
        <v/>
      </c>
      <c r="E913" s="1588" t="str">
        <v/>
      </c>
      <c r="F913" s="1588" t="str">
        <v/>
      </c>
      <c r="G913" s="1588" t="str">
        <v/>
      </c>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8"/>
      <c r="DX913" s="21"/>
      <c r="DY913" s="21"/>
      <c r="DZ913" s="21"/>
      <c r="EA913" s="21"/>
      <c r="EB913" s="21"/>
      <c r="EC913" s="21"/>
      <c r="ED913" s="21"/>
      <c r="EE913" s="21"/>
      <c r="EF913" s="21"/>
      <c r="EG913" s="21"/>
      <c r="EH913" s="21"/>
      <c r="EI913" s="21"/>
      <c r="EJ913" s="21"/>
      <c r="EK913" s="21"/>
      <c r="EL913" s="21"/>
      <c r="EM913" s="21"/>
      <c r="EN913" s="21"/>
      <c r="EO913" s="21"/>
      <c r="EP913" s="21"/>
      <c r="EQ913" s="21"/>
      <c r="ER913" s="28"/>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8"/>
      <c r="JH913" s="21"/>
      <c r="JI913" s="21"/>
      <c r="JJ913" s="21"/>
      <c r="JK913" s="21"/>
      <c r="JL913" s="21"/>
      <c r="JM913" s="21"/>
      <c r="JN913" s="21"/>
      <c r="JO913" s="21"/>
      <c r="JP913" s="21"/>
      <c r="JQ913" s="21"/>
      <c r="JR913" s="21"/>
      <c r="JS913" s="21"/>
      <c r="JT913" s="21"/>
      <c r="JU913" s="21"/>
      <c r="JV913" s="21"/>
      <c r="JW913" s="21"/>
      <c r="JX913" s="21"/>
      <c r="JY913" s="21"/>
      <c r="JZ913" s="21"/>
      <c r="KA913" s="21"/>
      <c r="KB913" s="28"/>
    </row>
    <row r="914" spans="2:288" ht="15" customHeight="1" x14ac:dyDescent="0.25">
      <c r="B914" s="1590" t="s">
        <v>320</v>
      </c>
      <c r="C914" s="1588" t="str">
        <v/>
      </c>
      <c r="D914" s="1588" t="str">
        <v/>
      </c>
      <c r="E914" s="1588" t="str">
        <v/>
      </c>
      <c r="F914" s="1588" t="str">
        <v/>
      </c>
      <c r="G914" s="1588" t="str">
        <v/>
      </c>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8"/>
      <c r="DX914" s="21"/>
      <c r="DY914" s="21"/>
      <c r="DZ914" s="21"/>
      <c r="EA914" s="21"/>
      <c r="EB914" s="21"/>
      <c r="EC914" s="21"/>
      <c r="ED914" s="21"/>
      <c r="EE914" s="21"/>
      <c r="EF914" s="21"/>
      <c r="EG914" s="21"/>
      <c r="EH914" s="21"/>
      <c r="EI914" s="21"/>
      <c r="EJ914" s="21"/>
      <c r="EK914" s="21"/>
      <c r="EL914" s="21"/>
      <c r="EM914" s="21"/>
      <c r="EN914" s="21"/>
      <c r="EO914" s="21"/>
      <c r="EP914" s="21"/>
      <c r="EQ914" s="21"/>
      <c r="ER914" s="28"/>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8"/>
      <c r="JH914" s="21"/>
      <c r="JI914" s="21"/>
      <c r="JJ914" s="21"/>
      <c r="JK914" s="21"/>
      <c r="JL914" s="21"/>
      <c r="JM914" s="21"/>
      <c r="JN914" s="21"/>
      <c r="JO914" s="21"/>
      <c r="JP914" s="21"/>
      <c r="JQ914" s="21"/>
      <c r="JR914" s="21"/>
      <c r="JS914" s="21"/>
      <c r="JT914" s="21"/>
      <c r="JU914" s="21"/>
      <c r="JV914" s="21"/>
      <c r="JW914" s="21"/>
      <c r="JX914" s="21"/>
      <c r="JY914" s="21"/>
      <c r="JZ914" s="21"/>
      <c r="KA914" s="21"/>
      <c r="KB914" s="28"/>
    </row>
    <row r="915" spans="2:288" ht="15" customHeight="1" x14ac:dyDescent="0.25">
      <c r="B915" s="1590" t="s">
        <v>321</v>
      </c>
      <c r="C915" s="1588" t="str">
        <v/>
      </c>
      <c r="D915" s="1588" t="str">
        <v/>
      </c>
      <c r="E915" s="1588" t="str">
        <v/>
      </c>
      <c r="F915" s="1588" t="str">
        <v/>
      </c>
      <c r="G915" s="1588" t="str">
        <v/>
      </c>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8"/>
      <c r="DX915" s="21"/>
      <c r="DY915" s="21"/>
      <c r="DZ915" s="21"/>
      <c r="EA915" s="21"/>
      <c r="EB915" s="21"/>
      <c r="EC915" s="21"/>
      <c r="ED915" s="21"/>
      <c r="EE915" s="21"/>
      <c r="EF915" s="21"/>
      <c r="EG915" s="21"/>
      <c r="EH915" s="21"/>
      <c r="EI915" s="21"/>
      <c r="EJ915" s="21"/>
      <c r="EK915" s="21"/>
      <c r="EL915" s="21"/>
      <c r="EM915" s="21"/>
      <c r="EN915" s="21"/>
      <c r="EO915" s="21"/>
      <c r="EP915" s="21"/>
      <c r="EQ915" s="21"/>
      <c r="ER915" s="28"/>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8"/>
      <c r="JH915" s="21"/>
      <c r="JI915" s="21"/>
      <c r="JJ915" s="21"/>
      <c r="JK915" s="21"/>
      <c r="JL915" s="21"/>
      <c r="JM915" s="21"/>
      <c r="JN915" s="21"/>
      <c r="JO915" s="21"/>
      <c r="JP915" s="21"/>
      <c r="JQ915" s="21"/>
      <c r="JR915" s="21"/>
      <c r="JS915" s="21"/>
      <c r="JT915" s="21"/>
      <c r="JU915" s="21"/>
      <c r="JV915" s="21"/>
      <c r="JW915" s="21"/>
      <c r="JX915" s="21"/>
      <c r="JY915" s="21"/>
      <c r="JZ915" s="21"/>
      <c r="KA915" s="21"/>
      <c r="KB915" s="28"/>
    </row>
    <row r="916" spans="2:288" ht="15" customHeight="1" x14ac:dyDescent="0.25">
      <c r="B916" s="1590" t="s">
        <v>322</v>
      </c>
      <c r="C916" s="1588" t="str">
        <v/>
      </c>
      <c r="D916" s="1588" t="str">
        <v/>
      </c>
      <c r="E916" s="1588" t="str">
        <v/>
      </c>
      <c r="F916" s="1588" t="str">
        <v/>
      </c>
      <c r="G916" s="1588" t="str">
        <v/>
      </c>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8"/>
      <c r="DX916" s="21"/>
      <c r="DY916" s="21"/>
      <c r="DZ916" s="21"/>
      <c r="EA916" s="21"/>
      <c r="EB916" s="21"/>
      <c r="EC916" s="21"/>
      <c r="ED916" s="21"/>
      <c r="EE916" s="21"/>
      <c r="EF916" s="21"/>
      <c r="EG916" s="21"/>
      <c r="EH916" s="21"/>
      <c r="EI916" s="21"/>
      <c r="EJ916" s="21"/>
      <c r="EK916" s="21"/>
      <c r="EL916" s="21"/>
      <c r="EM916" s="21"/>
      <c r="EN916" s="21"/>
      <c r="EO916" s="21"/>
      <c r="EP916" s="21"/>
      <c r="EQ916" s="21"/>
      <c r="ER916" s="28"/>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8"/>
      <c r="JH916" s="21"/>
      <c r="JI916" s="21"/>
      <c r="JJ916" s="21"/>
      <c r="JK916" s="21"/>
      <c r="JL916" s="21"/>
      <c r="JM916" s="21"/>
      <c r="JN916" s="21"/>
      <c r="JO916" s="21"/>
      <c r="JP916" s="21"/>
      <c r="JQ916" s="21"/>
      <c r="JR916" s="21"/>
      <c r="JS916" s="21"/>
      <c r="JT916" s="21"/>
      <c r="JU916" s="21"/>
      <c r="JV916" s="21"/>
      <c r="JW916" s="21"/>
      <c r="JX916" s="21"/>
      <c r="JY916" s="21"/>
      <c r="JZ916" s="21"/>
      <c r="KA916" s="21"/>
      <c r="KB916" s="28"/>
    </row>
    <row r="917" spans="2:288" ht="15" customHeight="1" x14ac:dyDescent="0.25">
      <c r="B917" s="1590" t="s">
        <v>323</v>
      </c>
      <c r="C917" s="1588" t="str">
        <v/>
      </c>
      <c r="D917" s="1588" t="str">
        <v/>
      </c>
      <c r="E917" s="1588" t="str">
        <v/>
      </c>
      <c r="F917" s="1588" t="str">
        <v/>
      </c>
      <c r="G917" s="1588" t="str">
        <v/>
      </c>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8"/>
      <c r="DX917" s="21"/>
      <c r="DY917" s="21"/>
      <c r="DZ917" s="21"/>
      <c r="EA917" s="21"/>
      <c r="EB917" s="21"/>
      <c r="EC917" s="21"/>
      <c r="ED917" s="21"/>
      <c r="EE917" s="21"/>
      <c r="EF917" s="21"/>
      <c r="EG917" s="21"/>
      <c r="EH917" s="21"/>
      <c r="EI917" s="21"/>
      <c r="EJ917" s="21"/>
      <c r="EK917" s="21"/>
      <c r="EL917" s="21"/>
      <c r="EM917" s="21"/>
      <c r="EN917" s="21"/>
      <c r="EO917" s="21"/>
      <c r="EP917" s="21"/>
      <c r="EQ917" s="21"/>
      <c r="ER917" s="28"/>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8"/>
      <c r="JH917" s="21"/>
      <c r="JI917" s="21"/>
      <c r="JJ917" s="21"/>
      <c r="JK917" s="21"/>
      <c r="JL917" s="21"/>
      <c r="JM917" s="21"/>
      <c r="JN917" s="21"/>
      <c r="JO917" s="21"/>
      <c r="JP917" s="21"/>
      <c r="JQ917" s="21"/>
      <c r="JR917" s="21"/>
      <c r="JS917" s="21"/>
      <c r="JT917" s="21"/>
      <c r="JU917" s="21"/>
      <c r="JV917" s="21"/>
      <c r="JW917" s="21"/>
      <c r="JX917" s="21"/>
      <c r="JY917" s="21"/>
      <c r="JZ917" s="21"/>
      <c r="KA917" s="21"/>
      <c r="KB917" s="28"/>
    </row>
    <row r="918" spans="2:288" ht="15" customHeight="1" x14ac:dyDescent="0.25">
      <c r="B918" s="1590" t="s">
        <v>324</v>
      </c>
      <c r="C918" s="1588" t="str">
        <v/>
      </c>
      <c r="D918" s="1588" t="str">
        <v/>
      </c>
      <c r="E918" s="1588" t="str">
        <v/>
      </c>
      <c r="F918" s="1588" t="str">
        <v/>
      </c>
      <c r="G918" s="1588" t="str">
        <v/>
      </c>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8"/>
      <c r="DX918" s="21"/>
      <c r="DY918" s="21"/>
      <c r="DZ918" s="21"/>
      <c r="EA918" s="21"/>
      <c r="EB918" s="21"/>
      <c r="EC918" s="21"/>
      <c r="ED918" s="21"/>
      <c r="EE918" s="21"/>
      <c r="EF918" s="21"/>
      <c r="EG918" s="21"/>
      <c r="EH918" s="21"/>
      <c r="EI918" s="21"/>
      <c r="EJ918" s="21"/>
      <c r="EK918" s="21"/>
      <c r="EL918" s="21"/>
      <c r="EM918" s="21"/>
      <c r="EN918" s="21"/>
      <c r="EO918" s="21"/>
      <c r="EP918" s="21"/>
      <c r="EQ918" s="21"/>
      <c r="ER918" s="28"/>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8"/>
      <c r="JH918" s="21"/>
      <c r="JI918" s="21"/>
      <c r="JJ918" s="21"/>
      <c r="JK918" s="21"/>
      <c r="JL918" s="21"/>
      <c r="JM918" s="21"/>
      <c r="JN918" s="21"/>
      <c r="JO918" s="21"/>
      <c r="JP918" s="21"/>
      <c r="JQ918" s="21"/>
      <c r="JR918" s="21"/>
      <c r="JS918" s="21"/>
      <c r="JT918" s="21"/>
      <c r="JU918" s="21"/>
      <c r="JV918" s="21"/>
      <c r="JW918" s="21"/>
      <c r="JX918" s="21"/>
      <c r="JY918" s="21"/>
      <c r="JZ918" s="21"/>
      <c r="KA918" s="21"/>
      <c r="KB918" s="28"/>
    </row>
    <row r="919" spans="2:288" ht="15" customHeight="1" x14ac:dyDescent="0.25">
      <c r="B919" s="1590" t="s">
        <v>325</v>
      </c>
      <c r="C919" s="1588" t="str">
        <v/>
      </c>
      <c r="D919" s="1588" t="str">
        <v/>
      </c>
      <c r="E919" s="1588" t="str">
        <v/>
      </c>
      <c r="F919" s="1588" t="str">
        <v/>
      </c>
      <c r="G919" s="1588" t="str">
        <v/>
      </c>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8"/>
      <c r="DX919" s="21"/>
      <c r="DY919" s="21"/>
      <c r="DZ919" s="21"/>
      <c r="EA919" s="21"/>
      <c r="EB919" s="21"/>
      <c r="EC919" s="21"/>
      <c r="ED919" s="21"/>
      <c r="EE919" s="21"/>
      <c r="EF919" s="21"/>
      <c r="EG919" s="21"/>
      <c r="EH919" s="21"/>
      <c r="EI919" s="21"/>
      <c r="EJ919" s="21"/>
      <c r="EK919" s="21"/>
      <c r="EL919" s="21"/>
      <c r="EM919" s="21"/>
      <c r="EN919" s="21"/>
      <c r="EO919" s="21"/>
      <c r="EP919" s="21"/>
      <c r="EQ919" s="21"/>
      <c r="ER919" s="28"/>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8"/>
      <c r="JH919" s="21"/>
      <c r="JI919" s="21"/>
      <c r="JJ919" s="21"/>
      <c r="JK919" s="21"/>
      <c r="JL919" s="21"/>
      <c r="JM919" s="21"/>
      <c r="JN919" s="21"/>
      <c r="JO919" s="21"/>
      <c r="JP919" s="21"/>
      <c r="JQ919" s="21"/>
      <c r="JR919" s="21"/>
      <c r="JS919" s="21"/>
      <c r="JT919" s="21"/>
      <c r="JU919" s="21"/>
      <c r="JV919" s="21"/>
      <c r="JW919" s="21"/>
      <c r="JX919" s="21"/>
      <c r="JY919" s="21"/>
      <c r="JZ919" s="21"/>
      <c r="KA919" s="21"/>
      <c r="KB919" s="28"/>
    </row>
    <row r="920" spans="2:288" ht="15" customHeight="1" x14ac:dyDescent="0.25">
      <c r="B920" s="1590" t="s">
        <v>326</v>
      </c>
      <c r="C920" s="1588" t="str">
        <v/>
      </c>
      <c r="D920" s="1588" t="str">
        <v/>
      </c>
      <c r="E920" s="1588" t="str">
        <v/>
      </c>
      <c r="F920" s="1588" t="str">
        <v/>
      </c>
      <c r="G920" s="1588" t="str">
        <v/>
      </c>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8"/>
      <c r="DX920" s="21"/>
      <c r="DY920" s="21"/>
      <c r="DZ920" s="21"/>
      <c r="EA920" s="21"/>
      <c r="EB920" s="21"/>
      <c r="EC920" s="21"/>
      <c r="ED920" s="21"/>
      <c r="EE920" s="21"/>
      <c r="EF920" s="21"/>
      <c r="EG920" s="21"/>
      <c r="EH920" s="21"/>
      <c r="EI920" s="21"/>
      <c r="EJ920" s="21"/>
      <c r="EK920" s="21"/>
      <c r="EL920" s="21"/>
      <c r="EM920" s="21"/>
      <c r="EN920" s="21"/>
      <c r="EO920" s="21"/>
      <c r="EP920" s="21"/>
      <c r="EQ920" s="21"/>
      <c r="ER920" s="28"/>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8"/>
      <c r="JH920" s="21"/>
      <c r="JI920" s="21"/>
      <c r="JJ920" s="21"/>
      <c r="JK920" s="21"/>
      <c r="JL920" s="21"/>
      <c r="JM920" s="21"/>
      <c r="JN920" s="21"/>
      <c r="JO920" s="21"/>
      <c r="JP920" s="21"/>
      <c r="JQ920" s="21"/>
      <c r="JR920" s="21"/>
      <c r="JS920" s="21"/>
      <c r="JT920" s="21"/>
      <c r="JU920" s="21"/>
      <c r="JV920" s="21"/>
      <c r="JW920" s="21"/>
      <c r="JX920" s="21"/>
      <c r="JY920" s="21"/>
      <c r="JZ920" s="21"/>
      <c r="KA920" s="21"/>
      <c r="KB920" s="28"/>
    </row>
    <row r="921" spans="2:288" ht="15" customHeight="1" x14ac:dyDescent="0.25">
      <c r="B921" s="1590" t="s">
        <v>327</v>
      </c>
      <c r="C921" s="1588" t="str">
        <v/>
      </c>
      <c r="D921" s="1588" t="str">
        <v/>
      </c>
      <c r="E921" s="1588" t="str">
        <v/>
      </c>
      <c r="F921" s="1588" t="str">
        <v/>
      </c>
      <c r="G921" s="1588" t="str">
        <v/>
      </c>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8"/>
      <c r="DX921" s="21"/>
      <c r="DY921" s="21"/>
      <c r="DZ921" s="21"/>
      <c r="EA921" s="21"/>
      <c r="EB921" s="21"/>
      <c r="EC921" s="21"/>
      <c r="ED921" s="21"/>
      <c r="EE921" s="21"/>
      <c r="EF921" s="21"/>
      <c r="EG921" s="21"/>
      <c r="EH921" s="21"/>
      <c r="EI921" s="21"/>
      <c r="EJ921" s="21"/>
      <c r="EK921" s="21"/>
      <c r="EL921" s="21"/>
      <c r="EM921" s="21"/>
      <c r="EN921" s="21"/>
      <c r="EO921" s="21"/>
      <c r="EP921" s="21"/>
      <c r="EQ921" s="21"/>
      <c r="ER921" s="28"/>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8"/>
      <c r="JH921" s="21"/>
      <c r="JI921" s="21"/>
      <c r="JJ921" s="21"/>
      <c r="JK921" s="21"/>
      <c r="JL921" s="21"/>
      <c r="JM921" s="21"/>
      <c r="JN921" s="21"/>
      <c r="JO921" s="21"/>
      <c r="JP921" s="21"/>
      <c r="JQ921" s="21"/>
      <c r="JR921" s="21"/>
      <c r="JS921" s="21"/>
      <c r="JT921" s="21"/>
      <c r="JU921" s="21"/>
      <c r="JV921" s="21"/>
      <c r="JW921" s="21"/>
      <c r="JX921" s="21"/>
      <c r="JY921" s="21"/>
      <c r="JZ921" s="21"/>
      <c r="KA921" s="21"/>
      <c r="KB921" s="28"/>
    </row>
    <row r="922" spans="2:288" ht="15" customHeight="1" x14ac:dyDescent="0.25">
      <c r="B922" s="1590" t="s">
        <v>328</v>
      </c>
      <c r="C922" s="1588" t="str">
        <v/>
      </c>
      <c r="D922" s="1588" t="str">
        <v/>
      </c>
      <c r="E922" s="1588" t="str">
        <v/>
      </c>
      <c r="F922" s="1588" t="str">
        <v/>
      </c>
      <c r="G922" s="1588" t="str">
        <v/>
      </c>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8"/>
      <c r="DX922" s="21"/>
      <c r="DY922" s="21"/>
      <c r="DZ922" s="21"/>
      <c r="EA922" s="21"/>
      <c r="EB922" s="21"/>
      <c r="EC922" s="21"/>
      <c r="ED922" s="21"/>
      <c r="EE922" s="21"/>
      <c r="EF922" s="21"/>
      <c r="EG922" s="21"/>
      <c r="EH922" s="21"/>
      <c r="EI922" s="21"/>
      <c r="EJ922" s="21"/>
      <c r="EK922" s="21"/>
      <c r="EL922" s="21"/>
      <c r="EM922" s="21"/>
      <c r="EN922" s="21"/>
      <c r="EO922" s="21"/>
      <c r="EP922" s="21"/>
      <c r="EQ922" s="21"/>
      <c r="ER922" s="28"/>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8"/>
      <c r="JH922" s="21"/>
      <c r="JI922" s="21"/>
      <c r="JJ922" s="21"/>
      <c r="JK922" s="21"/>
      <c r="JL922" s="21"/>
      <c r="JM922" s="21"/>
      <c r="JN922" s="21"/>
      <c r="JO922" s="21"/>
      <c r="JP922" s="21"/>
      <c r="JQ922" s="21"/>
      <c r="JR922" s="21"/>
      <c r="JS922" s="21"/>
      <c r="JT922" s="21"/>
      <c r="JU922" s="21"/>
      <c r="JV922" s="21"/>
      <c r="JW922" s="21"/>
      <c r="JX922" s="21"/>
      <c r="JY922" s="21"/>
      <c r="JZ922" s="21"/>
      <c r="KA922" s="21"/>
      <c r="KB922" s="28"/>
    </row>
    <row r="923" spans="2:288" ht="15" customHeight="1" x14ac:dyDescent="0.25">
      <c r="B923" s="1590" t="s">
        <v>329</v>
      </c>
      <c r="C923" s="1588" t="str">
        <v/>
      </c>
      <c r="D923" s="1588" t="str">
        <v/>
      </c>
      <c r="E923" s="1588" t="str">
        <v/>
      </c>
      <c r="F923" s="1588" t="str">
        <v/>
      </c>
      <c r="G923" s="1588" t="str">
        <v/>
      </c>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8"/>
      <c r="DX923" s="21"/>
      <c r="DY923" s="21"/>
      <c r="DZ923" s="21"/>
      <c r="EA923" s="21"/>
      <c r="EB923" s="21"/>
      <c r="EC923" s="21"/>
      <c r="ED923" s="21"/>
      <c r="EE923" s="21"/>
      <c r="EF923" s="21"/>
      <c r="EG923" s="21"/>
      <c r="EH923" s="21"/>
      <c r="EI923" s="21"/>
      <c r="EJ923" s="21"/>
      <c r="EK923" s="21"/>
      <c r="EL923" s="21"/>
      <c r="EM923" s="21"/>
      <c r="EN923" s="21"/>
      <c r="EO923" s="21"/>
      <c r="EP923" s="21"/>
      <c r="EQ923" s="21"/>
      <c r="ER923" s="28"/>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8"/>
      <c r="JH923" s="21"/>
      <c r="JI923" s="21"/>
      <c r="JJ923" s="21"/>
      <c r="JK923" s="21"/>
      <c r="JL923" s="21"/>
      <c r="JM923" s="21"/>
      <c r="JN923" s="21"/>
      <c r="JO923" s="21"/>
      <c r="JP923" s="21"/>
      <c r="JQ923" s="21"/>
      <c r="JR923" s="21"/>
      <c r="JS923" s="21"/>
      <c r="JT923" s="21"/>
      <c r="JU923" s="21"/>
      <c r="JV923" s="21"/>
      <c r="JW923" s="21"/>
      <c r="JX923" s="21"/>
      <c r="JY923" s="21"/>
      <c r="JZ923" s="21"/>
      <c r="KA923" s="21"/>
      <c r="KB923" s="28"/>
    </row>
    <row r="924" spans="2:288" ht="15" customHeight="1" x14ac:dyDescent="0.25">
      <c r="B924" s="1590" t="s">
        <v>330</v>
      </c>
      <c r="C924" s="1588" t="str">
        <v/>
      </c>
      <c r="D924" s="1588" t="str">
        <v/>
      </c>
      <c r="E924" s="1588" t="str">
        <v/>
      </c>
      <c r="F924" s="1588" t="str">
        <v/>
      </c>
      <c r="G924" s="1588" t="str">
        <v/>
      </c>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8"/>
      <c r="DX924" s="21"/>
      <c r="DY924" s="21"/>
      <c r="DZ924" s="21"/>
      <c r="EA924" s="21"/>
      <c r="EB924" s="21"/>
      <c r="EC924" s="21"/>
      <c r="ED924" s="21"/>
      <c r="EE924" s="21"/>
      <c r="EF924" s="21"/>
      <c r="EG924" s="21"/>
      <c r="EH924" s="21"/>
      <c r="EI924" s="21"/>
      <c r="EJ924" s="21"/>
      <c r="EK924" s="21"/>
      <c r="EL924" s="21"/>
      <c r="EM924" s="21"/>
      <c r="EN924" s="21"/>
      <c r="EO924" s="21"/>
      <c r="EP924" s="21"/>
      <c r="EQ924" s="21"/>
      <c r="ER924" s="28"/>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8"/>
      <c r="JH924" s="21"/>
      <c r="JI924" s="21"/>
      <c r="JJ924" s="21"/>
      <c r="JK924" s="21"/>
      <c r="JL924" s="21"/>
      <c r="JM924" s="21"/>
      <c r="JN924" s="21"/>
      <c r="JO924" s="21"/>
      <c r="JP924" s="21"/>
      <c r="JQ924" s="21"/>
      <c r="JR924" s="21"/>
      <c r="JS924" s="21"/>
      <c r="JT924" s="21"/>
      <c r="JU924" s="21"/>
      <c r="JV924" s="21"/>
      <c r="JW924" s="21"/>
      <c r="JX924" s="21"/>
      <c r="JY924" s="21"/>
      <c r="JZ924" s="21"/>
      <c r="KA924" s="21"/>
      <c r="KB924" s="28"/>
    </row>
    <row r="925" spans="2:288" ht="15" customHeight="1" x14ac:dyDescent="0.25">
      <c r="B925" s="1590" t="s">
        <v>1851</v>
      </c>
      <c r="C925" s="1588" t="str">
        <v/>
      </c>
      <c r="D925" s="1588" t="str">
        <v/>
      </c>
      <c r="E925" s="1588" t="str">
        <v/>
      </c>
      <c r="F925" s="1588" t="str">
        <v/>
      </c>
      <c r="G925" s="1588" t="str">
        <v/>
      </c>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8"/>
      <c r="DX925" s="21"/>
      <c r="DY925" s="21"/>
      <c r="DZ925" s="21"/>
      <c r="EA925" s="21"/>
      <c r="EB925" s="21"/>
      <c r="EC925" s="21"/>
      <c r="ED925" s="21"/>
      <c r="EE925" s="21"/>
      <c r="EF925" s="21"/>
      <c r="EG925" s="21"/>
      <c r="EH925" s="21"/>
      <c r="EI925" s="21"/>
      <c r="EJ925" s="21"/>
      <c r="EK925" s="21"/>
      <c r="EL925" s="21"/>
      <c r="EM925" s="21"/>
      <c r="EN925" s="21"/>
      <c r="EO925" s="21"/>
      <c r="EP925" s="21"/>
      <c r="EQ925" s="21"/>
      <c r="ER925" s="28"/>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8"/>
      <c r="JH925" s="21"/>
      <c r="JI925" s="21"/>
      <c r="JJ925" s="21"/>
      <c r="JK925" s="21"/>
      <c r="JL925" s="21"/>
      <c r="JM925" s="21"/>
      <c r="JN925" s="21"/>
      <c r="JO925" s="21"/>
      <c r="JP925" s="21"/>
      <c r="JQ925" s="21"/>
      <c r="JR925" s="21"/>
      <c r="JS925" s="21"/>
      <c r="JT925" s="21"/>
      <c r="JU925" s="21"/>
      <c r="JV925" s="21"/>
      <c r="JW925" s="21"/>
      <c r="JX925" s="21"/>
      <c r="JY925" s="21"/>
      <c r="JZ925" s="21"/>
      <c r="KA925" s="21"/>
      <c r="KB925" s="28"/>
    </row>
    <row r="926" spans="2:288" ht="15" customHeight="1" x14ac:dyDescent="0.25">
      <c r="B926" s="1590" t="s">
        <v>1852</v>
      </c>
      <c r="C926" s="1588" t="str">
        <v/>
      </c>
      <c r="D926" s="1588" t="str">
        <v/>
      </c>
      <c r="E926" s="1588" t="str">
        <v/>
      </c>
      <c r="F926" s="1588" t="str">
        <v/>
      </c>
      <c r="G926" s="1588" t="str">
        <v/>
      </c>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8"/>
      <c r="DX926" s="21"/>
      <c r="DY926" s="21"/>
      <c r="DZ926" s="21"/>
      <c r="EA926" s="21"/>
      <c r="EB926" s="21"/>
      <c r="EC926" s="21"/>
      <c r="ED926" s="21"/>
      <c r="EE926" s="21"/>
      <c r="EF926" s="21"/>
      <c r="EG926" s="21"/>
      <c r="EH926" s="21"/>
      <c r="EI926" s="21"/>
      <c r="EJ926" s="21"/>
      <c r="EK926" s="21"/>
      <c r="EL926" s="21"/>
      <c r="EM926" s="21"/>
      <c r="EN926" s="21"/>
      <c r="EO926" s="21"/>
      <c r="EP926" s="21"/>
      <c r="EQ926" s="21"/>
      <c r="ER926" s="28"/>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8"/>
      <c r="JH926" s="21"/>
      <c r="JI926" s="21"/>
      <c r="JJ926" s="21"/>
      <c r="JK926" s="21"/>
      <c r="JL926" s="21"/>
      <c r="JM926" s="21"/>
      <c r="JN926" s="21"/>
      <c r="JO926" s="21"/>
      <c r="JP926" s="21"/>
      <c r="JQ926" s="21"/>
      <c r="JR926" s="21"/>
      <c r="JS926" s="21"/>
      <c r="JT926" s="21"/>
      <c r="JU926" s="21"/>
      <c r="JV926" s="21"/>
      <c r="JW926" s="21"/>
      <c r="JX926" s="21"/>
      <c r="JY926" s="21"/>
      <c r="JZ926" s="21"/>
      <c r="KA926" s="21"/>
      <c r="KB926" s="28"/>
    </row>
    <row r="927" spans="2:288" ht="15" customHeight="1" x14ac:dyDescent="0.25">
      <c r="B927" s="1590" t="s">
        <v>1853</v>
      </c>
      <c r="C927" s="1588" t="str">
        <v/>
      </c>
      <c r="D927" s="1588" t="str">
        <v/>
      </c>
      <c r="E927" s="1588" t="str">
        <v/>
      </c>
      <c r="F927" s="1588" t="str">
        <v/>
      </c>
      <c r="G927" s="1588" t="str">
        <v/>
      </c>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8"/>
      <c r="DX927" s="21"/>
      <c r="DY927" s="21"/>
      <c r="DZ927" s="21"/>
      <c r="EA927" s="21"/>
      <c r="EB927" s="21"/>
      <c r="EC927" s="21"/>
      <c r="ED927" s="21"/>
      <c r="EE927" s="21"/>
      <c r="EF927" s="21"/>
      <c r="EG927" s="21"/>
      <c r="EH927" s="21"/>
      <c r="EI927" s="21"/>
      <c r="EJ927" s="21"/>
      <c r="EK927" s="21"/>
      <c r="EL927" s="21"/>
      <c r="EM927" s="21"/>
      <c r="EN927" s="21"/>
      <c r="EO927" s="21"/>
      <c r="EP927" s="21"/>
      <c r="EQ927" s="21"/>
      <c r="ER927" s="28"/>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8"/>
      <c r="JH927" s="21"/>
      <c r="JI927" s="21"/>
      <c r="JJ927" s="21"/>
      <c r="JK927" s="21"/>
      <c r="JL927" s="21"/>
      <c r="JM927" s="21"/>
      <c r="JN927" s="21"/>
      <c r="JO927" s="21"/>
      <c r="JP927" s="21"/>
      <c r="JQ927" s="21"/>
      <c r="JR927" s="21"/>
      <c r="JS927" s="21"/>
      <c r="JT927" s="21"/>
      <c r="JU927" s="21"/>
      <c r="JV927" s="21"/>
      <c r="JW927" s="21"/>
      <c r="JX927" s="21"/>
      <c r="JY927" s="21"/>
      <c r="JZ927" s="21"/>
      <c r="KA927" s="21"/>
      <c r="KB927" s="28"/>
    </row>
    <row r="928" spans="2:288" ht="15" customHeight="1" x14ac:dyDescent="0.25">
      <c r="B928" s="1590" t="s">
        <v>1854</v>
      </c>
      <c r="C928" s="1588" t="str">
        <v/>
      </c>
      <c r="D928" s="1588" t="str">
        <v/>
      </c>
      <c r="E928" s="1588" t="str">
        <v/>
      </c>
      <c r="F928" s="1588" t="str">
        <v/>
      </c>
      <c r="G928" s="1588" t="str">
        <v/>
      </c>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8"/>
      <c r="DX928" s="21"/>
      <c r="DY928" s="21"/>
      <c r="DZ928" s="21"/>
      <c r="EA928" s="21"/>
      <c r="EB928" s="21"/>
      <c r="EC928" s="21"/>
      <c r="ED928" s="21"/>
      <c r="EE928" s="21"/>
      <c r="EF928" s="21"/>
      <c r="EG928" s="21"/>
      <c r="EH928" s="21"/>
      <c r="EI928" s="21"/>
      <c r="EJ928" s="21"/>
      <c r="EK928" s="21"/>
      <c r="EL928" s="21"/>
      <c r="EM928" s="21"/>
      <c r="EN928" s="21"/>
      <c r="EO928" s="21"/>
      <c r="EP928" s="21"/>
      <c r="EQ928" s="21"/>
      <c r="ER928" s="28"/>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8"/>
      <c r="JH928" s="21"/>
      <c r="JI928" s="21"/>
      <c r="JJ928" s="21"/>
      <c r="JK928" s="21"/>
      <c r="JL928" s="21"/>
      <c r="JM928" s="21"/>
      <c r="JN928" s="21"/>
      <c r="JO928" s="21"/>
      <c r="JP928" s="21"/>
      <c r="JQ928" s="21"/>
      <c r="JR928" s="21"/>
      <c r="JS928" s="21"/>
      <c r="JT928" s="21"/>
      <c r="JU928" s="21"/>
      <c r="JV928" s="21"/>
      <c r="JW928" s="21"/>
      <c r="JX928" s="21"/>
      <c r="JY928" s="21"/>
      <c r="JZ928" s="21"/>
      <c r="KA928" s="21"/>
      <c r="KB928" s="28"/>
    </row>
    <row r="929" spans="2:288" ht="15" customHeight="1" x14ac:dyDescent="0.25">
      <c r="B929" s="1590" t="s">
        <v>1855</v>
      </c>
      <c r="C929" s="1588" t="str">
        <v/>
      </c>
      <c r="D929" s="1588" t="str">
        <v/>
      </c>
      <c r="E929" s="1588" t="str">
        <v/>
      </c>
      <c r="F929" s="1588" t="str">
        <v/>
      </c>
      <c r="G929" s="1588" t="str">
        <v/>
      </c>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8"/>
      <c r="DX929" s="21"/>
      <c r="DY929" s="21"/>
      <c r="DZ929" s="21"/>
      <c r="EA929" s="21"/>
      <c r="EB929" s="21"/>
      <c r="EC929" s="21"/>
      <c r="ED929" s="21"/>
      <c r="EE929" s="21"/>
      <c r="EF929" s="21"/>
      <c r="EG929" s="21"/>
      <c r="EH929" s="21"/>
      <c r="EI929" s="21"/>
      <c r="EJ929" s="21"/>
      <c r="EK929" s="21"/>
      <c r="EL929" s="21"/>
      <c r="EM929" s="21"/>
      <c r="EN929" s="21"/>
      <c r="EO929" s="21"/>
      <c r="EP929" s="21"/>
      <c r="EQ929" s="21"/>
      <c r="ER929" s="28"/>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8"/>
      <c r="JH929" s="21"/>
      <c r="JI929" s="21"/>
      <c r="JJ929" s="21"/>
      <c r="JK929" s="21"/>
      <c r="JL929" s="21"/>
      <c r="JM929" s="21"/>
      <c r="JN929" s="21"/>
      <c r="JO929" s="21"/>
      <c r="JP929" s="21"/>
      <c r="JQ929" s="21"/>
      <c r="JR929" s="21"/>
      <c r="JS929" s="21"/>
      <c r="JT929" s="21"/>
      <c r="JU929" s="21"/>
      <c r="JV929" s="21"/>
      <c r="JW929" s="21"/>
      <c r="JX929" s="21"/>
      <c r="JY929" s="21"/>
      <c r="JZ929" s="21"/>
      <c r="KA929" s="21"/>
      <c r="KB929" s="28"/>
    </row>
    <row r="930" spans="2:288" ht="15" customHeight="1" x14ac:dyDescent="0.25">
      <c r="B930" s="1590" t="s">
        <v>1856</v>
      </c>
      <c r="C930" s="1588" t="str">
        <v/>
      </c>
      <c r="D930" s="1588" t="str">
        <v/>
      </c>
      <c r="E930" s="1588" t="str">
        <v/>
      </c>
      <c r="F930" s="1588" t="str">
        <v/>
      </c>
      <c r="G930" s="1588" t="str">
        <v/>
      </c>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8"/>
      <c r="DX930" s="21"/>
      <c r="DY930" s="21"/>
      <c r="DZ930" s="21"/>
      <c r="EA930" s="21"/>
      <c r="EB930" s="21"/>
      <c r="EC930" s="21"/>
      <c r="ED930" s="21"/>
      <c r="EE930" s="21"/>
      <c r="EF930" s="21"/>
      <c r="EG930" s="21"/>
      <c r="EH930" s="21"/>
      <c r="EI930" s="21"/>
      <c r="EJ930" s="21"/>
      <c r="EK930" s="21"/>
      <c r="EL930" s="21"/>
      <c r="EM930" s="21"/>
      <c r="EN930" s="21"/>
      <c r="EO930" s="21"/>
      <c r="EP930" s="21"/>
      <c r="EQ930" s="21"/>
      <c r="ER930" s="28"/>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8"/>
      <c r="JH930" s="21"/>
      <c r="JI930" s="21"/>
      <c r="JJ930" s="21"/>
      <c r="JK930" s="21"/>
      <c r="JL930" s="21"/>
      <c r="JM930" s="21"/>
      <c r="JN930" s="21"/>
      <c r="JO930" s="21"/>
      <c r="JP930" s="21"/>
      <c r="JQ930" s="21"/>
      <c r="JR930" s="21"/>
      <c r="JS930" s="21"/>
      <c r="JT930" s="21"/>
      <c r="JU930" s="21"/>
      <c r="JV930" s="21"/>
      <c r="JW930" s="21"/>
      <c r="JX930" s="21"/>
      <c r="JY930" s="21"/>
      <c r="JZ930" s="21"/>
      <c r="KA930" s="21"/>
      <c r="KB930" s="28"/>
    </row>
    <row r="931" spans="2:288" ht="15" customHeight="1" x14ac:dyDescent="0.25">
      <c r="B931" s="1590" t="s">
        <v>1857</v>
      </c>
      <c r="C931" s="1588" t="str">
        <v/>
      </c>
      <c r="D931" s="1588" t="str">
        <v/>
      </c>
      <c r="E931" s="1588" t="str">
        <v/>
      </c>
      <c r="F931" s="1588" t="str">
        <v/>
      </c>
      <c r="G931" s="1588" t="str">
        <v/>
      </c>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8"/>
      <c r="DX931" s="21"/>
      <c r="DY931" s="21"/>
      <c r="DZ931" s="21"/>
      <c r="EA931" s="21"/>
      <c r="EB931" s="21"/>
      <c r="EC931" s="21"/>
      <c r="ED931" s="21"/>
      <c r="EE931" s="21"/>
      <c r="EF931" s="21"/>
      <c r="EG931" s="21"/>
      <c r="EH931" s="21"/>
      <c r="EI931" s="21"/>
      <c r="EJ931" s="21"/>
      <c r="EK931" s="21"/>
      <c r="EL931" s="21"/>
      <c r="EM931" s="21"/>
      <c r="EN931" s="21"/>
      <c r="EO931" s="21"/>
      <c r="EP931" s="21"/>
      <c r="EQ931" s="21"/>
      <c r="ER931" s="28"/>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8"/>
      <c r="JH931" s="21"/>
      <c r="JI931" s="21"/>
      <c r="JJ931" s="21"/>
      <c r="JK931" s="21"/>
      <c r="JL931" s="21"/>
      <c r="JM931" s="21"/>
      <c r="JN931" s="21"/>
      <c r="JO931" s="21"/>
      <c r="JP931" s="21"/>
      <c r="JQ931" s="21"/>
      <c r="JR931" s="21"/>
      <c r="JS931" s="21"/>
      <c r="JT931" s="21"/>
      <c r="JU931" s="21"/>
      <c r="JV931" s="21"/>
      <c r="JW931" s="21"/>
      <c r="JX931" s="21"/>
      <c r="JY931" s="21"/>
      <c r="JZ931" s="21"/>
      <c r="KA931" s="21"/>
      <c r="KB931" s="28"/>
    </row>
    <row r="932" spans="2:288" ht="15" customHeight="1" x14ac:dyDescent="0.25">
      <c r="B932" s="1590" t="s">
        <v>1858</v>
      </c>
      <c r="C932" s="1588" t="str">
        <v/>
      </c>
      <c r="D932" s="1588" t="str">
        <v/>
      </c>
      <c r="E932" s="1588" t="str">
        <v/>
      </c>
      <c r="F932" s="1588" t="str">
        <v/>
      </c>
      <c r="G932" s="1588" t="str">
        <v/>
      </c>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8"/>
      <c r="DX932" s="21"/>
      <c r="DY932" s="21"/>
      <c r="DZ932" s="21"/>
      <c r="EA932" s="21"/>
      <c r="EB932" s="21"/>
      <c r="EC932" s="21"/>
      <c r="ED932" s="21"/>
      <c r="EE932" s="21"/>
      <c r="EF932" s="21"/>
      <c r="EG932" s="21"/>
      <c r="EH932" s="21"/>
      <c r="EI932" s="21"/>
      <c r="EJ932" s="21"/>
      <c r="EK932" s="21"/>
      <c r="EL932" s="21"/>
      <c r="EM932" s="21"/>
      <c r="EN932" s="21"/>
      <c r="EO932" s="21"/>
      <c r="EP932" s="21"/>
      <c r="EQ932" s="21"/>
      <c r="ER932" s="28"/>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8"/>
      <c r="JH932" s="21"/>
      <c r="JI932" s="21"/>
      <c r="JJ932" s="21"/>
      <c r="JK932" s="21"/>
      <c r="JL932" s="21"/>
      <c r="JM932" s="21"/>
      <c r="JN932" s="21"/>
      <c r="JO932" s="21"/>
      <c r="JP932" s="21"/>
      <c r="JQ932" s="21"/>
      <c r="JR932" s="21"/>
      <c r="JS932" s="21"/>
      <c r="JT932" s="21"/>
      <c r="JU932" s="21"/>
      <c r="JV932" s="21"/>
      <c r="JW932" s="21"/>
      <c r="JX932" s="21"/>
      <c r="JY932" s="21"/>
      <c r="JZ932" s="21"/>
      <c r="KA932" s="21"/>
      <c r="KB932" s="28"/>
    </row>
    <row r="933" spans="2:288" ht="15" customHeight="1" x14ac:dyDescent="0.25">
      <c r="B933" s="1590" t="s">
        <v>1859</v>
      </c>
      <c r="C933" s="1588" t="str">
        <v/>
      </c>
      <c r="D933" s="1588" t="str">
        <v/>
      </c>
      <c r="E933" s="1588" t="str">
        <v/>
      </c>
      <c r="F933" s="1588" t="str">
        <v/>
      </c>
      <c r="G933" s="1588" t="str">
        <v/>
      </c>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8"/>
      <c r="DX933" s="21"/>
      <c r="DY933" s="21"/>
      <c r="DZ933" s="21"/>
      <c r="EA933" s="21"/>
      <c r="EB933" s="21"/>
      <c r="EC933" s="21"/>
      <c r="ED933" s="21"/>
      <c r="EE933" s="21"/>
      <c r="EF933" s="21"/>
      <c r="EG933" s="21"/>
      <c r="EH933" s="21"/>
      <c r="EI933" s="21"/>
      <c r="EJ933" s="21"/>
      <c r="EK933" s="21"/>
      <c r="EL933" s="21"/>
      <c r="EM933" s="21"/>
      <c r="EN933" s="21"/>
      <c r="EO933" s="21"/>
      <c r="EP933" s="21"/>
      <c r="EQ933" s="21"/>
      <c r="ER933" s="28"/>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8"/>
      <c r="JH933" s="21"/>
      <c r="JI933" s="21"/>
      <c r="JJ933" s="21"/>
      <c r="JK933" s="21"/>
      <c r="JL933" s="21"/>
      <c r="JM933" s="21"/>
      <c r="JN933" s="21"/>
      <c r="JO933" s="21"/>
      <c r="JP933" s="21"/>
      <c r="JQ933" s="21"/>
      <c r="JR933" s="21"/>
      <c r="JS933" s="21"/>
      <c r="JT933" s="21"/>
      <c r="JU933" s="21"/>
      <c r="JV933" s="21"/>
      <c r="JW933" s="21"/>
      <c r="JX933" s="21"/>
      <c r="JY933" s="21"/>
      <c r="JZ933" s="21"/>
      <c r="KA933" s="21"/>
      <c r="KB933" s="28"/>
    </row>
    <row r="934" spans="2:288" ht="15" customHeight="1" x14ac:dyDescent="0.25">
      <c r="B934" s="1590" t="s">
        <v>1860</v>
      </c>
      <c r="C934" s="1588" t="str">
        <v/>
      </c>
      <c r="D934" s="1588" t="str">
        <v/>
      </c>
      <c r="E934" s="1588" t="str">
        <v/>
      </c>
      <c r="F934" s="1588" t="str">
        <v/>
      </c>
      <c r="G934" s="1588" t="str">
        <v/>
      </c>
      <c r="H934" s="989"/>
      <c r="I934" s="989"/>
      <c r="J934" s="989"/>
      <c r="K934" s="989"/>
      <c r="L934" s="989"/>
      <c r="M934" s="989"/>
      <c r="N934" s="989"/>
      <c r="O934" s="989"/>
      <c r="P934" s="989"/>
      <c r="Q934" s="989"/>
      <c r="R934" s="989"/>
      <c r="S934" s="989"/>
      <c r="T934" s="989"/>
      <c r="U934" s="989"/>
      <c r="V934" s="989"/>
      <c r="W934" s="989"/>
      <c r="X934" s="989"/>
      <c r="Y934" s="989"/>
      <c r="Z934" s="989"/>
      <c r="AA934" s="989"/>
      <c r="AB934" s="989"/>
      <c r="AC934" s="989"/>
      <c r="AD934" s="989"/>
      <c r="AE934" s="989"/>
      <c r="AF934" s="989"/>
      <c r="AG934" s="989"/>
      <c r="AH934" s="989"/>
      <c r="AI934" s="989"/>
      <c r="AJ934" s="989"/>
      <c r="AK934" s="989"/>
      <c r="AL934" s="989"/>
      <c r="AM934" s="989"/>
      <c r="AN934" s="989"/>
      <c r="AO934" s="989"/>
      <c r="AP934" s="989"/>
      <c r="AQ934" s="989"/>
      <c r="AR934" s="989"/>
      <c r="AS934" s="989"/>
      <c r="AT934" s="989"/>
      <c r="AU934" s="989"/>
      <c r="AV934" s="989"/>
      <c r="AW934" s="989"/>
      <c r="AX934" s="989"/>
      <c r="AY934" s="989"/>
      <c r="AZ934" s="989"/>
      <c r="BA934" s="989"/>
      <c r="BB934" s="989"/>
      <c r="BC934" s="989"/>
      <c r="BD934" s="989"/>
      <c r="BE934" s="989"/>
      <c r="BF934" s="989"/>
      <c r="BG934" s="989"/>
      <c r="BH934" s="989"/>
      <c r="BI934" s="989"/>
      <c r="BJ934" s="989"/>
      <c r="BK934" s="989"/>
      <c r="BL934" s="989"/>
      <c r="BM934" s="989"/>
      <c r="BN934" s="989"/>
      <c r="BO934" s="989"/>
      <c r="BP934" s="989"/>
      <c r="BQ934" s="989"/>
      <c r="BR934" s="989"/>
      <c r="BS934" s="989"/>
      <c r="BT934" s="989"/>
      <c r="BU934" s="989"/>
      <c r="BV934" s="989"/>
      <c r="BW934" s="989"/>
      <c r="BX934" s="989"/>
      <c r="BY934" s="989"/>
      <c r="BZ934" s="989"/>
      <c r="CA934" s="989"/>
      <c r="CB934" s="989"/>
      <c r="CC934" s="989"/>
      <c r="CD934" s="989"/>
      <c r="CE934" s="989"/>
      <c r="CF934" s="989"/>
      <c r="CG934" s="989"/>
      <c r="CH934" s="989"/>
      <c r="CI934" s="989"/>
      <c r="CJ934" s="989"/>
      <c r="CK934" s="989"/>
      <c r="CL934" s="989"/>
      <c r="CM934" s="989"/>
      <c r="CN934" s="989"/>
      <c r="CO934" s="989"/>
      <c r="CP934" s="989"/>
      <c r="CQ934" s="989"/>
      <c r="CR934" s="989"/>
      <c r="CS934" s="989"/>
      <c r="CT934" s="989"/>
      <c r="CU934" s="989"/>
      <c r="CV934" s="989"/>
      <c r="CW934" s="989"/>
      <c r="CX934" s="989"/>
      <c r="CY934" s="989"/>
      <c r="CZ934" s="989"/>
      <c r="DA934" s="989"/>
      <c r="DB934" s="989"/>
      <c r="DC934" s="989"/>
      <c r="DD934" s="989"/>
      <c r="DE934" s="989"/>
      <c r="DF934" s="989"/>
      <c r="DG934" s="989"/>
      <c r="DH934" s="989"/>
      <c r="DI934" s="989"/>
      <c r="DJ934" s="989"/>
      <c r="DK934" s="989"/>
      <c r="DL934" s="989"/>
      <c r="DM934" s="989"/>
      <c r="DN934" s="989"/>
      <c r="DO934" s="989"/>
      <c r="DP934" s="989"/>
      <c r="DQ934" s="989"/>
      <c r="DR934" s="989"/>
      <c r="DS934" s="989"/>
      <c r="DT934" s="989"/>
      <c r="DU934" s="989"/>
      <c r="DV934" s="989"/>
      <c r="DW934" s="989"/>
      <c r="DX934" s="989"/>
      <c r="DY934" s="989"/>
      <c r="DZ934" s="989"/>
      <c r="EA934" s="989"/>
      <c r="EB934" s="989"/>
      <c r="EC934" s="989"/>
      <c r="ED934" s="989"/>
      <c r="EE934" s="989"/>
      <c r="EF934" s="989"/>
      <c r="EG934" s="989"/>
      <c r="EH934" s="989"/>
      <c r="EI934" s="989"/>
      <c r="EJ934" s="989"/>
      <c r="EK934" s="989"/>
      <c r="EL934" s="989"/>
      <c r="EM934" s="989"/>
      <c r="EN934" s="989"/>
      <c r="EO934" s="989"/>
      <c r="EP934" s="989"/>
      <c r="EQ934" s="989"/>
      <c r="ER934" s="989"/>
      <c r="ES934" s="989"/>
      <c r="ET934" s="989"/>
      <c r="EU934" s="989"/>
      <c r="EV934" s="989"/>
      <c r="EW934" s="989"/>
      <c r="EX934" s="989"/>
      <c r="EY934" s="989"/>
      <c r="EZ934" s="989"/>
      <c r="FA934" s="989"/>
      <c r="FB934" s="989"/>
      <c r="FC934" s="989"/>
      <c r="FD934" s="989"/>
      <c r="FE934" s="989"/>
      <c r="FF934" s="989"/>
      <c r="FG934" s="989"/>
      <c r="FH934" s="989"/>
      <c r="FI934" s="989"/>
      <c r="FJ934" s="989"/>
      <c r="FK934" s="989"/>
      <c r="FL934" s="989"/>
      <c r="FM934" s="989"/>
      <c r="FN934" s="989"/>
      <c r="FO934" s="989"/>
      <c r="FP934" s="989"/>
      <c r="FQ934" s="989"/>
      <c r="FR934" s="989"/>
      <c r="FS934" s="989"/>
      <c r="FT934" s="989"/>
      <c r="FU934" s="989"/>
      <c r="FV934" s="989"/>
      <c r="FW934" s="989"/>
      <c r="FX934" s="989"/>
      <c r="FY934" s="989"/>
      <c r="FZ934" s="989"/>
      <c r="GA934" s="989"/>
      <c r="GB934" s="989"/>
      <c r="GC934" s="989"/>
      <c r="GD934" s="989"/>
      <c r="GE934" s="989"/>
      <c r="GF934" s="989"/>
      <c r="GG934" s="989"/>
      <c r="GH934" s="989"/>
      <c r="GI934" s="989"/>
      <c r="GJ934" s="989"/>
      <c r="GK934" s="989"/>
      <c r="GL934" s="989"/>
      <c r="GM934" s="989"/>
      <c r="GN934" s="989"/>
      <c r="GO934" s="989"/>
      <c r="GP934" s="989"/>
      <c r="GQ934" s="989"/>
      <c r="GR934" s="989"/>
      <c r="GS934" s="989"/>
      <c r="GT934" s="989"/>
      <c r="GU934" s="989"/>
      <c r="GV934" s="989"/>
      <c r="GW934" s="989"/>
      <c r="GX934" s="989"/>
      <c r="GY934" s="989"/>
      <c r="GZ934" s="989"/>
      <c r="HA934" s="989"/>
      <c r="HB934" s="989"/>
      <c r="HC934" s="989"/>
      <c r="HD934" s="989"/>
      <c r="HE934" s="989"/>
      <c r="HF934" s="989"/>
      <c r="HG934" s="989"/>
      <c r="HH934" s="989"/>
      <c r="HI934" s="989"/>
      <c r="HJ934" s="989"/>
      <c r="HK934" s="989"/>
      <c r="HL934" s="989"/>
      <c r="HM934" s="989"/>
      <c r="HN934" s="989"/>
      <c r="HO934" s="989"/>
      <c r="HP934" s="989"/>
      <c r="HQ934" s="989"/>
      <c r="HR934" s="989"/>
      <c r="HS934" s="989"/>
      <c r="HT934" s="989"/>
      <c r="HU934" s="989"/>
      <c r="HV934" s="989"/>
      <c r="HW934" s="989"/>
      <c r="HX934" s="989"/>
      <c r="HY934" s="989"/>
      <c r="HZ934" s="989"/>
      <c r="IA934" s="989"/>
      <c r="IB934" s="989"/>
      <c r="IC934" s="989"/>
      <c r="ID934" s="989"/>
      <c r="IE934" s="989"/>
      <c r="IF934" s="989"/>
      <c r="IG934" s="989"/>
      <c r="IH934" s="989"/>
      <c r="II934" s="989"/>
      <c r="IJ934" s="989"/>
      <c r="IK934" s="989"/>
      <c r="IL934" s="989"/>
      <c r="IM934" s="989"/>
      <c r="IN934" s="989"/>
      <c r="IO934" s="989"/>
      <c r="IP934" s="989"/>
      <c r="IQ934" s="989"/>
      <c r="IR934" s="989"/>
      <c r="IS934" s="989"/>
      <c r="IT934" s="989"/>
      <c r="IU934" s="989"/>
      <c r="IV934" s="989"/>
      <c r="IW934" s="989"/>
      <c r="IX934" s="989"/>
      <c r="IY934" s="989"/>
      <c r="IZ934" s="989"/>
      <c r="JA934" s="989"/>
      <c r="JB934" s="989"/>
      <c r="JC934" s="989"/>
      <c r="JD934" s="989"/>
      <c r="JE934" s="989"/>
      <c r="JF934" s="989"/>
      <c r="JG934" s="989"/>
      <c r="JH934" s="989"/>
      <c r="JI934" s="989"/>
      <c r="JJ934" s="989"/>
      <c r="JK934" s="989"/>
      <c r="JL934" s="989"/>
      <c r="JM934" s="989"/>
      <c r="JN934" s="989"/>
      <c r="JO934" s="989"/>
      <c r="JP934" s="989"/>
      <c r="JQ934" s="989"/>
      <c r="JR934" s="989"/>
      <c r="JS934" s="989"/>
      <c r="JT934" s="989"/>
      <c r="JU934" s="989"/>
      <c r="JV934" s="989"/>
      <c r="JW934" s="989"/>
      <c r="JX934" s="989"/>
      <c r="JY934" s="989"/>
      <c r="JZ934" s="989"/>
      <c r="KA934" s="989"/>
      <c r="KB934" s="990"/>
    </row>
    <row r="935" spans="2:288" ht="15" customHeight="1" x14ac:dyDescent="0.25">
      <c r="B935" s="1590" t="s">
        <v>1861</v>
      </c>
      <c r="C935" s="1588" t="str">
        <v/>
      </c>
      <c r="D935" s="1588" t="str">
        <v/>
      </c>
      <c r="E935" s="1588" t="str">
        <v/>
      </c>
      <c r="F935" s="1588" t="str">
        <v/>
      </c>
      <c r="G935" s="1588" t="str">
        <v/>
      </c>
      <c r="H935" s="989"/>
      <c r="I935" s="989"/>
      <c r="J935" s="989"/>
      <c r="K935" s="989"/>
      <c r="L935" s="989"/>
      <c r="M935" s="989"/>
      <c r="N935" s="989"/>
      <c r="O935" s="989"/>
      <c r="P935" s="989"/>
      <c r="Q935" s="989"/>
      <c r="R935" s="989"/>
      <c r="S935" s="989"/>
      <c r="T935" s="989"/>
      <c r="U935" s="989"/>
      <c r="V935" s="989"/>
      <c r="W935" s="989"/>
      <c r="X935" s="989"/>
      <c r="Y935" s="989"/>
      <c r="Z935" s="989"/>
      <c r="AA935" s="989"/>
      <c r="AB935" s="989"/>
      <c r="AC935" s="989"/>
      <c r="AD935" s="989"/>
      <c r="AE935" s="989"/>
      <c r="AF935" s="989"/>
      <c r="AG935" s="989"/>
      <c r="AH935" s="989"/>
      <c r="AI935" s="989"/>
      <c r="AJ935" s="989"/>
      <c r="AK935" s="989"/>
      <c r="AL935" s="989"/>
      <c r="AM935" s="989"/>
      <c r="AN935" s="989"/>
      <c r="AO935" s="989"/>
      <c r="AP935" s="989"/>
      <c r="AQ935" s="989"/>
      <c r="AR935" s="989"/>
      <c r="AS935" s="989"/>
      <c r="AT935" s="989"/>
      <c r="AU935" s="989"/>
      <c r="AV935" s="989"/>
      <c r="AW935" s="989"/>
      <c r="AX935" s="989"/>
      <c r="AY935" s="989"/>
      <c r="AZ935" s="989"/>
      <c r="BA935" s="989"/>
      <c r="BB935" s="989"/>
      <c r="BC935" s="989"/>
      <c r="BD935" s="989"/>
      <c r="BE935" s="989"/>
      <c r="BF935" s="989"/>
      <c r="BG935" s="989"/>
      <c r="BH935" s="989"/>
      <c r="BI935" s="989"/>
      <c r="BJ935" s="989"/>
      <c r="BK935" s="989"/>
      <c r="BL935" s="989"/>
      <c r="BM935" s="989"/>
      <c r="BN935" s="989"/>
      <c r="BO935" s="989"/>
      <c r="BP935" s="989"/>
      <c r="BQ935" s="989"/>
      <c r="BR935" s="989"/>
      <c r="BS935" s="989"/>
      <c r="BT935" s="989"/>
      <c r="BU935" s="989"/>
      <c r="BV935" s="989"/>
      <c r="BW935" s="989"/>
      <c r="BX935" s="989"/>
      <c r="BY935" s="989"/>
      <c r="BZ935" s="989"/>
      <c r="CA935" s="989"/>
      <c r="CB935" s="989"/>
      <c r="CC935" s="989"/>
      <c r="CD935" s="989"/>
      <c r="CE935" s="989"/>
      <c r="CF935" s="989"/>
      <c r="CG935" s="989"/>
      <c r="CH935" s="989"/>
      <c r="CI935" s="989"/>
      <c r="CJ935" s="989"/>
      <c r="CK935" s="989"/>
      <c r="CL935" s="989"/>
      <c r="CM935" s="989"/>
      <c r="CN935" s="989"/>
      <c r="CO935" s="989"/>
      <c r="CP935" s="989"/>
      <c r="CQ935" s="989"/>
      <c r="CR935" s="989"/>
      <c r="CS935" s="989"/>
      <c r="CT935" s="989"/>
      <c r="CU935" s="989"/>
      <c r="CV935" s="989"/>
      <c r="CW935" s="989"/>
      <c r="CX935" s="989"/>
      <c r="CY935" s="989"/>
      <c r="CZ935" s="989"/>
      <c r="DA935" s="989"/>
      <c r="DB935" s="989"/>
      <c r="DC935" s="989"/>
      <c r="DD935" s="989"/>
      <c r="DE935" s="989"/>
      <c r="DF935" s="989"/>
      <c r="DG935" s="989"/>
      <c r="DH935" s="989"/>
      <c r="DI935" s="989"/>
      <c r="DJ935" s="989"/>
      <c r="DK935" s="989"/>
      <c r="DL935" s="989"/>
      <c r="DM935" s="989"/>
      <c r="DN935" s="989"/>
      <c r="DO935" s="989"/>
      <c r="DP935" s="989"/>
      <c r="DQ935" s="989"/>
      <c r="DR935" s="989"/>
      <c r="DS935" s="989"/>
      <c r="DT935" s="989"/>
      <c r="DU935" s="989"/>
      <c r="DV935" s="989"/>
      <c r="DW935" s="989"/>
      <c r="DX935" s="989"/>
      <c r="DY935" s="989"/>
      <c r="DZ935" s="989"/>
      <c r="EA935" s="989"/>
      <c r="EB935" s="989"/>
      <c r="EC935" s="989"/>
      <c r="ED935" s="989"/>
      <c r="EE935" s="989"/>
      <c r="EF935" s="989"/>
      <c r="EG935" s="989"/>
      <c r="EH935" s="989"/>
      <c r="EI935" s="989"/>
      <c r="EJ935" s="989"/>
      <c r="EK935" s="989"/>
      <c r="EL935" s="989"/>
      <c r="EM935" s="989"/>
      <c r="EN935" s="989"/>
      <c r="EO935" s="989"/>
      <c r="EP935" s="989"/>
      <c r="EQ935" s="989"/>
      <c r="ER935" s="989"/>
      <c r="ES935" s="989"/>
      <c r="ET935" s="989"/>
      <c r="EU935" s="989"/>
      <c r="EV935" s="989"/>
      <c r="EW935" s="989"/>
      <c r="EX935" s="989"/>
      <c r="EY935" s="989"/>
      <c r="EZ935" s="989"/>
      <c r="FA935" s="989"/>
      <c r="FB935" s="989"/>
      <c r="FC935" s="989"/>
      <c r="FD935" s="989"/>
      <c r="FE935" s="989"/>
      <c r="FF935" s="989"/>
      <c r="FG935" s="989"/>
      <c r="FH935" s="989"/>
      <c r="FI935" s="989"/>
      <c r="FJ935" s="989"/>
      <c r="FK935" s="989"/>
      <c r="FL935" s="989"/>
      <c r="FM935" s="989"/>
      <c r="FN935" s="989"/>
      <c r="FO935" s="989"/>
      <c r="FP935" s="989"/>
      <c r="FQ935" s="989"/>
      <c r="FR935" s="989"/>
      <c r="FS935" s="989"/>
      <c r="FT935" s="989"/>
      <c r="FU935" s="989"/>
      <c r="FV935" s="989"/>
      <c r="FW935" s="989"/>
      <c r="FX935" s="989"/>
      <c r="FY935" s="989"/>
      <c r="FZ935" s="989"/>
      <c r="GA935" s="989"/>
      <c r="GB935" s="989"/>
      <c r="GC935" s="989"/>
      <c r="GD935" s="989"/>
      <c r="GE935" s="989"/>
      <c r="GF935" s="989"/>
      <c r="GG935" s="989"/>
      <c r="GH935" s="989"/>
      <c r="GI935" s="989"/>
      <c r="GJ935" s="989"/>
      <c r="GK935" s="989"/>
      <c r="GL935" s="989"/>
      <c r="GM935" s="989"/>
      <c r="GN935" s="989"/>
      <c r="GO935" s="989"/>
      <c r="GP935" s="989"/>
      <c r="GQ935" s="989"/>
      <c r="GR935" s="989"/>
      <c r="GS935" s="989"/>
      <c r="GT935" s="989"/>
      <c r="GU935" s="989"/>
      <c r="GV935" s="989"/>
      <c r="GW935" s="989"/>
      <c r="GX935" s="989"/>
      <c r="GY935" s="989"/>
      <c r="GZ935" s="989"/>
      <c r="HA935" s="989"/>
      <c r="HB935" s="989"/>
      <c r="HC935" s="989"/>
      <c r="HD935" s="989"/>
      <c r="HE935" s="989"/>
      <c r="HF935" s="989"/>
      <c r="HG935" s="989"/>
      <c r="HH935" s="989"/>
      <c r="HI935" s="989"/>
      <c r="HJ935" s="989"/>
      <c r="HK935" s="989"/>
      <c r="HL935" s="989"/>
      <c r="HM935" s="989"/>
      <c r="HN935" s="989"/>
      <c r="HO935" s="989"/>
      <c r="HP935" s="989"/>
      <c r="HQ935" s="989"/>
      <c r="HR935" s="989"/>
      <c r="HS935" s="989"/>
      <c r="HT935" s="989"/>
      <c r="HU935" s="989"/>
      <c r="HV935" s="989"/>
      <c r="HW935" s="989"/>
      <c r="HX935" s="989"/>
      <c r="HY935" s="989"/>
      <c r="HZ935" s="989"/>
      <c r="IA935" s="989"/>
      <c r="IB935" s="989"/>
      <c r="IC935" s="989"/>
      <c r="ID935" s="989"/>
      <c r="IE935" s="989"/>
      <c r="IF935" s="989"/>
      <c r="IG935" s="989"/>
      <c r="IH935" s="989"/>
      <c r="II935" s="989"/>
      <c r="IJ935" s="989"/>
      <c r="IK935" s="989"/>
      <c r="IL935" s="989"/>
      <c r="IM935" s="989"/>
      <c r="IN935" s="989"/>
      <c r="IO935" s="989"/>
      <c r="IP935" s="989"/>
      <c r="IQ935" s="989"/>
      <c r="IR935" s="989"/>
      <c r="IS935" s="989"/>
      <c r="IT935" s="989"/>
      <c r="IU935" s="989"/>
      <c r="IV935" s="989"/>
      <c r="IW935" s="989"/>
      <c r="IX935" s="989"/>
      <c r="IY935" s="989"/>
      <c r="IZ935" s="989"/>
      <c r="JA935" s="989"/>
      <c r="JB935" s="989"/>
      <c r="JC935" s="989"/>
      <c r="JD935" s="989"/>
      <c r="JE935" s="989"/>
      <c r="JF935" s="989"/>
      <c r="JG935" s="989"/>
      <c r="JH935" s="989"/>
      <c r="JI935" s="989"/>
      <c r="JJ935" s="989"/>
      <c r="JK935" s="989"/>
      <c r="JL935" s="989"/>
      <c r="JM935" s="989"/>
      <c r="JN935" s="989"/>
      <c r="JO935" s="989"/>
      <c r="JP935" s="989"/>
      <c r="JQ935" s="989"/>
      <c r="JR935" s="989"/>
      <c r="JS935" s="989"/>
      <c r="JT935" s="989"/>
      <c r="JU935" s="989"/>
      <c r="JV935" s="989"/>
      <c r="JW935" s="989"/>
      <c r="JX935" s="989"/>
      <c r="JY935" s="989"/>
      <c r="JZ935" s="989"/>
      <c r="KA935" s="989"/>
      <c r="KB935" s="990"/>
    </row>
    <row r="936" spans="2:288" ht="15" customHeight="1" x14ac:dyDescent="0.25">
      <c r="B936" s="1590" t="s">
        <v>1862</v>
      </c>
      <c r="C936" s="1588" t="str">
        <v/>
      </c>
      <c r="D936" s="1588" t="str">
        <v/>
      </c>
      <c r="E936" s="1588" t="str">
        <v/>
      </c>
      <c r="F936" s="1588" t="str">
        <v/>
      </c>
      <c r="G936" s="1588" t="str">
        <v/>
      </c>
      <c r="H936" s="989"/>
      <c r="I936" s="989"/>
      <c r="J936" s="989"/>
      <c r="K936" s="989"/>
      <c r="L936" s="989"/>
      <c r="M936" s="989"/>
      <c r="N936" s="989"/>
      <c r="O936" s="989"/>
      <c r="P936" s="989"/>
      <c r="Q936" s="989"/>
      <c r="R936" s="989"/>
      <c r="S936" s="989"/>
      <c r="T936" s="989"/>
      <c r="U936" s="989"/>
      <c r="V936" s="989"/>
      <c r="W936" s="989"/>
      <c r="X936" s="989"/>
      <c r="Y936" s="989"/>
      <c r="Z936" s="989"/>
      <c r="AA936" s="989"/>
      <c r="AB936" s="989"/>
      <c r="AC936" s="989"/>
      <c r="AD936" s="989"/>
      <c r="AE936" s="989"/>
      <c r="AF936" s="989"/>
      <c r="AG936" s="989"/>
      <c r="AH936" s="989"/>
      <c r="AI936" s="989"/>
      <c r="AJ936" s="989"/>
      <c r="AK936" s="989"/>
      <c r="AL936" s="989"/>
      <c r="AM936" s="989"/>
      <c r="AN936" s="989"/>
      <c r="AO936" s="989"/>
      <c r="AP936" s="989"/>
      <c r="AQ936" s="989"/>
      <c r="AR936" s="989"/>
      <c r="AS936" s="989"/>
      <c r="AT936" s="989"/>
      <c r="AU936" s="989"/>
      <c r="AV936" s="989"/>
      <c r="AW936" s="989"/>
      <c r="AX936" s="989"/>
      <c r="AY936" s="989"/>
      <c r="AZ936" s="989"/>
      <c r="BA936" s="989"/>
      <c r="BB936" s="989"/>
      <c r="BC936" s="989"/>
      <c r="BD936" s="989"/>
      <c r="BE936" s="989"/>
      <c r="BF936" s="989"/>
      <c r="BG936" s="989"/>
      <c r="BH936" s="989"/>
      <c r="BI936" s="989"/>
      <c r="BJ936" s="989"/>
      <c r="BK936" s="989"/>
      <c r="BL936" s="989"/>
      <c r="BM936" s="989"/>
      <c r="BN936" s="989"/>
      <c r="BO936" s="989"/>
      <c r="BP936" s="989"/>
      <c r="BQ936" s="989"/>
      <c r="BR936" s="989"/>
      <c r="BS936" s="989"/>
      <c r="BT936" s="989"/>
      <c r="BU936" s="989"/>
      <c r="BV936" s="989"/>
      <c r="BW936" s="989"/>
      <c r="BX936" s="989"/>
      <c r="BY936" s="989"/>
      <c r="BZ936" s="989"/>
      <c r="CA936" s="989"/>
      <c r="CB936" s="989"/>
      <c r="CC936" s="989"/>
      <c r="CD936" s="989"/>
      <c r="CE936" s="989"/>
      <c r="CF936" s="989"/>
      <c r="CG936" s="989"/>
      <c r="CH936" s="989"/>
      <c r="CI936" s="989"/>
      <c r="CJ936" s="989"/>
      <c r="CK936" s="989"/>
      <c r="CL936" s="989"/>
      <c r="CM936" s="989"/>
      <c r="CN936" s="989"/>
      <c r="CO936" s="989"/>
      <c r="CP936" s="989"/>
      <c r="CQ936" s="989"/>
      <c r="CR936" s="989"/>
      <c r="CS936" s="989"/>
      <c r="CT936" s="989"/>
      <c r="CU936" s="989"/>
      <c r="CV936" s="989"/>
      <c r="CW936" s="989"/>
      <c r="CX936" s="989"/>
      <c r="CY936" s="989"/>
      <c r="CZ936" s="989"/>
      <c r="DA936" s="989"/>
      <c r="DB936" s="989"/>
      <c r="DC936" s="989"/>
      <c r="DD936" s="989"/>
      <c r="DE936" s="989"/>
      <c r="DF936" s="989"/>
      <c r="DG936" s="989"/>
      <c r="DH936" s="989"/>
      <c r="DI936" s="989"/>
      <c r="DJ936" s="989"/>
      <c r="DK936" s="989"/>
      <c r="DL936" s="989"/>
      <c r="DM936" s="989"/>
      <c r="DN936" s="989"/>
      <c r="DO936" s="989"/>
      <c r="DP936" s="989"/>
      <c r="DQ936" s="989"/>
      <c r="DR936" s="989"/>
      <c r="DS936" s="989"/>
      <c r="DT936" s="989"/>
      <c r="DU936" s="989"/>
      <c r="DV936" s="989"/>
      <c r="DW936" s="989"/>
      <c r="DX936" s="989"/>
      <c r="DY936" s="989"/>
      <c r="DZ936" s="989"/>
      <c r="EA936" s="989"/>
      <c r="EB936" s="989"/>
      <c r="EC936" s="989"/>
      <c r="ED936" s="989"/>
      <c r="EE936" s="989"/>
      <c r="EF936" s="989"/>
      <c r="EG936" s="989"/>
      <c r="EH936" s="989"/>
      <c r="EI936" s="989"/>
      <c r="EJ936" s="989"/>
      <c r="EK936" s="989"/>
      <c r="EL936" s="989"/>
      <c r="EM936" s="989"/>
      <c r="EN936" s="989"/>
      <c r="EO936" s="989"/>
      <c r="EP936" s="989"/>
      <c r="EQ936" s="989"/>
      <c r="ER936" s="989"/>
      <c r="ES936" s="989"/>
      <c r="ET936" s="989"/>
      <c r="EU936" s="989"/>
      <c r="EV936" s="989"/>
      <c r="EW936" s="989"/>
      <c r="EX936" s="989"/>
      <c r="EY936" s="989"/>
      <c r="EZ936" s="989"/>
      <c r="FA936" s="989"/>
      <c r="FB936" s="989"/>
      <c r="FC936" s="989"/>
      <c r="FD936" s="989"/>
      <c r="FE936" s="989"/>
      <c r="FF936" s="989"/>
      <c r="FG936" s="989"/>
      <c r="FH936" s="989"/>
      <c r="FI936" s="989"/>
      <c r="FJ936" s="989"/>
      <c r="FK936" s="989"/>
      <c r="FL936" s="989"/>
      <c r="FM936" s="989"/>
      <c r="FN936" s="989"/>
      <c r="FO936" s="989"/>
      <c r="FP936" s="989"/>
      <c r="FQ936" s="989"/>
      <c r="FR936" s="989"/>
      <c r="FS936" s="989"/>
      <c r="FT936" s="989"/>
      <c r="FU936" s="989"/>
      <c r="FV936" s="989"/>
      <c r="FW936" s="989"/>
      <c r="FX936" s="989"/>
      <c r="FY936" s="989"/>
      <c r="FZ936" s="989"/>
      <c r="GA936" s="989"/>
      <c r="GB936" s="989"/>
      <c r="GC936" s="989"/>
      <c r="GD936" s="989"/>
      <c r="GE936" s="989"/>
      <c r="GF936" s="989"/>
      <c r="GG936" s="989"/>
      <c r="GH936" s="989"/>
      <c r="GI936" s="989"/>
      <c r="GJ936" s="989"/>
      <c r="GK936" s="989"/>
      <c r="GL936" s="989"/>
      <c r="GM936" s="989"/>
      <c r="GN936" s="989"/>
      <c r="GO936" s="989"/>
      <c r="GP936" s="989"/>
      <c r="GQ936" s="989"/>
      <c r="GR936" s="989"/>
      <c r="GS936" s="989"/>
      <c r="GT936" s="989"/>
      <c r="GU936" s="989"/>
      <c r="GV936" s="989"/>
      <c r="GW936" s="989"/>
      <c r="GX936" s="989"/>
      <c r="GY936" s="989"/>
      <c r="GZ936" s="989"/>
      <c r="HA936" s="989"/>
      <c r="HB936" s="989"/>
      <c r="HC936" s="989"/>
      <c r="HD936" s="989"/>
      <c r="HE936" s="989"/>
      <c r="HF936" s="989"/>
      <c r="HG936" s="989"/>
      <c r="HH936" s="989"/>
      <c r="HI936" s="989"/>
      <c r="HJ936" s="989"/>
      <c r="HK936" s="989"/>
      <c r="HL936" s="989"/>
      <c r="HM936" s="989"/>
      <c r="HN936" s="989"/>
      <c r="HO936" s="989"/>
      <c r="HP936" s="989"/>
      <c r="HQ936" s="989"/>
      <c r="HR936" s="989"/>
      <c r="HS936" s="989"/>
      <c r="HT936" s="989"/>
      <c r="HU936" s="989"/>
      <c r="HV936" s="989"/>
      <c r="HW936" s="989"/>
      <c r="HX936" s="989"/>
      <c r="HY936" s="989"/>
      <c r="HZ936" s="989"/>
      <c r="IA936" s="989"/>
      <c r="IB936" s="989"/>
      <c r="IC936" s="989"/>
      <c r="ID936" s="989"/>
      <c r="IE936" s="989"/>
      <c r="IF936" s="989"/>
      <c r="IG936" s="989"/>
      <c r="IH936" s="989"/>
      <c r="II936" s="989"/>
      <c r="IJ936" s="989"/>
      <c r="IK936" s="989"/>
      <c r="IL936" s="989"/>
      <c r="IM936" s="989"/>
      <c r="IN936" s="989"/>
      <c r="IO936" s="989"/>
      <c r="IP936" s="989"/>
      <c r="IQ936" s="989"/>
      <c r="IR936" s="989"/>
      <c r="IS936" s="989"/>
      <c r="IT936" s="989"/>
      <c r="IU936" s="989"/>
      <c r="IV936" s="989"/>
      <c r="IW936" s="989"/>
      <c r="IX936" s="989"/>
      <c r="IY936" s="989"/>
      <c r="IZ936" s="989"/>
      <c r="JA936" s="989"/>
      <c r="JB936" s="989"/>
      <c r="JC936" s="989"/>
      <c r="JD936" s="989"/>
      <c r="JE936" s="989"/>
      <c r="JF936" s="989"/>
      <c r="JG936" s="989"/>
      <c r="JH936" s="989"/>
      <c r="JI936" s="989"/>
      <c r="JJ936" s="989"/>
      <c r="JK936" s="989"/>
      <c r="JL936" s="989"/>
      <c r="JM936" s="989"/>
      <c r="JN936" s="989"/>
      <c r="JO936" s="989"/>
      <c r="JP936" s="989"/>
      <c r="JQ936" s="989"/>
      <c r="JR936" s="989"/>
      <c r="JS936" s="989"/>
      <c r="JT936" s="989"/>
      <c r="JU936" s="989"/>
      <c r="JV936" s="989"/>
      <c r="JW936" s="989"/>
      <c r="JX936" s="989"/>
      <c r="JY936" s="989"/>
      <c r="JZ936" s="989"/>
      <c r="KA936" s="989"/>
      <c r="KB936" s="990"/>
    </row>
    <row r="937" spans="2:288" ht="15" customHeight="1" x14ac:dyDescent="0.25">
      <c r="B937" s="1590" t="s">
        <v>1863</v>
      </c>
      <c r="C937" s="1588" t="str">
        <v/>
      </c>
      <c r="D937" s="1588" t="str">
        <v/>
      </c>
      <c r="E937" s="1588" t="str">
        <v/>
      </c>
      <c r="F937" s="1588" t="str">
        <v/>
      </c>
      <c r="G937" s="1588" t="str">
        <v/>
      </c>
      <c r="H937" s="989"/>
      <c r="I937" s="989"/>
      <c r="J937" s="989"/>
      <c r="K937" s="989"/>
      <c r="L937" s="989"/>
      <c r="M937" s="989"/>
      <c r="N937" s="989"/>
      <c r="O937" s="989"/>
      <c r="P937" s="989"/>
      <c r="Q937" s="989"/>
      <c r="R937" s="989"/>
      <c r="S937" s="989"/>
      <c r="T937" s="989"/>
      <c r="U937" s="989"/>
      <c r="V937" s="989"/>
      <c r="W937" s="989"/>
      <c r="X937" s="989"/>
      <c r="Y937" s="989"/>
      <c r="Z937" s="989"/>
      <c r="AA937" s="989"/>
      <c r="AB937" s="989"/>
      <c r="AC937" s="989"/>
      <c r="AD937" s="989"/>
      <c r="AE937" s="989"/>
      <c r="AF937" s="989"/>
      <c r="AG937" s="989"/>
      <c r="AH937" s="989"/>
      <c r="AI937" s="989"/>
      <c r="AJ937" s="989"/>
      <c r="AK937" s="989"/>
      <c r="AL937" s="989"/>
      <c r="AM937" s="989"/>
      <c r="AN937" s="989"/>
      <c r="AO937" s="989"/>
      <c r="AP937" s="989"/>
      <c r="AQ937" s="989"/>
      <c r="AR937" s="989"/>
      <c r="AS937" s="989"/>
      <c r="AT937" s="989"/>
      <c r="AU937" s="989"/>
      <c r="AV937" s="989"/>
      <c r="AW937" s="989"/>
      <c r="AX937" s="989"/>
      <c r="AY937" s="989"/>
      <c r="AZ937" s="989"/>
      <c r="BA937" s="989"/>
      <c r="BB937" s="989"/>
      <c r="BC937" s="989"/>
      <c r="BD937" s="989"/>
      <c r="BE937" s="989"/>
      <c r="BF937" s="989"/>
      <c r="BG937" s="989"/>
      <c r="BH937" s="989"/>
      <c r="BI937" s="989"/>
      <c r="BJ937" s="989"/>
      <c r="BK937" s="989"/>
      <c r="BL937" s="989"/>
      <c r="BM937" s="989"/>
      <c r="BN937" s="989"/>
      <c r="BO937" s="989"/>
      <c r="BP937" s="989"/>
      <c r="BQ937" s="989"/>
      <c r="BR937" s="989"/>
      <c r="BS937" s="989"/>
      <c r="BT937" s="989"/>
      <c r="BU937" s="989"/>
      <c r="BV937" s="989"/>
      <c r="BW937" s="989"/>
      <c r="BX937" s="989"/>
      <c r="BY937" s="989"/>
      <c r="BZ937" s="989"/>
      <c r="CA937" s="989"/>
      <c r="CB937" s="989"/>
      <c r="CC937" s="989"/>
      <c r="CD937" s="989"/>
      <c r="CE937" s="989"/>
      <c r="CF937" s="989"/>
      <c r="CG937" s="989"/>
      <c r="CH937" s="989"/>
      <c r="CI937" s="989"/>
      <c r="CJ937" s="989"/>
      <c r="CK937" s="989"/>
      <c r="CL937" s="989"/>
      <c r="CM937" s="989"/>
      <c r="CN937" s="989"/>
      <c r="CO937" s="989"/>
      <c r="CP937" s="989"/>
      <c r="CQ937" s="989"/>
      <c r="CR937" s="989"/>
      <c r="CS937" s="989"/>
      <c r="CT937" s="989"/>
      <c r="CU937" s="989"/>
      <c r="CV937" s="989"/>
      <c r="CW937" s="989"/>
      <c r="CX937" s="989"/>
      <c r="CY937" s="989"/>
      <c r="CZ937" s="989"/>
      <c r="DA937" s="989"/>
      <c r="DB937" s="989"/>
      <c r="DC937" s="989"/>
      <c r="DD937" s="989"/>
      <c r="DE937" s="989"/>
      <c r="DF937" s="989"/>
      <c r="DG937" s="989"/>
      <c r="DH937" s="989"/>
      <c r="DI937" s="989"/>
      <c r="DJ937" s="989"/>
      <c r="DK937" s="989"/>
      <c r="DL937" s="989"/>
      <c r="DM937" s="989"/>
      <c r="DN937" s="989"/>
      <c r="DO937" s="989"/>
      <c r="DP937" s="989"/>
      <c r="DQ937" s="989"/>
      <c r="DR937" s="989"/>
      <c r="DS937" s="989"/>
      <c r="DT937" s="989"/>
      <c r="DU937" s="989"/>
      <c r="DV937" s="989"/>
      <c r="DW937" s="989"/>
      <c r="DX937" s="989"/>
      <c r="DY937" s="989"/>
      <c r="DZ937" s="989"/>
      <c r="EA937" s="989"/>
      <c r="EB937" s="989"/>
      <c r="EC937" s="989"/>
      <c r="ED937" s="989"/>
      <c r="EE937" s="989"/>
      <c r="EF937" s="989"/>
      <c r="EG937" s="989"/>
      <c r="EH937" s="989"/>
      <c r="EI937" s="989"/>
      <c r="EJ937" s="989"/>
      <c r="EK937" s="989"/>
      <c r="EL937" s="989"/>
      <c r="EM937" s="989"/>
      <c r="EN937" s="989"/>
      <c r="EO937" s="989"/>
      <c r="EP937" s="989"/>
      <c r="EQ937" s="989"/>
      <c r="ER937" s="989"/>
      <c r="ES937" s="989"/>
      <c r="ET937" s="989"/>
      <c r="EU937" s="989"/>
      <c r="EV937" s="989"/>
      <c r="EW937" s="989"/>
      <c r="EX937" s="989"/>
      <c r="EY937" s="989"/>
      <c r="EZ937" s="989"/>
      <c r="FA937" s="989"/>
      <c r="FB937" s="989"/>
      <c r="FC937" s="989"/>
      <c r="FD937" s="989"/>
      <c r="FE937" s="989"/>
      <c r="FF937" s="989"/>
      <c r="FG937" s="989"/>
      <c r="FH937" s="989"/>
      <c r="FI937" s="989"/>
      <c r="FJ937" s="989"/>
      <c r="FK937" s="989"/>
      <c r="FL937" s="989"/>
      <c r="FM937" s="989"/>
      <c r="FN937" s="989"/>
      <c r="FO937" s="989"/>
      <c r="FP937" s="989"/>
      <c r="FQ937" s="989"/>
      <c r="FR937" s="989"/>
      <c r="FS937" s="989"/>
      <c r="FT937" s="989"/>
      <c r="FU937" s="989"/>
      <c r="FV937" s="989"/>
      <c r="FW937" s="989"/>
      <c r="FX937" s="989"/>
      <c r="FY937" s="989"/>
      <c r="FZ937" s="989"/>
      <c r="GA937" s="989"/>
      <c r="GB937" s="989"/>
      <c r="GC937" s="989"/>
      <c r="GD937" s="989"/>
      <c r="GE937" s="989"/>
      <c r="GF937" s="989"/>
      <c r="GG937" s="989"/>
      <c r="GH937" s="989"/>
      <c r="GI937" s="989"/>
      <c r="GJ937" s="989"/>
      <c r="GK937" s="989"/>
      <c r="GL937" s="989"/>
      <c r="GM937" s="989"/>
      <c r="GN937" s="989"/>
      <c r="GO937" s="989"/>
      <c r="GP937" s="989"/>
      <c r="GQ937" s="989"/>
      <c r="GR937" s="989"/>
      <c r="GS937" s="989"/>
      <c r="GT937" s="989"/>
      <c r="GU937" s="989"/>
      <c r="GV937" s="989"/>
      <c r="GW937" s="989"/>
      <c r="GX937" s="989"/>
      <c r="GY937" s="989"/>
      <c r="GZ937" s="989"/>
      <c r="HA937" s="989"/>
      <c r="HB937" s="989"/>
      <c r="HC937" s="989"/>
      <c r="HD937" s="989"/>
      <c r="HE937" s="989"/>
      <c r="HF937" s="989"/>
      <c r="HG937" s="989"/>
      <c r="HH937" s="989"/>
      <c r="HI937" s="989"/>
      <c r="HJ937" s="989"/>
      <c r="HK937" s="989"/>
      <c r="HL937" s="989"/>
      <c r="HM937" s="989"/>
      <c r="HN937" s="989"/>
      <c r="HO937" s="989"/>
      <c r="HP937" s="989"/>
      <c r="HQ937" s="989"/>
      <c r="HR937" s="989"/>
      <c r="HS937" s="989"/>
      <c r="HT937" s="989"/>
      <c r="HU937" s="989"/>
      <c r="HV937" s="989"/>
      <c r="HW937" s="989"/>
      <c r="HX937" s="989"/>
      <c r="HY937" s="989"/>
      <c r="HZ937" s="989"/>
      <c r="IA937" s="989"/>
      <c r="IB937" s="989"/>
      <c r="IC937" s="989"/>
      <c r="ID937" s="989"/>
      <c r="IE937" s="989"/>
      <c r="IF937" s="989"/>
      <c r="IG937" s="989"/>
      <c r="IH937" s="989"/>
      <c r="II937" s="989"/>
      <c r="IJ937" s="989"/>
      <c r="IK937" s="989"/>
      <c r="IL937" s="989"/>
      <c r="IM937" s="989"/>
      <c r="IN937" s="989"/>
      <c r="IO937" s="989"/>
      <c r="IP937" s="989"/>
      <c r="IQ937" s="989"/>
      <c r="IR937" s="989"/>
      <c r="IS937" s="989"/>
      <c r="IT937" s="989"/>
      <c r="IU937" s="989"/>
      <c r="IV937" s="989"/>
      <c r="IW937" s="989"/>
      <c r="IX937" s="989"/>
      <c r="IY937" s="989"/>
      <c r="IZ937" s="989"/>
      <c r="JA937" s="989"/>
      <c r="JB937" s="989"/>
      <c r="JC937" s="989"/>
      <c r="JD937" s="989"/>
      <c r="JE937" s="989"/>
      <c r="JF937" s="989"/>
      <c r="JG937" s="989"/>
      <c r="JH937" s="989"/>
      <c r="JI937" s="989"/>
      <c r="JJ937" s="989"/>
      <c r="JK937" s="989"/>
      <c r="JL937" s="989"/>
      <c r="JM937" s="989"/>
      <c r="JN937" s="989"/>
      <c r="JO937" s="989"/>
      <c r="JP937" s="989"/>
      <c r="JQ937" s="989"/>
      <c r="JR937" s="989"/>
      <c r="JS937" s="989"/>
      <c r="JT937" s="989"/>
      <c r="JU937" s="989"/>
      <c r="JV937" s="989"/>
      <c r="JW937" s="989"/>
      <c r="JX937" s="989"/>
      <c r="JY937" s="989"/>
      <c r="JZ937" s="989"/>
      <c r="KA937" s="989"/>
      <c r="KB937" s="990"/>
    </row>
    <row r="938" spans="2:288" ht="15" customHeight="1" x14ac:dyDescent="0.25">
      <c r="B938" s="1590" t="s">
        <v>1864</v>
      </c>
      <c r="C938" s="1588" t="str">
        <v/>
      </c>
      <c r="D938" s="1588" t="str">
        <v/>
      </c>
      <c r="E938" s="1588" t="str">
        <v/>
      </c>
      <c r="F938" s="1588" t="str">
        <v/>
      </c>
      <c r="G938" s="1588" t="str">
        <v/>
      </c>
      <c r="H938" s="989"/>
      <c r="I938" s="989"/>
      <c r="J938" s="989"/>
      <c r="K938" s="989"/>
      <c r="L938" s="989"/>
      <c r="M938" s="989"/>
      <c r="N938" s="989"/>
      <c r="O938" s="989"/>
      <c r="P938" s="989"/>
      <c r="Q938" s="989"/>
      <c r="R938" s="989"/>
      <c r="S938" s="989"/>
      <c r="T938" s="989"/>
      <c r="U938" s="989"/>
      <c r="V938" s="989"/>
      <c r="W938" s="989"/>
      <c r="X938" s="989"/>
      <c r="Y938" s="989"/>
      <c r="Z938" s="989"/>
      <c r="AA938" s="989"/>
      <c r="AB938" s="989"/>
      <c r="AC938" s="989"/>
      <c r="AD938" s="989"/>
      <c r="AE938" s="989"/>
      <c r="AF938" s="989"/>
      <c r="AG938" s="989"/>
      <c r="AH938" s="989"/>
      <c r="AI938" s="989"/>
      <c r="AJ938" s="989"/>
      <c r="AK938" s="989"/>
      <c r="AL938" s="989"/>
      <c r="AM938" s="989"/>
      <c r="AN938" s="989"/>
      <c r="AO938" s="989"/>
      <c r="AP938" s="989"/>
      <c r="AQ938" s="989"/>
      <c r="AR938" s="989"/>
      <c r="AS938" s="989"/>
      <c r="AT938" s="989"/>
      <c r="AU938" s="989"/>
      <c r="AV938" s="989"/>
      <c r="AW938" s="989"/>
      <c r="AX938" s="989"/>
      <c r="AY938" s="989"/>
      <c r="AZ938" s="989"/>
      <c r="BA938" s="989"/>
      <c r="BB938" s="989"/>
      <c r="BC938" s="989"/>
      <c r="BD938" s="989"/>
      <c r="BE938" s="989"/>
      <c r="BF938" s="989"/>
      <c r="BG938" s="989"/>
      <c r="BH938" s="989"/>
      <c r="BI938" s="989"/>
      <c r="BJ938" s="989"/>
      <c r="BK938" s="989"/>
      <c r="BL938" s="989"/>
      <c r="BM938" s="989"/>
      <c r="BN938" s="989"/>
      <c r="BO938" s="989"/>
      <c r="BP938" s="989"/>
      <c r="BQ938" s="989"/>
      <c r="BR938" s="989"/>
      <c r="BS938" s="989"/>
      <c r="BT938" s="989"/>
      <c r="BU938" s="989"/>
      <c r="BV938" s="989"/>
      <c r="BW938" s="989"/>
      <c r="BX938" s="989"/>
      <c r="BY938" s="989"/>
      <c r="BZ938" s="989"/>
      <c r="CA938" s="989"/>
      <c r="CB938" s="989"/>
      <c r="CC938" s="989"/>
      <c r="CD938" s="989"/>
      <c r="CE938" s="989"/>
      <c r="CF938" s="989"/>
      <c r="CG938" s="989"/>
      <c r="CH938" s="989"/>
      <c r="CI938" s="989"/>
      <c r="CJ938" s="989"/>
      <c r="CK938" s="989"/>
      <c r="CL938" s="989"/>
      <c r="CM938" s="989"/>
      <c r="CN938" s="989"/>
      <c r="CO938" s="989"/>
      <c r="CP938" s="989"/>
      <c r="CQ938" s="989"/>
      <c r="CR938" s="989"/>
      <c r="CS938" s="989"/>
      <c r="CT938" s="989"/>
      <c r="CU938" s="989"/>
      <c r="CV938" s="989"/>
      <c r="CW938" s="989"/>
      <c r="CX938" s="989"/>
      <c r="CY938" s="989"/>
      <c r="CZ938" s="989"/>
      <c r="DA938" s="989"/>
      <c r="DB938" s="989"/>
      <c r="DC938" s="989"/>
      <c r="DD938" s="989"/>
      <c r="DE938" s="989"/>
      <c r="DF938" s="989"/>
      <c r="DG938" s="989"/>
      <c r="DH938" s="989"/>
      <c r="DI938" s="989"/>
      <c r="DJ938" s="989"/>
      <c r="DK938" s="989"/>
      <c r="DL938" s="989"/>
      <c r="DM938" s="989"/>
      <c r="DN938" s="989"/>
      <c r="DO938" s="989"/>
      <c r="DP938" s="989"/>
      <c r="DQ938" s="989"/>
      <c r="DR938" s="989"/>
      <c r="DS938" s="989"/>
      <c r="DT938" s="989"/>
      <c r="DU938" s="989"/>
      <c r="DV938" s="989"/>
      <c r="DW938" s="989"/>
      <c r="DX938" s="989"/>
      <c r="DY938" s="989"/>
      <c r="DZ938" s="989"/>
      <c r="EA938" s="989"/>
      <c r="EB938" s="989"/>
      <c r="EC938" s="989"/>
      <c r="ED938" s="989"/>
      <c r="EE938" s="989"/>
      <c r="EF938" s="989"/>
      <c r="EG938" s="989"/>
      <c r="EH938" s="989"/>
      <c r="EI938" s="989"/>
      <c r="EJ938" s="989"/>
      <c r="EK938" s="989"/>
      <c r="EL938" s="989"/>
      <c r="EM938" s="989"/>
      <c r="EN938" s="989"/>
      <c r="EO938" s="989"/>
      <c r="EP938" s="989"/>
      <c r="EQ938" s="989"/>
      <c r="ER938" s="989"/>
      <c r="ES938" s="989"/>
      <c r="ET938" s="989"/>
      <c r="EU938" s="989"/>
      <c r="EV938" s="989"/>
      <c r="EW938" s="989"/>
      <c r="EX938" s="989"/>
      <c r="EY938" s="989"/>
      <c r="EZ938" s="989"/>
      <c r="FA938" s="989"/>
      <c r="FB938" s="989"/>
      <c r="FC938" s="989"/>
      <c r="FD938" s="989"/>
      <c r="FE938" s="989"/>
      <c r="FF938" s="989"/>
      <c r="FG938" s="989"/>
      <c r="FH938" s="989"/>
      <c r="FI938" s="989"/>
      <c r="FJ938" s="989"/>
      <c r="FK938" s="989"/>
      <c r="FL938" s="989"/>
      <c r="FM938" s="989"/>
      <c r="FN938" s="989"/>
      <c r="FO938" s="989"/>
      <c r="FP938" s="989"/>
      <c r="FQ938" s="989"/>
      <c r="FR938" s="989"/>
      <c r="FS938" s="989"/>
      <c r="FT938" s="989"/>
      <c r="FU938" s="989"/>
      <c r="FV938" s="989"/>
      <c r="FW938" s="989"/>
      <c r="FX938" s="989"/>
      <c r="FY938" s="989"/>
      <c r="FZ938" s="989"/>
      <c r="GA938" s="989"/>
      <c r="GB938" s="989"/>
      <c r="GC938" s="989"/>
      <c r="GD938" s="989"/>
      <c r="GE938" s="989"/>
      <c r="GF938" s="989"/>
      <c r="GG938" s="989"/>
      <c r="GH938" s="989"/>
      <c r="GI938" s="989"/>
      <c r="GJ938" s="989"/>
      <c r="GK938" s="989"/>
      <c r="GL938" s="989"/>
      <c r="GM938" s="989"/>
      <c r="GN938" s="989"/>
      <c r="GO938" s="989"/>
      <c r="GP938" s="989"/>
      <c r="GQ938" s="989"/>
      <c r="GR938" s="989"/>
      <c r="GS938" s="989"/>
      <c r="GT938" s="989"/>
      <c r="GU938" s="989"/>
      <c r="GV938" s="989"/>
      <c r="GW938" s="989"/>
      <c r="GX938" s="989"/>
      <c r="GY938" s="989"/>
      <c r="GZ938" s="989"/>
      <c r="HA938" s="989"/>
      <c r="HB938" s="989"/>
      <c r="HC938" s="989"/>
      <c r="HD938" s="989"/>
      <c r="HE938" s="989"/>
      <c r="HF938" s="989"/>
      <c r="HG938" s="989"/>
      <c r="HH938" s="989"/>
      <c r="HI938" s="989"/>
      <c r="HJ938" s="989"/>
      <c r="HK938" s="989"/>
      <c r="HL938" s="989"/>
      <c r="HM938" s="989"/>
      <c r="HN938" s="989"/>
      <c r="HO938" s="989"/>
      <c r="HP938" s="989"/>
      <c r="HQ938" s="989"/>
      <c r="HR938" s="989"/>
      <c r="HS938" s="989"/>
      <c r="HT938" s="989"/>
      <c r="HU938" s="989"/>
      <c r="HV938" s="989"/>
      <c r="HW938" s="989"/>
      <c r="HX938" s="989"/>
      <c r="HY938" s="989"/>
      <c r="HZ938" s="989"/>
      <c r="IA938" s="989"/>
      <c r="IB938" s="989"/>
      <c r="IC938" s="989"/>
      <c r="ID938" s="989"/>
      <c r="IE938" s="989"/>
      <c r="IF938" s="989"/>
      <c r="IG938" s="989"/>
      <c r="IH938" s="989"/>
      <c r="II938" s="989"/>
      <c r="IJ938" s="989"/>
      <c r="IK938" s="989"/>
      <c r="IL938" s="989"/>
      <c r="IM938" s="989"/>
      <c r="IN938" s="989"/>
      <c r="IO938" s="989"/>
      <c r="IP938" s="989"/>
      <c r="IQ938" s="989"/>
      <c r="IR938" s="989"/>
      <c r="IS938" s="989"/>
      <c r="IT938" s="989"/>
      <c r="IU938" s="989"/>
      <c r="IV938" s="989"/>
      <c r="IW938" s="989"/>
      <c r="IX938" s="989"/>
      <c r="IY938" s="989"/>
      <c r="IZ938" s="989"/>
      <c r="JA938" s="989"/>
      <c r="JB938" s="989"/>
      <c r="JC938" s="989"/>
      <c r="JD938" s="989"/>
      <c r="JE938" s="989"/>
      <c r="JF938" s="989"/>
      <c r="JG938" s="989"/>
      <c r="JH938" s="989"/>
      <c r="JI938" s="989"/>
      <c r="JJ938" s="989"/>
      <c r="JK938" s="989"/>
      <c r="JL938" s="989"/>
      <c r="JM938" s="989"/>
      <c r="JN938" s="989"/>
      <c r="JO938" s="989"/>
      <c r="JP938" s="989"/>
      <c r="JQ938" s="989"/>
      <c r="JR938" s="989"/>
      <c r="JS938" s="989"/>
      <c r="JT938" s="989"/>
      <c r="JU938" s="989"/>
      <c r="JV938" s="989"/>
      <c r="JW938" s="989"/>
      <c r="JX938" s="989"/>
      <c r="JY938" s="989"/>
      <c r="JZ938" s="989"/>
      <c r="KA938" s="989"/>
      <c r="KB938" s="990"/>
    </row>
    <row r="939" spans="2:288" ht="15" customHeight="1" x14ac:dyDescent="0.25">
      <c r="B939" s="1590" t="s">
        <v>1865</v>
      </c>
      <c r="C939" s="1588" t="str">
        <v/>
      </c>
      <c r="D939" s="1588" t="str">
        <v/>
      </c>
      <c r="E939" s="1588" t="str">
        <v/>
      </c>
      <c r="F939" s="1588" t="str">
        <v/>
      </c>
      <c r="G939" s="1588" t="str">
        <v/>
      </c>
      <c r="H939" s="989"/>
      <c r="I939" s="989"/>
      <c r="J939" s="989"/>
      <c r="K939" s="989"/>
      <c r="L939" s="989"/>
      <c r="M939" s="989"/>
      <c r="N939" s="989"/>
      <c r="O939" s="989"/>
      <c r="P939" s="989"/>
      <c r="Q939" s="989"/>
      <c r="R939" s="989"/>
      <c r="S939" s="989"/>
      <c r="T939" s="989"/>
      <c r="U939" s="989"/>
      <c r="V939" s="989"/>
      <c r="W939" s="989"/>
      <c r="X939" s="989"/>
      <c r="Y939" s="989"/>
      <c r="Z939" s="989"/>
      <c r="AA939" s="989"/>
      <c r="AB939" s="989"/>
      <c r="AC939" s="989"/>
      <c r="AD939" s="989"/>
      <c r="AE939" s="989"/>
      <c r="AF939" s="989"/>
      <c r="AG939" s="989"/>
      <c r="AH939" s="989"/>
      <c r="AI939" s="989"/>
      <c r="AJ939" s="989"/>
      <c r="AK939" s="989"/>
      <c r="AL939" s="989"/>
      <c r="AM939" s="989"/>
      <c r="AN939" s="989"/>
      <c r="AO939" s="989"/>
      <c r="AP939" s="989"/>
      <c r="AQ939" s="989"/>
      <c r="AR939" s="989"/>
      <c r="AS939" s="989"/>
      <c r="AT939" s="989"/>
      <c r="AU939" s="989"/>
      <c r="AV939" s="989"/>
      <c r="AW939" s="989"/>
      <c r="AX939" s="989"/>
      <c r="AY939" s="989"/>
      <c r="AZ939" s="989"/>
      <c r="BA939" s="989"/>
      <c r="BB939" s="989"/>
      <c r="BC939" s="989"/>
      <c r="BD939" s="989"/>
      <c r="BE939" s="989"/>
      <c r="BF939" s="989"/>
      <c r="BG939" s="989"/>
      <c r="BH939" s="989"/>
      <c r="BI939" s="989"/>
      <c r="BJ939" s="989"/>
      <c r="BK939" s="989"/>
      <c r="BL939" s="989"/>
      <c r="BM939" s="989"/>
      <c r="BN939" s="989"/>
      <c r="BO939" s="989"/>
      <c r="BP939" s="989"/>
      <c r="BQ939" s="989"/>
      <c r="BR939" s="989"/>
      <c r="BS939" s="989"/>
      <c r="BT939" s="989"/>
      <c r="BU939" s="989"/>
      <c r="BV939" s="989"/>
      <c r="BW939" s="989"/>
      <c r="BX939" s="989"/>
      <c r="BY939" s="989"/>
      <c r="BZ939" s="989"/>
      <c r="CA939" s="989"/>
      <c r="CB939" s="989"/>
      <c r="CC939" s="989"/>
      <c r="CD939" s="989"/>
      <c r="CE939" s="989"/>
      <c r="CF939" s="989"/>
      <c r="CG939" s="989"/>
      <c r="CH939" s="989"/>
      <c r="CI939" s="989"/>
      <c r="CJ939" s="989"/>
      <c r="CK939" s="989"/>
      <c r="CL939" s="989"/>
      <c r="CM939" s="989"/>
      <c r="CN939" s="989"/>
      <c r="CO939" s="989"/>
      <c r="CP939" s="989"/>
      <c r="CQ939" s="989"/>
      <c r="CR939" s="989"/>
      <c r="CS939" s="989"/>
      <c r="CT939" s="989"/>
      <c r="CU939" s="989"/>
      <c r="CV939" s="989"/>
      <c r="CW939" s="989"/>
      <c r="CX939" s="989"/>
      <c r="CY939" s="989"/>
      <c r="CZ939" s="989"/>
      <c r="DA939" s="989"/>
      <c r="DB939" s="989"/>
      <c r="DC939" s="989"/>
      <c r="DD939" s="989"/>
      <c r="DE939" s="989"/>
      <c r="DF939" s="989"/>
      <c r="DG939" s="989"/>
      <c r="DH939" s="989"/>
      <c r="DI939" s="989"/>
      <c r="DJ939" s="989"/>
      <c r="DK939" s="989"/>
      <c r="DL939" s="989"/>
      <c r="DM939" s="989"/>
      <c r="DN939" s="989"/>
      <c r="DO939" s="989"/>
      <c r="DP939" s="989"/>
      <c r="DQ939" s="989"/>
      <c r="DR939" s="989"/>
      <c r="DS939" s="989"/>
      <c r="DT939" s="989"/>
      <c r="DU939" s="989"/>
      <c r="DV939" s="989"/>
      <c r="DW939" s="989"/>
      <c r="DX939" s="989"/>
      <c r="DY939" s="989"/>
      <c r="DZ939" s="989"/>
      <c r="EA939" s="989"/>
      <c r="EB939" s="989"/>
      <c r="EC939" s="989"/>
      <c r="ED939" s="989"/>
      <c r="EE939" s="989"/>
      <c r="EF939" s="989"/>
      <c r="EG939" s="989"/>
      <c r="EH939" s="989"/>
      <c r="EI939" s="989"/>
      <c r="EJ939" s="989"/>
      <c r="EK939" s="989"/>
      <c r="EL939" s="989"/>
      <c r="EM939" s="989"/>
      <c r="EN939" s="989"/>
      <c r="EO939" s="989"/>
      <c r="EP939" s="989"/>
      <c r="EQ939" s="989"/>
      <c r="ER939" s="989"/>
      <c r="ES939" s="989"/>
      <c r="ET939" s="989"/>
      <c r="EU939" s="989"/>
      <c r="EV939" s="989"/>
      <c r="EW939" s="989"/>
      <c r="EX939" s="989"/>
      <c r="EY939" s="989"/>
      <c r="EZ939" s="989"/>
      <c r="FA939" s="989"/>
      <c r="FB939" s="989"/>
      <c r="FC939" s="989"/>
      <c r="FD939" s="989"/>
      <c r="FE939" s="989"/>
      <c r="FF939" s="989"/>
      <c r="FG939" s="989"/>
      <c r="FH939" s="989"/>
      <c r="FI939" s="989"/>
      <c r="FJ939" s="989"/>
      <c r="FK939" s="989"/>
      <c r="FL939" s="989"/>
      <c r="FM939" s="989"/>
      <c r="FN939" s="989"/>
      <c r="FO939" s="989"/>
      <c r="FP939" s="989"/>
      <c r="FQ939" s="989"/>
      <c r="FR939" s="989"/>
      <c r="FS939" s="989"/>
      <c r="FT939" s="989"/>
      <c r="FU939" s="989"/>
      <c r="FV939" s="989"/>
      <c r="FW939" s="989"/>
      <c r="FX939" s="989"/>
      <c r="FY939" s="989"/>
      <c r="FZ939" s="989"/>
      <c r="GA939" s="989"/>
      <c r="GB939" s="989"/>
      <c r="GC939" s="989"/>
      <c r="GD939" s="989"/>
      <c r="GE939" s="989"/>
      <c r="GF939" s="989"/>
      <c r="GG939" s="989"/>
      <c r="GH939" s="989"/>
      <c r="GI939" s="989"/>
      <c r="GJ939" s="989"/>
      <c r="GK939" s="989"/>
      <c r="GL939" s="989"/>
      <c r="GM939" s="989"/>
      <c r="GN939" s="989"/>
      <c r="GO939" s="989"/>
      <c r="GP939" s="989"/>
      <c r="GQ939" s="989"/>
      <c r="GR939" s="989"/>
      <c r="GS939" s="989"/>
      <c r="GT939" s="989"/>
      <c r="GU939" s="989"/>
      <c r="GV939" s="989"/>
      <c r="GW939" s="989"/>
      <c r="GX939" s="989"/>
      <c r="GY939" s="989"/>
      <c r="GZ939" s="989"/>
      <c r="HA939" s="989"/>
      <c r="HB939" s="989"/>
      <c r="HC939" s="989"/>
      <c r="HD939" s="989"/>
      <c r="HE939" s="989"/>
      <c r="HF939" s="989"/>
      <c r="HG939" s="989"/>
      <c r="HH939" s="989"/>
      <c r="HI939" s="989"/>
      <c r="HJ939" s="989"/>
      <c r="HK939" s="989"/>
      <c r="HL939" s="989"/>
      <c r="HM939" s="989"/>
      <c r="HN939" s="989"/>
      <c r="HO939" s="989"/>
      <c r="HP939" s="989"/>
      <c r="HQ939" s="989"/>
      <c r="HR939" s="989"/>
      <c r="HS939" s="989"/>
      <c r="HT939" s="989"/>
      <c r="HU939" s="989"/>
      <c r="HV939" s="989"/>
      <c r="HW939" s="989"/>
      <c r="HX939" s="989"/>
      <c r="HY939" s="989"/>
      <c r="HZ939" s="989"/>
      <c r="IA939" s="989"/>
      <c r="IB939" s="989"/>
      <c r="IC939" s="989"/>
      <c r="ID939" s="989"/>
      <c r="IE939" s="989"/>
      <c r="IF939" s="989"/>
      <c r="IG939" s="989"/>
      <c r="IH939" s="989"/>
      <c r="II939" s="989"/>
      <c r="IJ939" s="989"/>
      <c r="IK939" s="989"/>
      <c r="IL939" s="989"/>
      <c r="IM939" s="989"/>
      <c r="IN939" s="989"/>
      <c r="IO939" s="989"/>
      <c r="IP939" s="989"/>
      <c r="IQ939" s="989"/>
      <c r="IR939" s="989"/>
      <c r="IS939" s="989"/>
      <c r="IT939" s="989"/>
      <c r="IU939" s="989"/>
      <c r="IV939" s="989"/>
      <c r="IW939" s="989"/>
      <c r="IX939" s="989"/>
      <c r="IY939" s="989"/>
      <c r="IZ939" s="989"/>
      <c r="JA939" s="989"/>
      <c r="JB939" s="989"/>
      <c r="JC939" s="989"/>
      <c r="JD939" s="989"/>
      <c r="JE939" s="989"/>
      <c r="JF939" s="989"/>
      <c r="JG939" s="989"/>
      <c r="JH939" s="989"/>
      <c r="JI939" s="989"/>
      <c r="JJ939" s="989"/>
      <c r="JK939" s="989"/>
      <c r="JL939" s="989"/>
      <c r="JM939" s="989"/>
      <c r="JN939" s="989"/>
      <c r="JO939" s="989"/>
      <c r="JP939" s="989"/>
      <c r="JQ939" s="989"/>
      <c r="JR939" s="989"/>
      <c r="JS939" s="989"/>
      <c r="JT939" s="989"/>
      <c r="JU939" s="989"/>
      <c r="JV939" s="989"/>
      <c r="JW939" s="989"/>
      <c r="JX939" s="989"/>
      <c r="JY939" s="989"/>
      <c r="JZ939" s="989"/>
      <c r="KA939" s="989"/>
      <c r="KB939" s="990"/>
    </row>
    <row r="940" spans="2:288" ht="15" customHeight="1" x14ac:dyDescent="0.25">
      <c r="B940" s="1590" t="s">
        <v>1866</v>
      </c>
      <c r="C940" s="1588" t="str">
        <v/>
      </c>
      <c r="D940" s="1588" t="str">
        <v/>
      </c>
      <c r="E940" s="1588" t="str">
        <v/>
      </c>
      <c r="F940" s="1588" t="str">
        <v/>
      </c>
      <c r="G940" s="1588" t="str">
        <v/>
      </c>
      <c r="H940" s="989"/>
      <c r="I940" s="989"/>
      <c r="J940" s="989"/>
      <c r="K940" s="989"/>
      <c r="L940" s="989"/>
      <c r="M940" s="989"/>
      <c r="N940" s="989"/>
      <c r="O940" s="989"/>
      <c r="P940" s="989"/>
      <c r="Q940" s="989"/>
      <c r="R940" s="989"/>
      <c r="S940" s="989"/>
      <c r="T940" s="989"/>
      <c r="U940" s="989"/>
      <c r="V940" s="989"/>
      <c r="W940" s="989"/>
      <c r="X940" s="989"/>
      <c r="Y940" s="989"/>
      <c r="Z940" s="989"/>
      <c r="AA940" s="989"/>
      <c r="AB940" s="989"/>
      <c r="AC940" s="989"/>
      <c r="AD940" s="989"/>
      <c r="AE940" s="989"/>
      <c r="AF940" s="989"/>
      <c r="AG940" s="989"/>
      <c r="AH940" s="989"/>
      <c r="AI940" s="989"/>
      <c r="AJ940" s="989"/>
      <c r="AK940" s="989"/>
      <c r="AL940" s="989"/>
      <c r="AM940" s="989"/>
      <c r="AN940" s="989"/>
      <c r="AO940" s="989"/>
      <c r="AP940" s="989"/>
      <c r="AQ940" s="989"/>
      <c r="AR940" s="989"/>
      <c r="AS940" s="989"/>
      <c r="AT940" s="989"/>
      <c r="AU940" s="989"/>
      <c r="AV940" s="989"/>
      <c r="AW940" s="989"/>
      <c r="AX940" s="989"/>
      <c r="AY940" s="989"/>
      <c r="AZ940" s="989"/>
      <c r="BA940" s="989"/>
      <c r="BB940" s="989"/>
      <c r="BC940" s="989"/>
      <c r="BD940" s="989"/>
      <c r="BE940" s="989"/>
      <c r="BF940" s="989"/>
      <c r="BG940" s="989"/>
      <c r="BH940" s="989"/>
      <c r="BI940" s="989"/>
      <c r="BJ940" s="989"/>
      <c r="BK940" s="989"/>
      <c r="BL940" s="989"/>
      <c r="BM940" s="989"/>
      <c r="BN940" s="989"/>
      <c r="BO940" s="989"/>
      <c r="BP940" s="989"/>
      <c r="BQ940" s="989"/>
      <c r="BR940" s="989"/>
      <c r="BS940" s="989"/>
      <c r="BT940" s="989"/>
      <c r="BU940" s="989"/>
      <c r="BV940" s="989"/>
      <c r="BW940" s="989"/>
      <c r="BX940" s="989"/>
      <c r="BY940" s="989"/>
      <c r="BZ940" s="989"/>
      <c r="CA940" s="989"/>
      <c r="CB940" s="989"/>
      <c r="CC940" s="989"/>
      <c r="CD940" s="989"/>
      <c r="CE940" s="989"/>
      <c r="CF940" s="989"/>
      <c r="CG940" s="989"/>
      <c r="CH940" s="989"/>
      <c r="CI940" s="989"/>
      <c r="CJ940" s="989"/>
      <c r="CK940" s="989"/>
      <c r="CL940" s="989"/>
      <c r="CM940" s="989"/>
      <c r="CN940" s="989"/>
      <c r="CO940" s="989"/>
      <c r="CP940" s="989"/>
      <c r="CQ940" s="989"/>
      <c r="CR940" s="989"/>
      <c r="CS940" s="989"/>
      <c r="CT940" s="989"/>
      <c r="CU940" s="989"/>
      <c r="CV940" s="989"/>
      <c r="CW940" s="989"/>
      <c r="CX940" s="989"/>
      <c r="CY940" s="989"/>
      <c r="CZ940" s="989"/>
      <c r="DA940" s="989"/>
      <c r="DB940" s="989"/>
      <c r="DC940" s="989"/>
      <c r="DD940" s="989"/>
      <c r="DE940" s="989"/>
      <c r="DF940" s="989"/>
      <c r="DG940" s="989"/>
      <c r="DH940" s="989"/>
      <c r="DI940" s="989"/>
      <c r="DJ940" s="989"/>
      <c r="DK940" s="989"/>
      <c r="DL940" s="989"/>
      <c r="DM940" s="989"/>
      <c r="DN940" s="989"/>
      <c r="DO940" s="989"/>
      <c r="DP940" s="989"/>
      <c r="DQ940" s="989"/>
      <c r="DR940" s="989"/>
      <c r="DS940" s="989"/>
      <c r="DT940" s="989"/>
      <c r="DU940" s="989"/>
      <c r="DV940" s="989"/>
      <c r="DW940" s="989"/>
      <c r="DX940" s="989"/>
      <c r="DY940" s="989"/>
      <c r="DZ940" s="989"/>
      <c r="EA940" s="989"/>
      <c r="EB940" s="989"/>
      <c r="EC940" s="989"/>
      <c r="ED940" s="989"/>
      <c r="EE940" s="989"/>
      <c r="EF940" s="989"/>
      <c r="EG940" s="989"/>
      <c r="EH940" s="989"/>
      <c r="EI940" s="989"/>
      <c r="EJ940" s="989"/>
      <c r="EK940" s="989"/>
      <c r="EL940" s="989"/>
      <c r="EM940" s="989"/>
      <c r="EN940" s="989"/>
      <c r="EO940" s="989"/>
      <c r="EP940" s="989"/>
      <c r="EQ940" s="989"/>
      <c r="ER940" s="989"/>
      <c r="ES940" s="989"/>
      <c r="ET940" s="989"/>
      <c r="EU940" s="989"/>
      <c r="EV940" s="989"/>
      <c r="EW940" s="989"/>
      <c r="EX940" s="989"/>
      <c r="EY940" s="989"/>
      <c r="EZ940" s="989"/>
      <c r="FA940" s="989"/>
      <c r="FB940" s="989"/>
      <c r="FC940" s="989"/>
      <c r="FD940" s="989"/>
      <c r="FE940" s="989"/>
      <c r="FF940" s="989"/>
      <c r="FG940" s="989"/>
      <c r="FH940" s="989"/>
      <c r="FI940" s="989"/>
      <c r="FJ940" s="989"/>
      <c r="FK940" s="989"/>
      <c r="FL940" s="989"/>
      <c r="FM940" s="989"/>
      <c r="FN940" s="989"/>
      <c r="FO940" s="989"/>
      <c r="FP940" s="989"/>
      <c r="FQ940" s="989"/>
      <c r="FR940" s="989"/>
      <c r="FS940" s="989"/>
      <c r="FT940" s="989"/>
      <c r="FU940" s="989"/>
      <c r="FV940" s="989"/>
      <c r="FW940" s="989"/>
      <c r="FX940" s="989"/>
      <c r="FY940" s="989"/>
      <c r="FZ940" s="989"/>
      <c r="GA940" s="989"/>
      <c r="GB940" s="989"/>
      <c r="GC940" s="989"/>
      <c r="GD940" s="989"/>
      <c r="GE940" s="989"/>
      <c r="GF940" s="989"/>
      <c r="GG940" s="989"/>
      <c r="GH940" s="989"/>
      <c r="GI940" s="989"/>
      <c r="GJ940" s="989"/>
      <c r="GK940" s="989"/>
      <c r="GL940" s="989"/>
      <c r="GM940" s="989"/>
      <c r="GN940" s="989"/>
      <c r="GO940" s="989"/>
      <c r="GP940" s="989"/>
      <c r="GQ940" s="989"/>
      <c r="GR940" s="989"/>
      <c r="GS940" s="989"/>
      <c r="GT940" s="989"/>
      <c r="GU940" s="989"/>
      <c r="GV940" s="989"/>
      <c r="GW940" s="989"/>
      <c r="GX940" s="989"/>
      <c r="GY940" s="989"/>
      <c r="GZ940" s="989"/>
      <c r="HA940" s="989"/>
      <c r="HB940" s="989"/>
      <c r="HC940" s="989"/>
      <c r="HD940" s="989"/>
      <c r="HE940" s="989"/>
      <c r="HF940" s="989"/>
      <c r="HG940" s="989"/>
      <c r="HH940" s="989"/>
      <c r="HI940" s="989"/>
      <c r="HJ940" s="989"/>
      <c r="HK940" s="989"/>
      <c r="HL940" s="989"/>
      <c r="HM940" s="989"/>
      <c r="HN940" s="989"/>
      <c r="HO940" s="989"/>
      <c r="HP940" s="989"/>
      <c r="HQ940" s="989"/>
      <c r="HR940" s="989"/>
      <c r="HS940" s="989"/>
      <c r="HT940" s="989"/>
      <c r="HU940" s="989"/>
      <c r="HV940" s="989"/>
      <c r="HW940" s="989"/>
      <c r="HX940" s="989"/>
      <c r="HY940" s="989"/>
      <c r="HZ940" s="989"/>
      <c r="IA940" s="989"/>
      <c r="IB940" s="989"/>
      <c r="IC940" s="989"/>
      <c r="ID940" s="989"/>
      <c r="IE940" s="989"/>
      <c r="IF940" s="989"/>
      <c r="IG940" s="989"/>
      <c r="IH940" s="989"/>
      <c r="II940" s="989"/>
      <c r="IJ940" s="989"/>
      <c r="IK940" s="989"/>
      <c r="IL940" s="989"/>
      <c r="IM940" s="989"/>
      <c r="IN940" s="989"/>
      <c r="IO940" s="989"/>
      <c r="IP940" s="989"/>
      <c r="IQ940" s="989"/>
      <c r="IR940" s="989"/>
      <c r="IS940" s="989"/>
      <c r="IT940" s="989"/>
      <c r="IU940" s="989"/>
      <c r="IV940" s="989"/>
      <c r="IW940" s="989"/>
      <c r="IX940" s="989"/>
      <c r="IY940" s="989"/>
      <c r="IZ940" s="989"/>
      <c r="JA940" s="989"/>
      <c r="JB940" s="989"/>
      <c r="JC940" s="989"/>
      <c r="JD940" s="989"/>
      <c r="JE940" s="989"/>
      <c r="JF940" s="989"/>
      <c r="JG940" s="989"/>
      <c r="JH940" s="989"/>
      <c r="JI940" s="989"/>
      <c r="JJ940" s="989"/>
      <c r="JK940" s="989"/>
      <c r="JL940" s="989"/>
      <c r="JM940" s="989"/>
      <c r="JN940" s="989"/>
      <c r="JO940" s="989"/>
      <c r="JP940" s="989"/>
      <c r="JQ940" s="989"/>
      <c r="JR940" s="989"/>
      <c r="JS940" s="989"/>
      <c r="JT940" s="989"/>
      <c r="JU940" s="989"/>
      <c r="JV940" s="989"/>
      <c r="JW940" s="989"/>
      <c r="JX940" s="989"/>
      <c r="JY940" s="989"/>
      <c r="JZ940" s="989"/>
      <c r="KA940" s="989"/>
      <c r="KB940" s="990"/>
    </row>
    <row r="941" spans="2:288" ht="15" customHeight="1" x14ac:dyDescent="0.25">
      <c r="B941" s="1590" t="s">
        <v>1867</v>
      </c>
      <c r="C941" s="1588" t="str">
        <v/>
      </c>
      <c r="D941" s="1588" t="str">
        <v/>
      </c>
      <c r="E941" s="1588" t="str">
        <v/>
      </c>
      <c r="F941" s="1588" t="str">
        <v/>
      </c>
      <c r="G941" s="1588" t="str">
        <v/>
      </c>
      <c r="H941" s="989"/>
      <c r="I941" s="989"/>
      <c r="J941" s="989"/>
      <c r="K941" s="989"/>
      <c r="L941" s="989"/>
      <c r="M941" s="989"/>
      <c r="N941" s="989"/>
      <c r="O941" s="989"/>
      <c r="P941" s="989"/>
      <c r="Q941" s="989"/>
      <c r="R941" s="989"/>
      <c r="S941" s="989"/>
      <c r="T941" s="989"/>
      <c r="U941" s="989"/>
      <c r="V941" s="989"/>
      <c r="W941" s="989"/>
      <c r="X941" s="989"/>
      <c r="Y941" s="989"/>
      <c r="Z941" s="989"/>
      <c r="AA941" s="989"/>
      <c r="AB941" s="989"/>
      <c r="AC941" s="989"/>
      <c r="AD941" s="989"/>
      <c r="AE941" s="989"/>
      <c r="AF941" s="989"/>
      <c r="AG941" s="989"/>
      <c r="AH941" s="989"/>
      <c r="AI941" s="989"/>
      <c r="AJ941" s="989"/>
      <c r="AK941" s="989"/>
      <c r="AL941" s="989"/>
      <c r="AM941" s="989"/>
      <c r="AN941" s="989"/>
      <c r="AO941" s="989"/>
      <c r="AP941" s="989"/>
      <c r="AQ941" s="989"/>
      <c r="AR941" s="989"/>
      <c r="AS941" s="989"/>
      <c r="AT941" s="989"/>
      <c r="AU941" s="989"/>
      <c r="AV941" s="989"/>
      <c r="AW941" s="989"/>
      <c r="AX941" s="989"/>
      <c r="AY941" s="989"/>
      <c r="AZ941" s="989"/>
      <c r="BA941" s="989"/>
      <c r="BB941" s="989"/>
      <c r="BC941" s="989"/>
      <c r="BD941" s="989"/>
      <c r="BE941" s="989"/>
      <c r="BF941" s="989"/>
      <c r="BG941" s="989"/>
      <c r="BH941" s="989"/>
      <c r="BI941" s="989"/>
      <c r="BJ941" s="989"/>
      <c r="BK941" s="989"/>
      <c r="BL941" s="989"/>
      <c r="BM941" s="989"/>
      <c r="BN941" s="989"/>
      <c r="BO941" s="989"/>
      <c r="BP941" s="989"/>
      <c r="BQ941" s="989"/>
      <c r="BR941" s="989"/>
      <c r="BS941" s="989"/>
      <c r="BT941" s="989"/>
      <c r="BU941" s="989"/>
      <c r="BV941" s="989"/>
      <c r="BW941" s="989"/>
      <c r="BX941" s="989"/>
      <c r="BY941" s="989"/>
      <c r="BZ941" s="989"/>
      <c r="CA941" s="989"/>
      <c r="CB941" s="989"/>
      <c r="CC941" s="989"/>
      <c r="CD941" s="989"/>
      <c r="CE941" s="989"/>
      <c r="CF941" s="989"/>
      <c r="CG941" s="989"/>
      <c r="CH941" s="989"/>
      <c r="CI941" s="989"/>
      <c r="CJ941" s="989"/>
      <c r="CK941" s="989"/>
      <c r="CL941" s="989"/>
      <c r="CM941" s="989"/>
      <c r="CN941" s="989"/>
      <c r="CO941" s="989"/>
      <c r="CP941" s="989"/>
      <c r="CQ941" s="989"/>
      <c r="CR941" s="989"/>
      <c r="CS941" s="989"/>
      <c r="CT941" s="989"/>
      <c r="CU941" s="989"/>
      <c r="CV941" s="989"/>
      <c r="CW941" s="989"/>
      <c r="CX941" s="989"/>
      <c r="CY941" s="989"/>
      <c r="CZ941" s="989"/>
      <c r="DA941" s="989"/>
      <c r="DB941" s="989"/>
      <c r="DC941" s="989"/>
      <c r="DD941" s="989"/>
      <c r="DE941" s="989"/>
      <c r="DF941" s="989"/>
      <c r="DG941" s="989"/>
      <c r="DH941" s="989"/>
      <c r="DI941" s="989"/>
      <c r="DJ941" s="989"/>
      <c r="DK941" s="989"/>
      <c r="DL941" s="989"/>
      <c r="DM941" s="989"/>
      <c r="DN941" s="989"/>
      <c r="DO941" s="989"/>
      <c r="DP941" s="989"/>
      <c r="DQ941" s="989"/>
      <c r="DR941" s="989"/>
      <c r="DS941" s="989"/>
      <c r="DT941" s="989"/>
      <c r="DU941" s="989"/>
      <c r="DV941" s="989"/>
      <c r="DW941" s="989"/>
      <c r="DX941" s="989"/>
      <c r="DY941" s="989"/>
      <c r="DZ941" s="989"/>
      <c r="EA941" s="989"/>
      <c r="EB941" s="989"/>
      <c r="EC941" s="989"/>
      <c r="ED941" s="989"/>
      <c r="EE941" s="989"/>
      <c r="EF941" s="989"/>
      <c r="EG941" s="989"/>
      <c r="EH941" s="989"/>
      <c r="EI941" s="989"/>
      <c r="EJ941" s="989"/>
      <c r="EK941" s="989"/>
      <c r="EL941" s="989"/>
      <c r="EM941" s="989"/>
      <c r="EN941" s="989"/>
      <c r="EO941" s="989"/>
      <c r="EP941" s="989"/>
      <c r="EQ941" s="989"/>
      <c r="ER941" s="989"/>
      <c r="ES941" s="989"/>
      <c r="ET941" s="989"/>
      <c r="EU941" s="989"/>
      <c r="EV941" s="989"/>
      <c r="EW941" s="989"/>
      <c r="EX941" s="989"/>
      <c r="EY941" s="989"/>
      <c r="EZ941" s="989"/>
      <c r="FA941" s="989"/>
      <c r="FB941" s="989"/>
      <c r="FC941" s="989"/>
      <c r="FD941" s="989"/>
      <c r="FE941" s="989"/>
      <c r="FF941" s="989"/>
      <c r="FG941" s="989"/>
      <c r="FH941" s="989"/>
      <c r="FI941" s="989"/>
      <c r="FJ941" s="989"/>
      <c r="FK941" s="989"/>
      <c r="FL941" s="989"/>
      <c r="FM941" s="989"/>
      <c r="FN941" s="989"/>
      <c r="FO941" s="989"/>
      <c r="FP941" s="989"/>
      <c r="FQ941" s="989"/>
      <c r="FR941" s="989"/>
      <c r="FS941" s="989"/>
      <c r="FT941" s="989"/>
      <c r="FU941" s="989"/>
      <c r="FV941" s="989"/>
      <c r="FW941" s="989"/>
      <c r="FX941" s="989"/>
      <c r="FY941" s="989"/>
      <c r="FZ941" s="989"/>
      <c r="GA941" s="989"/>
      <c r="GB941" s="989"/>
      <c r="GC941" s="989"/>
      <c r="GD941" s="989"/>
      <c r="GE941" s="989"/>
      <c r="GF941" s="989"/>
      <c r="GG941" s="989"/>
      <c r="GH941" s="989"/>
      <c r="GI941" s="989"/>
      <c r="GJ941" s="989"/>
      <c r="GK941" s="989"/>
      <c r="GL941" s="989"/>
      <c r="GM941" s="989"/>
      <c r="GN941" s="989"/>
      <c r="GO941" s="989"/>
      <c r="GP941" s="989"/>
      <c r="GQ941" s="989"/>
      <c r="GR941" s="989"/>
      <c r="GS941" s="989"/>
      <c r="GT941" s="989"/>
      <c r="GU941" s="989"/>
      <c r="GV941" s="989"/>
      <c r="GW941" s="989"/>
      <c r="GX941" s="989"/>
      <c r="GY941" s="989"/>
      <c r="GZ941" s="989"/>
      <c r="HA941" s="989"/>
      <c r="HB941" s="989"/>
      <c r="HC941" s="989"/>
      <c r="HD941" s="989"/>
      <c r="HE941" s="989"/>
      <c r="HF941" s="989"/>
      <c r="HG941" s="989"/>
      <c r="HH941" s="989"/>
      <c r="HI941" s="989"/>
      <c r="HJ941" s="989"/>
      <c r="HK941" s="989"/>
      <c r="HL941" s="989"/>
      <c r="HM941" s="989"/>
      <c r="HN941" s="989"/>
      <c r="HO941" s="989"/>
      <c r="HP941" s="989"/>
      <c r="HQ941" s="989"/>
      <c r="HR941" s="989"/>
      <c r="HS941" s="989"/>
      <c r="HT941" s="989"/>
      <c r="HU941" s="989"/>
      <c r="HV941" s="989"/>
      <c r="HW941" s="989"/>
      <c r="HX941" s="989"/>
      <c r="HY941" s="989"/>
      <c r="HZ941" s="989"/>
      <c r="IA941" s="989"/>
      <c r="IB941" s="989"/>
      <c r="IC941" s="989"/>
      <c r="ID941" s="989"/>
      <c r="IE941" s="989"/>
      <c r="IF941" s="989"/>
      <c r="IG941" s="989"/>
      <c r="IH941" s="989"/>
      <c r="II941" s="989"/>
      <c r="IJ941" s="989"/>
      <c r="IK941" s="989"/>
      <c r="IL941" s="989"/>
      <c r="IM941" s="989"/>
      <c r="IN941" s="989"/>
      <c r="IO941" s="989"/>
      <c r="IP941" s="989"/>
      <c r="IQ941" s="989"/>
      <c r="IR941" s="989"/>
      <c r="IS941" s="989"/>
      <c r="IT941" s="989"/>
      <c r="IU941" s="989"/>
      <c r="IV941" s="989"/>
      <c r="IW941" s="989"/>
      <c r="IX941" s="989"/>
      <c r="IY941" s="989"/>
      <c r="IZ941" s="989"/>
      <c r="JA941" s="989"/>
      <c r="JB941" s="989"/>
      <c r="JC941" s="989"/>
      <c r="JD941" s="989"/>
      <c r="JE941" s="989"/>
      <c r="JF941" s="989"/>
      <c r="JG941" s="989"/>
      <c r="JH941" s="989"/>
      <c r="JI941" s="989"/>
      <c r="JJ941" s="989"/>
      <c r="JK941" s="989"/>
      <c r="JL941" s="989"/>
      <c r="JM941" s="989"/>
      <c r="JN941" s="989"/>
      <c r="JO941" s="989"/>
      <c r="JP941" s="989"/>
      <c r="JQ941" s="989"/>
      <c r="JR941" s="989"/>
      <c r="JS941" s="989"/>
      <c r="JT941" s="989"/>
      <c r="JU941" s="989"/>
      <c r="JV941" s="989"/>
      <c r="JW941" s="989"/>
      <c r="JX941" s="989"/>
      <c r="JY941" s="989"/>
      <c r="JZ941" s="989"/>
      <c r="KA941" s="989"/>
      <c r="KB941" s="990"/>
    </row>
    <row r="942" spans="2:288" ht="15" customHeight="1" x14ac:dyDescent="0.25">
      <c r="B942" s="1590" t="s">
        <v>1868</v>
      </c>
      <c r="C942" s="1588" t="str">
        <v/>
      </c>
      <c r="D942" s="1588" t="str">
        <v/>
      </c>
      <c r="E942" s="1588" t="str">
        <v/>
      </c>
      <c r="F942" s="1588" t="str">
        <v/>
      </c>
      <c r="G942" s="1588" t="str">
        <v/>
      </c>
      <c r="H942" s="989"/>
      <c r="I942" s="989"/>
      <c r="J942" s="989"/>
      <c r="K942" s="989"/>
      <c r="L942" s="989"/>
      <c r="M942" s="989"/>
      <c r="N942" s="989"/>
      <c r="O942" s="989"/>
      <c r="P942" s="989"/>
      <c r="Q942" s="989"/>
      <c r="R942" s="989"/>
      <c r="S942" s="989"/>
      <c r="T942" s="989"/>
      <c r="U942" s="989"/>
      <c r="V942" s="989"/>
      <c r="W942" s="989"/>
      <c r="X942" s="989"/>
      <c r="Y942" s="989"/>
      <c r="Z942" s="989"/>
      <c r="AA942" s="989"/>
      <c r="AB942" s="989"/>
      <c r="AC942" s="989"/>
      <c r="AD942" s="989"/>
      <c r="AE942" s="989"/>
      <c r="AF942" s="989"/>
      <c r="AG942" s="989"/>
      <c r="AH942" s="989"/>
      <c r="AI942" s="989"/>
      <c r="AJ942" s="989"/>
      <c r="AK942" s="989"/>
      <c r="AL942" s="989"/>
      <c r="AM942" s="989"/>
      <c r="AN942" s="989"/>
      <c r="AO942" s="989"/>
      <c r="AP942" s="989"/>
      <c r="AQ942" s="989"/>
      <c r="AR942" s="989"/>
      <c r="AS942" s="989"/>
      <c r="AT942" s="989"/>
      <c r="AU942" s="989"/>
      <c r="AV942" s="989"/>
      <c r="AW942" s="989"/>
      <c r="AX942" s="989"/>
      <c r="AY942" s="989"/>
      <c r="AZ942" s="989"/>
      <c r="BA942" s="989"/>
      <c r="BB942" s="989"/>
      <c r="BC942" s="989"/>
      <c r="BD942" s="989"/>
      <c r="BE942" s="989"/>
      <c r="BF942" s="989"/>
      <c r="BG942" s="989"/>
      <c r="BH942" s="989"/>
      <c r="BI942" s="989"/>
      <c r="BJ942" s="989"/>
      <c r="BK942" s="989"/>
      <c r="BL942" s="989"/>
      <c r="BM942" s="989"/>
      <c r="BN942" s="989"/>
      <c r="BO942" s="989"/>
      <c r="BP942" s="989"/>
      <c r="BQ942" s="989"/>
      <c r="BR942" s="989"/>
      <c r="BS942" s="989"/>
      <c r="BT942" s="989"/>
      <c r="BU942" s="989"/>
      <c r="BV942" s="989"/>
      <c r="BW942" s="989"/>
      <c r="BX942" s="989"/>
      <c r="BY942" s="989"/>
      <c r="BZ942" s="989"/>
      <c r="CA942" s="989"/>
      <c r="CB942" s="989"/>
      <c r="CC942" s="989"/>
      <c r="CD942" s="989"/>
      <c r="CE942" s="989"/>
      <c r="CF942" s="989"/>
      <c r="CG942" s="989"/>
      <c r="CH942" s="989"/>
      <c r="CI942" s="989"/>
      <c r="CJ942" s="989"/>
      <c r="CK942" s="989"/>
      <c r="CL942" s="989"/>
      <c r="CM942" s="989"/>
      <c r="CN942" s="989"/>
      <c r="CO942" s="989"/>
      <c r="CP942" s="989"/>
      <c r="CQ942" s="989"/>
      <c r="CR942" s="989"/>
      <c r="CS942" s="989"/>
      <c r="CT942" s="989"/>
      <c r="CU942" s="989"/>
      <c r="CV942" s="989"/>
      <c r="CW942" s="989"/>
      <c r="CX942" s="989"/>
      <c r="CY942" s="989"/>
      <c r="CZ942" s="989"/>
      <c r="DA942" s="989"/>
      <c r="DB942" s="989"/>
      <c r="DC942" s="989"/>
      <c r="DD942" s="989"/>
      <c r="DE942" s="989"/>
      <c r="DF942" s="989"/>
      <c r="DG942" s="989"/>
      <c r="DH942" s="989"/>
      <c r="DI942" s="989"/>
      <c r="DJ942" s="989"/>
      <c r="DK942" s="989"/>
      <c r="DL942" s="989"/>
      <c r="DM942" s="989"/>
      <c r="DN942" s="989"/>
      <c r="DO942" s="989"/>
      <c r="DP942" s="989"/>
      <c r="DQ942" s="989"/>
      <c r="DR942" s="989"/>
      <c r="DS942" s="989"/>
      <c r="DT942" s="989"/>
      <c r="DU942" s="989"/>
      <c r="DV942" s="989"/>
      <c r="DW942" s="989"/>
      <c r="DX942" s="989"/>
      <c r="DY942" s="989"/>
      <c r="DZ942" s="989"/>
      <c r="EA942" s="989"/>
      <c r="EB942" s="989"/>
      <c r="EC942" s="989"/>
      <c r="ED942" s="989"/>
      <c r="EE942" s="989"/>
      <c r="EF942" s="989"/>
      <c r="EG942" s="989"/>
      <c r="EH942" s="989"/>
      <c r="EI942" s="989"/>
      <c r="EJ942" s="989"/>
      <c r="EK942" s="989"/>
      <c r="EL942" s="989"/>
      <c r="EM942" s="989"/>
      <c r="EN942" s="989"/>
      <c r="EO942" s="989"/>
      <c r="EP942" s="989"/>
      <c r="EQ942" s="989"/>
      <c r="ER942" s="989"/>
      <c r="ES942" s="989"/>
      <c r="ET942" s="989"/>
      <c r="EU942" s="989"/>
      <c r="EV942" s="989"/>
      <c r="EW942" s="989"/>
      <c r="EX942" s="989"/>
      <c r="EY942" s="989"/>
      <c r="EZ942" s="989"/>
      <c r="FA942" s="989"/>
      <c r="FB942" s="989"/>
      <c r="FC942" s="989"/>
      <c r="FD942" s="989"/>
      <c r="FE942" s="989"/>
      <c r="FF942" s="989"/>
      <c r="FG942" s="989"/>
      <c r="FH942" s="989"/>
      <c r="FI942" s="989"/>
      <c r="FJ942" s="989"/>
      <c r="FK942" s="989"/>
      <c r="FL942" s="989"/>
      <c r="FM942" s="989"/>
      <c r="FN942" s="989"/>
      <c r="FO942" s="989"/>
      <c r="FP942" s="989"/>
      <c r="FQ942" s="989"/>
      <c r="FR942" s="989"/>
      <c r="FS942" s="989"/>
      <c r="FT942" s="989"/>
      <c r="FU942" s="989"/>
      <c r="FV942" s="989"/>
      <c r="FW942" s="989"/>
      <c r="FX942" s="989"/>
      <c r="FY942" s="989"/>
      <c r="FZ942" s="989"/>
      <c r="GA942" s="989"/>
      <c r="GB942" s="989"/>
      <c r="GC942" s="989"/>
      <c r="GD942" s="989"/>
      <c r="GE942" s="989"/>
      <c r="GF942" s="989"/>
      <c r="GG942" s="989"/>
      <c r="GH942" s="989"/>
      <c r="GI942" s="989"/>
      <c r="GJ942" s="989"/>
      <c r="GK942" s="989"/>
      <c r="GL942" s="989"/>
      <c r="GM942" s="989"/>
      <c r="GN942" s="989"/>
      <c r="GO942" s="989"/>
      <c r="GP942" s="989"/>
      <c r="GQ942" s="989"/>
      <c r="GR942" s="989"/>
      <c r="GS942" s="989"/>
      <c r="GT942" s="989"/>
      <c r="GU942" s="989"/>
      <c r="GV942" s="989"/>
      <c r="GW942" s="989"/>
      <c r="GX942" s="989"/>
      <c r="GY942" s="989"/>
      <c r="GZ942" s="989"/>
      <c r="HA942" s="989"/>
      <c r="HB942" s="989"/>
      <c r="HC942" s="989"/>
      <c r="HD942" s="989"/>
      <c r="HE942" s="989"/>
      <c r="HF942" s="989"/>
      <c r="HG942" s="989"/>
      <c r="HH942" s="989"/>
      <c r="HI942" s="989"/>
      <c r="HJ942" s="989"/>
      <c r="HK942" s="989"/>
      <c r="HL942" s="989"/>
      <c r="HM942" s="989"/>
      <c r="HN942" s="989"/>
      <c r="HO942" s="989"/>
      <c r="HP942" s="989"/>
      <c r="HQ942" s="989"/>
      <c r="HR942" s="989"/>
      <c r="HS942" s="989"/>
      <c r="HT942" s="989"/>
      <c r="HU942" s="989"/>
      <c r="HV942" s="989"/>
      <c r="HW942" s="989"/>
      <c r="HX942" s="989"/>
      <c r="HY942" s="989"/>
      <c r="HZ942" s="989"/>
      <c r="IA942" s="989"/>
      <c r="IB942" s="989"/>
      <c r="IC942" s="989"/>
      <c r="ID942" s="989"/>
      <c r="IE942" s="989"/>
      <c r="IF942" s="989"/>
      <c r="IG942" s="989"/>
      <c r="IH942" s="989"/>
      <c r="II942" s="989"/>
      <c r="IJ942" s="989"/>
      <c r="IK942" s="989"/>
      <c r="IL942" s="989"/>
      <c r="IM942" s="989"/>
      <c r="IN942" s="989"/>
      <c r="IO942" s="989"/>
      <c r="IP942" s="989"/>
      <c r="IQ942" s="989"/>
      <c r="IR942" s="989"/>
      <c r="IS942" s="989"/>
      <c r="IT942" s="989"/>
      <c r="IU942" s="989"/>
      <c r="IV942" s="989"/>
      <c r="IW942" s="989"/>
      <c r="IX942" s="989"/>
      <c r="IY942" s="989"/>
      <c r="IZ942" s="989"/>
      <c r="JA942" s="989"/>
      <c r="JB942" s="989"/>
      <c r="JC942" s="989"/>
      <c r="JD942" s="989"/>
      <c r="JE942" s="989"/>
      <c r="JF942" s="989"/>
      <c r="JG942" s="989"/>
      <c r="JH942" s="989"/>
      <c r="JI942" s="989"/>
      <c r="JJ942" s="989"/>
      <c r="JK942" s="989"/>
      <c r="JL942" s="989"/>
      <c r="JM942" s="989"/>
      <c r="JN942" s="989"/>
      <c r="JO942" s="989"/>
      <c r="JP942" s="989"/>
      <c r="JQ942" s="989"/>
      <c r="JR942" s="989"/>
      <c r="JS942" s="989"/>
      <c r="JT942" s="989"/>
      <c r="JU942" s="989"/>
      <c r="JV942" s="989"/>
      <c r="JW942" s="989"/>
      <c r="JX942" s="989"/>
      <c r="JY942" s="989"/>
      <c r="JZ942" s="989"/>
      <c r="KA942" s="989"/>
      <c r="KB942" s="990"/>
    </row>
    <row r="943" spans="2:288" ht="15" customHeight="1" x14ac:dyDescent="0.25">
      <c r="B943" s="1590" t="s">
        <v>1869</v>
      </c>
      <c r="C943" s="1588" t="str">
        <v/>
      </c>
      <c r="D943" s="1588" t="str">
        <v/>
      </c>
      <c r="E943" s="1588" t="str">
        <v/>
      </c>
      <c r="F943" s="1588" t="str">
        <v/>
      </c>
      <c r="G943" s="1588" t="str">
        <v/>
      </c>
      <c r="H943" s="989"/>
      <c r="I943" s="989"/>
      <c r="J943" s="989"/>
      <c r="K943" s="989"/>
      <c r="L943" s="989"/>
      <c r="M943" s="989"/>
      <c r="N943" s="989"/>
      <c r="O943" s="989"/>
      <c r="P943" s="989"/>
      <c r="Q943" s="989"/>
      <c r="R943" s="989"/>
      <c r="S943" s="989"/>
      <c r="T943" s="989"/>
      <c r="U943" s="989"/>
      <c r="V943" s="989"/>
      <c r="W943" s="989"/>
      <c r="X943" s="989"/>
      <c r="Y943" s="989"/>
      <c r="Z943" s="989"/>
      <c r="AA943" s="989"/>
      <c r="AB943" s="989"/>
      <c r="AC943" s="989"/>
      <c r="AD943" s="989"/>
      <c r="AE943" s="989"/>
      <c r="AF943" s="989"/>
      <c r="AG943" s="989"/>
      <c r="AH943" s="989"/>
      <c r="AI943" s="989"/>
      <c r="AJ943" s="989"/>
      <c r="AK943" s="989"/>
      <c r="AL943" s="989"/>
      <c r="AM943" s="989"/>
      <c r="AN943" s="989"/>
      <c r="AO943" s="989"/>
      <c r="AP943" s="989"/>
      <c r="AQ943" s="989"/>
      <c r="AR943" s="989"/>
      <c r="AS943" s="989"/>
      <c r="AT943" s="989"/>
      <c r="AU943" s="989"/>
      <c r="AV943" s="989"/>
      <c r="AW943" s="989"/>
      <c r="AX943" s="989"/>
      <c r="AY943" s="989"/>
      <c r="AZ943" s="989"/>
      <c r="BA943" s="989"/>
      <c r="BB943" s="989"/>
      <c r="BC943" s="989"/>
      <c r="BD943" s="989"/>
      <c r="BE943" s="989"/>
      <c r="BF943" s="989"/>
      <c r="BG943" s="989"/>
      <c r="BH943" s="989"/>
      <c r="BI943" s="989"/>
      <c r="BJ943" s="989"/>
      <c r="BK943" s="989"/>
      <c r="BL943" s="989"/>
      <c r="BM943" s="989"/>
      <c r="BN943" s="989"/>
      <c r="BO943" s="989"/>
      <c r="BP943" s="989"/>
      <c r="BQ943" s="989"/>
      <c r="BR943" s="989"/>
      <c r="BS943" s="989"/>
      <c r="BT943" s="989"/>
      <c r="BU943" s="989"/>
      <c r="BV943" s="989"/>
      <c r="BW943" s="989"/>
      <c r="BX943" s="989"/>
      <c r="BY943" s="989"/>
      <c r="BZ943" s="989"/>
      <c r="CA943" s="989"/>
      <c r="CB943" s="989"/>
      <c r="CC943" s="989"/>
      <c r="CD943" s="989"/>
      <c r="CE943" s="989"/>
      <c r="CF943" s="989"/>
      <c r="CG943" s="989"/>
      <c r="CH943" s="989"/>
      <c r="CI943" s="989"/>
      <c r="CJ943" s="989"/>
      <c r="CK943" s="989"/>
      <c r="CL943" s="989"/>
      <c r="CM943" s="989"/>
      <c r="CN943" s="989"/>
      <c r="CO943" s="989"/>
      <c r="CP943" s="989"/>
      <c r="CQ943" s="989"/>
      <c r="CR943" s="989"/>
      <c r="CS943" s="989"/>
      <c r="CT943" s="989"/>
      <c r="CU943" s="989"/>
      <c r="CV943" s="989"/>
      <c r="CW943" s="989"/>
      <c r="CX943" s="989"/>
      <c r="CY943" s="989"/>
      <c r="CZ943" s="989"/>
      <c r="DA943" s="989"/>
      <c r="DB943" s="989"/>
      <c r="DC943" s="989"/>
      <c r="DD943" s="989"/>
      <c r="DE943" s="989"/>
      <c r="DF943" s="989"/>
      <c r="DG943" s="989"/>
      <c r="DH943" s="989"/>
      <c r="DI943" s="989"/>
      <c r="DJ943" s="989"/>
      <c r="DK943" s="989"/>
      <c r="DL943" s="989"/>
      <c r="DM943" s="989"/>
      <c r="DN943" s="989"/>
      <c r="DO943" s="989"/>
      <c r="DP943" s="989"/>
      <c r="DQ943" s="989"/>
      <c r="DR943" s="989"/>
      <c r="DS943" s="989"/>
      <c r="DT943" s="989"/>
      <c r="DU943" s="989"/>
      <c r="DV943" s="989"/>
      <c r="DW943" s="989"/>
      <c r="DX943" s="989"/>
      <c r="DY943" s="989"/>
      <c r="DZ943" s="989"/>
      <c r="EA943" s="989"/>
      <c r="EB943" s="989"/>
      <c r="EC943" s="989"/>
      <c r="ED943" s="989"/>
      <c r="EE943" s="989"/>
      <c r="EF943" s="989"/>
      <c r="EG943" s="989"/>
      <c r="EH943" s="989"/>
      <c r="EI943" s="989"/>
      <c r="EJ943" s="989"/>
      <c r="EK943" s="989"/>
      <c r="EL943" s="989"/>
      <c r="EM943" s="989"/>
      <c r="EN943" s="989"/>
      <c r="EO943" s="989"/>
      <c r="EP943" s="989"/>
      <c r="EQ943" s="989"/>
      <c r="ER943" s="989"/>
      <c r="ES943" s="989"/>
      <c r="ET943" s="989"/>
      <c r="EU943" s="989"/>
      <c r="EV943" s="989"/>
      <c r="EW943" s="989"/>
      <c r="EX943" s="989"/>
      <c r="EY943" s="989"/>
      <c r="EZ943" s="989"/>
      <c r="FA943" s="989"/>
      <c r="FB943" s="989"/>
      <c r="FC943" s="989"/>
      <c r="FD943" s="989"/>
      <c r="FE943" s="989"/>
      <c r="FF943" s="989"/>
      <c r="FG943" s="989"/>
      <c r="FH943" s="989"/>
      <c r="FI943" s="989"/>
      <c r="FJ943" s="989"/>
      <c r="FK943" s="989"/>
      <c r="FL943" s="989"/>
      <c r="FM943" s="989"/>
      <c r="FN943" s="989"/>
      <c r="FO943" s="989"/>
      <c r="FP943" s="989"/>
      <c r="FQ943" s="989"/>
      <c r="FR943" s="989"/>
      <c r="FS943" s="989"/>
      <c r="FT943" s="989"/>
      <c r="FU943" s="989"/>
      <c r="FV943" s="989"/>
      <c r="FW943" s="989"/>
      <c r="FX943" s="989"/>
      <c r="FY943" s="989"/>
      <c r="FZ943" s="989"/>
      <c r="GA943" s="989"/>
      <c r="GB943" s="989"/>
      <c r="GC943" s="989"/>
      <c r="GD943" s="989"/>
      <c r="GE943" s="989"/>
      <c r="GF943" s="989"/>
      <c r="GG943" s="989"/>
      <c r="GH943" s="989"/>
      <c r="GI943" s="989"/>
      <c r="GJ943" s="989"/>
      <c r="GK943" s="989"/>
      <c r="GL943" s="989"/>
      <c r="GM943" s="989"/>
      <c r="GN943" s="989"/>
      <c r="GO943" s="989"/>
      <c r="GP943" s="989"/>
      <c r="GQ943" s="989"/>
      <c r="GR943" s="989"/>
      <c r="GS943" s="989"/>
      <c r="GT943" s="989"/>
      <c r="GU943" s="989"/>
      <c r="GV943" s="989"/>
      <c r="GW943" s="989"/>
      <c r="GX943" s="989"/>
      <c r="GY943" s="989"/>
      <c r="GZ943" s="989"/>
      <c r="HA943" s="989"/>
      <c r="HB943" s="989"/>
      <c r="HC943" s="989"/>
      <c r="HD943" s="989"/>
      <c r="HE943" s="989"/>
      <c r="HF943" s="989"/>
      <c r="HG943" s="989"/>
      <c r="HH943" s="989"/>
      <c r="HI943" s="989"/>
      <c r="HJ943" s="989"/>
      <c r="HK943" s="989"/>
      <c r="HL943" s="989"/>
      <c r="HM943" s="989"/>
      <c r="HN943" s="989"/>
      <c r="HO943" s="989"/>
      <c r="HP943" s="989"/>
      <c r="HQ943" s="989"/>
      <c r="HR943" s="989"/>
      <c r="HS943" s="989"/>
      <c r="HT943" s="989"/>
      <c r="HU943" s="989"/>
      <c r="HV943" s="989"/>
      <c r="HW943" s="989"/>
      <c r="HX943" s="989"/>
      <c r="HY943" s="989"/>
      <c r="HZ943" s="989"/>
      <c r="IA943" s="989"/>
      <c r="IB943" s="989"/>
      <c r="IC943" s="989"/>
      <c r="ID943" s="989"/>
      <c r="IE943" s="989"/>
      <c r="IF943" s="989"/>
      <c r="IG943" s="989"/>
      <c r="IH943" s="989"/>
      <c r="II943" s="989"/>
      <c r="IJ943" s="989"/>
      <c r="IK943" s="989"/>
      <c r="IL943" s="989"/>
      <c r="IM943" s="989"/>
      <c r="IN943" s="989"/>
      <c r="IO943" s="989"/>
      <c r="IP943" s="989"/>
      <c r="IQ943" s="989"/>
      <c r="IR943" s="989"/>
      <c r="IS943" s="989"/>
      <c r="IT943" s="989"/>
      <c r="IU943" s="989"/>
      <c r="IV943" s="989"/>
      <c r="IW943" s="989"/>
      <c r="IX943" s="989"/>
      <c r="IY943" s="989"/>
      <c r="IZ943" s="989"/>
      <c r="JA943" s="989"/>
      <c r="JB943" s="989"/>
      <c r="JC943" s="989"/>
      <c r="JD943" s="989"/>
      <c r="JE943" s="989"/>
      <c r="JF943" s="989"/>
      <c r="JG943" s="989"/>
      <c r="JH943" s="989"/>
      <c r="JI943" s="989"/>
      <c r="JJ943" s="989"/>
      <c r="JK943" s="989"/>
      <c r="JL943" s="989"/>
      <c r="JM943" s="989"/>
      <c r="JN943" s="989"/>
      <c r="JO943" s="989"/>
      <c r="JP943" s="989"/>
      <c r="JQ943" s="989"/>
      <c r="JR943" s="989"/>
      <c r="JS943" s="989"/>
      <c r="JT943" s="989"/>
      <c r="JU943" s="989"/>
      <c r="JV943" s="989"/>
      <c r="JW943" s="989"/>
      <c r="JX943" s="989"/>
      <c r="JY943" s="989"/>
      <c r="JZ943" s="989"/>
      <c r="KA943" s="989"/>
      <c r="KB943" s="990"/>
    </row>
    <row r="944" spans="2:288" ht="15" customHeight="1" x14ac:dyDescent="0.25">
      <c r="B944" s="1590" t="s">
        <v>1870</v>
      </c>
      <c r="C944" s="1588" t="str">
        <v/>
      </c>
      <c r="D944" s="1588" t="str">
        <v/>
      </c>
      <c r="E944" s="1588" t="str">
        <v/>
      </c>
      <c r="F944" s="1588" t="str">
        <v/>
      </c>
      <c r="G944" s="1588" t="str">
        <v/>
      </c>
      <c r="H944" s="989"/>
      <c r="I944" s="989"/>
      <c r="J944" s="989"/>
      <c r="K944" s="989"/>
      <c r="L944" s="989"/>
      <c r="M944" s="989"/>
      <c r="N944" s="989"/>
      <c r="O944" s="989"/>
      <c r="P944" s="989"/>
      <c r="Q944" s="989"/>
      <c r="R944" s="989"/>
      <c r="S944" s="989"/>
      <c r="T944" s="989"/>
      <c r="U944" s="989"/>
      <c r="V944" s="989"/>
      <c r="W944" s="989"/>
      <c r="X944" s="989"/>
      <c r="Y944" s="989"/>
      <c r="Z944" s="989"/>
      <c r="AA944" s="989"/>
      <c r="AB944" s="989"/>
      <c r="AC944" s="989"/>
      <c r="AD944" s="989"/>
      <c r="AE944" s="989"/>
      <c r="AF944" s="989"/>
      <c r="AG944" s="989"/>
      <c r="AH944" s="989"/>
      <c r="AI944" s="989"/>
      <c r="AJ944" s="989"/>
      <c r="AK944" s="989"/>
      <c r="AL944" s="989"/>
      <c r="AM944" s="989"/>
      <c r="AN944" s="989"/>
      <c r="AO944" s="989"/>
      <c r="AP944" s="989"/>
      <c r="AQ944" s="989"/>
      <c r="AR944" s="989"/>
      <c r="AS944" s="989"/>
      <c r="AT944" s="989"/>
      <c r="AU944" s="989"/>
      <c r="AV944" s="989"/>
      <c r="AW944" s="989"/>
      <c r="AX944" s="989"/>
      <c r="AY944" s="989"/>
      <c r="AZ944" s="989"/>
      <c r="BA944" s="989"/>
      <c r="BB944" s="989"/>
      <c r="BC944" s="989"/>
      <c r="BD944" s="989"/>
      <c r="BE944" s="989"/>
      <c r="BF944" s="989"/>
      <c r="BG944" s="989"/>
      <c r="BH944" s="989"/>
      <c r="BI944" s="989"/>
      <c r="BJ944" s="989"/>
      <c r="BK944" s="989"/>
      <c r="BL944" s="989"/>
      <c r="BM944" s="989"/>
      <c r="BN944" s="989"/>
      <c r="BO944" s="989"/>
      <c r="BP944" s="989"/>
      <c r="BQ944" s="989"/>
      <c r="BR944" s="989"/>
      <c r="BS944" s="989"/>
      <c r="BT944" s="989"/>
      <c r="BU944" s="989"/>
      <c r="BV944" s="989"/>
      <c r="BW944" s="989"/>
      <c r="BX944" s="989"/>
      <c r="BY944" s="989"/>
      <c r="BZ944" s="989"/>
      <c r="CA944" s="989"/>
      <c r="CB944" s="989"/>
      <c r="CC944" s="989"/>
      <c r="CD944" s="989"/>
      <c r="CE944" s="989"/>
      <c r="CF944" s="989"/>
      <c r="CG944" s="989"/>
      <c r="CH944" s="989"/>
      <c r="CI944" s="989"/>
      <c r="CJ944" s="989"/>
      <c r="CK944" s="989"/>
      <c r="CL944" s="989"/>
      <c r="CM944" s="989"/>
      <c r="CN944" s="989"/>
      <c r="CO944" s="989"/>
      <c r="CP944" s="989"/>
      <c r="CQ944" s="989"/>
      <c r="CR944" s="989"/>
      <c r="CS944" s="989"/>
      <c r="CT944" s="989"/>
      <c r="CU944" s="989"/>
      <c r="CV944" s="989"/>
      <c r="CW944" s="989"/>
      <c r="CX944" s="989"/>
      <c r="CY944" s="989"/>
      <c r="CZ944" s="989"/>
      <c r="DA944" s="989"/>
      <c r="DB944" s="989"/>
      <c r="DC944" s="989"/>
      <c r="DD944" s="989"/>
      <c r="DE944" s="989"/>
      <c r="DF944" s="989"/>
      <c r="DG944" s="989"/>
      <c r="DH944" s="989"/>
      <c r="DI944" s="989"/>
      <c r="DJ944" s="989"/>
      <c r="DK944" s="989"/>
      <c r="DL944" s="989"/>
      <c r="DM944" s="989"/>
      <c r="DN944" s="989"/>
      <c r="DO944" s="989"/>
      <c r="DP944" s="989"/>
      <c r="DQ944" s="989"/>
      <c r="DR944" s="989"/>
      <c r="DS944" s="989"/>
      <c r="DT944" s="989"/>
      <c r="DU944" s="989"/>
      <c r="DV944" s="989"/>
      <c r="DW944" s="989"/>
      <c r="DX944" s="989"/>
      <c r="DY944" s="989"/>
      <c r="DZ944" s="989"/>
      <c r="EA944" s="989"/>
      <c r="EB944" s="989"/>
      <c r="EC944" s="989"/>
      <c r="ED944" s="989"/>
      <c r="EE944" s="989"/>
      <c r="EF944" s="989"/>
      <c r="EG944" s="989"/>
      <c r="EH944" s="989"/>
      <c r="EI944" s="989"/>
      <c r="EJ944" s="989"/>
      <c r="EK944" s="989"/>
      <c r="EL944" s="989"/>
      <c r="EM944" s="989"/>
      <c r="EN944" s="989"/>
      <c r="EO944" s="989"/>
      <c r="EP944" s="989"/>
      <c r="EQ944" s="989"/>
      <c r="ER944" s="989"/>
      <c r="ES944" s="989"/>
      <c r="ET944" s="989"/>
      <c r="EU944" s="989"/>
      <c r="EV944" s="989"/>
      <c r="EW944" s="989"/>
      <c r="EX944" s="989"/>
      <c r="EY944" s="989"/>
      <c r="EZ944" s="989"/>
      <c r="FA944" s="989"/>
      <c r="FB944" s="989"/>
      <c r="FC944" s="989"/>
      <c r="FD944" s="989"/>
      <c r="FE944" s="989"/>
      <c r="FF944" s="989"/>
      <c r="FG944" s="989"/>
      <c r="FH944" s="989"/>
      <c r="FI944" s="989"/>
      <c r="FJ944" s="989"/>
      <c r="FK944" s="989"/>
      <c r="FL944" s="989"/>
      <c r="FM944" s="989"/>
      <c r="FN944" s="989"/>
      <c r="FO944" s="989"/>
      <c r="FP944" s="989"/>
      <c r="FQ944" s="989"/>
      <c r="FR944" s="989"/>
      <c r="FS944" s="989"/>
      <c r="FT944" s="989"/>
      <c r="FU944" s="989"/>
      <c r="FV944" s="989"/>
      <c r="FW944" s="989"/>
      <c r="FX944" s="989"/>
      <c r="FY944" s="989"/>
      <c r="FZ944" s="989"/>
      <c r="GA944" s="989"/>
      <c r="GB944" s="989"/>
      <c r="GC944" s="989"/>
      <c r="GD944" s="989"/>
      <c r="GE944" s="989"/>
      <c r="GF944" s="989"/>
      <c r="GG944" s="989"/>
      <c r="GH944" s="989"/>
      <c r="GI944" s="989"/>
      <c r="GJ944" s="989"/>
      <c r="GK944" s="989"/>
      <c r="GL944" s="989"/>
      <c r="GM944" s="989"/>
      <c r="GN944" s="989"/>
      <c r="GO944" s="989"/>
      <c r="GP944" s="989"/>
      <c r="GQ944" s="989"/>
      <c r="GR944" s="989"/>
      <c r="GS944" s="989"/>
      <c r="GT944" s="989"/>
      <c r="GU944" s="989"/>
      <c r="GV944" s="989"/>
      <c r="GW944" s="989"/>
      <c r="GX944" s="989"/>
      <c r="GY944" s="989"/>
      <c r="GZ944" s="989"/>
      <c r="HA944" s="989"/>
      <c r="HB944" s="989"/>
      <c r="HC944" s="989"/>
      <c r="HD944" s="989"/>
      <c r="HE944" s="989"/>
      <c r="HF944" s="989"/>
      <c r="HG944" s="989"/>
      <c r="HH944" s="989"/>
      <c r="HI944" s="989"/>
      <c r="HJ944" s="989"/>
      <c r="HK944" s="989"/>
      <c r="HL944" s="989"/>
      <c r="HM944" s="989"/>
      <c r="HN944" s="989"/>
      <c r="HO944" s="989"/>
      <c r="HP944" s="989"/>
      <c r="HQ944" s="989"/>
      <c r="HR944" s="989"/>
      <c r="HS944" s="989"/>
      <c r="HT944" s="989"/>
      <c r="HU944" s="989"/>
      <c r="HV944" s="989"/>
      <c r="HW944" s="989"/>
      <c r="HX944" s="989"/>
      <c r="HY944" s="989"/>
      <c r="HZ944" s="989"/>
      <c r="IA944" s="989"/>
      <c r="IB944" s="989"/>
      <c r="IC944" s="989"/>
      <c r="ID944" s="989"/>
      <c r="IE944" s="989"/>
      <c r="IF944" s="989"/>
      <c r="IG944" s="989"/>
      <c r="IH944" s="989"/>
      <c r="II944" s="989"/>
      <c r="IJ944" s="989"/>
      <c r="IK944" s="989"/>
      <c r="IL944" s="989"/>
      <c r="IM944" s="989"/>
      <c r="IN944" s="989"/>
      <c r="IO944" s="989"/>
      <c r="IP944" s="989"/>
      <c r="IQ944" s="989"/>
      <c r="IR944" s="989"/>
      <c r="IS944" s="989"/>
      <c r="IT944" s="989"/>
      <c r="IU944" s="989"/>
      <c r="IV944" s="989"/>
      <c r="IW944" s="989"/>
      <c r="IX944" s="989"/>
      <c r="IY944" s="989"/>
      <c r="IZ944" s="989"/>
      <c r="JA944" s="989"/>
      <c r="JB944" s="989"/>
      <c r="JC944" s="989"/>
      <c r="JD944" s="989"/>
      <c r="JE944" s="989"/>
      <c r="JF944" s="989"/>
      <c r="JG944" s="989"/>
      <c r="JH944" s="989"/>
      <c r="JI944" s="989"/>
      <c r="JJ944" s="989"/>
      <c r="JK944" s="989"/>
      <c r="JL944" s="989"/>
      <c r="JM944" s="989"/>
      <c r="JN944" s="989"/>
      <c r="JO944" s="989"/>
      <c r="JP944" s="989"/>
      <c r="JQ944" s="989"/>
      <c r="JR944" s="989"/>
      <c r="JS944" s="989"/>
      <c r="JT944" s="989"/>
      <c r="JU944" s="989"/>
      <c r="JV944" s="989"/>
      <c r="JW944" s="989"/>
      <c r="JX944" s="989"/>
      <c r="JY944" s="989"/>
      <c r="JZ944" s="989"/>
      <c r="KA944" s="989"/>
      <c r="KB944" s="990"/>
    </row>
    <row r="945" spans="2:288" ht="15" customHeight="1" x14ac:dyDescent="0.25">
      <c r="B945" s="1590" t="s">
        <v>1871</v>
      </c>
      <c r="C945" s="1588" t="str">
        <v/>
      </c>
      <c r="D945" s="1588" t="str">
        <v/>
      </c>
      <c r="E945" s="1588" t="str">
        <v/>
      </c>
      <c r="F945" s="1588" t="str">
        <v/>
      </c>
      <c r="G945" s="1588" t="str">
        <v/>
      </c>
      <c r="H945" s="989"/>
      <c r="I945" s="989"/>
      <c r="J945" s="989"/>
      <c r="K945" s="989"/>
      <c r="L945" s="989"/>
      <c r="M945" s="989"/>
      <c r="N945" s="989"/>
      <c r="O945" s="989"/>
      <c r="P945" s="989"/>
      <c r="Q945" s="989"/>
      <c r="R945" s="989"/>
      <c r="S945" s="989"/>
      <c r="T945" s="989"/>
      <c r="U945" s="989"/>
      <c r="V945" s="989"/>
      <c r="W945" s="989"/>
      <c r="X945" s="989"/>
      <c r="Y945" s="989"/>
      <c r="Z945" s="989"/>
      <c r="AA945" s="989"/>
      <c r="AB945" s="989"/>
      <c r="AC945" s="989"/>
      <c r="AD945" s="989"/>
      <c r="AE945" s="989"/>
      <c r="AF945" s="989"/>
      <c r="AG945" s="989"/>
      <c r="AH945" s="989"/>
      <c r="AI945" s="989"/>
      <c r="AJ945" s="989"/>
      <c r="AK945" s="989"/>
      <c r="AL945" s="989"/>
      <c r="AM945" s="989"/>
      <c r="AN945" s="989"/>
      <c r="AO945" s="989"/>
      <c r="AP945" s="989"/>
      <c r="AQ945" s="989"/>
      <c r="AR945" s="989"/>
      <c r="AS945" s="989"/>
      <c r="AT945" s="989"/>
      <c r="AU945" s="989"/>
      <c r="AV945" s="989"/>
      <c r="AW945" s="989"/>
      <c r="AX945" s="989"/>
      <c r="AY945" s="989"/>
      <c r="AZ945" s="989"/>
      <c r="BA945" s="989"/>
      <c r="BB945" s="989"/>
      <c r="BC945" s="989"/>
      <c r="BD945" s="989"/>
      <c r="BE945" s="989"/>
      <c r="BF945" s="989"/>
      <c r="BG945" s="989"/>
      <c r="BH945" s="989"/>
      <c r="BI945" s="989"/>
      <c r="BJ945" s="989"/>
      <c r="BK945" s="989"/>
      <c r="BL945" s="989"/>
      <c r="BM945" s="989"/>
      <c r="BN945" s="989"/>
      <c r="BO945" s="989"/>
      <c r="BP945" s="989"/>
      <c r="BQ945" s="989"/>
      <c r="BR945" s="989"/>
      <c r="BS945" s="989"/>
      <c r="BT945" s="989"/>
      <c r="BU945" s="989"/>
      <c r="BV945" s="989"/>
      <c r="BW945" s="989"/>
      <c r="BX945" s="989"/>
      <c r="BY945" s="989"/>
      <c r="BZ945" s="989"/>
      <c r="CA945" s="989"/>
      <c r="CB945" s="989"/>
      <c r="CC945" s="989"/>
      <c r="CD945" s="989"/>
      <c r="CE945" s="989"/>
      <c r="CF945" s="989"/>
      <c r="CG945" s="989"/>
      <c r="CH945" s="989"/>
      <c r="CI945" s="989"/>
      <c r="CJ945" s="989"/>
      <c r="CK945" s="989"/>
      <c r="CL945" s="989"/>
      <c r="CM945" s="989"/>
      <c r="CN945" s="989"/>
      <c r="CO945" s="989"/>
      <c r="CP945" s="989"/>
      <c r="CQ945" s="989"/>
      <c r="CR945" s="989"/>
      <c r="CS945" s="989"/>
      <c r="CT945" s="989"/>
      <c r="CU945" s="989"/>
      <c r="CV945" s="989"/>
      <c r="CW945" s="989"/>
      <c r="CX945" s="989"/>
      <c r="CY945" s="989"/>
      <c r="CZ945" s="989"/>
      <c r="DA945" s="989"/>
      <c r="DB945" s="989"/>
      <c r="DC945" s="989"/>
      <c r="DD945" s="989"/>
      <c r="DE945" s="989"/>
      <c r="DF945" s="989"/>
      <c r="DG945" s="989"/>
      <c r="DH945" s="989"/>
      <c r="DI945" s="989"/>
      <c r="DJ945" s="989"/>
      <c r="DK945" s="989"/>
      <c r="DL945" s="989"/>
      <c r="DM945" s="989"/>
      <c r="DN945" s="989"/>
      <c r="DO945" s="989"/>
      <c r="DP945" s="989"/>
      <c r="DQ945" s="989"/>
      <c r="DR945" s="989"/>
      <c r="DS945" s="989"/>
      <c r="DT945" s="989"/>
      <c r="DU945" s="989"/>
      <c r="DV945" s="989"/>
      <c r="DW945" s="989"/>
      <c r="DX945" s="989"/>
      <c r="DY945" s="989"/>
      <c r="DZ945" s="989"/>
      <c r="EA945" s="989"/>
      <c r="EB945" s="989"/>
      <c r="EC945" s="989"/>
      <c r="ED945" s="989"/>
      <c r="EE945" s="989"/>
      <c r="EF945" s="989"/>
      <c r="EG945" s="989"/>
      <c r="EH945" s="989"/>
      <c r="EI945" s="989"/>
      <c r="EJ945" s="989"/>
      <c r="EK945" s="989"/>
      <c r="EL945" s="989"/>
      <c r="EM945" s="989"/>
      <c r="EN945" s="989"/>
      <c r="EO945" s="989"/>
      <c r="EP945" s="989"/>
      <c r="EQ945" s="989"/>
      <c r="ER945" s="989"/>
      <c r="ES945" s="989"/>
      <c r="ET945" s="989"/>
      <c r="EU945" s="989"/>
      <c r="EV945" s="989"/>
      <c r="EW945" s="989"/>
      <c r="EX945" s="989"/>
      <c r="EY945" s="989"/>
      <c r="EZ945" s="989"/>
      <c r="FA945" s="989"/>
      <c r="FB945" s="989"/>
      <c r="FC945" s="989"/>
      <c r="FD945" s="989"/>
      <c r="FE945" s="989"/>
      <c r="FF945" s="989"/>
      <c r="FG945" s="989"/>
      <c r="FH945" s="989"/>
      <c r="FI945" s="989"/>
      <c r="FJ945" s="989"/>
      <c r="FK945" s="989"/>
      <c r="FL945" s="989"/>
      <c r="FM945" s="989"/>
      <c r="FN945" s="989"/>
      <c r="FO945" s="989"/>
      <c r="FP945" s="989"/>
      <c r="FQ945" s="989"/>
      <c r="FR945" s="989"/>
      <c r="FS945" s="989"/>
      <c r="FT945" s="989"/>
      <c r="FU945" s="989"/>
      <c r="FV945" s="989"/>
      <c r="FW945" s="989"/>
      <c r="FX945" s="989"/>
      <c r="FY945" s="989"/>
      <c r="FZ945" s="989"/>
      <c r="GA945" s="989"/>
      <c r="GB945" s="989"/>
      <c r="GC945" s="989"/>
      <c r="GD945" s="989"/>
      <c r="GE945" s="989"/>
      <c r="GF945" s="989"/>
      <c r="GG945" s="989"/>
      <c r="GH945" s="989"/>
      <c r="GI945" s="989"/>
      <c r="GJ945" s="989"/>
      <c r="GK945" s="989"/>
      <c r="GL945" s="989"/>
      <c r="GM945" s="989"/>
      <c r="GN945" s="989"/>
      <c r="GO945" s="989"/>
      <c r="GP945" s="989"/>
      <c r="GQ945" s="989"/>
      <c r="GR945" s="989"/>
      <c r="GS945" s="989"/>
      <c r="GT945" s="989"/>
      <c r="GU945" s="989"/>
      <c r="GV945" s="989"/>
      <c r="GW945" s="989"/>
      <c r="GX945" s="989"/>
      <c r="GY945" s="989"/>
      <c r="GZ945" s="989"/>
      <c r="HA945" s="989"/>
      <c r="HB945" s="989"/>
      <c r="HC945" s="989"/>
      <c r="HD945" s="989"/>
      <c r="HE945" s="989"/>
      <c r="HF945" s="989"/>
      <c r="HG945" s="989"/>
      <c r="HH945" s="989"/>
      <c r="HI945" s="989"/>
      <c r="HJ945" s="989"/>
      <c r="HK945" s="989"/>
      <c r="HL945" s="989"/>
      <c r="HM945" s="989"/>
      <c r="HN945" s="989"/>
      <c r="HO945" s="989"/>
      <c r="HP945" s="989"/>
      <c r="HQ945" s="989"/>
      <c r="HR945" s="989"/>
      <c r="HS945" s="989"/>
      <c r="HT945" s="989"/>
      <c r="HU945" s="989"/>
      <c r="HV945" s="989"/>
      <c r="HW945" s="989"/>
      <c r="HX945" s="989"/>
      <c r="HY945" s="989"/>
      <c r="HZ945" s="989"/>
      <c r="IA945" s="989"/>
      <c r="IB945" s="989"/>
      <c r="IC945" s="989"/>
      <c r="ID945" s="989"/>
      <c r="IE945" s="989"/>
      <c r="IF945" s="989"/>
      <c r="IG945" s="989"/>
      <c r="IH945" s="989"/>
      <c r="II945" s="989"/>
      <c r="IJ945" s="989"/>
      <c r="IK945" s="989"/>
      <c r="IL945" s="989"/>
      <c r="IM945" s="989"/>
      <c r="IN945" s="989"/>
      <c r="IO945" s="989"/>
      <c r="IP945" s="989"/>
      <c r="IQ945" s="989"/>
      <c r="IR945" s="989"/>
      <c r="IS945" s="989"/>
      <c r="IT945" s="989"/>
      <c r="IU945" s="989"/>
      <c r="IV945" s="989"/>
      <c r="IW945" s="989"/>
      <c r="IX945" s="989"/>
      <c r="IY945" s="989"/>
      <c r="IZ945" s="989"/>
      <c r="JA945" s="989"/>
      <c r="JB945" s="989"/>
      <c r="JC945" s="989"/>
      <c r="JD945" s="989"/>
      <c r="JE945" s="989"/>
      <c r="JF945" s="989"/>
      <c r="JG945" s="989"/>
      <c r="JH945" s="989"/>
      <c r="JI945" s="989"/>
      <c r="JJ945" s="989"/>
      <c r="JK945" s="989"/>
      <c r="JL945" s="989"/>
      <c r="JM945" s="989"/>
      <c r="JN945" s="989"/>
      <c r="JO945" s="989"/>
      <c r="JP945" s="989"/>
      <c r="JQ945" s="989"/>
      <c r="JR945" s="989"/>
      <c r="JS945" s="989"/>
      <c r="JT945" s="989"/>
      <c r="JU945" s="989"/>
      <c r="JV945" s="989"/>
      <c r="JW945" s="989"/>
      <c r="JX945" s="989"/>
      <c r="JY945" s="989"/>
      <c r="JZ945" s="989"/>
      <c r="KA945" s="989"/>
      <c r="KB945" s="990"/>
    </row>
    <row r="946" spans="2:288" ht="15" customHeight="1" x14ac:dyDescent="0.25">
      <c r="B946" s="1590" t="s">
        <v>1872</v>
      </c>
      <c r="C946" s="1588" t="str">
        <v/>
      </c>
      <c r="D946" s="1588" t="str">
        <v/>
      </c>
      <c r="E946" s="1588" t="str">
        <v/>
      </c>
      <c r="F946" s="1588" t="str">
        <v/>
      </c>
      <c r="G946" s="1588" t="str">
        <v/>
      </c>
      <c r="H946" s="989"/>
      <c r="I946" s="989"/>
      <c r="J946" s="989"/>
      <c r="K946" s="989"/>
      <c r="L946" s="989"/>
      <c r="M946" s="989"/>
      <c r="N946" s="989"/>
      <c r="O946" s="989"/>
      <c r="P946" s="989"/>
      <c r="Q946" s="989"/>
      <c r="R946" s="989"/>
      <c r="S946" s="989"/>
      <c r="T946" s="989"/>
      <c r="U946" s="989"/>
      <c r="V946" s="989"/>
      <c r="W946" s="989"/>
      <c r="X946" s="989"/>
      <c r="Y946" s="989"/>
      <c r="Z946" s="989"/>
      <c r="AA946" s="989"/>
      <c r="AB946" s="989"/>
      <c r="AC946" s="989"/>
      <c r="AD946" s="989"/>
      <c r="AE946" s="989"/>
      <c r="AF946" s="989"/>
      <c r="AG946" s="989"/>
      <c r="AH946" s="989"/>
      <c r="AI946" s="989"/>
      <c r="AJ946" s="989"/>
      <c r="AK946" s="989"/>
      <c r="AL946" s="989"/>
      <c r="AM946" s="989"/>
      <c r="AN946" s="989"/>
      <c r="AO946" s="989"/>
      <c r="AP946" s="989"/>
      <c r="AQ946" s="989"/>
      <c r="AR946" s="989"/>
      <c r="AS946" s="989"/>
      <c r="AT946" s="989"/>
      <c r="AU946" s="989"/>
      <c r="AV946" s="989"/>
      <c r="AW946" s="989"/>
      <c r="AX946" s="989"/>
      <c r="AY946" s="989"/>
      <c r="AZ946" s="989"/>
      <c r="BA946" s="989"/>
      <c r="BB946" s="989"/>
      <c r="BC946" s="989"/>
      <c r="BD946" s="989"/>
      <c r="BE946" s="989"/>
      <c r="BF946" s="989"/>
      <c r="BG946" s="989"/>
      <c r="BH946" s="989"/>
      <c r="BI946" s="989"/>
      <c r="BJ946" s="989"/>
      <c r="BK946" s="989"/>
      <c r="BL946" s="989"/>
      <c r="BM946" s="989"/>
      <c r="BN946" s="989"/>
      <c r="BO946" s="989"/>
      <c r="BP946" s="989"/>
      <c r="BQ946" s="989"/>
      <c r="BR946" s="989"/>
      <c r="BS946" s="989"/>
      <c r="BT946" s="989"/>
      <c r="BU946" s="989"/>
      <c r="BV946" s="989"/>
      <c r="BW946" s="989"/>
      <c r="BX946" s="989"/>
      <c r="BY946" s="989"/>
      <c r="BZ946" s="989"/>
      <c r="CA946" s="989"/>
      <c r="CB946" s="989"/>
      <c r="CC946" s="989"/>
      <c r="CD946" s="989"/>
      <c r="CE946" s="989"/>
      <c r="CF946" s="989"/>
      <c r="CG946" s="989"/>
      <c r="CH946" s="989"/>
      <c r="CI946" s="989"/>
      <c r="CJ946" s="989"/>
      <c r="CK946" s="989"/>
      <c r="CL946" s="989"/>
      <c r="CM946" s="989"/>
      <c r="CN946" s="989"/>
      <c r="CO946" s="989"/>
      <c r="CP946" s="989"/>
      <c r="CQ946" s="989"/>
      <c r="CR946" s="989"/>
      <c r="CS946" s="989"/>
      <c r="CT946" s="989"/>
      <c r="CU946" s="989"/>
      <c r="CV946" s="989"/>
      <c r="CW946" s="989"/>
      <c r="CX946" s="989"/>
      <c r="CY946" s="989"/>
      <c r="CZ946" s="989"/>
      <c r="DA946" s="989"/>
      <c r="DB946" s="989"/>
      <c r="DC946" s="989"/>
      <c r="DD946" s="989"/>
      <c r="DE946" s="989"/>
      <c r="DF946" s="989"/>
      <c r="DG946" s="989"/>
      <c r="DH946" s="989"/>
      <c r="DI946" s="989"/>
      <c r="DJ946" s="989"/>
      <c r="DK946" s="989"/>
      <c r="DL946" s="989"/>
      <c r="DM946" s="989"/>
      <c r="DN946" s="989"/>
      <c r="DO946" s="989"/>
      <c r="DP946" s="989"/>
      <c r="DQ946" s="989"/>
      <c r="DR946" s="989"/>
      <c r="DS946" s="989"/>
      <c r="DT946" s="989"/>
      <c r="DU946" s="989"/>
      <c r="DV946" s="989"/>
      <c r="DW946" s="989"/>
      <c r="DX946" s="989"/>
      <c r="DY946" s="989"/>
      <c r="DZ946" s="989"/>
      <c r="EA946" s="989"/>
      <c r="EB946" s="989"/>
      <c r="EC946" s="989"/>
      <c r="ED946" s="989"/>
      <c r="EE946" s="989"/>
      <c r="EF946" s="989"/>
      <c r="EG946" s="989"/>
      <c r="EH946" s="989"/>
      <c r="EI946" s="989"/>
      <c r="EJ946" s="989"/>
      <c r="EK946" s="989"/>
      <c r="EL946" s="989"/>
      <c r="EM946" s="989"/>
      <c r="EN946" s="989"/>
      <c r="EO946" s="989"/>
      <c r="EP946" s="989"/>
      <c r="EQ946" s="989"/>
      <c r="ER946" s="989"/>
      <c r="ES946" s="989"/>
      <c r="ET946" s="989"/>
      <c r="EU946" s="989"/>
      <c r="EV946" s="989"/>
      <c r="EW946" s="989"/>
      <c r="EX946" s="989"/>
      <c r="EY946" s="989"/>
      <c r="EZ946" s="989"/>
      <c r="FA946" s="989"/>
      <c r="FB946" s="989"/>
      <c r="FC946" s="989"/>
      <c r="FD946" s="989"/>
      <c r="FE946" s="989"/>
      <c r="FF946" s="989"/>
      <c r="FG946" s="989"/>
      <c r="FH946" s="989"/>
      <c r="FI946" s="989"/>
      <c r="FJ946" s="989"/>
      <c r="FK946" s="989"/>
      <c r="FL946" s="989"/>
      <c r="FM946" s="989"/>
      <c r="FN946" s="989"/>
      <c r="FO946" s="989"/>
      <c r="FP946" s="989"/>
      <c r="FQ946" s="989"/>
      <c r="FR946" s="989"/>
      <c r="FS946" s="989"/>
      <c r="FT946" s="989"/>
      <c r="FU946" s="989"/>
      <c r="FV946" s="989"/>
      <c r="FW946" s="989"/>
      <c r="FX946" s="989"/>
      <c r="FY946" s="989"/>
      <c r="FZ946" s="989"/>
      <c r="GA946" s="989"/>
      <c r="GB946" s="989"/>
      <c r="GC946" s="989"/>
      <c r="GD946" s="989"/>
      <c r="GE946" s="989"/>
      <c r="GF946" s="989"/>
      <c r="GG946" s="989"/>
      <c r="GH946" s="989"/>
      <c r="GI946" s="989"/>
      <c r="GJ946" s="989"/>
      <c r="GK946" s="989"/>
      <c r="GL946" s="989"/>
      <c r="GM946" s="989"/>
      <c r="GN946" s="989"/>
      <c r="GO946" s="989"/>
      <c r="GP946" s="989"/>
      <c r="GQ946" s="989"/>
      <c r="GR946" s="989"/>
      <c r="GS946" s="989"/>
      <c r="GT946" s="989"/>
      <c r="GU946" s="989"/>
      <c r="GV946" s="989"/>
      <c r="GW946" s="989"/>
      <c r="GX946" s="989"/>
      <c r="GY946" s="989"/>
      <c r="GZ946" s="989"/>
      <c r="HA946" s="989"/>
      <c r="HB946" s="989"/>
      <c r="HC946" s="989"/>
      <c r="HD946" s="989"/>
      <c r="HE946" s="989"/>
      <c r="HF946" s="989"/>
      <c r="HG946" s="989"/>
      <c r="HH946" s="989"/>
      <c r="HI946" s="989"/>
      <c r="HJ946" s="989"/>
      <c r="HK946" s="989"/>
      <c r="HL946" s="989"/>
      <c r="HM946" s="989"/>
      <c r="HN946" s="989"/>
      <c r="HO946" s="989"/>
      <c r="HP946" s="989"/>
      <c r="HQ946" s="989"/>
      <c r="HR946" s="989"/>
      <c r="HS946" s="989"/>
      <c r="HT946" s="989"/>
      <c r="HU946" s="989"/>
      <c r="HV946" s="989"/>
      <c r="HW946" s="989"/>
      <c r="HX946" s="989"/>
      <c r="HY946" s="989"/>
      <c r="HZ946" s="989"/>
      <c r="IA946" s="989"/>
      <c r="IB946" s="989"/>
      <c r="IC946" s="989"/>
      <c r="ID946" s="989"/>
      <c r="IE946" s="989"/>
      <c r="IF946" s="989"/>
      <c r="IG946" s="989"/>
      <c r="IH946" s="989"/>
      <c r="II946" s="989"/>
      <c r="IJ946" s="989"/>
      <c r="IK946" s="989"/>
      <c r="IL946" s="989"/>
      <c r="IM946" s="989"/>
      <c r="IN946" s="989"/>
      <c r="IO946" s="989"/>
      <c r="IP946" s="989"/>
      <c r="IQ946" s="989"/>
      <c r="IR946" s="989"/>
      <c r="IS946" s="989"/>
      <c r="IT946" s="989"/>
      <c r="IU946" s="989"/>
      <c r="IV946" s="989"/>
      <c r="IW946" s="989"/>
      <c r="IX946" s="989"/>
      <c r="IY946" s="989"/>
      <c r="IZ946" s="989"/>
      <c r="JA946" s="989"/>
      <c r="JB946" s="989"/>
      <c r="JC946" s="989"/>
      <c r="JD946" s="989"/>
      <c r="JE946" s="989"/>
      <c r="JF946" s="989"/>
      <c r="JG946" s="989"/>
      <c r="JH946" s="989"/>
      <c r="JI946" s="989"/>
      <c r="JJ946" s="989"/>
      <c r="JK946" s="989"/>
      <c r="JL946" s="989"/>
      <c r="JM946" s="989"/>
      <c r="JN946" s="989"/>
      <c r="JO946" s="989"/>
      <c r="JP946" s="989"/>
      <c r="JQ946" s="989"/>
      <c r="JR946" s="989"/>
      <c r="JS946" s="989"/>
      <c r="JT946" s="989"/>
      <c r="JU946" s="989"/>
      <c r="JV946" s="989"/>
      <c r="JW946" s="989"/>
      <c r="JX946" s="989"/>
      <c r="JY946" s="989"/>
      <c r="JZ946" s="989"/>
      <c r="KA946" s="989"/>
      <c r="KB946" s="990"/>
    </row>
    <row r="947" spans="2:288" ht="15" customHeight="1" x14ac:dyDescent="0.25">
      <c r="B947" s="1590" t="s">
        <v>1873</v>
      </c>
      <c r="C947" s="1588" t="str">
        <v/>
      </c>
      <c r="D947" s="1588" t="str">
        <v/>
      </c>
      <c r="E947" s="1588" t="str">
        <v/>
      </c>
      <c r="F947" s="1588" t="str">
        <v/>
      </c>
      <c r="G947" s="1588" t="str">
        <v/>
      </c>
      <c r="H947" s="989"/>
      <c r="I947" s="989"/>
      <c r="J947" s="989"/>
      <c r="K947" s="989"/>
      <c r="L947" s="989"/>
      <c r="M947" s="989"/>
      <c r="N947" s="989"/>
      <c r="O947" s="989"/>
      <c r="P947" s="989"/>
      <c r="Q947" s="989"/>
      <c r="R947" s="989"/>
      <c r="S947" s="989"/>
      <c r="T947" s="989"/>
      <c r="U947" s="989"/>
      <c r="V947" s="989"/>
      <c r="W947" s="989"/>
      <c r="X947" s="989"/>
      <c r="Y947" s="989"/>
      <c r="Z947" s="989"/>
      <c r="AA947" s="989"/>
      <c r="AB947" s="989"/>
      <c r="AC947" s="989"/>
      <c r="AD947" s="989"/>
      <c r="AE947" s="989"/>
      <c r="AF947" s="989"/>
      <c r="AG947" s="989"/>
      <c r="AH947" s="989"/>
      <c r="AI947" s="989"/>
      <c r="AJ947" s="989"/>
      <c r="AK947" s="989"/>
      <c r="AL947" s="989"/>
      <c r="AM947" s="989"/>
      <c r="AN947" s="989"/>
      <c r="AO947" s="989"/>
      <c r="AP947" s="989"/>
      <c r="AQ947" s="989"/>
      <c r="AR947" s="989"/>
      <c r="AS947" s="989"/>
      <c r="AT947" s="989"/>
      <c r="AU947" s="989"/>
      <c r="AV947" s="989"/>
      <c r="AW947" s="989"/>
      <c r="AX947" s="989"/>
      <c r="AY947" s="989"/>
      <c r="AZ947" s="989"/>
      <c r="BA947" s="989"/>
      <c r="BB947" s="989"/>
      <c r="BC947" s="989"/>
      <c r="BD947" s="989"/>
      <c r="BE947" s="989"/>
      <c r="BF947" s="989"/>
      <c r="BG947" s="989"/>
      <c r="BH947" s="989"/>
      <c r="BI947" s="989"/>
      <c r="BJ947" s="989"/>
      <c r="BK947" s="989"/>
      <c r="BL947" s="989"/>
      <c r="BM947" s="989"/>
      <c r="BN947" s="989"/>
      <c r="BO947" s="989"/>
      <c r="BP947" s="989"/>
      <c r="BQ947" s="989"/>
      <c r="BR947" s="989"/>
      <c r="BS947" s="989"/>
      <c r="BT947" s="989"/>
      <c r="BU947" s="989"/>
      <c r="BV947" s="989"/>
      <c r="BW947" s="989"/>
      <c r="BX947" s="989"/>
      <c r="BY947" s="989"/>
      <c r="BZ947" s="989"/>
      <c r="CA947" s="989"/>
      <c r="CB947" s="989"/>
      <c r="CC947" s="989"/>
      <c r="CD947" s="989"/>
      <c r="CE947" s="989"/>
      <c r="CF947" s="989"/>
      <c r="CG947" s="989"/>
      <c r="CH947" s="989"/>
      <c r="CI947" s="989"/>
      <c r="CJ947" s="989"/>
      <c r="CK947" s="989"/>
      <c r="CL947" s="989"/>
      <c r="CM947" s="989"/>
      <c r="CN947" s="989"/>
      <c r="CO947" s="989"/>
      <c r="CP947" s="989"/>
      <c r="CQ947" s="989"/>
      <c r="CR947" s="989"/>
      <c r="CS947" s="989"/>
      <c r="CT947" s="989"/>
      <c r="CU947" s="989"/>
      <c r="CV947" s="989"/>
      <c r="CW947" s="989"/>
      <c r="CX947" s="989"/>
      <c r="CY947" s="989"/>
      <c r="CZ947" s="989"/>
      <c r="DA947" s="989"/>
      <c r="DB947" s="989"/>
      <c r="DC947" s="989"/>
      <c r="DD947" s="989"/>
      <c r="DE947" s="989"/>
      <c r="DF947" s="989"/>
      <c r="DG947" s="989"/>
      <c r="DH947" s="989"/>
      <c r="DI947" s="989"/>
      <c r="DJ947" s="989"/>
      <c r="DK947" s="989"/>
      <c r="DL947" s="989"/>
      <c r="DM947" s="989"/>
      <c r="DN947" s="989"/>
      <c r="DO947" s="989"/>
      <c r="DP947" s="989"/>
      <c r="DQ947" s="989"/>
      <c r="DR947" s="989"/>
      <c r="DS947" s="989"/>
      <c r="DT947" s="989"/>
      <c r="DU947" s="989"/>
      <c r="DV947" s="989"/>
      <c r="DW947" s="989"/>
      <c r="DX947" s="989"/>
      <c r="DY947" s="989"/>
      <c r="DZ947" s="989"/>
      <c r="EA947" s="989"/>
      <c r="EB947" s="989"/>
      <c r="EC947" s="989"/>
      <c r="ED947" s="989"/>
      <c r="EE947" s="989"/>
      <c r="EF947" s="989"/>
      <c r="EG947" s="989"/>
      <c r="EH947" s="989"/>
      <c r="EI947" s="989"/>
      <c r="EJ947" s="989"/>
      <c r="EK947" s="989"/>
      <c r="EL947" s="989"/>
      <c r="EM947" s="989"/>
      <c r="EN947" s="989"/>
      <c r="EO947" s="989"/>
      <c r="EP947" s="989"/>
      <c r="EQ947" s="989"/>
      <c r="ER947" s="989"/>
      <c r="ES947" s="989"/>
      <c r="ET947" s="989"/>
      <c r="EU947" s="989"/>
      <c r="EV947" s="989"/>
      <c r="EW947" s="989"/>
      <c r="EX947" s="989"/>
      <c r="EY947" s="989"/>
      <c r="EZ947" s="989"/>
      <c r="FA947" s="989"/>
      <c r="FB947" s="989"/>
      <c r="FC947" s="989"/>
      <c r="FD947" s="989"/>
      <c r="FE947" s="989"/>
      <c r="FF947" s="989"/>
      <c r="FG947" s="989"/>
      <c r="FH947" s="989"/>
      <c r="FI947" s="989"/>
      <c r="FJ947" s="989"/>
      <c r="FK947" s="989"/>
      <c r="FL947" s="989"/>
      <c r="FM947" s="989"/>
      <c r="FN947" s="989"/>
      <c r="FO947" s="989"/>
      <c r="FP947" s="989"/>
      <c r="FQ947" s="989"/>
      <c r="FR947" s="989"/>
      <c r="FS947" s="989"/>
      <c r="FT947" s="989"/>
      <c r="FU947" s="989"/>
      <c r="FV947" s="989"/>
      <c r="FW947" s="989"/>
      <c r="FX947" s="989"/>
      <c r="FY947" s="989"/>
      <c r="FZ947" s="989"/>
      <c r="GA947" s="989"/>
      <c r="GB947" s="989"/>
      <c r="GC947" s="989"/>
      <c r="GD947" s="989"/>
      <c r="GE947" s="989"/>
      <c r="GF947" s="989"/>
      <c r="GG947" s="989"/>
      <c r="GH947" s="989"/>
      <c r="GI947" s="989"/>
      <c r="GJ947" s="989"/>
      <c r="GK947" s="989"/>
      <c r="GL947" s="989"/>
      <c r="GM947" s="989"/>
      <c r="GN947" s="989"/>
      <c r="GO947" s="989"/>
      <c r="GP947" s="989"/>
      <c r="GQ947" s="989"/>
      <c r="GR947" s="989"/>
      <c r="GS947" s="989"/>
      <c r="GT947" s="989"/>
      <c r="GU947" s="989"/>
      <c r="GV947" s="989"/>
      <c r="GW947" s="989"/>
      <c r="GX947" s="989"/>
      <c r="GY947" s="989"/>
      <c r="GZ947" s="989"/>
      <c r="HA947" s="989"/>
      <c r="HB947" s="989"/>
      <c r="HC947" s="989"/>
      <c r="HD947" s="989"/>
      <c r="HE947" s="989"/>
      <c r="HF947" s="989"/>
      <c r="HG947" s="989"/>
      <c r="HH947" s="989"/>
      <c r="HI947" s="989"/>
      <c r="HJ947" s="989"/>
      <c r="HK947" s="989"/>
      <c r="HL947" s="989"/>
      <c r="HM947" s="989"/>
      <c r="HN947" s="989"/>
      <c r="HO947" s="989"/>
      <c r="HP947" s="989"/>
      <c r="HQ947" s="989"/>
      <c r="HR947" s="989"/>
      <c r="HS947" s="989"/>
      <c r="HT947" s="989"/>
      <c r="HU947" s="989"/>
      <c r="HV947" s="989"/>
      <c r="HW947" s="989"/>
      <c r="HX947" s="989"/>
      <c r="HY947" s="989"/>
      <c r="HZ947" s="989"/>
      <c r="IA947" s="989"/>
      <c r="IB947" s="989"/>
      <c r="IC947" s="989"/>
      <c r="ID947" s="989"/>
      <c r="IE947" s="989"/>
      <c r="IF947" s="989"/>
      <c r="IG947" s="989"/>
      <c r="IH947" s="989"/>
      <c r="II947" s="989"/>
      <c r="IJ947" s="989"/>
      <c r="IK947" s="989"/>
      <c r="IL947" s="989"/>
      <c r="IM947" s="989"/>
      <c r="IN947" s="989"/>
      <c r="IO947" s="989"/>
      <c r="IP947" s="989"/>
      <c r="IQ947" s="989"/>
      <c r="IR947" s="989"/>
      <c r="IS947" s="989"/>
      <c r="IT947" s="989"/>
      <c r="IU947" s="989"/>
      <c r="IV947" s="989"/>
      <c r="IW947" s="989"/>
      <c r="IX947" s="989"/>
      <c r="IY947" s="989"/>
      <c r="IZ947" s="989"/>
      <c r="JA947" s="989"/>
      <c r="JB947" s="989"/>
      <c r="JC947" s="989"/>
      <c r="JD947" s="989"/>
      <c r="JE947" s="989"/>
      <c r="JF947" s="989"/>
      <c r="JG947" s="989"/>
      <c r="JH947" s="989"/>
      <c r="JI947" s="989"/>
      <c r="JJ947" s="989"/>
      <c r="JK947" s="989"/>
      <c r="JL947" s="989"/>
      <c r="JM947" s="989"/>
      <c r="JN947" s="989"/>
      <c r="JO947" s="989"/>
      <c r="JP947" s="989"/>
      <c r="JQ947" s="989"/>
      <c r="JR947" s="989"/>
      <c r="JS947" s="989"/>
      <c r="JT947" s="989"/>
      <c r="JU947" s="989"/>
      <c r="JV947" s="989"/>
      <c r="JW947" s="989"/>
      <c r="JX947" s="989"/>
      <c r="JY947" s="989"/>
      <c r="JZ947" s="989"/>
      <c r="KA947" s="989"/>
      <c r="KB947" s="990"/>
    </row>
    <row r="948" spans="2:288" ht="15" customHeight="1" x14ac:dyDescent="0.25">
      <c r="B948" s="1590" t="s">
        <v>1874</v>
      </c>
      <c r="C948" s="1588" t="str">
        <v/>
      </c>
      <c r="D948" s="1588" t="str">
        <v/>
      </c>
      <c r="E948" s="1588" t="str">
        <v/>
      </c>
      <c r="F948" s="1588" t="str">
        <v/>
      </c>
      <c r="G948" s="1588" t="str">
        <v/>
      </c>
      <c r="H948" s="989"/>
      <c r="I948" s="989"/>
      <c r="J948" s="989"/>
      <c r="K948" s="989"/>
      <c r="L948" s="989"/>
      <c r="M948" s="989"/>
      <c r="N948" s="989"/>
      <c r="O948" s="989"/>
      <c r="P948" s="989"/>
      <c r="Q948" s="989"/>
      <c r="R948" s="989"/>
      <c r="S948" s="989"/>
      <c r="T948" s="989"/>
      <c r="U948" s="989"/>
      <c r="V948" s="989"/>
      <c r="W948" s="989"/>
      <c r="X948" s="989"/>
      <c r="Y948" s="989"/>
      <c r="Z948" s="989"/>
      <c r="AA948" s="989"/>
      <c r="AB948" s="989"/>
      <c r="AC948" s="989"/>
      <c r="AD948" s="989"/>
      <c r="AE948" s="989"/>
      <c r="AF948" s="989"/>
      <c r="AG948" s="989"/>
      <c r="AH948" s="989"/>
      <c r="AI948" s="989"/>
      <c r="AJ948" s="989"/>
      <c r="AK948" s="989"/>
      <c r="AL948" s="989"/>
      <c r="AM948" s="989"/>
      <c r="AN948" s="989"/>
      <c r="AO948" s="989"/>
      <c r="AP948" s="989"/>
      <c r="AQ948" s="989"/>
      <c r="AR948" s="989"/>
      <c r="AS948" s="989"/>
      <c r="AT948" s="989"/>
      <c r="AU948" s="989"/>
      <c r="AV948" s="989"/>
      <c r="AW948" s="989"/>
      <c r="AX948" s="989"/>
      <c r="AY948" s="989"/>
      <c r="AZ948" s="989"/>
      <c r="BA948" s="989"/>
      <c r="BB948" s="989"/>
      <c r="BC948" s="989"/>
      <c r="BD948" s="989"/>
      <c r="BE948" s="989"/>
      <c r="BF948" s="989"/>
      <c r="BG948" s="989"/>
      <c r="BH948" s="989"/>
      <c r="BI948" s="989"/>
      <c r="BJ948" s="989"/>
      <c r="BK948" s="989"/>
      <c r="BL948" s="989"/>
      <c r="BM948" s="989"/>
      <c r="BN948" s="989"/>
      <c r="BO948" s="989"/>
      <c r="BP948" s="989"/>
      <c r="BQ948" s="989"/>
      <c r="BR948" s="989"/>
      <c r="BS948" s="989"/>
      <c r="BT948" s="989"/>
      <c r="BU948" s="989"/>
      <c r="BV948" s="989"/>
      <c r="BW948" s="989"/>
      <c r="BX948" s="989"/>
      <c r="BY948" s="989"/>
      <c r="BZ948" s="989"/>
      <c r="CA948" s="989"/>
      <c r="CB948" s="989"/>
      <c r="CC948" s="989"/>
      <c r="CD948" s="989"/>
      <c r="CE948" s="989"/>
      <c r="CF948" s="989"/>
      <c r="CG948" s="989"/>
      <c r="CH948" s="989"/>
      <c r="CI948" s="989"/>
      <c r="CJ948" s="989"/>
      <c r="CK948" s="989"/>
      <c r="CL948" s="989"/>
      <c r="CM948" s="989"/>
      <c r="CN948" s="989"/>
      <c r="CO948" s="989"/>
      <c r="CP948" s="989"/>
      <c r="CQ948" s="989"/>
      <c r="CR948" s="989"/>
      <c r="CS948" s="989"/>
      <c r="CT948" s="989"/>
      <c r="CU948" s="989"/>
      <c r="CV948" s="989"/>
      <c r="CW948" s="989"/>
      <c r="CX948" s="989"/>
      <c r="CY948" s="989"/>
      <c r="CZ948" s="989"/>
      <c r="DA948" s="989"/>
      <c r="DB948" s="989"/>
      <c r="DC948" s="989"/>
      <c r="DD948" s="989"/>
      <c r="DE948" s="989"/>
      <c r="DF948" s="989"/>
      <c r="DG948" s="989"/>
      <c r="DH948" s="989"/>
      <c r="DI948" s="989"/>
      <c r="DJ948" s="989"/>
      <c r="DK948" s="989"/>
      <c r="DL948" s="989"/>
      <c r="DM948" s="989"/>
      <c r="DN948" s="989"/>
      <c r="DO948" s="989"/>
      <c r="DP948" s="989"/>
      <c r="DQ948" s="989"/>
      <c r="DR948" s="989"/>
      <c r="DS948" s="989"/>
      <c r="DT948" s="989"/>
      <c r="DU948" s="989"/>
      <c r="DV948" s="989"/>
      <c r="DW948" s="989"/>
      <c r="DX948" s="989"/>
      <c r="DY948" s="989"/>
      <c r="DZ948" s="989"/>
      <c r="EA948" s="989"/>
      <c r="EB948" s="989"/>
      <c r="EC948" s="989"/>
      <c r="ED948" s="989"/>
      <c r="EE948" s="989"/>
      <c r="EF948" s="989"/>
      <c r="EG948" s="989"/>
      <c r="EH948" s="989"/>
      <c r="EI948" s="989"/>
      <c r="EJ948" s="989"/>
      <c r="EK948" s="989"/>
      <c r="EL948" s="989"/>
      <c r="EM948" s="989"/>
      <c r="EN948" s="989"/>
      <c r="EO948" s="989"/>
      <c r="EP948" s="989"/>
      <c r="EQ948" s="989"/>
      <c r="ER948" s="989"/>
      <c r="ES948" s="989"/>
      <c r="ET948" s="989"/>
      <c r="EU948" s="989"/>
      <c r="EV948" s="989"/>
      <c r="EW948" s="989"/>
      <c r="EX948" s="989"/>
      <c r="EY948" s="989"/>
      <c r="EZ948" s="989"/>
      <c r="FA948" s="989"/>
      <c r="FB948" s="989"/>
      <c r="FC948" s="989"/>
      <c r="FD948" s="989"/>
      <c r="FE948" s="989"/>
      <c r="FF948" s="989"/>
      <c r="FG948" s="989"/>
      <c r="FH948" s="989"/>
      <c r="FI948" s="989"/>
      <c r="FJ948" s="989"/>
      <c r="FK948" s="989"/>
      <c r="FL948" s="989"/>
      <c r="FM948" s="989"/>
      <c r="FN948" s="989"/>
      <c r="FO948" s="989"/>
      <c r="FP948" s="989"/>
      <c r="FQ948" s="989"/>
      <c r="FR948" s="989"/>
      <c r="FS948" s="989"/>
      <c r="FT948" s="989"/>
      <c r="FU948" s="989"/>
      <c r="FV948" s="989"/>
      <c r="FW948" s="989"/>
      <c r="FX948" s="989"/>
      <c r="FY948" s="989"/>
      <c r="FZ948" s="989"/>
      <c r="GA948" s="989"/>
      <c r="GB948" s="989"/>
      <c r="GC948" s="989"/>
      <c r="GD948" s="989"/>
      <c r="GE948" s="989"/>
      <c r="GF948" s="989"/>
      <c r="GG948" s="989"/>
      <c r="GH948" s="989"/>
      <c r="GI948" s="989"/>
      <c r="GJ948" s="989"/>
      <c r="GK948" s="989"/>
      <c r="GL948" s="989"/>
      <c r="GM948" s="989"/>
      <c r="GN948" s="989"/>
      <c r="GO948" s="989"/>
      <c r="GP948" s="989"/>
      <c r="GQ948" s="989"/>
      <c r="GR948" s="989"/>
      <c r="GS948" s="989"/>
      <c r="GT948" s="989"/>
      <c r="GU948" s="989"/>
      <c r="GV948" s="989"/>
      <c r="GW948" s="989"/>
      <c r="GX948" s="989"/>
      <c r="GY948" s="989"/>
      <c r="GZ948" s="989"/>
      <c r="HA948" s="989"/>
      <c r="HB948" s="989"/>
      <c r="HC948" s="989"/>
      <c r="HD948" s="989"/>
      <c r="HE948" s="989"/>
      <c r="HF948" s="989"/>
      <c r="HG948" s="989"/>
      <c r="HH948" s="989"/>
      <c r="HI948" s="989"/>
      <c r="HJ948" s="989"/>
      <c r="HK948" s="989"/>
      <c r="HL948" s="989"/>
      <c r="HM948" s="989"/>
      <c r="HN948" s="989"/>
      <c r="HO948" s="989"/>
      <c r="HP948" s="989"/>
      <c r="HQ948" s="989"/>
      <c r="HR948" s="989"/>
      <c r="HS948" s="989"/>
      <c r="HT948" s="989"/>
      <c r="HU948" s="989"/>
      <c r="HV948" s="989"/>
      <c r="HW948" s="989"/>
      <c r="HX948" s="989"/>
      <c r="HY948" s="989"/>
      <c r="HZ948" s="989"/>
      <c r="IA948" s="989"/>
      <c r="IB948" s="989"/>
      <c r="IC948" s="989"/>
      <c r="ID948" s="989"/>
      <c r="IE948" s="989"/>
      <c r="IF948" s="989"/>
      <c r="IG948" s="989"/>
      <c r="IH948" s="989"/>
      <c r="II948" s="989"/>
      <c r="IJ948" s="989"/>
      <c r="IK948" s="989"/>
      <c r="IL948" s="989"/>
      <c r="IM948" s="989"/>
      <c r="IN948" s="989"/>
      <c r="IO948" s="989"/>
      <c r="IP948" s="989"/>
      <c r="IQ948" s="989"/>
      <c r="IR948" s="989"/>
      <c r="IS948" s="989"/>
      <c r="IT948" s="989"/>
      <c r="IU948" s="989"/>
      <c r="IV948" s="989"/>
      <c r="IW948" s="989"/>
      <c r="IX948" s="989"/>
      <c r="IY948" s="989"/>
      <c r="IZ948" s="989"/>
      <c r="JA948" s="989"/>
      <c r="JB948" s="989"/>
      <c r="JC948" s="989"/>
      <c r="JD948" s="989"/>
      <c r="JE948" s="989"/>
      <c r="JF948" s="989"/>
      <c r="JG948" s="989"/>
      <c r="JH948" s="989"/>
      <c r="JI948" s="989"/>
      <c r="JJ948" s="989"/>
      <c r="JK948" s="989"/>
      <c r="JL948" s="989"/>
      <c r="JM948" s="989"/>
      <c r="JN948" s="989"/>
      <c r="JO948" s="989"/>
      <c r="JP948" s="989"/>
      <c r="JQ948" s="989"/>
      <c r="JR948" s="989"/>
      <c r="JS948" s="989"/>
      <c r="JT948" s="989"/>
      <c r="JU948" s="989"/>
      <c r="JV948" s="989"/>
      <c r="JW948" s="989"/>
      <c r="JX948" s="989"/>
      <c r="JY948" s="989"/>
      <c r="JZ948" s="989"/>
      <c r="KA948" s="989"/>
      <c r="KB948" s="990"/>
    </row>
    <row r="949" spans="2:288" ht="15" customHeight="1" x14ac:dyDescent="0.25">
      <c r="B949" s="1590" t="s">
        <v>1875</v>
      </c>
      <c r="C949" s="1588" t="str">
        <v/>
      </c>
      <c r="D949" s="1588" t="str">
        <v/>
      </c>
      <c r="E949" s="1588" t="str">
        <v/>
      </c>
      <c r="F949" s="1588" t="str">
        <v/>
      </c>
      <c r="G949" s="1588" t="str">
        <v/>
      </c>
      <c r="H949" s="989"/>
      <c r="I949" s="989"/>
      <c r="J949" s="989"/>
      <c r="K949" s="989"/>
      <c r="L949" s="989"/>
      <c r="M949" s="989"/>
      <c r="N949" s="989"/>
      <c r="O949" s="989"/>
      <c r="P949" s="989"/>
      <c r="Q949" s="989"/>
      <c r="R949" s="989"/>
      <c r="S949" s="989"/>
      <c r="T949" s="989"/>
      <c r="U949" s="989"/>
      <c r="V949" s="989"/>
      <c r="W949" s="989"/>
      <c r="X949" s="989"/>
      <c r="Y949" s="989"/>
      <c r="Z949" s="989"/>
      <c r="AA949" s="989"/>
      <c r="AB949" s="989"/>
      <c r="AC949" s="989"/>
      <c r="AD949" s="989"/>
      <c r="AE949" s="989"/>
      <c r="AF949" s="989"/>
      <c r="AG949" s="989"/>
      <c r="AH949" s="989"/>
      <c r="AI949" s="989"/>
      <c r="AJ949" s="989"/>
      <c r="AK949" s="989"/>
      <c r="AL949" s="989"/>
      <c r="AM949" s="989"/>
      <c r="AN949" s="989"/>
      <c r="AO949" s="989"/>
      <c r="AP949" s="989"/>
      <c r="AQ949" s="989"/>
      <c r="AR949" s="989"/>
      <c r="AS949" s="989"/>
      <c r="AT949" s="989"/>
      <c r="AU949" s="989"/>
      <c r="AV949" s="989"/>
      <c r="AW949" s="989"/>
      <c r="AX949" s="989"/>
      <c r="AY949" s="989"/>
      <c r="AZ949" s="989"/>
      <c r="BA949" s="989"/>
      <c r="BB949" s="989"/>
      <c r="BC949" s="989"/>
      <c r="BD949" s="989"/>
      <c r="BE949" s="989"/>
      <c r="BF949" s="989"/>
      <c r="BG949" s="989"/>
      <c r="BH949" s="989"/>
      <c r="BI949" s="989"/>
      <c r="BJ949" s="989"/>
      <c r="BK949" s="989"/>
      <c r="BL949" s="989"/>
      <c r="BM949" s="989"/>
      <c r="BN949" s="989"/>
      <c r="BO949" s="989"/>
      <c r="BP949" s="989"/>
      <c r="BQ949" s="989"/>
      <c r="BR949" s="989"/>
      <c r="BS949" s="989"/>
      <c r="BT949" s="989"/>
      <c r="BU949" s="989"/>
      <c r="BV949" s="989"/>
      <c r="BW949" s="989"/>
      <c r="BX949" s="989"/>
      <c r="BY949" s="989"/>
      <c r="BZ949" s="989"/>
      <c r="CA949" s="989"/>
      <c r="CB949" s="989"/>
      <c r="CC949" s="989"/>
      <c r="CD949" s="989"/>
      <c r="CE949" s="989"/>
      <c r="CF949" s="989"/>
      <c r="CG949" s="989"/>
      <c r="CH949" s="989"/>
      <c r="CI949" s="989"/>
      <c r="CJ949" s="989"/>
      <c r="CK949" s="989"/>
      <c r="CL949" s="989"/>
      <c r="CM949" s="989"/>
      <c r="CN949" s="989"/>
      <c r="CO949" s="989"/>
      <c r="CP949" s="989"/>
      <c r="CQ949" s="989"/>
      <c r="CR949" s="989"/>
      <c r="CS949" s="989"/>
      <c r="CT949" s="989"/>
      <c r="CU949" s="989"/>
      <c r="CV949" s="989"/>
      <c r="CW949" s="989"/>
      <c r="CX949" s="989"/>
      <c r="CY949" s="989"/>
      <c r="CZ949" s="989"/>
      <c r="DA949" s="989"/>
      <c r="DB949" s="989"/>
      <c r="DC949" s="989"/>
      <c r="DD949" s="989"/>
      <c r="DE949" s="989"/>
      <c r="DF949" s="989"/>
      <c r="DG949" s="989"/>
      <c r="DH949" s="989"/>
      <c r="DI949" s="989"/>
      <c r="DJ949" s="989"/>
      <c r="DK949" s="989"/>
      <c r="DL949" s="989"/>
      <c r="DM949" s="989"/>
      <c r="DN949" s="989"/>
      <c r="DO949" s="989"/>
      <c r="DP949" s="989"/>
      <c r="DQ949" s="989"/>
      <c r="DR949" s="989"/>
      <c r="DS949" s="989"/>
      <c r="DT949" s="989"/>
      <c r="DU949" s="989"/>
      <c r="DV949" s="989"/>
      <c r="DW949" s="989"/>
      <c r="DX949" s="989"/>
      <c r="DY949" s="989"/>
      <c r="DZ949" s="989"/>
      <c r="EA949" s="989"/>
      <c r="EB949" s="989"/>
      <c r="EC949" s="989"/>
      <c r="ED949" s="989"/>
      <c r="EE949" s="989"/>
      <c r="EF949" s="989"/>
      <c r="EG949" s="989"/>
      <c r="EH949" s="989"/>
      <c r="EI949" s="989"/>
      <c r="EJ949" s="989"/>
      <c r="EK949" s="989"/>
      <c r="EL949" s="989"/>
      <c r="EM949" s="989"/>
      <c r="EN949" s="989"/>
      <c r="EO949" s="989"/>
      <c r="EP949" s="989"/>
      <c r="EQ949" s="989"/>
      <c r="ER949" s="989"/>
      <c r="ES949" s="989"/>
      <c r="ET949" s="989"/>
      <c r="EU949" s="989"/>
      <c r="EV949" s="989"/>
      <c r="EW949" s="989"/>
      <c r="EX949" s="989"/>
      <c r="EY949" s="989"/>
      <c r="EZ949" s="989"/>
      <c r="FA949" s="989"/>
      <c r="FB949" s="989"/>
      <c r="FC949" s="989"/>
      <c r="FD949" s="989"/>
      <c r="FE949" s="989"/>
      <c r="FF949" s="989"/>
      <c r="FG949" s="989"/>
      <c r="FH949" s="989"/>
      <c r="FI949" s="989"/>
      <c r="FJ949" s="989"/>
      <c r="FK949" s="989"/>
      <c r="FL949" s="989"/>
      <c r="FM949" s="989"/>
      <c r="FN949" s="989"/>
      <c r="FO949" s="989"/>
      <c r="FP949" s="989"/>
      <c r="FQ949" s="989"/>
      <c r="FR949" s="989"/>
      <c r="FS949" s="989"/>
      <c r="FT949" s="989"/>
      <c r="FU949" s="989"/>
      <c r="FV949" s="989"/>
      <c r="FW949" s="989"/>
      <c r="FX949" s="989"/>
      <c r="FY949" s="989"/>
      <c r="FZ949" s="989"/>
      <c r="GA949" s="989"/>
      <c r="GB949" s="989"/>
      <c r="GC949" s="989"/>
      <c r="GD949" s="989"/>
      <c r="GE949" s="989"/>
      <c r="GF949" s="989"/>
      <c r="GG949" s="989"/>
      <c r="GH949" s="989"/>
      <c r="GI949" s="989"/>
      <c r="GJ949" s="989"/>
      <c r="GK949" s="989"/>
      <c r="GL949" s="989"/>
      <c r="GM949" s="989"/>
      <c r="GN949" s="989"/>
      <c r="GO949" s="989"/>
      <c r="GP949" s="989"/>
      <c r="GQ949" s="989"/>
      <c r="GR949" s="989"/>
      <c r="GS949" s="989"/>
      <c r="GT949" s="989"/>
      <c r="GU949" s="989"/>
      <c r="GV949" s="989"/>
      <c r="GW949" s="989"/>
      <c r="GX949" s="989"/>
      <c r="GY949" s="989"/>
      <c r="GZ949" s="989"/>
      <c r="HA949" s="989"/>
      <c r="HB949" s="989"/>
      <c r="HC949" s="989"/>
      <c r="HD949" s="989"/>
      <c r="HE949" s="989"/>
      <c r="HF949" s="989"/>
      <c r="HG949" s="989"/>
      <c r="HH949" s="989"/>
      <c r="HI949" s="989"/>
      <c r="HJ949" s="989"/>
      <c r="HK949" s="989"/>
      <c r="HL949" s="989"/>
      <c r="HM949" s="989"/>
      <c r="HN949" s="989"/>
      <c r="HO949" s="989"/>
      <c r="HP949" s="989"/>
      <c r="HQ949" s="989"/>
      <c r="HR949" s="989"/>
      <c r="HS949" s="989"/>
      <c r="HT949" s="989"/>
      <c r="HU949" s="989"/>
      <c r="HV949" s="989"/>
      <c r="HW949" s="989"/>
      <c r="HX949" s="989"/>
      <c r="HY949" s="989"/>
      <c r="HZ949" s="989"/>
      <c r="IA949" s="989"/>
      <c r="IB949" s="989"/>
      <c r="IC949" s="989"/>
      <c r="ID949" s="989"/>
      <c r="IE949" s="989"/>
      <c r="IF949" s="989"/>
      <c r="IG949" s="989"/>
      <c r="IH949" s="989"/>
      <c r="II949" s="989"/>
      <c r="IJ949" s="989"/>
      <c r="IK949" s="989"/>
      <c r="IL949" s="989"/>
      <c r="IM949" s="989"/>
      <c r="IN949" s="989"/>
      <c r="IO949" s="989"/>
      <c r="IP949" s="989"/>
      <c r="IQ949" s="989"/>
      <c r="IR949" s="989"/>
      <c r="IS949" s="989"/>
      <c r="IT949" s="989"/>
      <c r="IU949" s="989"/>
      <c r="IV949" s="989"/>
      <c r="IW949" s="989"/>
      <c r="IX949" s="989"/>
      <c r="IY949" s="989"/>
      <c r="IZ949" s="989"/>
      <c r="JA949" s="989"/>
      <c r="JB949" s="989"/>
      <c r="JC949" s="989"/>
      <c r="JD949" s="989"/>
      <c r="JE949" s="989"/>
      <c r="JF949" s="989"/>
      <c r="JG949" s="989"/>
      <c r="JH949" s="989"/>
      <c r="JI949" s="989"/>
      <c r="JJ949" s="989"/>
      <c r="JK949" s="989"/>
      <c r="JL949" s="989"/>
      <c r="JM949" s="989"/>
      <c r="JN949" s="989"/>
      <c r="JO949" s="989"/>
      <c r="JP949" s="989"/>
      <c r="JQ949" s="989"/>
      <c r="JR949" s="989"/>
      <c r="JS949" s="989"/>
      <c r="JT949" s="989"/>
      <c r="JU949" s="989"/>
      <c r="JV949" s="989"/>
      <c r="JW949" s="989"/>
      <c r="JX949" s="989"/>
      <c r="JY949" s="989"/>
      <c r="JZ949" s="989"/>
      <c r="KA949" s="989"/>
      <c r="KB949" s="990"/>
    </row>
    <row r="950" spans="2:288" ht="15" customHeight="1" x14ac:dyDescent="0.25">
      <c r="B950" s="1590" t="s">
        <v>1876</v>
      </c>
      <c r="C950" s="1588" t="str">
        <v/>
      </c>
      <c r="D950" s="1588" t="str">
        <v/>
      </c>
      <c r="E950" s="1588" t="str">
        <v/>
      </c>
      <c r="F950" s="1588" t="str">
        <v/>
      </c>
      <c r="G950" s="1588" t="str">
        <v/>
      </c>
      <c r="H950" s="989"/>
      <c r="I950" s="989"/>
      <c r="J950" s="989"/>
      <c r="K950" s="989"/>
      <c r="L950" s="989"/>
      <c r="M950" s="989"/>
      <c r="N950" s="989"/>
      <c r="O950" s="989"/>
      <c r="P950" s="989"/>
      <c r="Q950" s="989"/>
      <c r="R950" s="989"/>
      <c r="S950" s="989"/>
      <c r="T950" s="989"/>
      <c r="U950" s="989"/>
      <c r="V950" s="989"/>
      <c r="W950" s="989"/>
      <c r="X950" s="989"/>
      <c r="Y950" s="989"/>
      <c r="Z950" s="989"/>
      <c r="AA950" s="989"/>
      <c r="AB950" s="989"/>
      <c r="AC950" s="989"/>
      <c r="AD950" s="989"/>
      <c r="AE950" s="989"/>
      <c r="AF950" s="989"/>
      <c r="AG950" s="989"/>
      <c r="AH950" s="989"/>
      <c r="AI950" s="989"/>
      <c r="AJ950" s="989"/>
      <c r="AK950" s="989"/>
      <c r="AL950" s="989"/>
      <c r="AM950" s="989"/>
      <c r="AN950" s="989"/>
      <c r="AO950" s="989"/>
      <c r="AP950" s="989"/>
      <c r="AQ950" s="989"/>
      <c r="AR950" s="989"/>
      <c r="AS950" s="989"/>
      <c r="AT950" s="989"/>
      <c r="AU950" s="989"/>
      <c r="AV950" s="989"/>
      <c r="AW950" s="989"/>
      <c r="AX950" s="989"/>
      <c r="AY950" s="989"/>
      <c r="AZ950" s="989"/>
      <c r="BA950" s="989"/>
      <c r="BB950" s="989"/>
      <c r="BC950" s="989"/>
      <c r="BD950" s="989"/>
      <c r="BE950" s="989"/>
      <c r="BF950" s="989"/>
      <c r="BG950" s="989"/>
      <c r="BH950" s="989"/>
      <c r="BI950" s="989"/>
      <c r="BJ950" s="989"/>
      <c r="BK950" s="989"/>
      <c r="BL950" s="989"/>
      <c r="BM950" s="989"/>
      <c r="BN950" s="989"/>
      <c r="BO950" s="989"/>
      <c r="BP950" s="989"/>
      <c r="BQ950" s="989"/>
      <c r="BR950" s="989"/>
      <c r="BS950" s="989"/>
      <c r="BT950" s="989"/>
      <c r="BU950" s="989"/>
      <c r="BV950" s="989"/>
      <c r="BW950" s="989"/>
      <c r="BX950" s="989"/>
      <c r="BY950" s="989"/>
      <c r="BZ950" s="989"/>
      <c r="CA950" s="989"/>
      <c r="CB950" s="989"/>
      <c r="CC950" s="989"/>
      <c r="CD950" s="989"/>
      <c r="CE950" s="989"/>
      <c r="CF950" s="989"/>
      <c r="CG950" s="989"/>
      <c r="CH950" s="989"/>
      <c r="CI950" s="989"/>
      <c r="CJ950" s="989"/>
      <c r="CK950" s="989"/>
      <c r="CL950" s="989"/>
      <c r="CM950" s="989"/>
      <c r="CN950" s="989"/>
      <c r="CO950" s="989"/>
      <c r="CP950" s="989"/>
      <c r="CQ950" s="989"/>
      <c r="CR950" s="989"/>
      <c r="CS950" s="989"/>
      <c r="CT950" s="989"/>
      <c r="CU950" s="989"/>
      <c r="CV950" s="989"/>
      <c r="CW950" s="989"/>
      <c r="CX950" s="989"/>
      <c r="CY950" s="989"/>
      <c r="CZ950" s="989"/>
      <c r="DA950" s="989"/>
      <c r="DB950" s="989"/>
      <c r="DC950" s="989"/>
      <c r="DD950" s="989"/>
      <c r="DE950" s="989"/>
      <c r="DF950" s="989"/>
      <c r="DG950" s="989"/>
      <c r="DH950" s="989"/>
      <c r="DI950" s="989"/>
      <c r="DJ950" s="989"/>
      <c r="DK950" s="989"/>
      <c r="DL950" s="989"/>
      <c r="DM950" s="989"/>
      <c r="DN950" s="989"/>
      <c r="DO950" s="989"/>
      <c r="DP950" s="989"/>
      <c r="DQ950" s="989"/>
      <c r="DR950" s="989"/>
      <c r="DS950" s="989"/>
      <c r="DT950" s="989"/>
      <c r="DU950" s="989"/>
      <c r="DV950" s="989"/>
      <c r="DW950" s="989"/>
      <c r="DX950" s="989"/>
      <c r="DY950" s="989"/>
      <c r="DZ950" s="989"/>
      <c r="EA950" s="989"/>
      <c r="EB950" s="989"/>
      <c r="EC950" s="989"/>
      <c r="ED950" s="989"/>
      <c r="EE950" s="989"/>
      <c r="EF950" s="989"/>
      <c r="EG950" s="989"/>
      <c r="EH950" s="989"/>
      <c r="EI950" s="989"/>
      <c r="EJ950" s="989"/>
      <c r="EK950" s="989"/>
      <c r="EL950" s="989"/>
      <c r="EM950" s="989"/>
      <c r="EN950" s="989"/>
      <c r="EO950" s="989"/>
      <c r="EP950" s="989"/>
      <c r="EQ950" s="989"/>
      <c r="ER950" s="989"/>
      <c r="ES950" s="989"/>
      <c r="ET950" s="989"/>
      <c r="EU950" s="989"/>
      <c r="EV950" s="989"/>
      <c r="EW950" s="989"/>
      <c r="EX950" s="989"/>
      <c r="EY950" s="989"/>
      <c r="EZ950" s="989"/>
      <c r="FA950" s="989"/>
      <c r="FB950" s="989"/>
      <c r="FC950" s="989"/>
      <c r="FD950" s="989"/>
      <c r="FE950" s="989"/>
      <c r="FF950" s="989"/>
      <c r="FG950" s="989"/>
      <c r="FH950" s="989"/>
      <c r="FI950" s="989"/>
      <c r="FJ950" s="989"/>
      <c r="FK950" s="989"/>
      <c r="FL950" s="989"/>
      <c r="FM950" s="989"/>
      <c r="FN950" s="989"/>
      <c r="FO950" s="989"/>
      <c r="FP950" s="989"/>
      <c r="FQ950" s="989"/>
      <c r="FR950" s="989"/>
      <c r="FS950" s="989"/>
      <c r="FT950" s="989"/>
      <c r="FU950" s="989"/>
      <c r="FV950" s="989"/>
      <c r="FW950" s="989"/>
      <c r="FX950" s="989"/>
      <c r="FY950" s="989"/>
      <c r="FZ950" s="989"/>
      <c r="GA950" s="989"/>
      <c r="GB950" s="989"/>
      <c r="GC950" s="989"/>
      <c r="GD950" s="989"/>
      <c r="GE950" s="989"/>
      <c r="GF950" s="989"/>
      <c r="GG950" s="989"/>
      <c r="GH950" s="989"/>
      <c r="GI950" s="989"/>
      <c r="GJ950" s="989"/>
      <c r="GK950" s="989"/>
      <c r="GL950" s="989"/>
      <c r="GM950" s="989"/>
      <c r="GN950" s="989"/>
      <c r="GO950" s="989"/>
      <c r="GP950" s="989"/>
      <c r="GQ950" s="989"/>
      <c r="GR950" s="989"/>
      <c r="GS950" s="989"/>
      <c r="GT950" s="989"/>
      <c r="GU950" s="989"/>
      <c r="GV950" s="989"/>
      <c r="GW950" s="989"/>
      <c r="GX950" s="989"/>
      <c r="GY950" s="989"/>
      <c r="GZ950" s="989"/>
      <c r="HA950" s="989"/>
      <c r="HB950" s="989"/>
      <c r="HC950" s="989"/>
      <c r="HD950" s="989"/>
      <c r="HE950" s="989"/>
      <c r="HF950" s="989"/>
      <c r="HG950" s="989"/>
      <c r="HH950" s="989"/>
      <c r="HI950" s="989"/>
      <c r="HJ950" s="989"/>
      <c r="HK950" s="989"/>
      <c r="HL950" s="989"/>
      <c r="HM950" s="989"/>
      <c r="HN950" s="989"/>
      <c r="HO950" s="989"/>
      <c r="HP950" s="989"/>
      <c r="HQ950" s="989"/>
      <c r="HR950" s="989"/>
      <c r="HS950" s="989"/>
      <c r="HT950" s="989"/>
      <c r="HU950" s="989"/>
      <c r="HV950" s="989"/>
      <c r="HW950" s="989"/>
      <c r="HX950" s="989"/>
      <c r="HY950" s="989"/>
      <c r="HZ950" s="989"/>
      <c r="IA950" s="989"/>
      <c r="IB950" s="989"/>
      <c r="IC950" s="989"/>
      <c r="ID950" s="989"/>
      <c r="IE950" s="989"/>
      <c r="IF950" s="989"/>
      <c r="IG950" s="989"/>
      <c r="IH950" s="989"/>
      <c r="II950" s="989"/>
      <c r="IJ950" s="989"/>
      <c r="IK950" s="989"/>
      <c r="IL950" s="989"/>
      <c r="IM950" s="989"/>
      <c r="IN950" s="989"/>
      <c r="IO950" s="989"/>
      <c r="IP950" s="989"/>
      <c r="IQ950" s="989"/>
      <c r="IR950" s="989"/>
      <c r="IS950" s="989"/>
      <c r="IT950" s="989"/>
      <c r="IU950" s="989"/>
      <c r="IV950" s="989"/>
      <c r="IW950" s="989"/>
      <c r="IX950" s="989"/>
      <c r="IY950" s="989"/>
      <c r="IZ950" s="989"/>
      <c r="JA950" s="989"/>
      <c r="JB950" s="989"/>
      <c r="JC950" s="989"/>
      <c r="JD950" s="989"/>
      <c r="JE950" s="989"/>
      <c r="JF950" s="989"/>
      <c r="JG950" s="989"/>
      <c r="JH950" s="989"/>
      <c r="JI950" s="989"/>
      <c r="JJ950" s="989"/>
      <c r="JK950" s="989"/>
      <c r="JL950" s="989"/>
      <c r="JM950" s="989"/>
      <c r="JN950" s="989"/>
      <c r="JO950" s="989"/>
      <c r="JP950" s="989"/>
      <c r="JQ950" s="989"/>
      <c r="JR950" s="989"/>
      <c r="JS950" s="989"/>
      <c r="JT950" s="989"/>
      <c r="JU950" s="989"/>
      <c r="JV950" s="989"/>
      <c r="JW950" s="989"/>
      <c r="JX950" s="989"/>
      <c r="JY950" s="989"/>
      <c r="JZ950" s="989"/>
      <c r="KA950" s="989"/>
      <c r="KB950" s="990"/>
    </row>
    <row r="951" spans="2:288" ht="15" customHeight="1" x14ac:dyDescent="0.25">
      <c r="B951" s="1590" t="s">
        <v>1877</v>
      </c>
      <c r="C951" s="1588" t="str">
        <v/>
      </c>
      <c r="D951" s="1588" t="str">
        <v/>
      </c>
      <c r="E951" s="1588" t="str">
        <v/>
      </c>
      <c r="F951" s="1588" t="str">
        <v/>
      </c>
      <c r="G951" s="1588" t="str">
        <v/>
      </c>
      <c r="H951" s="989"/>
      <c r="I951" s="989"/>
      <c r="J951" s="989"/>
      <c r="K951" s="989"/>
      <c r="L951" s="989"/>
      <c r="M951" s="989"/>
      <c r="N951" s="989"/>
      <c r="O951" s="989"/>
      <c r="P951" s="989"/>
      <c r="Q951" s="989"/>
      <c r="R951" s="989"/>
      <c r="S951" s="989"/>
      <c r="T951" s="989"/>
      <c r="U951" s="989"/>
      <c r="V951" s="989"/>
      <c r="W951" s="989"/>
      <c r="X951" s="989"/>
      <c r="Y951" s="989"/>
      <c r="Z951" s="989"/>
      <c r="AA951" s="989"/>
      <c r="AB951" s="989"/>
      <c r="AC951" s="989"/>
      <c r="AD951" s="989"/>
      <c r="AE951" s="989"/>
      <c r="AF951" s="989"/>
      <c r="AG951" s="989"/>
      <c r="AH951" s="989"/>
      <c r="AI951" s="989"/>
      <c r="AJ951" s="989"/>
      <c r="AK951" s="989"/>
      <c r="AL951" s="989"/>
      <c r="AM951" s="989"/>
      <c r="AN951" s="989"/>
      <c r="AO951" s="989"/>
      <c r="AP951" s="989"/>
      <c r="AQ951" s="989"/>
      <c r="AR951" s="989"/>
      <c r="AS951" s="989"/>
      <c r="AT951" s="989"/>
      <c r="AU951" s="989"/>
      <c r="AV951" s="989"/>
      <c r="AW951" s="989"/>
      <c r="AX951" s="989"/>
      <c r="AY951" s="989"/>
      <c r="AZ951" s="989"/>
      <c r="BA951" s="989"/>
      <c r="BB951" s="989"/>
      <c r="BC951" s="989"/>
      <c r="BD951" s="989"/>
      <c r="BE951" s="989"/>
      <c r="BF951" s="989"/>
      <c r="BG951" s="989"/>
      <c r="BH951" s="989"/>
      <c r="BI951" s="989"/>
      <c r="BJ951" s="989"/>
      <c r="BK951" s="989"/>
      <c r="BL951" s="989"/>
      <c r="BM951" s="989"/>
      <c r="BN951" s="989"/>
      <c r="BO951" s="989"/>
      <c r="BP951" s="989"/>
      <c r="BQ951" s="989"/>
      <c r="BR951" s="989"/>
      <c r="BS951" s="989"/>
      <c r="BT951" s="989"/>
      <c r="BU951" s="989"/>
      <c r="BV951" s="989"/>
      <c r="BW951" s="989"/>
      <c r="BX951" s="989"/>
      <c r="BY951" s="989"/>
      <c r="BZ951" s="989"/>
      <c r="CA951" s="989"/>
      <c r="CB951" s="989"/>
      <c r="CC951" s="989"/>
      <c r="CD951" s="989"/>
      <c r="CE951" s="989"/>
      <c r="CF951" s="989"/>
      <c r="CG951" s="989"/>
      <c r="CH951" s="989"/>
      <c r="CI951" s="989"/>
      <c r="CJ951" s="989"/>
      <c r="CK951" s="989"/>
      <c r="CL951" s="989"/>
      <c r="CM951" s="989"/>
      <c r="CN951" s="989"/>
      <c r="CO951" s="989"/>
      <c r="CP951" s="989"/>
      <c r="CQ951" s="989"/>
      <c r="CR951" s="989"/>
      <c r="CS951" s="989"/>
      <c r="CT951" s="989"/>
      <c r="CU951" s="989"/>
      <c r="CV951" s="989"/>
      <c r="CW951" s="989"/>
      <c r="CX951" s="989"/>
      <c r="CY951" s="989"/>
      <c r="CZ951" s="989"/>
      <c r="DA951" s="989"/>
      <c r="DB951" s="989"/>
      <c r="DC951" s="989"/>
      <c r="DD951" s="989"/>
      <c r="DE951" s="989"/>
      <c r="DF951" s="989"/>
      <c r="DG951" s="989"/>
      <c r="DH951" s="989"/>
      <c r="DI951" s="989"/>
      <c r="DJ951" s="989"/>
      <c r="DK951" s="989"/>
      <c r="DL951" s="989"/>
      <c r="DM951" s="989"/>
      <c r="DN951" s="989"/>
      <c r="DO951" s="989"/>
      <c r="DP951" s="989"/>
      <c r="DQ951" s="989"/>
      <c r="DR951" s="989"/>
      <c r="DS951" s="989"/>
      <c r="DT951" s="989"/>
      <c r="DU951" s="989"/>
      <c r="DV951" s="989"/>
      <c r="DW951" s="989"/>
      <c r="DX951" s="989"/>
      <c r="DY951" s="989"/>
      <c r="DZ951" s="989"/>
      <c r="EA951" s="989"/>
      <c r="EB951" s="989"/>
      <c r="EC951" s="989"/>
      <c r="ED951" s="989"/>
      <c r="EE951" s="989"/>
      <c r="EF951" s="989"/>
      <c r="EG951" s="989"/>
      <c r="EH951" s="989"/>
      <c r="EI951" s="989"/>
      <c r="EJ951" s="989"/>
      <c r="EK951" s="989"/>
      <c r="EL951" s="989"/>
      <c r="EM951" s="989"/>
      <c r="EN951" s="989"/>
      <c r="EO951" s="989"/>
      <c r="EP951" s="989"/>
      <c r="EQ951" s="989"/>
      <c r="ER951" s="989"/>
      <c r="ES951" s="989"/>
      <c r="ET951" s="989"/>
      <c r="EU951" s="989"/>
      <c r="EV951" s="989"/>
      <c r="EW951" s="989"/>
      <c r="EX951" s="989"/>
      <c r="EY951" s="989"/>
      <c r="EZ951" s="989"/>
      <c r="FA951" s="989"/>
      <c r="FB951" s="989"/>
      <c r="FC951" s="989"/>
      <c r="FD951" s="989"/>
      <c r="FE951" s="989"/>
      <c r="FF951" s="989"/>
      <c r="FG951" s="989"/>
      <c r="FH951" s="989"/>
      <c r="FI951" s="989"/>
      <c r="FJ951" s="989"/>
      <c r="FK951" s="989"/>
      <c r="FL951" s="989"/>
      <c r="FM951" s="989"/>
      <c r="FN951" s="989"/>
      <c r="FO951" s="989"/>
      <c r="FP951" s="989"/>
      <c r="FQ951" s="989"/>
      <c r="FR951" s="989"/>
      <c r="FS951" s="989"/>
      <c r="FT951" s="989"/>
      <c r="FU951" s="989"/>
      <c r="FV951" s="989"/>
      <c r="FW951" s="989"/>
      <c r="FX951" s="989"/>
      <c r="FY951" s="989"/>
      <c r="FZ951" s="989"/>
      <c r="GA951" s="989"/>
      <c r="GB951" s="989"/>
      <c r="GC951" s="989"/>
      <c r="GD951" s="989"/>
      <c r="GE951" s="989"/>
      <c r="GF951" s="989"/>
      <c r="GG951" s="989"/>
      <c r="GH951" s="989"/>
      <c r="GI951" s="989"/>
      <c r="GJ951" s="989"/>
      <c r="GK951" s="989"/>
      <c r="GL951" s="989"/>
      <c r="GM951" s="989"/>
      <c r="GN951" s="989"/>
      <c r="GO951" s="989"/>
      <c r="GP951" s="989"/>
      <c r="GQ951" s="989"/>
      <c r="GR951" s="989"/>
      <c r="GS951" s="989"/>
      <c r="GT951" s="989"/>
      <c r="GU951" s="989"/>
      <c r="GV951" s="989"/>
      <c r="GW951" s="989"/>
      <c r="GX951" s="989"/>
      <c r="GY951" s="989"/>
      <c r="GZ951" s="989"/>
      <c r="HA951" s="989"/>
      <c r="HB951" s="989"/>
      <c r="HC951" s="989"/>
      <c r="HD951" s="989"/>
      <c r="HE951" s="989"/>
      <c r="HF951" s="989"/>
      <c r="HG951" s="989"/>
      <c r="HH951" s="989"/>
      <c r="HI951" s="989"/>
      <c r="HJ951" s="989"/>
      <c r="HK951" s="989"/>
      <c r="HL951" s="989"/>
      <c r="HM951" s="989"/>
      <c r="HN951" s="989"/>
      <c r="HO951" s="989"/>
      <c r="HP951" s="989"/>
      <c r="HQ951" s="989"/>
      <c r="HR951" s="989"/>
      <c r="HS951" s="989"/>
      <c r="HT951" s="989"/>
      <c r="HU951" s="989"/>
      <c r="HV951" s="989"/>
      <c r="HW951" s="989"/>
      <c r="HX951" s="989"/>
      <c r="HY951" s="989"/>
      <c r="HZ951" s="989"/>
      <c r="IA951" s="989"/>
      <c r="IB951" s="989"/>
      <c r="IC951" s="989"/>
      <c r="ID951" s="989"/>
      <c r="IE951" s="989"/>
      <c r="IF951" s="989"/>
      <c r="IG951" s="989"/>
      <c r="IH951" s="989"/>
      <c r="II951" s="989"/>
      <c r="IJ951" s="989"/>
      <c r="IK951" s="989"/>
      <c r="IL951" s="989"/>
      <c r="IM951" s="989"/>
      <c r="IN951" s="989"/>
      <c r="IO951" s="989"/>
      <c r="IP951" s="989"/>
      <c r="IQ951" s="989"/>
      <c r="IR951" s="989"/>
      <c r="IS951" s="989"/>
      <c r="IT951" s="989"/>
      <c r="IU951" s="989"/>
      <c r="IV951" s="989"/>
      <c r="IW951" s="989"/>
      <c r="IX951" s="989"/>
      <c r="IY951" s="989"/>
      <c r="IZ951" s="989"/>
      <c r="JA951" s="989"/>
      <c r="JB951" s="989"/>
      <c r="JC951" s="989"/>
      <c r="JD951" s="989"/>
      <c r="JE951" s="989"/>
      <c r="JF951" s="989"/>
      <c r="JG951" s="989"/>
      <c r="JH951" s="989"/>
      <c r="JI951" s="989"/>
      <c r="JJ951" s="989"/>
      <c r="JK951" s="989"/>
      <c r="JL951" s="989"/>
      <c r="JM951" s="989"/>
      <c r="JN951" s="989"/>
      <c r="JO951" s="989"/>
      <c r="JP951" s="989"/>
      <c r="JQ951" s="989"/>
      <c r="JR951" s="989"/>
      <c r="JS951" s="989"/>
      <c r="JT951" s="989"/>
      <c r="JU951" s="989"/>
      <c r="JV951" s="989"/>
      <c r="JW951" s="989"/>
      <c r="JX951" s="989"/>
      <c r="JY951" s="989"/>
      <c r="JZ951" s="989"/>
      <c r="KA951" s="989"/>
      <c r="KB951" s="990"/>
    </row>
    <row r="952" spans="2:288" ht="15" customHeight="1" x14ac:dyDescent="0.25">
      <c r="B952" s="1590" t="s">
        <v>1878</v>
      </c>
      <c r="C952" s="1588" t="str">
        <v/>
      </c>
      <c r="D952" s="1588" t="str">
        <v/>
      </c>
      <c r="E952" s="1588" t="str">
        <v/>
      </c>
      <c r="F952" s="1588" t="str">
        <v/>
      </c>
      <c r="G952" s="1588" t="str">
        <v/>
      </c>
      <c r="H952" s="989"/>
      <c r="I952" s="989"/>
      <c r="J952" s="989"/>
      <c r="K952" s="989"/>
      <c r="L952" s="989"/>
      <c r="M952" s="989"/>
      <c r="N952" s="989"/>
      <c r="O952" s="989"/>
      <c r="P952" s="989"/>
      <c r="Q952" s="989"/>
      <c r="R952" s="989"/>
      <c r="S952" s="989"/>
      <c r="T952" s="989"/>
      <c r="U952" s="989"/>
      <c r="V952" s="989"/>
      <c r="W952" s="989"/>
      <c r="X952" s="989"/>
      <c r="Y952" s="989"/>
      <c r="Z952" s="989"/>
      <c r="AA952" s="989"/>
      <c r="AB952" s="989"/>
      <c r="AC952" s="989"/>
      <c r="AD952" s="989"/>
      <c r="AE952" s="989"/>
      <c r="AF952" s="989"/>
      <c r="AG952" s="989"/>
      <c r="AH952" s="989"/>
      <c r="AI952" s="989"/>
      <c r="AJ952" s="989"/>
      <c r="AK952" s="989"/>
      <c r="AL952" s="989"/>
      <c r="AM952" s="989"/>
      <c r="AN952" s="989"/>
      <c r="AO952" s="989"/>
      <c r="AP952" s="989"/>
      <c r="AQ952" s="989"/>
      <c r="AR952" s="989"/>
      <c r="AS952" s="989"/>
      <c r="AT952" s="989"/>
      <c r="AU952" s="989"/>
      <c r="AV952" s="989"/>
      <c r="AW952" s="989"/>
      <c r="AX952" s="989"/>
      <c r="AY952" s="989"/>
      <c r="AZ952" s="989"/>
      <c r="BA952" s="989"/>
      <c r="BB952" s="989"/>
      <c r="BC952" s="989"/>
      <c r="BD952" s="989"/>
      <c r="BE952" s="989"/>
      <c r="BF952" s="989"/>
      <c r="BG952" s="989"/>
      <c r="BH952" s="989"/>
      <c r="BI952" s="989"/>
      <c r="BJ952" s="989"/>
      <c r="BK952" s="989"/>
      <c r="BL952" s="989"/>
      <c r="BM952" s="989"/>
      <c r="BN952" s="989"/>
      <c r="BO952" s="989"/>
      <c r="BP952" s="989"/>
      <c r="BQ952" s="989"/>
      <c r="BR952" s="989"/>
      <c r="BS952" s="989"/>
      <c r="BT952" s="989"/>
      <c r="BU952" s="989"/>
      <c r="BV952" s="989"/>
      <c r="BW952" s="989"/>
      <c r="BX952" s="989"/>
      <c r="BY952" s="989"/>
      <c r="BZ952" s="989"/>
      <c r="CA952" s="989"/>
      <c r="CB952" s="989"/>
      <c r="CC952" s="989"/>
      <c r="CD952" s="989"/>
      <c r="CE952" s="989"/>
      <c r="CF952" s="989"/>
      <c r="CG952" s="989"/>
      <c r="CH952" s="989"/>
      <c r="CI952" s="989"/>
      <c r="CJ952" s="989"/>
      <c r="CK952" s="989"/>
      <c r="CL952" s="989"/>
      <c r="CM952" s="989"/>
      <c r="CN952" s="989"/>
      <c r="CO952" s="989"/>
      <c r="CP952" s="989"/>
      <c r="CQ952" s="989"/>
      <c r="CR952" s="989"/>
      <c r="CS952" s="989"/>
      <c r="CT952" s="989"/>
      <c r="CU952" s="989"/>
      <c r="CV952" s="989"/>
      <c r="CW952" s="989"/>
      <c r="CX952" s="989"/>
      <c r="CY952" s="989"/>
      <c r="CZ952" s="989"/>
      <c r="DA952" s="989"/>
      <c r="DB952" s="989"/>
      <c r="DC952" s="989"/>
      <c r="DD952" s="989"/>
      <c r="DE952" s="989"/>
      <c r="DF952" s="989"/>
      <c r="DG952" s="989"/>
      <c r="DH952" s="989"/>
      <c r="DI952" s="989"/>
      <c r="DJ952" s="989"/>
      <c r="DK952" s="989"/>
      <c r="DL952" s="989"/>
      <c r="DM952" s="989"/>
      <c r="DN952" s="989"/>
      <c r="DO952" s="989"/>
      <c r="DP952" s="989"/>
      <c r="DQ952" s="989"/>
      <c r="DR952" s="989"/>
      <c r="DS952" s="989"/>
      <c r="DT952" s="989"/>
      <c r="DU952" s="989"/>
      <c r="DV952" s="989"/>
      <c r="DW952" s="989"/>
      <c r="DX952" s="989"/>
      <c r="DY952" s="989"/>
      <c r="DZ952" s="989"/>
      <c r="EA952" s="989"/>
      <c r="EB952" s="989"/>
      <c r="EC952" s="989"/>
      <c r="ED952" s="989"/>
      <c r="EE952" s="989"/>
      <c r="EF952" s="989"/>
      <c r="EG952" s="989"/>
      <c r="EH952" s="989"/>
      <c r="EI952" s="989"/>
      <c r="EJ952" s="989"/>
      <c r="EK952" s="989"/>
      <c r="EL952" s="989"/>
      <c r="EM952" s="989"/>
      <c r="EN952" s="989"/>
      <c r="EO952" s="989"/>
      <c r="EP952" s="989"/>
      <c r="EQ952" s="989"/>
      <c r="ER952" s="989"/>
      <c r="ES952" s="989"/>
      <c r="ET952" s="989"/>
      <c r="EU952" s="989"/>
      <c r="EV952" s="989"/>
      <c r="EW952" s="989"/>
      <c r="EX952" s="989"/>
      <c r="EY952" s="989"/>
      <c r="EZ952" s="989"/>
      <c r="FA952" s="989"/>
      <c r="FB952" s="989"/>
      <c r="FC952" s="989"/>
      <c r="FD952" s="989"/>
      <c r="FE952" s="989"/>
      <c r="FF952" s="989"/>
      <c r="FG952" s="989"/>
      <c r="FH952" s="989"/>
      <c r="FI952" s="989"/>
      <c r="FJ952" s="989"/>
      <c r="FK952" s="989"/>
      <c r="FL952" s="989"/>
      <c r="FM952" s="989"/>
      <c r="FN952" s="989"/>
      <c r="FO952" s="989"/>
      <c r="FP952" s="989"/>
      <c r="FQ952" s="989"/>
      <c r="FR952" s="989"/>
      <c r="FS952" s="989"/>
      <c r="FT952" s="989"/>
      <c r="FU952" s="989"/>
      <c r="FV952" s="989"/>
      <c r="FW952" s="989"/>
      <c r="FX952" s="989"/>
      <c r="FY952" s="989"/>
      <c r="FZ952" s="989"/>
      <c r="GA952" s="989"/>
      <c r="GB952" s="989"/>
      <c r="GC952" s="989"/>
      <c r="GD952" s="989"/>
      <c r="GE952" s="989"/>
      <c r="GF952" s="989"/>
      <c r="GG952" s="989"/>
      <c r="GH952" s="989"/>
      <c r="GI952" s="989"/>
      <c r="GJ952" s="989"/>
      <c r="GK952" s="989"/>
      <c r="GL952" s="989"/>
      <c r="GM952" s="989"/>
      <c r="GN952" s="989"/>
      <c r="GO952" s="989"/>
      <c r="GP952" s="989"/>
      <c r="GQ952" s="989"/>
      <c r="GR952" s="989"/>
      <c r="GS952" s="989"/>
      <c r="GT952" s="989"/>
      <c r="GU952" s="989"/>
      <c r="GV952" s="989"/>
      <c r="GW952" s="989"/>
      <c r="GX952" s="989"/>
      <c r="GY952" s="989"/>
      <c r="GZ952" s="989"/>
      <c r="HA952" s="989"/>
      <c r="HB952" s="989"/>
      <c r="HC952" s="989"/>
      <c r="HD952" s="989"/>
      <c r="HE952" s="989"/>
      <c r="HF952" s="989"/>
      <c r="HG952" s="989"/>
      <c r="HH952" s="989"/>
      <c r="HI952" s="989"/>
      <c r="HJ952" s="989"/>
      <c r="HK952" s="989"/>
      <c r="HL952" s="989"/>
      <c r="HM952" s="989"/>
      <c r="HN952" s="989"/>
      <c r="HO952" s="989"/>
      <c r="HP952" s="989"/>
      <c r="HQ952" s="989"/>
      <c r="HR952" s="989"/>
      <c r="HS952" s="989"/>
      <c r="HT952" s="989"/>
      <c r="HU952" s="989"/>
      <c r="HV952" s="989"/>
      <c r="HW952" s="989"/>
      <c r="HX952" s="989"/>
      <c r="HY952" s="989"/>
      <c r="HZ952" s="989"/>
      <c r="IA952" s="989"/>
      <c r="IB952" s="989"/>
      <c r="IC952" s="989"/>
      <c r="ID952" s="989"/>
      <c r="IE952" s="989"/>
      <c r="IF952" s="989"/>
      <c r="IG952" s="989"/>
      <c r="IH952" s="989"/>
      <c r="II952" s="989"/>
      <c r="IJ952" s="989"/>
      <c r="IK952" s="989"/>
      <c r="IL952" s="989"/>
      <c r="IM952" s="989"/>
      <c r="IN952" s="989"/>
      <c r="IO952" s="989"/>
      <c r="IP952" s="989"/>
      <c r="IQ952" s="989"/>
      <c r="IR952" s="989"/>
      <c r="IS952" s="989"/>
      <c r="IT952" s="989"/>
      <c r="IU952" s="989"/>
      <c r="IV952" s="989"/>
      <c r="IW952" s="989"/>
      <c r="IX952" s="989"/>
      <c r="IY952" s="989"/>
      <c r="IZ952" s="989"/>
      <c r="JA952" s="989"/>
      <c r="JB952" s="989"/>
      <c r="JC952" s="989"/>
      <c r="JD952" s="989"/>
      <c r="JE952" s="989"/>
      <c r="JF952" s="989"/>
      <c r="JG952" s="989"/>
      <c r="JH952" s="989"/>
      <c r="JI952" s="989"/>
      <c r="JJ952" s="989"/>
      <c r="JK952" s="989"/>
      <c r="JL952" s="989"/>
      <c r="JM952" s="989"/>
      <c r="JN952" s="989"/>
      <c r="JO952" s="989"/>
      <c r="JP952" s="989"/>
      <c r="JQ952" s="989"/>
      <c r="JR952" s="989"/>
      <c r="JS952" s="989"/>
      <c r="JT952" s="989"/>
      <c r="JU952" s="989"/>
      <c r="JV952" s="989"/>
      <c r="JW952" s="989"/>
      <c r="JX952" s="989"/>
      <c r="JY952" s="989"/>
      <c r="JZ952" s="989"/>
      <c r="KA952" s="989"/>
      <c r="KB952" s="990"/>
    </row>
    <row r="953" spans="2:288" ht="15" customHeight="1" x14ac:dyDescent="0.25">
      <c r="B953" s="1590" t="s">
        <v>1879</v>
      </c>
      <c r="C953" s="1588" t="str">
        <v/>
      </c>
      <c r="D953" s="1588" t="str">
        <v/>
      </c>
      <c r="E953" s="1588" t="str">
        <v/>
      </c>
      <c r="F953" s="1588" t="str">
        <v/>
      </c>
      <c r="G953" s="1588" t="str">
        <v/>
      </c>
      <c r="H953" s="989"/>
      <c r="I953" s="989"/>
      <c r="J953" s="989"/>
      <c r="K953" s="989"/>
      <c r="L953" s="989"/>
      <c r="M953" s="989"/>
      <c r="N953" s="989"/>
      <c r="O953" s="989"/>
      <c r="P953" s="989"/>
      <c r="Q953" s="989"/>
      <c r="R953" s="989"/>
      <c r="S953" s="989"/>
      <c r="T953" s="989"/>
      <c r="U953" s="989"/>
      <c r="V953" s="989"/>
      <c r="W953" s="989"/>
      <c r="X953" s="989"/>
      <c r="Y953" s="989"/>
      <c r="Z953" s="989"/>
      <c r="AA953" s="989"/>
      <c r="AB953" s="989"/>
      <c r="AC953" s="989"/>
      <c r="AD953" s="989"/>
      <c r="AE953" s="989"/>
      <c r="AF953" s="989"/>
      <c r="AG953" s="989"/>
      <c r="AH953" s="989"/>
      <c r="AI953" s="989"/>
      <c r="AJ953" s="989"/>
      <c r="AK953" s="989"/>
      <c r="AL953" s="989"/>
      <c r="AM953" s="989"/>
      <c r="AN953" s="989"/>
      <c r="AO953" s="989"/>
      <c r="AP953" s="989"/>
      <c r="AQ953" s="989"/>
      <c r="AR953" s="989"/>
      <c r="AS953" s="989"/>
      <c r="AT953" s="989"/>
      <c r="AU953" s="989"/>
      <c r="AV953" s="989"/>
      <c r="AW953" s="989"/>
      <c r="AX953" s="989"/>
      <c r="AY953" s="989"/>
      <c r="AZ953" s="989"/>
      <c r="BA953" s="989"/>
      <c r="BB953" s="989"/>
      <c r="BC953" s="989"/>
      <c r="BD953" s="989"/>
      <c r="BE953" s="989"/>
      <c r="BF953" s="989"/>
      <c r="BG953" s="989"/>
      <c r="BH953" s="989"/>
      <c r="BI953" s="989"/>
      <c r="BJ953" s="989"/>
      <c r="BK953" s="989"/>
      <c r="BL953" s="989"/>
      <c r="BM953" s="989"/>
      <c r="BN953" s="989"/>
      <c r="BO953" s="989"/>
      <c r="BP953" s="989"/>
      <c r="BQ953" s="989"/>
      <c r="BR953" s="989"/>
      <c r="BS953" s="989"/>
      <c r="BT953" s="989"/>
      <c r="BU953" s="989"/>
      <c r="BV953" s="989"/>
      <c r="BW953" s="989"/>
      <c r="BX953" s="989"/>
      <c r="BY953" s="989"/>
      <c r="BZ953" s="989"/>
      <c r="CA953" s="989"/>
      <c r="CB953" s="989"/>
      <c r="CC953" s="989"/>
      <c r="CD953" s="989"/>
      <c r="CE953" s="989"/>
      <c r="CF953" s="989"/>
      <c r="CG953" s="989"/>
      <c r="CH953" s="989"/>
      <c r="CI953" s="989"/>
      <c r="CJ953" s="989"/>
      <c r="CK953" s="989"/>
      <c r="CL953" s="989"/>
      <c r="CM953" s="989"/>
      <c r="CN953" s="989"/>
      <c r="CO953" s="989"/>
      <c r="CP953" s="989"/>
      <c r="CQ953" s="989"/>
      <c r="CR953" s="989"/>
      <c r="CS953" s="989"/>
      <c r="CT953" s="989"/>
      <c r="CU953" s="989"/>
      <c r="CV953" s="989"/>
      <c r="CW953" s="989"/>
      <c r="CX953" s="989"/>
      <c r="CY953" s="989"/>
      <c r="CZ953" s="989"/>
      <c r="DA953" s="989"/>
      <c r="DB953" s="989"/>
      <c r="DC953" s="989"/>
      <c r="DD953" s="989"/>
      <c r="DE953" s="989"/>
      <c r="DF953" s="989"/>
      <c r="DG953" s="989"/>
      <c r="DH953" s="989"/>
      <c r="DI953" s="989"/>
      <c r="DJ953" s="989"/>
      <c r="DK953" s="989"/>
      <c r="DL953" s="989"/>
      <c r="DM953" s="989"/>
      <c r="DN953" s="989"/>
      <c r="DO953" s="989"/>
      <c r="DP953" s="989"/>
      <c r="DQ953" s="989"/>
      <c r="DR953" s="989"/>
      <c r="DS953" s="989"/>
      <c r="DT953" s="989"/>
      <c r="DU953" s="989"/>
      <c r="DV953" s="989"/>
      <c r="DW953" s="989"/>
      <c r="DX953" s="989"/>
      <c r="DY953" s="989"/>
      <c r="DZ953" s="989"/>
      <c r="EA953" s="989"/>
      <c r="EB953" s="989"/>
      <c r="EC953" s="989"/>
      <c r="ED953" s="989"/>
      <c r="EE953" s="989"/>
      <c r="EF953" s="989"/>
      <c r="EG953" s="989"/>
      <c r="EH953" s="989"/>
      <c r="EI953" s="989"/>
      <c r="EJ953" s="989"/>
      <c r="EK953" s="989"/>
      <c r="EL953" s="989"/>
      <c r="EM953" s="989"/>
      <c r="EN953" s="989"/>
      <c r="EO953" s="989"/>
      <c r="EP953" s="989"/>
      <c r="EQ953" s="989"/>
      <c r="ER953" s="989"/>
      <c r="ES953" s="989"/>
      <c r="ET953" s="989"/>
      <c r="EU953" s="989"/>
      <c r="EV953" s="989"/>
      <c r="EW953" s="989"/>
      <c r="EX953" s="989"/>
      <c r="EY953" s="989"/>
      <c r="EZ953" s="989"/>
      <c r="FA953" s="989"/>
      <c r="FB953" s="989"/>
      <c r="FC953" s="989"/>
      <c r="FD953" s="989"/>
      <c r="FE953" s="989"/>
      <c r="FF953" s="989"/>
      <c r="FG953" s="989"/>
      <c r="FH953" s="989"/>
      <c r="FI953" s="989"/>
      <c r="FJ953" s="989"/>
      <c r="FK953" s="989"/>
      <c r="FL953" s="989"/>
      <c r="FM953" s="989"/>
      <c r="FN953" s="989"/>
      <c r="FO953" s="989"/>
      <c r="FP953" s="989"/>
      <c r="FQ953" s="989"/>
      <c r="FR953" s="989"/>
      <c r="FS953" s="989"/>
      <c r="FT953" s="989"/>
      <c r="FU953" s="989"/>
      <c r="FV953" s="989"/>
      <c r="FW953" s="989"/>
      <c r="FX953" s="989"/>
      <c r="FY953" s="989"/>
      <c r="FZ953" s="989"/>
      <c r="GA953" s="989"/>
      <c r="GB953" s="989"/>
      <c r="GC953" s="989"/>
      <c r="GD953" s="989"/>
      <c r="GE953" s="989"/>
      <c r="GF953" s="989"/>
      <c r="GG953" s="989"/>
      <c r="GH953" s="989"/>
      <c r="GI953" s="989"/>
      <c r="GJ953" s="989"/>
      <c r="GK953" s="989"/>
      <c r="GL953" s="989"/>
      <c r="GM953" s="989"/>
      <c r="GN953" s="989"/>
      <c r="GO953" s="989"/>
      <c r="GP953" s="989"/>
      <c r="GQ953" s="989"/>
      <c r="GR953" s="989"/>
      <c r="GS953" s="989"/>
      <c r="GT953" s="989"/>
      <c r="GU953" s="989"/>
      <c r="GV953" s="989"/>
      <c r="GW953" s="989"/>
      <c r="GX953" s="989"/>
      <c r="GY953" s="989"/>
      <c r="GZ953" s="989"/>
      <c r="HA953" s="989"/>
      <c r="HB953" s="989"/>
      <c r="HC953" s="989"/>
      <c r="HD953" s="989"/>
      <c r="HE953" s="989"/>
      <c r="HF953" s="989"/>
      <c r="HG953" s="989"/>
      <c r="HH953" s="989"/>
      <c r="HI953" s="989"/>
      <c r="HJ953" s="989"/>
      <c r="HK953" s="989"/>
      <c r="HL953" s="989"/>
      <c r="HM953" s="989"/>
      <c r="HN953" s="989"/>
      <c r="HO953" s="989"/>
      <c r="HP953" s="989"/>
      <c r="HQ953" s="989"/>
      <c r="HR953" s="989"/>
      <c r="HS953" s="989"/>
      <c r="HT953" s="989"/>
      <c r="HU953" s="989"/>
      <c r="HV953" s="989"/>
      <c r="HW953" s="989"/>
      <c r="HX953" s="989"/>
      <c r="HY953" s="989"/>
      <c r="HZ953" s="989"/>
      <c r="IA953" s="989"/>
      <c r="IB953" s="989"/>
      <c r="IC953" s="989"/>
      <c r="ID953" s="989"/>
      <c r="IE953" s="989"/>
      <c r="IF953" s="989"/>
      <c r="IG953" s="989"/>
      <c r="IH953" s="989"/>
      <c r="II953" s="989"/>
      <c r="IJ953" s="989"/>
      <c r="IK953" s="989"/>
      <c r="IL953" s="989"/>
      <c r="IM953" s="989"/>
      <c r="IN953" s="989"/>
      <c r="IO953" s="989"/>
      <c r="IP953" s="989"/>
      <c r="IQ953" s="989"/>
      <c r="IR953" s="989"/>
      <c r="IS953" s="989"/>
      <c r="IT953" s="989"/>
      <c r="IU953" s="989"/>
      <c r="IV953" s="989"/>
      <c r="IW953" s="989"/>
      <c r="IX953" s="989"/>
      <c r="IY953" s="989"/>
      <c r="IZ953" s="989"/>
      <c r="JA953" s="989"/>
      <c r="JB953" s="989"/>
      <c r="JC953" s="989"/>
      <c r="JD953" s="989"/>
      <c r="JE953" s="989"/>
      <c r="JF953" s="989"/>
      <c r="JG953" s="989"/>
      <c r="JH953" s="989"/>
      <c r="JI953" s="989"/>
      <c r="JJ953" s="989"/>
      <c r="JK953" s="989"/>
      <c r="JL953" s="989"/>
      <c r="JM953" s="989"/>
      <c r="JN953" s="989"/>
      <c r="JO953" s="989"/>
      <c r="JP953" s="989"/>
      <c r="JQ953" s="989"/>
      <c r="JR953" s="989"/>
      <c r="JS953" s="989"/>
      <c r="JT953" s="989"/>
      <c r="JU953" s="989"/>
      <c r="JV953" s="989"/>
      <c r="JW953" s="989"/>
      <c r="JX953" s="989"/>
      <c r="JY953" s="989"/>
      <c r="JZ953" s="989"/>
      <c r="KA953" s="989"/>
      <c r="KB953" s="990"/>
    </row>
    <row r="954" spans="2:288" ht="15" customHeight="1" x14ac:dyDescent="0.25">
      <c r="B954" s="1590" t="s">
        <v>1880</v>
      </c>
      <c r="C954" s="1588" t="str">
        <v/>
      </c>
      <c r="D954" s="1588" t="str">
        <v/>
      </c>
      <c r="E954" s="1588" t="str">
        <v/>
      </c>
      <c r="F954" s="1588" t="str">
        <v/>
      </c>
      <c r="G954" s="1588" t="str">
        <v/>
      </c>
      <c r="H954" s="989"/>
      <c r="I954" s="989"/>
      <c r="J954" s="989"/>
      <c r="K954" s="989"/>
      <c r="L954" s="989"/>
      <c r="M954" s="989"/>
      <c r="N954" s="989"/>
      <c r="O954" s="989"/>
      <c r="P954" s="989"/>
      <c r="Q954" s="989"/>
      <c r="R954" s="989"/>
      <c r="S954" s="989"/>
      <c r="T954" s="989"/>
      <c r="U954" s="989"/>
      <c r="V954" s="989"/>
      <c r="W954" s="989"/>
      <c r="X954" s="989"/>
      <c r="Y954" s="989"/>
      <c r="Z954" s="989"/>
      <c r="AA954" s="989"/>
      <c r="AB954" s="989"/>
      <c r="AC954" s="989"/>
      <c r="AD954" s="989"/>
      <c r="AE954" s="989"/>
      <c r="AF954" s="989"/>
      <c r="AG954" s="989"/>
      <c r="AH954" s="989"/>
      <c r="AI954" s="989"/>
      <c r="AJ954" s="989"/>
      <c r="AK954" s="989"/>
      <c r="AL954" s="989"/>
      <c r="AM954" s="989"/>
      <c r="AN954" s="989"/>
      <c r="AO954" s="989"/>
      <c r="AP954" s="989"/>
      <c r="AQ954" s="989"/>
      <c r="AR954" s="989"/>
      <c r="AS954" s="989"/>
      <c r="AT954" s="989"/>
      <c r="AU954" s="989"/>
      <c r="AV954" s="989"/>
      <c r="AW954" s="989"/>
      <c r="AX954" s="989"/>
      <c r="AY954" s="989"/>
      <c r="AZ954" s="989"/>
      <c r="BA954" s="989"/>
      <c r="BB954" s="989"/>
      <c r="BC954" s="989"/>
      <c r="BD954" s="989"/>
      <c r="BE954" s="989"/>
      <c r="BF954" s="989"/>
      <c r="BG954" s="989"/>
      <c r="BH954" s="989"/>
      <c r="BI954" s="989"/>
      <c r="BJ954" s="989"/>
      <c r="BK954" s="989"/>
      <c r="BL954" s="989"/>
      <c r="BM954" s="989"/>
      <c r="BN954" s="989"/>
      <c r="BO954" s="989"/>
      <c r="BP954" s="989"/>
      <c r="BQ954" s="989"/>
      <c r="BR954" s="989"/>
      <c r="BS954" s="989"/>
      <c r="BT954" s="989"/>
      <c r="BU954" s="989"/>
      <c r="BV954" s="989"/>
      <c r="BW954" s="989"/>
      <c r="BX954" s="989"/>
      <c r="BY954" s="989"/>
      <c r="BZ954" s="989"/>
      <c r="CA954" s="989"/>
      <c r="CB954" s="989"/>
      <c r="CC954" s="989"/>
      <c r="CD954" s="989"/>
      <c r="CE954" s="989"/>
      <c r="CF954" s="989"/>
      <c r="CG954" s="989"/>
      <c r="CH954" s="989"/>
      <c r="CI954" s="989"/>
      <c r="CJ954" s="989"/>
      <c r="CK954" s="989"/>
      <c r="CL954" s="989"/>
      <c r="CM954" s="989"/>
      <c r="CN954" s="989"/>
      <c r="CO954" s="989"/>
      <c r="CP954" s="989"/>
      <c r="CQ954" s="989"/>
      <c r="CR954" s="989"/>
      <c r="CS954" s="989"/>
      <c r="CT954" s="989"/>
      <c r="CU954" s="989"/>
      <c r="CV954" s="989"/>
      <c r="CW954" s="989"/>
      <c r="CX954" s="989"/>
      <c r="CY954" s="989"/>
      <c r="CZ954" s="989"/>
      <c r="DA954" s="989"/>
      <c r="DB954" s="989"/>
      <c r="DC954" s="989"/>
      <c r="DD954" s="989"/>
      <c r="DE954" s="989"/>
      <c r="DF954" s="989"/>
      <c r="DG954" s="989"/>
      <c r="DH954" s="989"/>
      <c r="DI954" s="989"/>
      <c r="DJ954" s="989"/>
      <c r="DK954" s="989"/>
      <c r="DL954" s="989"/>
      <c r="DM954" s="989"/>
      <c r="DN954" s="989"/>
      <c r="DO954" s="989"/>
      <c r="DP954" s="989"/>
      <c r="DQ954" s="989"/>
      <c r="DR954" s="989"/>
      <c r="DS954" s="989"/>
      <c r="DT954" s="989"/>
      <c r="DU954" s="989"/>
      <c r="DV954" s="989"/>
      <c r="DW954" s="989"/>
      <c r="DX954" s="989"/>
      <c r="DY954" s="989"/>
      <c r="DZ954" s="989"/>
      <c r="EA954" s="989"/>
      <c r="EB954" s="989"/>
      <c r="EC954" s="989"/>
      <c r="ED954" s="989"/>
      <c r="EE954" s="989"/>
      <c r="EF954" s="989"/>
      <c r="EG954" s="989"/>
      <c r="EH954" s="989"/>
      <c r="EI954" s="989"/>
      <c r="EJ954" s="989"/>
      <c r="EK954" s="989"/>
      <c r="EL954" s="989"/>
      <c r="EM954" s="989"/>
      <c r="EN954" s="989"/>
      <c r="EO954" s="989"/>
      <c r="EP954" s="989"/>
      <c r="EQ954" s="989"/>
      <c r="ER954" s="989"/>
      <c r="ES954" s="989"/>
      <c r="ET954" s="989"/>
      <c r="EU954" s="989"/>
      <c r="EV954" s="989"/>
      <c r="EW954" s="989"/>
      <c r="EX954" s="989"/>
      <c r="EY954" s="989"/>
      <c r="EZ954" s="989"/>
      <c r="FA954" s="989"/>
      <c r="FB954" s="989"/>
      <c r="FC954" s="989"/>
      <c r="FD954" s="989"/>
      <c r="FE954" s="989"/>
      <c r="FF954" s="989"/>
      <c r="FG954" s="989"/>
      <c r="FH954" s="989"/>
      <c r="FI954" s="989"/>
      <c r="FJ954" s="989"/>
      <c r="FK954" s="989"/>
      <c r="FL954" s="989"/>
      <c r="FM954" s="989"/>
      <c r="FN954" s="989"/>
      <c r="FO954" s="989"/>
      <c r="FP954" s="989"/>
      <c r="FQ954" s="989"/>
      <c r="FR954" s="989"/>
      <c r="FS954" s="989"/>
      <c r="FT954" s="989"/>
      <c r="FU954" s="989"/>
      <c r="FV954" s="989"/>
      <c r="FW954" s="989"/>
      <c r="FX954" s="989"/>
      <c r="FY954" s="989"/>
      <c r="FZ954" s="989"/>
      <c r="GA954" s="989"/>
      <c r="GB954" s="989"/>
      <c r="GC954" s="989"/>
      <c r="GD954" s="989"/>
      <c r="GE954" s="989"/>
      <c r="GF954" s="989"/>
      <c r="GG954" s="989"/>
      <c r="GH954" s="989"/>
      <c r="GI954" s="989"/>
      <c r="GJ954" s="989"/>
      <c r="GK954" s="989"/>
      <c r="GL954" s="989"/>
      <c r="GM954" s="989"/>
      <c r="GN954" s="989"/>
      <c r="GO954" s="989"/>
      <c r="GP954" s="989"/>
      <c r="GQ954" s="989"/>
      <c r="GR954" s="989"/>
      <c r="GS954" s="989"/>
      <c r="GT954" s="989"/>
      <c r="GU954" s="989"/>
      <c r="GV954" s="989"/>
      <c r="GW954" s="989"/>
      <c r="GX954" s="989"/>
      <c r="GY954" s="989"/>
      <c r="GZ954" s="989"/>
      <c r="HA954" s="989"/>
      <c r="HB954" s="989"/>
      <c r="HC954" s="989"/>
      <c r="HD954" s="989"/>
      <c r="HE954" s="989"/>
      <c r="HF954" s="989"/>
      <c r="HG954" s="989"/>
      <c r="HH954" s="989"/>
      <c r="HI954" s="989"/>
      <c r="HJ954" s="989"/>
      <c r="HK954" s="989"/>
      <c r="HL954" s="989"/>
      <c r="HM954" s="989"/>
      <c r="HN954" s="989"/>
      <c r="HO954" s="989"/>
      <c r="HP954" s="989"/>
      <c r="HQ954" s="989"/>
      <c r="HR954" s="989"/>
      <c r="HS954" s="989"/>
      <c r="HT954" s="989"/>
      <c r="HU954" s="989"/>
      <c r="HV954" s="989"/>
      <c r="HW954" s="989"/>
      <c r="HX954" s="989"/>
      <c r="HY954" s="989"/>
      <c r="HZ954" s="989"/>
      <c r="IA954" s="989"/>
      <c r="IB954" s="989"/>
      <c r="IC954" s="989"/>
      <c r="ID954" s="989"/>
      <c r="IE954" s="989"/>
      <c r="IF954" s="989"/>
      <c r="IG954" s="989"/>
      <c r="IH954" s="989"/>
      <c r="II954" s="989"/>
      <c r="IJ954" s="989"/>
      <c r="IK954" s="989"/>
      <c r="IL954" s="989"/>
      <c r="IM954" s="989"/>
      <c r="IN954" s="989"/>
      <c r="IO954" s="989"/>
      <c r="IP954" s="989"/>
      <c r="IQ954" s="989"/>
      <c r="IR954" s="989"/>
      <c r="IS954" s="989"/>
      <c r="IT954" s="989"/>
      <c r="IU954" s="989"/>
      <c r="IV954" s="989"/>
      <c r="IW954" s="989"/>
      <c r="IX954" s="989"/>
      <c r="IY954" s="989"/>
      <c r="IZ954" s="989"/>
      <c r="JA954" s="989"/>
      <c r="JB954" s="989"/>
      <c r="JC954" s="989"/>
      <c r="JD954" s="989"/>
      <c r="JE954" s="989"/>
      <c r="JF954" s="989"/>
      <c r="JG954" s="989"/>
      <c r="JH954" s="989"/>
      <c r="JI954" s="989"/>
      <c r="JJ954" s="989"/>
      <c r="JK954" s="989"/>
      <c r="JL954" s="989"/>
      <c r="JM954" s="989"/>
      <c r="JN954" s="989"/>
      <c r="JO954" s="989"/>
      <c r="JP954" s="989"/>
      <c r="JQ954" s="989"/>
      <c r="JR954" s="989"/>
      <c r="JS954" s="989"/>
      <c r="JT954" s="989"/>
      <c r="JU954" s="989"/>
      <c r="JV954" s="989"/>
      <c r="JW954" s="989"/>
      <c r="JX954" s="989"/>
      <c r="JY954" s="989"/>
      <c r="JZ954" s="989"/>
      <c r="KA954" s="989"/>
      <c r="KB954" s="990"/>
    </row>
    <row r="955" spans="2:288" ht="15" customHeight="1" x14ac:dyDescent="0.25">
      <c r="B955" s="1590" t="s">
        <v>1881</v>
      </c>
      <c r="C955" s="1588" t="str">
        <v/>
      </c>
      <c r="D955" s="1588" t="str">
        <v/>
      </c>
      <c r="E955" s="1588" t="str">
        <v/>
      </c>
      <c r="F955" s="1588" t="str">
        <v/>
      </c>
      <c r="G955" s="1588" t="str">
        <v/>
      </c>
      <c r="H955" s="989"/>
      <c r="I955" s="989"/>
      <c r="J955" s="989"/>
      <c r="K955" s="989"/>
      <c r="L955" s="989"/>
      <c r="M955" s="989"/>
      <c r="N955" s="989"/>
      <c r="O955" s="989"/>
      <c r="P955" s="989"/>
      <c r="Q955" s="989"/>
      <c r="R955" s="989"/>
      <c r="S955" s="989"/>
      <c r="T955" s="989"/>
      <c r="U955" s="989"/>
      <c r="V955" s="989"/>
      <c r="W955" s="989"/>
      <c r="X955" s="989"/>
      <c r="Y955" s="989"/>
      <c r="Z955" s="989"/>
      <c r="AA955" s="989"/>
      <c r="AB955" s="989"/>
      <c r="AC955" s="989"/>
      <c r="AD955" s="989"/>
      <c r="AE955" s="989"/>
      <c r="AF955" s="989"/>
      <c r="AG955" s="989"/>
      <c r="AH955" s="989"/>
      <c r="AI955" s="989"/>
      <c r="AJ955" s="989"/>
      <c r="AK955" s="989"/>
      <c r="AL955" s="989"/>
      <c r="AM955" s="989"/>
      <c r="AN955" s="989"/>
      <c r="AO955" s="989"/>
      <c r="AP955" s="989"/>
      <c r="AQ955" s="989"/>
      <c r="AR955" s="989"/>
      <c r="AS955" s="989"/>
      <c r="AT955" s="989"/>
      <c r="AU955" s="989"/>
      <c r="AV955" s="989"/>
      <c r="AW955" s="989"/>
      <c r="AX955" s="989"/>
      <c r="AY955" s="989"/>
      <c r="AZ955" s="989"/>
      <c r="BA955" s="989"/>
      <c r="BB955" s="989"/>
      <c r="BC955" s="989"/>
      <c r="BD955" s="989"/>
      <c r="BE955" s="989"/>
      <c r="BF955" s="989"/>
      <c r="BG955" s="989"/>
      <c r="BH955" s="989"/>
      <c r="BI955" s="989"/>
      <c r="BJ955" s="989"/>
      <c r="BK955" s="989"/>
      <c r="BL955" s="989"/>
      <c r="BM955" s="989"/>
      <c r="BN955" s="989"/>
      <c r="BO955" s="989"/>
      <c r="BP955" s="989"/>
      <c r="BQ955" s="989"/>
      <c r="BR955" s="989"/>
      <c r="BS955" s="989"/>
      <c r="BT955" s="989"/>
      <c r="BU955" s="989"/>
      <c r="BV955" s="989"/>
      <c r="BW955" s="989"/>
      <c r="BX955" s="989"/>
      <c r="BY955" s="989"/>
      <c r="BZ955" s="989"/>
      <c r="CA955" s="989"/>
      <c r="CB955" s="989"/>
      <c r="CC955" s="989"/>
      <c r="CD955" s="989"/>
      <c r="CE955" s="989"/>
      <c r="CF955" s="989"/>
      <c r="CG955" s="989"/>
      <c r="CH955" s="989"/>
      <c r="CI955" s="989"/>
      <c r="CJ955" s="989"/>
      <c r="CK955" s="989"/>
      <c r="CL955" s="989"/>
      <c r="CM955" s="989"/>
      <c r="CN955" s="989"/>
      <c r="CO955" s="989"/>
      <c r="CP955" s="989"/>
      <c r="CQ955" s="989"/>
      <c r="CR955" s="989"/>
      <c r="CS955" s="989"/>
      <c r="CT955" s="989"/>
      <c r="CU955" s="989"/>
      <c r="CV955" s="989"/>
      <c r="CW955" s="989"/>
      <c r="CX955" s="989"/>
      <c r="CY955" s="989"/>
      <c r="CZ955" s="989"/>
      <c r="DA955" s="989"/>
      <c r="DB955" s="989"/>
      <c r="DC955" s="989"/>
      <c r="DD955" s="989"/>
      <c r="DE955" s="989"/>
      <c r="DF955" s="989"/>
      <c r="DG955" s="989"/>
      <c r="DH955" s="989"/>
      <c r="DI955" s="989"/>
      <c r="DJ955" s="989"/>
      <c r="DK955" s="989"/>
      <c r="DL955" s="989"/>
      <c r="DM955" s="989"/>
      <c r="DN955" s="989"/>
      <c r="DO955" s="989"/>
      <c r="DP955" s="989"/>
      <c r="DQ955" s="989"/>
      <c r="DR955" s="989"/>
      <c r="DS955" s="989"/>
      <c r="DT955" s="989"/>
      <c r="DU955" s="989"/>
      <c r="DV955" s="989"/>
      <c r="DW955" s="989"/>
      <c r="DX955" s="989"/>
      <c r="DY955" s="989"/>
      <c r="DZ955" s="989"/>
      <c r="EA955" s="989"/>
      <c r="EB955" s="989"/>
      <c r="EC955" s="989"/>
      <c r="ED955" s="989"/>
      <c r="EE955" s="989"/>
      <c r="EF955" s="989"/>
      <c r="EG955" s="989"/>
      <c r="EH955" s="989"/>
      <c r="EI955" s="989"/>
      <c r="EJ955" s="989"/>
      <c r="EK955" s="989"/>
      <c r="EL955" s="989"/>
      <c r="EM955" s="989"/>
      <c r="EN955" s="989"/>
      <c r="EO955" s="989"/>
      <c r="EP955" s="989"/>
      <c r="EQ955" s="989"/>
      <c r="ER955" s="989"/>
      <c r="ES955" s="989"/>
      <c r="ET955" s="989"/>
      <c r="EU955" s="989"/>
      <c r="EV955" s="989"/>
      <c r="EW955" s="989"/>
      <c r="EX955" s="989"/>
      <c r="EY955" s="989"/>
      <c r="EZ955" s="989"/>
      <c r="FA955" s="989"/>
      <c r="FB955" s="989"/>
      <c r="FC955" s="989"/>
      <c r="FD955" s="989"/>
      <c r="FE955" s="989"/>
      <c r="FF955" s="989"/>
      <c r="FG955" s="989"/>
      <c r="FH955" s="989"/>
      <c r="FI955" s="989"/>
      <c r="FJ955" s="989"/>
      <c r="FK955" s="989"/>
      <c r="FL955" s="989"/>
      <c r="FM955" s="989"/>
      <c r="FN955" s="989"/>
      <c r="FO955" s="989"/>
      <c r="FP955" s="989"/>
      <c r="FQ955" s="989"/>
      <c r="FR955" s="989"/>
      <c r="FS955" s="989"/>
      <c r="FT955" s="989"/>
      <c r="FU955" s="989"/>
      <c r="FV955" s="989"/>
      <c r="FW955" s="989"/>
      <c r="FX955" s="989"/>
      <c r="FY955" s="989"/>
      <c r="FZ955" s="989"/>
      <c r="GA955" s="989"/>
      <c r="GB955" s="989"/>
      <c r="GC955" s="989"/>
      <c r="GD955" s="989"/>
      <c r="GE955" s="989"/>
      <c r="GF955" s="989"/>
      <c r="GG955" s="989"/>
      <c r="GH955" s="989"/>
      <c r="GI955" s="989"/>
      <c r="GJ955" s="989"/>
      <c r="GK955" s="989"/>
      <c r="GL955" s="989"/>
      <c r="GM955" s="989"/>
      <c r="GN955" s="989"/>
      <c r="GO955" s="989"/>
      <c r="GP955" s="989"/>
      <c r="GQ955" s="989"/>
      <c r="GR955" s="989"/>
      <c r="GS955" s="989"/>
      <c r="GT955" s="989"/>
      <c r="GU955" s="989"/>
      <c r="GV955" s="989"/>
      <c r="GW955" s="989"/>
      <c r="GX955" s="989"/>
      <c r="GY955" s="989"/>
      <c r="GZ955" s="989"/>
      <c r="HA955" s="989"/>
      <c r="HB955" s="989"/>
      <c r="HC955" s="989"/>
      <c r="HD955" s="989"/>
      <c r="HE955" s="989"/>
      <c r="HF955" s="989"/>
      <c r="HG955" s="989"/>
      <c r="HH955" s="989"/>
      <c r="HI955" s="989"/>
      <c r="HJ955" s="989"/>
      <c r="HK955" s="989"/>
      <c r="HL955" s="989"/>
      <c r="HM955" s="989"/>
      <c r="HN955" s="989"/>
      <c r="HO955" s="989"/>
      <c r="HP955" s="989"/>
      <c r="HQ955" s="989"/>
      <c r="HR955" s="989"/>
      <c r="HS955" s="989"/>
      <c r="HT955" s="989"/>
      <c r="HU955" s="989"/>
      <c r="HV955" s="989"/>
      <c r="HW955" s="989"/>
      <c r="HX955" s="989"/>
      <c r="HY955" s="989"/>
      <c r="HZ955" s="989"/>
      <c r="IA955" s="989"/>
      <c r="IB955" s="989"/>
      <c r="IC955" s="989"/>
      <c r="ID955" s="989"/>
      <c r="IE955" s="989"/>
      <c r="IF955" s="989"/>
      <c r="IG955" s="989"/>
      <c r="IH955" s="989"/>
      <c r="II955" s="989"/>
      <c r="IJ955" s="989"/>
      <c r="IK955" s="989"/>
      <c r="IL955" s="989"/>
      <c r="IM955" s="989"/>
      <c r="IN955" s="989"/>
      <c r="IO955" s="989"/>
      <c r="IP955" s="989"/>
      <c r="IQ955" s="989"/>
      <c r="IR955" s="989"/>
      <c r="IS955" s="989"/>
      <c r="IT955" s="989"/>
      <c r="IU955" s="989"/>
      <c r="IV955" s="989"/>
      <c r="IW955" s="989"/>
      <c r="IX955" s="989"/>
      <c r="IY955" s="989"/>
      <c r="IZ955" s="989"/>
      <c r="JA955" s="989"/>
      <c r="JB955" s="989"/>
      <c r="JC955" s="989"/>
      <c r="JD955" s="989"/>
      <c r="JE955" s="989"/>
      <c r="JF955" s="989"/>
      <c r="JG955" s="989"/>
      <c r="JH955" s="989"/>
      <c r="JI955" s="989"/>
      <c r="JJ955" s="989"/>
      <c r="JK955" s="989"/>
      <c r="JL955" s="989"/>
      <c r="JM955" s="989"/>
      <c r="JN955" s="989"/>
      <c r="JO955" s="989"/>
      <c r="JP955" s="989"/>
      <c r="JQ955" s="989"/>
      <c r="JR955" s="989"/>
      <c r="JS955" s="989"/>
      <c r="JT955" s="989"/>
      <c r="JU955" s="989"/>
      <c r="JV955" s="989"/>
      <c r="JW955" s="989"/>
      <c r="JX955" s="989"/>
      <c r="JY955" s="989"/>
      <c r="JZ955" s="989"/>
      <c r="KA955" s="989"/>
      <c r="KB955" s="990"/>
    </row>
    <row r="956" spans="2:288" ht="15" customHeight="1" x14ac:dyDescent="0.25">
      <c r="B956" s="1590" t="s">
        <v>1882</v>
      </c>
      <c r="C956" s="1588" t="str">
        <v/>
      </c>
      <c r="D956" s="1588" t="str">
        <v/>
      </c>
      <c r="E956" s="1588" t="str">
        <v/>
      </c>
      <c r="F956" s="1588" t="str">
        <v/>
      </c>
      <c r="G956" s="1588" t="str">
        <v/>
      </c>
      <c r="H956" s="989"/>
      <c r="I956" s="989"/>
      <c r="J956" s="989"/>
      <c r="K956" s="989"/>
      <c r="L956" s="989"/>
      <c r="M956" s="989"/>
      <c r="N956" s="989"/>
      <c r="O956" s="989"/>
      <c r="P956" s="989"/>
      <c r="Q956" s="989"/>
      <c r="R956" s="989"/>
      <c r="S956" s="989"/>
      <c r="T956" s="989"/>
      <c r="U956" s="989"/>
      <c r="V956" s="989"/>
      <c r="W956" s="989"/>
      <c r="X956" s="989"/>
      <c r="Y956" s="989"/>
      <c r="Z956" s="989"/>
      <c r="AA956" s="989"/>
      <c r="AB956" s="989"/>
      <c r="AC956" s="989"/>
      <c r="AD956" s="989"/>
      <c r="AE956" s="989"/>
      <c r="AF956" s="989"/>
      <c r="AG956" s="989"/>
      <c r="AH956" s="989"/>
      <c r="AI956" s="989"/>
      <c r="AJ956" s="989"/>
      <c r="AK956" s="989"/>
      <c r="AL956" s="989"/>
      <c r="AM956" s="989"/>
      <c r="AN956" s="989"/>
      <c r="AO956" s="989"/>
      <c r="AP956" s="989"/>
      <c r="AQ956" s="989"/>
      <c r="AR956" s="989"/>
      <c r="AS956" s="989"/>
      <c r="AT956" s="989"/>
      <c r="AU956" s="989"/>
      <c r="AV956" s="989"/>
      <c r="AW956" s="989"/>
      <c r="AX956" s="989"/>
      <c r="AY956" s="989"/>
      <c r="AZ956" s="989"/>
      <c r="BA956" s="989"/>
      <c r="BB956" s="989"/>
      <c r="BC956" s="989"/>
      <c r="BD956" s="989"/>
      <c r="BE956" s="989"/>
      <c r="BF956" s="989"/>
      <c r="BG956" s="989"/>
      <c r="BH956" s="989"/>
      <c r="BI956" s="989"/>
      <c r="BJ956" s="989"/>
      <c r="BK956" s="989"/>
      <c r="BL956" s="989"/>
      <c r="BM956" s="989"/>
      <c r="BN956" s="989"/>
      <c r="BO956" s="989"/>
      <c r="BP956" s="989"/>
      <c r="BQ956" s="989"/>
      <c r="BR956" s="989"/>
      <c r="BS956" s="989"/>
      <c r="BT956" s="989"/>
      <c r="BU956" s="989"/>
      <c r="BV956" s="989"/>
      <c r="BW956" s="989"/>
      <c r="BX956" s="989"/>
      <c r="BY956" s="989"/>
      <c r="BZ956" s="989"/>
      <c r="CA956" s="989"/>
      <c r="CB956" s="989"/>
      <c r="CC956" s="989"/>
      <c r="CD956" s="989"/>
      <c r="CE956" s="989"/>
      <c r="CF956" s="989"/>
      <c r="CG956" s="989"/>
      <c r="CH956" s="989"/>
      <c r="CI956" s="989"/>
      <c r="CJ956" s="989"/>
      <c r="CK956" s="989"/>
      <c r="CL956" s="989"/>
      <c r="CM956" s="989"/>
      <c r="CN956" s="989"/>
      <c r="CO956" s="989"/>
      <c r="CP956" s="989"/>
      <c r="CQ956" s="989"/>
      <c r="CR956" s="989"/>
      <c r="CS956" s="989"/>
      <c r="CT956" s="989"/>
      <c r="CU956" s="989"/>
      <c r="CV956" s="989"/>
      <c r="CW956" s="989"/>
      <c r="CX956" s="989"/>
      <c r="CY956" s="989"/>
      <c r="CZ956" s="989"/>
      <c r="DA956" s="989"/>
      <c r="DB956" s="989"/>
      <c r="DC956" s="989"/>
      <c r="DD956" s="989"/>
      <c r="DE956" s="989"/>
      <c r="DF956" s="989"/>
      <c r="DG956" s="989"/>
      <c r="DH956" s="989"/>
      <c r="DI956" s="989"/>
      <c r="DJ956" s="989"/>
      <c r="DK956" s="989"/>
      <c r="DL956" s="989"/>
      <c r="DM956" s="989"/>
      <c r="DN956" s="989"/>
      <c r="DO956" s="989"/>
      <c r="DP956" s="989"/>
      <c r="DQ956" s="989"/>
      <c r="DR956" s="989"/>
      <c r="DS956" s="989"/>
      <c r="DT956" s="989"/>
      <c r="DU956" s="989"/>
      <c r="DV956" s="989"/>
      <c r="DW956" s="989"/>
      <c r="DX956" s="989"/>
      <c r="DY956" s="989"/>
      <c r="DZ956" s="989"/>
      <c r="EA956" s="989"/>
      <c r="EB956" s="989"/>
      <c r="EC956" s="989"/>
      <c r="ED956" s="989"/>
      <c r="EE956" s="989"/>
      <c r="EF956" s="989"/>
      <c r="EG956" s="989"/>
      <c r="EH956" s="989"/>
      <c r="EI956" s="989"/>
      <c r="EJ956" s="989"/>
      <c r="EK956" s="989"/>
      <c r="EL956" s="989"/>
      <c r="EM956" s="989"/>
      <c r="EN956" s="989"/>
      <c r="EO956" s="989"/>
      <c r="EP956" s="989"/>
      <c r="EQ956" s="989"/>
      <c r="ER956" s="989"/>
      <c r="ES956" s="989"/>
      <c r="ET956" s="989"/>
      <c r="EU956" s="989"/>
      <c r="EV956" s="989"/>
      <c r="EW956" s="989"/>
      <c r="EX956" s="989"/>
      <c r="EY956" s="989"/>
      <c r="EZ956" s="989"/>
      <c r="FA956" s="989"/>
      <c r="FB956" s="989"/>
      <c r="FC956" s="989"/>
      <c r="FD956" s="989"/>
      <c r="FE956" s="989"/>
      <c r="FF956" s="989"/>
      <c r="FG956" s="989"/>
      <c r="FH956" s="989"/>
      <c r="FI956" s="989"/>
      <c r="FJ956" s="989"/>
      <c r="FK956" s="989"/>
      <c r="FL956" s="989"/>
      <c r="FM956" s="989"/>
      <c r="FN956" s="989"/>
      <c r="FO956" s="989"/>
      <c r="FP956" s="989"/>
      <c r="FQ956" s="989"/>
      <c r="FR956" s="989"/>
      <c r="FS956" s="989"/>
      <c r="FT956" s="989"/>
      <c r="FU956" s="989"/>
      <c r="FV956" s="989"/>
      <c r="FW956" s="989"/>
      <c r="FX956" s="989"/>
      <c r="FY956" s="989"/>
      <c r="FZ956" s="989"/>
      <c r="GA956" s="989"/>
      <c r="GB956" s="989"/>
      <c r="GC956" s="989"/>
      <c r="GD956" s="989"/>
      <c r="GE956" s="989"/>
      <c r="GF956" s="989"/>
      <c r="GG956" s="989"/>
      <c r="GH956" s="989"/>
      <c r="GI956" s="989"/>
      <c r="GJ956" s="989"/>
      <c r="GK956" s="989"/>
      <c r="GL956" s="989"/>
      <c r="GM956" s="989"/>
      <c r="GN956" s="989"/>
      <c r="GO956" s="989"/>
      <c r="GP956" s="989"/>
      <c r="GQ956" s="989"/>
      <c r="GR956" s="989"/>
      <c r="GS956" s="989"/>
      <c r="GT956" s="989"/>
      <c r="GU956" s="989"/>
      <c r="GV956" s="989"/>
      <c r="GW956" s="989"/>
      <c r="GX956" s="989"/>
      <c r="GY956" s="989"/>
      <c r="GZ956" s="989"/>
      <c r="HA956" s="989"/>
      <c r="HB956" s="989"/>
      <c r="HC956" s="989"/>
      <c r="HD956" s="989"/>
      <c r="HE956" s="989"/>
      <c r="HF956" s="989"/>
      <c r="HG956" s="989"/>
      <c r="HH956" s="989"/>
      <c r="HI956" s="989"/>
      <c r="HJ956" s="989"/>
      <c r="HK956" s="989"/>
      <c r="HL956" s="989"/>
      <c r="HM956" s="989"/>
      <c r="HN956" s="989"/>
      <c r="HO956" s="989"/>
      <c r="HP956" s="989"/>
      <c r="HQ956" s="989"/>
      <c r="HR956" s="989"/>
      <c r="HS956" s="989"/>
      <c r="HT956" s="989"/>
      <c r="HU956" s="989"/>
      <c r="HV956" s="989"/>
      <c r="HW956" s="989"/>
      <c r="HX956" s="989"/>
      <c r="HY956" s="989"/>
      <c r="HZ956" s="989"/>
      <c r="IA956" s="989"/>
      <c r="IB956" s="989"/>
      <c r="IC956" s="989"/>
      <c r="ID956" s="989"/>
      <c r="IE956" s="989"/>
      <c r="IF956" s="989"/>
      <c r="IG956" s="989"/>
      <c r="IH956" s="989"/>
      <c r="II956" s="989"/>
      <c r="IJ956" s="989"/>
      <c r="IK956" s="989"/>
      <c r="IL956" s="989"/>
      <c r="IM956" s="989"/>
      <c r="IN956" s="989"/>
      <c r="IO956" s="989"/>
      <c r="IP956" s="989"/>
      <c r="IQ956" s="989"/>
      <c r="IR956" s="989"/>
      <c r="IS956" s="989"/>
      <c r="IT956" s="989"/>
      <c r="IU956" s="989"/>
      <c r="IV956" s="989"/>
      <c r="IW956" s="989"/>
      <c r="IX956" s="989"/>
      <c r="IY956" s="989"/>
      <c r="IZ956" s="989"/>
      <c r="JA956" s="989"/>
      <c r="JB956" s="989"/>
      <c r="JC956" s="989"/>
      <c r="JD956" s="989"/>
      <c r="JE956" s="989"/>
      <c r="JF956" s="989"/>
      <c r="JG956" s="989"/>
      <c r="JH956" s="989"/>
      <c r="JI956" s="989"/>
      <c r="JJ956" s="989"/>
      <c r="JK956" s="989"/>
      <c r="JL956" s="989"/>
      <c r="JM956" s="989"/>
      <c r="JN956" s="989"/>
      <c r="JO956" s="989"/>
      <c r="JP956" s="989"/>
      <c r="JQ956" s="989"/>
      <c r="JR956" s="989"/>
      <c r="JS956" s="989"/>
      <c r="JT956" s="989"/>
      <c r="JU956" s="989"/>
      <c r="JV956" s="989"/>
      <c r="JW956" s="989"/>
      <c r="JX956" s="989"/>
      <c r="JY956" s="989"/>
      <c r="JZ956" s="989"/>
      <c r="KA956" s="989"/>
      <c r="KB956" s="990"/>
    </row>
    <row r="957" spans="2:288" ht="15" customHeight="1" x14ac:dyDescent="0.25">
      <c r="B957" s="1590" t="s">
        <v>1883</v>
      </c>
      <c r="C957" s="1588" t="str">
        <v/>
      </c>
      <c r="D957" s="1588" t="str">
        <v/>
      </c>
      <c r="E957" s="1588" t="str">
        <v/>
      </c>
      <c r="F957" s="1588" t="str">
        <v/>
      </c>
      <c r="G957" s="1588" t="str">
        <v/>
      </c>
      <c r="H957" s="989"/>
      <c r="I957" s="989"/>
      <c r="J957" s="989"/>
      <c r="K957" s="989"/>
      <c r="L957" s="989"/>
      <c r="M957" s="989"/>
      <c r="N957" s="989"/>
      <c r="O957" s="989"/>
      <c r="P957" s="989"/>
      <c r="Q957" s="989"/>
      <c r="R957" s="989"/>
      <c r="S957" s="989"/>
      <c r="T957" s="989"/>
      <c r="U957" s="989"/>
      <c r="V957" s="989"/>
      <c r="W957" s="989"/>
      <c r="X957" s="989"/>
      <c r="Y957" s="989"/>
      <c r="Z957" s="989"/>
      <c r="AA957" s="989"/>
      <c r="AB957" s="989"/>
      <c r="AC957" s="989"/>
      <c r="AD957" s="989"/>
      <c r="AE957" s="989"/>
      <c r="AF957" s="989"/>
      <c r="AG957" s="989"/>
      <c r="AH957" s="989"/>
      <c r="AI957" s="989"/>
      <c r="AJ957" s="989"/>
      <c r="AK957" s="989"/>
      <c r="AL957" s="989"/>
      <c r="AM957" s="989"/>
      <c r="AN957" s="989"/>
      <c r="AO957" s="989"/>
      <c r="AP957" s="989"/>
      <c r="AQ957" s="989"/>
      <c r="AR957" s="989"/>
      <c r="AS957" s="989"/>
      <c r="AT957" s="989"/>
      <c r="AU957" s="989"/>
      <c r="AV957" s="989"/>
      <c r="AW957" s="989"/>
      <c r="AX957" s="989"/>
      <c r="AY957" s="989"/>
      <c r="AZ957" s="989"/>
      <c r="BA957" s="989"/>
      <c r="BB957" s="989"/>
      <c r="BC957" s="989"/>
      <c r="BD957" s="989"/>
      <c r="BE957" s="989"/>
      <c r="BF957" s="989"/>
      <c r="BG957" s="989"/>
      <c r="BH957" s="989"/>
      <c r="BI957" s="989"/>
      <c r="BJ957" s="989"/>
      <c r="BK957" s="989"/>
      <c r="BL957" s="989"/>
      <c r="BM957" s="989"/>
      <c r="BN957" s="989"/>
      <c r="BO957" s="989"/>
      <c r="BP957" s="989"/>
      <c r="BQ957" s="989"/>
      <c r="BR957" s="989"/>
      <c r="BS957" s="989"/>
      <c r="BT957" s="989"/>
      <c r="BU957" s="989"/>
      <c r="BV957" s="989"/>
      <c r="BW957" s="989"/>
      <c r="BX957" s="989"/>
      <c r="BY957" s="989"/>
      <c r="BZ957" s="989"/>
      <c r="CA957" s="989"/>
      <c r="CB957" s="989"/>
      <c r="CC957" s="989"/>
      <c r="CD957" s="989"/>
      <c r="CE957" s="989"/>
      <c r="CF957" s="989"/>
      <c r="CG957" s="989"/>
      <c r="CH957" s="989"/>
      <c r="CI957" s="989"/>
      <c r="CJ957" s="989"/>
      <c r="CK957" s="989"/>
      <c r="CL957" s="989"/>
      <c r="CM957" s="989"/>
      <c r="CN957" s="989"/>
      <c r="CO957" s="989"/>
      <c r="CP957" s="989"/>
      <c r="CQ957" s="989"/>
      <c r="CR957" s="989"/>
      <c r="CS957" s="989"/>
      <c r="CT957" s="989"/>
      <c r="CU957" s="989"/>
      <c r="CV957" s="989"/>
      <c r="CW957" s="989"/>
      <c r="CX957" s="989"/>
      <c r="CY957" s="989"/>
      <c r="CZ957" s="989"/>
      <c r="DA957" s="989"/>
      <c r="DB957" s="989"/>
      <c r="DC957" s="989"/>
      <c r="DD957" s="989"/>
      <c r="DE957" s="989"/>
      <c r="DF957" s="989"/>
      <c r="DG957" s="989"/>
      <c r="DH957" s="989"/>
      <c r="DI957" s="989"/>
      <c r="DJ957" s="989"/>
      <c r="DK957" s="989"/>
      <c r="DL957" s="989"/>
      <c r="DM957" s="989"/>
      <c r="DN957" s="989"/>
      <c r="DO957" s="989"/>
      <c r="DP957" s="989"/>
      <c r="DQ957" s="989"/>
      <c r="DR957" s="989"/>
      <c r="DS957" s="989"/>
      <c r="DT957" s="989"/>
      <c r="DU957" s="989"/>
      <c r="DV957" s="989"/>
      <c r="DW957" s="989"/>
      <c r="DX957" s="989"/>
      <c r="DY957" s="989"/>
      <c r="DZ957" s="989"/>
      <c r="EA957" s="989"/>
      <c r="EB957" s="989"/>
      <c r="EC957" s="989"/>
      <c r="ED957" s="989"/>
      <c r="EE957" s="989"/>
      <c r="EF957" s="989"/>
      <c r="EG957" s="989"/>
      <c r="EH957" s="989"/>
      <c r="EI957" s="989"/>
      <c r="EJ957" s="989"/>
      <c r="EK957" s="989"/>
      <c r="EL957" s="989"/>
      <c r="EM957" s="989"/>
      <c r="EN957" s="989"/>
      <c r="EO957" s="989"/>
      <c r="EP957" s="989"/>
      <c r="EQ957" s="989"/>
      <c r="ER957" s="989"/>
      <c r="ES957" s="989"/>
      <c r="ET957" s="989"/>
      <c r="EU957" s="989"/>
      <c r="EV957" s="989"/>
      <c r="EW957" s="989"/>
      <c r="EX957" s="989"/>
      <c r="EY957" s="989"/>
      <c r="EZ957" s="989"/>
      <c r="FA957" s="989"/>
      <c r="FB957" s="989"/>
      <c r="FC957" s="989"/>
      <c r="FD957" s="989"/>
      <c r="FE957" s="989"/>
      <c r="FF957" s="989"/>
      <c r="FG957" s="989"/>
      <c r="FH957" s="989"/>
      <c r="FI957" s="989"/>
      <c r="FJ957" s="989"/>
      <c r="FK957" s="989"/>
      <c r="FL957" s="989"/>
      <c r="FM957" s="989"/>
      <c r="FN957" s="989"/>
      <c r="FO957" s="989"/>
      <c r="FP957" s="989"/>
      <c r="FQ957" s="989"/>
      <c r="FR957" s="989"/>
      <c r="FS957" s="989"/>
      <c r="FT957" s="989"/>
      <c r="FU957" s="989"/>
      <c r="FV957" s="989"/>
      <c r="FW957" s="989"/>
      <c r="FX957" s="989"/>
      <c r="FY957" s="989"/>
      <c r="FZ957" s="989"/>
      <c r="GA957" s="989"/>
      <c r="GB957" s="989"/>
      <c r="GC957" s="989"/>
      <c r="GD957" s="989"/>
      <c r="GE957" s="989"/>
      <c r="GF957" s="989"/>
      <c r="GG957" s="989"/>
      <c r="GH957" s="989"/>
      <c r="GI957" s="989"/>
      <c r="GJ957" s="989"/>
      <c r="GK957" s="989"/>
      <c r="GL957" s="989"/>
      <c r="GM957" s="989"/>
      <c r="GN957" s="989"/>
      <c r="GO957" s="989"/>
      <c r="GP957" s="989"/>
      <c r="GQ957" s="989"/>
      <c r="GR957" s="989"/>
      <c r="GS957" s="989"/>
      <c r="GT957" s="989"/>
      <c r="GU957" s="989"/>
      <c r="GV957" s="989"/>
      <c r="GW957" s="989"/>
      <c r="GX957" s="989"/>
      <c r="GY957" s="989"/>
      <c r="GZ957" s="989"/>
      <c r="HA957" s="989"/>
      <c r="HB957" s="989"/>
      <c r="HC957" s="989"/>
      <c r="HD957" s="989"/>
      <c r="HE957" s="989"/>
      <c r="HF957" s="989"/>
      <c r="HG957" s="989"/>
      <c r="HH957" s="989"/>
      <c r="HI957" s="989"/>
      <c r="HJ957" s="989"/>
      <c r="HK957" s="989"/>
      <c r="HL957" s="989"/>
      <c r="HM957" s="989"/>
      <c r="HN957" s="989"/>
      <c r="HO957" s="989"/>
      <c r="HP957" s="989"/>
      <c r="HQ957" s="989"/>
      <c r="HR957" s="989"/>
      <c r="HS957" s="989"/>
      <c r="HT957" s="989"/>
      <c r="HU957" s="989"/>
      <c r="HV957" s="989"/>
      <c r="HW957" s="989"/>
      <c r="HX957" s="989"/>
      <c r="HY957" s="989"/>
      <c r="HZ957" s="989"/>
      <c r="IA957" s="989"/>
      <c r="IB957" s="989"/>
      <c r="IC957" s="989"/>
      <c r="ID957" s="989"/>
      <c r="IE957" s="989"/>
      <c r="IF957" s="989"/>
      <c r="IG957" s="989"/>
      <c r="IH957" s="989"/>
      <c r="II957" s="989"/>
      <c r="IJ957" s="989"/>
      <c r="IK957" s="989"/>
      <c r="IL957" s="989"/>
      <c r="IM957" s="989"/>
      <c r="IN957" s="989"/>
      <c r="IO957" s="989"/>
      <c r="IP957" s="989"/>
      <c r="IQ957" s="989"/>
      <c r="IR957" s="989"/>
      <c r="IS957" s="989"/>
      <c r="IT957" s="989"/>
      <c r="IU957" s="989"/>
      <c r="IV957" s="989"/>
      <c r="IW957" s="989"/>
      <c r="IX957" s="989"/>
      <c r="IY957" s="989"/>
      <c r="IZ957" s="989"/>
      <c r="JA957" s="989"/>
      <c r="JB957" s="989"/>
      <c r="JC957" s="989"/>
      <c r="JD957" s="989"/>
      <c r="JE957" s="989"/>
      <c r="JF957" s="989"/>
      <c r="JG957" s="989"/>
      <c r="JH957" s="989"/>
      <c r="JI957" s="989"/>
      <c r="JJ957" s="989"/>
      <c r="JK957" s="989"/>
      <c r="JL957" s="989"/>
      <c r="JM957" s="989"/>
      <c r="JN957" s="989"/>
      <c r="JO957" s="989"/>
      <c r="JP957" s="989"/>
      <c r="JQ957" s="989"/>
      <c r="JR957" s="989"/>
      <c r="JS957" s="989"/>
      <c r="JT957" s="989"/>
      <c r="JU957" s="989"/>
      <c r="JV957" s="989"/>
      <c r="JW957" s="989"/>
      <c r="JX957" s="989"/>
      <c r="JY957" s="989"/>
      <c r="JZ957" s="989"/>
      <c r="KA957" s="989"/>
      <c r="KB957" s="990"/>
    </row>
    <row r="958" spans="2:288" ht="15" customHeight="1" x14ac:dyDescent="0.25">
      <c r="B958" s="1590" t="s">
        <v>1884</v>
      </c>
      <c r="C958" s="1588" t="str">
        <v/>
      </c>
      <c r="D958" s="1588" t="str">
        <v/>
      </c>
      <c r="E958" s="1588" t="str">
        <v/>
      </c>
      <c r="F958" s="1588" t="str">
        <v/>
      </c>
      <c r="G958" s="1588" t="str">
        <v/>
      </c>
      <c r="H958" s="989"/>
      <c r="I958" s="989"/>
      <c r="J958" s="989"/>
      <c r="K958" s="989"/>
      <c r="L958" s="989"/>
      <c r="M958" s="989"/>
      <c r="N958" s="989"/>
      <c r="O958" s="989"/>
      <c r="P958" s="989"/>
      <c r="Q958" s="989"/>
      <c r="R958" s="989"/>
      <c r="S958" s="989"/>
      <c r="T958" s="989"/>
      <c r="U958" s="989"/>
      <c r="V958" s="989"/>
      <c r="W958" s="989"/>
      <c r="X958" s="989"/>
      <c r="Y958" s="989"/>
      <c r="Z958" s="989"/>
      <c r="AA958" s="989"/>
      <c r="AB958" s="989"/>
      <c r="AC958" s="989"/>
      <c r="AD958" s="989"/>
      <c r="AE958" s="989"/>
      <c r="AF958" s="989"/>
      <c r="AG958" s="989"/>
      <c r="AH958" s="989"/>
      <c r="AI958" s="989"/>
      <c r="AJ958" s="989"/>
      <c r="AK958" s="989"/>
      <c r="AL958" s="989"/>
      <c r="AM958" s="989"/>
      <c r="AN958" s="989"/>
      <c r="AO958" s="989"/>
      <c r="AP958" s="989"/>
      <c r="AQ958" s="989"/>
      <c r="AR958" s="989"/>
      <c r="AS958" s="989"/>
      <c r="AT958" s="989"/>
      <c r="AU958" s="989"/>
      <c r="AV958" s="989"/>
      <c r="AW958" s="989"/>
      <c r="AX958" s="989"/>
      <c r="AY958" s="989"/>
      <c r="AZ958" s="989"/>
      <c r="BA958" s="989"/>
      <c r="BB958" s="989"/>
      <c r="BC958" s="989"/>
      <c r="BD958" s="989"/>
      <c r="BE958" s="989"/>
      <c r="BF958" s="989"/>
      <c r="BG958" s="989"/>
      <c r="BH958" s="989"/>
      <c r="BI958" s="989"/>
      <c r="BJ958" s="989"/>
      <c r="BK958" s="989"/>
      <c r="BL958" s="989"/>
      <c r="BM958" s="989"/>
      <c r="BN958" s="989"/>
      <c r="BO958" s="989"/>
      <c r="BP958" s="989"/>
      <c r="BQ958" s="989"/>
      <c r="BR958" s="989"/>
      <c r="BS958" s="989"/>
      <c r="BT958" s="989"/>
      <c r="BU958" s="989"/>
      <c r="BV958" s="989"/>
      <c r="BW958" s="989"/>
      <c r="BX958" s="989"/>
      <c r="BY958" s="989"/>
      <c r="BZ958" s="989"/>
      <c r="CA958" s="989"/>
      <c r="CB958" s="989"/>
      <c r="CC958" s="989"/>
      <c r="CD958" s="989"/>
      <c r="CE958" s="989"/>
      <c r="CF958" s="989"/>
      <c r="CG958" s="989"/>
      <c r="CH958" s="989"/>
      <c r="CI958" s="989"/>
      <c r="CJ958" s="989"/>
      <c r="CK958" s="989"/>
      <c r="CL958" s="989"/>
      <c r="CM958" s="989"/>
      <c r="CN958" s="989"/>
      <c r="CO958" s="989"/>
      <c r="CP958" s="989"/>
      <c r="CQ958" s="989"/>
      <c r="CR958" s="989"/>
      <c r="CS958" s="989"/>
      <c r="CT958" s="989"/>
      <c r="CU958" s="989"/>
      <c r="CV958" s="989"/>
      <c r="CW958" s="989"/>
      <c r="CX958" s="989"/>
      <c r="CY958" s="989"/>
      <c r="CZ958" s="989"/>
      <c r="DA958" s="989"/>
      <c r="DB958" s="989"/>
      <c r="DC958" s="989"/>
      <c r="DD958" s="989"/>
      <c r="DE958" s="989"/>
      <c r="DF958" s="989"/>
      <c r="DG958" s="989"/>
      <c r="DH958" s="989"/>
      <c r="DI958" s="989"/>
      <c r="DJ958" s="989"/>
      <c r="DK958" s="989"/>
      <c r="DL958" s="989"/>
      <c r="DM958" s="989"/>
      <c r="DN958" s="989"/>
      <c r="DO958" s="989"/>
      <c r="DP958" s="989"/>
      <c r="DQ958" s="989"/>
      <c r="DR958" s="989"/>
      <c r="DS958" s="989"/>
      <c r="DT958" s="989"/>
      <c r="DU958" s="989"/>
      <c r="DV958" s="989"/>
      <c r="DW958" s="989"/>
      <c r="DX958" s="989"/>
      <c r="DY958" s="989"/>
      <c r="DZ958" s="989"/>
      <c r="EA958" s="989"/>
      <c r="EB958" s="989"/>
      <c r="EC958" s="989"/>
      <c r="ED958" s="989"/>
      <c r="EE958" s="989"/>
      <c r="EF958" s="989"/>
      <c r="EG958" s="989"/>
      <c r="EH958" s="989"/>
      <c r="EI958" s="989"/>
      <c r="EJ958" s="989"/>
      <c r="EK958" s="989"/>
      <c r="EL958" s="989"/>
      <c r="EM958" s="989"/>
      <c r="EN958" s="989"/>
      <c r="EO958" s="989"/>
      <c r="EP958" s="989"/>
      <c r="EQ958" s="989"/>
      <c r="ER958" s="989"/>
      <c r="ES958" s="989"/>
      <c r="ET958" s="989"/>
      <c r="EU958" s="989"/>
      <c r="EV958" s="989"/>
      <c r="EW958" s="989"/>
      <c r="EX958" s="989"/>
      <c r="EY958" s="989"/>
      <c r="EZ958" s="989"/>
      <c r="FA958" s="989"/>
      <c r="FB958" s="989"/>
      <c r="FC958" s="989"/>
      <c r="FD958" s="989"/>
      <c r="FE958" s="989"/>
      <c r="FF958" s="989"/>
      <c r="FG958" s="989"/>
      <c r="FH958" s="989"/>
      <c r="FI958" s="989"/>
      <c r="FJ958" s="989"/>
      <c r="FK958" s="989"/>
      <c r="FL958" s="989"/>
      <c r="FM958" s="989"/>
      <c r="FN958" s="989"/>
      <c r="FO958" s="989"/>
      <c r="FP958" s="989"/>
      <c r="FQ958" s="989"/>
      <c r="FR958" s="989"/>
      <c r="FS958" s="989"/>
      <c r="FT958" s="989"/>
      <c r="FU958" s="989"/>
      <c r="FV958" s="989"/>
      <c r="FW958" s="989"/>
      <c r="FX958" s="989"/>
      <c r="FY958" s="989"/>
      <c r="FZ958" s="989"/>
      <c r="GA958" s="989"/>
      <c r="GB958" s="989"/>
      <c r="GC958" s="989"/>
      <c r="GD958" s="989"/>
      <c r="GE958" s="989"/>
      <c r="GF958" s="989"/>
      <c r="GG958" s="989"/>
      <c r="GH958" s="989"/>
      <c r="GI958" s="989"/>
      <c r="GJ958" s="989"/>
      <c r="GK958" s="989"/>
      <c r="GL958" s="989"/>
      <c r="GM958" s="989"/>
      <c r="GN958" s="989"/>
      <c r="GO958" s="989"/>
      <c r="GP958" s="989"/>
      <c r="GQ958" s="989"/>
      <c r="GR958" s="989"/>
      <c r="GS958" s="989"/>
      <c r="GT958" s="989"/>
      <c r="GU958" s="989"/>
      <c r="GV958" s="989"/>
      <c r="GW958" s="989"/>
      <c r="GX958" s="989"/>
      <c r="GY958" s="989"/>
      <c r="GZ958" s="989"/>
      <c r="HA958" s="989"/>
      <c r="HB958" s="989"/>
      <c r="HC958" s="989"/>
      <c r="HD958" s="989"/>
      <c r="HE958" s="989"/>
      <c r="HF958" s="989"/>
      <c r="HG958" s="989"/>
      <c r="HH958" s="989"/>
      <c r="HI958" s="989"/>
      <c r="HJ958" s="989"/>
      <c r="HK958" s="989"/>
      <c r="HL958" s="989"/>
      <c r="HM958" s="989"/>
      <c r="HN958" s="989"/>
      <c r="HO958" s="989"/>
      <c r="HP958" s="989"/>
      <c r="HQ958" s="989"/>
      <c r="HR958" s="989"/>
      <c r="HS958" s="989"/>
      <c r="HT958" s="989"/>
      <c r="HU958" s="989"/>
      <c r="HV958" s="989"/>
      <c r="HW958" s="989"/>
      <c r="HX958" s="989"/>
      <c r="HY958" s="989"/>
      <c r="HZ958" s="989"/>
      <c r="IA958" s="989"/>
      <c r="IB958" s="989"/>
      <c r="IC958" s="989"/>
      <c r="ID958" s="989"/>
      <c r="IE958" s="989"/>
      <c r="IF958" s="989"/>
      <c r="IG958" s="989"/>
      <c r="IH958" s="989"/>
      <c r="II958" s="989"/>
      <c r="IJ958" s="989"/>
      <c r="IK958" s="989"/>
      <c r="IL958" s="989"/>
      <c r="IM958" s="989"/>
      <c r="IN958" s="989"/>
      <c r="IO958" s="989"/>
      <c r="IP958" s="989"/>
      <c r="IQ958" s="989"/>
      <c r="IR958" s="989"/>
      <c r="IS958" s="989"/>
      <c r="IT958" s="989"/>
      <c r="IU958" s="989"/>
      <c r="IV958" s="989"/>
      <c r="IW958" s="989"/>
      <c r="IX958" s="989"/>
      <c r="IY958" s="989"/>
      <c r="IZ958" s="989"/>
      <c r="JA958" s="989"/>
      <c r="JB958" s="989"/>
      <c r="JC958" s="989"/>
      <c r="JD958" s="989"/>
      <c r="JE958" s="989"/>
      <c r="JF958" s="989"/>
      <c r="JG958" s="989"/>
      <c r="JH958" s="989"/>
      <c r="JI958" s="989"/>
      <c r="JJ958" s="989"/>
      <c r="JK958" s="989"/>
      <c r="JL958" s="989"/>
      <c r="JM958" s="989"/>
      <c r="JN958" s="989"/>
      <c r="JO958" s="989"/>
      <c r="JP958" s="989"/>
      <c r="JQ958" s="989"/>
      <c r="JR958" s="989"/>
      <c r="JS958" s="989"/>
      <c r="JT958" s="989"/>
      <c r="JU958" s="989"/>
      <c r="JV958" s="989"/>
      <c r="JW958" s="989"/>
      <c r="JX958" s="989"/>
      <c r="JY958" s="989"/>
      <c r="JZ958" s="989"/>
      <c r="KA958" s="989"/>
      <c r="KB958" s="990"/>
    </row>
    <row r="959" spans="2:288" ht="15" customHeight="1" x14ac:dyDescent="0.25">
      <c r="B959" s="1590" t="s">
        <v>1885</v>
      </c>
      <c r="C959" s="1588" t="str">
        <v/>
      </c>
      <c r="D959" s="1588" t="str">
        <v/>
      </c>
      <c r="E959" s="1588" t="str">
        <v/>
      </c>
      <c r="F959" s="1588" t="str">
        <v/>
      </c>
      <c r="G959" s="1588" t="str">
        <v/>
      </c>
      <c r="H959" s="989"/>
      <c r="I959" s="989"/>
      <c r="J959" s="989"/>
      <c r="K959" s="989"/>
      <c r="L959" s="989"/>
      <c r="M959" s="989"/>
      <c r="N959" s="989"/>
      <c r="O959" s="989"/>
      <c r="P959" s="989"/>
      <c r="Q959" s="989"/>
      <c r="R959" s="989"/>
      <c r="S959" s="989"/>
      <c r="T959" s="989"/>
      <c r="U959" s="989"/>
      <c r="V959" s="989"/>
      <c r="W959" s="989"/>
      <c r="X959" s="989"/>
      <c r="Y959" s="989"/>
      <c r="Z959" s="989"/>
      <c r="AA959" s="989"/>
      <c r="AB959" s="989"/>
      <c r="AC959" s="989"/>
      <c r="AD959" s="989"/>
      <c r="AE959" s="989"/>
      <c r="AF959" s="989"/>
      <c r="AG959" s="989"/>
      <c r="AH959" s="989"/>
      <c r="AI959" s="989"/>
      <c r="AJ959" s="989"/>
      <c r="AK959" s="989"/>
      <c r="AL959" s="989"/>
      <c r="AM959" s="989"/>
      <c r="AN959" s="989"/>
      <c r="AO959" s="989"/>
      <c r="AP959" s="989"/>
      <c r="AQ959" s="989"/>
      <c r="AR959" s="989"/>
      <c r="AS959" s="989"/>
      <c r="AT959" s="989"/>
      <c r="AU959" s="989"/>
      <c r="AV959" s="989"/>
      <c r="AW959" s="989"/>
      <c r="AX959" s="989"/>
      <c r="AY959" s="989"/>
      <c r="AZ959" s="989"/>
      <c r="BA959" s="989"/>
      <c r="BB959" s="989"/>
      <c r="BC959" s="989"/>
      <c r="BD959" s="989"/>
      <c r="BE959" s="989"/>
      <c r="BF959" s="989"/>
      <c r="BG959" s="989"/>
      <c r="BH959" s="989"/>
      <c r="BI959" s="989"/>
      <c r="BJ959" s="989"/>
      <c r="BK959" s="989"/>
      <c r="BL959" s="989"/>
      <c r="BM959" s="989"/>
      <c r="BN959" s="989"/>
      <c r="BO959" s="989"/>
      <c r="BP959" s="989"/>
      <c r="BQ959" s="989"/>
      <c r="BR959" s="989"/>
      <c r="BS959" s="989"/>
      <c r="BT959" s="989"/>
      <c r="BU959" s="989"/>
      <c r="BV959" s="989"/>
      <c r="BW959" s="989"/>
      <c r="BX959" s="989"/>
      <c r="BY959" s="989"/>
      <c r="BZ959" s="989"/>
      <c r="CA959" s="989"/>
      <c r="CB959" s="989"/>
      <c r="CC959" s="989"/>
      <c r="CD959" s="989"/>
      <c r="CE959" s="989"/>
      <c r="CF959" s="989"/>
      <c r="CG959" s="989"/>
      <c r="CH959" s="989"/>
      <c r="CI959" s="989"/>
      <c r="CJ959" s="989"/>
      <c r="CK959" s="989"/>
      <c r="CL959" s="989"/>
      <c r="CM959" s="989"/>
      <c r="CN959" s="989"/>
      <c r="CO959" s="989"/>
      <c r="CP959" s="989"/>
      <c r="CQ959" s="989"/>
      <c r="CR959" s="989"/>
      <c r="CS959" s="989"/>
      <c r="CT959" s="989"/>
      <c r="CU959" s="989"/>
      <c r="CV959" s="989"/>
      <c r="CW959" s="989"/>
      <c r="CX959" s="989"/>
      <c r="CY959" s="989"/>
      <c r="CZ959" s="989"/>
      <c r="DA959" s="989"/>
      <c r="DB959" s="989"/>
      <c r="DC959" s="989"/>
      <c r="DD959" s="989"/>
      <c r="DE959" s="989"/>
      <c r="DF959" s="989"/>
      <c r="DG959" s="989"/>
      <c r="DH959" s="989"/>
      <c r="DI959" s="989"/>
      <c r="DJ959" s="989"/>
      <c r="DK959" s="989"/>
      <c r="DL959" s="989"/>
      <c r="DM959" s="989"/>
      <c r="DN959" s="989"/>
      <c r="DO959" s="989"/>
      <c r="DP959" s="989"/>
      <c r="DQ959" s="989"/>
      <c r="DR959" s="989"/>
      <c r="DS959" s="989"/>
      <c r="DT959" s="989"/>
      <c r="DU959" s="989"/>
      <c r="DV959" s="989"/>
      <c r="DW959" s="989"/>
      <c r="DX959" s="989"/>
      <c r="DY959" s="989"/>
      <c r="DZ959" s="989"/>
      <c r="EA959" s="989"/>
      <c r="EB959" s="989"/>
      <c r="EC959" s="989"/>
      <c r="ED959" s="989"/>
      <c r="EE959" s="989"/>
      <c r="EF959" s="989"/>
      <c r="EG959" s="989"/>
      <c r="EH959" s="989"/>
      <c r="EI959" s="989"/>
      <c r="EJ959" s="989"/>
      <c r="EK959" s="989"/>
      <c r="EL959" s="989"/>
      <c r="EM959" s="989"/>
      <c r="EN959" s="989"/>
      <c r="EO959" s="989"/>
      <c r="EP959" s="989"/>
      <c r="EQ959" s="989"/>
      <c r="ER959" s="989"/>
      <c r="ES959" s="989"/>
      <c r="ET959" s="989"/>
      <c r="EU959" s="989"/>
      <c r="EV959" s="989"/>
      <c r="EW959" s="989"/>
      <c r="EX959" s="989"/>
      <c r="EY959" s="989"/>
      <c r="EZ959" s="989"/>
      <c r="FA959" s="989"/>
      <c r="FB959" s="989"/>
      <c r="FC959" s="989"/>
      <c r="FD959" s="989"/>
      <c r="FE959" s="989"/>
      <c r="FF959" s="989"/>
      <c r="FG959" s="989"/>
      <c r="FH959" s="989"/>
      <c r="FI959" s="989"/>
      <c r="FJ959" s="989"/>
      <c r="FK959" s="989"/>
      <c r="FL959" s="989"/>
      <c r="FM959" s="989"/>
      <c r="FN959" s="989"/>
      <c r="FO959" s="989"/>
      <c r="FP959" s="989"/>
      <c r="FQ959" s="989"/>
      <c r="FR959" s="989"/>
      <c r="FS959" s="989"/>
      <c r="FT959" s="989"/>
      <c r="FU959" s="989"/>
      <c r="FV959" s="989"/>
      <c r="FW959" s="989"/>
      <c r="FX959" s="989"/>
      <c r="FY959" s="989"/>
      <c r="FZ959" s="989"/>
      <c r="GA959" s="989"/>
      <c r="GB959" s="989"/>
      <c r="GC959" s="989"/>
      <c r="GD959" s="989"/>
      <c r="GE959" s="989"/>
      <c r="GF959" s="989"/>
      <c r="GG959" s="989"/>
      <c r="GH959" s="989"/>
      <c r="GI959" s="989"/>
      <c r="GJ959" s="989"/>
      <c r="GK959" s="989"/>
      <c r="GL959" s="989"/>
      <c r="GM959" s="989"/>
      <c r="GN959" s="989"/>
      <c r="GO959" s="989"/>
      <c r="GP959" s="989"/>
      <c r="GQ959" s="989"/>
      <c r="GR959" s="989"/>
      <c r="GS959" s="989"/>
      <c r="GT959" s="989"/>
      <c r="GU959" s="989"/>
      <c r="GV959" s="989"/>
      <c r="GW959" s="989"/>
      <c r="GX959" s="989"/>
      <c r="GY959" s="989"/>
      <c r="GZ959" s="989"/>
      <c r="HA959" s="989"/>
      <c r="HB959" s="989"/>
      <c r="HC959" s="989"/>
      <c r="HD959" s="989"/>
      <c r="HE959" s="989"/>
      <c r="HF959" s="989"/>
      <c r="HG959" s="989"/>
      <c r="HH959" s="989"/>
      <c r="HI959" s="989"/>
      <c r="HJ959" s="989"/>
      <c r="HK959" s="989"/>
      <c r="HL959" s="989"/>
      <c r="HM959" s="989"/>
      <c r="HN959" s="989"/>
      <c r="HO959" s="989"/>
      <c r="HP959" s="989"/>
      <c r="HQ959" s="989"/>
      <c r="HR959" s="989"/>
      <c r="HS959" s="989"/>
      <c r="HT959" s="989"/>
      <c r="HU959" s="989"/>
      <c r="HV959" s="989"/>
      <c r="HW959" s="989"/>
      <c r="HX959" s="989"/>
      <c r="HY959" s="989"/>
      <c r="HZ959" s="989"/>
      <c r="IA959" s="989"/>
      <c r="IB959" s="989"/>
      <c r="IC959" s="989"/>
      <c r="ID959" s="989"/>
      <c r="IE959" s="989"/>
      <c r="IF959" s="989"/>
      <c r="IG959" s="989"/>
      <c r="IH959" s="989"/>
      <c r="II959" s="989"/>
      <c r="IJ959" s="989"/>
      <c r="IK959" s="989"/>
      <c r="IL959" s="989"/>
      <c r="IM959" s="989"/>
      <c r="IN959" s="989"/>
      <c r="IO959" s="989"/>
      <c r="IP959" s="989"/>
      <c r="IQ959" s="989"/>
      <c r="IR959" s="989"/>
      <c r="IS959" s="989"/>
      <c r="IT959" s="989"/>
      <c r="IU959" s="989"/>
      <c r="IV959" s="989"/>
      <c r="IW959" s="989"/>
      <c r="IX959" s="989"/>
      <c r="IY959" s="989"/>
      <c r="IZ959" s="989"/>
      <c r="JA959" s="989"/>
      <c r="JB959" s="989"/>
      <c r="JC959" s="989"/>
      <c r="JD959" s="989"/>
      <c r="JE959" s="989"/>
      <c r="JF959" s="989"/>
      <c r="JG959" s="989"/>
      <c r="JH959" s="989"/>
      <c r="JI959" s="989"/>
      <c r="JJ959" s="989"/>
      <c r="JK959" s="989"/>
      <c r="JL959" s="989"/>
      <c r="JM959" s="989"/>
      <c r="JN959" s="989"/>
      <c r="JO959" s="989"/>
      <c r="JP959" s="989"/>
      <c r="JQ959" s="989"/>
      <c r="JR959" s="989"/>
      <c r="JS959" s="989"/>
      <c r="JT959" s="989"/>
      <c r="JU959" s="989"/>
      <c r="JV959" s="989"/>
      <c r="JW959" s="989"/>
      <c r="JX959" s="989"/>
      <c r="JY959" s="989"/>
      <c r="JZ959" s="989"/>
      <c r="KA959" s="989"/>
      <c r="KB959" s="990"/>
    </row>
    <row r="960" spans="2:288" ht="15" customHeight="1" x14ac:dyDescent="0.25">
      <c r="B960" s="1590" t="s">
        <v>1886</v>
      </c>
      <c r="C960" s="1588" t="str">
        <v/>
      </c>
      <c r="D960" s="1588" t="str">
        <v/>
      </c>
      <c r="E960" s="1588" t="str">
        <v/>
      </c>
      <c r="F960" s="1588" t="str">
        <v/>
      </c>
      <c r="G960" s="1588" t="str">
        <v/>
      </c>
      <c r="H960" s="989"/>
      <c r="I960" s="989"/>
      <c r="J960" s="989"/>
      <c r="K960" s="989"/>
      <c r="L960" s="989"/>
      <c r="M960" s="989"/>
      <c r="N960" s="989"/>
      <c r="O960" s="989"/>
      <c r="P960" s="989"/>
      <c r="Q960" s="989"/>
      <c r="R960" s="989"/>
      <c r="S960" s="989"/>
      <c r="T960" s="989"/>
      <c r="U960" s="989"/>
      <c r="V960" s="989"/>
      <c r="W960" s="989"/>
      <c r="X960" s="989"/>
      <c r="Y960" s="989"/>
      <c r="Z960" s="989"/>
      <c r="AA960" s="989"/>
      <c r="AB960" s="989"/>
      <c r="AC960" s="989"/>
      <c r="AD960" s="989"/>
      <c r="AE960" s="989"/>
      <c r="AF960" s="989"/>
      <c r="AG960" s="989"/>
      <c r="AH960" s="989"/>
      <c r="AI960" s="989"/>
      <c r="AJ960" s="989"/>
      <c r="AK960" s="989"/>
      <c r="AL960" s="989"/>
      <c r="AM960" s="989"/>
      <c r="AN960" s="989"/>
      <c r="AO960" s="989"/>
      <c r="AP960" s="989"/>
      <c r="AQ960" s="989"/>
      <c r="AR960" s="989"/>
      <c r="AS960" s="989"/>
      <c r="AT960" s="989"/>
      <c r="AU960" s="989"/>
      <c r="AV960" s="989"/>
      <c r="AW960" s="989"/>
      <c r="AX960" s="989"/>
      <c r="AY960" s="989"/>
      <c r="AZ960" s="989"/>
      <c r="BA960" s="989"/>
      <c r="BB960" s="989"/>
      <c r="BC960" s="989"/>
      <c r="BD960" s="989"/>
      <c r="BE960" s="989"/>
      <c r="BF960" s="989"/>
      <c r="BG960" s="989"/>
      <c r="BH960" s="989"/>
      <c r="BI960" s="989"/>
      <c r="BJ960" s="989"/>
      <c r="BK960" s="989"/>
      <c r="BL960" s="989"/>
      <c r="BM960" s="989"/>
      <c r="BN960" s="989"/>
      <c r="BO960" s="989"/>
      <c r="BP960" s="989"/>
      <c r="BQ960" s="989"/>
      <c r="BR960" s="989"/>
      <c r="BS960" s="989"/>
      <c r="BT960" s="989"/>
      <c r="BU960" s="989"/>
      <c r="BV960" s="989"/>
      <c r="BW960" s="989"/>
      <c r="BX960" s="989"/>
      <c r="BY960" s="989"/>
      <c r="BZ960" s="989"/>
      <c r="CA960" s="989"/>
      <c r="CB960" s="989"/>
      <c r="CC960" s="989"/>
      <c r="CD960" s="989"/>
      <c r="CE960" s="989"/>
      <c r="CF960" s="989"/>
      <c r="CG960" s="989"/>
      <c r="CH960" s="989"/>
      <c r="CI960" s="989"/>
      <c r="CJ960" s="989"/>
      <c r="CK960" s="989"/>
      <c r="CL960" s="989"/>
      <c r="CM960" s="989"/>
      <c r="CN960" s="989"/>
      <c r="CO960" s="989"/>
      <c r="CP960" s="989"/>
      <c r="CQ960" s="989"/>
      <c r="CR960" s="989"/>
      <c r="CS960" s="989"/>
      <c r="CT960" s="989"/>
      <c r="CU960" s="989"/>
      <c r="CV960" s="989"/>
      <c r="CW960" s="989"/>
      <c r="CX960" s="989"/>
      <c r="CY960" s="989"/>
      <c r="CZ960" s="989"/>
      <c r="DA960" s="989"/>
      <c r="DB960" s="989"/>
      <c r="DC960" s="989"/>
      <c r="DD960" s="989"/>
      <c r="DE960" s="989"/>
      <c r="DF960" s="989"/>
      <c r="DG960" s="989"/>
      <c r="DH960" s="989"/>
      <c r="DI960" s="989"/>
      <c r="DJ960" s="989"/>
      <c r="DK960" s="989"/>
      <c r="DL960" s="989"/>
      <c r="DM960" s="989"/>
      <c r="DN960" s="989"/>
      <c r="DO960" s="989"/>
      <c r="DP960" s="989"/>
      <c r="DQ960" s="989"/>
      <c r="DR960" s="989"/>
      <c r="DS960" s="989"/>
      <c r="DT960" s="989"/>
      <c r="DU960" s="989"/>
      <c r="DV960" s="989"/>
      <c r="DW960" s="989"/>
      <c r="DX960" s="989"/>
      <c r="DY960" s="989"/>
      <c r="DZ960" s="989"/>
      <c r="EA960" s="989"/>
      <c r="EB960" s="989"/>
      <c r="EC960" s="989"/>
      <c r="ED960" s="989"/>
      <c r="EE960" s="989"/>
      <c r="EF960" s="989"/>
      <c r="EG960" s="989"/>
      <c r="EH960" s="989"/>
      <c r="EI960" s="989"/>
      <c r="EJ960" s="989"/>
      <c r="EK960" s="989"/>
      <c r="EL960" s="989"/>
      <c r="EM960" s="989"/>
      <c r="EN960" s="989"/>
      <c r="EO960" s="989"/>
      <c r="EP960" s="989"/>
      <c r="EQ960" s="989"/>
      <c r="ER960" s="989"/>
      <c r="ES960" s="989"/>
      <c r="ET960" s="989"/>
      <c r="EU960" s="989"/>
      <c r="EV960" s="989"/>
      <c r="EW960" s="989"/>
      <c r="EX960" s="989"/>
      <c r="EY960" s="989"/>
      <c r="EZ960" s="989"/>
      <c r="FA960" s="989"/>
      <c r="FB960" s="989"/>
      <c r="FC960" s="989"/>
      <c r="FD960" s="989"/>
      <c r="FE960" s="989"/>
      <c r="FF960" s="989"/>
      <c r="FG960" s="989"/>
      <c r="FH960" s="989"/>
      <c r="FI960" s="989"/>
      <c r="FJ960" s="989"/>
      <c r="FK960" s="989"/>
      <c r="FL960" s="989"/>
      <c r="FM960" s="989"/>
      <c r="FN960" s="989"/>
      <c r="FO960" s="989"/>
      <c r="FP960" s="989"/>
      <c r="FQ960" s="989"/>
      <c r="FR960" s="989"/>
      <c r="FS960" s="989"/>
      <c r="FT960" s="989"/>
      <c r="FU960" s="989"/>
      <c r="FV960" s="989"/>
      <c r="FW960" s="989"/>
      <c r="FX960" s="989"/>
      <c r="FY960" s="989"/>
      <c r="FZ960" s="989"/>
      <c r="GA960" s="989"/>
      <c r="GB960" s="989"/>
      <c r="GC960" s="989"/>
      <c r="GD960" s="989"/>
      <c r="GE960" s="989"/>
      <c r="GF960" s="989"/>
      <c r="GG960" s="989"/>
      <c r="GH960" s="989"/>
      <c r="GI960" s="989"/>
      <c r="GJ960" s="989"/>
      <c r="GK960" s="989"/>
      <c r="GL960" s="989"/>
      <c r="GM960" s="989"/>
      <c r="GN960" s="989"/>
      <c r="GO960" s="989"/>
      <c r="GP960" s="989"/>
      <c r="GQ960" s="989"/>
      <c r="GR960" s="989"/>
      <c r="GS960" s="989"/>
      <c r="GT960" s="989"/>
      <c r="GU960" s="989"/>
      <c r="GV960" s="989"/>
      <c r="GW960" s="989"/>
      <c r="GX960" s="989"/>
      <c r="GY960" s="989"/>
      <c r="GZ960" s="989"/>
      <c r="HA960" s="989"/>
      <c r="HB960" s="989"/>
      <c r="HC960" s="989"/>
      <c r="HD960" s="989"/>
      <c r="HE960" s="989"/>
      <c r="HF960" s="989"/>
      <c r="HG960" s="989"/>
      <c r="HH960" s="989"/>
      <c r="HI960" s="989"/>
      <c r="HJ960" s="989"/>
      <c r="HK960" s="989"/>
      <c r="HL960" s="989"/>
      <c r="HM960" s="989"/>
      <c r="HN960" s="989"/>
      <c r="HO960" s="989"/>
      <c r="HP960" s="989"/>
      <c r="HQ960" s="989"/>
      <c r="HR960" s="989"/>
      <c r="HS960" s="989"/>
      <c r="HT960" s="989"/>
      <c r="HU960" s="989"/>
      <c r="HV960" s="989"/>
      <c r="HW960" s="989"/>
      <c r="HX960" s="989"/>
      <c r="HY960" s="989"/>
      <c r="HZ960" s="989"/>
      <c r="IA960" s="989"/>
      <c r="IB960" s="989"/>
      <c r="IC960" s="989"/>
      <c r="ID960" s="989"/>
      <c r="IE960" s="989"/>
      <c r="IF960" s="989"/>
      <c r="IG960" s="989"/>
      <c r="IH960" s="989"/>
      <c r="II960" s="989"/>
      <c r="IJ960" s="989"/>
      <c r="IK960" s="989"/>
      <c r="IL960" s="989"/>
      <c r="IM960" s="989"/>
      <c r="IN960" s="989"/>
      <c r="IO960" s="989"/>
      <c r="IP960" s="989"/>
      <c r="IQ960" s="989"/>
      <c r="IR960" s="989"/>
      <c r="IS960" s="989"/>
      <c r="IT960" s="989"/>
      <c r="IU960" s="989"/>
      <c r="IV960" s="989"/>
      <c r="IW960" s="989"/>
      <c r="IX960" s="989"/>
      <c r="IY960" s="989"/>
      <c r="IZ960" s="989"/>
      <c r="JA960" s="989"/>
      <c r="JB960" s="989"/>
      <c r="JC960" s="989"/>
      <c r="JD960" s="989"/>
      <c r="JE960" s="989"/>
      <c r="JF960" s="989"/>
      <c r="JG960" s="989"/>
      <c r="JH960" s="989"/>
      <c r="JI960" s="989"/>
      <c r="JJ960" s="989"/>
      <c r="JK960" s="989"/>
      <c r="JL960" s="989"/>
      <c r="JM960" s="989"/>
      <c r="JN960" s="989"/>
      <c r="JO960" s="989"/>
      <c r="JP960" s="989"/>
      <c r="JQ960" s="989"/>
      <c r="JR960" s="989"/>
      <c r="JS960" s="989"/>
      <c r="JT960" s="989"/>
      <c r="JU960" s="989"/>
      <c r="JV960" s="989"/>
      <c r="JW960" s="989"/>
      <c r="JX960" s="989"/>
      <c r="JY960" s="989"/>
      <c r="JZ960" s="989"/>
      <c r="KA960" s="989"/>
      <c r="KB960" s="990"/>
    </row>
    <row r="961" spans="2:288" ht="15" customHeight="1" x14ac:dyDescent="0.25">
      <c r="B961" s="1590" t="s">
        <v>1887</v>
      </c>
      <c r="C961" s="1588" t="str">
        <v/>
      </c>
      <c r="D961" s="1588" t="str">
        <v/>
      </c>
      <c r="E961" s="1588" t="str">
        <v/>
      </c>
      <c r="F961" s="1588" t="str">
        <v/>
      </c>
      <c r="G961" s="1588" t="str">
        <v/>
      </c>
      <c r="H961" s="989"/>
      <c r="I961" s="989"/>
      <c r="J961" s="989"/>
      <c r="K961" s="989"/>
      <c r="L961" s="989"/>
      <c r="M961" s="989"/>
      <c r="N961" s="989"/>
      <c r="O961" s="989"/>
      <c r="P961" s="989"/>
      <c r="Q961" s="989"/>
      <c r="R961" s="989"/>
      <c r="S961" s="989"/>
      <c r="T961" s="989"/>
      <c r="U961" s="989"/>
      <c r="V961" s="989"/>
      <c r="W961" s="989"/>
      <c r="X961" s="989"/>
      <c r="Y961" s="989"/>
      <c r="Z961" s="989"/>
      <c r="AA961" s="989"/>
      <c r="AB961" s="989"/>
      <c r="AC961" s="989"/>
      <c r="AD961" s="989"/>
      <c r="AE961" s="989"/>
      <c r="AF961" s="989"/>
      <c r="AG961" s="989"/>
      <c r="AH961" s="989"/>
      <c r="AI961" s="989"/>
      <c r="AJ961" s="989"/>
      <c r="AK961" s="989"/>
      <c r="AL961" s="989"/>
      <c r="AM961" s="989"/>
      <c r="AN961" s="989"/>
      <c r="AO961" s="989"/>
      <c r="AP961" s="989"/>
      <c r="AQ961" s="989"/>
      <c r="AR961" s="989"/>
      <c r="AS961" s="989"/>
      <c r="AT961" s="989"/>
      <c r="AU961" s="989"/>
      <c r="AV961" s="989"/>
      <c r="AW961" s="989"/>
      <c r="AX961" s="989"/>
      <c r="AY961" s="989"/>
      <c r="AZ961" s="989"/>
      <c r="BA961" s="989"/>
      <c r="BB961" s="989"/>
      <c r="BC961" s="989"/>
      <c r="BD961" s="989"/>
      <c r="BE961" s="989"/>
      <c r="BF961" s="989"/>
      <c r="BG961" s="989"/>
      <c r="BH961" s="989"/>
      <c r="BI961" s="989"/>
      <c r="BJ961" s="989"/>
      <c r="BK961" s="989"/>
      <c r="BL961" s="989"/>
      <c r="BM961" s="989"/>
      <c r="BN961" s="989"/>
      <c r="BO961" s="989"/>
      <c r="BP961" s="989"/>
      <c r="BQ961" s="989"/>
      <c r="BR961" s="989"/>
      <c r="BS961" s="989"/>
      <c r="BT961" s="989"/>
      <c r="BU961" s="989"/>
      <c r="BV961" s="989"/>
      <c r="BW961" s="989"/>
      <c r="BX961" s="989"/>
      <c r="BY961" s="989"/>
      <c r="BZ961" s="989"/>
      <c r="CA961" s="989"/>
      <c r="CB961" s="989"/>
      <c r="CC961" s="989"/>
      <c r="CD961" s="989"/>
      <c r="CE961" s="989"/>
      <c r="CF961" s="989"/>
      <c r="CG961" s="989"/>
      <c r="CH961" s="989"/>
      <c r="CI961" s="989"/>
      <c r="CJ961" s="989"/>
      <c r="CK961" s="989"/>
      <c r="CL961" s="989"/>
      <c r="CM961" s="989"/>
      <c r="CN961" s="989"/>
      <c r="CO961" s="989"/>
      <c r="CP961" s="989"/>
      <c r="CQ961" s="989"/>
      <c r="CR961" s="989"/>
      <c r="CS961" s="989"/>
      <c r="CT961" s="989"/>
      <c r="CU961" s="989"/>
      <c r="CV961" s="989"/>
      <c r="CW961" s="989"/>
      <c r="CX961" s="989"/>
      <c r="CY961" s="989"/>
      <c r="CZ961" s="989"/>
      <c r="DA961" s="989"/>
      <c r="DB961" s="989"/>
      <c r="DC961" s="989"/>
      <c r="DD961" s="989"/>
      <c r="DE961" s="989"/>
      <c r="DF961" s="989"/>
      <c r="DG961" s="989"/>
      <c r="DH961" s="989"/>
      <c r="DI961" s="989"/>
      <c r="DJ961" s="989"/>
      <c r="DK961" s="989"/>
      <c r="DL961" s="989"/>
      <c r="DM961" s="989"/>
      <c r="DN961" s="989"/>
      <c r="DO961" s="989"/>
      <c r="DP961" s="989"/>
      <c r="DQ961" s="989"/>
      <c r="DR961" s="989"/>
      <c r="DS961" s="989"/>
      <c r="DT961" s="989"/>
      <c r="DU961" s="989"/>
      <c r="DV961" s="989"/>
      <c r="DW961" s="989"/>
      <c r="DX961" s="989"/>
      <c r="DY961" s="989"/>
      <c r="DZ961" s="989"/>
      <c r="EA961" s="989"/>
      <c r="EB961" s="989"/>
      <c r="EC961" s="989"/>
      <c r="ED961" s="989"/>
      <c r="EE961" s="989"/>
      <c r="EF961" s="989"/>
      <c r="EG961" s="989"/>
      <c r="EH961" s="989"/>
      <c r="EI961" s="989"/>
      <c r="EJ961" s="989"/>
      <c r="EK961" s="989"/>
      <c r="EL961" s="989"/>
      <c r="EM961" s="989"/>
      <c r="EN961" s="989"/>
      <c r="EO961" s="989"/>
      <c r="EP961" s="989"/>
      <c r="EQ961" s="989"/>
      <c r="ER961" s="989"/>
      <c r="ES961" s="989"/>
      <c r="ET961" s="989"/>
      <c r="EU961" s="989"/>
      <c r="EV961" s="989"/>
      <c r="EW961" s="989"/>
      <c r="EX961" s="989"/>
      <c r="EY961" s="989"/>
      <c r="EZ961" s="989"/>
      <c r="FA961" s="989"/>
      <c r="FB961" s="989"/>
      <c r="FC961" s="989"/>
      <c r="FD961" s="989"/>
      <c r="FE961" s="989"/>
      <c r="FF961" s="989"/>
      <c r="FG961" s="989"/>
      <c r="FH961" s="989"/>
      <c r="FI961" s="989"/>
      <c r="FJ961" s="989"/>
      <c r="FK961" s="989"/>
      <c r="FL961" s="989"/>
      <c r="FM961" s="989"/>
      <c r="FN961" s="989"/>
      <c r="FO961" s="989"/>
      <c r="FP961" s="989"/>
      <c r="FQ961" s="989"/>
      <c r="FR961" s="989"/>
      <c r="FS961" s="989"/>
      <c r="FT961" s="989"/>
      <c r="FU961" s="989"/>
      <c r="FV961" s="989"/>
      <c r="FW961" s="989"/>
      <c r="FX961" s="989"/>
      <c r="FY961" s="989"/>
      <c r="FZ961" s="989"/>
      <c r="GA961" s="989"/>
      <c r="GB961" s="989"/>
      <c r="GC961" s="989"/>
      <c r="GD961" s="989"/>
      <c r="GE961" s="989"/>
      <c r="GF961" s="989"/>
      <c r="GG961" s="989"/>
      <c r="GH961" s="989"/>
      <c r="GI961" s="989"/>
      <c r="GJ961" s="989"/>
      <c r="GK961" s="989"/>
      <c r="GL961" s="989"/>
      <c r="GM961" s="989"/>
      <c r="GN961" s="989"/>
      <c r="GO961" s="989"/>
      <c r="GP961" s="989"/>
      <c r="GQ961" s="989"/>
      <c r="GR961" s="989"/>
      <c r="GS961" s="989"/>
      <c r="GT961" s="989"/>
      <c r="GU961" s="989"/>
      <c r="GV961" s="989"/>
      <c r="GW961" s="989"/>
      <c r="GX961" s="989"/>
      <c r="GY961" s="989"/>
      <c r="GZ961" s="989"/>
      <c r="HA961" s="989"/>
      <c r="HB961" s="989"/>
      <c r="HC961" s="989"/>
      <c r="HD961" s="989"/>
      <c r="HE961" s="989"/>
      <c r="HF961" s="989"/>
      <c r="HG961" s="989"/>
      <c r="HH961" s="989"/>
      <c r="HI961" s="989"/>
      <c r="HJ961" s="989"/>
      <c r="HK961" s="989"/>
      <c r="HL961" s="989"/>
      <c r="HM961" s="989"/>
      <c r="HN961" s="989"/>
      <c r="HO961" s="989"/>
      <c r="HP961" s="989"/>
      <c r="HQ961" s="989"/>
      <c r="HR961" s="989"/>
      <c r="HS961" s="989"/>
      <c r="HT961" s="989"/>
      <c r="HU961" s="989"/>
      <c r="HV961" s="989"/>
      <c r="HW961" s="989"/>
      <c r="HX961" s="989"/>
      <c r="HY961" s="989"/>
      <c r="HZ961" s="989"/>
      <c r="IA961" s="989"/>
      <c r="IB961" s="989"/>
      <c r="IC961" s="989"/>
      <c r="ID961" s="989"/>
      <c r="IE961" s="989"/>
      <c r="IF961" s="989"/>
      <c r="IG961" s="989"/>
      <c r="IH961" s="989"/>
      <c r="II961" s="989"/>
      <c r="IJ961" s="989"/>
      <c r="IK961" s="989"/>
      <c r="IL961" s="989"/>
      <c r="IM961" s="989"/>
      <c r="IN961" s="989"/>
      <c r="IO961" s="989"/>
      <c r="IP961" s="989"/>
      <c r="IQ961" s="989"/>
      <c r="IR961" s="989"/>
      <c r="IS961" s="989"/>
      <c r="IT961" s="989"/>
      <c r="IU961" s="989"/>
      <c r="IV961" s="989"/>
      <c r="IW961" s="989"/>
      <c r="IX961" s="989"/>
      <c r="IY961" s="989"/>
      <c r="IZ961" s="989"/>
      <c r="JA961" s="989"/>
      <c r="JB961" s="989"/>
      <c r="JC961" s="989"/>
      <c r="JD961" s="989"/>
      <c r="JE961" s="989"/>
      <c r="JF961" s="989"/>
      <c r="JG961" s="989"/>
      <c r="JH961" s="989"/>
      <c r="JI961" s="989"/>
      <c r="JJ961" s="989"/>
      <c r="JK961" s="989"/>
      <c r="JL961" s="989"/>
      <c r="JM961" s="989"/>
      <c r="JN961" s="989"/>
      <c r="JO961" s="989"/>
      <c r="JP961" s="989"/>
      <c r="JQ961" s="989"/>
      <c r="JR961" s="989"/>
      <c r="JS961" s="989"/>
      <c r="JT961" s="989"/>
      <c r="JU961" s="989"/>
      <c r="JV961" s="989"/>
      <c r="JW961" s="989"/>
      <c r="JX961" s="989"/>
      <c r="JY961" s="989"/>
      <c r="JZ961" s="989"/>
      <c r="KA961" s="989"/>
      <c r="KB961" s="990"/>
    </row>
    <row r="962" spans="2:288" ht="15" customHeight="1" x14ac:dyDescent="0.25">
      <c r="B962" s="1590" t="s">
        <v>1888</v>
      </c>
      <c r="C962" s="1588" t="str">
        <v/>
      </c>
      <c r="D962" s="1588" t="str">
        <v/>
      </c>
      <c r="E962" s="1588" t="str">
        <v/>
      </c>
      <c r="F962" s="1588" t="str">
        <v/>
      </c>
      <c r="G962" s="1588" t="str">
        <v/>
      </c>
      <c r="H962" s="989"/>
      <c r="I962" s="989"/>
      <c r="J962" s="989"/>
      <c r="K962" s="989"/>
      <c r="L962" s="989"/>
      <c r="M962" s="989"/>
      <c r="N962" s="989"/>
      <c r="O962" s="989"/>
      <c r="P962" s="989"/>
      <c r="Q962" s="989"/>
      <c r="R962" s="989"/>
      <c r="S962" s="989"/>
      <c r="T962" s="989"/>
      <c r="U962" s="989"/>
      <c r="V962" s="989"/>
      <c r="W962" s="989"/>
      <c r="X962" s="989"/>
      <c r="Y962" s="989"/>
      <c r="Z962" s="989"/>
      <c r="AA962" s="989"/>
      <c r="AB962" s="989"/>
      <c r="AC962" s="989"/>
      <c r="AD962" s="989"/>
      <c r="AE962" s="989"/>
      <c r="AF962" s="989"/>
      <c r="AG962" s="989"/>
      <c r="AH962" s="989"/>
      <c r="AI962" s="989"/>
      <c r="AJ962" s="989"/>
      <c r="AK962" s="989"/>
      <c r="AL962" s="989"/>
      <c r="AM962" s="989"/>
      <c r="AN962" s="989"/>
      <c r="AO962" s="989"/>
      <c r="AP962" s="989"/>
      <c r="AQ962" s="989"/>
      <c r="AR962" s="989"/>
      <c r="AS962" s="989"/>
      <c r="AT962" s="989"/>
      <c r="AU962" s="989"/>
      <c r="AV962" s="989"/>
      <c r="AW962" s="989"/>
      <c r="AX962" s="989"/>
      <c r="AY962" s="989"/>
      <c r="AZ962" s="989"/>
      <c r="BA962" s="989"/>
      <c r="BB962" s="989"/>
      <c r="BC962" s="989"/>
      <c r="BD962" s="989"/>
      <c r="BE962" s="989"/>
      <c r="BF962" s="989"/>
      <c r="BG962" s="989"/>
      <c r="BH962" s="989"/>
      <c r="BI962" s="989"/>
      <c r="BJ962" s="989"/>
      <c r="BK962" s="989"/>
      <c r="BL962" s="989"/>
      <c r="BM962" s="989"/>
      <c r="BN962" s="989"/>
      <c r="BO962" s="989"/>
      <c r="BP962" s="989"/>
      <c r="BQ962" s="989"/>
      <c r="BR962" s="989"/>
      <c r="BS962" s="989"/>
      <c r="BT962" s="989"/>
      <c r="BU962" s="989"/>
      <c r="BV962" s="989"/>
      <c r="BW962" s="989"/>
      <c r="BX962" s="989"/>
      <c r="BY962" s="989"/>
      <c r="BZ962" s="989"/>
      <c r="CA962" s="989"/>
      <c r="CB962" s="989"/>
      <c r="CC962" s="989"/>
      <c r="CD962" s="989"/>
      <c r="CE962" s="989"/>
      <c r="CF962" s="989"/>
      <c r="CG962" s="989"/>
      <c r="CH962" s="989"/>
      <c r="CI962" s="989"/>
      <c r="CJ962" s="989"/>
      <c r="CK962" s="989"/>
      <c r="CL962" s="989"/>
      <c r="CM962" s="989"/>
      <c r="CN962" s="989"/>
      <c r="CO962" s="989"/>
      <c r="CP962" s="989"/>
      <c r="CQ962" s="989"/>
      <c r="CR962" s="989"/>
      <c r="CS962" s="989"/>
      <c r="CT962" s="989"/>
      <c r="CU962" s="989"/>
      <c r="CV962" s="989"/>
      <c r="CW962" s="989"/>
      <c r="CX962" s="989"/>
      <c r="CY962" s="989"/>
      <c r="CZ962" s="989"/>
      <c r="DA962" s="989"/>
      <c r="DB962" s="989"/>
      <c r="DC962" s="989"/>
      <c r="DD962" s="989"/>
      <c r="DE962" s="989"/>
      <c r="DF962" s="989"/>
      <c r="DG962" s="989"/>
      <c r="DH962" s="989"/>
      <c r="DI962" s="989"/>
      <c r="DJ962" s="989"/>
      <c r="DK962" s="989"/>
      <c r="DL962" s="989"/>
      <c r="DM962" s="989"/>
      <c r="DN962" s="989"/>
      <c r="DO962" s="989"/>
      <c r="DP962" s="989"/>
      <c r="DQ962" s="989"/>
      <c r="DR962" s="989"/>
      <c r="DS962" s="989"/>
      <c r="DT962" s="989"/>
      <c r="DU962" s="989"/>
      <c r="DV962" s="989"/>
      <c r="DW962" s="989"/>
      <c r="DX962" s="989"/>
      <c r="DY962" s="989"/>
      <c r="DZ962" s="989"/>
      <c r="EA962" s="989"/>
      <c r="EB962" s="989"/>
      <c r="EC962" s="989"/>
      <c r="ED962" s="989"/>
      <c r="EE962" s="989"/>
      <c r="EF962" s="989"/>
      <c r="EG962" s="989"/>
      <c r="EH962" s="989"/>
      <c r="EI962" s="989"/>
      <c r="EJ962" s="989"/>
      <c r="EK962" s="989"/>
      <c r="EL962" s="989"/>
      <c r="EM962" s="989"/>
      <c r="EN962" s="989"/>
      <c r="EO962" s="989"/>
      <c r="EP962" s="989"/>
      <c r="EQ962" s="989"/>
      <c r="ER962" s="989"/>
      <c r="ES962" s="989"/>
      <c r="ET962" s="989"/>
      <c r="EU962" s="989"/>
      <c r="EV962" s="989"/>
      <c r="EW962" s="989"/>
      <c r="EX962" s="989"/>
      <c r="EY962" s="989"/>
      <c r="EZ962" s="989"/>
      <c r="FA962" s="989"/>
      <c r="FB962" s="989"/>
      <c r="FC962" s="989"/>
      <c r="FD962" s="989"/>
      <c r="FE962" s="989"/>
      <c r="FF962" s="989"/>
      <c r="FG962" s="989"/>
      <c r="FH962" s="989"/>
      <c r="FI962" s="989"/>
      <c r="FJ962" s="989"/>
      <c r="FK962" s="989"/>
      <c r="FL962" s="989"/>
      <c r="FM962" s="989"/>
      <c r="FN962" s="989"/>
      <c r="FO962" s="989"/>
      <c r="FP962" s="989"/>
      <c r="FQ962" s="989"/>
      <c r="FR962" s="989"/>
      <c r="FS962" s="989"/>
      <c r="FT962" s="989"/>
      <c r="FU962" s="989"/>
      <c r="FV962" s="989"/>
      <c r="FW962" s="989"/>
      <c r="FX962" s="989"/>
      <c r="FY962" s="989"/>
      <c r="FZ962" s="989"/>
      <c r="GA962" s="989"/>
      <c r="GB962" s="989"/>
      <c r="GC962" s="989"/>
      <c r="GD962" s="989"/>
      <c r="GE962" s="989"/>
      <c r="GF962" s="989"/>
      <c r="GG962" s="989"/>
      <c r="GH962" s="989"/>
      <c r="GI962" s="989"/>
      <c r="GJ962" s="989"/>
      <c r="GK962" s="989"/>
      <c r="GL962" s="989"/>
      <c r="GM962" s="989"/>
      <c r="GN962" s="989"/>
      <c r="GO962" s="989"/>
      <c r="GP962" s="989"/>
      <c r="GQ962" s="989"/>
      <c r="GR962" s="989"/>
      <c r="GS962" s="989"/>
      <c r="GT962" s="989"/>
      <c r="GU962" s="989"/>
      <c r="GV962" s="989"/>
      <c r="GW962" s="989"/>
      <c r="GX962" s="989"/>
      <c r="GY962" s="989"/>
      <c r="GZ962" s="989"/>
      <c r="HA962" s="989"/>
      <c r="HB962" s="989"/>
      <c r="HC962" s="989"/>
      <c r="HD962" s="989"/>
      <c r="HE962" s="989"/>
      <c r="HF962" s="989"/>
      <c r="HG962" s="989"/>
      <c r="HH962" s="989"/>
      <c r="HI962" s="989"/>
      <c r="HJ962" s="989"/>
      <c r="HK962" s="989"/>
      <c r="HL962" s="989"/>
      <c r="HM962" s="989"/>
      <c r="HN962" s="989"/>
      <c r="HO962" s="989"/>
      <c r="HP962" s="989"/>
      <c r="HQ962" s="989"/>
      <c r="HR962" s="989"/>
      <c r="HS962" s="989"/>
      <c r="HT962" s="989"/>
      <c r="HU962" s="989"/>
      <c r="HV962" s="989"/>
      <c r="HW962" s="989"/>
      <c r="HX962" s="989"/>
      <c r="HY962" s="989"/>
      <c r="HZ962" s="989"/>
      <c r="IA962" s="989"/>
      <c r="IB962" s="989"/>
      <c r="IC962" s="989"/>
      <c r="ID962" s="989"/>
      <c r="IE962" s="989"/>
      <c r="IF962" s="989"/>
      <c r="IG962" s="989"/>
      <c r="IH962" s="989"/>
      <c r="II962" s="989"/>
      <c r="IJ962" s="989"/>
      <c r="IK962" s="989"/>
      <c r="IL962" s="989"/>
      <c r="IM962" s="989"/>
      <c r="IN962" s="989"/>
      <c r="IO962" s="989"/>
      <c r="IP962" s="989"/>
      <c r="IQ962" s="989"/>
      <c r="IR962" s="989"/>
      <c r="IS962" s="989"/>
      <c r="IT962" s="989"/>
      <c r="IU962" s="989"/>
      <c r="IV962" s="989"/>
      <c r="IW962" s="989"/>
      <c r="IX962" s="989"/>
      <c r="IY962" s="989"/>
      <c r="IZ962" s="989"/>
      <c r="JA962" s="989"/>
      <c r="JB962" s="989"/>
      <c r="JC962" s="989"/>
      <c r="JD962" s="989"/>
      <c r="JE962" s="989"/>
      <c r="JF962" s="989"/>
      <c r="JG962" s="989"/>
      <c r="JH962" s="989"/>
      <c r="JI962" s="989"/>
      <c r="JJ962" s="989"/>
      <c r="JK962" s="989"/>
      <c r="JL962" s="989"/>
      <c r="JM962" s="989"/>
      <c r="JN962" s="989"/>
      <c r="JO962" s="989"/>
      <c r="JP962" s="989"/>
      <c r="JQ962" s="989"/>
      <c r="JR962" s="989"/>
      <c r="JS962" s="989"/>
      <c r="JT962" s="989"/>
      <c r="JU962" s="989"/>
      <c r="JV962" s="989"/>
      <c r="JW962" s="989"/>
      <c r="JX962" s="989"/>
      <c r="JY962" s="989"/>
      <c r="JZ962" s="989"/>
      <c r="KA962" s="989"/>
      <c r="KB962" s="990"/>
    </row>
    <row r="963" spans="2:288" ht="15" customHeight="1" x14ac:dyDescent="0.25">
      <c r="B963" s="1590" t="s">
        <v>1889</v>
      </c>
      <c r="C963" s="1588" t="str">
        <v/>
      </c>
      <c r="D963" s="1588" t="str">
        <v/>
      </c>
      <c r="E963" s="1588" t="str">
        <v/>
      </c>
      <c r="F963" s="1588" t="str">
        <v/>
      </c>
      <c r="G963" s="1588" t="str">
        <v/>
      </c>
      <c r="H963" s="989"/>
      <c r="I963" s="989"/>
      <c r="J963" s="989"/>
      <c r="K963" s="989"/>
      <c r="L963" s="989"/>
      <c r="M963" s="989"/>
      <c r="N963" s="989"/>
      <c r="O963" s="989"/>
      <c r="P963" s="989"/>
      <c r="Q963" s="989"/>
      <c r="R963" s="989"/>
      <c r="S963" s="989"/>
      <c r="T963" s="989"/>
      <c r="U963" s="989"/>
      <c r="V963" s="989"/>
      <c r="W963" s="989"/>
      <c r="X963" s="989"/>
      <c r="Y963" s="989"/>
      <c r="Z963" s="989"/>
      <c r="AA963" s="989"/>
      <c r="AB963" s="989"/>
      <c r="AC963" s="989"/>
      <c r="AD963" s="989"/>
      <c r="AE963" s="989"/>
      <c r="AF963" s="989"/>
      <c r="AG963" s="989"/>
      <c r="AH963" s="989"/>
      <c r="AI963" s="989"/>
      <c r="AJ963" s="989"/>
      <c r="AK963" s="989"/>
      <c r="AL963" s="989"/>
      <c r="AM963" s="989"/>
      <c r="AN963" s="989"/>
      <c r="AO963" s="989"/>
      <c r="AP963" s="989"/>
      <c r="AQ963" s="989"/>
      <c r="AR963" s="989"/>
      <c r="AS963" s="989"/>
      <c r="AT963" s="989"/>
      <c r="AU963" s="989"/>
      <c r="AV963" s="989"/>
      <c r="AW963" s="989"/>
      <c r="AX963" s="989"/>
      <c r="AY963" s="989"/>
      <c r="AZ963" s="989"/>
      <c r="BA963" s="989"/>
      <c r="BB963" s="989"/>
      <c r="BC963" s="989"/>
      <c r="BD963" s="989"/>
      <c r="BE963" s="989"/>
      <c r="BF963" s="989"/>
      <c r="BG963" s="989"/>
      <c r="BH963" s="989"/>
      <c r="BI963" s="989"/>
      <c r="BJ963" s="989"/>
      <c r="BK963" s="989"/>
      <c r="BL963" s="989"/>
      <c r="BM963" s="989"/>
      <c r="BN963" s="989"/>
      <c r="BO963" s="989"/>
      <c r="BP963" s="989"/>
      <c r="BQ963" s="989"/>
      <c r="BR963" s="989"/>
      <c r="BS963" s="989"/>
      <c r="BT963" s="989"/>
      <c r="BU963" s="989"/>
      <c r="BV963" s="989"/>
      <c r="BW963" s="989"/>
      <c r="BX963" s="989"/>
      <c r="BY963" s="989"/>
      <c r="BZ963" s="989"/>
      <c r="CA963" s="989"/>
      <c r="CB963" s="989"/>
      <c r="CC963" s="989"/>
      <c r="CD963" s="989"/>
      <c r="CE963" s="989"/>
      <c r="CF963" s="989"/>
      <c r="CG963" s="989"/>
      <c r="CH963" s="989"/>
      <c r="CI963" s="989"/>
      <c r="CJ963" s="989"/>
      <c r="CK963" s="989"/>
      <c r="CL963" s="989"/>
      <c r="CM963" s="989"/>
      <c r="CN963" s="989"/>
      <c r="CO963" s="989"/>
      <c r="CP963" s="989"/>
      <c r="CQ963" s="989"/>
      <c r="CR963" s="989"/>
      <c r="CS963" s="989"/>
      <c r="CT963" s="989"/>
      <c r="CU963" s="989"/>
      <c r="CV963" s="989"/>
      <c r="CW963" s="989"/>
      <c r="CX963" s="989"/>
      <c r="CY963" s="989"/>
      <c r="CZ963" s="989"/>
      <c r="DA963" s="989"/>
      <c r="DB963" s="989"/>
      <c r="DC963" s="989"/>
      <c r="DD963" s="989"/>
      <c r="DE963" s="989"/>
      <c r="DF963" s="989"/>
      <c r="DG963" s="989"/>
      <c r="DH963" s="989"/>
      <c r="DI963" s="989"/>
      <c r="DJ963" s="989"/>
      <c r="DK963" s="989"/>
      <c r="DL963" s="989"/>
      <c r="DM963" s="989"/>
      <c r="DN963" s="989"/>
      <c r="DO963" s="989"/>
      <c r="DP963" s="989"/>
      <c r="DQ963" s="989"/>
      <c r="DR963" s="989"/>
      <c r="DS963" s="989"/>
      <c r="DT963" s="989"/>
      <c r="DU963" s="989"/>
      <c r="DV963" s="989"/>
      <c r="DW963" s="989"/>
      <c r="DX963" s="989"/>
      <c r="DY963" s="989"/>
      <c r="DZ963" s="989"/>
      <c r="EA963" s="989"/>
      <c r="EB963" s="989"/>
      <c r="EC963" s="989"/>
      <c r="ED963" s="989"/>
      <c r="EE963" s="989"/>
      <c r="EF963" s="989"/>
      <c r="EG963" s="989"/>
      <c r="EH963" s="989"/>
      <c r="EI963" s="989"/>
      <c r="EJ963" s="989"/>
      <c r="EK963" s="989"/>
      <c r="EL963" s="989"/>
      <c r="EM963" s="989"/>
      <c r="EN963" s="989"/>
      <c r="EO963" s="989"/>
      <c r="EP963" s="989"/>
      <c r="EQ963" s="989"/>
      <c r="ER963" s="989"/>
      <c r="ES963" s="989"/>
      <c r="ET963" s="989"/>
      <c r="EU963" s="989"/>
      <c r="EV963" s="989"/>
      <c r="EW963" s="989"/>
      <c r="EX963" s="989"/>
      <c r="EY963" s="989"/>
      <c r="EZ963" s="989"/>
      <c r="FA963" s="989"/>
      <c r="FB963" s="989"/>
      <c r="FC963" s="989"/>
      <c r="FD963" s="989"/>
      <c r="FE963" s="989"/>
      <c r="FF963" s="989"/>
      <c r="FG963" s="989"/>
      <c r="FH963" s="989"/>
      <c r="FI963" s="989"/>
      <c r="FJ963" s="989"/>
      <c r="FK963" s="989"/>
      <c r="FL963" s="989"/>
      <c r="FM963" s="989"/>
      <c r="FN963" s="989"/>
      <c r="FO963" s="989"/>
      <c r="FP963" s="989"/>
      <c r="FQ963" s="989"/>
      <c r="FR963" s="989"/>
      <c r="FS963" s="989"/>
      <c r="FT963" s="989"/>
      <c r="FU963" s="989"/>
      <c r="FV963" s="989"/>
      <c r="FW963" s="989"/>
      <c r="FX963" s="989"/>
      <c r="FY963" s="989"/>
      <c r="FZ963" s="989"/>
      <c r="GA963" s="989"/>
      <c r="GB963" s="989"/>
      <c r="GC963" s="989"/>
      <c r="GD963" s="989"/>
      <c r="GE963" s="989"/>
      <c r="GF963" s="989"/>
      <c r="GG963" s="989"/>
      <c r="GH963" s="989"/>
      <c r="GI963" s="989"/>
      <c r="GJ963" s="989"/>
      <c r="GK963" s="989"/>
      <c r="GL963" s="989"/>
      <c r="GM963" s="989"/>
      <c r="GN963" s="989"/>
      <c r="GO963" s="989"/>
      <c r="GP963" s="989"/>
      <c r="GQ963" s="989"/>
      <c r="GR963" s="989"/>
      <c r="GS963" s="989"/>
      <c r="GT963" s="989"/>
      <c r="GU963" s="989"/>
      <c r="GV963" s="989"/>
      <c r="GW963" s="989"/>
      <c r="GX963" s="989"/>
      <c r="GY963" s="989"/>
      <c r="GZ963" s="989"/>
      <c r="HA963" s="989"/>
      <c r="HB963" s="989"/>
      <c r="HC963" s="989"/>
      <c r="HD963" s="989"/>
      <c r="HE963" s="989"/>
      <c r="HF963" s="989"/>
      <c r="HG963" s="989"/>
      <c r="HH963" s="989"/>
      <c r="HI963" s="989"/>
      <c r="HJ963" s="989"/>
      <c r="HK963" s="989"/>
      <c r="HL963" s="989"/>
      <c r="HM963" s="989"/>
      <c r="HN963" s="989"/>
      <c r="HO963" s="989"/>
      <c r="HP963" s="989"/>
      <c r="HQ963" s="989"/>
      <c r="HR963" s="989"/>
      <c r="HS963" s="989"/>
      <c r="HT963" s="989"/>
      <c r="HU963" s="989"/>
      <c r="HV963" s="989"/>
      <c r="HW963" s="989"/>
      <c r="HX963" s="989"/>
      <c r="HY963" s="989"/>
      <c r="HZ963" s="989"/>
      <c r="IA963" s="989"/>
      <c r="IB963" s="989"/>
      <c r="IC963" s="989"/>
      <c r="ID963" s="989"/>
      <c r="IE963" s="989"/>
      <c r="IF963" s="989"/>
      <c r="IG963" s="989"/>
      <c r="IH963" s="989"/>
      <c r="II963" s="989"/>
      <c r="IJ963" s="989"/>
      <c r="IK963" s="989"/>
      <c r="IL963" s="989"/>
      <c r="IM963" s="989"/>
      <c r="IN963" s="989"/>
      <c r="IO963" s="989"/>
      <c r="IP963" s="989"/>
      <c r="IQ963" s="989"/>
      <c r="IR963" s="989"/>
      <c r="IS963" s="989"/>
      <c r="IT963" s="989"/>
      <c r="IU963" s="989"/>
      <c r="IV963" s="989"/>
      <c r="IW963" s="989"/>
      <c r="IX963" s="989"/>
      <c r="IY963" s="989"/>
      <c r="IZ963" s="989"/>
      <c r="JA963" s="989"/>
      <c r="JB963" s="989"/>
      <c r="JC963" s="989"/>
      <c r="JD963" s="989"/>
      <c r="JE963" s="989"/>
      <c r="JF963" s="989"/>
      <c r="JG963" s="989"/>
      <c r="JH963" s="989"/>
      <c r="JI963" s="989"/>
      <c r="JJ963" s="989"/>
      <c r="JK963" s="989"/>
      <c r="JL963" s="989"/>
      <c r="JM963" s="989"/>
      <c r="JN963" s="989"/>
      <c r="JO963" s="989"/>
      <c r="JP963" s="989"/>
      <c r="JQ963" s="989"/>
      <c r="JR963" s="989"/>
      <c r="JS963" s="989"/>
      <c r="JT963" s="989"/>
      <c r="JU963" s="989"/>
      <c r="JV963" s="989"/>
      <c r="JW963" s="989"/>
      <c r="JX963" s="989"/>
      <c r="JY963" s="989"/>
      <c r="JZ963" s="989"/>
      <c r="KA963" s="989"/>
      <c r="KB963" s="990"/>
    </row>
    <row r="964" spans="2:288" ht="15" customHeight="1" x14ac:dyDescent="0.25">
      <c r="B964" s="1590" t="s">
        <v>1890</v>
      </c>
      <c r="C964" s="1588" t="str">
        <v/>
      </c>
      <c r="D964" s="1588" t="str">
        <v/>
      </c>
      <c r="E964" s="1588" t="str">
        <v/>
      </c>
      <c r="F964" s="1588" t="str">
        <v/>
      </c>
      <c r="G964" s="1588" t="str">
        <v/>
      </c>
      <c r="H964" s="989"/>
      <c r="I964" s="989"/>
      <c r="J964" s="989"/>
      <c r="K964" s="989"/>
      <c r="L964" s="989"/>
      <c r="M964" s="989"/>
      <c r="N964" s="989"/>
      <c r="O964" s="989"/>
      <c r="P964" s="989"/>
      <c r="Q964" s="989"/>
      <c r="R964" s="989"/>
      <c r="S964" s="989"/>
      <c r="T964" s="989"/>
      <c r="U964" s="989"/>
      <c r="V964" s="989"/>
      <c r="W964" s="989"/>
      <c r="X964" s="989"/>
      <c r="Y964" s="989"/>
      <c r="Z964" s="989"/>
      <c r="AA964" s="989"/>
      <c r="AB964" s="989"/>
      <c r="AC964" s="989"/>
      <c r="AD964" s="989"/>
      <c r="AE964" s="989"/>
      <c r="AF964" s="989"/>
      <c r="AG964" s="989"/>
      <c r="AH964" s="989"/>
      <c r="AI964" s="989"/>
      <c r="AJ964" s="989"/>
      <c r="AK964" s="989"/>
      <c r="AL964" s="989"/>
      <c r="AM964" s="989"/>
      <c r="AN964" s="989"/>
      <c r="AO964" s="989"/>
      <c r="AP964" s="989"/>
      <c r="AQ964" s="989"/>
      <c r="AR964" s="989"/>
      <c r="AS964" s="989"/>
      <c r="AT964" s="989"/>
      <c r="AU964" s="989"/>
      <c r="AV964" s="989"/>
      <c r="AW964" s="989"/>
      <c r="AX964" s="989"/>
      <c r="AY964" s="989"/>
      <c r="AZ964" s="989"/>
      <c r="BA964" s="989"/>
      <c r="BB964" s="989"/>
      <c r="BC964" s="989"/>
      <c r="BD964" s="989"/>
      <c r="BE964" s="989"/>
      <c r="BF964" s="989"/>
      <c r="BG964" s="989"/>
      <c r="BH964" s="989"/>
      <c r="BI964" s="989"/>
      <c r="BJ964" s="989"/>
      <c r="BK964" s="989"/>
      <c r="BL964" s="989"/>
      <c r="BM964" s="989"/>
      <c r="BN964" s="989"/>
      <c r="BO964" s="989"/>
      <c r="BP964" s="989"/>
      <c r="BQ964" s="989"/>
      <c r="BR964" s="989"/>
      <c r="BS964" s="989"/>
      <c r="BT964" s="989"/>
      <c r="BU964" s="989"/>
      <c r="BV964" s="989"/>
      <c r="BW964" s="989"/>
      <c r="BX964" s="989"/>
      <c r="BY964" s="989"/>
      <c r="BZ964" s="989"/>
      <c r="CA964" s="989"/>
      <c r="CB964" s="989"/>
      <c r="CC964" s="989"/>
      <c r="CD964" s="989"/>
      <c r="CE964" s="989"/>
      <c r="CF964" s="989"/>
      <c r="CG964" s="989"/>
      <c r="CH964" s="989"/>
      <c r="CI964" s="989"/>
      <c r="CJ964" s="989"/>
      <c r="CK964" s="989"/>
      <c r="CL964" s="989"/>
      <c r="CM964" s="989"/>
      <c r="CN964" s="989"/>
      <c r="CO964" s="989"/>
      <c r="CP964" s="989"/>
      <c r="CQ964" s="989"/>
      <c r="CR964" s="989"/>
      <c r="CS964" s="989"/>
      <c r="CT964" s="989"/>
      <c r="CU964" s="989"/>
      <c r="CV964" s="989"/>
      <c r="CW964" s="989"/>
      <c r="CX964" s="989"/>
      <c r="CY964" s="989"/>
      <c r="CZ964" s="989"/>
      <c r="DA964" s="989"/>
      <c r="DB964" s="989"/>
      <c r="DC964" s="989"/>
      <c r="DD964" s="989"/>
      <c r="DE964" s="989"/>
      <c r="DF964" s="989"/>
      <c r="DG964" s="989"/>
      <c r="DH964" s="989"/>
      <c r="DI964" s="989"/>
      <c r="DJ964" s="989"/>
      <c r="DK964" s="989"/>
      <c r="DL964" s="989"/>
      <c r="DM964" s="989"/>
      <c r="DN964" s="989"/>
      <c r="DO964" s="989"/>
      <c r="DP964" s="989"/>
      <c r="DQ964" s="989"/>
      <c r="DR964" s="989"/>
      <c r="DS964" s="989"/>
      <c r="DT964" s="989"/>
      <c r="DU964" s="989"/>
      <c r="DV964" s="989"/>
      <c r="DW964" s="989"/>
      <c r="DX964" s="989"/>
      <c r="DY964" s="989"/>
      <c r="DZ964" s="989"/>
      <c r="EA964" s="989"/>
      <c r="EB964" s="989"/>
      <c r="EC964" s="989"/>
      <c r="ED964" s="989"/>
      <c r="EE964" s="989"/>
      <c r="EF964" s="989"/>
      <c r="EG964" s="989"/>
      <c r="EH964" s="989"/>
      <c r="EI964" s="989"/>
      <c r="EJ964" s="989"/>
      <c r="EK964" s="989"/>
      <c r="EL964" s="989"/>
      <c r="EM964" s="989"/>
      <c r="EN964" s="989"/>
      <c r="EO964" s="989"/>
      <c r="EP964" s="989"/>
      <c r="EQ964" s="989"/>
      <c r="ER964" s="989"/>
      <c r="ES964" s="989"/>
      <c r="ET964" s="989"/>
      <c r="EU964" s="989"/>
      <c r="EV964" s="989"/>
      <c r="EW964" s="989"/>
      <c r="EX964" s="989"/>
      <c r="EY964" s="989"/>
      <c r="EZ964" s="989"/>
      <c r="FA964" s="989"/>
      <c r="FB964" s="989"/>
      <c r="FC964" s="989"/>
      <c r="FD964" s="989"/>
      <c r="FE964" s="989"/>
      <c r="FF964" s="989"/>
      <c r="FG964" s="989"/>
      <c r="FH964" s="989"/>
      <c r="FI964" s="989"/>
      <c r="FJ964" s="989"/>
      <c r="FK964" s="989"/>
      <c r="FL964" s="989"/>
      <c r="FM964" s="989"/>
      <c r="FN964" s="989"/>
      <c r="FO964" s="989"/>
      <c r="FP964" s="989"/>
      <c r="FQ964" s="989"/>
      <c r="FR964" s="989"/>
      <c r="FS964" s="989"/>
      <c r="FT964" s="989"/>
      <c r="FU964" s="989"/>
      <c r="FV964" s="989"/>
      <c r="FW964" s="989"/>
      <c r="FX964" s="989"/>
      <c r="FY964" s="989"/>
      <c r="FZ964" s="989"/>
      <c r="GA964" s="989"/>
      <c r="GB964" s="989"/>
      <c r="GC964" s="989"/>
      <c r="GD964" s="989"/>
      <c r="GE964" s="989"/>
      <c r="GF964" s="989"/>
      <c r="GG964" s="989"/>
      <c r="GH964" s="989"/>
      <c r="GI964" s="989"/>
      <c r="GJ964" s="989"/>
      <c r="GK964" s="989"/>
      <c r="GL964" s="989"/>
      <c r="GM964" s="989"/>
      <c r="GN964" s="989"/>
      <c r="GO964" s="989"/>
      <c r="GP964" s="989"/>
      <c r="GQ964" s="989"/>
      <c r="GR964" s="989"/>
      <c r="GS964" s="989"/>
      <c r="GT964" s="989"/>
      <c r="GU964" s="989"/>
      <c r="GV964" s="989"/>
      <c r="GW964" s="989"/>
      <c r="GX964" s="989"/>
      <c r="GY964" s="989"/>
      <c r="GZ964" s="989"/>
      <c r="HA964" s="989"/>
      <c r="HB964" s="989"/>
      <c r="HC964" s="989"/>
      <c r="HD964" s="989"/>
      <c r="HE964" s="989"/>
      <c r="HF964" s="989"/>
      <c r="HG964" s="989"/>
      <c r="HH964" s="989"/>
      <c r="HI964" s="989"/>
      <c r="HJ964" s="989"/>
      <c r="HK964" s="989"/>
      <c r="HL964" s="989"/>
      <c r="HM964" s="989"/>
      <c r="HN964" s="989"/>
      <c r="HO964" s="989"/>
      <c r="HP964" s="989"/>
      <c r="HQ964" s="989"/>
      <c r="HR964" s="989"/>
      <c r="HS964" s="989"/>
      <c r="HT964" s="989"/>
      <c r="HU964" s="989"/>
      <c r="HV964" s="989"/>
      <c r="HW964" s="989"/>
      <c r="HX964" s="989"/>
      <c r="HY964" s="989"/>
      <c r="HZ964" s="989"/>
      <c r="IA964" s="989"/>
      <c r="IB964" s="989"/>
      <c r="IC964" s="989"/>
      <c r="ID964" s="989"/>
      <c r="IE964" s="989"/>
      <c r="IF964" s="989"/>
      <c r="IG964" s="989"/>
      <c r="IH964" s="989"/>
      <c r="II964" s="989"/>
      <c r="IJ964" s="989"/>
      <c r="IK964" s="989"/>
      <c r="IL964" s="989"/>
      <c r="IM964" s="989"/>
      <c r="IN964" s="989"/>
      <c r="IO964" s="989"/>
      <c r="IP964" s="989"/>
      <c r="IQ964" s="989"/>
      <c r="IR964" s="989"/>
      <c r="IS964" s="989"/>
      <c r="IT964" s="989"/>
      <c r="IU964" s="989"/>
      <c r="IV964" s="989"/>
      <c r="IW964" s="989"/>
      <c r="IX964" s="989"/>
      <c r="IY964" s="989"/>
      <c r="IZ964" s="989"/>
      <c r="JA964" s="989"/>
      <c r="JB964" s="989"/>
      <c r="JC964" s="989"/>
      <c r="JD964" s="989"/>
      <c r="JE964" s="989"/>
      <c r="JF964" s="989"/>
      <c r="JG964" s="989"/>
      <c r="JH964" s="989"/>
      <c r="JI964" s="989"/>
      <c r="JJ964" s="989"/>
      <c r="JK964" s="989"/>
      <c r="JL964" s="989"/>
      <c r="JM964" s="989"/>
      <c r="JN964" s="989"/>
      <c r="JO964" s="989"/>
      <c r="JP964" s="989"/>
      <c r="JQ964" s="989"/>
      <c r="JR964" s="989"/>
      <c r="JS964" s="989"/>
      <c r="JT964" s="989"/>
      <c r="JU964" s="989"/>
      <c r="JV964" s="989"/>
      <c r="JW964" s="989"/>
      <c r="JX964" s="989"/>
      <c r="JY964" s="989"/>
      <c r="JZ964" s="989"/>
      <c r="KA964" s="989"/>
      <c r="KB964" s="990"/>
    </row>
    <row r="965" spans="2:288" ht="15" customHeight="1" x14ac:dyDescent="0.25">
      <c r="B965" s="1590" t="s">
        <v>1891</v>
      </c>
      <c r="C965" s="1588" t="str">
        <v/>
      </c>
      <c r="D965" s="1588" t="str">
        <v/>
      </c>
      <c r="E965" s="1588" t="str">
        <v/>
      </c>
      <c r="F965" s="1588" t="str">
        <v/>
      </c>
      <c r="G965" s="1588" t="str">
        <v/>
      </c>
      <c r="H965" s="989"/>
      <c r="I965" s="989"/>
      <c r="J965" s="989"/>
      <c r="K965" s="989"/>
      <c r="L965" s="989"/>
      <c r="M965" s="989"/>
      <c r="N965" s="989"/>
      <c r="O965" s="989"/>
      <c r="P965" s="989"/>
      <c r="Q965" s="989"/>
      <c r="R965" s="989"/>
      <c r="S965" s="989"/>
      <c r="T965" s="989"/>
      <c r="U965" s="989"/>
      <c r="V965" s="989"/>
      <c r="W965" s="989"/>
      <c r="X965" s="989"/>
      <c r="Y965" s="989"/>
      <c r="Z965" s="989"/>
      <c r="AA965" s="989"/>
      <c r="AB965" s="989"/>
      <c r="AC965" s="989"/>
      <c r="AD965" s="989"/>
      <c r="AE965" s="989"/>
      <c r="AF965" s="989"/>
      <c r="AG965" s="989"/>
      <c r="AH965" s="989"/>
      <c r="AI965" s="989"/>
      <c r="AJ965" s="989"/>
      <c r="AK965" s="989"/>
      <c r="AL965" s="989"/>
      <c r="AM965" s="989"/>
      <c r="AN965" s="989"/>
      <c r="AO965" s="989"/>
      <c r="AP965" s="989"/>
      <c r="AQ965" s="989"/>
      <c r="AR965" s="989"/>
      <c r="AS965" s="989"/>
      <c r="AT965" s="989"/>
      <c r="AU965" s="989"/>
      <c r="AV965" s="989"/>
      <c r="AW965" s="989"/>
      <c r="AX965" s="989"/>
      <c r="AY965" s="989"/>
      <c r="AZ965" s="989"/>
      <c r="BA965" s="989"/>
      <c r="BB965" s="989"/>
      <c r="BC965" s="989"/>
      <c r="BD965" s="989"/>
      <c r="BE965" s="989"/>
      <c r="BF965" s="989"/>
      <c r="BG965" s="989"/>
      <c r="BH965" s="989"/>
      <c r="BI965" s="989"/>
      <c r="BJ965" s="989"/>
      <c r="BK965" s="989"/>
      <c r="BL965" s="989"/>
      <c r="BM965" s="989"/>
      <c r="BN965" s="989"/>
      <c r="BO965" s="989"/>
      <c r="BP965" s="989"/>
      <c r="BQ965" s="989"/>
      <c r="BR965" s="989"/>
      <c r="BS965" s="989"/>
      <c r="BT965" s="989"/>
      <c r="BU965" s="989"/>
      <c r="BV965" s="989"/>
      <c r="BW965" s="989"/>
      <c r="BX965" s="989"/>
      <c r="BY965" s="989"/>
      <c r="BZ965" s="989"/>
      <c r="CA965" s="989"/>
      <c r="CB965" s="989"/>
      <c r="CC965" s="989"/>
      <c r="CD965" s="989"/>
      <c r="CE965" s="989"/>
      <c r="CF965" s="989"/>
      <c r="CG965" s="989"/>
      <c r="CH965" s="989"/>
      <c r="CI965" s="989"/>
      <c r="CJ965" s="989"/>
      <c r="CK965" s="989"/>
      <c r="CL965" s="989"/>
      <c r="CM965" s="989"/>
      <c r="CN965" s="989"/>
      <c r="CO965" s="989"/>
      <c r="CP965" s="989"/>
      <c r="CQ965" s="989"/>
      <c r="CR965" s="989"/>
      <c r="CS965" s="989"/>
      <c r="CT965" s="989"/>
      <c r="CU965" s="989"/>
      <c r="CV965" s="989"/>
      <c r="CW965" s="989"/>
      <c r="CX965" s="989"/>
      <c r="CY965" s="989"/>
      <c r="CZ965" s="989"/>
      <c r="DA965" s="989"/>
      <c r="DB965" s="989"/>
      <c r="DC965" s="989"/>
      <c r="DD965" s="989"/>
      <c r="DE965" s="989"/>
      <c r="DF965" s="989"/>
      <c r="DG965" s="989"/>
      <c r="DH965" s="989"/>
      <c r="DI965" s="989"/>
      <c r="DJ965" s="989"/>
      <c r="DK965" s="989"/>
      <c r="DL965" s="989"/>
      <c r="DM965" s="989"/>
      <c r="DN965" s="989"/>
      <c r="DO965" s="989"/>
      <c r="DP965" s="989"/>
      <c r="DQ965" s="989"/>
      <c r="DR965" s="989"/>
      <c r="DS965" s="989"/>
      <c r="DT965" s="989"/>
      <c r="DU965" s="989"/>
      <c r="DV965" s="989"/>
      <c r="DW965" s="989"/>
      <c r="DX965" s="989"/>
      <c r="DY965" s="989"/>
      <c r="DZ965" s="989"/>
      <c r="EA965" s="989"/>
      <c r="EB965" s="989"/>
      <c r="EC965" s="989"/>
      <c r="ED965" s="989"/>
      <c r="EE965" s="989"/>
      <c r="EF965" s="989"/>
      <c r="EG965" s="989"/>
      <c r="EH965" s="989"/>
      <c r="EI965" s="989"/>
      <c r="EJ965" s="989"/>
      <c r="EK965" s="989"/>
      <c r="EL965" s="989"/>
      <c r="EM965" s="989"/>
      <c r="EN965" s="989"/>
      <c r="EO965" s="989"/>
      <c r="EP965" s="989"/>
      <c r="EQ965" s="989"/>
      <c r="ER965" s="989"/>
      <c r="ES965" s="989"/>
      <c r="ET965" s="989"/>
      <c r="EU965" s="989"/>
      <c r="EV965" s="989"/>
      <c r="EW965" s="989"/>
      <c r="EX965" s="989"/>
      <c r="EY965" s="989"/>
      <c r="EZ965" s="989"/>
      <c r="FA965" s="989"/>
      <c r="FB965" s="989"/>
      <c r="FC965" s="989"/>
      <c r="FD965" s="989"/>
      <c r="FE965" s="989"/>
      <c r="FF965" s="989"/>
      <c r="FG965" s="989"/>
      <c r="FH965" s="989"/>
      <c r="FI965" s="989"/>
      <c r="FJ965" s="989"/>
      <c r="FK965" s="989"/>
      <c r="FL965" s="989"/>
      <c r="FM965" s="989"/>
      <c r="FN965" s="989"/>
      <c r="FO965" s="989"/>
      <c r="FP965" s="989"/>
      <c r="FQ965" s="989"/>
      <c r="FR965" s="989"/>
      <c r="FS965" s="989"/>
      <c r="FT965" s="989"/>
      <c r="FU965" s="989"/>
      <c r="FV965" s="989"/>
      <c r="FW965" s="989"/>
      <c r="FX965" s="989"/>
      <c r="FY965" s="989"/>
      <c r="FZ965" s="989"/>
      <c r="GA965" s="989"/>
      <c r="GB965" s="989"/>
      <c r="GC965" s="989"/>
      <c r="GD965" s="989"/>
      <c r="GE965" s="989"/>
      <c r="GF965" s="989"/>
      <c r="GG965" s="989"/>
      <c r="GH965" s="989"/>
      <c r="GI965" s="989"/>
      <c r="GJ965" s="989"/>
      <c r="GK965" s="989"/>
      <c r="GL965" s="989"/>
      <c r="GM965" s="989"/>
      <c r="GN965" s="989"/>
      <c r="GO965" s="989"/>
      <c r="GP965" s="989"/>
      <c r="GQ965" s="989"/>
      <c r="GR965" s="989"/>
      <c r="GS965" s="989"/>
      <c r="GT965" s="989"/>
      <c r="GU965" s="989"/>
      <c r="GV965" s="989"/>
      <c r="GW965" s="989"/>
      <c r="GX965" s="989"/>
      <c r="GY965" s="989"/>
      <c r="GZ965" s="989"/>
      <c r="HA965" s="989"/>
      <c r="HB965" s="989"/>
      <c r="HC965" s="989"/>
      <c r="HD965" s="989"/>
      <c r="HE965" s="989"/>
      <c r="HF965" s="989"/>
      <c r="HG965" s="989"/>
      <c r="HH965" s="989"/>
      <c r="HI965" s="989"/>
      <c r="HJ965" s="989"/>
      <c r="HK965" s="989"/>
      <c r="HL965" s="989"/>
      <c r="HM965" s="989"/>
      <c r="HN965" s="989"/>
      <c r="HO965" s="989"/>
      <c r="HP965" s="989"/>
      <c r="HQ965" s="989"/>
      <c r="HR965" s="989"/>
      <c r="HS965" s="989"/>
      <c r="HT965" s="989"/>
      <c r="HU965" s="989"/>
      <c r="HV965" s="989"/>
      <c r="HW965" s="989"/>
      <c r="HX965" s="989"/>
      <c r="HY965" s="989"/>
      <c r="HZ965" s="989"/>
      <c r="IA965" s="989"/>
      <c r="IB965" s="989"/>
      <c r="IC965" s="989"/>
      <c r="ID965" s="989"/>
      <c r="IE965" s="989"/>
      <c r="IF965" s="989"/>
      <c r="IG965" s="989"/>
      <c r="IH965" s="989"/>
      <c r="II965" s="989"/>
      <c r="IJ965" s="989"/>
      <c r="IK965" s="989"/>
      <c r="IL965" s="989"/>
      <c r="IM965" s="989"/>
      <c r="IN965" s="989"/>
      <c r="IO965" s="989"/>
      <c r="IP965" s="989"/>
      <c r="IQ965" s="989"/>
      <c r="IR965" s="989"/>
      <c r="IS965" s="989"/>
      <c r="IT965" s="989"/>
      <c r="IU965" s="989"/>
      <c r="IV965" s="989"/>
      <c r="IW965" s="989"/>
      <c r="IX965" s="989"/>
      <c r="IY965" s="989"/>
      <c r="IZ965" s="989"/>
      <c r="JA965" s="989"/>
      <c r="JB965" s="989"/>
      <c r="JC965" s="989"/>
      <c r="JD965" s="989"/>
      <c r="JE965" s="989"/>
      <c r="JF965" s="989"/>
      <c r="JG965" s="989"/>
      <c r="JH965" s="989"/>
      <c r="JI965" s="989"/>
      <c r="JJ965" s="989"/>
      <c r="JK965" s="989"/>
      <c r="JL965" s="989"/>
      <c r="JM965" s="989"/>
      <c r="JN965" s="989"/>
      <c r="JO965" s="989"/>
      <c r="JP965" s="989"/>
      <c r="JQ965" s="989"/>
      <c r="JR965" s="989"/>
      <c r="JS965" s="989"/>
      <c r="JT965" s="989"/>
      <c r="JU965" s="989"/>
      <c r="JV965" s="989"/>
      <c r="JW965" s="989"/>
      <c r="JX965" s="989"/>
      <c r="JY965" s="989"/>
      <c r="JZ965" s="989"/>
      <c r="KA965" s="989"/>
      <c r="KB965" s="990"/>
    </row>
    <row r="966" spans="2:288" ht="15" customHeight="1" x14ac:dyDescent="0.25">
      <c r="B966" s="1590" t="s">
        <v>1892</v>
      </c>
      <c r="C966" s="1588" t="str">
        <v/>
      </c>
      <c r="D966" s="1588" t="str">
        <v/>
      </c>
      <c r="E966" s="1588" t="str">
        <v/>
      </c>
      <c r="F966" s="1588" t="str">
        <v/>
      </c>
      <c r="G966" s="1588" t="str">
        <v/>
      </c>
      <c r="H966" s="989"/>
      <c r="I966" s="989"/>
      <c r="J966" s="989"/>
      <c r="K966" s="989"/>
      <c r="L966" s="989"/>
      <c r="M966" s="989"/>
      <c r="N966" s="989"/>
      <c r="O966" s="989"/>
      <c r="P966" s="989"/>
      <c r="Q966" s="989"/>
      <c r="R966" s="989"/>
      <c r="S966" s="989"/>
      <c r="T966" s="989"/>
      <c r="U966" s="989"/>
      <c r="V966" s="989"/>
      <c r="W966" s="989"/>
      <c r="X966" s="989"/>
      <c r="Y966" s="989"/>
      <c r="Z966" s="989"/>
      <c r="AA966" s="989"/>
      <c r="AB966" s="989"/>
      <c r="AC966" s="989"/>
      <c r="AD966" s="989"/>
      <c r="AE966" s="989"/>
      <c r="AF966" s="989"/>
      <c r="AG966" s="989"/>
      <c r="AH966" s="989"/>
      <c r="AI966" s="989"/>
      <c r="AJ966" s="989"/>
      <c r="AK966" s="989"/>
      <c r="AL966" s="989"/>
      <c r="AM966" s="989"/>
      <c r="AN966" s="989"/>
      <c r="AO966" s="989"/>
      <c r="AP966" s="989"/>
      <c r="AQ966" s="989"/>
      <c r="AR966" s="989"/>
      <c r="AS966" s="989"/>
      <c r="AT966" s="989"/>
      <c r="AU966" s="989"/>
      <c r="AV966" s="989"/>
      <c r="AW966" s="989"/>
      <c r="AX966" s="989"/>
      <c r="AY966" s="989"/>
      <c r="AZ966" s="989"/>
      <c r="BA966" s="989"/>
      <c r="BB966" s="989"/>
      <c r="BC966" s="989"/>
      <c r="BD966" s="989"/>
      <c r="BE966" s="989"/>
      <c r="BF966" s="989"/>
      <c r="BG966" s="989"/>
      <c r="BH966" s="989"/>
      <c r="BI966" s="989"/>
      <c r="BJ966" s="989"/>
      <c r="BK966" s="989"/>
      <c r="BL966" s="989"/>
      <c r="BM966" s="989"/>
      <c r="BN966" s="989"/>
      <c r="BO966" s="989"/>
      <c r="BP966" s="989"/>
      <c r="BQ966" s="989"/>
      <c r="BR966" s="989"/>
      <c r="BS966" s="989"/>
      <c r="BT966" s="989"/>
      <c r="BU966" s="989"/>
      <c r="BV966" s="989"/>
      <c r="BW966" s="989"/>
      <c r="BX966" s="989"/>
      <c r="BY966" s="989"/>
      <c r="BZ966" s="989"/>
      <c r="CA966" s="989"/>
      <c r="CB966" s="989"/>
      <c r="CC966" s="989"/>
      <c r="CD966" s="989"/>
      <c r="CE966" s="989"/>
      <c r="CF966" s="989"/>
      <c r="CG966" s="989"/>
      <c r="CH966" s="989"/>
      <c r="CI966" s="989"/>
      <c r="CJ966" s="989"/>
      <c r="CK966" s="989"/>
      <c r="CL966" s="989"/>
      <c r="CM966" s="989"/>
      <c r="CN966" s="989"/>
      <c r="CO966" s="989"/>
      <c r="CP966" s="989"/>
      <c r="CQ966" s="989"/>
      <c r="CR966" s="989"/>
      <c r="CS966" s="989"/>
      <c r="CT966" s="989"/>
      <c r="CU966" s="989"/>
      <c r="CV966" s="989"/>
      <c r="CW966" s="989"/>
      <c r="CX966" s="989"/>
      <c r="CY966" s="989"/>
      <c r="CZ966" s="989"/>
      <c r="DA966" s="989"/>
      <c r="DB966" s="989"/>
      <c r="DC966" s="989"/>
      <c r="DD966" s="989"/>
      <c r="DE966" s="989"/>
      <c r="DF966" s="989"/>
      <c r="DG966" s="989"/>
      <c r="DH966" s="989"/>
      <c r="DI966" s="989"/>
      <c r="DJ966" s="989"/>
      <c r="DK966" s="989"/>
      <c r="DL966" s="989"/>
      <c r="DM966" s="989"/>
      <c r="DN966" s="989"/>
      <c r="DO966" s="989"/>
      <c r="DP966" s="989"/>
      <c r="DQ966" s="989"/>
      <c r="DR966" s="989"/>
      <c r="DS966" s="989"/>
      <c r="DT966" s="989"/>
      <c r="DU966" s="989"/>
      <c r="DV966" s="989"/>
      <c r="DW966" s="989"/>
      <c r="DX966" s="989"/>
      <c r="DY966" s="989"/>
      <c r="DZ966" s="989"/>
      <c r="EA966" s="989"/>
      <c r="EB966" s="989"/>
      <c r="EC966" s="989"/>
      <c r="ED966" s="989"/>
      <c r="EE966" s="989"/>
      <c r="EF966" s="989"/>
      <c r="EG966" s="989"/>
      <c r="EH966" s="989"/>
      <c r="EI966" s="989"/>
      <c r="EJ966" s="989"/>
      <c r="EK966" s="989"/>
      <c r="EL966" s="989"/>
      <c r="EM966" s="989"/>
      <c r="EN966" s="989"/>
      <c r="EO966" s="989"/>
      <c r="EP966" s="989"/>
      <c r="EQ966" s="989"/>
      <c r="ER966" s="989"/>
      <c r="ES966" s="989"/>
      <c r="ET966" s="989"/>
      <c r="EU966" s="989"/>
      <c r="EV966" s="989"/>
      <c r="EW966" s="989"/>
      <c r="EX966" s="989"/>
      <c r="EY966" s="989"/>
      <c r="EZ966" s="989"/>
      <c r="FA966" s="989"/>
      <c r="FB966" s="989"/>
      <c r="FC966" s="989"/>
      <c r="FD966" s="989"/>
      <c r="FE966" s="989"/>
      <c r="FF966" s="989"/>
      <c r="FG966" s="989"/>
      <c r="FH966" s="989"/>
      <c r="FI966" s="989"/>
      <c r="FJ966" s="989"/>
      <c r="FK966" s="989"/>
      <c r="FL966" s="989"/>
      <c r="FM966" s="989"/>
      <c r="FN966" s="989"/>
      <c r="FO966" s="989"/>
      <c r="FP966" s="989"/>
      <c r="FQ966" s="989"/>
      <c r="FR966" s="989"/>
      <c r="FS966" s="989"/>
      <c r="FT966" s="989"/>
      <c r="FU966" s="989"/>
      <c r="FV966" s="989"/>
      <c r="FW966" s="989"/>
      <c r="FX966" s="989"/>
      <c r="FY966" s="989"/>
      <c r="FZ966" s="989"/>
      <c r="GA966" s="989"/>
      <c r="GB966" s="989"/>
      <c r="GC966" s="989"/>
      <c r="GD966" s="989"/>
      <c r="GE966" s="989"/>
      <c r="GF966" s="989"/>
      <c r="GG966" s="989"/>
      <c r="GH966" s="989"/>
      <c r="GI966" s="989"/>
      <c r="GJ966" s="989"/>
      <c r="GK966" s="989"/>
      <c r="GL966" s="989"/>
      <c r="GM966" s="989"/>
      <c r="GN966" s="989"/>
      <c r="GO966" s="989"/>
      <c r="GP966" s="989"/>
      <c r="GQ966" s="989"/>
      <c r="GR966" s="989"/>
      <c r="GS966" s="989"/>
      <c r="GT966" s="989"/>
      <c r="GU966" s="989"/>
      <c r="GV966" s="989"/>
      <c r="GW966" s="989"/>
      <c r="GX966" s="989"/>
      <c r="GY966" s="989"/>
      <c r="GZ966" s="989"/>
      <c r="HA966" s="989"/>
      <c r="HB966" s="989"/>
      <c r="HC966" s="989"/>
      <c r="HD966" s="989"/>
      <c r="HE966" s="989"/>
      <c r="HF966" s="989"/>
      <c r="HG966" s="989"/>
      <c r="HH966" s="989"/>
      <c r="HI966" s="989"/>
      <c r="HJ966" s="989"/>
      <c r="HK966" s="989"/>
      <c r="HL966" s="989"/>
      <c r="HM966" s="989"/>
      <c r="HN966" s="989"/>
      <c r="HO966" s="989"/>
      <c r="HP966" s="989"/>
      <c r="HQ966" s="989"/>
      <c r="HR966" s="989"/>
      <c r="HS966" s="989"/>
      <c r="HT966" s="989"/>
      <c r="HU966" s="989"/>
      <c r="HV966" s="989"/>
      <c r="HW966" s="989"/>
      <c r="HX966" s="989"/>
      <c r="HY966" s="989"/>
      <c r="HZ966" s="989"/>
      <c r="IA966" s="989"/>
      <c r="IB966" s="989"/>
      <c r="IC966" s="989"/>
      <c r="ID966" s="989"/>
      <c r="IE966" s="989"/>
      <c r="IF966" s="989"/>
      <c r="IG966" s="989"/>
      <c r="IH966" s="989"/>
      <c r="II966" s="989"/>
      <c r="IJ966" s="989"/>
      <c r="IK966" s="989"/>
      <c r="IL966" s="989"/>
      <c r="IM966" s="989"/>
      <c r="IN966" s="989"/>
      <c r="IO966" s="989"/>
      <c r="IP966" s="989"/>
      <c r="IQ966" s="989"/>
      <c r="IR966" s="989"/>
      <c r="IS966" s="989"/>
      <c r="IT966" s="989"/>
      <c r="IU966" s="989"/>
      <c r="IV966" s="989"/>
      <c r="IW966" s="989"/>
      <c r="IX966" s="989"/>
      <c r="IY966" s="989"/>
      <c r="IZ966" s="989"/>
      <c r="JA966" s="989"/>
      <c r="JB966" s="989"/>
      <c r="JC966" s="989"/>
      <c r="JD966" s="989"/>
      <c r="JE966" s="989"/>
      <c r="JF966" s="989"/>
      <c r="JG966" s="989"/>
      <c r="JH966" s="989"/>
      <c r="JI966" s="989"/>
      <c r="JJ966" s="989"/>
      <c r="JK966" s="989"/>
      <c r="JL966" s="989"/>
      <c r="JM966" s="989"/>
      <c r="JN966" s="989"/>
      <c r="JO966" s="989"/>
      <c r="JP966" s="989"/>
      <c r="JQ966" s="989"/>
      <c r="JR966" s="989"/>
      <c r="JS966" s="989"/>
      <c r="JT966" s="989"/>
      <c r="JU966" s="989"/>
      <c r="JV966" s="989"/>
      <c r="JW966" s="989"/>
      <c r="JX966" s="989"/>
      <c r="JY966" s="989"/>
      <c r="JZ966" s="989"/>
      <c r="KA966" s="989"/>
      <c r="KB966" s="990"/>
    </row>
    <row r="967" spans="2:288" ht="15" customHeight="1" x14ac:dyDescent="0.25">
      <c r="B967" s="1590" t="s">
        <v>1893</v>
      </c>
      <c r="C967" s="1588" t="str">
        <v/>
      </c>
      <c r="D967" s="1588" t="str">
        <v/>
      </c>
      <c r="E967" s="1588" t="str">
        <v/>
      </c>
      <c r="F967" s="1588" t="str">
        <v/>
      </c>
      <c r="G967" s="1588" t="str">
        <v/>
      </c>
      <c r="H967" s="989"/>
      <c r="I967" s="989"/>
      <c r="J967" s="989"/>
      <c r="K967" s="989"/>
      <c r="L967" s="989"/>
      <c r="M967" s="989"/>
      <c r="N967" s="989"/>
      <c r="O967" s="989"/>
      <c r="P967" s="989"/>
      <c r="Q967" s="989"/>
      <c r="R967" s="989"/>
      <c r="S967" s="989"/>
      <c r="T967" s="989"/>
      <c r="U967" s="989"/>
      <c r="V967" s="989"/>
      <c r="W967" s="989"/>
      <c r="X967" s="989"/>
      <c r="Y967" s="989"/>
      <c r="Z967" s="989"/>
      <c r="AA967" s="989"/>
      <c r="AB967" s="989"/>
      <c r="AC967" s="989"/>
      <c r="AD967" s="989"/>
      <c r="AE967" s="989"/>
      <c r="AF967" s="989"/>
      <c r="AG967" s="989"/>
      <c r="AH967" s="989"/>
      <c r="AI967" s="989"/>
      <c r="AJ967" s="989"/>
      <c r="AK967" s="989"/>
      <c r="AL967" s="989"/>
      <c r="AM967" s="989"/>
      <c r="AN967" s="989"/>
      <c r="AO967" s="989"/>
      <c r="AP967" s="989"/>
      <c r="AQ967" s="989"/>
      <c r="AR967" s="989"/>
      <c r="AS967" s="989"/>
      <c r="AT967" s="989"/>
      <c r="AU967" s="989"/>
      <c r="AV967" s="989"/>
      <c r="AW967" s="989"/>
      <c r="AX967" s="989"/>
      <c r="AY967" s="989"/>
      <c r="AZ967" s="989"/>
      <c r="BA967" s="989"/>
      <c r="BB967" s="989"/>
      <c r="BC967" s="989"/>
      <c r="BD967" s="989"/>
      <c r="BE967" s="989"/>
      <c r="BF967" s="989"/>
      <c r="BG967" s="989"/>
      <c r="BH967" s="989"/>
      <c r="BI967" s="989"/>
      <c r="BJ967" s="989"/>
      <c r="BK967" s="989"/>
      <c r="BL967" s="989"/>
      <c r="BM967" s="989"/>
      <c r="BN967" s="989"/>
      <c r="BO967" s="989"/>
      <c r="BP967" s="989"/>
      <c r="BQ967" s="989"/>
      <c r="BR967" s="989"/>
      <c r="BS967" s="989"/>
      <c r="BT967" s="989"/>
      <c r="BU967" s="989"/>
      <c r="BV967" s="989"/>
      <c r="BW967" s="989"/>
      <c r="BX967" s="989"/>
      <c r="BY967" s="989"/>
      <c r="BZ967" s="989"/>
      <c r="CA967" s="989"/>
      <c r="CB967" s="989"/>
      <c r="CC967" s="989"/>
      <c r="CD967" s="989"/>
      <c r="CE967" s="989"/>
      <c r="CF967" s="989"/>
      <c r="CG967" s="989"/>
      <c r="CH967" s="989"/>
      <c r="CI967" s="989"/>
      <c r="CJ967" s="989"/>
      <c r="CK967" s="989"/>
      <c r="CL967" s="989"/>
      <c r="CM967" s="989"/>
      <c r="CN967" s="989"/>
      <c r="CO967" s="989"/>
      <c r="CP967" s="989"/>
      <c r="CQ967" s="989"/>
      <c r="CR967" s="989"/>
      <c r="CS967" s="989"/>
      <c r="CT967" s="989"/>
      <c r="CU967" s="989"/>
      <c r="CV967" s="989"/>
      <c r="CW967" s="989"/>
      <c r="CX967" s="989"/>
      <c r="CY967" s="989"/>
      <c r="CZ967" s="989"/>
      <c r="DA967" s="989"/>
      <c r="DB967" s="989"/>
      <c r="DC967" s="989"/>
      <c r="DD967" s="989"/>
      <c r="DE967" s="989"/>
      <c r="DF967" s="989"/>
      <c r="DG967" s="989"/>
      <c r="DH967" s="989"/>
      <c r="DI967" s="989"/>
      <c r="DJ967" s="989"/>
      <c r="DK967" s="989"/>
      <c r="DL967" s="989"/>
      <c r="DM967" s="989"/>
      <c r="DN967" s="989"/>
      <c r="DO967" s="989"/>
      <c r="DP967" s="989"/>
      <c r="DQ967" s="989"/>
      <c r="DR967" s="989"/>
      <c r="DS967" s="989"/>
      <c r="DT967" s="989"/>
      <c r="DU967" s="989"/>
      <c r="DV967" s="989"/>
      <c r="DW967" s="989"/>
      <c r="DX967" s="989"/>
      <c r="DY967" s="989"/>
      <c r="DZ967" s="989"/>
      <c r="EA967" s="989"/>
      <c r="EB967" s="989"/>
      <c r="EC967" s="989"/>
      <c r="ED967" s="989"/>
      <c r="EE967" s="989"/>
      <c r="EF967" s="989"/>
      <c r="EG967" s="989"/>
      <c r="EH967" s="989"/>
      <c r="EI967" s="989"/>
      <c r="EJ967" s="989"/>
      <c r="EK967" s="989"/>
      <c r="EL967" s="989"/>
      <c r="EM967" s="989"/>
      <c r="EN967" s="989"/>
      <c r="EO967" s="989"/>
      <c r="EP967" s="989"/>
      <c r="EQ967" s="989"/>
      <c r="ER967" s="989"/>
      <c r="ES967" s="989"/>
      <c r="ET967" s="989"/>
      <c r="EU967" s="989"/>
      <c r="EV967" s="989"/>
      <c r="EW967" s="989"/>
      <c r="EX967" s="989"/>
      <c r="EY967" s="989"/>
      <c r="EZ967" s="989"/>
      <c r="FA967" s="989"/>
      <c r="FB967" s="989"/>
      <c r="FC967" s="989"/>
      <c r="FD967" s="989"/>
      <c r="FE967" s="989"/>
      <c r="FF967" s="989"/>
      <c r="FG967" s="989"/>
      <c r="FH967" s="989"/>
      <c r="FI967" s="989"/>
      <c r="FJ967" s="989"/>
      <c r="FK967" s="989"/>
      <c r="FL967" s="989"/>
      <c r="FM967" s="989"/>
      <c r="FN967" s="989"/>
      <c r="FO967" s="989"/>
      <c r="FP967" s="989"/>
      <c r="FQ967" s="989"/>
      <c r="FR967" s="989"/>
      <c r="FS967" s="989"/>
      <c r="FT967" s="989"/>
      <c r="FU967" s="989"/>
      <c r="FV967" s="989"/>
      <c r="FW967" s="989"/>
      <c r="FX967" s="989"/>
      <c r="FY967" s="989"/>
      <c r="FZ967" s="989"/>
      <c r="GA967" s="989"/>
      <c r="GB967" s="989"/>
      <c r="GC967" s="989"/>
      <c r="GD967" s="989"/>
      <c r="GE967" s="989"/>
      <c r="GF967" s="989"/>
      <c r="GG967" s="989"/>
      <c r="GH967" s="989"/>
      <c r="GI967" s="989"/>
      <c r="GJ967" s="989"/>
      <c r="GK967" s="989"/>
      <c r="GL967" s="989"/>
      <c r="GM967" s="989"/>
      <c r="GN967" s="989"/>
      <c r="GO967" s="989"/>
      <c r="GP967" s="989"/>
      <c r="GQ967" s="989"/>
      <c r="GR967" s="989"/>
      <c r="GS967" s="989"/>
      <c r="GT967" s="989"/>
      <c r="GU967" s="989"/>
      <c r="GV967" s="989"/>
      <c r="GW967" s="989"/>
      <c r="GX967" s="989"/>
      <c r="GY967" s="989"/>
      <c r="GZ967" s="989"/>
      <c r="HA967" s="989"/>
      <c r="HB967" s="989"/>
      <c r="HC967" s="989"/>
      <c r="HD967" s="989"/>
      <c r="HE967" s="989"/>
      <c r="HF967" s="989"/>
      <c r="HG967" s="989"/>
      <c r="HH967" s="989"/>
      <c r="HI967" s="989"/>
      <c r="HJ967" s="989"/>
      <c r="HK967" s="989"/>
      <c r="HL967" s="989"/>
      <c r="HM967" s="989"/>
      <c r="HN967" s="989"/>
      <c r="HO967" s="989"/>
      <c r="HP967" s="989"/>
      <c r="HQ967" s="989"/>
      <c r="HR967" s="989"/>
      <c r="HS967" s="989"/>
      <c r="HT967" s="989"/>
      <c r="HU967" s="989"/>
      <c r="HV967" s="989"/>
      <c r="HW967" s="989"/>
      <c r="HX967" s="989"/>
      <c r="HY967" s="989"/>
      <c r="HZ967" s="989"/>
      <c r="IA967" s="989"/>
      <c r="IB967" s="989"/>
      <c r="IC967" s="989"/>
      <c r="ID967" s="989"/>
      <c r="IE967" s="989"/>
      <c r="IF967" s="989"/>
      <c r="IG967" s="989"/>
      <c r="IH967" s="989"/>
      <c r="II967" s="989"/>
      <c r="IJ967" s="989"/>
      <c r="IK967" s="989"/>
      <c r="IL967" s="989"/>
      <c r="IM967" s="989"/>
      <c r="IN967" s="989"/>
      <c r="IO967" s="989"/>
      <c r="IP967" s="989"/>
      <c r="IQ967" s="989"/>
      <c r="IR967" s="989"/>
      <c r="IS967" s="989"/>
      <c r="IT967" s="989"/>
      <c r="IU967" s="989"/>
      <c r="IV967" s="989"/>
      <c r="IW967" s="989"/>
      <c r="IX967" s="989"/>
      <c r="IY967" s="989"/>
      <c r="IZ967" s="989"/>
      <c r="JA967" s="989"/>
      <c r="JB967" s="989"/>
      <c r="JC967" s="989"/>
      <c r="JD967" s="989"/>
      <c r="JE967" s="989"/>
      <c r="JF967" s="989"/>
      <c r="JG967" s="989"/>
      <c r="JH967" s="989"/>
      <c r="JI967" s="989"/>
      <c r="JJ967" s="989"/>
      <c r="JK967" s="989"/>
      <c r="JL967" s="989"/>
      <c r="JM967" s="989"/>
      <c r="JN967" s="989"/>
      <c r="JO967" s="989"/>
      <c r="JP967" s="989"/>
      <c r="JQ967" s="989"/>
      <c r="JR967" s="989"/>
      <c r="JS967" s="989"/>
      <c r="JT967" s="989"/>
      <c r="JU967" s="989"/>
      <c r="JV967" s="989"/>
      <c r="JW967" s="989"/>
      <c r="JX967" s="989"/>
      <c r="JY967" s="989"/>
      <c r="JZ967" s="989"/>
      <c r="KA967" s="989"/>
      <c r="KB967" s="990"/>
    </row>
    <row r="968" spans="2:288" ht="15" customHeight="1" x14ac:dyDescent="0.25">
      <c r="B968" s="1590" t="s">
        <v>1894</v>
      </c>
      <c r="C968" s="1588" t="str">
        <v/>
      </c>
      <c r="D968" s="1588" t="str">
        <v/>
      </c>
      <c r="E968" s="1588" t="str">
        <v/>
      </c>
      <c r="F968" s="1588" t="str">
        <v/>
      </c>
      <c r="G968" s="1588" t="str">
        <v/>
      </c>
      <c r="H968" s="989"/>
      <c r="I968" s="989"/>
      <c r="J968" s="989"/>
      <c r="K968" s="989"/>
      <c r="L968" s="989"/>
      <c r="M968" s="989"/>
      <c r="N968" s="989"/>
      <c r="O968" s="989"/>
      <c r="P968" s="989"/>
      <c r="Q968" s="989"/>
      <c r="R968" s="989"/>
      <c r="S968" s="989"/>
      <c r="T968" s="989"/>
      <c r="U968" s="989"/>
      <c r="V968" s="989"/>
      <c r="W968" s="989"/>
      <c r="X968" s="989"/>
      <c r="Y968" s="989"/>
      <c r="Z968" s="989"/>
      <c r="AA968" s="989"/>
      <c r="AB968" s="989"/>
      <c r="AC968" s="989"/>
      <c r="AD968" s="989"/>
      <c r="AE968" s="989"/>
      <c r="AF968" s="989"/>
      <c r="AG968" s="989"/>
      <c r="AH968" s="989"/>
      <c r="AI968" s="989"/>
      <c r="AJ968" s="989"/>
      <c r="AK968" s="989"/>
      <c r="AL968" s="989"/>
      <c r="AM968" s="989"/>
      <c r="AN968" s="989"/>
      <c r="AO968" s="989"/>
      <c r="AP968" s="989"/>
      <c r="AQ968" s="989"/>
      <c r="AR968" s="989"/>
      <c r="AS968" s="989"/>
      <c r="AT968" s="989"/>
      <c r="AU968" s="989"/>
      <c r="AV968" s="989"/>
      <c r="AW968" s="989"/>
      <c r="AX968" s="989"/>
      <c r="AY968" s="989"/>
      <c r="AZ968" s="989"/>
      <c r="BA968" s="989"/>
      <c r="BB968" s="989"/>
      <c r="BC968" s="989"/>
      <c r="BD968" s="989"/>
      <c r="BE968" s="989"/>
      <c r="BF968" s="989"/>
      <c r="BG968" s="989"/>
      <c r="BH968" s="989"/>
      <c r="BI968" s="989"/>
      <c r="BJ968" s="989"/>
      <c r="BK968" s="989"/>
      <c r="BL968" s="989"/>
      <c r="BM968" s="989"/>
      <c r="BN968" s="989"/>
      <c r="BO968" s="989"/>
      <c r="BP968" s="989"/>
      <c r="BQ968" s="989"/>
      <c r="BR968" s="989"/>
      <c r="BS968" s="989"/>
      <c r="BT968" s="989"/>
      <c r="BU968" s="989"/>
      <c r="BV968" s="989"/>
      <c r="BW968" s="989"/>
      <c r="BX968" s="989"/>
      <c r="BY968" s="989"/>
      <c r="BZ968" s="989"/>
      <c r="CA968" s="989"/>
      <c r="CB968" s="989"/>
      <c r="CC968" s="989"/>
      <c r="CD968" s="989"/>
      <c r="CE968" s="989"/>
      <c r="CF968" s="989"/>
      <c r="CG968" s="989"/>
      <c r="CH968" s="989"/>
      <c r="CI968" s="989"/>
      <c r="CJ968" s="989"/>
      <c r="CK968" s="989"/>
      <c r="CL968" s="989"/>
      <c r="CM968" s="989"/>
      <c r="CN968" s="989"/>
      <c r="CO968" s="989"/>
      <c r="CP968" s="989"/>
      <c r="CQ968" s="989"/>
      <c r="CR968" s="989"/>
      <c r="CS968" s="989"/>
      <c r="CT968" s="989"/>
      <c r="CU968" s="989"/>
      <c r="CV968" s="989"/>
      <c r="CW968" s="989"/>
      <c r="CX968" s="989"/>
      <c r="CY968" s="989"/>
      <c r="CZ968" s="989"/>
      <c r="DA968" s="989"/>
      <c r="DB968" s="989"/>
      <c r="DC968" s="989"/>
      <c r="DD968" s="989"/>
      <c r="DE968" s="989"/>
      <c r="DF968" s="989"/>
      <c r="DG968" s="989"/>
      <c r="DH968" s="989"/>
      <c r="DI968" s="989"/>
      <c r="DJ968" s="989"/>
      <c r="DK968" s="989"/>
      <c r="DL968" s="989"/>
      <c r="DM968" s="989"/>
      <c r="DN968" s="989"/>
      <c r="DO968" s="989"/>
      <c r="DP968" s="989"/>
      <c r="DQ968" s="989"/>
      <c r="DR968" s="989"/>
      <c r="DS968" s="989"/>
      <c r="DT968" s="989"/>
      <c r="DU968" s="989"/>
      <c r="DV968" s="989"/>
      <c r="DW968" s="989"/>
      <c r="DX968" s="989"/>
      <c r="DY968" s="989"/>
      <c r="DZ968" s="989"/>
      <c r="EA968" s="989"/>
      <c r="EB968" s="989"/>
      <c r="EC968" s="989"/>
      <c r="ED968" s="989"/>
      <c r="EE968" s="989"/>
      <c r="EF968" s="989"/>
      <c r="EG968" s="989"/>
      <c r="EH968" s="989"/>
      <c r="EI968" s="989"/>
      <c r="EJ968" s="989"/>
      <c r="EK968" s="989"/>
      <c r="EL968" s="989"/>
      <c r="EM968" s="989"/>
      <c r="EN968" s="989"/>
      <c r="EO968" s="989"/>
      <c r="EP968" s="989"/>
      <c r="EQ968" s="989"/>
      <c r="ER968" s="989"/>
      <c r="ES968" s="989"/>
      <c r="ET968" s="989"/>
      <c r="EU968" s="989"/>
      <c r="EV968" s="989"/>
      <c r="EW968" s="989"/>
      <c r="EX968" s="989"/>
      <c r="EY968" s="989"/>
      <c r="EZ968" s="989"/>
      <c r="FA968" s="989"/>
      <c r="FB968" s="989"/>
      <c r="FC968" s="989"/>
      <c r="FD968" s="989"/>
      <c r="FE968" s="989"/>
      <c r="FF968" s="989"/>
      <c r="FG968" s="989"/>
      <c r="FH968" s="989"/>
      <c r="FI968" s="989"/>
      <c r="FJ968" s="989"/>
      <c r="FK968" s="989"/>
      <c r="FL968" s="989"/>
      <c r="FM968" s="989"/>
      <c r="FN968" s="989"/>
      <c r="FO968" s="989"/>
      <c r="FP968" s="989"/>
      <c r="FQ968" s="989"/>
      <c r="FR968" s="989"/>
      <c r="FS968" s="989"/>
      <c r="FT968" s="989"/>
      <c r="FU968" s="989"/>
      <c r="FV968" s="989"/>
      <c r="FW968" s="989"/>
      <c r="FX968" s="989"/>
      <c r="FY968" s="989"/>
      <c r="FZ968" s="989"/>
      <c r="GA968" s="989"/>
      <c r="GB968" s="989"/>
      <c r="GC968" s="989"/>
      <c r="GD968" s="989"/>
      <c r="GE968" s="989"/>
      <c r="GF968" s="989"/>
      <c r="GG968" s="989"/>
      <c r="GH968" s="989"/>
      <c r="GI968" s="989"/>
      <c r="GJ968" s="989"/>
      <c r="GK968" s="989"/>
      <c r="GL968" s="989"/>
      <c r="GM968" s="989"/>
      <c r="GN968" s="989"/>
      <c r="GO968" s="989"/>
      <c r="GP968" s="989"/>
      <c r="GQ968" s="989"/>
      <c r="GR968" s="989"/>
      <c r="GS968" s="989"/>
      <c r="GT968" s="989"/>
      <c r="GU968" s="989"/>
      <c r="GV968" s="989"/>
      <c r="GW968" s="989"/>
      <c r="GX968" s="989"/>
      <c r="GY968" s="989"/>
      <c r="GZ968" s="989"/>
      <c r="HA968" s="989"/>
      <c r="HB968" s="989"/>
      <c r="HC968" s="989"/>
      <c r="HD968" s="989"/>
      <c r="HE968" s="989"/>
      <c r="HF968" s="989"/>
      <c r="HG968" s="989"/>
      <c r="HH968" s="989"/>
      <c r="HI968" s="989"/>
      <c r="HJ968" s="989"/>
      <c r="HK968" s="989"/>
      <c r="HL968" s="989"/>
      <c r="HM968" s="989"/>
      <c r="HN968" s="989"/>
      <c r="HO968" s="989"/>
      <c r="HP968" s="989"/>
      <c r="HQ968" s="989"/>
      <c r="HR968" s="989"/>
      <c r="HS968" s="989"/>
      <c r="HT968" s="989"/>
      <c r="HU968" s="989"/>
      <c r="HV968" s="989"/>
      <c r="HW968" s="989"/>
      <c r="HX968" s="989"/>
      <c r="HY968" s="989"/>
      <c r="HZ968" s="989"/>
      <c r="IA968" s="989"/>
      <c r="IB968" s="989"/>
      <c r="IC968" s="989"/>
      <c r="ID968" s="989"/>
      <c r="IE968" s="989"/>
      <c r="IF968" s="989"/>
      <c r="IG968" s="989"/>
      <c r="IH968" s="989"/>
      <c r="II968" s="989"/>
      <c r="IJ968" s="989"/>
      <c r="IK968" s="989"/>
      <c r="IL968" s="989"/>
      <c r="IM968" s="989"/>
      <c r="IN968" s="989"/>
      <c r="IO968" s="989"/>
      <c r="IP968" s="989"/>
      <c r="IQ968" s="989"/>
      <c r="IR968" s="989"/>
      <c r="IS968" s="989"/>
      <c r="IT968" s="989"/>
      <c r="IU968" s="989"/>
      <c r="IV968" s="989"/>
      <c r="IW968" s="989"/>
      <c r="IX968" s="989"/>
      <c r="IY968" s="989"/>
      <c r="IZ968" s="989"/>
      <c r="JA968" s="989"/>
      <c r="JB968" s="989"/>
      <c r="JC968" s="989"/>
      <c r="JD968" s="989"/>
      <c r="JE968" s="989"/>
      <c r="JF968" s="989"/>
      <c r="JG968" s="989"/>
      <c r="JH968" s="989"/>
      <c r="JI968" s="989"/>
      <c r="JJ968" s="989"/>
      <c r="JK968" s="989"/>
      <c r="JL968" s="989"/>
      <c r="JM968" s="989"/>
      <c r="JN968" s="989"/>
      <c r="JO968" s="989"/>
      <c r="JP968" s="989"/>
      <c r="JQ968" s="989"/>
      <c r="JR968" s="989"/>
      <c r="JS968" s="989"/>
      <c r="JT968" s="989"/>
      <c r="JU968" s="989"/>
      <c r="JV968" s="989"/>
      <c r="JW968" s="989"/>
      <c r="JX968" s="989"/>
      <c r="JY968" s="989"/>
      <c r="JZ968" s="989"/>
      <c r="KA968" s="989"/>
      <c r="KB968" s="990"/>
    </row>
    <row r="969" spans="2:288" ht="15" customHeight="1" x14ac:dyDescent="0.25">
      <c r="B969" s="1590" t="s">
        <v>1895</v>
      </c>
      <c r="C969" s="1588" t="str">
        <v/>
      </c>
      <c r="D969" s="1588" t="str">
        <v/>
      </c>
      <c r="E969" s="1588" t="str">
        <v/>
      </c>
      <c r="F969" s="1588" t="str">
        <v/>
      </c>
      <c r="G969" s="1588" t="str">
        <v/>
      </c>
      <c r="H969" s="989"/>
      <c r="I969" s="989"/>
      <c r="J969" s="989"/>
      <c r="K969" s="989"/>
      <c r="L969" s="989"/>
      <c r="M969" s="989"/>
      <c r="N969" s="989"/>
      <c r="O969" s="989"/>
      <c r="P969" s="989"/>
      <c r="Q969" s="989"/>
      <c r="R969" s="989"/>
      <c r="S969" s="989"/>
      <c r="T969" s="989"/>
      <c r="U969" s="989"/>
      <c r="V969" s="989"/>
      <c r="W969" s="989"/>
      <c r="X969" s="989"/>
      <c r="Y969" s="989"/>
      <c r="Z969" s="989"/>
      <c r="AA969" s="989"/>
      <c r="AB969" s="989"/>
      <c r="AC969" s="989"/>
      <c r="AD969" s="989"/>
      <c r="AE969" s="989"/>
      <c r="AF969" s="989"/>
      <c r="AG969" s="989"/>
      <c r="AH969" s="989"/>
      <c r="AI969" s="989"/>
      <c r="AJ969" s="989"/>
      <c r="AK969" s="989"/>
      <c r="AL969" s="989"/>
      <c r="AM969" s="989"/>
      <c r="AN969" s="989"/>
      <c r="AO969" s="989"/>
      <c r="AP969" s="989"/>
      <c r="AQ969" s="989"/>
      <c r="AR969" s="989"/>
      <c r="AS969" s="989"/>
      <c r="AT969" s="989"/>
      <c r="AU969" s="989"/>
      <c r="AV969" s="989"/>
      <c r="AW969" s="989"/>
      <c r="AX969" s="989"/>
      <c r="AY969" s="989"/>
      <c r="AZ969" s="989"/>
      <c r="BA969" s="989"/>
      <c r="BB969" s="989"/>
      <c r="BC969" s="989"/>
      <c r="BD969" s="989"/>
      <c r="BE969" s="989"/>
      <c r="BF969" s="989"/>
      <c r="BG969" s="989"/>
      <c r="BH969" s="989"/>
      <c r="BI969" s="989"/>
      <c r="BJ969" s="989"/>
      <c r="BK969" s="989"/>
      <c r="BL969" s="989"/>
      <c r="BM969" s="989"/>
      <c r="BN969" s="989"/>
      <c r="BO969" s="989"/>
      <c r="BP969" s="989"/>
      <c r="BQ969" s="989"/>
      <c r="BR969" s="989"/>
      <c r="BS969" s="989"/>
      <c r="BT969" s="989"/>
      <c r="BU969" s="989"/>
      <c r="BV969" s="989"/>
      <c r="BW969" s="989"/>
      <c r="BX969" s="989"/>
      <c r="BY969" s="989"/>
      <c r="BZ969" s="989"/>
      <c r="CA969" s="989"/>
      <c r="CB969" s="989"/>
      <c r="CC969" s="989"/>
      <c r="CD969" s="989"/>
      <c r="CE969" s="989"/>
      <c r="CF969" s="989"/>
      <c r="CG969" s="989"/>
      <c r="CH969" s="989"/>
      <c r="CI969" s="989"/>
      <c r="CJ969" s="989"/>
      <c r="CK969" s="989"/>
      <c r="CL969" s="989"/>
      <c r="CM969" s="989"/>
      <c r="CN969" s="989"/>
      <c r="CO969" s="989"/>
      <c r="CP969" s="989"/>
      <c r="CQ969" s="989"/>
      <c r="CR969" s="989"/>
      <c r="CS969" s="989"/>
      <c r="CT969" s="989"/>
      <c r="CU969" s="989"/>
      <c r="CV969" s="989"/>
      <c r="CW969" s="989"/>
      <c r="CX969" s="989"/>
      <c r="CY969" s="989"/>
      <c r="CZ969" s="989"/>
      <c r="DA969" s="989"/>
      <c r="DB969" s="989"/>
      <c r="DC969" s="989"/>
      <c r="DD969" s="989"/>
      <c r="DE969" s="989"/>
      <c r="DF969" s="989"/>
      <c r="DG969" s="989"/>
      <c r="DH969" s="989"/>
      <c r="DI969" s="989"/>
      <c r="DJ969" s="989"/>
      <c r="DK969" s="989"/>
      <c r="DL969" s="989"/>
      <c r="DM969" s="989"/>
      <c r="DN969" s="989"/>
      <c r="DO969" s="989"/>
      <c r="DP969" s="989"/>
      <c r="DQ969" s="989"/>
      <c r="DR969" s="989"/>
      <c r="DS969" s="989"/>
      <c r="DT969" s="989"/>
      <c r="DU969" s="989"/>
      <c r="DV969" s="989"/>
      <c r="DW969" s="989"/>
      <c r="DX969" s="989"/>
      <c r="DY969" s="989"/>
      <c r="DZ969" s="989"/>
      <c r="EA969" s="989"/>
      <c r="EB969" s="989"/>
      <c r="EC969" s="989"/>
      <c r="ED969" s="989"/>
      <c r="EE969" s="989"/>
      <c r="EF969" s="989"/>
      <c r="EG969" s="989"/>
      <c r="EH969" s="989"/>
      <c r="EI969" s="989"/>
      <c r="EJ969" s="989"/>
      <c r="EK969" s="989"/>
      <c r="EL969" s="989"/>
      <c r="EM969" s="989"/>
      <c r="EN969" s="989"/>
      <c r="EO969" s="989"/>
      <c r="EP969" s="989"/>
      <c r="EQ969" s="989"/>
      <c r="ER969" s="989"/>
      <c r="ES969" s="989"/>
      <c r="ET969" s="989"/>
      <c r="EU969" s="989"/>
      <c r="EV969" s="989"/>
      <c r="EW969" s="989"/>
      <c r="EX969" s="989"/>
      <c r="EY969" s="989"/>
      <c r="EZ969" s="989"/>
      <c r="FA969" s="989"/>
      <c r="FB969" s="989"/>
      <c r="FC969" s="989"/>
      <c r="FD969" s="989"/>
      <c r="FE969" s="989"/>
      <c r="FF969" s="989"/>
      <c r="FG969" s="989"/>
      <c r="FH969" s="989"/>
      <c r="FI969" s="989"/>
      <c r="FJ969" s="989"/>
      <c r="FK969" s="989"/>
      <c r="FL969" s="989"/>
      <c r="FM969" s="989"/>
      <c r="FN969" s="989"/>
      <c r="FO969" s="989"/>
      <c r="FP969" s="989"/>
      <c r="FQ969" s="989"/>
      <c r="FR969" s="989"/>
      <c r="FS969" s="989"/>
      <c r="FT969" s="989"/>
      <c r="FU969" s="989"/>
      <c r="FV969" s="989"/>
      <c r="FW969" s="989"/>
      <c r="FX969" s="989"/>
      <c r="FY969" s="989"/>
      <c r="FZ969" s="989"/>
      <c r="GA969" s="989"/>
      <c r="GB969" s="989"/>
      <c r="GC969" s="989"/>
      <c r="GD969" s="989"/>
      <c r="GE969" s="989"/>
      <c r="GF969" s="989"/>
      <c r="GG969" s="989"/>
      <c r="GH969" s="989"/>
      <c r="GI969" s="989"/>
      <c r="GJ969" s="989"/>
      <c r="GK969" s="989"/>
      <c r="GL969" s="989"/>
      <c r="GM969" s="989"/>
      <c r="GN969" s="989"/>
      <c r="GO969" s="989"/>
      <c r="GP969" s="989"/>
      <c r="GQ969" s="989"/>
      <c r="GR969" s="989"/>
      <c r="GS969" s="989"/>
      <c r="GT969" s="989"/>
      <c r="GU969" s="989"/>
      <c r="GV969" s="989"/>
      <c r="GW969" s="989"/>
      <c r="GX969" s="989"/>
      <c r="GY969" s="989"/>
      <c r="GZ969" s="989"/>
      <c r="HA969" s="989"/>
      <c r="HB969" s="989"/>
      <c r="HC969" s="989"/>
      <c r="HD969" s="989"/>
      <c r="HE969" s="989"/>
      <c r="HF969" s="989"/>
      <c r="HG969" s="989"/>
      <c r="HH969" s="989"/>
      <c r="HI969" s="989"/>
      <c r="HJ969" s="989"/>
      <c r="HK969" s="989"/>
      <c r="HL969" s="989"/>
      <c r="HM969" s="989"/>
      <c r="HN969" s="989"/>
      <c r="HO969" s="989"/>
      <c r="HP969" s="989"/>
      <c r="HQ969" s="989"/>
      <c r="HR969" s="989"/>
      <c r="HS969" s="989"/>
      <c r="HT969" s="989"/>
      <c r="HU969" s="989"/>
      <c r="HV969" s="989"/>
      <c r="HW969" s="989"/>
      <c r="HX969" s="989"/>
      <c r="HY969" s="989"/>
      <c r="HZ969" s="989"/>
      <c r="IA969" s="989"/>
      <c r="IB969" s="989"/>
      <c r="IC969" s="989"/>
      <c r="ID969" s="989"/>
      <c r="IE969" s="989"/>
      <c r="IF969" s="989"/>
      <c r="IG969" s="989"/>
      <c r="IH969" s="989"/>
      <c r="II969" s="989"/>
      <c r="IJ969" s="989"/>
      <c r="IK969" s="989"/>
      <c r="IL969" s="989"/>
      <c r="IM969" s="989"/>
      <c r="IN969" s="989"/>
      <c r="IO969" s="989"/>
      <c r="IP969" s="989"/>
      <c r="IQ969" s="989"/>
      <c r="IR969" s="989"/>
      <c r="IS969" s="989"/>
      <c r="IT969" s="989"/>
      <c r="IU969" s="989"/>
      <c r="IV969" s="989"/>
      <c r="IW969" s="989"/>
      <c r="IX969" s="989"/>
      <c r="IY969" s="989"/>
      <c r="IZ969" s="989"/>
      <c r="JA969" s="989"/>
      <c r="JB969" s="989"/>
      <c r="JC969" s="989"/>
      <c r="JD969" s="989"/>
      <c r="JE969" s="989"/>
      <c r="JF969" s="989"/>
      <c r="JG969" s="989"/>
      <c r="JH969" s="989"/>
      <c r="JI969" s="989"/>
      <c r="JJ969" s="989"/>
      <c r="JK969" s="989"/>
      <c r="JL969" s="989"/>
      <c r="JM969" s="989"/>
      <c r="JN969" s="989"/>
      <c r="JO969" s="989"/>
      <c r="JP969" s="989"/>
      <c r="JQ969" s="989"/>
      <c r="JR969" s="989"/>
      <c r="JS969" s="989"/>
      <c r="JT969" s="989"/>
      <c r="JU969" s="989"/>
      <c r="JV969" s="989"/>
      <c r="JW969" s="989"/>
      <c r="JX969" s="989"/>
      <c r="JY969" s="989"/>
      <c r="JZ969" s="989"/>
      <c r="KA969" s="989"/>
      <c r="KB969" s="990"/>
    </row>
    <row r="970" spans="2:288" ht="15" customHeight="1" x14ac:dyDescent="0.25">
      <c r="B970" s="1590" t="s">
        <v>1896</v>
      </c>
      <c r="C970" s="1588" t="str">
        <v/>
      </c>
      <c r="D970" s="1588" t="str">
        <v/>
      </c>
      <c r="E970" s="1588" t="str">
        <v/>
      </c>
      <c r="F970" s="1588" t="str">
        <v/>
      </c>
      <c r="G970" s="1588" t="str">
        <v/>
      </c>
      <c r="H970" s="989"/>
      <c r="I970" s="989"/>
      <c r="J970" s="989"/>
      <c r="K970" s="989"/>
      <c r="L970" s="989"/>
      <c r="M970" s="989"/>
      <c r="N970" s="989"/>
      <c r="O970" s="989"/>
      <c r="P970" s="989"/>
      <c r="Q970" s="989"/>
      <c r="R970" s="989"/>
      <c r="S970" s="989"/>
      <c r="T970" s="989"/>
      <c r="U970" s="989"/>
      <c r="V970" s="989"/>
      <c r="W970" s="989"/>
      <c r="X970" s="989"/>
      <c r="Y970" s="989"/>
      <c r="Z970" s="989"/>
      <c r="AA970" s="989"/>
      <c r="AB970" s="989"/>
      <c r="AC970" s="989"/>
      <c r="AD970" s="989"/>
      <c r="AE970" s="989"/>
      <c r="AF970" s="989"/>
      <c r="AG970" s="989"/>
      <c r="AH970" s="989"/>
      <c r="AI970" s="989"/>
      <c r="AJ970" s="989"/>
      <c r="AK970" s="989"/>
      <c r="AL970" s="989"/>
      <c r="AM970" s="989"/>
      <c r="AN970" s="989"/>
      <c r="AO970" s="989"/>
      <c r="AP970" s="989"/>
      <c r="AQ970" s="989"/>
      <c r="AR970" s="989"/>
      <c r="AS970" s="989"/>
      <c r="AT970" s="989"/>
      <c r="AU970" s="989"/>
      <c r="AV970" s="989"/>
      <c r="AW970" s="989"/>
      <c r="AX970" s="989"/>
      <c r="AY970" s="989"/>
      <c r="AZ970" s="989"/>
      <c r="BA970" s="989"/>
      <c r="BB970" s="989"/>
      <c r="BC970" s="989"/>
      <c r="BD970" s="989"/>
      <c r="BE970" s="989"/>
      <c r="BF970" s="989"/>
      <c r="BG970" s="989"/>
      <c r="BH970" s="989"/>
      <c r="BI970" s="989"/>
      <c r="BJ970" s="989"/>
      <c r="BK970" s="989"/>
      <c r="BL970" s="989"/>
      <c r="BM970" s="989"/>
      <c r="BN970" s="989"/>
      <c r="BO970" s="989"/>
      <c r="BP970" s="989"/>
      <c r="BQ970" s="989"/>
      <c r="BR970" s="989"/>
      <c r="BS970" s="989"/>
      <c r="BT970" s="989"/>
      <c r="BU970" s="989"/>
      <c r="BV970" s="989"/>
      <c r="BW970" s="989"/>
      <c r="BX970" s="989"/>
      <c r="BY970" s="989"/>
      <c r="BZ970" s="989"/>
      <c r="CA970" s="989"/>
      <c r="CB970" s="989"/>
      <c r="CC970" s="989"/>
      <c r="CD970" s="989"/>
      <c r="CE970" s="989"/>
      <c r="CF970" s="989"/>
      <c r="CG970" s="989"/>
      <c r="CH970" s="989"/>
      <c r="CI970" s="989"/>
      <c r="CJ970" s="989"/>
      <c r="CK970" s="989"/>
      <c r="CL970" s="989"/>
      <c r="CM970" s="989"/>
      <c r="CN970" s="989"/>
      <c r="CO970" s="989"/>
      <c r="CP970" s="989"/>
      <c r="CQ970" s="989"/>
      <c r="CR970" s="989"/>
      <c r="CS970" s="989"/>
      <c r="CT970" s="989"/>
      <c r="CU970" s="989"/>
      <c r="CV970" s="989"/>
      <c r="CW970" s="989"/>
      <c r="CX970" s="989"/>
      <c r="CY970" s="989"/>
      <c r="CZ970" s="989"/>
      <c r="DA970" s="989"/>
      <c r="DB970" s="989"/>
      <c r="DC970" s="989"/>
      <c r="DD970" s="989"/>
      <c r="DE970" s="989"/>
      <c r="DF970" s="989"/>
      <c r="DG970" s="989"/>
      <c r="DH970" s="989"/>
      <c r="DI970" s="989"/>
      <c r="DJ970" s="989"/>
      <c r="DK970" s="989"/>
      <c r="DL970" s="989"/>
      <c r="DM970" s="989"/>
      <c r="DN970" s="989"/>
      <c r="DO970" s="989"/>
      <c r="DP970" s="989"/>
      <c r="DQ970" s="989"/>
      <c r="DR970" s="989"/>
      <c r="DS970" s="989"/>
      <c r="DT970" s="989"/>
      <c r="DU970" s="989"/>
      <c r="DV970" s="989"/>
      <c r="DW970" s="989"/>
      <c r="DX970" s="989"/>
      <c r="DY970" s="989"/>
      <c r="DZ970" s="989"/>
      <c r="EA970" s="989"/>
      <c r="EB970" s="989"/>
      <c r="EC970" s="989"/>
      <c r="ED970" s="989"/>
      <c r="EE970" s="989"/>
      <c r="EF970" s="989"/>
      <c r="EG970" s="989"/>
      <c r="EH970" s="989"/>
      <c r="EI970" s="989"/>
      <c r="EJ970" s="989"/>
      <c r="EK970" s="989"/>
      <c r="EL970" s="989"/>
      <c r="EM970" s="989"/>
      <c r="EN970" s="989"/>
      <c r="EO970" s="989"/>
      <c r="EP970" s="989"/>
      <c r="EQ970" s="989"/>
      <c r="ER970" s="989"/>
      <c r="ES970" s="989"/>
      <c r="ET970" s="989"/>
      <c r="EU970" s="989"/>
      <c r="EV970" s="989"/>
      <c r="EW970" s="989"/>
      <c r="EX970" s="989"/>
      <c r="EY970" s="989"/>
      <c r="EZ970" s="989"/>
      <c r="FA970" s="989"/>
      <c r="FB970" s="989"/>
      <c r="FC970" s="989"/>
      <c r="FD970" s="989"/>
      <c r="FE970" s="989"/>
      <c r="FF970" s="989"/>
      <c r="FG970" s="989"/>
      <c r="FH970" s="989"/>
      <c r="FI970" s="989"/>
      <c r="FJ970" s="989"/>
      <c r="FK970" s="989"/>
      <c r="FL970" s="989"/>
      <c r="FM970" s="989"/>
      <c r="FN970" s="989"/>
      <c r="FO970" s="989"/>
      <c r="FP970" s="989"/>
      <c r="FQ970" s="989"/>
      <c r="FR970" s="989"/>
      <c r="FS970" s="989"/>
      <c r="FT970" s="989"/>
      <c r="FU970" s="989"/>
      <c r="FV970" s="989"/>
      <c r="FW970" s="989"/>
      <c r="FX970" s="989"/>
      <c r="FY970" s="989"/>
      <c r="FZ970" s="989"/>
      <c r="GA970" s="989"/>
      <c r="GB970" s="989"/>
      <c r="GC970" s="989"/>
      <c r="GD970" s="989"/>
      <c r="GE970" s="989"/>
      <c r="GF970" s="989"/>
      <c r="GG970" s="989"/>
      <c r="GH970" s="989"/>
      <c r="GI970" s="989"/>
      <c r="GJ970" s="989"/>
      <c r="GK970" s="989"/>
      <c r="GL970" s="989"/>
      <c r="GM970" s="989"/>
      <c r="GN970" s="989"/>
      <c r="GO970" s="989"/>
      <c r="GP970" s="989"/>
      <c r="GQ970" s="989"/>
      <c r="GR970" s="989"/>
      <c r="GS970" s="989"/>
      <c r="GT970" s="989"/>
      <c r="GU970" s="989"/>
      <c r="GV970" s="989"/>
      <c r="GW970" s="989"/>
      <c r="GX970" s="989"/>
      <c r="GY970" s="989"/>
      <c r="GZ970" s="989"/>
      <c r="HA970" s="989"/>
      <c r="HB970" s="989"/>
      <c r="HC970" s="989"/>
      <c r="HD970" s="989"/>
      <c r="HE970" s="989"/>
      <c r="HF970" s="989"/>
      <c r="HG970" s="989"/>
      <c r="HH970" s="989"/>
      <c r="HI970" s="989"/>
      <c r="HJ970" s="989"/>
      <c r="HK970" s="989"/>
      <c r="HL970" s="989"/>
      <c r="HM970" s="989"/>
      <c r="HN970" s="989"/>
      <c r="HO970" s="989"/>
      <c r="HP970" s="989"/>
      <c r="HQ970" s="989"/>
      <c r="HR970" s="989"/>
      <c r="HS970" s="989"/>
      <c r="HT970" s="989"/>
      <c r="HU970" s="989"/>
      <c r="HV970" s="989"/>
      <c r="HW970" s="989"/>
      <c r="HX970" s="989"/>
      <c r="HY970" s="989"/>
      <c r="HZ970" s="989"/>
      <c r="IA970" s="989"/>
      <c r="IB970" s="989"/>
      <c r="IC970" s="989"/>
      <c r="ID970" s="989"/>
      <c r="IE970" s="989"/>
      <c r="IF970" s="989"/>
      <c r="IG970" s="989"/>
      <c r="IH970" s="989"/>
      <c r="II970" s="989"/>
      <c r="IJ970" s="989"/>
      <c r="IK970" s="989"/>
      <c r="IL970" s="989"/>
      <c r="IM970" s="989"/>
      <c r="IN970" s="989"/>
      <c r="IO970" s="989"/>
      <c r="IP970" s="989"/>
      <c r="IQ970" s="989"/>
      <c r="IR970" s="989"/>
      <c r="IS970" s="989"/>
      <c r="IT970" s="989"/>
      <c r="IU970" s="989"/>
      <c r="IV970" s="989"/>
      <c r="IW970" s="989"/>
      <c r="IX970" s="989"/>
      <c r="IY970" s="989"/>
      <c r="IZ970" s="989"/>
      <c r="JA970" s="989"/>
      <c r="JB970" s="989"/>
      <c r="JC970" s="989"/>
      <c r="JD970" s="989"/>
      <c r="JE970" s="989"/>
      <c r="JF970" s="989"/>
      <c r="JG970" s="989"/>
      <c r="JH970" s="989"/>
      <c r="JI970" s="989"/>
      <c r="JJ970" s="989"/>
      <c r="JK970" s="989"/>
      <c r="JL970" s="989"/>
      <c r="JM970" s="989"/>
      <c r="JN970" s="989"/>
      <c r="JO970" s="989"/>
      <c r="JP970" s="989"/>
      <c r="JQ970" s="989"/>
      <c r="JR970" s="989"/>
      <c r="JS970" s="989"/>
      <c r="JT970" s="989"/>
      <c r="JU970" s="989"/>
      <c r="JV970" s="989"/>
      <c r="JW970" s="989"/>
      <c r="JX970" s="989"/>
      <c r="JY970" s="989"/>
      <c r="JZ970" s="989"/>
      <c r="KA970" s="989"/>
      <c r="KB970" s="990"/>
    </row>
    <row r="971" spans="2:288" ht="15" customHeight="1" x14ac:dyDescent="0.25">
      <c r="B971" s="1590" t="s">
        <v>1897</v>
      </c>
      <c r="C971" s="1588" t="str">
        <v/>
      </c>
      <c r="D971" s="1588" t="str">
        <v/>
      </c>
      <c r="E971" s="1588" t="str">
        <v/>
      </c>
      <c r="F971" s="1588" t="str">
        <v/>
      </c>
      <c r="G971" s="1588" t="str">
        <v/>
      </c>
      <c r="H971" s="989"/>
      <c r="I971" s="989"/>
      <c r="J971" s="989"/>
      <c r="K971" s="989"/>
      <c r="L971" s="989"/>
      <c r="M971" s="989"/>
      <c r="N971" s="989"/>
      <c r="O971" s="989"/>
      <c r="P971" s="989"/>
      <c r="Q971" s="989"/>
      <c r="R971" s="989"/>
      <c r="S971" s="989"/>
      <c r="T971" s="989"/>
      <c r="U971" s="989"/>
      <c r="V971" s="989"/>
      <c r="W971" s="989"/>
      <c r="X971" s="989"/>
      <c r="Y971" s="989"/>
      <c r="Z971" s="989"/>
      <c r="AA971" s="989"/>
      <c r="AB971" s="989"/>
      <c r="AC971" s="989"/>
      <c r="AD971" s="989"/>
      <c r="AE971" s="989"/>
      <c r="AF971" s="989"/>
      <c r="AG971" s="989"/>
      <c r="AH971" s="989"/>
      <c r="AI971" s="989"/>
      <c r="AJ971" s="989"/>
      <c r="AK971" s="989"/>
      <c r="AL971" s="989"/>
      <c r="AM971" s="989"/>
      <c r="AN971" s="989"/>
      <c r="AO971" s="989"/>
      <c r="AP971" s="989"/>
      <c r="AQ971" s="989"/>
      <c r="AR971" s="989"/>
      <c r="AS971" s="989"/>
      <c r="AT971" s="989"/>
      <c r="AU971" s="989"/>
      <c r="AV971" s="989"/>
      <c r="AW971" s="989"/>
      <c r="AX971" s="989"/>
      <c r="AY971" s="989"/>
      <c r="AZ971" s="989"/>
      <c r="BA971" s="989"/>
      <c r="BB971" s="989"/>
      <c r="BC971" s="989"/>
      <c r="BD971" s="989"/>
      <c r="BE971" s="989"/>
      <c r="BF971" s="989"/>
      <c r="BG971" s="989"/>
      <c r="BH971" s="989"/>
      <c r="BI971" s="989"/>
      <c r="BJ971" s="989"/>
      <c r="BK971" s="989"/>
      <c r="BL971" s="989"/>
      <c r="BM971" s="989"/>
      <c r="BN971" s="989"/>
      <c r="BO971" s="989"/>
      <c r="BP971" s="989"/>
      <c r="BQ971" s="989"/>
      <c r="BR971" s="989"/>
      <c r="BS971" s="989"/>
      <c r="BT971" s="989"/>
      <c r="BU971" s="989"/>
      <c r="BV971" s="989"/>
      <c r="BW971" s="989"/>
      <c r="BX971" s="989"/>
      <c r="BY971" s="989"/>
      <c r="BZ971" s="989"/>
      <c r="CA971" s="989"/>
      <c r="CB971" s="989"/>
      <c r="CC971" s="989"/>
      <c r="CD971" s="989"/>
      <c r="CE971" s="989"/>
      <c r="CF971" s="989"/>
      <c r="CG971" s="989"/>
      <c r="CH971" s="989"/>
      <c r="CI971" s="989"/>
      <c r="CJ971" s="989"/>
      <c r="CK971" s="989"/>
      <c r="CL971" s="989"/>
      <c r="CM971" s="989"/>
      <c r="CN971" s="989"/>
      <c r="CO971" s="989"/>
      <c r="CP971" s="989"/>
      <c r="CQ971" s="989"/>
      <c r="CR971" s="989"/>
      <c r="CS971" s="989"/>
      <c r="CT971" s="989"/>
      <c r="CU971" s="989"/>
      <c r="CV971" s="989"/>
      <c r="CW971" s="989"/>
      <c r="CX971" s="989"/>
      <c r="CY971" s="989"/>
      <c r="CZ971" s="989"/>
      <c r="DA971" s="989"/>
      <c r="DB971" s="989"/>
      <c r="DC971" s="989"/>
      <c r="DD971" s="989"/>
      <c r="DE971" s="989"/>
      <c r="DF971" s="989"/>
      <c r="DG971" s="989"/>
      <c r="DH971" s="989"/>
      <c r="DI971" s="989"/>
      <c r="DJ971" s="989"/>
      <c r="DK971" s="989"/>
      <c r="DL971" s="989"/>
      <c r="DM971" s="989"/>
      <c r="DN971" s="989"/>
      <c r="DO971" s="989"/>
      <c r="DP971" s="989"/>
      <c r="DQ971" s="989"/>
      <c r="DR971" s="989"/>
      <c r="DS971" s="989"/>
      <c r="DT971" s="989"/>
      <c r="DU971" s="989"/>
      <c r="DV971" s="989"/>
      <c r="DW971" s="989"/>
      <c r="DX971" s="989"/>
      <c r="DY971" s="989"/>
      <c r="DZ971" s="989"/>
      <c r="EA971" s="989"/>
      <c r="EB971" s="989"/>
      <c r="EC971" s="989"/>
      <c r="ED971" s="989"/>
      <c r="EE971" s="989"/>
      <c r="EF971" s="989"/>
      <c r="EG971" s="989"/>
      <c r="EH971" s="989"/>
      <c r="EI971" s="989"/>
      <c r="EJ971" s="989"/>
      <c r="EK971" s="989"/>
      <c r="EL971" s="989"/>
      <c r="EM971" s="989"/>
      <c r="EN971" s="989"/>
      <c r="EO971" s="989"/>
      <c r="EP971" s="989"/>
      <c r="EQ971" s="989"/>
      <c r="ER971" s="989"/>
      <c r="ES971" s="989"/>
      <c r="ET971" s="989"/>
      <c r="EU971" s="989"/>
      <c r="EV971" s="989"/>
      <c r="EW971" s="989"/>
      <c r="EX971" s="989"/>
      <c r="EY971" s="989"/>
      <c r="EZ971" s="989"/>
      <c r="FA971" s="989"/>
      <c r="FB971" s="989"/>
      <c r="FC971" s="989"/>
      <c r="FD971" s="989"/>
      <c r="FE971" s="989"/>
      <c r="FF971" s="989"/>
      <c r="FG971" s="989"/>
      <c r="FH971" s="989"/>
      <c r="FI971" s="989"/>
      <c r="FJ971" s="989"/>
      <c r="FK971" s="989"/>
      <c r="FL971" s="989"/>
      <c r="FM971" s="989"/>
      <c r="FN971" s="989"/>
      <c r="FO971" s="989"/>
      <c r="FP971" s="989"/>
      <c r="FQ971" s="989"/>
      <c r="FR971" s="989"/>
      <c r="FS971" s="989"/>
      <c r="FT971" s="989"/>
      <c r="FU971" s="989"/>
      <c r="FV971" s="989"/>
      <c r="FW971" s="989"/>
      <c r="FX971" s="989"/>
      <c r="FY971" s="989"/>
      <c r="FZ971" s="989"/>
      <c r="GA971" s="989"/>
      <c r="GB971" s="989"/>
      <c r="GC971" s="989"/>
      <c r="GD971" s="989"/>
      <c r="GE971" s="989"/>
      <c r="GF971" s="989"/>
      <c r="GG971" s="989"/>
      <c r="GH971" s="989"/>
      <c r="GI971" s="989"/>
      <c r="GJ971" s="989"/>
      <c r="GK971" s="989"/>
      <c r="GL971" s="989"/>
      <c r="GM971" s="989"/>
      <c r="GN971" s="989"/>
      <c r="GO971" s="989"/>
      <c r="GP971" s="989"/>
      <c r="GQ971" s="989"/>
      <c r="GR971" s="989"/>
      <c r="GS971" s="989"/>
      <c r="GT971" s="989"/>
      <c r="GU971" s="989"/>
      <c r="GV971" s="989"/>
      <c r="GW971" s="989"/>
      <c r="GX971" s="989"/>
      <c r="GY971" s="989"/>
      <c r="GZ971" s="989"/>
      <c r="HA971" s="989"/>
      <c r="HB971" s="989"/>
      <c r="HC971" s="989"/>
      <c r="HD971" s="989"/>
      <c r="HE971" s="989"/>
      <c r="HF971" s="989"/>
      <c r="HG971" s="989"/>
      <c r="HH971" s="989"/>
      <c r="HI971" s="989"/>
      <c r="HJ971" s="989"/>
      <c r="HK971" s="989"/>
      <c r="HL971" s="989"/>
      <c r="HM971" s="989"/>
      <c r="HN971" s="989"/>
      <c r="HO971" s="989"/>
      <c r="HP971" s="989"/>
      <c r="HQ971" s="989"/>
      <c r="HR971" s="989"/>
      <c r="HS971" s="989"/>
      <c r="HT971" s="989"/>
      <c r="HU971" s="989"/>
      <c r="HV971" s="989"/>
      <c r="HW971" s="989"/>
      <c r="HX971" s="989"/>
      <c r="HY971" s="989"/>
      <c r="HZ971" s="989"/>
      <c r="IA971" s="989"/>
      <c r="IB971" s="989"/>
      <c r="IC971" s="989"/>
      <c r="ID971" s="989"/>
      <c r="IE971" s="989"/>
      <c r="IF971" s="989"/>
      <c r="IG971" s="989"/>
      <c r="IH971" s="989"/>
      <c r="II971" s="989"/>
      <c r="IJ971" s="989"/>
      <c r="IK971" s="989"/>
      <c r="IL971" s="989"/>
      <c r="IM971" s="989"/>
      <c r="IN971" s="989"/>
      <c r="IO971" s="989"/>
      <c r="IP971" s="989"/>
      <c r="IQ971" s="989"/>
      <c r="IR971" s="989"/>
      <c r="IS971" s="989"/>
      <c r="IT971" s="989"/>
      <c r="IU971" s="989"/>
      <c r="IV971" s="989"/>
      <c r="IW971" s="989"/>
      <c r="IX971" s="989"/>
      <c r="IY971" s="989"/>
      <c r="IZ971" s="989"/>
      <c r="JA971" s="989"/>
      <c r="JB971" s="989"/>
      <c r="JC971" s="989"/>
      <c r="JD971" s="989"/>
      <c r="JE971" s="989"/>
      <c r="JF971" s="989"/>
      <c r="JG971" s="989"/>
      <c r="JH971" s="989"/>
      <c r="JI971" s="989"/>
      <c r="JJ971" s="989"/>
      <c r="JK971" s="989"/>
      <c r="JL971" s="989"/>
      <c r="JM971" s="989"/>
      <c r="JN971" s="989"/>
      <c r="JO971" s="989"/>
      <c r="JP971" s="989"/>
      <c r="JQ971" s="989"/>
      <c r="JR971" s="989"/>
      <c r="JS971" s="989"/>
      <c r="JT971" s="989"/>
      <c r="JU971" s="989"/>
      <c r="JV971" s="989"/>
      <c r="JW971" s="989"/>
      <c r="JX971" s="989"/>
      <c r="JY971" s="989"/>
      <c r="JZ971" s="989"/>
      <c r="KA971" s="989"/>
      <c r="KB971" s="990"/>
    </row>
    <row r="972" spans="2:288" ht="15" customHeight="1" x14ac:dyDescent="0.25">
      <c r="B972" s="1590" t="s">
        <v>1898</v>
      </c>
      <c r="C972" s="1588" t="str">
        <v/>
      </c>
      <c r="D972" s="1588" t="str">
        <v/>
      </c>
      <c r="E972" s="1588" t="str">
        <v/>
      </c>
      <c r="F972" s="1588" t="str">
        <v/>
      </c>
      <c r="G972" s="1588" t="str">
        <v/>
      </c>
      <c r="H972" s="989"/>
      <c r="I972" s="989"/>
      <c r="J972" s="989"/>
      <c r="K972" s="989"/>
      <c r="L972" s="989"/>
      <c r="M972" s="989"/>
      <c r="N972" s="989"/>
      <c r="O972" s="989"/>
      <c r="P972" s="989"/>
      <c r="Q972" s="989"/>
      <c r="R972" s="989"/>
      <c r="S972" s="989"/>
      <c r="T972" s="989"/>
      <c r="U972" s="989"/>
      <c r="V972" s="989"/>
      <c r="W972" s="989"/>
      <c r="X972" s="989"/>
      <c r="Y972" s="989"/>
      <c r="Z972" s="989"/>
      <c r="AA972" s="989"/>
      <c r="AB972" s="989"/>
      <c r="AC972" s="989"/>
      <c r="AD972" s="989"/>
      <c r="AE972" s="989"/>
      <c r="AF972" s="989"/>
      <c r="AG972" s="989"/>
      <c r="AH972" s="989"/>
      <c r="AI972" s="989"/>
      <c r="AJ972" s="989"/>
      <c r="AK972" s="989"/>
      <c r="AL972" s="989"/>
      <c r="AM972" s="989"/>
      <c r="AN972" s="989"/>
      <c r="AO972" s="989"/>
      <c r="AP972" s="989"/>
      <c r="AQ972" s="989"/>
      <c r="AR972" s="989"/>
      <c r="AS972" s="989"/>
      <c r="AT972" s="989"/>
      <c r="AU972" s="989"/>
      <c r="AV972" s="989"/>
      <c r="AW972" s="989"/>
      <c r="AX972" s="989"/>
      <c r="AY972" s="989"/>
      <c r="AZ972" s="989"/>
      <c r="BA972" s="989"/>
      <c r="BB972" s="989"/>
      <c r="BC972" s="989"/>
      <c r="BD972" s="989"/>
      <c r="BE972" s="989"/>
      <c r="BF972" s="989"/>
      <c r="BG972" s="989"/>
      <c r="BH972" s="989"/>
      <c r="BI972" s="989"/>
      <c r="BJ972" s="989"/>
      <c r="BK972" s="989"/>
      <c r="BL972" s="989"/>
      <c r="BM972" s="989"/>
      <c r="BN972" s="989"/>
      <c r="BO972" s="989"/>
      <c r="BP972" s="989"/>
      <c r="BQ972" s="989"/>
      <c r="BR972" s="989"/>
      <c r="BS972" s="989"/>
      <c r="BT972" s="989"/>
      <c r="BU972" s="989"/>
      <c r="BV972" s="989"/>
      <c r="BW972" s="989"/>
      <c r="BX972" s="989"/>
      <c r="BY972" s="989"/>
      <c r="BZ972" s="989"/>
      <c r="CA972" s="989"/>
      <c r="CB972" s="989"/>
      <c r="CC972" s="989"/>
      <c r="CD972" s="989"/>
      <c r="CE972" s="989"/>
      <c r="CF972" s="989"/>
      <c r="CG972" s="989"/>
      <c r="CH972" s="989"/>
      <c r="CI972" s="989"/>
      <c r="CJ972" s="989"/>
      <c r="CK972" s="989"/>
      <c r="CL972" s="989"/>
      <c r="CM972" s="989"/>
      <c r="CN972" s="989"/>
      <c r="CO972" s="989"/>
      <c r="CP972" s="989"/>
      <c r="CQ972" s="989"/>
      <c r="CR972" s="989"/>
      <c r="CS972" s="989"/>
      <c r="CT972" s="989"/>
      <c r="CU972" s="989"/>
      <c r="CV972" s="989"/>
      <c r="CW972" s="989"/>
      <c r="CX972" s="989"/>
      <c r="CY972" s="989"/>
      <c r="CZ972" s="989"/>
      <c r="DA972" s="989"/>
      <c r="DB972" s="989"/>
      <c r="DC972" s="989"/>
      <c r="DD972" s="989"/>
      <c r="DE972" s="989"/>
      <c r="DF972" s="989"/>
      <c r="DG972" s="989"/>
      <c r="DH972" s="989"/>
      <c r="DI972" s="989"/>
      <c r="DJ972" s="989"/>
      <c r="DK972" s="989"/>
      <c r="DL972" s="989"/>
      <c r="DM972" s="989"/>
      <c r="DN972" s="989"/>
      <c r="DO972" s="989"/>
      <c r="DP972" s="989"/>
      <c r="DQ972" s="989"/>
      <c r="DR972" s="989"/>
      <c r="DS972" s="989"/>
      <c r="DT972" s="989"/>
      <c r="DU972" s="989"/>
      <c r="DV972" s="989"/>
      <c r="DW972" s="989"/>
      <c r="DX972" s="989"/>
      <c r="DY972" s="989"/>
      <c r="DZ972" s="989"/>
      <c r="EA972" s="989"/>
      <c r="EB972" s="989"/>
      <c r="EC972" s="989"/>
      <c r="ED972" s="989"/>
      <c r="EE972" s="989"/>
      <c r="EF972" s="989"/>
      <c r="EG972" s="989"/>
      <c r="EH972" s="989"/>
      <c r="EI972" s="989"/>
      <c r="EJ972" s="989"/>
      <c r="EK972" s="989"/>
      <c r="EL972" s="989"/>
      <c r="EM972" s="989"/>
      <c r="EN972" s="989"/>
      <c r="EO972" s="989"/>
      <c r="EP972" s="989"/>
      <c r="EQ972" s="989"/>
      <c r="ER972" s="989"/>
      <c r="ES972" s="989"/>
      <c r="ET972" s="989"/>
      <c r="EU972" s="989"/>
      <c r="EV972" s="989"/>
      <c r="EW972" s="989"/>
      <c r="EX972" s="989"/>
      <c r="EY972" s="989"/>
      <c r="EZ972" s="989"/>
      <c r="FA972" s="989"/>
      <c r="FB972" s="989"/>
      <c r="FC972" s="989"/>
      <c r="FD972" s="989"/>
      <c r="FE972" s="989"/>
      <c r="FF972" s="989"/>
      <c r="FG972" s="989"/>
      <c r="FH972" s="989"/>
      <c r="FI972" s="989"/>
      <c r="FJ972" s="989"/>
      <c r="FK972" s="989"/>
      <c r="FL972" s="989"/>
      <c r="FM972" s="989"/>
      <c r="FN972" s="989"/>
      <c r="FO972" s="989"/>
      <c r="FP972" s="989"/>
      <c r="FQ972" s="989"/>
      <c r="FR972" s="989"/>
      <c r="FS972" s="989"/>
      <c r="FT972" s="989"/>
      <c r="FU972" s="989"/>
      <c r="FV972" s="989"/>
      <c r="FW972" s="989"/>
      <c r="FX972" s="989"/>
      <c r="FY972" s="989"/>
      <c r="FZ972" s="989"/>
      <c r="GA972" s="989"/>
      <c r="GB972" s="989"/>
      <c r="GC972" s="989"/>
      <c r="GD972" s="989"/>
      <c r="GE972" s="989"/>
      <c r="GF972" s="989"/>
      <c r="GG972" s="989"/>
      <c r="GH972" s="989"/>
      <c r="GI972" s="989"/>
      <c r="GJ972" s="989"/>
      <c r="GK972" s="989"/>
      <c r="GL972" s="989"/>
      <c r="GM972" s="989"/>
      <c r="GN972" s="989"/>
      <c r="GO972" s="989"/>
      <c r="GP972" s="989"/>
      <c r="GQ972" s="989"/>
      <c r="GR972" s="989"/>
      <c r="GS972" s="989"/>
      <c r="GT972" s="989"/>
      <c r="GU972" s="989"/>
      <c r="GV972" s="989"/>
      <c r="GW972" s="989"/>
      <c r="GX972" s="989"/>
      <c r="GY972" s="989"/>
      <c r="GZ972" s="989"/>
      <c r="HA972" s="989"/>
      <c r="HB972" s="989"/>
      <c r="HC972" s="989"/>
      <c r="HD972" s="989"/>
      <c r="HE972" s="989"/>
      <c r="HF972" s="989"/>
      <c r="HG972" s="989"/>
      <c r="HH972" s="989"/>
      <c r="HI972" s="989"/>
      <c r="HJ972" s="989"/>
      <c r="HK972" s="989"/>
      <c r="HL972" s="989"/>
      <c r="HM972" s="989"/>
      <c r="HN972" s="989"/>
      <c r="HO972" s="989"/>
      <c r="HP972" s="989"/>
      <c r="HQ972" s="989"/>
      <c r="HR972" s="989"/>
      <c r="HS972" s="989"/>
      <c r="HT972" s="989"/>
      <c r="HU972" s="989"/>
      <c r="HV972" s="989"/>
      <c r="HW972" s="989"/>
      <c r="HX972" s="989"/>
      <c r="HY972" s="989"/>
      <c r="HZ972" s="989"/>
      <c r="IA972" s="989"/>
      <c r="IB972" s="989"/>
      <c r="IC972" s="989"/>
      <c r="ID972" s="989"/>
      <c r="IE972" s="989"/>
      <c r="IF972" s="989"/>
      <c r="IG972" s="989"/>
      <c r="IH972" s="989"/>
      <c r="II972" s="989"/>
      <c r="IJ972" s="989"/>
      <c r="IK972" s="989"/>
      <c r="IL972" s="989"/>
      <c r="IM972" s="989"/>
      <c r="IN972" s="989"/>
      <c r="IO972" s="989"/>
      <c r="IP972" s="989"/>
      <c r="IQ972" s="989"/>
      <c r="IR972" s="989"/>
      <c r="IS972" s="989"/>
      <c r="IT972" s="989"/>
      <c r="IU972" s="989"/>
      <c r="IV972" s="989"/>
      <c r="IW972" s="989"/>
      <c r="IX972" s="989"/>
      <c r="IY972" s="989"/>
      <c r="IZ972" s="989"/>
      <c r="JA972" s="989"/>
      <c r="JB972" s="989"/>
      <c r="JC972" s="989"/>
      <c r="JD972" s="989"/>
      <c r="JE972" s="989"/>
      <c r="JF972" s="989"/>
      <c r="JG972" s="989"/>
      <c r="JH972" s="989"/>
      <c r="JI972" s="989"/>
      <c r="JJ972" s="989"/>
      <c r="JK972" s="989"/>
      <c r="JL972" s="989"/>
      <c r="JM972" s="989"/>
      <c r="JN972" s="989"/>
      <c r="JO972" s="989"/>
      <c r="JP972" s="989"/>
      <c r="JQ972" s="989"/>
      <c r="JR972" s="989"/>
      <c r="JS972" s="989"/>
      <c r="JT972" s="989"/>
      <c r="JU972" s="989"/>
      <c r="JV972" s="989"/>
      <c r="JW972" s="989"/>
      <c r="JX972" s="989"/>
      <c r="JY972" s="989"/>
      <c r="JZ972" s="989"/>
      <c r="KA972" s="989"/>
      <c r="KB972" s="990"/>
    </row>
    <row r="973" spans="2:288" ht="15" customHeight="1" x14ac:dyDescent="0.25">
      <c r="B973" s="1590" t="s">
        <v>1899</v>
      </c>
      <c r="C973" s="1588" t="str">
        <v/>
      </c>
      <c r="D973" s="1588" t="str">
        <v/>
      </c>
      <c r="E973" s="1588" t="str">
        <v/>
      </c>
      <c r="F973" s="1588" t="str">
        <v/>
      </c>
      <c r="G973" s="1588" t="str">
        <v/>
      </c>
      <c r="H973" s="989"/>
      <c r="I973" s="989"/>
      <c r="J973" s="989"/>
      <c r="K973" s="989"/>
      <c r="L973" s="989"/>
      <c r="M973" s="989"/>
      <c r="N973" s="989"/>
      <c r="O973" s="989"/>
      <c r="P973" s="989"/>
      <c r="Q973" s="989"/>
      <c r="R973" s="989"/>
      <c r="S973" s="989"/>
      <c r="T973" s="989"/>
      <c r="U973" s="989"/>
      <c r="V973" s="989"/>
      <c r="W973" s="989"/>
      <c r="X973" s="989"/>
      <c r="Y973" s="989"/>
      <c r="Z973" s="989"/>
      <c r="AA973" s="989"/>
      <c r="AB973" s="989"/>
      <c r="AC973" s="989"/>
      <c r="AD973" s="989"/>
      <c r="AE973" s="989"/>
      <c r="AF973" s="989"/>
      <c r="AG973" s="989"/>
      <c r="AH973" s="989"/>
      <c r="AI973" s="989"/>
      <c r="AJ973" s="989"/>
      <c r="AK973" s="989"/>
      <c r="AL973" s="989"/>
      <c r="AM973" s="989"/>
      <c r="AN973" s="989"/>
      <c r="AO973" s="989"/>
      <c r="AP973" s="989"/>
      <c r="AQ973" s="989"/>
      <c r="AR973" s="989"/>
      <c r="AS973" s="989"/>
      <c r="AT973" s="989"/>
      <c r="AU973" s="989"/>
      <c r="AV973" s="989"/>
      <c r="AW973" s="989"/>
      <c r="AX973" s="989"/>
      <c r="AY973" s="989"/>
      <c r="AZ973" s="989"/>
      <c r="BA973" s="989"/>
      <c r="BB973" s="989"/>
      <c r="BC973" s="989"/>
      <c r="BD973" s="989"/>
      <c r="BE973" s="989"/>
      <c r="BF973" s="989"/>
      <c r="BG973" s="989"/>
      <c r="BH973" s="989"/>
      <c r="BI973" s="989"/>
      <c r="BJ973" s="989"/>
      <c r="BK973" s="989"/>
      <c r="BL973" s="989"/>
      <c r="BM973" s="989"/>
      <c r="BN973" s="989"/>
      <c r="BO973" s="989"/>
      <c r="BP973" s="989"/>
      <c r="BQ973" s="989"/>
      <c r="BR973" s="989"/>
      <c r="BS973" s="989"/>
      <c r="BT973" s="989"/>
      <c r="BU973" s="989"/>
      <c r="BV973" s="989"/>
      <c r="BW973" s="989"/>
      <c r="BX973" s="989"/>
      <c r="BY973" s="989"/>
      <c r="BZ973" s="989"/>
      <c r="CA973" s="989"/>
      <c r="CB973" s="989"/>
      <c r="CC973" s="989"/>
      <c r="CD973" s="989"/>
      <c r="CE973" s="989"/>
      <c r="CF973" s="989"/>
      <c r="CG973" s="989"/>
      <c r="CH973" s="989"/>
      <c r="CI973" s="989"/>
      <c r="CJ973" s="989"/>
      <c r="CK973" s="989"/>
      <c r="CL973" s="989"/>
      <c r="CM973" s="989"/>
      <c r="CN973" s="989"/>
      <c r="CO973" s="989"/>
      <c r="CP973" s="989"/>
      <c r="CQ973" s="989"/>
      <c r="CR973" s="989"/>
      <c r="CS973" s="989"/>
      <c r="CT973" s="989"/>
      <c r="CU973" s="989"/>
      <c r="CV973" s="989"/>
      <c r="CW973" s="989"/>
      <c r="CX973" s="989"/>
      <c r="CY973" s="989"/>
      <c r="CZ973" s="989"/>
      <c r="DA973" s="989"/>
      <c r="DB973" s="989"/>
      <c r="DC973" s="989"/>
      <c r="DD973" s="989"/>
      <c r="DE973" s="989"/>
      <c r="DF973" s="989"/>
      <c r="DG973" s="989"/>
      <c r="DH973" s="989"/>
      <c r="DI973" s="989"/>
      <c r="DJ973" s="989"/>
      <c r="DK973" s="989"/>
      <c r="DL973" s="989"/>
      <c r="DM973" s="989"/>
      <c r="DN973" s="989"/>
      <c r="DO973" s="989"/>
      <c r="DP973" s="989"/>
      <c r="DQ973" s="989"/>
      <c r="DR973" s="989"/>
      <c r="DS973" s="989"/>
      <c r="DT973" s="989"/>
      <c r="DU973" s="989"/>
      <c r="DV973" s="989"/>
      <c r="DW973" s="989"/>
      <c r="DX973" s="989"/>
      <c r="DY973" s="989"/>
      <c r="DZ973" s="989"/>
      <c r="EA973" s="989"/>
      <c r="EB973" s="989"/>
      <c r="EC973" s="989"/>
      <c r="ED973" s="989"/>
      <c r="EE973" s="989"/>
      <c r="EF973" s="989"/>
      <c r="EG973" s="989"/>
      <c r="EH973" s="989"/>
      <c r="EI973" s="989"/>
      <c r="EJ973" s="989"/>
      <c r="EK973" s="989"/>
      <c r="EL973" s="989"/>
      <c r="EM973" s="989"/>
      <c r="EN973" s="989"/>
      <c r="EO973" s="989"/>
      <c r="EP973" s="989"/>
      <c r="EQ973" s="989"/>
      <c r="ER973" s="989"/>
      <c r="ES973" s="989"/>
      <c r="ET973" s="989"/>
      <c r="EU973" s="989"/>
      <c r="EV973" s="989"/>
      <c r="EW973" s="989"/>
      <c r="EX973" s="989"/>
      <c r="EY973" s="989"/>
      <c r="EZ973" s="989"/>
      <c r="FA973" s="989"/>
      <c r="FB973" s="989"/>
      <c r="FC973" s="989"/>
      <c r="FD973" s="989"/>
      <c r="FE973" s="989"/>
      <c r="FF973" s="989"/>
      <c r="FG973" s="989"/>
      <c r="FH973" s="989"/>
      <c r="FI973" s="989"/>
      <c r="FJ973" s="989"/>
      <c r="FK973" s="989"/>
      <c r="FL973" s="989"/>
      <c r="FM973" s="989"/>
      <c r="FN973" s="989"/>
      <c r="FO973" s="989"/>
      <c r="FP973" s="989"/>
      <c r="FQ973" s="989"/>
      <c r="FR973" s="989"/>
      <c r="FS973" s="989"/>
      <c r="FT973" s="989"/>
      <c r="FU973" s="989"/>
      <c r="FV973" s="989"/>
      <c r="FW973" s="989"/>
      <c r="FX973" s="989"/>
      <c r="FY973" s="989"/>
      <c r="FZ973" s="989"/>
      <c r="GA973" s="989"/>
      <c r="GB973" s="989"/>
      <c r="GC973" s="989"/>
      <c r="GD973" s="989"/>
      <c r="GE973" s="989"/>
      <c r="GF973" s="989"/>
      <c r="GG973" s="989"/>
      <c r="GH973" s="989"/>
      <c r="GI973" s="989"/>
      <c r="GJ973" s="989"/>
      <c r="GK973" s="989"/>
      <c r="GL973" s="989"/>
      <c r="GM973" s="989"/>
      <c r="GN973" s="989"/>
      <c r="GO973" s="989"/>
      <c r="GP973" s="989"/>
      <c r="GQ973" s="989"/>
      <c r="GR973" s="989"/>
      <c r="GS973" s="989"/>
      <c r="GT973" s="989"/>
      <c r="GU973" s="989"/>
      <c r="GV973" s="989"/>
      <c r="GW973" s="989"/>
      <c r="GX973" s="989"/>
      <c r="GY973" s="989"/>
      <c r="GZ973" s="989"/>
      <c r="HA973" s="989"/>
      <c r="HB973" s="989"/>
      <c r="HC973" s="989"/>
      <c r="HD973" s="989"/>
      <c r="HE973" s="989"/>
      <c r="HF973" s="989"/>
      <c r="HG973" s="989"/>
      <c r="HH973" s="989"/>
      <c r="HI973" s="989"/>
      <c r="HJ973" s="989"/>
      <c r="HK973" s="989"/>
      <c r="HL973" s="989"/>
      <c r="HM973" s="989"/>
      <c r="HN973" s="989"/>
      <c r="HO973" s="989"/>
      <c r="HP973" s="989"/>
      <c r="HQ973" s="989"/>
      <c r="HR973" s="989"/>
      <c r="HS973" s="989"/>
      <c r="HT973" s="989"/>
      <c r="HU973" s="989"/>
      <c r="HV973" s="989"/>
      <c r="HW973" s="989"/>
      <c r="HX973" s="989"/>
      <c r="HY973" s="989"/>
      <c r="HZ973" s="989"/>
      <c r="IA973" s="989"/>
      <c r="IB973" s="989"/>
      <c r="IC973" s="989"/>
      <c r="ID973" s="989"/>
      <c r="IE973" s="989"/>
      <c r="IF973" s="989"/>
      <c r="IG973" s="989"/>
      <c r="IH973" s="989"/>
      <c r="II973" s="989"/>
      <c r="IJ973" s="989"/>
      <c r="IK973" s="989"/>
      <c r="IL973" s="989"/>
      <c r="IM973" s="989"/>
      <c r="IN973" s="989"/>
      <c r="IO973" s="989"/>
      <c r="IP973" s="989"/>
      <c r="IQ973" s="989"/>
      <c r="IR973" s="989"/>
      <c r="IS973" s="989"/>
      <c r="IT973" s="989"/>
      <c r="IU973" s="989"/>
      <c r="IV973" s="989"/>
      <c r="IW973" s="989"/>
      <c r="IX973" s="989"/>
      <c r="IY973" s="989"/>
      <c r="IZ973" s="989"/>
      <c r="JA973" s="989"/>
      <c r="JB973" s="989"/>
      <c r="JC973" s="989"/>
      <c r="JD973" s="989"/>
      <c r="JE973" s="989"/>
      <c r="JF973" s="989"/>
      <c r="JG973" s="989"/>
      <c r="JH973" s="989"/>
      <c r="JI973" s="989"/>
      <c r="JJ973" s="989"/>
      <c r="JK973" s="989"/>
      <c r="JL973" s="989"/>
      <c r="JM973" s="989"/>
      <c r="JN973" s="989"/>
      <c r="JO973" s="989"/>
      <c r="JP973" s="989"/>
      <c r="JQ973" s="989"/>
      <c r="JR973" s="989"/>
      <c r="JS973" s="989"/>
      <c r="JT973" s="989"/>
      <c r="JU973" s="989"/>
      <c r="JV973" s="989"/>
      <c r="JW973" s="989"/>
      <c r="JX973" s="989"/>
      <c r="JY973" s="989"/>
      <c r="JZ973" s="989"/>
      <c r="KA973" s="989"/>
      <c r="KB973" s="990"/>
    </row>
    <row r="974" spans="2:288" ht="15" customHeight="1" x14ac:dyDescent="0.25">
      <c r="B974" s="1590" t="s">
        <v>1900</v>
      </c>
      <c r="C974" s="1588" t="str">
        <v/>
      </c>
      <c r="D974" s="1588" t="str">
        <v/>
      </c>
      <c r="E974" s="1588" t="str">
        <v/>
      </c>
      <c r="F974" s="1588" t="str">
        <v/>
      </c>
      <c r="G974" s="1588" t="str">
        <v/>
      </c>
      <c r="H974" s="989"/>
      <c r="I974" s="989"/>
      <c r="J974" s="989"/>
      <c r="K974" s="989"/>
      <c r="L974" s="989"/>
      <c r="M974" s="989"/>
      <c r="N974" s="989"/>
      <c r="O974" s="989"/>
      <c r="P974" s="989"/>
      <c r="Q974" s="989"/>
      <c r="R974" s="989"/>
      <c r="S974" s="989"/>
      <c r="T974" s="989"/>
      <c r="U974" s="989"/>
      <c r="V974" s="989"/>
      <c r="W974" s="989"/>
      <c r="X974" s="989"/>
      <c r="Y974" s="989"/>
      <c r="Z974" s="989"/>
      <c r="AA974" s="989"/>
      <c r="AB974" s="989"/>
      <c r="AC974" s="989"/>
      <c r="AD974" s="989"/>
      <c r="AE974" s="989"/>
      <c r="AF974" s="989"/>
      <c r="AG974" s="989"/>
      <c r="AH974" s="989"/>
      <c r="AI974" s="989"/>
      <c r="AJ974" s="989"/>
      <c r="AK974" s="989"/>
      <c r="AL974" s="989"/>
      <c r="AM974" s="989"/>
      <c r="AN974" s="989"/>
      <c r="AO974" s="989"/>
      <c r="AP974" s="989"/>
      <c r="AQ974" s="989"/>
      <c r="AR974" s="989"/>
      <c r="AS974" s="989"/>
      <c r="AT974" s="989"/>
      <c r="AU974" s="989"/>
      <c r="AV974" s="989"/>
      <c r="AW974" s="989"/>
      <c r="AX974" s="989"/>
      <c r="AY974" s="989"/>
      <c r="AZ974" s="989"/>
      <c r="BA974" s="989"/>
      <c r="BB974" s="989"/>
      <c r="BC974" s="989"/>
      <c r="BD974" s="989"/>
      <c r="BE974" s="989"/>
      <c r="BF974" s="989"/>
      <c r="BG974" s="989"/>
      <c r="BH974" s="989"/>
      <c r="BI974" s="989"/>
      <c r="BJ974" s="989"/>
      <c r="BK974" s="989"/>
      <c r="BL974" s="989"/>
      <c r="BM974" s="989"/>
      <c r="BN974" s="989"/>
      <c r="BO974" s="989"/>
      <c r="BP974" s="989"/>
      <c r="BQ974" s="989"/>
      <c r="BR974" s="989"/>
      <c r="BS974" s="989"/>
      <c r="BT974" s="989"/>
      <c r="BU974" s="989"/>
      <c r="BV974" s="989"/>
      <c r="BW974" s="989"/>
      <c r="BX974" s="989"/>
      <c r="BY974" s="989"/>
      <c r="BZ974" s="989"/>
      <c r="CA974" s="989"/>
      <c r="CB974" s="989"/>
      <c r="CC974" s="989"/>
      <c r="CD974" s="989"/>
      <c r="CE974" s="989"/>
      <c r="CF974" s="989"/>
      <c r="CG974" s="989"/>
      <c r="CH974" s="989"/>
      <c r="CI974" s="989"/>
      <c r="CJ974" s="989"/>
      <c r="CK974" s="989"/>
      <c r="CL974" s="989"/>
      <c r="CM974" s="989"/>
      <c r="CN974" s="989"/>
      <c r="CO974" s="989"/>
      <c r="CP974" s="989"/>
      <c r="CQ974" s="989"/>
      <c r="CR974" s="989"/>
      <c r="CS974" s="989"/>
      <c r="CT974" s="989"/>
      <c r="CU974" s="989"/>
      <c r="CV974" s="989"/>
      <c r="CW974" s="989"/>
      <c r="CX974" s="989"/>
      <c r="CY974" s="989"/>
      <c r="CZ974" s="989"/>
      <c r="DA974" s="989"/>
      <c r="DB974" s="989"/>
      <c r="DC974" s="989"/>
      <c r="DD974" s="989"/>
      <c r="DE974" s="989"/>
      <c r="DF974" s="989"/>
      <c r="DG974" s="989"/>
      <c r="DH974" s="989"/>
      <c r="DI974" s="989"/>
      <c r="DJ974" s="989"/>
      <c r="DK974" s="989"/>
      <c r="DL974" s="989"/>
      <c r="DM974" s="989"/>
      <c r="DN974" s="989"/>
      <c r="DO974" s="989"/>
      <c r="DP974" s="989"/>
      <c r="DQ974" s="989"/>
      <c r="DR974" s="989"/>
      <c r="DS974" s="989"/>
      <c r="DT974" s="989"/>
      <c r="DU974" s="989"/>
      <c r="DV974" s="989"/>
      <c r="DW974" s="989"/>
      <c r="DX974" s="989"/>
      <c r="DY974" s="989"/>
      <c r="DZ974" s="989"/>
      <c r="EA974" s="989"/>
      <c r="EB974" s="989"/>
      <c r="EC974" s="989"/>
      <c r="ED974" s="989"/>
      <c r="EE974" s="989"/>
      <c r="EF974" s="989"/>
      <c r="EG974" s="989"/>
      <c r="EH974" s="989"/>
      <c r="EI974" s="989"/>
      <c r="EJ974" s="989"/>
      <c r="EK974" s="989"/>
      <c r="EL974" s="989"/>
      <c r="EM974" s="989"/>
      <c r="EN974" s="989"/>
      <c r="EO974" s="989"/>
      <c r="EP974" s="989"/>
      <c r="EQ974" s="989"/>
      <c r="ER974" s="989"/>
      <c r="ES974" s="989"/>
      <c r="ET974" s="989"/>
      <c r="EU974" s="989"/>
      <c r="EV974" s="989"/>
      <c r="EW974" s="989"/>
      <c r="EX974" s="989"/>
      <c r="EY974" s="989"/>
      <c r="EZ974" s="989"/>
      <c r="FA974" s="989"/>
      <c r="FB974" s="989"/>
      <c r="FC974" s="989"/>
      <c r="FD974" s="989"/>
      <c r="FE974" s="989"/>
      <c r="FF974" s="989"/>
      <c r="FG974" s="989"/>
      <c r="FH974" s="989"/>
      <c r="FI974" s="989"/>
      <c r="FJ974" s="989"/>
      <c r="FK974" s="989"/>
      <c r="FL974" s="989"/>
      <c r="FM974" s="989"/>
      <c r="FN974" s="989"/>
      <c r="FO974" s="989"/>
      <c r="FP974" s="989"/>
      <c r="FQ974" s="989"/>
      <c r="FR974" s="989"/>
      <c r="FS974" s="989"/>
      <c r="FT974" s="989"/>
      <c r="FU974" s="989"/>
      <c r="FV974" s="989"/>
      <c r="FW974" s="989"/>
      <c r="FX974" s="989"/>
      <c r="FY974" s="989"/>
      <c r="FZ974" s="989"/>
      <c r="GA974" s="989"/>
      <c r="GB974" s="989"/>
      <c r="GC974" s="989"/>
      <c r="GD974" s="989"/>
      <c r="GE974" s="989"/>
      <c r="GF974" s="989"/>
      <c r="GG974" s="989"/>
      <c r="GH974" s="989"/>
      <c r="GI974" s="989"/>
      <c r="GJ974" s="989"/>
      <c r="GK974" s="989"/>
      <c r="GL974" s="989"/>
      <c r="GM974" s="989"/>
      <c r="GN974" s="989"/>
      <c r="GO974" s="989"/>
      <c r="GP974" s="989"/>
      <c r="GQ974" s="989"/>
      <c r="GR974" s="989"/>
      <c r="GS974" s="989"/>
      <c r="GT974" s="989"/>
      <c r="GU974" s="989"/>
      <c r="GV974" s="989"/>
      <c r="GW974" s="989"/>
      <c r="GX974" s="989"/>
      <c r="GY974" s="989"/>
      <c r="GZ974" s="989"/>
      <c r="HA974" s="989"/>
      <c r="HB974" s="989"/>
      <c r="HC974" s="989"/>
      <c r="HD974" s="989"/>
      <c r="HE974" s="989"/>
      <c r="HF974" s="989"/>
      <c r="HG974" s="989"/>
      <c r="HH974" s="989"/>
      <c r="HI974" s="989"/>
      <c r="HJ974" s="989"/>
      <c r="HK974" s="989"/>
      <c r="HL974" s="989"/>
      <c r="HM974" s="989"/>
      <c r="HN974" s="989"/>
      <c r="HO974" s="989"/>
      <c r="HP974" s="989"/>
      <c r="HQ974" s="989"/>
      <c r="HR974" s="989"/>
      <c r="HS974" s="989"/>
      <c r="HT974" s="989"/>
      <c r="HU974" s="989"/>
      <c r="HV974" s="989"/>
      <c r="HW974" s="989"/>
      <c r="HX974" s="989"/>
      <c r="HY974" s="989"/>
      <c r="HZ974" s="989"/>
      <c r="IA974" s="989"/>
      <c r="IB974" s="989"/>
      <c r="IC974" s="989"/>
      <c r="ID974" s="989"/>
      <c r="IE974" s="989"/>
      <c r="IF974" s="989"/>
      <c r="IG974" s="989"/>
      <c r="IH974" s="989"/>
      <c r="II974" s="989"/>
      <c r="IJ974" s="989"/>
      <c r="IK974" s="989"/>
      <c r="IL974" s="989"/>
      <c r="IM974" s="989"/>
      <c r="IN974" s="989"/>
      <c r="IO974" s="989"/>
      <c r="IP974" s="989"/>
      <c r="IQ974" s="989"/>
      <c r="IR974" s="989"/>
      <c r="IS974" s="989"/>
      <c r="IT974" s="989"/>
      <c r="IU974" s="989"/>
      <c r="IV974" s="989"/>
      <c r="IW974" s="989"/>
      <c r="IX974" s="989"/>
      <c r="IY974" s="989"/>
      <c r="IZ974" s="989"/>
      <c r="JA974" s="989"/>
      <c r="JB974" s="989"/>
      <c r="JC974" s="989"/>
      <c r="JD974" s="989"/>
      <c r="JE974" s="989"/>
      <c r="JF974" s="989"/>
      <c r="JG974" s="989"/>
      <c r="JH974" s="989"/>
      <c r="JI974" s="989"/>
      <c r="JJ974" s="989"/>
      <c r="JK974" s="989"/>
      <c r="JL974" s="989"/>
      <c r="JM974" s="989"/>
      <c r="JN974" s="989"/>
      <c r="JO974" s="989"/>
      <c r="JP974" s="989"/>
      <c r="JQ974" s="989"/>
      <c r="JR974" s="989"/>
      <c r="JS974" s="989"/>
      <c r="JT974" s="989"/>
      <c r="JU974" s="989"/>
      <c r="JV974" s="989"/>
      <c r="JW974" s="989"/>
      <c r="JX974" s="989"/>
      <c r="JY974" s="989"/>
      <c r="JZ974" s="989"/>
      <c r="KA974" s="989"/>
      <c r="KB974" s="990"/>
    </row>
    <row r="975" spans="2:288" ht="15" customHeight="1" x14ac:dyDescent="0.25">
      <c r="B975" s="1590" t="s">
        <v>1901</v>
      </c>
      <c r="C975" s="1588" t="str">
        <v/>
      </c>
      <c r="D975" s="1588" t="str">
        <v/>
      </c>
      <c r="E975" s="1588" t="str">
        <v/>
      </c>
      <c r="F975" s="1588" t="str">
        <v/>
      </c>
      <c r="G975" s="1588" t="str">
        <v/>
      </c>
      <c r="H975" s="989"/>
      <c r="I975" s="989"/>
      <c r="J975" s="989"/>
      <c r="K975" s="989"/>
      <c r="L975" s="989"/>
      <c r="M975" s="989"/>
      <c r="N975" s="989"/>
      <c r="O975" s="989"/>
      <c r="P975" s="989"/>
      <c r="Q975" s="989"/>
      <c r="R975" s="989"/>
      <c r="S975" s="989"/>
      <c r="T975" s="989"/>
      <c r="U975" s="989"/>
      <c r="V975" s="989"/>
      <c r="W975" s="989"/>
      <c r="X975" s="989"/>
      <c r="Y975" s="989"/>
      <c r="Z975" s="989"/>
      <c r="AA975" s="989"/>
      <c r="AB975" s="989"/>
      <c r="AC975" s="989"/>
      <c r="AD975" s="989"/>
      <c r="AE975" s="989"/>
      <c r="AF975" s="989"/>
      <c r="AG975" s="989"/>
      <c r="AH975" s="989"/>
      <c r="AI975" s="989"/>
      <c r="AJ975" s="989"/>
      <c r="AK975" s="989"/>
      <c r="AL975" s="989"/>
      <c r="AM975" s="989"/>
      <c r="AN975" s="989"/>
      <c r="AO975" s="989"/>
      <c r="AP975" s="989"/>
      <c r="AQ975" s="989"/>
      <c r="AR975" s="989"/>
      <c r="AS975" s="989"/>
      <c r="AT975" s="989"/>
      <c r="AU975" s="989"/>
      <c r="AV975" s="989"/>
      <c r="AW975" s="989"/>
      <c r="AX975" s="989"/>
      <c r="AY975" s="989"/>
      <c r="AZ975" s="989"/>
      <c r="BA975" s="989"/>
      <c r="BB975" s="989"/>
      <c r="BC975" s="989"/>
      <c r="BD975" s="989"/>
      <c r="BE975" s="989"/>
      <c r="BF975" s="989"/>
      <c r="BG975" s="989"/>
      <c r="BH975" s="989"/>
      <c r="BI975" s="989"/>
      <c r="BJ975" s="989"/>
      <c r="BK975" s="989"/>
      <c r="BL975" s="989"/>
      <c r="BM975" s="989"/>
      <c r="BN975" s="989"/>
      <c r="BO975" s="989"/>
      <c r="BP975" s="989"/>
      <c r="BQ975" s="989"/>
      <c r="BR975" s="989"/>
      <c r="BS975" s="989"/>
      <c r="BT975" s="989"/>
      <c r="BU975" s="989"/>
      <c r="BV975" s="989"/>
      <c r="BW975" s="989"/>
      <c r="BX975" s="989"/>
      <c r="BY975" s="989"/>
      <c r="BZ975" s="989"/>
      <c r="CA975" s="989"/>
      <c r="CB975" s="989"/>
      <c r="CC975" s="989"/>
      <c r="CD975" s="989"/>
      <c r="CE975" s="989"/>
      <c r="CF975" s="989"/>
      <c r="CG975" s="989"/>
      <c r="CH975" s="989"/>
      <c r="CI975" s="989"/>
      <c r="CJ975" s="989"/>
      <c r="CK975" s="989"/>
      <c r="CL975" s="989"/>
      <c r="CM975" s="989"/>
      <c r="CN975" s="989"/>
      <c r="CO975" s="989"/>
      <c r="CP975" s="989"/>
      <c r="CQ975" s="989"/>
      <c r="CR975" s="989"/>
      <c r="CS975" s="989"/>
      <c r="CT975" s="989"/>
      <c r="CU975" s="989"/>
      <c r="CV975" s="989"/>
      <c r="CW975" s="989"/>
      <c r="CX975" s="989"/>
      <c r="CY975" s="989"/>
      <c r="CZ975" s="989"/>
      <c r="DA975" s="989"/>
      <c r="DB975" s="989"/>
      <c r="DC975" s="989"/>
      <c r="DD975" s="989"/>
      <c r="DE975" s="989"/>
      <c r="DF975" s="989"/>
      <c r="DG975" s="989"/>
      <c r="DH975" s="989"/>
      <c r="DI975" s="989"/>
      <c r="DJ975" s="989"/>
      <c r="DK975" s="989"/>
      <c r="DL975" s="989"/>
      <c r="DM975" s="989"/>
      <c r="DN975" s="989"/>
      <c r="DO975" s="989"/>
      <c r="DP975" s="989"/>
      <c r="DQ975" s="989"/>
      <c r="DR975" s="989"/>
      <c r="DS975" s="989"/>
      <c r="DT975" s="989"/>
      <c r="DU975" s="989"/>
      <c r="DV975" s="989"/>
      <c r="DW975" s="989"/>
      <c r="DX975" s="989"/>
      <c r="DY975" s="989"/>
      <c r="DZ975" s="989"/>
      <c r="EA975" s="989"/>
      <c r="EB975" s="989"/>
      <c r="EC975" s="989"/>
      <c r="ED975" s="989"/>
      <c r="EE975" s="989"/>
      <c r="EF975" s="989"/>
      <c r="EG975" s="989"/>
      <c r="EH975" s="989"/>
      <c r="EI975" s="989"/>
      <c r="EJ975" s="989"/>
      <c r="EK975" s="989"/>
      <c r="EL975" s="989"/>
      <c r="EM975" s="989"/>
      <c r="EN975" s="989"/>
      <c r="EO975" s="989"/>
      <c r="EP975" s="989"/>
      <c r="EQ975" s="989"/>
      <c r="ER975" s="989"/>
      <c r="ES975" s="989"/>
      <c r="ET975" s="989"/>
      <c r="EU975" s="989"/>
      <c r="EV975" s="989"/>
      <c r="EW975" s="989"/>
      <c r="EX975" s="989"/>
      <c r="EY975" s="989"/>
      <c r="EZ975" s="989"/>
      <c r="FA975" s="989"/>
      <c r="FB975" s="989"/>
      <c r="FC975" s="989"/>
      <c r="FD975" s="989"/>
      <c r="FE975" s="989"/>
      <c r="FF975" s="989"/>
      <c r="FG975" s="989"/>
      <c r="FH975" s="989"/>
      <c r="FI975" s="989"/>
      <c r="FJ975" s="989"/>
      <c r="FK975" s="989"/>
      <c r="FL975" s="989"/>
      <c r="FM975" s="989"/>
      <c r="FN975" s="989"/>
      <c r="FO975" s="989"/>
      <c r="FP975" s="989"/>
      <c r="FQ975" s="989"/>
      <c r="FR975" s="989"/>
      <c r="FS975" s="989"/>
      <c r="FT975" s="989"/>
      <c r="FU975" s="989"/>
      <c r="FV975" s="989"/>
      <c r="FW975" s="989"/>
      <c r="FX975" s="989"/>
      <c r="FY975" s="989"/>
      <c r="FZ975" s="989"/>
      <c r="GA975" s="989"/>
      <c r="GB975" s="989"/>
      <c r="GC975" s="989"/>
      <c r="GD975" s="989"/>
      <c r="GE975" s="989"/>
      <c r="GF975" s="989"/>
      <c r="GG975" s="989"/>
      <c r="GH975" s="989"/>
      <c r="GI975" s="989"/>
      <c r="GJ975" s="989"/>
      <c r="GK975" s="989"/>
      <c r="GL975" s="989"/>
      <c r="GM975" s="989"/>
      <c r="GN975" s="989"/>
      <c r="GO975" s="989"/>
      <c r="GP975" s="989"/>
      <c r="GQ975" s="989"/>
      <c r="GR975" s="989"/>
      <c r="GS975" s="989"/>
      <c r="GT975" s="989"/>
      <c r="GU975" s="989"/>
      <c r="GV975" s="989"/>
      <c r="GW975" s="989"/>
      <c r="GX975" s="989"/>
      <c r="GY975" s="989"/>
      <c r="GZ975" s="989"/>
      <c r="HA975" s="989"/>
      <c r="HB975" s="989"/>
      <c r="HC975" s="989"/>
      <c r="HD975" s="989"/>
      <c r="HE975" s="989"/>
      <c r="HF975" s="989"/>
      <c r="HG975" s="989"/>
      <c r="HH975" s="989"/>
      <c r="HI975" s="989"/>
      <c r="HJ975" s="989"/>
      <c r="HK975" s="989"/>
      <c r="HL975" s="989"/>
      <c r="HM975" s="989"/>
      <c r="HN975" s="989"/>
      <c r="HO975" s="989"/>
      <c r="HP975" s="989"/>
      <c r="HQ975" s="989"/>
      <c r="HR975" s="989"/>
      <c r="HS975" s="989"/>
      <c r="HT975" s="989"/>
      <c r="HU975" s="989"/>
      <c r="HV975" s="989"/>
      <c r="HW975" s="989"/>
      <c r="HX975" s="989"/>
      <c r="HY975" s="989"/>
      <c r="HZ975" s="989"/>
      <c r="IA975" s="989"/>
      <c r="IB975" s="989"/>
      <c r="IC975" s="989"/>
      <c r="ID975" s="989"/>
      <c r="IE975" s="989"/>
      <c r="IF975" s="989"/>
      <c r="IG975" s="989"/>
      <c r="IH975" s="989"/>
      <c r="II975" s="989"/>
      <c r="IJ975" s="989"/>
      <c r="IK975" s="989"/>
      <c r="IL975" s="989"/>
      <c r="IM975" s="989"/>
      <c r="IN975" s="989"/>
      <c r="IO975" s="989"/>
      <c r="IP975" s="989"/>
      <c r="IQ975" s="989"/>
      <c r="IR975" s="989"/>
      <c r="IS975" s="989"/>
      <c r="IT975" s="989"/>
      <c r="IU975" s="989"/>
      <c r="IV975" s="989"/>
      <c r="IW975" s="989"/>
      <c r="IX975" s="989"/>
      <c r="IY975" s="989"/>
      <c r="IZ975" s="989"/>
      <c r="JA975" s="989"/>
      <c r="JB975" s="989"/>
      <c r="JC975" s="989"/>
      <c r="JD975" s="989"/>
      <c r="JE975" s="989"/>
      <c r="JF975" s="989"/>
      <c r="JG975" s="989"/>
      <c r="JH975" s="989"/>
      <c r="JI975" s="989"/>
      <c r="JJ975" s="989"/>
      <c r="JK975" s="989"/>
      <c r="JL975" s="989"/>
      <c r="JM975" s="989"/>
      <c r="JN975" s="989"/>
      <c r="JO975" s="989"/>
      <c r="JP975" s="989"/>
      <c r="JQ975" s="989"/>
      <c r="JR975" s="989"/>
      <c r="JS975" s="989"/>
      <c r="JT975" s="989"/>
      <c r="JU975" s="989"/>
      <c r="JV975" s="989"/>
      <c r="JW975" s="989"/>
      <c r="JX975" s="989"/>
      <c r="JY975" s="989"/>
      <c r="JZ975" s="989"/>
      <c r="KA975" s="989"/>
      <c r="KB975" s="990"/>
    </row>
    <row r="976" spans="2:288" ht="15" customHeight="1" x14ac:dyDescent="0.25">
      <c r="B976" s="1590" t="s">
        <v>1902</v>
      </c>
      <c r="C976" s="1588" t="str">
        <v/>
      </c>
      <c r="D976" s="1588" t="str">
        <v/>
      </c>
      <c r="E976" s="1588" t="str">
        <v/>
      </c>
      <c r="F976" s="1588" t="str">
        <v/>
      </c>
      <c r="G976" s="1588" t="str">
        <v/>
      </c>
      <c r="H976" s="989"/>
      <c r="I976" s="989"/>
      <c r="J976" s="989"/>
      <c r="K976" s="989"/>
      <c r="L976" s="989"/>
      <c r="M976" s="989"/>
      <c r="N976" s="989"/>
      <c r="O976" s="989"/>
      <c r="P976" s="989"/>
      <c r="Q976" s="989"/>
      <c r="R976" s="989"/>
      <c r="S976" s="989"/>
      <c r="T976" s="989"/>
      <c r="U976" s="989"/>
      <c r="V976" s="989"/>
      <c r="W976" s="989"/>
      <c r="X976" s="989"/>
      <c r="Y976" s="989"/>
      <c r="Z976" s="989"/>
      <c r="AA976" s="989"/>
      <c r="AB976" s="989"/>
      <c r="AC976" s="989"/>
      <c r="AD976" s="989"/>
      <c r="AE976" s="989"/>
      <c r="AF976" s="989"/>
      <c r="AG976" s="989"/>
      <c r="AH976" s="989"/>
      <c r="AI976" s="989"/>
      <c r="AJ976" s="989"/>
      <c r="AK976" s="989"/>
      <c r="AL976" s="989"/>
      <c r="AM976" s="989"/>
      <c r="AN976" s="989"/>
      <c r="AO976" s="989"/>
      <c r="AP976" s="989"/>
      <c r="AQ976" s="989"/>
      <c r="AR976" s="989"/>
      <c r="AS976" s="989"/>
      <c r="AT976" s="989"/>
      <c r="AU976" s="989"/>
      <c r="AV976" s="989"/>
      <c r="AW976" s="989"/>
      <c r="AX976" s="989"/>
      <c r="AY976" s="989"/>
      <c r="AZ976" s="989"/>
      <c r="BA976" s="989"/>
      <c r="BB976" s="989"/>
      <c r="BC976" s="989"/>
      <c r="BD976" s="989"/>
      <c r="BE976" s="989"/>
      <c r="BF976" s="989"/>
      <c r="BG976" s="989"/>
      <c r="BH976" s="989"/>
      <c r="BI976" s="989"/>
      <c r="BJ976" s="989"/>
      <c r="BK976" s="989"/>
      <c r="BL976" s="989"/>
      <c r="BM976" s="989"/>
      <c r="BN976" s="989"/>
      <c r="BO976" s="989"/>
      <c r="BP976" s="989"/>
      <c r="BQ976" s="989"/>
      <c r="BR976" s="989"/>
      <c r="BS976" s="989"/>
      <c r="BT976" s="989"/>
      <c r="BU976" s="989"/>
      <c r="BV976" s="989"/>
      <c r="BW976" s="989"/>
      <c r="BX976" s="989"/>
      <c r="BY976" s="989"/>
      <c r="BZ976" s="989"/>
      <c r="CA976" s="989"/>
      <c r="CB976" s="989"/>
      <c r="CC976" s="989"/>
      <c r="CD976" s="989"/>
      <c r="CE976" s="989"/>
      <c r="CF976" s="989"/>
      <c r="CG976" s="989"/>
      <c r="CH976" s="989"/>
      <c r="CI976" s="989"/>
      <c r="CJ976" s="989"/>
      <c r="CK976" s="989"/>
      <c r="CL976" s="989"/>
      <c r="CM976" s="989"/>
      <c r="CN976" s="989"/>
      <c r="CO976" s="989"/>
      <c r="CP976" s="989"/>
      <c r="CQ976" s="989"/>
      <c r="CR976" s="989"/>
      <c r="CS976" s="989"/>
      <c r="CT976" s="989"/>
      <c r="CU976" s="989"/>
      <c r="CV976" s="989"/>
      <c r="CW976" s="989"/>
      <c r="CX976" s="989"/>
      <c r="CY976" s="989"/>
      <c r="CZ976" s="989"/>
      <c r="DA976" s="989"/>
      <c r="DB976" s="989"/>
      <c r="DC976" s="989"/>
      <c r="DD976" s="989"/>
      <c r="DE976" s="989"/>
      <c r="DF976" s="989"/>
      <c r="DG976" s="989"/>
      <c r="DH976" s="989"/>
      <c r="DI976" s="989"/>
      <c r="DJ976" s="989"/>
      <c r="DK976" s="989"/>
      <c r="DL976" s="989"/>
      <c r="DM976" s="989"/>
      <c r="DN976" s="989"/>
      <c r="DO976" s="989"/>
      <c r="DP976" s="989"/>
      <c r="DQ976" s="989"/>
      <c r="DR976" s="989"/>
      <c r="DS976" s="989"/>
      <c r="DT976" s="989"/>
      <c r="DU976" s="989"/>
      <c r="DV976" s="989"/>
      <c r="DW976" s="989"/>
      <c r="DX976" s="989"/>
      <c r="DY976" s="989"/>
      <c r="DZ976" s="989"/>
      <c r="EA976" s="989"/>
      <c r="EB976" s="989"/>
      <c r="EC976" s="989"/>
      <c r="ED976" s="989"/>
      <c r="EE976" s="989"/>
      <c r="EF976" s="989"/>
      <c r="EG976" s="989"/>
      <c r="EH976" s="989"/>
      <c r="EI976" s="989"/>
      <c r="EJ976" s="989"/>
      <c r="EK976" s="989"/>
      <c r="EL976" s="989"/>
      <c r="EM976" s="989"/>
      <c r="EN976" s="989"/>
      <c r="EO976" s="989"/>
      <c r="EP976" s="989"/>
      <c r="EQ976" s="989"/>
      <c r="ER976" s="989"/>
      <c r="ES976" s="989"/>
      <c r="ET976" s="989"/>
      <c r="EU976" s="989"/>
      <c r="EV976" s="989"/>
      <c r="EW976" s="989"/>
      <c r="EX976" s="989"/>
      <c r="EY976" s="989"/>
      <c r="EZ976" s="989"/>
      <c r="FA976" s="989"/>
      <c r="FB976" s="989"/>
      <c r="FC976" s="989"/>
      <c r="FD976" s="989"/>
      <c r="FE976" s="989"/>
      <c r="FF976" s="989"/>
      <c r="FG976" s="989"/>
      <c r="FH976" s="989"/>
      <c r="FI976" s="989"/>
      <c r="FJ976" s="989"/>
      <c r="FK976" s="989"/>
      <c r="FL976" s="989"/>
      <c r="FM976" s="989"/>
      <c r="FN976" s="989"/>
      <c r="FO976" s="989"/>
      <c r="FP976" s="989"/>
      <c r="FQ976" s="989"/>
      <c r="FR976" s="989"/>
      <c r="FS976" s="989"/>
      <c r="FT976" s="989"/>
      <c r="FU976" s="989"/>
      <c r="FV976" s="989"/>
      <c r="FW976" s="989"/>
      <c r="FX976" s="989"/>
      <c r="FY976" s="989"/>
      <c r="FZ976" s="989"/>
      <c r="GA976" s="989"/>
      <c r="GB976" s="989"/>
      <c r="GC976" s="989"/>
      <c r="GD976" s="989"/>
      <c r="GE976" s="989"/>
      <c r="GF976" s="989"/>
      <c r="GG976" s="989"/>
      <c r="GH976" s="989"/>
      <c r="GI976" s="989"/>
      <c r="GJ976" s="989"/>
      <c r="GK976" s="989"/>
      <c r="GL976" s="989"/>
      <c r="GM976" s="989"/>
      <c r="GN976" s="989"/>
      <c r="GO976" s="989"/>
      <c r="GP976" s="989"/>
      <c r="GQ976" s="989"/>
      <c r="GR976" s="989"/>
      <c r="GS976" s="989"/>
      <c r="GT976" s="989"/>
      <c r="GU976" s="989"/>
      <c r="GV976" s="989"/>
      <c r="GW976" s="989"/>
      <c r="GX976" s="989"/>
      <c r="GY976" s="989"/>
      <c r="GZ976" s="989"/>
      <c r="HA976" s="989"/>
      <c r="HB976" s="989"/>
      <c r="HC976" s="989"/>
      <c r="HD976" s="989"/>
      <c r="HE976" s="989"/>
      <c r="HF976" s="989"/>
      <c r="HG976" s="989"/>
      <c r="HH976" s="989"/>
      <c r="HI976" s="989"/>
      <c r="HJ976" s="989"/>
      <c r="HK976" s="989"/>
      <c r="HL976" s="989"/>
      <c r="HM976" s="989"/>
      <c r="HN976" s="989"/>
      <c r="HO976" s="989"/>
      <c r="HP976" s="989"/>
      <c r="HQ976" s="989"/>
      <c r="HR976" s="989"/>
      <c r="HS976" s="989"/>
      <c r="HT976" s="989"/>
      <c r="HU976" s="989"/>
      <c r="HV976" s="989"/>
      <c r="HW976" s="989"/>
      <c r="HX976" s="989"/>
      <c r="HY976" s="989"/>
      <c r="HZ976" s="989"/>
      <c r="IA976" s="989"/>
      <c r="IB976" s="989"/>
      <c r="IC976" s="989"/>
      <c r="ID976" s="989"/>
      <c r="IE976" s="989"/>
      <c r="IF976" s="989"/>
      <c r="IG976" s="989"/>
      <c r="IH976" s="989"/>
      <c r="II976" s="989"/>
      <c r="IJ976" s="989"/>
      <c r="IK976" s="989"/>
      <c r="IL976" s="989"/>
      <c r="IM976" s="989"/>
      <c r="IN976" s="989"/>
      <c r="IO976" s="989"/>
      <c r="IP976" s="989"/>
      <c r="IQ976" s="989"/>
      <c r="IR976" s="989"/>
      <c r="IS976" s="989"/>
      <c r="IT976" s="989"/>
      <c r="IU976" s="989"/>
      <c r="IV976" s="989"/>
      <c r="IW976" s="989"/>
      <c r="IX976" s="989"/>
      <c r="IY976" s="989"/>
      <c r="IZ976" s="989"/>
      <c r="JA976" s="989"/>
      <c r="JB976" s="989"/>
      <c r="JC976" s="989"/>
      <c r="JD976" s="989"/>
      <c r="JE976" s="989"/>
      <c r="JF976" s="989"/>
      <c r="JG976" s="989"/>
      <c r="JH976" s="989"/>
      <c r="JI976" s="989"/>
      <c r="JJ976" s="989"/>
      <c r="JK976" s="989"/>
      <c r="JL976" s="989"/>
      <c r="JM976" s="989"/>
      <c r="JN976" s="989"/>
      <c r="JO976" s="989"/>
      <c r="JP976" s="989"/>
      <c r="JQ976" s="989"/>
      <c r="JR976" s="989"/>
      <c r="JS976" s="989"/>
      <c r="JT976" s="989"/>
      <c r="JU976" s="989"/>
      <c r="JV976" s="989"/>
      <c r="JW976" s="989"/>
      <c r="JX976" s="989"/>
      <c r="JY976" s="989"/>
      <c r="JZ976" s="989"/>
      <c r="KA976" s="989"/>
      <c r="KB976" s="990"/>
    </row>
    <row r="977" spans="2:288" ht="15" customHeight="1" x14ac:dyDescent="0.25">
      <c r="B977" s="1590" t="s">
        <v>1903</v>
      </c>
      <c r="C977" s="1588" t="str">
        <v/>
      </c>
      <c r="D977" s="1588" t="str">
        <v/>
      </c>
      <c r="E977" s="1588" t="str">
        <v/>
      </c>
      <c r="F977" s="1588" t="str">
        <v/>
      </c>
      <c r="G977" s="1588" t="str">
        <v/>
      </c>
      <c r="H977" s="989"/>
      <c r="I977" s="989"/>
      <c r="J977" s="989"/>
      <c r="K977" s="989"/>
      <c r="L977" s="989"/>
      <c r="M977" s="989"/>
      <c r="N977" s="989"/>
      <c r="O977" s="989"/>
      <c r="P977" s="989"/>
      <c r="Q977" s="989"/>
      <c r="R977" s="989"/>
      <c r="S977" s="989"/>
      <c r="T977" s="989"/>
      <c r="U977" s="989"/>
      <c r="V977" s="989"/>
      <c r="W977" s="989"/>
      <c r="X977" s="989"/>
      <c r="Y977" s="989"/>
      <c r="Z977" s="989"/>
      <c r="AA977" s="989"/>
      <c r="AB977" s="989"/>
      <c r="AC977" s="989"/>
      <c r="AD977" s="989"/>
      <c r="AE977" s="989"/>
      <c r="AF977" s="989"/>
      <c r="AG977" s="989"/>
      <c r="AH977" s="989"/>
      <c r="AI977" s="989"/>
      <c r="AJ977" s="989"/>
      <c r="AK977" s="989"/>
      <c r="AL977" s="989"/>
      <c r="AM977" s="989"/>
      <c r="AN977" s="989"/>
      <c r="AO977" s="989"/>
      <c r="AP977" s="989"/>
      <c r="AQ977" s="989"/>
      <c r="AR977" s="989"/>
      <c r="AS977" s="989"/>
      <c r="AT977" s="989"/>
      <c r="AU977" s="989"/>
      <c r="AV977" s="989"/>
      <c r="AW977" s="989"/>
      <c r="AX977" s="989"/>
      <c r="AY977" s="989"/>
      <c r="AZ977" s="989"/>
      <c r="BA977" s="989"/>
      <c r="BB977" s="989"/>
      <c r="BC977" s="989"/>
      <c r="BD977" s="989"/>
      <c r="BE977" s="989"/>
      <c r="BF977" s="989"/>
      <c r="BG977" s="989"/>
      <c r="BH977" s="989"/>
      <c r="BI977" s="989"/>
      <c r="BJ977" s="989"/>
      <c r="BK977" s="989"/>
      <c r="BL977" s="989"/>
      <c r="BM977" s="989"/>
      <c r="BN977" s="989"/>
      <c r="BO977" s="989"/>
      <c r="BP977" s="989"/>
      <c r="BQ977" s="989"/>
      <c r="BR977" s="989"/>
      <c r="BS977" s="989"/>
      <c r="BT977" s="989"/>
      <c r="BU977" s="989"/>
      <c r="BV977" s="989"/>
      <c r="BW977" s="989"/>
      <c r="BX977" s="989"/>
      <c r="BY977" s="989"/>
      <c r="BZ977" s="989"/>
      <c r="CA977" s="989"/>
      <c r="CB977" s="989"/>
      <c r="CC977" s="989"/>
      <c r="CD977" s="989"/>
      <c r="CE977" s="989"/>
      <c r="CF977" s="989"/>
      <c r="CG977" s="989"/>
      <c r="CH977" s="989"/>
      <c r="CI977" s="989"/>
      <c r="CJ977" s="989"/>
      <c r="CK977" s="989"/>
      <c r="CL977" s="989"/>
      <c r="CM977" s="989"/>
      <c r="CN977" s="989"/>
      <c r="CO977" s="989"/>
      <c r="CP977" s="989"/>
      <c r="CQ977" s="989"/>
      <c r="CR977" s="989"/>
      <c r="CS977" s="989"/>
      <c r="CT977" s="989"/>
      <c r="CU977" s="989"/>
      <c r="CV977" s="989"/>
      <c r="CW977" s="989"/>
      <c r="CX977" s="989"/>
      <c r="CY977" s="989"/>
      <c r="CZ977" s="989"/>
      <c r="DA977" s="989"/>
      <c r="DB977" s="989"/>
      <c r="DC977" s="989"/>
      <c r="DD977" s="989"/>
      <c r="DE977" s="989"/>
      <c r="DF977" s="989"/>
      <c r="DG977" s="989"/>
      <c r="DH977" s="989"/>
      <c r="DI977" s="989"/>
      <c r="DJ977" s="989"/>
      <c r="DK977" s="989"/>
      <c r="DL977" s="989"/>
      <c r="DM977" s="989"/>
      <c r="DN977" s="989"/>
      <c r="DO977" s="989"/>
      <c r="DP977" s="989"/>
      <c r="DQ977" s="989"/>
      <c r="DR977" s="989"/>
      <c r="DS977" s="989"/>
      <c r="DT977" s="989"/>
      <c r="DU977" s="989"/>
      <c r="DV977" s="989"/>
      <c r="DW977" s="989"/>
      <c r="DX977" s="989"/>
      <c r="DY977" s="989"/>
      <c r="DZ977" s="989"/>
      <c r="EA977" s="989"/>
      <c r="EB977" s="989"/>
      <c r="EC977" s="989"/>
      <c r="ED977" s="989"/>
      <c r="EE977" s="989"/>
      <c r="EF977" s="989"/>
      <c r="EG977" s="989"/>
      <c r="EH977" s="989"/>
      <c r="EI977" s="989"/>
      <c r="EJ977" s="989"/>
      <c r="EK977" s="989"/>
      <c r="EL977" s="989"/>
      <c r="EM977" s="989"/>
      <c r="EN977" s="989"/>
      <c r="EO977" s="989"/>
      <c r="EP977" s="989"/>
      <c r="EQ977" s="989"/>
      <c r="ER977" s="989"/>
      <c r="ES977" s="989"/>
      <c r="ET977" s="989"/>
      <c r="EU977" s="989"/>
      <c r="EV977" s="989"/>
      <c r="EW977" s="989"/>
      <c r="EX977" s="989"/>
      <c r="EY977" s="989"/>
      <c r="EZ977" s="989"/>
      <c r="FA977" s="989"/>
      <c r="FB977" s="989"/>
      <c r="FC977" s="989"/>
      <c r="FD977" s="989"/>
      <c r="FE977" s="989"/>
      <c r="FF977" s="989"/>
      <c r="FG977" s="989"/>
      <c r="FH977" s="989"/>
      <c r="FI977" s="989"/>
      <c r="FJ977" s="989"/>
      <c r="FK977" s="989"/>
      <c r="FL977" s="989"/>
      <c r="FM977" s="989"/>
      <c r="FN977" s="989"/>
      <c r="FO977" s="989"/>
      <c r="FP977" s="989"/>
      <c r="FQ977" s="989"/>
      <c r="FR977" s="989"/>
      <c r="FS977" s="989"/>
      <c r="FT977" s="989"/>
      <c r="FU977" s="989"/>
      <c r="FV977" s="989"/>
      <c r="FW977" s="989"/>
      <c r="FX977" s="989"/>
      <c r="FY977" s="989"/>
      <c r="FZ977" s="989"/>
      <c r="GA977" s="989"/>
      <c r="GB977" s="989"/>
      <c r="GC977" s="989"/>
      <c r="GD977" s="989"/>
      <c r="GE977" s="989"/>
      <c r="GF977" s="989"/>
      <c r="GG977" s="989"/>
      <c r="GH977" s="989"/>
      <c r="GI977" s="989"/>
      <c r="GJ977" s="989"/>
      <c r="GK977" s="989"/>
      <c r="GL977" s="989"/>
      <c r="GM977" s="989"/>
      <c r="GN977" s="989"/>
      <c r="GO977" s="989"/>
      <c r="GP977" s="989"/>
      <c r="GQ977" s="989"/>
      <c r="GR977" s="989"/>
      <c r="GS977" s="989"/>
      <c r="GT977" s="989"/>
      <c r="GU977" s="989"/>
      <c r="GV977" s="989"/>
      <c r="GW977" s="989"/>
      <c r="GX977" s="989"/>
      <c r="GY977" s="989"/>
      <c r="GZ977" s="989"/>
      <c r="HA977" s="989"/>
      <c r="HB977" s="989"/>
      <c r="HC977" s="989"/>
      <c r="HD977" s="989"/>
      <c r="HE977" s="989"/>
      <c r="HF977" s="989"/>
      <c r="HG977" s="989"/>
      <c r="HH977" s="989"/>
      <c r="HI977" s="989"/>
      <c r="HJ977" s="989"/>
      <c r="HK977" s="989"/>
      <c r="HL977" s="989"/>
      <c r="HM977" s="989"/>
      <c r="HN977" s="989"/>
      <c r="HO977" s="989"/>
      <c r="HP977" s="989"/>
      <c r="HQ977" s="989"/>
      <c r="HR977" s="989"/>
      <c r="HS977" s="989"/>
      <c r="HT977" s="989"/>
      <c r="HU977" s="989"/>
      <c r="HV977" s="989"/>
      <c r="HW977" s="989"/>
      <c r="HX977" s="989"/>
      <c r="HY977" s="989"/>
      <c r="HZ977" s="989"/>
      <c r="IA977" s="989"/>
      <c r="IB977" s="989"/>
      <c r="IC977" s="989"/>
      <c r="ID977" s="989"/>
      <c r="IE977" s="989"/>
      <c r="IF977" s="989"/>
      <c r="IG977" s="989"/>
      <c r="IH977" s="989"/>
      <c r="II977" s="989"/>
      <c r="IJ977" s="989"/>
      <c r="IK977" s="989"/>
      <c r="IL977" s="989"/>
      <c r="IM977" s="989"/>
      <c r="IN977" s="989"/>
      <c r="IO977" s="989"/>
      <c r="IP977" s="989"/>
      <c r="IQ977" s="989"/>
      <c r="IR977" s="989"/>
      <c r="IS977" s="989"/>
      <c r="IT977" s="989"/>
      <c r="IU977" s="989"/>
      <c r="IV977" s="989"/>
      <c r="IW977" s="989"/>
      <c r="IX977" s="989"/>
      <c r="IY977" s="989"/>
      <c r="IZ977" s="989"/>
      <c r="JA977" s="989"/>
      <c r="JB977" s="989"/>
      <c r="JC977" s="989"/>
      <c r="JD977" s="989"/>
      <c r="JE977" s="989"/>
      <c r="JF977" s="989"/>
      <c r="JG977" s="989"/>
      <c r="JH977" s="989"/>
      <c r="JI977" s="989"/>
      <c r="JJ977" s="989"/>
      <c r="JK977" s="989"/>
      <c r="JL977" s="989"/>
      <c r="JM977" s="989"/>
      <c r="JN977" s="989"/>
      <c r="JO977" s="989"/>
      <c r="JP977" s="989"/>
      <c r="JQ977" s="989"/>
      <c r="JR977" s="989"/>
      <c r="JS977" s="989"/>
      <c r="JT977" s="989"/>
      <c r="JU977" s="989"/>
      <c r="JV977" s="989"/>
      <c r="JW977" s="989"/>
      <c r="JX977" s="989"/>
      <c r="JY977" s="989"/>
      <c r="JZ977" s="989"/>
      <c r="KA977" s="989"/>
      <c r="KB977" s="990"/>
    </row>
    <row r="978" spans="2:288" ht="15" customHeight="1" x14ac:dyDescent="0.25">
      <c r="B978" s="1590" t="s">
        <v>1904</v>
      </c>
      <c r="C978" s="1588" t="str">
        <v/>
      </c>
      <c r="D978" s="1588" t="str">
        <v/>
      </c>
      <c r="E978" s="1588" t="str">
        <v/>
      </c>
      <c r="F978" s="1588" t="str">
        <v/>
      </c>
      <c r="G978" s="1588" t="str">
        <v/>
      </c>
      <c r="H978" s="989"/>
      <c r="I978" s="989"/>
      <c r="J978" s="989"/>
      <c r="K978" s="989"/>
      <c r="L978" s="989"/>
      <c r="M978" s="989"/>
      <c r="N978" s="989"/>
      <c r="O978" s="989"/>
      <c r="P978" s="989"/>
      <c r="Q978" s="989"/>
      <c r="R978" s="989"/>
      <c r="S978" s="989"/>
      <c r="T978" s="989"/>
      <c r="U978" s="989"/>
      <c r="V978" s="989"/>
      <c r="W978" s="989"/>
      <c r="X978" s="989"/>
      <c r="Y978" s="989"/>
      <c r="Z978" s="989"/>
      <c r="AA978" s="989"/>
      <c r="AB978" s="989"/>
      <c r="AC978" s="989"/>
      <c r="AD978" s="989"/>
      <c r="AE978" s="989"/>
      <c r="AF978" s="989"/>
      <c r="AG978" s="989"/>
      <c r="AH978" s="989"/>
      <c r="AI978" s="989"/>
      <c r="AJ978" s="989"/>
      <c r="AK978" s="989"/>
      <c r="AL978" s="989"/>
      <c r="AM978" s="989"/>
      <c r="AN978" s="989"/>
      <c r="AO978" s="989"/>
      <c r="AP978" s="989"/>
      <c r="AQ978" s="989"/>
      <c r="AR978" s="989"/>
      <c r="AS978" s="989"/>
      <c r="AT978" s="989"/>
      <c r="AU978" s="989"/>
      <c r="AV978" s="989"/>
      <c r="AW978" s="989"/>
      <c r="AX978" s="989"/>
      <c r="AY978" s="989"/>
      <c r="AZ978" s="989"/>
      <c r="BA978" s="989"/>
      <c r="BB978" s="989"/>
      <c r="BC978" s="989"/>
      <c r="BD978" s="989"/>
      <c r="BE978" s="989"/>
      <c r="BF978" s="989"/>
      <c r="BG978" s="989"/>
      <c r="BH978" s="989"/>
      <c r="BI978" s="989"/>
      <c r="BJ978" s="989"/>
      <c r="BK978" s="989"/>
      <c r="BL978" s="989"/>
      <c r="BM978" s="989"/>
      <c r="BN978" s="989"/>
      <c r="BO978" s="989"/>
      <c r="BP978" s="989"/>
      <c r="BQ978" s="989"/>
      <c r="BR978" s="989"/>
      <c r="BS978" s="989"/>
      <c r="BT978" s="989"/>
      <c r="BU978" s="989"/>
      <c r="BV978" s="989"/>
      <c r="BW978" s="989"/>
      <c r="BX978" s="989"/>
      <c r="BY978" s="989"/>
      <c r="BZ978" s="989"/>
      <c r="CA978" s="989"/>
      <c r="CB978" s="989"/>
      <c r="CC978" s="989"/>
      <c r="CD978" s="989"/>
      <c r="CE978" s="989"/>
      <c r="CF978" s="989"/>
      <c r="CG978" s="989"/>
      <c r="CH978" s="989"/>
      <c r="CI978" s="989"/>
      <c r="CJ978" s="989"/>
      <c r="CK978" s="989"/>
      <c r="CL978" s="989"/>
      <c r="CM978" s="989"/>
      <c r="CN978" s="989"/>
      <c r="CO978" s="989"/>
      <c r="CP978" s="989"/>
      <c r="CQ978" s="989"/>
      <c r="CR978" s="989"/>
      <c r="CS978" s="989"/>
      <c r="CT978" s="989"/>
      <c r="CU978" s="989"/>
      <c r="CV978" s="989"/>
      <c r="CW978" s="989"/>
      <c r="CX978" s="989"/>
      <c r="CY978" s="989"/>
      <c r="CZ978" s="989"/>
      <c r="DA978" s="989"/>
      <c r="DB978" s="989"/>
      <c r="DC978" s="989"/>
      <c r="DD978" s="989"/>
      <c r="DE978" s="989"/>
      <c r="DF978" s="989"/>
      <c r="DG978" s="989"/>
      <c r="DH978" s="989"/>
      <c r="DI978" s="989"/>
      <c r="DJ978" s="989"/>
      <c r="DK978" s="989"/>
      <c r="DL978" s="989"/>
      <c r="DM978" s="989"/>
      <c r="DN978" s="989"/>
      <c r="DO978" s="989"/>
      <c r="DP978" s="989"/>
      <c r="DQ978" s="989"/>
      <c r="DR978" s="989"/>
      <c r="DS978" s="989"/>
      <c r="DT978" s="989"/>
      <c r="DU978" s="989"/>
      <c r="DV978" s="989"/>
      <c r="DW978" s="989"/>
      <c r="DX978" s="989"/>
      <c r="DY978" s="989"/>
      <c r="DZ978" s="989"/>
      <c r="EA978" s="989"/>
      <c r="EB978" s="989"/>
      <c r="EC978" s="989"/>
      <c r="ED978" s="989"/>
      <c r="EE978" s="989"/>
      <c r="EF978" s="989"/>
      <c r="EG978" s="989"/>
      <c r="EH978" s="989"/>
      <c r="EI978" s="989"/>
      <c r="EJ978" s="989"/>
      <c r="EK978" s="989"/>
      <c r="EL978" s="989"/>
      <c r="EM978" s="989"/>
      <c r="EN978" s="989"/>
      <c r="EO978" s="989"/>
      <c r="EP978" s="989"/>
      <c r="EQ978" s="989"/>
      <c r="ER978" s="989"/>
      <c r="ES978" s="989"/>
      <c r="ET978" s="989"/>
      <c r="EU978" s="989"/>
      <c r="EV978" s="989"/>
      <c r="EW978" s="989"/>
      <c r="EX978" s="989"/>
      <c r="EY978" s="989"/>
      <c r="EZ978" s="989"/>
      <c r="FA978" s="989"/>
      <c r="FB978" s="989"/>
      <c r="FC978" s="989"/>
      <c r="FD978" s="989"/>
      <c r="FE978" s="989"/>
      <c r="FF978" s="989"/>
      <c r="FG978" s="989"/>
      <c r="FH978" s="989"/>
      <c r="FI978" s="989"/>
      <c r="FJ978" s="989"/>
      <c r="FK978" s="989"/>
      <c r="FL978" s="989"/>
      <c r="FM978" s="989"/>
      <c r="FN978" s="989"/>
      <c r="FO978" s="989"/>
      <c r="FP978" s="989"/>
      <c r="FQ978" s="989"/>
      <c r="FR978" s="989"/>
      <c r="FS978" s="989"/>
      <c r="FT978" s="989"/>
      <c r="FU978" s="989"/>
      <c r="FV978" s="989"/>
      <c r="FW978" s="989"/>
      <c r="FX978" s="989"/>
      <c r="FY978" s="989"/>
      <c r="FZ978" s="989"/>
      <c r="GA978" s="989"/>
      <c r="GB978" s="989"/>
      <c r="GC978" s="989"/>
      <c r="GD978" s="989"/>
      <c r="GE978" s="989"/>
      <c r="GF978" s="989"/>
      <c r="GG978" s="989"/>
      <c r="GH978" s="989"/>
      <c r="GI978" s="989"/>
      <c r="GJ978" s="989"/>
      <c r="GK978" s="989"/>
      <c r="GL978" s="989"/>
      <c r="GM978" s="989"/>
      <c r="GN978" s="989"/>
      <c r="GO978" s="989"/>
      <c r="GP978" s="989"/>
      <c r="GQ978" s="989"/>
      <c r="GR978" s="989"/>
      <c r="GS978" s="989"/>
      <c r="GT978" s="989"/>
      <c r="GU978" s="989"/>
      <c r="GV978" s="989"/>
      <c r="GW978" s="989"/>
      <c r="GX978" s="989"/>
      <c r="GY978" s="989"/>
      <c r="GZ978" s="989"/>
      <c r="HA978" s="989"/>
      <c r="HB978" s="989"/>
      <c r="HC978" s="989"/>
      <c r="HD978" s="989"/>
      <c r="HE978" s="989"/>
      <c r="HF978" s="989"/>
      <c r="HG978" s="989"/>
      <c r="HH978" s="989"/>
      <c r="HI978" s="989"/>
      <c r="HJ978" s="989"/>
      <c r="HK978" s="989"/>
      <c r="HL978" s="989"/>
      <c r="HM978" s="989"/>
      <c r="HN978" s="989"/>
      <c r="HO978" s="989"/>
      <c r="HP978" s="989"/>
      <c r="HQ978" s="989"/>
      <c r="HR978" s="989"/>
      <c r="HS978" s="989"/>
      <c r="HT978" s="989"/>
      <c r="HU978" s="989"/>
      <c r="HV978" s="989"/>
      <c r="HW978" s="989"/>
      <c r="HX978" s="989"/>
      <c r="HY978" s="989"/>
      <c r="HZ978" s="989"/>
      <c r="IA978" s="989"/>
      <c r="IB978" s="989"/>
      <c r="IC978" s="989"/>
      <c r="ID978" s="989"/>
      <c r="IE978" s="989"/>
      <c r="IF978" s="989"/>
      <c r="IG978" s="989"/>
      <c r="IH978" s="989"/>
      <c r="II978" s="989"/>
      <c r="IJ978" s="989"/>
      <c r="IK978" s="989"/>
      <c r="IL978" s="989"/>
      <c r="IM978" s="989"/>
      <c r="IN978" s="989"/>
      <c r="IO978" s="989"/>
      <c r="IP978" s="989"/>
      <c r="IQ978" s="989"/>
      <c r="IR978" s="989"/>
      <c r="IS978" s="989"/>
      <c r="IT978" s="989"/>
      <c r="IU978" s="989"/>
      <c r="IV978" s="989"/>
      <c r="IW978" s="989"/>
      <c r="IX978" s="989"/>
      <c r="IY978" s="989"/>
      <c r="IZ978" s="989"/>
      <c r="JA978" s="989"/>
      <c r="JB978" s="989"/>
      <c r="JC978" s="989"/>
      <c r="JD978" s="989"/>
      <c r="JE978" s="989"/>
      <c r="JF978" s="989"/>
      <c r="JG978" s="989"/>
      <c r="JH978" s="989"/>
      <c r="JI978" s="989"/>
      <c r="JJ978" s="989"/>
      <c r="JK978" s="989"/>
      <c r="JL978" s="989"/>
      <c r="JM978" s="989"/>
      <c r="JN978" s="989"/>
      <c r="JO978" s="989"/>
      <c r="JP978" s="989"/>
      <c r="JQ978" s="989"/>
      <c r="JR978" s="989"/>
      <c r="JS978" s="989"/>
      <c r="JT978" s="989"/>
      <c r="JU978" s="989"/>
      <c r="JV978" s="989"/>
      <c r="JW978" s="989"/>
      <c r="JX978" s="989"/>
      <c r="JY978" s="989"/>
      <c r="JZ978" s="989"/>
      <c r="KA978" s="989"/>
      <c r="KB978" s="990"/>
    </row>
    <row r="979" spans="2:288" ht="15" customHeight="1" x14ac:dyDescent="0.25">
      <c r="B979" s="1590" t="s">
        <v>1905</v>
      </c>
      <c r="C979" s="1588" t="str">
        <v/>
      </c>
      <c r="D979" s="1588" t="str">
        <v/>
      </c>
      <c r="E979" s="1588" t="str">
        <v/>
      </c>
      <c r="F979" s="1588" t="str">
        <v/>
      </c>
      <c r="G979" s="1588" t="str">
        <v/>
      </c>
      <c r="H979" s="989"/>
      <c r="I979" s="989"/>
      <c r="J979" s="989"/>
      <c r="K979" s="989"/>
      <c r="L979" s="989"/>
      <c r="M979" s="989"/>
      <c r="N979" s="989"/>
      <c r="O979" s="989"/>
      <c r="P979" s="989"/>
      <c r="Q979" s="989"/>
      <c r="R979" s="989"/>
      <c r="S979" s="989"/>
      <c r="T979" s="989"/>
      <c r="U979" s="989"/>
      <c r="V979" s="989"/>
      <c r="W979" s="989"/>
      <c r="X979" s="989"/>
      <c r="Y979" s="989"/>
      <c r="Z979" s="989"/>
      <c r="AA979" s="989"/>
      <c r="AB979" s="989"/>
      <c r="AC979" s="989"/>
      <c r="AD979" s="989"/>
      <c r="AE979" s="989"/>
      <c r="AF979" s="989"/>
      <c r="AG979" s="989"/>
      <c r="AH979" s="989"/>
      <c r="AI979" s="989"/>
      <c r="AJ979" s="989"/>
      <c r="AK979" s="989"/>
      <c r="AL979" s="989"/>
      <c r="AM979" s="989"/>
      <c r="AN979" s="989"/>
      <c r="AO979" s="989"/>
      <c r="AP979" s="989"/>
      <c r="AQ979" s="989"/>
      <c r="AR979" s="989"/>
      <c r="AS979" s="989"/>
      <c r="AT979" s="989"/>
      <c r="AU979" s="989"/>
      <c r="AV979" s="989"/>
      <c r="AW979" s="989"/>
      <c r="AX979" s="989"/>
      <c r="AY979" s="989"/>
      <c r="AZ979" s="989"/>
      <c r="BA979" s="989"/>
      <c r="BB979" s="989"/>
      <c r="BC979" s="989"/>
      <c r="BD979" s="989"/>
      <c r="BE979" s="989"/>
      <c r="BF979" s="989"/>
      <c r="BG979" s="989"/>
      <c r="BH979" s="989"/>
      <c r="BI979" s="989"/>
      <c r="BJ979" s="989"/>
      <c r="BK979" s="989"/>
      <c r="BL979" s="989"/>
      <c r="BM979" s="989"/>
      <c r="BN979" s="989"/>
      <c r="BO979" s="989"/>
      <c r="BP979" s="989"/>
      <c r="BQ979" s="989"/>
      <c r="BR979" s="989"/>
      <c r="BS979" s="989"/>
      <c r="BT979" s="989"/>
      <c r="BU979" s="989"/>
      <c r="BV979" s="989"/>
      <c r="BW979" s="989"/>
      <c r="BX979" s="989"/>
      <c r="BY979" s="989"/>
      <c r="BZ979" s="989"/>
      <c r="CA979" s="989"/>
      <c r="CB979" s="989"/>
      <c r="CC979" s="989"/>
      <c r="CD979" s="989"/>
      <c r="CE979" s="989"/>
      <c r="CF979" s="989"/>
      <c r="CG979" s="989"/>
      <c r="CH979" s="989"/>
      <c r="CI979" s="989"/>
      <c r="CJ979" s="989"/>
      <c r="CK979" s="989"/>
      <c r="CL979" s="989"/>
      <c r="CM979" s="989"/>
      <c r="CN979" s="989"/>
      <c r="CO979" s="989"/>
      <c r="CP979" s="989"/>
      <c r="CQ979" s="989"/>
      <c r="CR979" s="989"/>
      <c r="CS979" s="989"/>
      <c r="CT979" s="989"/>
      <c r="CU979" s="989"/>
      <c r="CV979" s="989"/>
      <c r="CW979" s="989"/>
      <c r="CX979" s="989"/>
      <c r="CY979" s="989"/>
      <c r="CZ979" s="989"/>
      <c r="DA979" s="989"/>
      <c r="DB979" s="989"/>
      <c r="DC979" s="989"/>
      <c r="DD979" s="989"/>
      <c r="DE979" s="989"/>
      <c r="DF979" s="989"/>
      <c r="DG979" s="989"/>
      <c r="DH979" s="989"/>
      <c r="DI979" s="989"/>
      <c r="DJ979" s="989"/>
      <c r="DK979" s="989"/>
      <c r="DL979" s="989"/>
      <c r="DM979" s="989"/>
      <c r="DN979" s="989"/>
      <c r="DO979" s="989"/>
      <c r="DP979" s="989"/>
      <c r="DQ979" s="989"/>
      <c r="DR979" s="989"/>
      <c r="DS979" s="989"/>
      <c r="DT979" s="989"/>
      <c r="DU979" s="989"/>
      <c r="DV979" s="989"/>
      <c r="DW979" s="989"/>
      <c r="DX979" s="989"/>
      <c r="DY979" s="989"/>
      <c r="DZ979" s="989"/>
      <c r="EA979" s="989"/>
      <c r="EB979" s="989"/>
      <c r="EC979" s="989"/>
      <c r="ED979" s="989"/>
      <c r="EE979" s="989"/>
      <c r="EF979" s="989"/>
      <c r="EG979" s="989"/>
      <c r="EH979" s="989"/>
      <c r="EI979" s="989"/>
      <c r="EJ979" s="989"/>
      <c r="EK979" s="989"/>
      <c r="EL979" s="989"/>
      <c r="EM979" s="989"/>
      <c r="EN979" s="989"/>
      <c r="EO979" s="989"/>
      <c r="EP979" s="989"/>
      <c r="EQ979" s="989"/>
      <c r="ER979" s="989"/>
      <c r="ES979" s="989"/>
      <c r="ET979" s="989"/>
      <c r="EU979" s="989"/>
      <c r="EV979" s="989"/>
      <c r="EW979" s="989"/>
      <c r="EX979" s="989"/>
      <c r="EY979" s="989"/>
      <c r="EZ979" s="989"/>
      <c r="FA979" s="989"/>
      <c r="FB979" s="989"/>
      <c r="FC979" s="989"/>
      <c r="FD979" s="989"/>
      <c r="FE979" s="989"/>
      <c r="FF979" s="989"/>
      <c r="FG979" s="989"/>
      <c r="FH979" s="989"/>
      <c r="FI979" s="989"/>
      <c r="FJ979" s="989"/>
      <c r="FK979" s="989"/>
      <c r="FL979" s="989"/>
      <c r="FM979" s="989"/>
      <c r="FN979" s="989"/>
      <c r="FO979" s="989"/>
      <c r="FP979" s="989"/>
      <c r="FQ979" s="989"/>
      <c r="FR979" s="989"/>
      <c r="FS979" s="989"/>
      <c r="FT979" s="989"/>
      <c r="FU979" s="989"/>
      <c r="FV979" s="989"/>
      <c r="FW979" s="989"/>
      <c r="FX979" s="989"/>
      <c r="FY979" s="989"/>
      <c r="FZ979" s="989"/>
      <c r="GA979" s="989"/>
      <c r="GB979" s="989"/>
      <c r="GC979" s="989"/>
      <c r="GD979" s="989"/>
      <c r="GE979" s="989"/>
      <c r="GF979" s="989"/>
      <c r="GG979" s="989"/>
      <c r="GH979" s="989"/>
      <c r="GI979" s="989"/>
      <c r="GJ979" s="989"/>
      <c r="GK979" s="989"/>
      <c r="GL979" s="989"/>
      <c r="GM979" s="989"/>
      <c r="GN979" s="989"/>
      <c r="GO979" s="989"/>
      <c r="GP979" s="989"/>
      <c r="GQ979" s="989"/>
      <c r="GR979" s="989"/>
      <c r="GS979" s="989"/>
      <c r="GT979" s="989"/>
      <c r="GU979" s="989"/>
      <c r="GV979" s="989"/>
      <c r="GW979" s="989"/>
      <c r="GX979" s="989"/>
      <c r="GY979" s="989"/>
      <c r="GZ979" s="989"/>
      <c r="HA979" s="989"/>
      <c r="HB979" s="989"/>
      <c r="HC979" s="989"/>
      <c r="HD979" s="989"/>
      <c r="HE979" s="989"/>
      <c r="HF979" s="989"/>
      <c r="HG979" s="989"/>
      <c r="HH979" s="989"/>
      <c r="HI979" s="989"/>
      <c r="HJ979" s="989"/>
      <c r="HK979" s="989"/>
      <c r="HL979" s="989"/>
      <c r="HM979" s="989"/>
      <c r="HN979" s="989"/>
      <c r="HO979" s="989"/>
      <c r="HP979" s="989"/>
      <c r="HQ979" s="989"/>
      <c r="HR979" s="989"/>
      <c r="HS979" s="989"/>
      <c r="HT979" s="989"/>
      <c r="HU979" s="989"/>
      <c r="HV979" s="989"/>
      <c r="HW979" s="989"/>
      <c r="HX979" s="989"/>
      <c r="HY979" s="989"/>
      <c r="HZ979" s="989"/>
      <c r="IA979" s="989"/>
      <c r="IB979" s="989"/>
      <c r="IC979" s="989"/>
      <c r="ID979" s="989"/>
      <c r="IE979" s="989"/>
      <c r="IF979" s="989"/>
      <c r="IG979" s="989"/>
      <c r="IH979" s="989"/>
      <c r="II979" s="989"/>
      <c r="IJ979" s="989"/>
      <c r="IK979" s="989"/>
      <c r="IL979" s="989"/>
      <c r="IM979" s="989"/>
      <c r="IN979" s="989"/>
      <c r="IO979" s="989"/>
      <c r="IP979" s="989"/>
      <c r="IQ979" s="989"/>
      <c r="IR979" s="989"/>
      <c r="IS979" s="989"/>
      <c r="IT979" s="989"/>
      <c r="IU979" s="989"/>
      <c r="IV979" s="989"/>
      <c r="IW979" s="989"/>
      <c r="IX979" s="989"/>
      <c r="IY979" s="989"/>
      <c r="IZ979" s="989"/>
      <c r="JA979" s="989"/>
      <c r="JB979" s="989"/>
      <c r="JC979" s="989"/>
      <c r="JD979" s="989"/>
      <c r="JE979" s="989"/>
      <c r="JF979" s="989"/>
      <c r="JG979" s="989"/>
      <c r="JH979" s="989"/>
      <c r="JI979" s="989"/>
      <c r="JJ979" s="989"/>
      <c r="JK979" s="989"/>
      <c r="JL979" s="989"/>
      <c r="JM979" s="989"/>
      <c r="JN979" s="989"/>
      <c r="JO979" s="989"/>
      <c r="JP979" s="989"/>
      <c r="JQ979" s="989"/>
      <c r="JR979" s="989"/>
      <c r="JS979" s="989"/>
      <c r="JT979" s="989"/>
      <c r="JU979" s="989"/>
      <c r="JV979" s="989"/>
      <c r="JW979" s="989"/>
      <c r="JX979" s="989"/>
      <c r="JY979" s="989"/>
      <c r="JZ979" s="989"/>
      <c r="KA979" s="989"/>
      <c r="KB979" s="990"/>
    </row>
    <row r="980" spans="2:288" ht="15" customHeight="1" x14ac:dyDescent="0.25">
      <c r="B980" s="1590" t="s">
        <v>1906</v>
      </c>
      <c r="C980" s="1588" t="str">
        <v/>
      </c>
      <c r="D980" s="1588" t="str">
        <v/>
      </c>
      <c r="E980" s="1588" t="str">
        <v/>
      </c>
      <c r="F980" s="1588" t="str">
        <v/>
      </c>
      <c r="G980" s="1588" t="str">
        <v/>
      </c>
      <c r="H980" s="989"/>
      <c r="I980" s="989"/>
      <c r="J980" s="989"/>
      <c r="K980" s="989"/>
      <c r="L980" s="989"/>
      <c r="M980" s="989"/>
      <c r="N980" s="989"/>
      <c r="O980" s="989"/>
      <c r="P980" s="989"/>
      <c r="Q980" s="989"/>
      <c r="R980" s="989"/>
      <c r="S980" s="989"/>
      <c r="T980" s="989"/>
      <c r="U980" s="989"/>
      <c r="V980" s="989"/>
      <c r="W980" s="989"/>
      <c r="X980" s="989"/>
      <c r="Y980" s="989"/>
      <c r="Z980" s="989"/>
      <c r="AA980" s="989"/>
      <c r="AB980" s="989"/>
      <c r="AC980" s="989"/>
      <c r="AD980" s="989"/>
      <c r="AE980" s="989"/>
      <c r="AF980" s="989"/>
      <c r="AG980" s="989"/>
      <c r="AH980" s="989"/>
      <c r="AI980" s="989"/>
      <c r="AJ980" s="989"/>
      <c r="AK980" s="989"/>
      <c r="AL980" s="989"/>
      <c r="AM980" s="989"/>
      <c r="AN980" s="989"/>
      <c r="AO980" s="989"/>
      <c r="AP980" s="989"/>
      <c r="AQ980" s="989"/>
      <c r="AR980" s="989"/>
      <c r="AS980" s="989"/>
      <c r="AT980" s="989"/>
      <c r="AU980" s="989"/>
      <c r="AV980" s="989"/>
      <c r="AW980" s="989"/>
      <c r="AX980" s="989"/>
      <c r="AY980" s="989"/>
      <c r="AZ980" s="989"/>
      <c r="BA980" s="989"/>
      <c r="BB980" s="989"/>
      <c r="BC980" s="989"/>
      <c r="BD980" s="989"/>
      <c r="BE980" s="989"/>
      <c r="BF980" s="989"/>
      <c r="BG980" s="989"/>
      <c r="BH980" s="989"/>
      <c r="BI980" s="989"/>
      <c r="BJ980" s="989"/>
      <c r="BK980" s="989"/>
      <c r="BL980" s="989"/>
      <c r="BM980" s="989"/>
      <c r="BN980" s="989"/>
      <c r="BO980" s="989"/>
      <c r="BP980" s="989"/>
      <c r="BQ980" s="989"/>
      <c r="BR980" s="989"/>
      <c r="BS980" s="989"/>
      <c r="BT980" s="989"/>
      <c r="BU980" s="989"/>
      <c r="BV980" s="989"/>
      <c r="BW980" s="989"/>
      <c r="BX980" s="989"/>
      <c r="BY980" s="989"/>
      <c r="BZ980" s="989"/>
      <c r="CA980" s="989"/>
      <c r="CB980" s="989"/>
      <c r="CC980" s="989"/>
      <c r="CD980" s="989"/>
      <c r="CE980" s="989"/>
      <c r="CF980" s="989"/>
      <c r="CG980" s="989"/>
      <c r="CH980" s="989"/>
      <c r="CI980" s="989"/>
      <c r="CJ980" s="989"/>
      <c r="CK980" s="989"/>
      <c r="CL980" s="989"/>
      <c r="CM980" s="989"/>
      <c r="CN980" s="989"/>
      <c r="CO980" s="989"/>
      <c r="CP980" s="989"/>
      <c r="CQ980" s="989"/>
      <c r="CR980" s="989"/>
      <c r="CS980" s="989"/>
      <c r="CT980" s="989"/>
      <c r="CU980" s="989"/>
      <c r="CV980" s="989"/>
      <c r="CW980" s="989"/>
      <c r="CX980" s="989"/>
      <c r="CY980" s="989"/>
      <c r="CZ980" s="989"/>
      <c r="DA980" s="989"/>
      <c r="DB980" s="989"/>
      <c r="DC980" s="989"/>
      <c r="DD980" s="989"/>
      <c r="DE980" s="989"/>
      <c r="DF980" s="989"/>
      <c r="DG980" s="989"/>
      <c r="DH980" s="989"/>
      <c r="DI980" s="989"/>
      <c r="DJ980" s="989"/>
      <c r="DK980" s="989"/>
      <c r="DL980" s="989"/>
      <c r="DM980" s="989"/>
      <c r="DN980" s="989"/>
      <c r="DO980" s="989"/>
      <c r="DP980" s="989"/>
      <c r="DQ980" s="989"/>
      <c r="DR980" s="989"/>
      <c r="DS980" s="989"/>
      <c r="DT980" s="989"/>
      <c r="DU980" s="989"/>
      <c r="DV980" s="989"/>
      <c r="DW980" s="989"/>
      <c r="DX980" s="989"/>
      <c r="DY980" s="989"/>
      <c r="DZ980" s="989"/>
      <c r="EA980" s="989"/>
      <c r="EB980" s="989"/>
      <c r="EC980" s="989"/>
      <c r="ED980" s="989"/>
      <c r="EE980" s="989"/>
      <c r="EF980" s="989"/>
      <c r="EG980" s="989"/>
      <c r="EH980" s="989"/>
      <c r="EI980" s="989"/>
      <c r="EJ980" s="989"/>
      <c r="EK980" s="989"/>
      <c r="EL980" s="989"/>
      <c r="EM980" s="989"/>
      <c r="EN980" s="989"/>
      <c r="EO980" s="989"/>
      <c r="EP980" s="989"/>
      <c r="EQ980" s="989"/>
      <c r="ER980" s="989"/>
      <c r="ES980" s="989"/>
      <c r="ET980" s="989"/>
      <c r="EU980" s="989"/>
      <c r="EV980" s="989"/>
      <c r="EW980" s="989"/>
      <c r="EX980" s="989"/>
      <c r="EY980" s="989"/>
      <c r="EZ980" s="989"/>
      <c r="FA980" s="989"/>
      <c r="FB980" s="989"/>
      <c r="FC980" s="989"/>
      <c r="FD980" s="989"/>
      <c r="FE980" s="989"/>
      <c r="FF980" s="989"/>
      <c r="FG980" s="989"/>
      <c r="FH980" s="989"/>
      <c r="FI980" s="989"/>
      <c r="FJ980" s="989"/>
      <c r="FK980" s="989"/>
      <c r="FL980" s="989"/>
      <c r="FM980" s="989"/>
      <c r="FN980" s="989"/>
      <c r="FO980" s="989"/>
      <c r="FP980" s="989"/>
      <c r="FQ980" s="989"/>
      <c r="FR980" s="989"/>
      <c r="FS980" s="989"/>
      <c r="FT980" s="989"/>
      <c r="FU980" s="989"/>
      <c r="FV980" s="989"/>
      <c r="FW980" s="989"/>
      <c r="FX980" s="989"/>
      <c r="FY980" s="989"/>
      <c r="FZ980" s="989"/>
      <c r="GA980" s="989"/>
      <c r="GB980" s="989"/>
      <c r="GC980" s="989"/>
      <c r="GD980" s="989"/>
      <c r="GE980" s="989"/>
      <c r="GF980" s="989"/>
      <c r="GG980" s="989"/>
      <c r="GH980" s="989"/>
      <c r="GI980" s="989"/>
      <c r="GJ980" s="989"/>
      <c r="GK980" s="989"/>
      <c r="GL980" s="989"/>
      <c r="GM980" s="989"/>
      <c r="GN980" s="989"/>
      <c r="GO980" s="989"/>
      <c r="GP980" s="989"/>
      <c r="GQ980" s="989"/>
      <c r="GR980" s="989"/>
      <c r="GS980" s="989"/>
      <c r="GT980" s="989"/>
      <c r="GU980" s="989"/>
      <c r="GV980" s="989"/>
      <c r="GW980" s="989"/>
      <c r="GX980" s="989"/>
      <c r="GY980" s="989"/>
      <c r="GZ980" s="989"/>
      <c r="HA980" s="989"/>
      <c r="HB980" s="989"/>
      <c r="HC980" s="989"/>
      <c r="HD980" s="989"/>
      <c r="HE980" s="989"/>
      <c r="HF980" s="989"/>
      <c r="HG980" s="989"/>
      <c r="HH980" s="989"/>
      <c r="HI980" s="989"/>
      <c r="HJ980" s="989"/>
      <c r="HK980" s="989"/>
      <c r="HL980" s="989"/>
      <c r="HM980" s="989"/>
      <c r="HN980" s="989"/>
      <c r="HO980" s="989"/>
      <c r="HP980" s="989"/>
      <c r="HQ980" s="989"/>
      <c r="HR980" s="989"/>
      <c r="HS980" s="989"/>
      <c r="HT980" s="989"/>
      <c r="HU980" s="989"/>
      <c r="HV980" s="989"/>
      <c r="HW980" s="989"/>
      <c r="HX980" s="989"/>
      <c r="HY980" s="989"/>
      <c r="HZ980" s="989"/>
      <c r="IA980" s="989"/>
      <c r="IB980" s="989"/>
      <c r="IC980" s="989"/>
      <c r="ID980" s="989"/>
      <c r="IE980" s="989"/>
      <c r="IF980" s="989"/>
      <c r="IG980" s="989"/>
      <c r="IH980" s="989"/>
      <c r="II980" s="989"/>
      <c r="IJ980" s="989"/>
      <c r="IK980" s="989"/>
      <c r="IL980" s="989"/>
      <c r="IM980" s="989"/>
      <c r="IN980" s="989"/>
      <c r="IO980" s="989"/>
      <c r="IP980" s="989"/>
      <c r="IQ980" s="989"/>
      <c r="IR980" s="989"/>
      <c r="IS980" s="989"/>
      <c r="IT980" s="989"/>
      <c r="IU980" s="989"/>
      <c r="IV980" s="989"/>
      <c r="IW980" s="989"/>
      <c r="IX980" s="989"/>
      <c r="IY980" s="989"/>
      <c r="IZ980" s="989"/>
      <c r="JA980" s="989"/>
      <c r="JB980" s="989"/>
      <c r="JC980" s="989"/>
      <c r="JD980" s="989"/>
      <c r="JE980" s="989"/>
      <c r="JF980" s="989"/>
      <c r="JG980" s="989"/>
      <c r="JH980" s="989"/>
      <c r="JI980" s="989"/>
      <c r="JJ980" s="989"/>
      <c r="JK980" s="989"/>
      <c r="JL980" s="989"/>
      <c r="JM980" s="989"/>
      <c r="JN980" s="989"/>
      <c r="JO980" s="989"/>
      <c r="JP980" s="989"/>
      <c r="JQ980" s="989"/>
      <c r="JR980" s="989"/>
      <c r="JS980" s="989"/>
      <c r="JT980" s="989"/>
      <c r="JU980" s="989"/>
      <c r="JV980" s="989"/>
      <c r="JW980" s="989"/>
      <c r="JX980" s="989"/>
      <c r="JY980" s="989"/>
      <c r="JZ980" s="989"/>
      <c r="KA980" s="989"/>
      <c r="KB980" s="990"/>
    </row>
    <row r="981" spans="2:288" ht="15" customHeight="1" x14ac:dyDescent="0.25">
      <c r="B981" s="1590" t="s">
        <v>1907</v>
      </c>
      <c r="C981" s="1588" t="str">
        <v/>
      </c>
      <c r="D981" s="1588" t="str">
        <v/>
      </c>
      <c r="E981" s="1588" t="str">
        <v/>
      </c>
      <c r="F981" s="1588" t="str">
        <v/>
      </c>
      <c r="G981" s="1588" t="str">
        <v/>
      </c>
      <c r="H981" s="989"/>
      <c r="I981" s="989"/>
      <c r="J981" s="989"/>
      <c r="K981" s="989"/>
      <c r="L981" s="989"/>
      <c r="M981" s="989"/>
      <c r="N981" s="989"/>
      <c r="O981" s="989"/>
      <c r="P981" s="989"/>
      <c r="Q981" s="989"/>
      <c r="R981" s="989"/>
      <c r="S981" s="989"/>
      <c r="T981" s="989"/>
      <c r="U981" s="989"/>
      <c r="V981" s="989"/>
      <c r="W981" s="989"/>
      <c r="X981" s="989"/>
      <c r="Y981" s="989"/>
      <c r="Z981" s="989"/>
      <c r="AA981" s="989"/>
      <c r="AB981" s="989"/>
      <c r="AC981" s="989"/>
      <c r="AD981" s="989"/>
      <c r="AE981" s="989"/>
      <c r="AF981" s="989"/>
      <c r="AG981" s="989"/>
      <c r="AH981" s="989"/>
      <c r="AI981" s="989"/>
      <c r="AJ981" s="989"/>
      <c r="AK981" s="989"/>
      <c r="AL981" s="989"/>
      <c r="AM981" s="989"/>
      <c r="AN981" s="989"/>
      <c r="AO981" s="989"/>
      <c r="AP981" s="989"/>
      <c r="AQ981" s="989"/>
      <c r="AR981" s="989"/>
      <c r="AS981" s="989"/>
      <c r="AT981" s="989"/>
      <c r="AU981" s="989"/>
      <c r="AV981" s="989"/>
      <c r="AW981" s="989"/>
      <c r="AX981" s="989"/>
      <c r="AY981" s="989"/>
      <c r="AZ981" s="989"/>
      <c r="BA981" s="989"/>
      <c r="BB981" s="989"/>
      <c r="BC981" s="989"/>
      <c r="BD981" s="989"/>
      <c r="BE981" s="989"/>
      <c r="BF981" s="989"/>
      <c r="BG981" s="989"/>
      <c r="BH981" s="989"/>
      <c r="BI981" s="989"/>
      <c r="BJ981" s="989"/>
      <c r="BK981" s="989"/>
      <c r="BL981" s="989"/>
      <c r="BM981" s="989"/>
      <c r="BN981" s="989"/>
      <c r="BO981" s="989"/>
      <c r="BP981" s="989"/>
      <c r="BQ981" s="989"/>
      <c r="BR981" s="989"/>
      <c r="BS981" s="989"/>
      <c r="BT981" s="989"/>
      <c r="BU981" s="989"/>
      <c r="BV981" s="989"/>
      <c r="BW981" s="989"/>
      <c r="BX981" s="989"/>
      <c r="BY981" s="989"/>
      <c r="BZ981" s="989"/>
      <c r="CA981" s="989"/>
      <c r="CB981" s="989"/>
      <c r="CC981" s="989"/>
      <c r="CD981" s="989"/>
      <c r="CE981" s="989"/>
      <c r="CF981" s="989"/>
      <c r="CG981" s="989"/>
      <c r="CH981" s="989"/>
      <c r="CI981" s="989"/>
      <c r="CJ981" s="989"/>
      <c r="CK981" s="989"/>
      <c r="CL981" s="989"/>
      <c r="CM981" s="989"/>
      <c r="CN981" s="989"/>
      <c r="CO981" s="989"/>
      <c r="CP981" s="989"/>
      <c r="CQ981" s="989"/>
      <c r="CR981" s="989"/>
      <c r="CS981" s="989"/>
      <c r="CT981" s="989"/>
      <c r="CU981" s="989"/>
      <c r="CV981" s="989"/>
      <c r="CW981" s="989"/>
      <c r="CX981" s="989"/>
      <c r="CY981" s="989"/>
      <c r="CZ981" s="989"/>
      <c r="DA981" s="989"/>
      <c r="DB981" s="989"/>
      <c r="DC981" s="989"/>
      <c r="DD981" s="989"/>
      <c r="DE981" s="989"/>
      <c r="DF981" s="989"/>
      <c r="DG981" s="989"/>
      <c r="DH981" s="989"/>
      <c r="DI981" s="989"/>
      <c r="DJ981" s="989"/>
      <c r="DK981" s="989"/>
      <c r="DL981" s="989"/>
      <c r="DM981" s="989"/>
      <c r="DN981" s="989"/>
      <c r="DO981" s="989"/>
      <c r="DP981" s="989"/>
      <c r="DQ981" s="989"/>
      <c r="DR981" s="989"/>
      <c r="DS981" s="989"/>
      <c r="DT981" s="989"/>
      <c r="DU981" s="989"/>
      <c r="DV981" s="989"/>
      <c r="DW981" s="989"/>
      <c r="DX981" s="989"/>
      <c r="DY981" s="989"/>
      <c r="DZ981" s="989"/>
      <c r="EA981" s="989"/>
      <c r="EB981" s="989"/>
      <c r="EC981" s="989"/>
      <c r="ED981" s="989"/>
      <c r="EE981" s="989"/>
      <c r="EF981" s="989"/>
      <c r="EG981" s="989"/>
      <c r="EH981" s="989"/>
      <c r="EI981" s="989"/>
      <c r="EJ981" s="989"/>
      <c r="EK981" s="989"/>
      <c r="EL981" s="989"/>
      <c r="EM981" s="989"/>
      <c r="EN981" s="989"/>
      <c r="EO981" s="989"/>
      <c r="EP981" s="989"/>
      <c r="EQ981" s="989"/>
      <c r="ER981" s="989"/>
      <c r="ES981" s="989"/>
      <c r="ET981" s="989"/>
      <c r="EU981" s="989"/>
      <c r="EV981" s="989"/>
      <c r="EW981" s="989"/>
      <c r="EX981" s="989"/>
      <c r="EY981" s="989"/>
      <c r="EZ981" s="989"/>
      <c r="FA981" s="989"/>
      <c r="FB981" s="989"/>
      <c r="FC981" s="989"/>
      <c r="FD981" s="989"/>
      <c r="FE981" s="989"/>
      <c r="FF981" s="989"/>
      <c r="FG981" s="989"/>
      <c r="FH981" s="989"/>
      <c r="FI981" s="989"/>
      <c r="FJ981" s="989"/>
      <c r="FK981" s="989"/>
      <c r="FL981" s="989"/>
      <c r="FM981" s="989"/>
      <c r="FN981" s="989"/>
      <c r="FO981" s="989"/>
      <c r="FP981" s="989"/>
      <c r="FQ981" s="989"/>
      <c r="FR981" s="989"/>
      <c r="FS981" s="989"/>
      <c r="FT981" s="989"/>
      <c r="FU981" s="989"/>
      <c r="FV981" s="989"/>
      <c r="FW981" s="989"/>
      <c r="FX981" s="989"/>
      <c r="FY981" s="989"/>
      <c r="FZ981" s="989"/>
      <c r="GA981" s="989"/>
      <c r="GB981" s="989"/>
      <c r="GC981" s="989"/>
      <c r="GD981" s="989"/>
      <c r="GE981" s="989"/>
      <c r="GF981" s="989"/>
      <c r="GG981" s="989"/>
      <c r="GH981" s="989"/>
      <c r="GI981" s="989"/>
      <c r="GJ981" s="989"/>
      <c r="GK981" s="989"/>
      <c r="GL981" s="989"/>
      <c r="GM981" s="989"/>
      <c r="GN981" s="989"/>
      <c r="GO981" s="989"/>
      <c r="GP981" s="989"/>
      <c r="GQ981" s="989"/>
      <c r="GR981" s="989"/>
      <c r="GS981" s="989"/>
      <c r="GT981" s="989"/>
      <c r="GU981" s="989"/>
      <c r="GV981" s="989"/>
      <c r="GW981" s="989"/>
      <c r="GX981" s="989"/>
      <c r="GY981" s="989"/>
      <c r="GZ981" s="989"/>
      <c r="HA981" s="989"/>
      <c r="HB981" s="989"/>
      <c r="HC981" s="989"/>
      <c r="HD981" s="989"/>
      <c r="HE981" s="989"/>
      <c r="HF981" s="989"/>
      <c r="HG981" s="989"/>
      <c r="HH981" s="989"/>
      <c r="HI981" s="989"/>
      <c r="HJ981" s="989"/>
      <c r="HK981" s="989"/>
      <c r="HL981" s="989"/>
      <c r="HM981" s="989"/>
      <c r="HN981" s="989"/>
      <c r="HO981" s="989"/>
      <c r="HP981" s="989"/>
      <c r="HQ981" s="989"/>
      <c r="HR981" s="989"/>
      <c r="HS981" s="989"/>
      <c r="HT981" s="989"/>
      <c r="HU981" s="989"/>
      <c r="HV981" s="989"/>
      <c r="HW981" s="989"/>
      <c r="HX981" s="989"/>
      <c r="HY981" s="989"/>
      <c r="HZ981" s="989"/>
      <c r="IA981" s="989"/>
      <c r="IB981" s="989"/>
      <c r="IC981" s="989"/>
      <c r="ID981" s="989"/>
      <c r="IE981" s="989"/>
      <c r="IF981" s="989"/>
      <c r="IG981" s="989"/>
      <c r="IH981" s="989"/>
      <c r="II981" s="989"/>
      <c r="IJ981" s="989"/>
      <c r="IK981" s="989"/>
      <c r="IL981" s="989"/>
      <c r="IM981" s="989"/>
      <c r="IN981" s="989"/>
      <c r="IO981" s="989"/>
      <c r="IP981" s="989"/>
      <c r="IQ981" s="989"/>
      <c r="IR981" s="989"/>
      <c r="IS981" s="989"/>
      <c r="IT981" s="989"/>
      <c r="IU981" s="989"/>
      <c r="IV981" s="989"/>
      <c r="IW981" s="989"/>
      <c r="IX981" s="989"/>
      <c r="IY981" s="989"/>
      <c r="IZ981" s="989"/>
      <c r="JA981" s="989"/>
      <c r="JB981" s="989"/>
      <c r="JC981" s="989"/>
      <c r="JD981" s="989"/>
      <c r="JE981" s="989"/>
      <c r="JF981" s="989"/>
      <c r="JG981" s="989"/>
      <c r="JH981" s="989"/>
      <c r="JI981" s="989"/>
      <c r="JJ981" s="989"/>
      <c r="JK981" s="989"/>
      <c r="JL981" s="989"/>
      <c r="JM981" s="989"/>
      <c r="JN981" s="989"/>
      <c r="JO981" s="989"/>
      <c r="JP981" s="989"/>
      <c r="JQ981" s="989"/>
      <c r="JR981" s="989"/>
      <c r="JS981" s="989"/>
      <c r="JT981" s="989"/>
      <c r="JU981" s="989"/>
      <c r="JV981" s="989"/>
      <c r="JW981" s="989"/>
      <c r="JX981" s="989"/>
      <c r="JY981" s="989"/>
      <c r="JZ981" s="989"/>
      <c r="KA981" s="989"/>
      <c r="KB981" s="990"/>
    </row>
    <row r="982" spans="2:288" ht="15" customHeight="1" x14ac:dyDescent="0.25">
      <c r="B982" s="1590" t="s">
        <v>1908</v>
      </c>
      <c r="C982" s="1588" t="str">
        <v/>
      </c>
      <c r="D982" s="1588" t="str">
        <v/>
      </c>
      <c r="E982" s="1588" t="str">
        <v/>
      </c>
      <c r="F982" s="1588" t="str">
        <v/>
      </c>
      <c r="G982" s="1588" t="str">
        <v/>
      </c>
      <c r="H982" s="989"/>
      <c r="I982" s="989"/>
      <c r="J982" s="989"/>
      <c r="K982" s="989"/>
      <c r="L982" s="989"/>
      <c r="M982" s="989"/>
      <c r="N982" s="989"/>
      <c r="O982" s="989"/>
      <c r="P982" s="989"/>
      <c r="Q982" s="989"/>
      <c r="R982" s="989"/>
      <c r="S982" s="989"/>
      <c r="T982" s="989"/>
      <c r="U982" s="989"/>
      <c r="V982" s="989"/>
      <c r="W982" s="989"/>
      <c r="X982" s="989"/>
      <c r="Y982" s="989"/>
      <c r="Z982" s="989"/>
      <c r="AA982" s="989"/>
      <c r="AB982" s="989"/>
      <c r="AC982" s="989"/>
      <c r="AD982" s="989"/>
      <c r="AE982" s="989"/>
      <c r="AF982" s="989"/>
      <c r="AG982" s="989"/>
      <c r="AH982" s="989"/>
      <c r="AI982" s="989"/>
      <c r="AJ982" s="989"/>
      <c r="AK982" s="989"/>
      <c r="AL982" s="989"/>
      <c r="AM982" s="989"/>
      <c r="AN982" s="989"/>
      <c r="AO982" s="989"/>
      <c r="AP982" s="989"/>
      <c r="AQ982" s="989"/>
      <c r="AR982" s="989"/>
      <c r="AS982" s="989"/>
      <c r="AT982" s="989"/>
      <c r="AU982" s="989"/>
      <c r="AV982" s="989"/>
      <c r="AW982" s="989"/>
      <c r="AX982" s="989"/>
      <c r="AY982" s="989"/>
      <c r="AZ982" s="989"/>
      <c r="BA982" s="989"/>
      <c r="BB982" s="989"/>
      <c r="BC982" s="989"/>
      <c r="BD982" s="989"/>
      <c r="BE982" s="989"/>
      <c r="BF982" s="989"/>
      <c r="BG982" s="989"/>
      <c r="BH982" s="989"/>
      <c r="BI982" s="989"/>
      <c r="BJ982" s="989"/>
      <c r="BK982" s="989"/>
      <c r="BL982" s="989"/>
      <c r="BM982" s="989"/>
      <c r="BN982" s="989"/>
      <c r="BO982" s="989"/>
      <c r="BP982" s="989"/>
      <c r="BQ982" s="989"/>
      <c r="BR982" s="989"/>
      <c r="BS982" s="989"/>
      <c r="BT982" s="989"/>
      <c r="BU982" s="989"/>
      <c r="BV982" s="989"/>
      <c r="BW982" s="989"/>
      <c r="BX982" s="989"/>
      <c r="BY982" s="989"/>
      <c r="BZ982" s="989"/>
      <c r="CA982" s="989"/>
      <c r="CB982" s="989"/>
      <c r="CC982" s="989"/>
      <c r="CD982" s="989"/>
      <c r="CE982" s="989"/>
      <c r="CF982" s="989"/>
      <c r="CG982" s="989"/>
      <c r="CH982" s="989"/>
      <c r="CI982" s="989"/>
      <c r="CJ982" s="989"/>
      <c r="CK982" s="989"/>
      <c r="CL982" s="989"/>
      <c r="CM982" s="989"/>
      <c r="CN982" s="989"/>
      <c r="CO982" s="989"/>
      <c r="CP982" s="989"/>
      <c r="CQ982" s="989"/>
      <c r="CR982" s="989"/>
      <c r="CS982" s="989"/>
      <c r="CT982" s="989"/>
      <c r="CU982" s="989"/>
      <c r="CV982" s="989"/>
      <c r="CW982" s="989"/>
      <c r="CX982" s="989"/>
      <c r="CY982" s="989"/>
      <c r="CZ982" s="989"/>
      <c r="DA982" s="989"/>
      <c r="DB982" s="989"/>
      <c r="DC982" s="989"/>
      <c r="DD982" s="989"/>
      <c r="DE982" s="989"/>
      <c r="DF982" s="989"/>
      <c r="DG982" s="989"/>
      <c r="DH982" s="989"/>
      <c r="DI982" s="989"/>
      <c r="DJ982" s="989"/>
      <c r="DK982" s="989"/>
      <c r="DL982" s="989"/>
      <c r="DM982" s="989"/>
      <c r="DN982" s="989"/>
      <c r="DO982" s="989"/>
      <c r="DP982" s="989"/>
      <c r="DQ982" s="989"/>
      <c r="DR982" s="989"/>
      <c r="DS982" s="989"/>
      <c r="DT982" s="989"/>
      <c r="DU982" s="989"/>
      <c r="DV982" s="989"/>
      <c r="DW982" s="989"/>
      <c r="DX982" s="989"/>
      <c r="DY982" s="989"/>
      <c r="DZ982" s="989"/>
      <c r="EA982" s="989"/>
      <c r="EB982" s="989"/>
      <c r="EC982" s="989"/>
      <c r="ED982" s="989"/>
      <c r="EE982" s="989"/>
      <c r="EF982" s="989"/>
      <c r="EG982" s="989"/>
      <c r="EH982" s="989"/>
      <c r="EI982" s="989"/>
      <c r="EJ982" s="989"/>
      <c r="EK982" s="989"/>
      <c r="EL982" s="989"/>
      <c r="EM982" s="989"/>
      <c r="EN982" s="989"/>
      <c r="EO982" s="989"/>
      <c r="EP982" s="989"/>
      <c r="EQ982" s="989"/>
      <c r="ER982" s="989"/>
      <c r="ES982" s="989"/>
      <c r="ET982" s="989"/>
      <c r="EU982" s="989"/>
      <c r="EV982" s="989"/>
      <c r="EW982" s="989"/>
      <c r="EX982" s="989"/>
      <c r="EY982" s="989"/>
      <c r="EZ982" s="989"/>
      <c r="FA982" s="989"/>
      <c r="FB982" s="989"/>
      <c r="FC982" s="989"/>
      <c r="FD982" s="989"/>
      <c r="FE982" s="989"/>
      <c r="FF982" s="989"/>
      <c r="FG982" s="989"/>
      <c r="FH982" s="989"/>
      <c r="FI982" s="989"/>
      <c r="FJ982" s="989"/>
      <c r="FK982" s="989"/>
      <c r="FL982" s="989"/>
      <c r="FM982" s="989"/>
      <c r="FN982" s="989"/>
      <c r="FO982" s="989"/>
      <c r="FP982" s="989"/>
      <c r="FQ982" s="989"/>
      <c r="FR982" s="989"/>
      <c r="FS982" s="989"/>
      <c r="FT982" s="989"/>
      <c r="FU982" s="989"/>
      <c r="FV982" s="989"/>
      <c r="FW982" s="989"/>
      <c r="FX982" s="989"/>
      <c r="FY982" s="989"/>
      <c r="FZ982" s="989"/>
      <c r="GA982" s="989"/>
      <c r="GB982" s="989"/>
      <c r="GC982" s="989"/>
      <c r="GD982" s="989"/>
      <c r="GE982" s="989"/>
      <c r="GF982" s="989"/>
      <c r="GG982" s="989"/>
      <c r="GH982" s="989"/>
      <c r="GI982" s="989"/>
      <c r="GJ982" s="989"/>
      <c r="GK982" s="989"/>
      <c r="GL982" s="989"/>
      <c r="GM982" s="989"/>
      <c r="GN982" s="989"/>
      <c r="GO982" s="989"/>
      <c r="GP982" s="989"/>
      <c r="GQ982" s="989"/>
      <c r="GR982" s="989"/>
      <c r="GS982" s="989"/>
      <c r="GT982" s="989"/>
      <c r="GU982" s="989"/>
      <c r="GV982" s="989"/>
      <c r="GW982" s="989"/>
      <c r="GX982" s="989"/>
      <c r="GY982" s="989"/>
      <c r="GZ982" s="989"/>
      <c r="HA982" s="989"/>
      <c r="HB982" s="989"/>
      <c r="HC982" s="989"/>
      <c r="HD982" s="989"/>
      <c r="HE982" s="989"/>
      <c r="HF982" s="989"/>
      <c r="HG982" s="989"/>
      <c r="HH982" s="989"/>
      <c r="HI982" s="989"/>
      <c r="HJ982" s="989"/>
      <c r="HK982" s="989"/>
      <c r="HL982" s="989"/>
      <c r="HM982" s="989"/>
      <c r="HN982" s="989"/>
      <c r="HO982" s="989"/>
      <c r="HP982" s="989"/>
      <c r="HQ982" s="989"/>
      <c r="HR982" s="989"/>
      <c r="HS982" s="989"/>
      <c r="HT982" s="989"/>
      <c r="HU982" s="989"/>
      <c r="HV982" s="989"/>
      <c r="HW982" s="989"/>
      <c r="HX982" s="989"/>
      <c r="HY982" s="989"/>
      <c r="HZ982" s="989"/>
      <c r="IA982" s="989"/>
      <c r="IB982" s="989"/>
      <c r="IC982" s="989"/>
      <c r="ID982" s="989"/>
      <c r="IE982" s="989"/>
      <c r="IF982" s="989"/>
      <c r="IG982" s="989"/>
      <c r="IH982" s="989"/>
      <c r="II982" s="989"/>
      <c r="IJ982" s="989"/>
      <c r="IK982" s="989"/>
      <c r="IL982" s="989"/>
      <c r="IM982" s="989"/>
      <c r="IN982" s="989"/>
      <c r="IO982" s="989"/>
      <c r="IP982" s="989"/>
      <c r="IQ982" s="989"/>
      <c r="IR982" s="989"/>
      <c r="IS982" s="989"/>
      <c r="IT982" s="989"/>
      <c r="IU982" s="989"/>
      <c r="IV982" s="989"/>
      <c r="IW982" s="989"/>
      <c r="IX982" s="989"/>
      <c r="IY982" s="989"/>
      <c r="IZ982" s="989"/>
      <c r="JA982" s="989"/>
      <c r="JB982" s="989"/>
      <c r="JC982" s="989"/>
      <c r="JD982" s="989"/>
      <c r="JE982" s="989"/>
      <c r="JF982" s="989"/>
      <c r="JG982" s="989"/>
      <c r="JH982" s="989"/>
      <c r="JI982" s="989"/>
      <c r="JJ982" s="989"/>
      <c r="JK982" s="989"/>
      <c r="JL982" s="989"/>
      <c r="JM982" s="989"/>
      <c r="JN982" s="989"/>
      <c r="JO982" s="989"/>
      <c r="JP982" s="989"/>
      <c r="JQ982" s="989"/>
      <c r="JR982" s="989"/>
      <c r="JS982" s="989"/>
      <c r="JT982" s="989"/>
      <c r="JU982" s="989"/>
      <c r="JV982" s="989"/>
      <c r="JW982" s="989"/>
      <c r="JX982" s="989"/>
      <c r="JY982" s="989"/>
      <c r="JZ982" s="989"/>
      <c r="KA982" s="989"/>
      <c r="KB982" s="990"/>
    </row>
    <row r="983" spans="2:288" ht="15" customHeight="1" x14ac:dyDescent="0.25">
      <c r="B983" s="1590" t="s">
        <v>1909</v>
      </c>
      <c r="C983" s="1588" t="str">
        <v/>
      </c>
      <c r="D983" s="1588" t="str">
        <v/>
      </c>
      <c r="E983" s="1588" t="str">
        <v/>
      </c>
      <c r="F983" s="1588" t="str">
        <v/>
      </c>
      <c r="G983" s="1588" t="str">
        <v/>
      </c>
      <c r="H983" s="989"/>
      <c r="I983" s="989"/>
      <c r="J983" s="989"/>
      <c r="K983" s="989"/>
      <c r="L983" s="989"/>
      <c r="M983" s="989"/>
      <c r="N983" s="989"/>
      <c r="O983" s="989"/>
      <c r="P983" s="989"/>
      <c r="Q983" s="989"/>
      <c r="R983" s="989"/>
      <c r="S983" s="989"/>
      <c r="T983" s="989"/>
      <c r="U983" s="989"/>
      <c r="V983" s="989"/>
      <c r="W983" s="989"/>
      <c r="X983" s="989"/>
      <c r="Y983" s="989"/>
      <c r="Z983" s="989"/>
      <c r="AA983" s="989"/>
      <c r="AB983" s="989"/>
      <c r="AC983" s="989"/>
      <c r="AD983" s="989"/>
      <c r="AE983" s="989"/>
      <c r="AF983" s="989"/>
      <c r="AG983" s="989"/>
      <c r="AH983" s="989"/>
      <c r="AI983" s="989"/>
      <c r="AJ983" s="989"/>
      <c r="AK983" s="989"/>
      <c r="AL983" s="989"/>
      <c r="AM983" s="989"/>
      <c r="AN983" s="989"/>
      <c r="AO983" s="989"/>
      <c r="AP983" s="989"/>
      <c r="AQ983" s="989"/>
      <c r="AR983" s="989"/>
      <c r="AS983" s="989"/>
      <c r="AT983" s="989"/>
      <c r="AU983" s="989"/>
      <c r="AV983" s="989"/>
      <c r="AW983" s="989"/>
      <c r="AX983" s="989"/>
      <c r="AY983" s="989"/>
      <c r="AZ983" s="989"/>
      <c r="BA983" s="989"/>
      <c r="BB983" s="989"/>
      <c r="BC983" s="989"/>
      <c r="BD983" s="989"/>
      <c r="BE983" s="989"/>
      <c r="BF983" s="989"/>
      <c r="BG983" s="989"/>
      <c r="BH983" s="989"/>
      <c r="BI983" s="989"/>
      <c r="BJ983" s="989"/>
      <c r="BK983" s="989"/>
      <c r="BL983" s="989"/>
      <c r="BM983" s="989"/>
      <c r="BN983" s="989"/>
      <c r="BO983" s="989"/>
      <c r="BP983" s="989"/>
      <c r="BQ983" s="989"/>
      <c r="BR983" s="989"/>
      <c r="BS983" s="989"/>
      <c r="BT983" s="989"/>
      <c r="BU983" s="989"/>
      <c r="BV983" s="989"/>
      <c r="BW983" s="989"/>
      <c r="BX983" s="989"/>
      <c r="BY983" s="989"/>
      <c r="BZ983" s="989"/>
      <c r="CA983" s="989"/>
      <c r="CB983" s="989"/>
      <c r="CC983" s="989"/>
      <c r="CD983" s="989"/>
      <c r="CE983" s="989"/>
      <c r="CF983" s="989"/>
      <c r="CG983" s="989"/>
      <c r="CH983" s="989"/>
      <c r="CI983" s="989"/>
      <c r="CJ983" s="989"/>
      <c r="CK983" s="989"/>
      <c r="CL983" s="989"/>
      <c r="CM983" s="989"/>
      <c r="CN983" s="989"/>
      <c r="CO983" s="989"/>
      <c r="CP983" s="989"/>
      <c r="CQ983" s="989"/>
      <c r="CR983" s="989"/>
      <c r="CS983" s="989"/>
      <c r="CT983" s="989"/>
      <c r="CU983" s="989"/>
      <c r="CV983" s="989"/>
      <c r="CW983" s="989"/>
      <c r="CX983" s="989"/>
      <c r="CY983" s="989"/>
      <c r="CZ983" s="989"/>
      <c r="DA983" s="989"/>
      <c r="DB983" s="989"/>
      <c r="DC983" s="989"/>
      <c r="DD983" s="989"/>
      <c r="DE983" s="989"/>
      <c r="DF983" s="989"/>
      <c r="DG983" s="989"/>
      <c r="DH983" s="989"/>
      <c r="DI983" s="989"/>
      <c r="DJ983" s="989"/>
      <c r="DK983" s="989"/>
      <c r="DL983" s="989"/>
      <c r="DM983" s="989"/>
      <c r="DN983" s="989"/>
      <c r="DO983" s="989"/>
      <c r="DP983" s="989"/>
      <c r="DQ983" s="989"/>
      <c r="DR983" s="989"/>
      <c r="DS983" s="989"/>
      <c r="DT983" s="989"/>
      <c r="DU983" s="989"/>
      <c r="DV983" s="989"/>
      <c r="DW983" s="989"/>
      <c r="DX983" s="989"/>
      <c r="DY983" s="989"/>
      <c r="DZ983" s="989"/>
      <c r="EA983" s="989"/>
      <c r="EB983" s="989"/>
      <c r="EC983" s="989"/>
      <c r="ED983" s="989"/>
      <c r="EE983" s="989"/>
      <c r="EF983" s="989"/>
      <c r="EG983" s="989"/>
      <c r="EH983" s="989"/>
      <c r="EI983" s="989"/>
      <c r="EJ983" s="989"/>
      <c r="EK983" s="989"/>
      <c r="EL983" s="989"/>
      <c r="EM983" s="989"/>
      <c r="EN983" s="989"/>
      <c r="EO983" s="989"/>
      <c r="EP983" s="989"/>
      <c r="EQ983" s="989"/>
      <c r="ER983" s="989"/>
      <c r="ES983" s="989"/>
      <c r="ET983" s="989"/>
      <c r="EU983" s="989"/>
      <c r="EV983" s="989"/>
      <c r="EW983" s="989"/>
      <c r="EX983" s="989"/>
      <c r="EY983" s="989"/>
      <c r="EZ983" s="989"/>
      <c r="FA983" s="989"/>
      <c r="FB983" s="989"/>
      <c r="FC983" s="989"/>
      <c r="FD983" s="989"/>
      <c r="FE983" s="989"/>
      <c r="FF983" s="989"/>
      <c r="FG983" s="989"/>
      <c r="FH983" s="989"/>
      <c r="FI983" s="989"/>
      <c r="FJ983" s="989"/>
      <c r="FK983" s="989"/>
      <c r="FL983" s="989"/>
      <c r="FM983" s="989"/>
      <c r="FN983" s="989"/>
      <c r="FO983" s="989"/>
      <c r="FP983" s="989"/>
      <c r="FQ983" s="989"/>
      <c r="FR983" s="989"/>
      <c r="FS983" s="989"/>
      <c r="FT983" s="989"/>
      <c r="FU983" s="989"/>
      <c r="FV983" s="989"/>
      <c r="FW983" s="989"/>
      <c r="FX983" s="989"/>
      <c r="FY983" s="989"/>
      <c r="FZ983" s="989"/>
      <c r="GA983" s="989"/>
      <c r="GB983" s="989"/>
      <c r="GC983" s="989"/>
      <c r="GD983" s="989"/>
      <c r="GE983" s="989"/>
      <c r="GF983" s="989"/>
      <c r="GG983" s="989"/>
      <c r="GH983" s="989"/>
      <c r="GI983" s="989"/>
      <c r="GJ983" s="989"/>
      <c r="GK983" s="989"/>
      <c r="GL983" s="989"/>
      <c r="GM983" s="989"/>
      <c r="GN983" s="989"/>
      <c r="GO983" s="989"/>
      <c r="GP983" s="989"/>
      <c r="GQ983" s="989"/>
      <c r="GR983" s="989"/>
      <c r="GS983" s="989"/>
      <c r="GT983" s="989"/>
      <c r="GU983" s="989"/>
      <c r="GV983" s="989"/>
      <c r="GW983" s="989"/>
      <c r="GX983" s="989"/>
      <c r="GY983" s="989"/>
      <c r="GZ983" s="989"/>
      <c r="HA983" s="989"/>
      <c r="HB983" s="989"/>
      <c r="HC983" s="989"/>
      <c r="HD983" s="989"/>
      <c r="HE983" s="989"/>
      <c r="HF983" s="989"/>
      <c r="HG983" s="989"/>
      <c r="HH983" s="989"/>
      <c r="HI983" s="989"/>
      <c r="HJ983" s="989"/>
      <c r="HK983" s="989"/>
      <c r="HL983" s="989"/>
      <c r="HM983" s="989"/>
      <c r="HN983" s="989"/>
      <c r="HO983" s="989"/>
      <c r="HP983" s="989"/>
      <c r="HQ983" s="989"/>
      <c r="HR983" s="989"/>
      <c r="HS983" s="989"/>
      <c r="HT983" s="989"/>
      <c r="HU983" s="989"/>
      <c r="HV983" s="989"/>
      <c r="HW983" s="989"/>
      <c r="HX983" s="989"/>
      <c r="HY983" s="989"/>
      <c r="HZ983" s="989"/>
      <c r="IA983" s="989"/>
      <c r="IB983" s="989"/>
      <c r="IC983" s="989"/>
      <c r="ID983" s="989"/>
      <c r="IE983" s="989"/>
      <c r="IF983" s="989"/>
      <c r="IG983" s="989"/>
      <c r="IH983" s="989"/>
      <c r="II983" s="989"/>
      <c r="IJ983" s="989"/>
      <c r="IK983" s="989"/>
      <c r="IL983" s="989"/>
      <c r="IM983" s="989"/>
      <c r="IN983" s="989"/>
      <c r="IO983" s="989"/>
      <c r="IP983" s="989"/>
      <c r="IQ983" s="989"/>
      <c r="IR983" s="989"/>
      <c r="IS983" s="989"/>
      <c r="IT983" s="989"/>
      <c r="IU983" s="989"/>
      <c r="IV983" s="989"/>
      <c r="IW983" s="989"/>
      <c r="IX983" s="989"/>
      <c r="IY983" s="989"/>
      <c r="IZ983" s="989"/>
      <c r="JA983" s="989"/>
      <c r="JB983" s="989"/>
      <c r="JC983" s="989"/>
      <c r="JD983" s="989"/>
      <c r="JE983" s="989"/>
      <c r="JF983" s="989"/>
      <c r="JG983" s="989"/>
      <c r="JH983" s="989"/>
      <c r="JI983" s="989"/>
      <c r="JJ983" s="989"/>
      <c r="JK983" s="989"/>
      <c r="JL983" s="989"/>
      <c r="JM983" s="989"/>
      <c r="JN983" s="989"/>
      <c r="JO983" s="989"/>
      <c r="JP983" s="989"/>
      <c r="JQ983" s="989"/>
      <c r="JR983" s="989"/>
      <c r="JS983" s="989"/>
      <c r="JT983" s="989"/>
      <c r="JU983" s="989"/>
      <c r="JV983" s="989"/>
      <c r="JW983" s="989"/>
      <c r="JX983" s="989"/>
      <c r="JY983" s="989"/>
      <c r="JZ983" s="989"/>
      <c r="KA983" s="989"/>
      <c r="KB983" s="990"/>
    </row>
    <row r="984" spans="2:288" ht="15" customHeight="1" x14ac:dyDescent="0.25">
      <c r="B984" s="1590" t="s">
        <v>1910</v>
      </c>
      <c r="C984" s="1588" t="str">
        <v/>
      </c>
      <c r="D984" s="1588" t="str">
        <v/>
      </c>
      <c r="E984" s="1588" t="str">
        <v/>
      </c>
      <c r="F984" s="1588" t="str">
        <v/>
      </c>
      <c r="G984" s="1588" t="str">
        <v/>
      </c>
      <c r="H984" s="989"/>
      <c r="I984" s="989"/>
      <c r="J984" s="989"/>
      <c r="K984" s="989"/>
      <c r="L984" s="989"/>
      <c r="M984" s="989"/>
      <c r="N984" s="989"/>
      <c r="O984" s="989"/>
      <c r="P984" s="989"/>
      <c r="Q984" s="989"/>
      <c r="R984" s="989"/>
      <c r="S984" s="989"/>
      <c r="T984" s="989"/>
      <c r="U984" s="989"/>
      <c r="V984" s="989"/>
      <c r="W984" s="989"/>
      <c r="X984" s="989"/>
      <c r="Y984" s="989"/>
      <c r="Z984" s="989"/>
      <c r="AA984" s="989"/>
      <c r="AB984" s="989"/>
      <c r="AC984" s="989"/>
      <c r="AD984" s="989"/>
      <c r="AE984" s="989"/>
      <c r="AF984" s="989"/>
      <c r="AG984" s="989"/>
      <c r="AH984" s="989"/>
      <c r="AI984" s="989"/>
      <c r="AJ984" s="989"/>
      <c r="AK984" s="989"/>
      <c r="AL984" s="989"/>
      <c r="AM984" s="989"/>
      <c r="AN984" s="989"/>
      <c r="AO984" s="989"/>
      <c r="AP984" s="989"/>
      <c r="AQ984" s="989"/>
      <c r="AR984" s="989"/>
      <c r="AS984" s="989"/>
      <c r="AT984" s="989"/>
      <c r="AU984" s="989"/>
      <c r="AV984" s="989"/>
      <c r="AW984" s="989"/>
      <c r="AX984" s="989"/>
      <c r="AY984" s="989"/>
      <c r="AZ984" s="989"/>
      <c r="BA984" s="989"/>
      <c r="BB984" s="989"/>
      <c r="BC984" s="989"/>
      <c r="BD984" s="989"/>
      <c r="BE984" s="989"/>
      <c r="BF984" s="989"/>
      <c r="BG984" s="989"/>
      <c r="BH984" s="989"/>
      <c r="BI984" s="989"/>
      <c r="BJ984" s="989"/>
      <c r="BK984" s="989"/>
      <c r="BL984" s="989"/>
      <c r="BM984" s="989"/>
      <c r="BN984" s="989"/>
      <c r="BO984" s="989"/>
      <c r="BP984" s="989"/>
      <c r="BQ984" s="989"/>
      <c r="BR984" s="989"/>
      <c r="BS984" s="989"/>
      <c r="BT984" s="989"/>
      <c r="BU984" s="989"/>
      <c r="BV984" s="989"/>
      <c r="BW984" s="989"/>
      <c r="BX984" s="989"/>
      <c r="BY984" s="989"/>
      <c r="BZ984" s="989"/>
      <c r="CA984" s="989"/>
      <c r="CB984" s="989"/>
      <c r="CC984" s="989"/>
      <c r="CD984" s="989"/>
      <c r="CE984" s="989"/>
      <c r="CF984" s="989"/>
      <c r="CG984" s="989"/>
      <c r="CH984" s="989"/>
      <c r="CI984" s="989"/>
      <c r="CJ984" s="989"/>
      <c r="CK984" s="989"/>
      <c r="CL984" s="989"/>
      <c r="CM984" s="989"/>
      <c r="CN984" s="989"/>
      <c r="CO984" s="989"/>
      <c r="CP984" s="989"/>
      <c r="CQ984" s="989"/>
      <c r="CR984" s="989"/>
      <c r="CS984" s="989"/>
      <c r="CT984" s="989"/>
      <c r="CU984" s="989"/>
      <c r="CV984" s="989"/>
      <c r="CW984" s="989"/>
      <c r="CX984" s="989"/>
      <c r="CY984" s="989"/>
      <c r="CZ984" s="989"/>
      <c r="DA984" s="989"/>
      <c r="DB984" s="989"/>
      <c r="DC984" s="989"/>
      <c r="DD984" s="989"/>
      <c r="DE984" s="989"/>
      <c r="DF984" s="989"/>
      <c r="DG984" s="989"/>
      <c r="DH984" s="989"/>
      <c r="DI984" s="989"/>
      <c r="DJ984" s="989"/>
      <c r="DK984" s="989"/>
      <c r="DL984" s="989"/>
      <c r="DM984" s="989"/>
      <c r="DN984" s="989"/>
      <c r="DO984" s="989"/>
      <c r="DP984" s="989"/>
      <c r="DQ984" s="989"/>
      <c r="DR984" s="989"/>
      <c r="DS984" s="989"/>
      <c r="DT984" s="989"/>
      <c r="DU984" s="989"/>
      <c r="DV984" s="989"/>
      <c r="DW984" s="989"/>
      <c r="DX984" s="989"/>
      <c r="DY984" s="989"/>
      <c r="DZ984" s="989"/>
      <c r="EA984" s="989"/>
      <c r="EB984" s="989"/>
      <c r="EC984" s="989"/>
      <c r="ED984" s="989"/>
      <c r="EE984" s="989"/>
      <c r="EF984" s="989"/>
      <c r="EG984" s="989"/>
      <c r="EH984" s="989"/>
      <c r="EI984" s="989"/>
      <c r="EJ984" s="989"/>
      <c r="EK984" s="989"/>
      <c r="EL984" s="989"/>
      <c r="EM984" s="989"/>
      <c r="EN984" s="989"/>
      <c r="EO984" s="989"/>
      <c r="EP984" s="989"/>
      <c r="EQ984" s="989"/>
      <c r="ER984" s="989"/>
      <c r="ES984" s="989"/>
      <c r="ET984" s="989"/>
      <c r="EU984" s="989"/>
      <c r="EV984" s="989"/>
      <c r="EW984" s="989"/>
      <c r="EX984" s="989"/>
      <c r="EY984" s="989"/>
      <c r="EZ984" s="989"/>
      <c r="FA984" s="989"/>
      <c r="FB984" s="989"/>
      <c r="FC984" s="989"/>
      <c r="FD984" s="989"/>
      <c r="FE984" s="989"/>
      <c r="FF984" s="989"/>
      <c r="FG984" s="989"/>
      <c r="FH984" s="989"/>
      <c r="FI984" s="989"/>
      <c r="FJ984" s="989"/>
      <c r="FK984" s="989"/>
      <c r="FL984" s="989"/>
      <c r="FM984" s="989"/>
      <c r="FN984" s="989"/>
      <c r="FO984" s="989"/>
      <c r="FP984" s="989"/>
      <c r="FQ984" s="989"/>
      <c r="FR984" s="989"/>
      <c r="FS984" s="989"/>
      <c r="FT984" s="989"/>
      <c r="FU984" s="989"/>
      <c r="FV984" s="989"/>
      <c r="FW984" s="989"/>
      <c r="FX984" s="989"/>
      <c r="FY984" s="989"/>
      <c r="FZ984" s="989"/>
      <c r="GA984" s="989"/>
      <c r="GB984" s="989"/>
      <c r="GC984" s="989"/>
      <c r="GD984" s="989"/>
      <c r="GE984" s="989"/>
      <c r="GF984" s="989"/>
      <c r="GG984" s="989"/>
      <c r="GH984" s="989"/>
      <c r="GI984" s="989"/>
      <c r="GJ984" s="989"/>
      <c r="GK984" s="989"/>
      <c r="GL984" s="989"/>
      <c r="GM984" s="989"/>
      <c r="GN984" s="989"/>
      <c r="GO984" s="989"/>
      <c r="GP984" s="989"/>
      <c r="GQ984" s="989"/>
      <c r="GR984" s="989"/>
      <c r="GS984" s="989"/>
      <c r="GT984" s="989"/>
      <c r="GU984" s="989"/>
      <c r="GV984" s="989"/>
      <c r="GW984" s="989"/>
      <c r="GX984" s="989"/>
      <c r="GY984" s="989"/>
      <c r="GZ984" s="989"/>
      <c r="HA984" s="989"/>
      <c r="HB984" s="989"/>
      <c r="HC984" s="989"/>
      <c r="HD984" s="989"/>
      <c r="HE984" s="989"/>
      <c r="HF984" s="989"/>
      <c r="HG984" s="989"/>
      <c r="HH984" s="989"/>
      <c r="HI984" s="989"/>
      <c r="HJ984" s="989"/>
      <c r="HK984" s="989"/>
      <c r="HL984" s="989"/>
      <c r="HM984" s="989"/>
      <c r="HN984" s="989"/>
      <c r="HO984" s="989"/>
      <c r="HP984" s="989"/>
      <c r="HQ984" s="989"/>
      <c r="HR984" s="989"/>
      <c r="HS984" s="989"/>
      <c r="HT984" s="989"/>
      <c r="HU984" s="989"/>
      <c r="HV984" s="989"/>
      <c r="HW984" s="989"/>
      <c r="HX984" s="989"/>
      <c r="HY984" s="989"/>
      <c r="HZ984" s="989"/>
      <c r="IA984" s="989"/>
      <c r="IB984" s="989"/>
      <c r="IC984" s="989"/>
      <c r="ID984" s="989"/>
      <c r="IE984" s="989"/>
      <c r="IF984" s="989"/>
      <c r="IG984" s="989"/>
      <c r="IH984" s="989"/>
      <c r="II984" s="989"/>
      <c r="IJ984" s="989"/>
      <c r="IK984" s="989"/>
      <c r="IL984" s="989"/>
      <c r="IM984" s="989"/>
      <c r="IN984" s="989"/>
      <c r="IO984" s="989"/>
      <c r="IP984" s="989"/>
      <c r="IQ984" s="989"/>
      <c r="IR984" s="989"/>
      <c r="IS984" s="989"/>
      <c r="IT984" s="989"/>
      <c r="IU984" s="989"/>
      <c r="IV984" s="989"/>
      <c r="IW984" s="989"/>
      <c r="IX984" s="989"/>
      <c r="IY984" s="989"/>
      <c r="IZ984" s="989"/>
      <c r="JA984" s="989"/>
      <c r="JB984" s="989"/>
      <c r="JC984" s="989"/>
      <c r="JD984" s="989"/>
      <c r="JE984" s="989"/>
      <c r="JF984" s="989"/>
      <c r="JG984" s="989"/>
      <c r="JH984" s="989"/>
      <c r="JI984" s="989"/>
      <c r="JJ984" s="989"/>
      <c r="JK984" s="989"/>
      <c r="JL984" s="989"/>
      <c r="JM984" s="989"/>
      <c r="JN984" s="989"/>
      <c r="JO984" s="989"/>
      <c r="JP984" s="989"/>
      <c r="JQ984" s="989"/>
      <c r="JR984" s="989"/>
      <c r="JS984" s="989"/>
      <c r="JT984" s="989"/>
      <c r="JU984" s="989"/>
      <c r="JV984" s="989"/>
      <c r="JW984" s="989"/>
      <c r="JX984" s="989"/>
      <c r="JY984" s="989"/>
      <c r="JZ984" s="989"/>
      <c r="KA984" s="989"/>
      <c r="KB984" s="990"/>
    </row>
    <row r="985" spans="2:288" ht="15" customHeight="1" x14ac:dyDescent="0.25">
      <c r="B985" s="1590" t="s">
        <v>1911</v>
      </c>
      <c r="C985" s="1588" t="str">
        <v/>
      </c>
      <c r="D985" s="1588" t="str">
        <v/>
      </c>
      <c r="E985" s="1588" t="str">
        <v/>
      </c>
      <c r="F985" s="1588" t="str">
        <v/>
      </c>
      <c r="G985" s="1588" t="str">
        <v/>
      </c>
      <c r="H985" s="989"/>
      <c r="I985" s="989"/>
      <c r="J985" s="989"/>
      <c r="K985" s="989"/>
      <c r="L985" s="989"/>
      <c r="M985" s="989"/>
      <c r="N985" s="989"/>
      <c r="O985" s="989"/>
      <c r="P985" s="989"/>
      <c r="Q985" s="989"/>
      <c r="R985" s="989"/>
      <c r="S985" s="989"/>
      <c r="T985" s="989"/>
      <c r="U985" s="989"/>
      <c r="V985" s="989"/>
      <c r="W985" s="989"/>
      <c r="X985" s="989"/>
      <c r="Y985" s="989"/>
      <c r="Z985" s="989"/>
      <c r="AA985" s="989"/>
      <c r="AB985" s="989"/>
      <c r="AC985" s="989"/>
      <c r="AD985" s="989"/>
      <c r="AE985" s="989"/>
      <c r="AF985" s="989"/>
      <c r="AG985" s="989"/>
      <c r="AH985" s="989"/>
      <c r="AI985" s="989"/>
      <c r="AJ985" s="989"/>
      <c r="AK985" s="989"/>
      <c r="AL985" s="989"/>
      <c r="AM985" s="989"/>
      <c r="AN985" s="989"/>
      <c r="AO985" s="989"/>
      <c r="AP985" s="989"/>
      <c r="AQ985" s="989"/>
      <c r="AR985" s="989"/>
      <c r="AS985" s="989"/>
      <c r="AT985" s="989"/>
      <c r="AU985" s="989"/>
      <c r="AV985" s="989"/>
      <c r="AW985" s="989"/>
      <c r="AX985" s="989"/>
      <c r="AY985" s="989"/>
      <c r="AZ985" s="989"/>
      <c r="BA985" s="989"/>
      <c r="BB985" s="989"/>
      <c r="BC985" s="989"/>
      <c r="BD985" s="989"/>
      <c r="BE985" s="989"/>
      <c r="BF985" s="989"/>
      <c r="BG985" s="989"/>
      <c r="BH985" s="989"/>
      <c r="BI985" s="989"/>
      <c r="BJ985" s="989"/>
      <c r="BK985" s="989"/>
      <c r="BL985" s="989"/>
      <c r="BM985" s="989"/>
      <c r="BN985" s="989"/>
      <c r="BO985" s="989"/>
      <c r="BP985" s="989"/>
      <c r="BQ985" s="989"/>
      <c r="BR985" s="989"/>
      <c r="BS985" s="989"/>
      <c r="BT985" s="989"/>
      <c r="BU985" s="989"/>
      <c r="BV985" s="989"/>
      <c r="BW985" s="989"/>
      <c r="BX985" s="989"/>
      <c r="BY985" s="989"/>
      <c r="BZ985" s="989"/>
      <c r="CA985" s="989"/>
      <c r="CB985" s="989"/>
      <c r="CC985" s="989"/>
      <c r="CD985" s="989"/>
      <c r="CE985" s="989"/>
      <c r="CF985" s="989"/>
      <c r="CG985" s="989"/>
      <c r="CH985" s="989"/>
      <c r="CI985" s="989"/>
      <c r="CJ985" s="989"/>
      <c r="CK985" s="989"/>
      <c r="CL985" s="989"/>
      <c r="CM985" s="989"/>
      <c r="CN985" s="989"/>
      <c r="CO985" s="989"/>
      <c r="CP985" s="989"/>
      <c r="CQ985" s="989"/>
      <c r="CR985" s="989"/>
      <c r="CS985" s="989"/>
      <c r="CT985" s="989"/>
      <c r="CU985" s="989"/>
      <c r="CV985" s="989"/>
      <c r="CW985" s="989"/>
      <c r="CX985" s="989"/>
      <c r="CY985" s="989"/>
      <c r="CZ985" s="989"/>
      <c r="DA985" s="989"/>
      <c r="DB985" s="989"/>
      <c r="DC985" s="989"/>
      <c r="DD985" s="989"/>
      <c r="DE985" s="989"/>
      <c r="DF985" s="989"/>
      <c r="DG985" s="989"/>
      <c r="DH985" s="989"/>
      <c r="DI985" s="989"/>
      <c r="DJ985" s="989"/>
      <c r="DK985" s="989"/>
      <c r="DL985" s="989"/>
      <c r="DM985" s="989"/>
      <c r="DN985" s="989"/>
      <c r="DO985" s="989"/>
      <c r="DP985" s="989"/>
      <c r="DQ985" s="989"/>
      <c r="DR985" s="989"/>
      <c r="DS985" s="989"/>
      <c r="DT985" s="989"/>
      <c r="DU985" s="989"/>
      <c r="DV985" s="989"/>
      <c r="DW985" s="989"/>
      <c r="DX985" s="989"/>
      <c r="DY985" s="989"/>
      <c r="DZ985" s="989"/>
      <c r="EA985" s="989"/>
      <c r="EB985" s="989"/>
      <c r="EC985" s="989"/>
      <c r="ED985" s="989"/>
      <c r="EE985" s="989"/>
      <c r="EF985" s="989"/>
      <c r="EG985" s="989"/>
      <c r="EH985" s="989"/>
      <c r="EI985" s="989"/>
      <c r="EJ985" s="989"/>
      <c r="EK985" s="989"/>
      <c r="EL985" s="989"/>
      <c r="EM985" s="989"/>
      <c r="EN985" s="989"/>
      <c r="EO985" s="989"/>
      <c r="EP985" s="989"/>
      <c r="EQ985" s="989"/>
      <c r="ER985" s="989"/>
      <c r="ES985" s="989"/>
      <c r="ET985" s="989"/>
      <c r="EU985" s="989"/>
      <c r="EV985" s="989"/>
      <c r="EW985" s="989"/>
      <c r="EX985" s="989"/>
      <c r="EY985" s="989"/>
      <c r="EZ985" s="989"/>
      <c r="FA985" s="989"/>
      <c r="FB985" s="989"/>
      <c r="FC985" s="989"/>
      <c r="FD985" s="989"/>
      <c r="FE985" s="989"/>
      <c r="FF985" s="989"/>
      <c r="FG985" s="989"/>
      <c r="FH985" s="989"/>
      <c r="FI985" s="989"/>
      <c r="FJ985" s="989"/>
      <c r="FK985" s="989"/>
      <c r="FL985" s="989"/>
      <c r="FM985" s="989"/>
      <c r="FN985" s="989"/>
      <c r="FO985" s="989"/>
      <c r="FP985" s="989"/>
      <c r="FQ985" s="989"/>
      <c r="FR985" s="989"/>
      <c r="FS985" s="989"/>
      <c r="FT985" s="989"/>
      <c r="FU985" s="989"/>
      <c r="FV985" s="989"/>
      <c r="FW985" s="989"/>
      <c r="FX985" s="989"/>
      <c r="FY985" s="989"/>
      <c r="FZ985" s="989"/>
      <c r="GA985" s="989"/>
      <c r="GB985" s="989"/>
      <c r="GC985" s="989"/>
      <c r="GD985" s="989"/>
      <c r="GE985" s="989"/>
      <c r="GF985" s="989"/>
      <c r="GG985" s="989"/>
      <c r="GH985" s="989"/>
      <c r="GI985" s="989"/>
      <c r="GJ985" s="989"/>
      <c r="GK985" s="989"/>
      <c r="GL985" s="989"/>
      <c r="GM985" s="989"/>
      <c r="GN985" s="989"/>
      <c r="GO985" s="989"/>
      <c r="GP985" s="989"/>
      <c r="GQ985" s="989"/>
      <c r="GR985" s="989"/>
      <c r="GS985" s="989"/>
      <c r="GT985" s="989"/>
      <c r="GU985" s="989"/>
      <c r="GV985" s="989"/>
      <c r="GW985" s="989"/>
      <c r="GX985" s="989"/>
      <c r="GY985" s="989"/>
      <c r="GZ985" s="989"/>
      <c r="HA985" s="989"/>
      <c r="HB985" s="989"/>
      <c r="HC985" s="989"/>
      <c r="HD985" s="989"/>
      <c r="HE985" s="989"/>
      <c r="HF985" s="989"/>
      <c r="HG985" s="989"/>
      <c r="HH985" s="989"/>
      <c r="HI985" s="989"/>
      <c r="HJ985" s="989"/>
      <c r="HK985" s="989"/>
      <c r="HL985" s="989"/>
      <c r="HM985" s="989"/>
      <c r="HN985" s="989"/>
      <c r="HO985" s="989"/>
      <c r="HP985" s="989"/>
      <c r="HQ985" s="989"/>
      <c r="HR985" s="989"/>
      <c r="HS985" s="989"/>
      <c r="HT985" s="989"/>
      <c r="HU985" s="989"/>
      <c r="HV985" s="989"/>
      <c r="HW985" s="989"/>
      <c r="HX985" s="989"/>
      <c r="HY985" s="989"/>
      <c r="HZ985" s="989"/>
      <c r="IA985" s="989"/>
      <c r="IB985" s="989"/>
      <c r="IC985" s="989"/>
      <c r="ID985" s="989"/>
      <c r="IE985" s="989"/>
      <c r="IF985" s="989"/>
      <c r="IG985" s="989"/>
      <c r="IH985" s="989"/>
      <c r="II985" s="989"/>
      <c r="IJ985" s="989"/>
      <c r="IK985" s="989"/>
      <c r="IL985" s="989"/>
      <c r="IM985" s="989"/>
      <c r="IN985" s="989"/>
      <c r="IO985" s="989"/>
      <c r="IP985" s="989"/>
      <c r="IQ985" s="989"/>
      <c r="IR985" s="989"/>
      <c r="IS985" s="989"/>
      <c r="IT985" s="989"/>
      <c r="IU985" s="989"/>
      <c r="IV985" s="989"/>
      <c r="IW985" s="989"/>
      <c r="IX985" s="989"/>
      <c r="IY985" s="989"/>
      <c r="IZ985" s="989"/>
      <c r="JA985" s="989"/>
      <c r="JB985" s="989"/>
      <c r="JC985" s="989"/>
      <c r="JD985" s="989"/>
      <c r="JE985" s="989"/>
      <c r="JF985" s="989"/>
      <c r="JG985" s="989"/>
      <c r="JH985" s="989"/>
      <c r="JI985" s="989"/>
      <c r="JJ985" s="989"/>
      <c r="JK985" s="989"/>
      <c r="JL985" s="989"/>
      <c r="JM985" s="989"/>
      <c r="JN985" s="989"/>
      <c r="JO985" s="989"/>
      <c r="JP985" s="989"/>
      <c r="JQ985" s="989"/>
      <c r="JR985" s="989"/>
      <c r="JS985" s="989"/>
      <c r="JT985" s="989"/>
      <c r="JU985" s="989"/>
      <c r="JV985" s="989"/>
      <c r="JW985" s="989"/>
      <c r="JX985" s="989"/>
      <c r="JY985" s="989"/>
      <c r="JZ985" s="989"/>
      <c r="KA985" s="989"/>
      <c r="KB985" s="990"/>
    </row>
    <row r="986" spans="2:288" ht="15" customHeight="1" x14ac:dyDescent="0.25">
      <c r="B986" s="1590" t="s">
        <v>1912</v>
      </c>
      <c r="C986" s="1588" t="str">
        <v/>
      </c>
      <c r="D986" s="1588" t="str">
        <v/>
      </c>
      <c r="E986" s="1588" t="str">
        <v/>
      </c>
      <c r="F986" s="1588" t="str">
        <v/>
      </c>
      <c r="G986" s="1588" t="str">
        <v/>
      </c>
      <c r="H986" s="989"/>
      <c r="I986" s="989"/>
      <c r="J986" s="989"/>
      <c r="K986" s="989"/>
      <c r="L986" s="989"/>
      <c r="M986" s="989"/>
      <c r="N986" s="989"/>
      <c r="O986" s="989"/>
      <c r="P986" s="989"/>
      <c r="Q986" s="989"/>
      <c r="R986" s="989"/>
      <c r="S986" s="989"/>
      <c r="T986" s="989"/>
      <c r="U986" s="989"/>
      <c r="V986" s="989"/>
      <c r="W986" s="989"/>
      <c r="X986" s="989"/>
      <c r="Y986" s="989"/>
      <c r="Z986" s="989"/>
      <c r="AA986" s="989"/>
      <c r="AB986" s="989"/>
      <c r="AC986" s="989"/>
      <c r="AD986" s="989"/>
      <c r="AE986" s="989"/>
      <c r="AF986" s="989"/>
      <c r="AG986" s="989"/>
      <c r="AH986" s="989"/>
      <c r="AI986" s="989"/>
      <c r="AJ986" s="989"/>
      <c r="AK986" s="989"/>
      <c r="AL986" s="989"/>
      <c r="AM986" s="989"/>
      <c r="AN986" s="989"/>
      <c r="AO986" s="989"/>
      <c r="AP986" s="989"/>
      <c r="AQ986" s="989"/>
      <c r="AR986" s="989"/>
      <c r="AS986" s="989"/>
      <c r="AT986" s="989"/>
      <c r="AU986" s="989"/>
      <c r="AV986" s="989"/>
      <c r="AW986" s="989"/>
      <c r="AX986" s="989"/>
      <c r="AY986" s="989"/>
      <c r="AZ986" s="989"/>
      <c r="BA986" s="989"/>
      <c r="BB986" s="989"/>
      <c r="BC986" s="989"/>
      <c r="BD986" s="989"/>
      <c r="BE986" s="989"/>
      <c r="BF986" s="989"/>
      <c r="BG986" s="989"/>
      <c r="BH986" s="989"/>
      <c r="BI986" s="989"/>
      <c r="BJ986" s="989"/>
      <c r="BK986" s="989"/>
      <c r="BL986" s="989"/>
      <c r="BM986" s="989"/>
      <c r="BN986" s="989"/>
      <c r="BO986" s="989"/>
      <c r="BP986" s="989"/>
      <c r="BQ986" s="989"/>
      <c r="BR986" s="989"/>
      <c r="BS986" s="989"/>
      <c r="BT986" s="989"/>
      <c r="BU986" s="989"/>
      <c r="BV986" s="989"/>
      <c r="BW986" s="989"/>
      <c r="BX986" s="989"/>
      <c r="BY986" s="989"/>
      <c r="BZ986" s="989"/>
      <c r="CA986" s="989"/>
      <c r="CB986" s="989"/>
      <c r="CC986" s="989"/>
      <c r="CD986" s="989"/>
      <c r="CE986" s="989"/>
      <c r="CF986" s="989"/>
      <c r="CG986" s="989"/>
      <c r="CH986" s="989"/>
      <c r="CI986" s="989"/>
      <c r="CJ986" s="989"/>
      <c r="CK986" s="989"/>
      <c r="CL986" s="989"/>
      <c r="CM986" s="989"/>
      <c r="CN986" s="989"/>
      <c r="CO986" s="989"/>
      <c r="CP986" s="989"/>
      <c r="CQ986" s="989"/>
      <c r="CR986" s="989"/>
      <c r="CS986" s="989"/>
      <c r="CT986" s="989"/>
      <c r="CU986" s="989"/>
      <c r="CV986" s="989"/>
      <c r="CW986" s="989"/>
      <c r="CX986" s="989"/>
      <c r="CY986" s="989"/>
      <c r="CZ986" s="989"/>
      <c r="DA986" s="989"/>
      <c r="DB986" s="989"/>
      <c r="DC986" s="989"/>
      <c r="DD986" s="989"/>
      <c r="DE986" s="989"/>
      <c r="DF986" s="989"/>
      <c r="DG986" s="989"/>
      <c r="DH986" s="989"/>
      <c r="DI986" s="989"/>
      <c r="DJ986" s="989"/>
      <c r="DK986" s="989"/>
      <c r="DL986" s="989"/>
      <c r="DM986" s="989"/>
      <c r="DN986" s="989"/>
      <c r="DO986" s="989"/>
      <c r="DP986" s="989"/>
      <c r="DQ986" s="989"/>
      <c r="DR986" s="989"/>
      <c r="DS986" s="989"/>
      <c r="DT986" s="989"/>
      <c r="DU986" s="989"/>
      <c r="DV986" s="989"/>
      <c r="DW986" s="989"/>
      <c r="DX986" s="989"/>
      <c r="DY986" s="989"/>
      <c r="DZ986" s="989"/>
      <c r="EA986" s="989"/>
      <c r="EB986" s="989"/>
      <c r="EC986" s="989"/>
      <c r="ED986" s="989"/>
      <c r="EE986" s="989"/>
      <c r="EF986" s="989"/>
      <c r="EG986" s="989"/>
      <c r="EH986" s="989"/>
      <c r="EI986" s="989"/>
      <c r="EJ986" s="989"/>
      <c r="EK986" s="989"/>
      <c r="EL986" s="989"/>
      <c r="EM986" s="989"/>
      <c r="EN986" s="989"/>
      <c r="EO986" s="989"/>
      <c r="EP986" s="989"/>
      <c r="EQ986" s="989"/>
      <c r="ER986" s="989"/>
      <c r="ES986" s="989"/>
      <c r="ET986" s="989"/>
      <c r="EU986" s="989"/>
      <c r="EV986" s="989"/>
      <c r="EW986" s="989"/>
      <c r="EX986" s="989"/>
      <c r="EY986" s="989"/>
      <c r="EZ986" s="989"/>
      <c r="FA986" s="989"/>
      <c r="FB986" s="989"/>
      <c r="FC986" s="989"/>
      <c r="FD986" s="989"/>
      <c r="FE986" s="989"/>
      <c r="FF986" s="989"/>
      <c r="FG986" s="989"/>
      <c r="FH986" s="989"/>
      <c r="FI986" s="989"/>
      <c r="FJ986" s="989"/>
      <c r="FK986" s="989"/>
      <c r="FL986" s="989"/>
      <c r="FM986" s="989"/>
      <c r="FN986" s="989"/>
      <c r="FO986" s="989"/>
      <c r="FP986" s="989"/>
      <c r="FQ986" s="989"/>
      <c r="FR986" s="989"/>
      <c r="FS986" s="989"/>
      <c r="FT986" s="989"/>
      <c r="FU986" s="989"/>
      <c r="FV986" s="989"/>
      <c r="FW986" s="989"/>
      <c r="FX986" s="989"/>
      <c r="FY986" s="989"/>
      <c r="FZ986" s="989"/>
      <c r="GA986" s="989"/>
      <c r="GB986" s="989"/>
      <c r="GC986" s="989"/>
      <c r="GD986" s="989"/>
      <c r="GE986" s="989"/>
      <c r="GF986" s="989"/>
      <c r="GG986" s="989"/>
      <c r="GH986" s="989"/>
      <c r="GI986" s="989"/>
      <c r="GJ986" s="989"/>
      <c r="GK986" s="989"/>
      <c r="GL986" s="989"/>
      <c r="GM986" s="989"/>
      <c r="GN986" s="989"/>
      <c r="GO986" s="989"/>
      <c r="GP986" s="989"/>
      <c r="GQ986" s="989"/>
      <c r="GR986" s="989"/>
      <c r="GS986" s="989"/>
      <c r="GT986" s="989"/>
      <c r="GU986" s="989"/>
      <c r="GV986" s="989"/>
      <c r="GW986" s="989"/>
      <c r="GX986" s="989"/>
      <c r="GY986" s="989"/>
      <c r="GZ986" s="989"/>
      <c r="HA986" s="989"/>
      <c r="HB986" s="989"/>
      <c r="HC986" s="989"/>
      <c r="HD986" s="989"/>
      <c r="HE986" s="989"/>
      <c r="HF986" s="989"/>
      <c r="HG986" s="989"/>
      <c r="HH986" s="989"/>
      <c r="HI986" s="989"/>
      <c r="HJ986" s="989"/>
      <c r="HK986" s="989"/>
      <c r="HL986" s="989"/>
      <c r="HM986" s="989"/>
      <c r="HN986" s="989"/>
      <c r="HO986" s="989"/>
      <c r="HP986" s="989"/>
      <c r="HQ986" s="989"/>
      <c r="HR986" s="989"/>
      <c r="HS986" s="989"/>
      <c r="HT986" s="989"/>
      <c r="HU986" s="989"/>
      <c r="HV986" s="989"/>
      <c r="HW986" s="989"/>
      <c r="HX986" s="989"/>
      <c r="HY986" s="989"/>
      <c r="HZ986" s="989"/>
      <c r="IA986" s="989"/>
      <c r="IB986" s="989"/>
      <c r="IC986" s="989"/>
      <c r="ID986" s="989"/>
      <c r="IE986" s="989"/>
      <c r="IF986" s="989"/>
      <c r="IG986" s="989"/>
      <c r="IH986" s="989"/>
      <c r="II986" s="989"/>
      <c r="IJ986" s="989"/>
      <c r="IK986" s="989"/>
      <c r="IL986" s="989"/>
      <c r="IM986" s="989"/>
      <c r="IN986" s="989"/>
      <c r="IO986" s="989"/>
      <c r="IP986" s="989"/>
      <c r="IQ986" s="989"/>
      <c r="IR986" s="989"/>
      <c r="IS986" s="989"/>
      <c r="IT986" s="989"/>
      <c r="IU986" s="989"/>
      <c r="IV986" s="989"/>
      <c r="IW986" s="989"/>
      <c r="IX986" s="989"/>
      <c r="IY986" s="989"/>
      <c r="IZ986" s="989"/>
      <c r="JA986" s="989"/>
      <c r="JB986" s="989"/>
      <c r="JC986" s="989"/>
      <c r="JD986" s="989"/>
      <c r="JE986" s="989"/>
      <c r="JF986" s="989"/>
      <c r="JG986" s="989"/>
      <c r="JH986" s="989"/>
      <c r="JI986" s="989"/>
      <c r="JJ986" s="989"/>
      <c r="JK986" s="989"/>
      <c r="JL986" s="989"/>
      <c r="JM986" s="989"/>
      <c r="JN986" s="989"/>
      <c r="JO986" s="989"/>
      <c r="JP986" s="989"/>
      <c r="JQ986" s="989"/>
      <c r="JR986" s="989"/>
      <c r="JS986" s="989"/>
      <c r="JT986" s="989"/>
      <c r="JU986" s="989"/>
      <c r="JV986" s="989"/>
      <c r="JW986" s="989"/>
      <c r="JX986" s="989"/>
      <c r="JY986" s="989"/>
      <c r="JZ986" s="989"/>
      <c r="KA986" s="989"/>
      <c r="KB986" s="990"/>
    </row>
    <row r="987" spans="2:288" ht="15" customHeight="1" x14ac:dyDescent="0.25">
      <c r="B987" s="1590" t="s">
        <v>1913</v>
      </c>
      <c r="C987" s="1588" t="str">
        <v/>
      </c>
      <c r="D987" s="1588" t="str">
        <v/>
      </c>
      <c r="E987" s="1588" t="str">
        <v/>
      </c>
      <c r="F987" s="1588" t="str">
        <v/>
      </c>
      <c r="G987" s="1588" t="str">
        <v/>
      </c>
      <c r="H987" s="989"/>
      <c r="I987" s="989"/>
      <c r="J987" s="989"/>
      <c r="K987" s="989"/>
      <c r="L987" s="989"/>
      <c r="M987" s="989"/>
      <c r="N987" s="989"/>
      <c r="O987" s="989"/>
      <c r="P987" s="989"/>
      <c r="Q987" s="989"/>
      <c r="R987" s="989"/>
      <c r="S987" s="989"/>
      <c r="T987" s="989"/>
      <c r="U987" s="989"/>
      <c r="V987" s="989"/>
      <c r="W987" s="989"/>
      <c r="X987" s="989"/>
      <c r="Y987" s="989"/>
      <c r="Z987" s="989"/>
      <c r="AA987" s="989"/>
      <c r="AB987" s="989"/>
      <c r="AC987" s="989"/>
      <c r="AD987" s="989"/>
      <c r="AE987" s="989"/>
      <c r="AF987" s="989"/>
      <c r="AG987" s="989"/>
      <c r="AH987" s="989"/>
      <c r="AI987" s="989"/>
      <c r="AJ987" s="989"/>
      <c r="AK987" s="989"/>
      <c r="AL987" s="989"/>
      <c r="AM987" s="989"/>
      <c r="AN987" s="989"/>
      <c r="AO987" s="989"/>
      <c r="AP987" s="989"/>
      <c r="AQ987" s="989"/>
      <c r="AR987" s="989"/>
      <c r="AS987" s="989"/>
      <c r="AT987" s="989"/>
      <c r="AU987" s="989"/>
      <c r="AV987" s="989"/>
      <c r="AW987" s="989"/>
      <c r="AX987" s="989"/>
      <c r="AY987" s="989"/>
      <c r="AZ987" s="989"/>
      <c r="BA987" s="989"/>
      <c r="BB987" s="989"/>
      <c r="BC987" s="989"/>
      <c r="BD987" s="989"/>
      <c r="BE987" s="989"/>
      <c r="BF987" s="989"/>
      <c r="BG987" s="989"/>
      <c r="BH987" s="989"/>
      <c r="BI987" s="989"/>
      <c r="BJ987" s="989"/>
      <c r="BK987" s="989"/>
      <c r="BL987" s="989"/>
      <c r="BM987" s="989"/>
      <c r="BN987" s="989"/>
      <c r="BO987" s="989"/>
      <c r="BP987" s="989"/>
      <c r="BQ987" s="989"/>
      <c r="BR987" s="989"/>
      <c r="BS987" s="989"/>
      <c r="BT987" s="989"/>
      <c r="BU987" s="989"/>
      <c r="BV987" s="989"/>
      <c r="BW987" s="989"/>
      <c r="BX987" s="989"/>
      <c r="BY987" s="989"/>
      <c r="BZ987" s="989"/>
      <c r="CA987" s="989"/>
      <c r="CB987" s="989"/>
      <c r="CC987" s="989"/>
      <c r="CD987" s="989"/>
      <c r="CE987" s="989"/>
      <c r="CF987" s="989"/>
      <c r="CG987" s="989"/>
      <c r="CH987" s="989"/>
      <c r="CI987" s="989"/>
      <c r="CJ987" s="989"/>
      <c r="CK987" s="989"/>
      <c r="CL987" s="989"/>
      <c r="CM987" s="989"/>
      <c r="CN987" s="989"/>
      <c r="CO987" s="989"/>
      <c r="CP987" s="989"/>
      <c r="CQ987" s="989"/>
      <c r="CR987" s="989"/>
      <c r="CS987" s="989"/>
      <c r="CT987" s="989"/>
      <c r="CU987" s="989"/>
      <c r="CV987" s="989"/>
      <c r="CW987" s="989"/>
      <c r="CX987" s="989"/>
      <c r="CY987" s="989"/>
      <c r="CZ987" s="989"/>
      <c r="DA987" s="989"/>
      <c r="DB987" s="989"/>
      <c r="DC987" s="989"/>
      <c r="DD987" s="989"/>
      <c r="DE987" s="989"/>
      <c r="DF987" s="989"/>
      <c r="DG987" s="989"/>
      <c r="DH987" s="989"/>
      <c r="DI987" s="989"/>
      <c r="DJ987" s="989"/>
      <c r="DK987" s="989"/>
      <c r="DL987" s="989"/>
      <c r="DM987" s="989"/>
      <c r="DN987" s="989"/>
      <c r="DO987" s="989"/>
      <c r="DP987" s="989"/>
      <c r="DQ987" s="989"/>
      <c r="DR987" s="989"/>
      <c r="DS987" s="989"/>
      <c r="DT987" s="989"/>
      <c r="DU987" s="989"/>
      <c r="DV987" s="989"/>
      <c r="DW987" s="989"/>
      <c r="DX987" s="989"/>
      <c r="DY987" s="989"/>
      <c r="DZ987" s="989"/>
      <c r="EA987" s="989"/>
      <c r="EB987" s="989"/>
      <c r="EC987" s="989"/>
      <c r="ED987" s="989"/>
      <c r="EE987" s="989"/>
      <c r="EF987" s="989"/>
      <c r="EG987" s="989"/>
      <c r="EH987" s="989"/>
      <c r="EI987" s="989"/>
      <c r="EJ987" s="989"/>
      <c r="EK987" s="989"/>
      <c r="EL987" s="989"/>
      <c r="EM987" s="989"/>
      <c r="EN987" s="989"/>
      <c r="EO987" s="989"/>
      <c r="EP987" s="989"/>
      <c r="EQ987" s="989"/>
      <c r="ER987" s="989"/>
      <c r="ES987" s="989"/>
      <c r="ET987" s="989"/>
      <c r="EU987" s="989"/>
      <c r="EV987" s="989"/>
      <c r="EW987" s="989"/>
      <c r="EX987" s="989"/>
      <c r="EY987" s="989"/>
      <c r="EZ987" s="989"/>
      <c r="FA987" s="989"/>
      <c r="FB987" s="989"/>
      <c r="FC987" s="989"/>
      <c r="FD987" s="989"/>
      <c r="FE987" s="989"/>
      <c r="FF987" s="989"/>
      <c r="FG987" s="989"/>
      <c r="FH987" s="989"/>
      <c r="FI987" s="989"/>
      <c r="FJ987" s="989"/>
      <c r="FK987" s="989"/>
      <c r="FL987" s="989"/>
      <c r="FM987" s="989"/>
      <c r="FN987" s="989"/>
      <c r="FO987" s="989"/>
      <c r="FP987" s="989"/>
      <c r="FQ987" s="989"/>
      <c r="FR987" s="989"/>
      <c r="FS987" s="989"/>
      <c r="FT987" s="989"/>
      <c r="FU987" s="989"/>
      <c r="FV987" s="989"/>
      <c r="FW987" s="989"/>
      <c r="FX987" s="989"/>
      <c r="FY987" s="989"/>
      <c r="FZ987" s="989"/>
      <c r="GA987" s="989"/>
      <c r="GB987" s="989"/>
      <c r="GC987" s="989"/>
      <c r="GD987" s="989"/>
      <c r="GE987" s="989"/>
      <c r="GF987" s="989"/>
      <c r="GG987" s="989"/>
      <c r="GH987" s="989"/>
      <c r="GI987" s="989"/>
      <c r="GJ987" s="989"/>
      <c r="GK987" s="989"/>
      <c r="GL987" s="989"/>
      <c r="GM987" s="989"/>
      <c r="GN987" s="989"/>
      <c r="GO987" s="989"/>
      <c r="GP987" s="989"/>
      <c r="GQ987" s="989"/>
      <c r="GR987" s="989"/>
      <c r="GS987" s="989"/>
      <c r="GT987" s="989"/>
      <c r="GU987" s="989"/>
      <c r="GV987" s="989"/>
      <c r="GW987" s="989"/>
      <c r="GX987" s="989"/>
      <c r="GY987" s="989"/>
      <c r="GZ987" s="989"/>
      <c r="HA987" s="989"/>
      <c r="HB987" s="989"/>
      <c r="HC987" s="989"/>
      <c r="HD987" s="989"/>
      <c r="HE987" s="989"/>
      <c r="HF987" s="989"/>
      <c r="HG987" s="989"/>
      <c r="HH987" s="989"/>
      <c r="HI987" s="989"/>
      <c r="HJ987" s="989"/>
      <c r="HK987" s="989"/>
      <c r="HL987" s="989"/>
      <c r="HM987" s="989"/>
      <c r="HN987" s="989"/>
      <c r="HO987" s="989"/>
      <c r="HP987" s="989"/>
      <c r="HQ987" s="989"/>
      <c r="HR987" s="989"/>
      <c r="HS987" s="989"/>
      <c r="HT987" s="989"/>
      <c r="HU987" s="989"/>
      <c r="HV987" s="989"/>
      <c r="HW987" s="989"/>
      <c r="HX987" s="989"/>
      <c r="HY987" s="989"/>
      <c r="HZ987" s="989"/>
      <c r="IA987" s="989"/>
      <c r="IB987" s="989"/>
      <c r="IC987" s="989"/>
      <c r="ID987" s="989"/>
      <c r="IE987" s="989"/>
      <c r="IF987" s="989"/>
      <c r="IG987" s="989"/>
      <c r="IH987" s="989"/>
      <c r="II987" s="989"/>
      <c r="IJ987" s="989"/>
      <c r="IK987" s="989"/>
      <c r="IL987" s="989"/>
      <c r="IM987" s="989"/>
      <c r="IN987" s="989"/>
      <c r="IO987" s="989"/>
      <c r="IP987" s="989"/>
      <c r="IQ987" s="989"/>
      <c r="IR987" s="989"/>
      <c r="IS987" s="989"/>
      <c r="IT987" s="989"/>
      <c r="IU987" s="989"/>
      <c r="IV987" s="989"/>
      <c r="IW987" s="989"/>
      <c r="IX987" s="989"/>
      <c r="IY987" s="989"/>
      <c r="IZ987" s="989"/>
      <c r="JA987" s="989"/>
      <c r="JB987" s="989"/>
      <c r="JC987" s="989"/>
      <c r="JD987" s="989"/>
      <c r="JE987" s="989"/>
      <c r="JF987" s="989"/>
      <c r="JG987" s="989"/>
      <c r="JH987" s="989"/>
      <c r="JI987" s="989"/>
      <c r="JJ987" s="989"/>
      <c r="JK987" s="989"/>
      <c r="JL987" s="989"/>
      <c r="JM987" s="989"/>
      <c r="JN987" s="989"/>
      <c r="JO987" s="989"/>
      <c r="JP987" s="989"/>
      <c r="JQ987" s="989"/>
      <c r="JR987" s="989"/>
      <c r="JS987" s="989"/>
      <c r="JT987" s="989"/>
      <c r="JU987" s="989"/>
      <c r="JV987" s="989"/>
      <c r="JW987" s="989"/>
      <c r="JX987" s="989"/>
      <c r="JY987" s="989"/>
      <c r="JZ987" s="989"/>
      <c r="KA987" s="989"/>
      <c r="KB987" s="990"/>
    </row>
    <row r="988" spans="2:288" ht="15" customHeight="1" x14ac:dyDescent="0.25">
      <c r="B988" s="1590" t="s">
        <v>1914</v>
      </c>
      <c r="C988" s="1588" t="str">
        <v/>
      </c>
      <c r="D988" s="1588" t="str">
        <v/>
      </c>
      <c r="E988" s="1588" t="str">
        <v/>
      </c>
      <c r="F988" s="1588" t="str">
        <v/>
      </c>
      <c r="G988" s="1588" t="str">
        <v/>
      </c>
      <c r="H988" s="989"/>
      <c r="I988" s="989"/>
      <c r="J988" s="989"/>
      <c r="K988" s="989"/>
      <c r="L988" s="989"/>
      <c r="M988" s="989"/>
      <c r="N988" s="989"/>
      <c r="O988" s="989"/>
      <c r="P988" s="989"/>
      <c r="Q988" s="989"/>
      <c r="R988" s="989"/>
      <c r="S988" s="989"/>
      <c r="T988" s="989"/>
      <c r="U988" s="989"/>
      <c r="V988" s="989"/>
      <c r="W988" s="989"/>
      <c r="X988" s="989"/>
      <c r="Y988" s="989"/>
      <c r="Z988" s="989"/>
      <c r="AA988" s="989"/>
      <c r="AB988" s="989"/>
      <c r="AC988" s="989"/>
      <c r="AD988" s="989"/>
      <c r="AE988" s="989"/>
      <c r="AF988" s="989"/>
      <c r="AG988" s="989"/>
      <c r="AH988" s="989"/>
      <c r="AI988" s="989"/>
      <c r="AJ988" s="989"/>
      <c r="AK988" s="989"/>
      <c r="AL988" s="989"/>
      <c r="AM988" s="989"/>
      <c r="AN988" s="989"/>
      <c r="AO988" s="989"/>
      <c r="AP988" s="989"/>
      <c r="AQ988" s="989"/>
      <c r="AR988" s="989"/>
      <c r="AS988" s="989"/>
      <c r="AT988" s="989"/>
      <c r="AU988" s="989"/>
      <c r="AV988" s="989"/>
      <c r="AW988" s="989"/>
      <c r="AX988" s="989"/>
      <c r="AY988" s="989"/>
      <c r="AZ988" s="989"/>
      <c r="BA988" s="989"/>
      <c r="BB988" s="989"/>
      <c r="BC988" s="989"/>
      <c r="BD988" s="989"/>
      <c r="BE988" s="989"/>
      <c r="BF988" s="989"/>
      <c r="BG988" s="989"/>
      <c r="BH988" s="989"/>
      <c r="BI988" s="989"/>
      <c r="BJ988" s="989"/>
      <c r="BK988" s="989"/>
      <c r="BL988" s="989"/>
      <c r="BM988" s="989"/>
      <c r="BN988" s="989"/>
      <c r="BO988" s="989"/>
      <c r="BP988" s="989"/>
      <c r="BQ988" s="989"/>
      <c r="BR988" s="989"/>
      <c r="BS988" s="989"/>
      <c r="BT988" s="989"/>
      <c r="BU988" s="989"/>
      <c r="BV988" s="989"/>
      <c r="BW988" s="989"/>
      <c r="BX988" s="989"/>
      <c r="BY988" s="989"/>
      <c r="BZ988" s="989"/>
      <c r="CA988" s="989"/>
      <c r="CB988" s="989"/>
      <c r="CC988" s="989"/>
      <c r="CD988" s="989"/>
      <c r="CE988" s="989"/>
      <c r="CF988" s="989"/>
      <c r="CG988" s="989"/>
      <c r="CH988" s="989"/>
      <c r="CI988" s="989"/>
      <c r="CJ988" s="989"/>
      <c r="CK988" s="989"/>
      <c r="CL988" s="989"/>
      <c r="CM988" s="989"/>
      <c r="CN988" s="989"/>
      <c r="CO988" s="989"/>
      <c r="CP988" s="989"/>
      <c r="CQ988" s="989"/>
      <c r="CR988" s="989"/>
      <c r="CS988" s="989"/>
      <c r="CT988" s="989"/>
      <c r="CU988" s="989"/>
      <c r="CV988" s="989"/>
      <c r="CW988" s="989"/>
      <c r="CX988" s="989"/>
      <c r="CY988" s="989"/>
      <c r="CZ988" s="989"/>
      <c r="DA988" s="989"/>
      <c r="DB988" s="989"/>
      <c r="DC988" s="989"/>
      <c r="DD988" s="989"/>
      <c r="DE988" s="989"/>
      <c r="DF988" s="989"/>
      <c r="DG988" s="989"/>
      <c r="DH988" s="989"/>
      <c r="DI988" s="989"/>
      <c r="DJ988" s="989"/>
      <c r="DK988" s="989"/>
      <c r="DL988" s="989"/>
      <c r="DM988" s="989"/>
      <c r="DN988" s="989"/>
      <c r="DO988" s="989"/>
      <c r="DP988" s="989"/>
      <c r="DQ988" s="989"/>
      <c r="DR988" s="989"/>
      <c r="DS988" s="989"/>
      <c r="DT988" s="989"/>
      <c r="DU988" s="989"/>
      <c r="DV988" s="989"/>
      <c r="DW988" s="989"/>
      <c r="DX988" s="989"/>
      <c r="DY988" s="989"/>
      <c r="DZ988" s="989"/>
      <c r="EA988" s="989"/>
      <c r="EB988" s="989"/>
      <c r="EC988" s="989"/>
      <c r="ED988" s="989"/>
      <c r="EE988" s="989"/>
      <c r="EF988" s="989"/>
      <c r="EG988" s="989"/>
      <c r="EH988" s="989"/>
      <c r="EI988" s="989"/>
      <c r="EJ988" s="989"/>
      <c r="EK988" s="989"/>
      <c r="EL988" s="989"/>
      <c r="EM988" s="989"/>
      <c r="EN988" s="989"/>
      <c r="EO988" s="989"/>
      <c r="EP988" s="989"/>
      <c r="EQ988" s="989"/>
      <c r="ER988" s="989"/>
      <c r="ES988" s="989"/>
      <c r="ET988" s="989"/>
      <c r="EU988" s="989"/>
      <c r="EV988" s="989"/>
      <c r="EW988" s="989"/>
      <c r="EX988" s="989"/>
      <c r="EY988" s="989"/>
      <c r="EZ988" s="989"/>
      <c r="FA988" s="989"/>
      <c r="FB988" s="989"/>
      <c r="FC988" s="989"/>
      <c r="FD988" s="989"/>
      <c r="FE988" s="989"/>
      <c r="FF988" s="989"/>
      <c r="FG988" s="989"/>
      <c r="FH988" s="989"/>
      <c r="FI988" s="989"/>
      <c r="FJ988" s="989"/>
      <c r="FK988" s="989"/>
      <c r="FL988" s="989"/>
      <c r="FM988" s="989"/>
      <c r="FN988" s="989"/>
      <c r="FO988" s="989"/>
      <c r="FP988" s="989"/>
      <c r="FQ988" s="989"/>
      <c r="FR988" s="989"/>
      <c r="FS988" s="989"/>
      <c r="FT988" s="989"/>
      <c r="FU988" s="989"/>
      <c r="FV988" s="989"/>
      <c r="FW988" s="989"/>
      <c r="FX988" s="989"/>
      <c r="FY988" s="989"/>
      <c r="FZ988" s="989"/>
      <c r="GA988" s="989"/>
      <c r="GB988" s="989"/>
      <c r="GC988" s="989"/>
      <c r="GD988" s="989"/>
      <c r="GE988" s="989"/>
      <c r="GF988" s="989"/>
      <c r="GG988" s="989"/>
      <c r="GH988" s="989"/>
      <c r="GI988" s="989"/>
      <c r="GJ988" s="989"/>
      <c r="GK988" s="989"/>
      <c r="GL988" s="989"/>
      <c r="GM988" s="989"/>
      <c r="GN988" s="989"/>
      <c r="GO988" s="989"/>
      <c r="GP988" s="989"/>
      <c r="GQ988" s="989"/>
      <c r="GR988" s="989"/>
      <c r="GS988" s="989"/>
      <c r="GT988" s="989"/>
      <c r="GU988" s="989"/>
      <c r="GV988" s="989"/>
      <c r="GW988" s="989"/>
      <c r="GX988" s="989"/>
      <c r="GY988" s="989"/>
      <c r="GZ988" s="989"/>
      <c r="HA988" s="989"/>
      <c r="HB988" s="989"/>
      <c r="HC988" s="989"/>
      <c r="HD988" s="989"/>
      <c r="HE988" s="989"/>
      <c r="HF988" s="989"/>
      <c r="HG988" s="989"/>
      <c r="HH988" s="989"/>
      <c r="HI988" s="989"/>
      <c r="HJ988" s="989"/>
      <c r="HK988" s="989"/>
      <c r="HL988" s="989"/>
      <c r="HM988" s="989"/>
      <c r="HN988" s="989"/>
      <c r="HO988" s="989"/>
      <c r="HP988" s="989"/>
      <c r="HQ988" s="989"/>
      <c r="HR988" s="989"/>
      <c r="HS988" s="989"/>
      <c r="HT988" s="989"/>
      <c r="HU988" s="989"/>
      <c r="HV988" s="989"/>
      <c r="HW988" s="989"/>
      <c r="HX988" s="989"/>
      <c r="HY988" s="989"/>
      <c r="HZ988" s="989"/>
      <c r="IA988" s="989"/>
      <c r="IB988" s="989"/>
      <c r="IC988" s="989"/>
      <c r="ID988" s="989"/>
      <c r="IE988" s="989"/>
      <c r="IF988" s="989"/>
      <c r="IG988" s="989"/>
      <c r="IH988" s="989"/>
      <c r="II988" s="989"/>
      <c r="IJ988" s="989"/>
      <c r="IK988" s="989"/>
      <c r="IL988" s="989"/>
      <c r="IM988" s="989"/>
      <c r="IN988" s="989"/>
      <c r="IO988" s="989"/>
      <c r="IP988" s="989"/>
      <c r="IQ988" s="989"/>
      <c r="IR988" s="989"/>
      <c r="IS988" s="989"/>
      <c r="IT988" s="989"/>
      <c r="IU988" s="989"/>
      <c r="IV988" s="989"/>
      <c r="IW988" s="989"/>
      <c r="IX988" s="989"/>
      <c r="IY988" s="989"/>
      <c r="IZ988" s="989"/>
      <c r="JA988" s="989"/>
      <c r="JB988" s="989"/>
      <c r="JC988" s="989"/>
      <c r="JD988" s="989"/>
      <c r="JE988" s="989"/>
      <c r="JF988" s="989"/>
      <c r="JG988" s="989"/>
      <c r="JH988" s="989"/>
      <c r="JI988" s="989"/>
      <c r="JJ988" s="989"/>
      <c r="JK988" s="989"/>
      <c r="JL988" s="989"/>
      <c r="JM988" s="989"/>
      <c r="JN988" s="989"/>
      <c r="JO988" s="989"/>
      <c r="JP988" s="989"/>
      <c r="JQ988" s="989"/>
      <c r="JR988" s="989"/>
      <c r="JS988" s="989"/>
      <c r="JT988" s="989"/>
      <c r="JU988" s="989"/>
      <c r="JV988" s="989"/>
      <c r="JW988" s="989"/>
      <c r="JX988" s="989"/>
      <c r="JY988" s="989"/>
      <c r="JZ988" s="989"/>
      <c r="KA988" s="989"/>
      <c r="KB988" s="990"/>
    </row>
    <row r="989" spans="2:288" ht="15" customHeight="1" x14ac:dyDescent="0.25">
      <c r="B989" s="1590" t="s">
        <v>1915</v>
      </c>
      <c r="C989" s="1588" t="str">
        <v/>
      </c>
      <c r="D989" s="1588" t="str">
        <v/>
      </c>
      <c r="E989" s="1588" t="str">
        <v/>
      </c>
      <c r="F989" s="1588" t="str">
        <v/>
      </c>
      <c r="G989" s="1588" t="str">
        <v/>
      </c>
      <c r="H989" s="989"/>
      <c r="I989" s="989"/>
      <c r="J989" s="989"/>
      <c r="K989" s="989"/>
      <c r="L989" s="989"/>
      <c r="M989" s="989"/>
      <c r="N989" s="989"/>
      <c r="O989" s="989"/>
      <c r="P989" s="989"/>
      <c r="Q989" s="989"/>
      <c r="R989" s="989"/>
      <c r="S989" s="989"/>
      <c r="T989" s="989"/>
      <c r="U989" s="989"/>
      <c r="V989" s="989"/>
      <c r="W989" s="989"/>
      <c r="X989" s="989"/>
      <c r="Y989" s="989"/>
      <c r="Z989" s="989"/>
      <c r="AA989" s="989"/>
      <c r="AB989" s="989"/>
      <c r="AC989" s="989"/>
      <c r="AD989" s="989"/>
      <c r="AE989" s="989"/>
      <c r="AF989" s="989"/>
      <c r="AG989" s="989"/>
      <c r="AH989" s="989"/>
      <c r="AI989" s="989"/>
      <c r="AJ989" s="989"/>
      <c r="AK989" s="989"/>
      <c r="AL989" s="989"/>
      <c r="AM989" s="989"/>
      <c r="AN989" s="989"/>
      <c r="AO989" s="989"/>
      <c r="AP989" s="989"/>
      <c r="AQ989" s="989"/>
      <c r="AR989" s="989"/>
      <c r="AS989" s="989"/>
      <c r="AT989" s="989"/>
      <c r="AU989" s="989"/>
      <c r="AV989" s="989"/>
      <c r="AW989" s="989"/>
      <c r="AX989" s="989"/>
      <c r="AY989" s="989"/>
      <c r="AZ989" s="989"/>
      <c r="BA989" s="989"/>
      <c r="BB989" s="989"/>
      <c r="BC989" s="989"/>
      <c r="BD989" s="989"/>
      <c r="BE989" s="989"/>
      <c r="BF989" s="989"/>
      <c r="BG989" s="989"/>
      <c r="BH989" s="989"/>
      <c r="BI989" s="989"/>
      <c r="BJ989" s="989"/>
      <c r="BK989" s="989"/>
      <c r="BL989" s="989"/>
      <c r="BM989" s="989"/>
      <c r="BN989" s="989"/>
      <c r="BO989" s="989"/>
      <c r="BP989" s="989"/>
      <c r="BQ989" s="989"/>
      <c r="BR989" s="989"/>
      <c r="BS989" s="989"/>
      <c r="BT989" s="989"/>
      <c r="BU989" s="989"/>
      <c r="BV989" s="989"/>
      <c r="BW989" s="989"/>
      <c r="BX989" s="989"/>
      <c r="BY989" s="989"/>
      <c r="BZ989" s="989"/>
      <c r="CA989" s="989"/>
      <c r="CB989" s="989"/>
      <c r="CC989" s="989"/>
      <c r="CD989" s="989"/>
      <c r="CE989" s="989"/>
      <c r="CF989" s="989"/>
      <c r="CG989" s="989"/>
      <c r="CH989" s="989"/>
      <c r="CI989" s="989"/>
      <c r="CJ989" s="989"/>
      <c r="CK989" s="989"/>
      <c r="CL989" s="989"/>
      <c r="CM989" s="989"/>
      <c r="CN989" s="989"/>
      <c r="CO989" s="989"/>
      <c r="CP989" s="989"/>
      <c r="CQ989" s="989"/>
      <c r="CR989" s="989"/>
      <c r="CS989" s="989"/>
      <c r="CT989" s="989"/>
      <c r="CU989" s="989"/>
      <c r="CV989" s="989"/>
      <c r="CW989" s="989"/>
      <c r="CX989" s="989"/>
      <c r="CY989" s="989"/>
      <c r="CZ989" s="989"/>
      <c r="DA989" s="989"/>
      <c r="DB989" s="989"/>
      <c r="DC989" s="989"/>
      <c r="DD989" s="989"/>
      <c r="DE989" s="989"/>
      <c r="DF989" s="989"/>
      <c r="DG989" s="989"/>
      <c r="DH989" s="989"/>
      <c r="DI989" s="989"/>
      <c r="DJ989" s="989"/>
      <c r="DK989" s="989"/>
      <c r="DL989" s="989"/>
      <c r="DM989" s="989"/>
      <c r="DN989" s="989"/>
      <c r="DO989" s="989"/>
      <c r="DP989" s="989"/>
      <c r="DQ989" s="989"/>
      <c r="DR989" s="989"/>
      <c r="DS989" s="989"/>
      <c r="DT989" s="989"/>
      <c r="DU989" s="989"/>
      <c r="DV989" s="989"/>
      <c r="DW989" s="989"/>
      <c r="DX989" s="989"/>
      <c r="DY989" s="989"/>
      <c r="DZ989" s="989"/>
      <c r="EA989" s="989"/>
      <c r="EB989" s="989"/>
      <c r="EC989" s="989"/>
      <c r="ED989" s="989"/>
      <c r="EE989" s="989"/>
      <c r="EF989" s="989"/>
      <c r="EG989" s="989"/>
      <c r="EH989" s="989"/>
      <c r="EI989" s="989"/>
      <c r="EJ989" s="989"/>
      <c r="EK989" s="989"/>
      <c r="EL989" s="989"/>
      <c r="EM989" s="989"/>
      <c r="EN989" s="989"/>
      <c r="EO989" s="989"/>
      <c r="EP989" s="989"/>
      <c r="EQ989" s="989"/>
      <c r="ER989" s="989"/>
      <c r="ES989" s="989"/>
      <c r="ET989" s="989"/>
      <c r="EU989" s="989"/>
      <c r="EV989" s="989"/>
      <c r="EW989" s="989"/>
      <c r="EX989" s="989"/>
      <c r="EY989" s="989"/>
      <c r="EZ989" s="989"/>
      <c r="FA989" s="989"/>
      <c r="FB989" s="989"/>
      <c r="FC989" s="989"/>
      <c r="FD989" s="989"/>
      <c r="FE989" s="989"/>
      <c r="FF989" s="989"/>
      <c r="FG989" s="989"/>
      <c r="FH989" s="989"/>
      <c r="FI989" s="989"/>
      <c r="FJ989" s="989"/>
      <c r="FK989" s="989"/>
      <c r="FL989" s="989"/>
      <c r="FM989" s="989"/>
      <c r="FN989" s="989"/>
      <c r="FO989" s="989"/>
      <c r="FP989" s="989"/>
      <c r="FQ989" s="989"/>
      <c r="FR989" s="989"/>
      <c r="FS989" s="989"/>
      <c r="FT989" s="989"/>
      <c r="FU989" s="989"/>
      <c r="FV989" s="989"/>
      <c r="FW989" s="989"/>
      <c r="FX989" s="989"/>
      <c r="FY989" s="989"/>
      <c r="FZ989" s="989"/>
      <c r="GA989" s="989"/>
      <c r="GB989" s="989"/>
      <c r="GC989" s="989"/>
      <c r="GD989" s="989"/>
      <c r="GE989" s="989"/>
      <c r="GF989" s="989"/>
      <c r="GG989" s="989"/>
      <c r="GH989" s="989"/>
      <c r="GI989" s="989"/>
      <c r="GJ989" s="989"/>
      <c r="GK989" s="989"/>
      <c r="GL989" s="989"/>
      <c r="GM989" s="989"/>
      <c r="GN989" s="989"/>
      <c r="GO989" s="989"/>
      <c r="GP989" s="989"/>
      <c r="GQ989" s="989"/>
      <c r="GR989" s="989"/>
      <c r="GS989" s="989"/>
      <c r="GT989" s="989"/>
      <c r="GU989" s="989"/>
      <c r="GV989" s="989"/>
      <c r="GW989" s="989"/>
      <c r="GX989" s="989"/>
      <c r="GY989" s="989"/>
      <c r="GZ989" s="989"/>
      <c r="HA989" s="989"/>
      <c r="HB989" s="989"/>
      <c r="HC989" s="989"/>
      <c r="HD989" s="989"/>
      <c r="HE989" s="989"/>
      <c r="HF989" s="989"/>
      <c r="HG989" s="989"/>
      <c r="HH989" s="989"/>
      <c r="HI989" s="989"/>
      <c r="HJ989" s="989"/>
      <c r="HK989" s="989"/>
      <c r="HL989" s="989"/>
      <c r="HM989" s="989"/>
      <c r="HN989" s="989"/>
      <c r="HO989" s="989"/>
      <c r="HP989" s="989"/>
      <c r="HQ989" s="989"/>
      <c r="HR989" s="989"/>
      <c r="HS989" s="989"/>
      <c r="HT989" s="989"/>
      <c r="HU989" s="989"/>
      <c r="HV989" s="989"/>
      <c r="HW989" s="989"/>
      <c r="HX989" s="989"/>
      <c r="HY989" s="989"/>
      <c r="HZ989" s="989"/>
      <c r="IA989" s="989"/>
      <c r="IB989" s="989"/>
      <c r="IC989" s="989"/>
      <c r="ID989" s="989"/>
      <c r="IE989" s="989"/>
      <c r="IF989" s="989"/>
      <c r="IG989" s="989"/>
      <c r="IH989" s="989"/>
      <c r="II989" s="989"/>
      <c r="IJ989" s="989"/>
      <c r="IK989" s="989"/>
      <c r="IL989" s="989"/>
      <c r="IM989" s="989"/>
      <c r="IN989" s="989"/>
      <c r="IO989" s="989"/>
      <c r="IP989" s="989"/>
      <c r="IQ989" s="989"/>
      <c r="IR989" s="989"/>
      <c r="IS989" s="989"/>
      <c r="IT989" s="989"/>
      <c r="IU989" s="989"/>
      <c r="IV989" s="989"/>
      <c r="IW989" s="989"/>
      <c r="IX989" s="989"/>
      <c r="IY989" s="989"/>
      <c r="IZ989" s="989"/>
      <c r="JA989" s="989"/>
      <c r="JB989" s="989"/>
      <c r="JC989" s="989"/>
      <c r="JD989" s="989"/>
      <c r="JE989" s="989"/>
      <c r="JF989" s="989"/>
      <c r="JG989" s="989"/>
      <c r="JH989" s="989"/>
      <c r="JI989" s="989"/>
      <c r="JJ989" s="989"/>
      <c r="JK989" s="989"/>
      <c r="JL989" s="989"/>
      <c r="JM989" s="989"/>
      <c r="JN989" s="989"/>
      <c r="JO989" s="989"/>
      <c r="JP989" s="989"/>
      <c r="JQ989" s="989"/>
      <c r="JR989" s="989"/>
      <c r="JS989" s="989"/>
      <c r="JT989" s="989"/>
      <c r="JU989" s="989"/>
      <c r="JV989" s="989"/>
      <c r="JW989" s="989"/>
      <c r="JX989" s="989"/>
      <c r="JY989" s="989"/>
      <c r="JZ989" s="989"/>
      <c r="KA989" s="989"/>
      <c r="KB989" s="990"/>
    </row>
    <row r="990" spans="2:288" ht="15" customHeight="1" x14ac:dyDescent="0.25">
      <c r="B990" s="1590" t="s">
        <v>1916</v>
      </c>
      <c r="C990" s="1588" t="str">
        <v/>
      </c>
      <c r="D990" s="1588" t="str">
        <v/>
      </c>
      <c r="E990" s="1588" t="str">
        <v/>
      </c>
      <c r="F990" s="1588" t="str">
        <v/>
      </c>
      <c r="G990" s="1588" t="str">
        <v/>
      </c>
      <c r="H990" s="989"/>
      <c r="I990" s="989"/>
      <c r="J990" s="989"/>
      <c r="K990" s="989"/>
      <c r="L990" s="989"/>
      <c r="M990" s="989"/>
      <c r="N990" s="989"/>
      <c r="O990" s="989"/>
      <c r="P990" s="989"/>
      <c r="Q990" s="989"/>
      <c r="R990" s="989"/>
      <c r="S990" s="989"/>
      <c r="T990" s="989"/>
      <c r="U990" s="989"/>
      <c r="V990" s="989"/>
      <c r="W990" s="989"/>
      <c r="X990" s="989"/>
      <c r="Y990" s="989"/>
      <c r="Z990" s="989"/>
      <c r="AA990" s="989"/>
      <c r="AB990" s="989"/>
      <c r="AC990" s="989"/>
      <c r="AD990" s="989"/>
      <c r="AE990" s="989"/>
      <c r="AF990" s="989"/>
      <c r="AG990" s="989"/>
      <c r="AH990" s="989"/>
      <c r="AI990" s="989"/>
      <c r="AJ990" s="989"/>
      <c r="AK990" s="989"/>
      <c r="AL990" s="989"/>
      <c r="AM990" s="989"/>
      <c r="AN990" s="989"/>
      <c r="AO990" s="989"/>
      <c r="AP990" s="989"/>
      <c r="AQ990" s="989"/>
      <c r="AR990" s="989"/>
      <c r="AS990" s="989"/>
      <c r="AT990" s="989"/>
      <c r="AU990" s="989"/>
      <c r="AV990" s="989"/>
      <c r="AW990" s="989"/>
      <c r="AX990" s="989"/>
      <c r="AY990" s="989"/>
      <c r="AZ990" s="989"/>
      <c r="BA990" s="989"/>
      <c r="BB990" s="989"/>
      <c r="BC990" s="989"/>
      <c r="BD990" s="989"/>
      <c r="BE990" s="989"/>
      <c r="BF990" s="989"/>
      <c r="BG990" s="989"/>
      <c r="BH990" s="989"/>
      <c r="BI990" s="989"/>
      <c r="BJ990" s="989"/>
      <c r="BK990" s="989"/>
      <c r="BL990" s="989"/>
      <c r="BM990" s="989"/>
      <c r="BN990" s="989"/>
      <c r="BO990" s="989"/>
      <c r="BP990" s="989"/>
      <c r="BQ990" s="989"/>
      <c r="BR990" s="989"/>
      <c r="BS990" s="989"/>
      <c r="BT990" s="989"/>
      <c r="BU990" s="989"/>
      <c r="BV990" s="989"/>
      <c r="BW990" s="989"/>
      <c r="BX990" s="989"/>
      <c r="BY990" s="989"/>
      <c r="BZ990" s="989"/>
      <c r="CA990" s="989"/>
      <c r="CB990" s="989"/>
      <c r="CC990" s="989"/>
      <c r="CD990" s="989"/>
      <c r="CE990" s="989"/>
      <c r="CF990" s="989"/>
      <c r="CG990" s="989"/>
      <c r="CH990" s="989"/>
      <c r="CI990" s="989"/>
      <c r="CJ990" s="989"/>
      <c r="CK990" s="989"/>
      <c r="CL990" s="989"/>
      <c r="CM990" s="989"/>
      <c r="CN990" s="989"/>
      <c r="CO990" s="989"/>
      <c r="CP990" s="989"/>
      <c r="CQ990" s="989"/>
      <c r="CR990" s="989"/>
      <c r="CS990" s="989"/>
      <c r="CT990" s="989"/>
      <c r="CU990" s="989"/>
      <c r="CV990" s="989"/>
      <c r="CW990" s="989"/>
      <c r="CX990" s="989"/>
      <c r="CY990" s="989"/>
      <c r="CZ990" s="989"/>
      <c r="DA990" s="989"/>
      <c r="DB990" s="989"/>
      <c r="DC990" s="989"/>
      <c r="DD990" s="989"/>
      <c r="DE990" s="989"/>
      <c r="DF990" s="989"/>
      <c r="DG990" s="989"/>
      <c r="DH990" s="989"/>
      <c r="DI990" s="989"/>
      <c r="DJ990" s="989"/>
      <c r="DK990" s="989"/>
      <c r="DL990" s="989"/>
      <c r="DM990" s="989"/>
      <c r="DN990" s="989"/>
      <c r="DO990" s="989"/>
      <c r="DP990" s="989"/>
      <c r="DQ990" s="989"/>
      <c r="DR990" s="989"/>
      <c r="DS990" s="989"/>
      <c r="DT990" s="989"/>
      <c r="DU990" s="989"/>
      <c r="DV990" s="989"/>
      <c r="DW990" s="989"/>
      <c r="DX990" s="989"/>
      <c r="DY990" s="989"/>
      <c r="DZ990" s="989"/>
      <c r="EA990" s="989"/>
      <c r="EB990" s="989"/>
      <c r="EC990" s="989"/>
      <c r="ED990" s="989"/>
      <c r="EE990" s="989"/>
      <c r="EF990" s="989"/>
      <c r="EG990" s="989"/>
      <c r="EH990" s="989"/>
      <c r="EI990" s="989"/>
      <c r="EJ990" s="989"/>
      <c r="EK990" s="989"/>
      <c r="EL990" s="989"/>
      <c r="EM990" s="989"/>
      <c r="EN990" s="989"/>
      <c r="EO990" s="989"/>
      <c r="EP990" s="989"/>
      <c r="EQ990" s="989"/>
      <c r="ER990" s="989"/>
      <c r="ES990" s="989"/>
      <c r="ET990" s="989"/>
      <c r="EU990" s="989"/>
      <c r="EV990" s="989"/>
      <c r="EW990" s="989"/>
      <c r="EX990" s="989"/>
      <c r="EY990" s="989"/>
      <c r="EZ990" s="989"/>
      <c r="FA990" s="989"/>
      <c r="FB990" s="989"/>
      <c r="FC990" s="989"/>
      <c r="FD990" s="989"/>
      <c r="FE990" s="989"/>
      <c r="FF990" s="989"/>
      <c r="FG990" s="989"/>
      <c r="FH990" s="989"/>
      <c r="FI990" s="989"/>
      <c r="FJ990" s="989"/>
      <c r="FK990" s="989"/>
      <c r="FL990" s="989"/>
      <c r="FM990" s="989"/>
      <c r="FN990" s="989"/>
      <c r="FO990" s="989"/>
      <c r="FP990" s="989"/>
      <c r="FQ990" s="989"/>
      <c r="FR990" s="989"/>
      <c r="FS990" s="989"/>
      <c r="FT990" s="989"/>
      <c r="FU990" s="989"/>
      <c r="FV990" s="989"/>
      <c r="FW990" s="989"/>
      <c r="FX990" s="989"/>
      <c r="FY990" s="989"/>
      <c r="FZ990" s="989"/>
      <c r="GA990" s="989"/>
      <c r="GB990" s="989"/>
      <c r="GC990" s="989"/>
      <c r="GD990" s="989"/>
      <c r="GE990" s="989"/>
      <c r="GF990" s="989"/>
      <c r="GG990" s="989"/>
      <c r="GH990" s="989"/>
      <c r="GI990" s="989"/>
      <c r="GJ990" s="989"/>
      <c r="GK990" s="989"/>
      <c r="GL990" s="989"/>
      <c r="GM990" s="989"/>
      <c r="GN990" s="989"/>
      <c r="GO990" s="989"/>
      <c r="GP990" s="989"/>
      <c r="GQ990" s="989"/>
      <c r="GR990" s="989"/>
      <c r="GS990" s="989"/>
      <c r="GT990" s="989"/>
      <c r="GU990" s="989"/>
      <c r="GV990" s="989"/>
      <c r="GW990" s="989"/>
      <c r="GX990" s="989"/>
      <c r="GY990" s="989"/>
      <c r="GZ990" s="989"/>
      <c r="HA990" s="989"/>
      <c r="HB990" s="989"/>
      <c r="HC990" s="989"/>
      <c r="HD990" s="989"/>
      <c r="HE990" s="989"/>
      <c r="HF990" s="989"/>
      <c r="HG990" s="989"/>
      <c r="HH990" s="989"/>
      <c r="HI990" s="989"/>
      <c r="HJ990" s="989"/>
      <c r="HK990" s="989"/>
      <c r="HL990" s="989"/>
      <c r="HM990" s="989"/>
      <c r="HN990" s="989"/>
      <c r="HO990" s="989"/>
      <c r="HP990" s="989"/>
      <c r="HQ990" s="989"/>
      <c r="HR990" s="989"/>
      <c r="HS990" s="989"/>
      <c r="HT990" s="989"/>
      <c r="HU990" s="989"/>
      <c r="HV990" s="989"/>
      <c r="HW990" s="989"/>
      <c r="HX990" s="989"/>
      <c r="HY990" s="989"/>
      <c r="HZ990" s="989"/>
      <c r="IA990" s="989"/>
      <c r="IB990" s="989"/>
      <c r="IC990" s="989"/>
      <c r="ID990" s="989"/>
      <c r="IE990" s="989"/>
      <c r="IF990" s="989"/>
      <c r="IG990" s="989"/>
      <c r="IH990" s="989"/>
      <c r="II990" s="989"/>
      <c r="IJ990" s="989"/>
      <c r="IK990" s="989"/>
      <c r="IL990" s="989"/>
      <c r="IM990" s="989"/>
      <c r="IN990" s="989"/>
      <c r="IO990" s="989"/>
      <c r="IP990" s="989"/>
      <c r="IQ990" s="989"/>
      <c r="IR990" s="989"/>
      <c r="IS990" s="989"/>
      <c r="IT990" s="989"/>
      <c r="IU990" s="989"/>
      <c r="IV990" s="989"/>
      <c r="IW990" s="989"/>
      <c r="IX990" s="989"/>
      <c r="IY990" s="989"/>
      <c r="IZ990" s="989"/>
      <c r="JA990" s="989"/>
      <c r="JB990" s="989"/>
      <c r="JC990" s="989"/>
      <c r="JD990" s="989"/>
      <c r="JE990" s="989"/>
      <c r="JF990" s="989"/>
      <c r="JG990" s="989"/>
      <c r="JH990" s="989"/>
      <c r="JI990" s="989"/>
      <c r="JJ990" s="989"/>
      <c r="JK990" s="989"/>
      <c r="JL990" s="989"/>
      <c r="JM990" s="989"/>
      <c r="JN990" s="989"/>
      <c r="JO990" s="989"/>
      <c r="JP990" s="989"/>
      <c r="JQ990" s="989"/>
      <c r="JR990" s="989"/>
      <c r="JS990" s="989"/>
      <c r="JT990" s="989"/>
      <c r="JU990" s="989"/>
      <c r="JV990" s="989"/>
      <c r="JW990" s="989"/>
      <c r="JX990" s="989"/>
      <c r="JY990" s="989"/>
      <c r="JZ990" s="989"/>
      <c r="KA990" s="989"/>
      <c r="KB990" s="990"/>
    </row>
    <row r="991" spans="2:288" ht="15" customHeight="1" x14ac:dyDescent="0.25">
      <c r="B991" s="1590" t="s">
        <v>1917</v>
      </c>
      <c r="C991" s="1588" t="str">
        <v/>
      </c>
      <c r="D991" s="1588" t="str">
        <v/>
      </c>
      <c r="E991" s="1588" t="str">
        <v/>
      </c>
      <c r="F991" s="1588" t="str">
        <v/>
      </c>
      <c r="G991" s="1588" t="str">
        <v/>
      </c>
      <c r="H991" s="989"/>
      <c r="I991" s="989"/>
      <c r="J991" s="989"/>
      <c r="K991" s="989"/>
      <c r="L991" s="989"/>
      <c r="M991" s="989"/>
      <c r="N991" s="989"/>
      <c r="O991" s="989"/>
      <c r="P991" s="989"/>
      <c r="Q991" s="989"/>
      <c r="R991" s="989"/>
      <c r="S991" s="989"/>
      <c r="T991" s="989"/>
      <c r="U991" s="989"/>
      <c r="V991" s="989"/>
      <c r="W991" s="989"/>
      <c r="X991" s="989"/>
      <c r="Y991" s="989"/>
      <c r="Z991" s="989"/>
      <c r="AA991" s="989"/>
      <c r="AB991" s="989"/>
      <c r="AC991" s="989"/>
      <c r="AD991" s="989"/>
      <c r="AE991" s="989"/>
      <c r="AF991" s="989"/>
      <c r="AG991" s="989"/>
      <c r="AH991" s="989"/>
      <c r="AI991" s="989"/>
      <c r="AJ991" s="989"/>
      <c r="AK991" s="989"/>
      <c r="AL991" s="989"/>
      <c r="AM991" s="989"/>
      <c r="AN991" s="989"/>
      <c r="AO991" s="989"/>
      <c r="AP991" s="989"/>
      <c r="AQ991" s="989"/>
      <c r="AR991" s="989"/>
      <c r="AS991" s="989"/>
      <c r="AT991" s="989"/>
      <c r="AU991" s="989"/>
      <c r="AV991" s="989"/>
      <c r="AW991" s="989"/>
      <c r="AX991" s="989"/>
      <c r="AY991" s="989"/>
      <c r="AZ991" s="989"/>
      <c r="BA991" s="989"/>
      <c r="BB991" s="989"/>
      <c r="BC991" s="989"/>
      <c r="BD991" s="989"/>
      <c r="BE991" s="989"/>
      <c r="BF991" s="989"/>
      <c r="BG991" s="989"/>
      <c r="BH991" s="989"/>
      <c r="BI991" s="989"/>
      <c r="BJ991" s="989"/>
      <c r="BK991" s="989"/>
      <c r="BL991" s="989"/>
      <c r="BM991" s="989"/>
      <c r="BN991" s="989"/>
      <c r="BO991" s="989"/>
      <c r="BP991" s="989"/>
      <c r="BQ991" s="989"/>
      <c r="BR991" s="989"/>
      <c r="BS991" s="989"/>
      <c r="BT991" s="989"/>
      <c r="BU991" s="989"/>
      <c r="BV991" s="989"/>
      <c r="BW991" s="989"/>
      <c r="BX991" s="989"/>
      <c r="BY991" s="989"/>
      <c r="BZ991" s="989"/>
      <c r="CA991" s="989"/>
      <c r="CB991" s="989"/>
      <c r="CC991" s="989"/>
      <c r="CD991" s="989"/>
      <c r="CE991" s="989"/>
      <c r="CF991" s="989"/>
      <c r="CG991" s="989"/>
      <c r="CH991" s="989"/>
      <c r="CI991" s="989"/>
      <c r="CJ991" s="989"/>
      <c r="CK991" s="989"/>
      <c r="CL991" s="989"/>
      <c r="CM991" s="989"/>
      <c r="CN991" s="989"/>
      <c r="CO991" s="989"/>
      <c r="CP991" s="989"/>
      <c r="CQ991" s="989"/>
      <c r="CR991" s="989"/>
      <c r="CS991" s="989"/>
      <c r="CT991" s="989"/>
      <c r="CU991" s="989"/>
      <c r="CV991" s="989"/>
      <c r="CW991" s="989"/>
      <c r="CX991" s="989"/>
      <c r="CY991" s="989"/>
      <c r="CZ991" s="989"/>
      <c r="DA991" s="989"/>
      <c r="DB991" s="989"/>
      <c r="DC991" s="989"/>
      <c r="DD991" s="989"/>
      <c r="DE991" s="989"/>
      <c r="DF991" s="989"/>
      <c r="DG991" s="989"/>
      <c r="DH991" s="989"/>
      <c r="DI991" s="989"/>
      <c r="DJ991" s="989"/>
      <c r="DK991" s="989"/>
      <c r="DL991" s="989"/>
      <c r="DM991" s="989"/>
      <c r="DN991" s="989"/>
      <c r="DO991" s="989"/>
      <c r="DP991" s="989"/>
      <c r="DQ991" s="989"/>
      <c r="DR991" s="989"/>
      <c r="DS991" s="989"/>
      <c r="DT991" s="989"/>
      <c r="DU991" s="989"/>
      <c r="DV991" s="989"/>
      <c r="DW991" s="989"/>
      <c r="DX991" s="989"/>
      <c r="DY991" s="989"/>
      <c r="DZ991" s="989"/>
      <c r="EA991" s="989"/>
      <c r="EB991" s="989"/>
      <c r="EC991" s="989"/>
      <c r="ED991" s="989"/>
      <c r="EE991" s="989"/>
      <c r="EF991" s="989"/>
      <c r="EG991" s="989"/>
      <c r="EH991" s="989"/>
      <c r="EI991" s="989"/>
      <c r="EJ991" s="989"/>
      <c r="EK991" s="989"/>
      <c r="EL991" s="989"/>
      <c r="EM991" s="989"/>
      <c r="EN991" s="989"/>
      <c r="EO991" s="989"/>
      <c r="EP991" s="989"/>
      <c r="EQ991" s="989"/>
      <c r="ER991" s="989"/>
      <c r="ES991" s="989"/>
      <c r="ET991" s="989"/>
      <c r="EU991" s="989"/>
      <c r="EV991" s="989"/>
      <c r="EW991" s="989"/>
      <c r="EX991" s="989"/>
      <c r="EY991" s="989"/>
      <c r="EZ991" s="989"/>
      <c r="FA991" s="989"/>
      <c r="FB991" s="989"/>
      <c r="FC991" s="989"/>
      <c r="FD991" s="989"/>
      <c r="FE991" s="989"/>
      <c r="FF991" s="989"/>
      <c r="FG991" s="989"/>
      <c r="FH991" s="989"/>
      <c r="FI991" s="989"/>
      <c r="FJ991" s="989"/>
      <c r="FK991" s="989"/>
      <c r="FL991" s="989"/>
      <c r="FM991" s="989"/>
      <c r="FN991" s="989"/>
      <c r="FO991" s="989"/>
      <c r="FP991" s="989"/>
      <c r="FQ991" s="989"/>
      <c r="FR991" s="989"/>
      <c r="FS991" s="989"/>
      <c r="FT991" s="989"/>
      <c r="FU991" s="989"/>
      <c r="FV991" s="989"/>
      <c r="FW991" s="989"/>
      <c r="FX991" s="989"/>
      <c r="FY991" s="989"/>
      <c r="FZ991" s="989"/>
      <c r="GA991" s="989"/>
      <c r="GB991" s="989"/>
      <c r="GC991" s="989"/>
      <c r="GD991" s="989"/>
      <c r="GE991" s="989"/>
      <c r="GF991" s="989"/>
      <c r="GG991" s="989"/>
      <c r="GH991" s="989"/>
      <c r="GI991" s="989"/>
      <c r="GJ991" s="989"/>
      <c r="GK991" s="989"/>
      <c r="GL991" s="989"/>
      <c r="GM991" s="989"/>
      <c r="GN991" s="989"/>
      <c r="GO991" s="989"/>
      <c r="GP991" s="989"/>
      <c r="GQ991" s="989"/>
      <c r="GR991" s="989"/>
      <c r="GS991" s="989"/>
      <c r="GT991" s="989"/>
      <c r="GU991" s="989"/>
      <c r="GV991" s="989"/>
      <c r="GW991" s="989"/>
      <c r="GX991" s="989"/>
      <c r="GY991" s="989"/>
      <c r="GZ991" s="989"/>
      <c r="HA991" s="989"/>
      <c r="HB991" s="989"/>
      <c r="HC991" s="989"/>
      <c r="HD991" s="989"/>
      <c r="HE991" s="989"/>
      <c r="HF991" s="989"/>
      <c r="HG991" s="989"/>
      <c r="HH991" s="989"/>
      <c r="HI991" s="989"/>
      <c r="HJ991" s="989"/>
      <c r="HK991" s="989"/>
      <c r="HL991" s="989"/>
      <c r="HM991" s="989"/>
      <c r="HN991" s="989"/>
      <c r="HO991" s="989"/>
      <c r="HP991" s="989"/>
      <c r="HQ991" s="989"/>
      <c r="HR991" s="989"/>
      <c r="HS991" s="989"/>
      <c r="HT991" s="989"/>
      <c r="HU991" s="989"/>
      <c r="HV991" s="989"/>
      <c r="HW991" s="989"/>
      <c r="HX991" s="989"/>
      <c r="HY991" s="989"/>
      <c r="HZ991" s="989"/>
      <c r="IA991" s="989"/>
      <c r="IB991" s="989"/>
      <c r="IC991" s="989"/>
      <c r="ID991" s="989"/>
      <c r="IE991" s="989"/>
      <c r="IF991" s="989"/>
      <c r="IG991" s="989"/>
      <c r="IH991" s="989"/>
      <c r="II991" s="989"/>
      <c r="IJ991" s="989"/>
      <c r="IK991" s="989"/>
      <c r="IL991" s="989"/>
      <c r="IM991" s="989"/>
      <c r="IN991" s="989"/>
      <c r="IO991" s="989"/>
      <c r="IP991" s="989"/>
      <c r="IQ991" s="989"/>
      <c r="IR991" s="989"/>
      <c r="IS991" s="989"/>
      <c r="IT991" s="989"/>
      <c r="IU991" s="989"/>
      <c r="IV991" s="989"/>
      <c r="IW991" s="989"/>
      <c r="IX991" s="989"/>
      <c r="IY991" s="989"/>
      <c r="IZ991" s="989"/>
      <c r="JA991" s="989"/>
      <c r="JB991" s="989"/>
      <c r="JC991" s="989"/>
      <c r="JD991" s="989"/>
      <c r="JE991" s="989"/>
      <c r="JF991" s="989"/>
      <c r="JG991" s="989"/>
      <c r="JH991" s="989"/>
      <c r="JI991" s="989"/>
      <c r="JJ991" s="989"/>
      <c r="JK991" s="989"/>
      <c r="JL991" s="989"/>
      <c r="JM991" s="989"/>
      <c r="JN991" s="989"/>
      <c r="JO991" s="989"/>
      <c r="JP991" s="989"/>
      <c r="JQ991" s="989"/>
      <c r="JR991" s="989"/>
      <c r="JS991" s="989"/>
      <c r="JT991" s="989"/>
      <c r="JU991" s="989"/>
      <c r="JV991" s="989"/>
      <c r="JW991" s="989"/>
      <c r="JX991" s="989"/>
      <c r="JY991" s="989"/>
      <c r="JZ991" s="989"/>
      <c r="KA991" s="989"/>
      <c r="KB991" s="990"/>
    </row>
    <row r="992" spans="2:288" ht="15" customHeight="1" x14ac:dyDescent="0.25">
      <c r="B992" s="1590" t="s">
        <v>1918</v>
      </c>
      <c r="C992" s="1588" t="str">
        <v/>
      </c>
      <c r="D992" s="1588" t="str">
        <v/>
      </c>
      <c r="E992" s="1588" t="str">
        <v/>
      </c>
      <c r="F992" s="1588" t="str">
        <v/>
      </c>
      <c r="G992" s="1588" t="str">
        <v/>
      </c>
      <c r="H992" s="989"/>
      <c r="I992" s="989"/>
      <c r="J992" s="989"/>
      <c r="K992" s="989"/>
      <c r="L992" s="989"/>
      <c r="M992" s="989"/>
      <c r="N992" s="989"/>
      <c r="O992" s="989"/>
      <c r="P992" s="989"/>
      <c r="Q992" s="989"/>
      <c r="R992" s="989"/>
      <c r="S992" s="989"/>
      <c r="T992" s="989"/>
      <c r="U992" s="989"/>
      <c r="V992" s="989"/>
      <c r="W992" s="989"/>
      <c r="X992" s="989"/>
      <c r="Y992" s="989"/>
      <c r="Z992" s="989"/>
      <c r="AA992" s="989"/>
      <c r="AB992" s="989"/>
      <c r="AC992" s="989"/>
      <c r="AD992" s="989"/>
      <c r="AE992" s="989"/>
      <c r="AF992" s="989"/>
      <c r="AG992" s="989"/>
      <c r="AH992" s="989"/>
      <c r="AI992" s="989"/>
      <c r="AJ992" s="989"/>
      <c r="AK992" s="989"/>
      <c r="AL992" s="989"/>
      <c r="AM992" s="989"/>
      <c r="AN992" s="989"/>
      <c r="AO992" s="989"/>
      <c r="AP992" s="989"/>
      <c r="AQ992" s="989"/>
      <c r="AR992" s="989"/>
      <c r="AS992" s="989"/>
      <c r="AT992" s="989"/>
      <c r="AU992" s="989"/>
      <c r="AV992" s="989"/>
      <c r="AW992" s="989"/>
      <c r="AX992" s="989"/>
      <c r="AY992" s="989"/>
      <c r="AZ992" s="989"/>
      <c r="BA992" s="989"/>
      <c r="BB992" s="989"/>
      <c r="BC992" s="989"/>
      <c r="BD992" s="989"/>
      <c r="BE992" s="989"/>
      <c r="BF992" s="989"/>
      <c r="BG992" s="989"/>
      <c r="BH992" s="989"/>
      <c r="BI992" s="989"/>
      <c r="BJ992" s="989"/>
      <c r="BK992" s="989"/>
      <c r="BL992" s="989"/>
      <c r="BM992" s="989"/>
      <c r="BN992" s="989"/>
      <c r="BO992" s="989"/>
      <c r="BP992" s="989"/>
      <c r="BQ992" s="989"/>
      <c r="BR992" s="989"/>
      <c r="BS992" s="989"/>
      <c r="BT992" s="989"/>
      <c r="BU992" s="989"/>
      <c r="BV992" s="989"/>
      <c r="BW992" s="989"/>
      <c r="BX992" s="989"/>
      <c r="BY992" s="989"/>
      <c r="BZ992" s="989"/>
      <c r="CA992" s="989"/>
      <c r="CB992" s="989"/>
      <c r="CC992" s="989"/>
      <c r="CD992" s="989"/>
      <c r="CE992" s="989"/>
      <c r="CF992" s="989"/>
      <c r="CG992" s="989"/>
      <c r="CH992" s="989"/>
      <c r="CI992" s="989"/>
      <c r="CJ992" s="989"/>
      <c r="CK992" s="989"/>
      <c r="CL992" s="989"/>
      <c r="CM992" s="989"/>
      <c r="CN992" s="989"/>
      <c r="CO992" s="989"/>
      <c r="CP992" s="989"/>
      <c r="CQ992" s="989"/>
      <c r="CR992" s="989"/>
      <c r="CS992" s="989"/>
      <c r="CT992" s="989"/>
      <c r="CU992" s="989"/>
      <c r="CV992" s="989"/>
      <c r="CW992" s="989"/>
      <c r="CX992" s="989"/>
      <c r="CY992" s="989"/>
      <c r="CZ992" s="989"/>
      <c r="DA992" s="989"/>
      <c r="DB992" s="989"/>
      <c r="DC992" s="989"/>
      <c r="DD992" s="989"/>
      <c r="DE992" s="989"/>
      <c r="DF992" s="989"/>
      <c r="DG992" s="989"/>
      <c r="DH992" s="989"/>
      <c r="DI992" s="989"/>
      <c r="DJ992" s="989"/>
      <c r="DK992" s="989"/>
      <c r="DL992" s="989"/>
      <c r="DM992" s="989"/>
      <c r="DN992" s="989"/>
      <c r="DO992" s="989"/>
      <c r="DP992" s="989"/>
      <c r="DQ992" s="989"/>
      <c r="DR992" s="989"/>
      <c r="DS992" s="989"/>
      <c r="DT992" s="989"/>
      <c r="DU992" s="989"/>
      <c r="DV992" s="989"/>
      <c r="DW992" s="989"/>
      <c r="DX992" s="989"/>
      <c r="DY992" s="989"/>
      <c r="DZ992" s="989"/>
      <c r="EA992" s="989"/>
      <c r="EB992" s="989"/>
      <c r="EC992" s="989"/>
      <c r="ED992" s="989"/>
      <c r="EE992" s="989"/>
      <c r="EF992" s="989"/>
      <c r="EG992" s="989"/>
      <c r="EH992" s="989"/>
      <c r="EI992" s="989"/>
      <c r="EJ992" s="989"/>
      <c r="EK992" s="989"/>
      <c r="EL992" s="989"/>
      <c r="EM992" s="989"/>
      <c r="EN992" s="989"/>
      <c r="EO992" s="989"/>
      <c r="EP992" s="989"/>
      <c r="EQ992" s="989"/>
      <c r="ER992" s="989"/>
      <c r="ES992" s="989"/>
      <c r="ET992" s="989"/>
      <c r="EU992" s="989"/>
      <c r="EV992" s="989"/>
      <c r="EW992" s="989"/>
      <c r="EX992" s="989"/>
      <c r="EY992" s="989"/>
      <c r="EZ992" s="989"/>
      <c r="FA992" s="989"/>
      <c r="FB992" s="989"/>
      <c r="FC992" s="989"/>
      <c r="FD992" s="989"/>
      <c r="FE992" s="989"/>
      <c r="FF992" s="989"/>
      <c r="FG992" s="989"/>
      <c r="FH992" s="989"/>
      <c r="FI992" s="989"/>
      <c r="FJ992" s="989"/>
      <c r="FK992" s="989"/>
      <c r="FL992" s="989"/>
      <c r="FM992" s="989"/>
      <c r="FN992" s="989"/>
      <c r="FO992" s="989"/>
      <c r="FP992" s="989"/>
      <c r="FQ992" s="989"/>
      <c r="FR992" s="989"/>
      <c r="FS992" s="989"/>
      <c r="FT992" s="989"/>
      <c r="FU992" s="989"/>
      <c r="FV992" s="989"/>
      <c r="FW992" s="989"/>
      <c r="FX992" s="989"/>
      <c r="FY992" s="989"/>
      <c r="FZ992" s="989"/>
      <c r="GA992" s="989"/>
      <c r="GB992" s="989"/>
      <c r="GC992" s="989"/>
      <c r="GD992" s="989"/>
      <c r="GE992" s="989"/>
      <c r="GF992" s="989"/>
      <c r="GG992" s="989"/>
      <c r="GH992" s="989"/>
      <c r="GI992" s="989"/>
      <c r="GJ992" s="989"/>
      <c r="GK992" s="989"/>
      <c r="GL992" s="989"/>
      <c r="GM992" s="989"/>
      <c r="GN992" s="989"/>
      <c r="GO992" s="989"/>
      <c r="GP992" s="989"/>
      <c r="GQ992" s="989"/>
      <c r="GR992" s="989"/>
      <c r="GS992" s="989"/>
      <c r="GT992" s="989"/>
      <c r="GU992" s="989"/>
      <c r="GV992" s="989"/>
      <c r="GW992" s="989"/>
      <c r="GX992" s="989"/>
      <c r="GY992" s="989"/>
      <c r="GZ992" s="989"/>
      <c r="HA992" s="989"/>
      <c r="HB992" s="989"/>
      <c r="HC992" s="989"/>
      <c r="HD992" s="989"/>
      <c r="HE992" s="989"/>
      <c r="HF992" s="989"/>
      <c r="HG992" s="989"/>
      <c r="HH992" s="989"/>
      <c r="HI992" s="989"/>
      <c r="HJ992" s="989"/>
      <c r="HK992" s="989"/>
      <c r="HL992" s="989"/>
      <c r="HM992" s="989"/>
      <c r="HN992" s="989"/>
      <c r="HO992" s="989"/>
      <c r="HP992" s="989"/>
      <c r="HQ992" s="989"/>
      <c r="HR992" s="989"/>
      <c r="HS992" s="989"/>
      <c r="HT992" s="989"/>
      <c r="HU992" s="989"/>
      <c r="HV992" s="989"/>
      <c r="HW992" s="989"/>
      <c r="HX992" s="989"/>
      <c r="HY992" s="989"/>
      <c r="HZ992" s="989"/>
      <c r="IA992" s="989"/>
      <c r="IB992" s="989"/>
      <c r="IC992" s="989"/>
      <c r="ID992" s="989"/>
      <c r="IE992" s="989"/>
      <c r="IF992" s="989"/>
      <c r="IG992" s="989"/>
      <c r="IH992" s="989"/>
      <c r="II992" s="989"/>
      <c r="IJ992" s="989"/>
      <c r="IK992" s="989"/>
      <c r="IL992" s="989"/>
      <c r="IM992" s="989"/>
      <c r="IN992" s="989"/>
      <c r="IO992" s="989"/>
      <c r="IP992" s="989"/>
      <c r="IQ992" s="989"/>
      <c r="IR992" s="989"/>
      <c r="IS992" s="989"/>
      <c r="IT992" s="989"/>
      <c r="IU992" s="989"/>
      <c r="IV992" s="989"/>
      <c r="IW992" s="989"/>
      <c r="IX992" s="989"/>
      <c r="IY992" s="989"/>
      <c r="IZ992" s="989"/>
      <c r="JA992" s="989"/>
      <c r="JB992" s="989"/>
      <c r="JC992" s="989"/>
      <c r="JD992" s="989"/>
      <c r="JE992" s="989"/>
      <c r="JF992" s="989"/>
      <c r="JG992" s="989"/>
      <c r="JH992" s="989"/>
      <c r="JI992" s="989"/>
      <c r="JJ992" s="989"/>
      <c r="JK992" s="989"/>
      <c r="JL992" s="989"/>
      <c r="JM992" s="989"/>
      <c r="JN992" s="989"/>
      <c r="JO992" s="989"/>
      <c r="JP992" s="989"/>
      <c r="JQ992" s="989"/>
      <c r="JR992" s="989"/>
      <c r="JS992" s="989"/>
      <c r="JT992" s="989"/>
      <c r="JU992" s="989"/>
      <c r="JV992" s="989"/>
      <c r="JW992" s="989"/>
      <c r="JX992" s="989"/>
      <c r="JY992" s="989"/>
      <c r="JZ992" s="989"/>
      <c r="KA992" s="989"/>
      <c r="KB992" s="990"/>
    </row>
    <row r="993" spans="2:288" ht="15" customHeight="1" x14ac:dyDescent="0.25">
      <c r="B993" s="1590" t="s">
        <v>1919</v>
      </c>
      <c r="C993" s="1588" t="str">
        <v/>
      </c>
      <c r="D993" s="1588" t="str">
        <v/>
      </c>
      <c r="E993" s="1588" t="str">
        <v/>
      </c>
      <c r="F993" s="1588" t="str">
        <v/>
      </c>
      <c r="G993" s="1588" t="str">
        <v/>
      </c>
      <c r="H993" s="989"/>
      <c r="I993" s="989"/>
      <c r="J993" s="989"/>
      <c r="K993" s="989"/>
      <c r="L993" s="989"/>
      <c r="M993" s="989"/>
      <c r="N993" s="989"/>
      <c r="O993" s="989"/>
      <c r="P993" s="989"/>
      <c r="Q993" s="989"/>
      <c r="R993" s="989"/>
      <c r="S993" s="989"/>
      <c r="T993" s="989"/>
      <c r="U993" s="989"/>
      <c r="V993" s="989"/>
      <c r="W993" s="989"/>
      <c r="X993" s="989"/>
      <c r="Y993" s="989"/>
      <c r="Z993" s="989"/>
      <c r="AA993" s="989"/>
      <c r="AB993" s="989"/>
      <c r="AC993" s="989"/>
      <c r="AD993" s="989"/>
      <c r="AE993" s="989"/>
      <c r="AF993" s="989"/>
      <c r="AG993" s="989"/>
      <c r="AH993" s="989"/>
      <c r="AI993" s="989"/>
      <c r="AJ993" s="989"/>
      <c r="AK993" s="989"/>
      <c r="AL993" s="989"/>
      <c r="AM993" s="989"/>
      <c r="AN993" s="989"/>
      <c r="AO993" s="989"/>
      <c r="AP993" s="989"/>
      <c r="AQ993" s="989"/>
      <c r="AR993" s="989"/>
      <c r="AS993" s="989"/>
      <c r="AT993" s="989"/>
      <c r="AU993" s="989"/>
      <c r="AV993" s="989"/>
      <c r="AW993" s="989"/>
      <c r="AX993" s="989"/>
      <c r="AY993" s="989"/>
      <c r="AZ993" s="989"/>
      <c r="BA993" s="989"/>
      <c r="BB993" s="989"/>
      <c r="BC993" s="989"/>
      <c r="BD993" s="989"/>
      <c r="BE993" s="989"/>
      <c r="BF993" s="989"/>
      <c r="BG993" s="989"/>
      <c r="BH993" s="989"/>
      <c r="BI993" s="989"/>
      <c r="BJ993" s="989"/>
      <c r="BK993" s="989"/>
      <c r="BL993" s="989"/>
      <c r="BM993" s="989"/>
      <c r="BN993" s="989"/>
      <c r="BO993" s="989"/>
      <c r="BP993" s="989"/>
      <c r="BQ993" s="989"/>
      <c r="BR993" s="989"/>
      <c r="BS993" s="989"/>
      <c r="BT993" s="989"/>
      <c r="BU993" s="989"/>
      <c r="BV993" s="989"/>
      <c r="BW993" s="989"/>
      <c r="BX993" s="989"/>
      <c r="BY993" s="989"/>
      <c r="BZ993" s="989"/>
      <c r="CA993" s="989"/>
      <c r="CB993" s="989"/>
      <c r="CC993" s="989"/>
      <c r="CD993" s="989"/>
      <c r="CE993" s="989"/>
      <c r="CF993" s="989"/>
      <c r="CG993" s="989"/>
      <c r="CH993" s="989"/>
      <c r="CI993" s="989"/>
      <c r="CJ993" s="989"/>
      <c r="CK993" s="989"/>
      <c r="CL993" s="989"/>
      <c r="CM993" s="989"/>
      <c r="CN993" s="989"/>
      <c r="CO993" s="989"/>
      <c r="CP993" s="989"/>
      <c r="CQ993" s="989"/>
      <c r="CR993" s="989"/>
      <c r="CS993" s="989"/>
      <c r="CT993" s="989"/>
      <c r="CU993" s="989"/>
      <c r="CV993" s="989"/>
      <c r="CW993" s="989"/>
      <c r="CX993" s="989"/>
      <c r="CY993" s="989"/>
      <c r="CZ993" s="989"/>
      <c r="DA993" s="989"/>
      <c r="DB993" s="989"/>
      <c r="DC993" s="989"/>
      <c r="DD993" s="989"/>
      <c r="DE993" s="989"/>
      <c r="DF993" s="989"/>
      <c r="DG993" s="989"/>
      <c r="DH993" s="989"/>
      <c r="DI993" s="989"/>
      <c r="DJ993" s="989"/>
      <c r="DK993" s="989"/>
      <c r="DL993" s="989"/>
      <c r="DM993" s="989"/>
      <c r="DN993" s="989"/>
      <c r="DO993" s="989"/>
      <c r="DP993" s="989"/>
      <c r="DQ993" s="989"/>
      <c r="DR993" s="989"/>
      <c r="DS993" s="989"/>
      <c r="DT993" s="989"/>
      <c r="DU993" s="989"/>
      <c r="DV993" s="989"/>
      <c r="DW993" s="989"/>
      <c r="DX993" s="989"/>
      <c r="DY993" s="989"/>
      <c r="DZ993" s="989"/>
      <c r="EA993" s="989"/>
      <c r="EB993" s="989"/>
      <c r="EC993" s="989"/>
      <c r="ED993" s="989"/>
      <c r="EE993" s="989"/>
      <c r="EF993" s="989"/>
      <c r="EG993" s="989"/>
      <c r="EH993" s="989"/>
      <c r="EI993" s="989"/>
      <c r="EJ993" s="989"/>
      <c r="EK993" s="989"/>
      <c r="EL993" s="989"/>
      <c r="EM993" s="989"/>
      <c r="EN993" s="989"/>
      <c r="EO993" s="989"/>
      <c r="EP993" s="989"/>
      <c r="EQ993" s="989"/>
      <c r="ER993" s="989"/>
      <c r="ES993" s="989"/>
      <c r="ET993" s="989"/>
      <c r="EU993" s="989"/>
      <c r="EV993" s="989"/>
      <c r="EW993" s="989"/>
      <c r="EX993" s="989"/>
      <c r="EY993" s="989"/>
      <c r="EZ993" s="989"/>
      <c r="FA993" s="989"/>
      <c r="FB993" s="989"/>
      <c r="FC993" s="989"/>
      <c r="FD993" s="989"/>
      <c r="FE993" s="989"/>
      <c r="FF993" s="989"/>
      <c r="FG993" s="989"/>
      <c r="FH993" s="989"/>
      <c r="FI993" s="989"/>
      <c r="FJ993" s="989"/>
      <c r="FK993" s="989"/>
      <c r="FL993" s="989"/>
      <c r="FM993" s="989"/>
      <c r="FN993" s="989"/>
      <c r="FO993" s="989"/>
      <c r="FP993" s="989"/>
      <c r="FQ993" s="989"/>
      <c r="FR993" s="989"/>
      <c r="FS993" s="989"/>
      <c r="FT993" s="989"/>
      <c r="FU993" s="989"/>
      <c r="FV993" s="989"/>
      <c r="FW993" s="989"/>
      <c r="FX993" s="989"/>
      <c r="FY993" s="989"/>
      <c r="FZ993" s="989"/>
      <c r="GA993" s="989"/>
      <c r="GB993" s="989"/>
      <c r="GC993" s="989"/>
      <c r="GD993" s="989"/>
      <c r="GE993" s="989"/>
      <c r="GF993" s="989"/>
      <c r="GG993" s="989"/>
      <c r="GH993" s="989"/>
      <c r="GI993" s="989"/>
      <c r="GJ993" s="989"/>
      <c r="GK993" s="989"/>
      <c r="GL993" s="989"/>
      <c r="GM993" s="989"/>
      <c r="GN993" s="989"/>
      <c r="GO993" s="989"/>
      <c r="GP993" s="989"/>
      <c r="GQ993" s="989"/>
      <c r="GR993" s="989"/>
      <c r="GS993" s="989"/>
      <c r="GT993" s="989"/>
      <c r="GU993" s="989"/>
      <c r="GV993" s="989"/>
      <c r="GW993" s="989"/>
      <c r="GX993" s="989"/>
      <c r="GY993" s="989"/>
      <c r="GZ993" s="989"/>
      <c r="HA993" s="989"/>
      <c r="HB993" s="989"/>
      <c r="HC993" s="989"/>
      <c r="HD993" s="989"/>
      <c r="HE993" s="989"/>
      <c r="HF993" s="989"/>
      <c r="HG993" s="989"/>
      <c r="HH993" s="989"/>
      <c r="HI993" s="989"/>
      <c r="HJ993" s="989"/>
      <c r="HK993" s="989"/>
      <c r="HL993" s="989"/>
      <c r="HM993" s="989"/>
      <c r="HN993" s="989"/>
      <c r="HO993" s="989"/>
      <c r="HP993" s="989"/>
      <c r="HQ993" s="989"/>
      <c r="HR993" s="989"/>
      <c r="HS993" s="989"/>
      <c r="HT993" s="989"/>
      <c r="HU993" s="989"/>
      <c r="HV993" s="989"/>
      <c r="HW993" s="989"/>
      <c r="HX993" s="989"/>
      <c r="HY993" s="989"/>
      <c r="HZ993" s="989"/>
      <c r="IA993" s="989"/>
      <c r="IB993" s="989"/>
      <c r="IC993" s="989"/>
      <c r="ID993" s="989"/>
      <c r="IE993" s="989"/>
      <c r="IF993" s="989"/>
      <c r="IG993" s="989"/>
      <c r="IH993" s="989"/>
      <c r="II993" s="989"/>
      <c r="IJ993" s="989"/>
      <c r="IK993" s="989"/>
      <c r="IL993" s="989"/>
      <c r="IM993" s="989"/>
      <c r="IN993" s="989"/>
      <c r="IO993" s="989"/>
      <c r="IP993" s="989"/>
      <c r="IQ993" s="989"/>
      <c r="IR993" s="989"/>
      <c r="IS993" s="989"/>
      <c r="IT993" s="989"/>
      <c r="IU993" s="989"/>
      <c r="IV993" s="989"/>
      <c r="IW993" s="989"/>
      <c r="IX993" s="989"/>
      <c r="IY993" s="989"/>
      <c r="IZ993" s="989"/>
      <c r="JA993" s="989"/>
      <c r="JB993" s="989"/>
      <c r="JC993" s="989"/>
      <c r="JD993" s="989"/>
      <c r="JE993" s="989"/>
      <c r="JF993" s="989"/>
      <c r="JG993" s="989"/>
      <c r="JH993" s="989"/>
      <c r="JI993" s="989"/>
      <c r="JJ993" s="989"/>
      <c r="JK993" s="989"/>
      <c r="JL993" s="989"/>
      <c r="JM993" s="989"/>
      <c r="JN993" s="989"/>
      <c r="JO993" s="989"/>
      <c r="JP993" s="989"/>
      <c r="JQ993" s="989"/>
      <c r="JR993" s="989"/>
      <c r="JS993" s="989"/>
      <c r="JT993" s="989"/>
      <c r="JU993" s="989"/>
      <c r="JV993" s="989"/>
      <c r="JW993" s="989"/>
      <c r="JX993" s="989"/>
      <c r="JY993" s="989"/>
      <c r="JZ993" s="989"/>
      <c r="KA993" s="989"/>
      <c r="KB993" s="990"/>
    </row>
    <row r="994" spans="2:288" ht="15" customHeight="1" x14ac:dyDescent="0.25">
      <c r="B994" s="1590" t="s">
        <v>1920</v>
      </c>
      <c r="C994" s="1588" t="str">
        <v/>
      </c>
      <c r="D994" s="1588" t="str">
        <v/>
      </c>
      <c r="E994" s="1588" t="str">
        <v/>
      </c>
      <c r="F994" s="1588" t="str">
        <v/>
      </c>
      <c r="G994" s="1588" t="str">
        <v/>
      </c>
      <c r="H994" s="989"/>
      <c r="I994" s="989"/>
      <c r="J994" s="989"/>
      <c r="K994" s="989"/>
      <c r="L994" s="989"/>
      <c r="M994" s="989"/>
      <c r="N994" s="989"/>
      <c r="O994" s="989"/>
      <c r="P994" s="989"/>
      <c r="Q994" s="989"/>
      <c r="R994" s="989"/>
      <c r="S994" s="989"/>
      <c r="T994" s="989"/>
      <c r="U994" s="989"/>
      <c r="V994" s="989"/>
      <c r="W994" s="989"/>
      <c r="X994" s="989"/>
      <c r="Y994" s="989"/>
      <c r="Z994" s="989"/>
      <c r="AA994" s="989"/>
      <c r="AB994" s="989"/>
      <c r="AC994" s="989"/>
      <c r="AD994" s="989"/>
      <c r="AE994" s="989"/>
      <c r="AF994" s="989"/>
      <c r="AG994" s="989"/>
      <c r="AH994" s="989"/>
      <c r="AI994" s="989"/>
      <c r="AJ994" s="989"/>
      <c r="AK994" s="989"/>
      <c r="AL994" s="989"/>
      <c r="AM994" s="989"/>
      <c r="AN994" s="989"/>
      <c r="AO994" s="989"/>
      <c r="AP994" s="989"/>
      <c r="AQ994" s="989"/>
      <c r="AR994" s="989"/>
      <c r="AS994" s="989"/>
      <c r="AT994" s="989"/>
      <c r="AU994" s="989"/>
      <c r="AV994" s="989"/>
      <c r="AW994" s="989"/>
      <c r="AX994" s="989"/>
      <c r="AY994" s="989"/>
      <c r="AZ994" s="989"/>
      <c r="BA994" s="989"/>
      <c r="BB994" s="989"/>
      <c r="BC994" s="989"/>
      <c r="BD994" s="989"/>
      <c r="BE994" s="989"/>
      <c r="BF994" s="989"/>
      <c r="BG994" s="989"/>
      <c r="BH994" s="989"/>
      <c r="BI994" s="989"/>
      <c r="BJ994" s="989"/>
      <c r="BK994" s="989"/>
      <c r="BL994" s="989"/>
      <c r="BM994" s="989"/>
      <c r="BN994" s="989"/>
      <c r="BO994" s="989"/>
      <c r="BP994" s="989"/>
      <c r="BQ994" s="989"/>
      <c r="BR994" s="989"/>
      <c r="BS994" s="989"/>
      <c r="BT994" s="989"/>
      <c r="BU994" s="989"/>
      <c r="BV994" s="989"/>
      <c r="BW994" s="989"/>
      <c r="BX994" s="989"/>
      <c r="BY994" s="989"/>
      <c r="BZ994" s="989"/>
      <c r="CA994" s="989"/>
      <c r="CB994" s="989"/>
      <c r="CC994" s="989"/>
      <c r="CD994" s="989"/>
      <c r="CE994" s="989"/>
      <c r="CF994" s="989"/>
      <c r="CG994" s="989"/>
      <c r="CH994" s="989"/>
      <c r="CI994" s="989"/>
      <c r="CJ994" s="989"/>
      <c r="CK994" s="989"/>
      <c r="CL994" s="989"/>
      <c r="CM994" s="989"/>
      <c r="CN994" s="989"/>
      <c r="CO994" s="989"/>
      <c r="CP994" s="989"/>
      <c r="CQ994" s="989"/>
      <c r="CR994" s="989"/>
      <c r="CS994" s="989"/>
      <c r="CT994" s="989"/>
      <c r="CU994" s="989"/>
      <c r="CV994" s="989"/>
      <c r="CW994" s="989"/>
      <c r="CX994" s="989"/>
      <c r="CY994" s="989"/>
      <c r="CZ994" s="989"/>
      <c r="DA994" s="989"/>
      <c r="DB994" s="989"/>
      <c r="DC994" s="989"/>
      <c r="DD994" s="989"/>
      <c r="DE994" s="989"/>
      <c r="DF994" s="989"/>
      <c r="DG994" s="989"/>
      <c r="DH994" s="989"/>
      <c r="DI994" s="989"/>
      <c r="DJ994" s="989"/>
      <c r="DK994" s="989"/>
      <c r="DL994" s="989"/>
      <c r="DM994" s="989"/>
      <c r="DN994" s="989"/>
      <c r="DO994" s="989"/>
      <c r="DP994" s="989"/>
      <c r="DQ994" s="989"/>
      <c r="DR994" s="989"/>
      <c r="DS994" s="989"/>
      <c r="DT994" s="989"/>
      <c r="DU994" s="989"/>
      <c r="DV994" s="989"/>
      <c r="DW994" s="989"/>
      <c r="DX994" s="989"/>
      <c r="DY994" s="989"/>
      <c r="DZ994" s="989"/>
      <c r="EA994" s="989"/>
      <c r="EB994" s="989"/>
      <c r="EC994" s="989"/>
      <c r="ED994" s="989"/>
      <c r="EE994" s="989"/>
      <c r="EF994" s="989"/>
      <c r="EG994" s="989"/>
      <c r="EH994" s="989"/>
      <c r="EI994" s="989"/>
      <c r="EJ994" s="989"/>
      <c r="EK994" s="989"/>
      <c r="EL994" s="989"/>
      <c r="EM994" s="989"/>
      <c r="EN994" s="989"/>
      <c r="EO994" s="989"/>
      <c r="EP994" s="989"/>
      <c r="EQ994" s="989"/>
      <c r="ER994" s="989"/>
      <c r="ES994" s="989"/>
      <c r="ET994" s="989"/>
      <c r="EU994" s="989"/>
      <c r="EV994" s="989"/>
      <c r="EW994" s="989"/>
      <c r="EX994" s="989"/>
      <c r="EY994" s="989"/>
      <c r="EZ994" s="989"/>
      <c r="FA994" s="989"/>
      <c r="FB994" s="989"/>
      <c r="FC994" s="989"/>
      <c r="FD994" s="989"/>
      <c r="FE994" s="989"/>
      <c r="FF994" s="989"/>
      <c r="FG994" s="989"/>
      <c r="FH994" s="989"/>
      <c r="FI994" s="989"/>
      <c r="FJ994" s="989"/>
      <c r="FK994" s="989"/>
      <c r="FL994" s="989"/>
      <c r="FM994" s="989"/>
      <c r="FN994" s="989"/>
      <c r="FO994" s="989"/>
      <c r="FP994" s="989"/>
      <c r="FQ994" s="989"/>
      <c r="FR994" s="989"/>
      <c r="FS994" s="989"/>
      <c r="FT994" s="989"/>
      <c r="FU994" s="989"/>
      <c r="FV994" s="989"/>
      <c r="FW994" s="989"/>
      <c r="FX994" s="989"/>
      <c r="FY994" s="989"/>
      <c r="FZ994" s="989"/>
      <c r="GA994" s="989"/>
      <c r="GB994" s="989"/>
      <c r="GC994" s="989"/>
      <c r="GD994" s="989"/>
      <c r="GE994" s="989"/>
      <c r="GF994" s="989"/>
      <c r="GG994" s="989"/>
      <c r="GH994" s="989"/>
      <c r="GI994" s="989"/>
      <c r="GJ994" s="989"/>
      <c r="GK994" s="989"/>
      <c r="GL994" s="989"/>
      <c r="GM994" s="989"/>
      <c r="GN994" s="989"/>
      <c r="GO994" s="989"/>
      <c r="GP994" s="989"/>
      <c r="GQ994" s="989"/>
      <c r="GR994" s="989"/>
      <c r="GS994" s="989"/>
      <c r="GT994" s="989"/>
      <c r="GU994" s="989"/>
      <c r="GV994" s="989"/>
      <c r="GW994" s="989"/>
      <c r="GX994" s="989"/>
      <c r="GY994" s="989"/>
      <c r="GZ994" s="989"/>
      <c r="HA994" s="989"/>
      <c r="HB994" s="989"/>
      <c r="HC994" s="989"/>
      <c r="HD994" s="989"/>
      <c r="HE994" s="989"/>
      <c r="HF994" s="989"/>
      <c r="HG994" s="989"/>
      <c r="HH994" s="989"/>
      <c r="HI994" s="989"/>
      <c r="HJ994" s="989"/>
      <c r="HK994" s="989"/>
      <c r="HL994" s="989"/>
      <c r="HM994" s="989"/>
      <c r="HN994" s="989"/>
      <c r="HO994" s="989"/>
      <c r="HP994" s="989"/>
      <c r="HQ994" s="989"/>
      <c r="HR994" s="989"/>
      <c r="HS994" s="989"/>
      <c r="HT994" s="989"/>
      <c r="HU994" s="989"/>
      <c r="HV994" s="989"/>
      <c r="HW994" s="989"/>
      <c r="HX994" s="989"/>
      <c r="HY994" s="989"/>
      <c r="HZ994" s="989"/>
      <c r="IA994" s="989"/>
      <c r="IB994" s="989"/>
      <c r="IC994" s="989"/>
      <c r="ID994" s="989"/>
      <c r="IE994" s="989"/>
      <c r="IF994" s="989"/>
      <c r="IG994" s="989"/>
      <c r="IH994" s="989"/>
      <c r="II994" s="989"/>
      <c r="IJ994" s="989"/>
      <c r="IK994" s="989"/>
      <c r="IL994" s="989"/>
      <c r="IM994" s="989"/>
      <c r="IN994" s="989"/>
      <c r="IO994" s="989"/>
      <c r="IP994" s="989"/>
      <c r="IQ994" s="989"/>
      <c r="IR994" s="989"/>
      <c r="IS994" s="989"/>
      <c r="IT994" s="989"/>
      <c r="IU994" s="989"/>
      <c r="IV994" s="989"/>
      <c r="IW994" s="989"/>
      <c r="IX994" s="989"/>
      <c r="IY994" s="989"/>
      <c r="IZ994" s="989"/>
      <c r="JA994" s="989"/>
      <c r="JB994" s="989"/>
      <c r="JC994" s="989"/>
      <c r="JD994" s="989"/>
      <c r="JE994" s="989"/>
      <c r="JF994" s="989"/>
      <c r="JG994" s="989"/>
      <c r="JH994" s="989"/>
      <c r="JI994" s="989"/>
      <c r="JJ994" s="989"/>
      <c r="JK994" s="989"/>
      <c r="JL994" s="989"/>
      <c r="JM994" s="989"/>
      <c r="JN994" s="989"/>
      <c r="JO994" s="989"/>
      <c r="JP994" s="989"/>
      <c r="JQ994" s="989"/>
      <c r="JR994" s="989"/>
      <c r="JS994" s="989"/>
      <c r="JT994" s="989"/>
      <c r="JU994" s="989"/>
      <c r="JV994" s="989"/>
      <c r="JW994" s="989"/>
      <c r="JX994" s="989"/>
      <c r="JY994" s="989"/>
      <c r="JZ994" s="989"/>
      <c r="KA994" s="989"/>
      <c r="KB994" s="990"/>
    </row>
    <row r="995" spans="2:288" ht="15" customHeight="1" x14ac:dyDescent="0.25">
      <c r="B995" s="1590" t="s">
        <v>1921</v>
      </c>
      <c r="C995" s="1588" t="str">
        <v/>
      </c>
      <c r="D995" s="1588" t="str">
        <v/>
      </c>
      <c r="E995" s="1588" t="str">
        <v/>
      </c>
      <c r="F995" s="1588" t="str">
        <v/>
      </c>
      <c r="G995" s="1588" t="str">
        <v/>
      </c>
      <c r="H995" s="989"/>
      <c r="I995" s="989"/>
      <c r="J995" s="989"/>
      <c r="K995" s="989"/>
      <c r="L995" s="989"/>
      <c r="M995" s="989"/>
      <c r="N995" s="989"/>
      <c r="O995" s="989"/>
      <c r="P995" s="989"/>
      <c r="Q995" s="989"/>
      <c r="R995" s="989"/>
      <c r="S995" s="989"/>
      <c r="T995" s="989"/>
      <c r="U995" s="989"/>
      <c r="V995" s="989"/>
      <c r="W995" s="989"/>
      <c r="X995" s="989"/>
      <c r="Y995" s="989"/>
      <c r="Z995" s="989"/>
      <c r="AA995" s="989"/>
      <c r="AB995" s="989"/>
      <c r="AC995" s="989"/>
      <c r="AD995" s="989"/>
      <c r="AE995" s="989"/>
      <c r="AF995" s="989"/>
      <c r="AG995" s="989"/>
      <c r="AH995" s="989"/>
      <c r="AI995" s="989"/>
      <c r="AJ995" s="989"/>
      <c r="AK995" s="989"/>
      <c r="AL995" s="989"/>
      <c r="AM995" s="989"/>
      <c r="AN995" s="989"/>
      <c r="AO995" s="989"/>
      <c r="AP995" s="989"/>
      <c r="AQ995" s="989"/>
      <c r="AR995" s="989"/>
      <c r="AS995" s="989"/>
      <c r="AT995" s="989"/>
      <c r="AU995" s="989"/>
      <c r="AV995" s="989"/>
      <c r="AW995" s="989"/>
      <c r="AX995" s="989"/>
      <c r="AY995" s="989"/>
      <c r="AZ995" s="989"/>
      <c r="BA995" s="989"/>
      <c r="BB995" s="989"/>
      <c r="BC995" s="989"/>
      <c r="BD995" s="989"/>
      <c r="BE995" s="989"/>
      <c r="BF995" s="989"/>
      <c r="BG995" s="989"/>
      <c r="BH995" s="989"/>
      <c r="BI995" s="989"/>
      <c r="BJ995" s="989"/>
      <c r="BK995" s="989"/>
      <c r="BL995" s="989"/>
      <c r="BM995" s="989"/>
      <c r="BN995" s="989"/>
      <c r="BO995" s="989"/>
      <c r="BP995" s="989"/>
      <c r="BQ995" s="989"/>
      <c r="BR995" s="989"/>
      <c r="BS995" s="989"/>
      <c r="BT995" s="989"/>
      <c r="BU995" s="989"/>
      <c r="BV995" s="989"/>
      <c r="BW995" s="989"/>
      <c r="BX995" s="989"/>
      <c r="BY995" s="989"/>
      <c r="BZ995" s="989"/>
      <c r="CA995" s="989"/>
      <c r="CB995" s="989"/>
      <c r="CC995" s="989"/>
      <c r="CD995" s="989"/>
      <c r="CE995" s="989"/>
      <c r="CF995" s="989"/>
      <c r="CG995" s="989"/>
      <c r="CH995" s="989"/>
      <c r="CI995" s="989"/>
      <c r="CJ995" s="989"/>
      <c r="CK995" s="989"/>
      <c r="CL995" s="989"/>
      <c r="CM995" s="989"/>
      <c r="CN995" s="989"/>
      <c r="CO995" s="989"/>
      <c r="CP995" s="989"/>
      <c r="CQ995" s="989"/>
      <c r="CR995" s="989"/>
      <c r="CS995" s="989"/>
      <c r="CT995" s="989"/>
      <c r="CU995" s="989"/>
      <c r="CV995" s="989"/>
      <c r="CW995" s="989"/>
      <c r="CX995" s="989"/>
      <c r="CY995" s="989"/>
      <c r="CZ995" s="989"/>
      <c r="DA995" s="989"/>
      <c r="DB995" s="989"/>
      <c r="DC995" s="989"/>
      <c r="DD995" s="989"/>
      <c r="DE995" s="989"/>
      <c r="DF995" s="989"/>
      <c r="DG995" s="989"/>
      <c r="DH995" s="989"/>
      <c r="DI995" s="989"/>
      <c r="DJ995" s="989"/>
      <c r="DK995" s="989"/>
      <c r="DL995" s="989"/>
      <c r="DM995" s="989"/>
      <c r="DN995" s="989"/>
      <c r="DO995" s="989"/>
      <c r="DP995" s="989"/>
      <c r="DQ995" s="989"/>
      <c r="DR995" s="989"/>
      <c r="DS995" s="989"/>
      <c r="DT995" s="989"/>
      <c r="DU995" s="989"/>
      <c r="DV995" s="989"/>
      <c r="DW995" s="989"/>
      <c r="DX995" s="989"/>
      <c r="DY995" s="989"/>
      <c r="DZ995" s="989"/>
      <c r="EA995" s="989"/>
      <c r="EB995" s="989"/>
      <c r="EC995" s="989"/>
      <c r="ED995" s="989"/>
      <c r="EE995" s="989"/>
      <c r="EF995" s="989"/>
      <c r="EG995" s="989"/>
      <c r="EH995" s="989"/>
      <c r="EI995" s="989"/>
      <c r="EJ995" s="989"/>
      <c r="EK995" s="989"/>
      <c r="EL995" s="989"/>
      <c r="EM995" s="989"/>
      <c r="EN995" s="989"/>
      <c r="EO995" s="989"/>
      <c r="EP995" s="989"/>
      <c r="EQ995" s="989"/>
      <c r="ER995" s="989"/>
      <c r="ES995" s="989"/>
      <c r="ET995" s="989"/>
      <c r="EU995" s="989"/>
      <c r="EV995" s="989"/>
      <c r="EW995" s="989"/>
      <c r="EX995" s="989"/>
      <c r="EY995" s="989"/>
      <c r="EZ995" s="989"/>
      <c r="FA995" s="989"/>
      <c r="FB995" s="989"/>
      <c r="FC995" s="989"/>
      <c r="FD995" s="989"/>
      <c r="FE995" s="989"/>
      <c r="FF995" s="989"/>
      <c r="FG995" s="989"/>
      <c r="FH995" s="989"/>
      <c r="FI995" s="989"/>
      <c r="FJ995" s="989"/>
      <c r="FK995" s="989"/>
      <c r="FL995" s="989"/>
      <c r="FM995" s="989"/>
      <c r="FN995" s="989"/>
      <c r="FO995" s="989"/>
      <c r="FP995" s="989"/>
      <c r="FQ995" s="989"/>
      <c r="FR995" s="989"/>
      <c r="FS995" s="989"/>
      <c r="FT995" s="989"/>
      <c r="FU995" s="989"/>
      <c r="FV995" s="989"/>
      <c r="FW995" s="989"/>
      <c r="FX995" s="989"/>
      <c r="FY995" s="989"/>
      <c r="FZ995" s="989"/>
      <c r="GA995" s="989"/>
      <c r="GB995" s="989"/>
      <c r="GC995" s="989"/>
      <c r="GD995" s="989"/>
      <c r="GE995" s="989"/>
      <c r="GF995" s="989"/>
      <c r="GG995" s="989"/>
      <c r="GH995" s="989"/>
      <c r="GI995" s="989"/>
      <c r="GJ995" s="989"/>
      <c r="GK995" s="989"/>
      <c r="GL995" s="989"/>
      <c r="GM995" s="989"/>
      <c r="GN995" s="989"/>
      <c r="GO995" s="989"/>
      <c r="GP995" s="989"/>
      <c r="GQ995" s="989"/>
      <c r="GR995" s="989"/>
      <c r="GS995" s="989"/>
      <c r="GT995" s="989"/>
      <c r="GU995" s="989"/>
      <c r="GV995" s="989"/>
      <c r="GW995" s="989"/>
      <c r="GX995" s="989"/>
      <c r="GY995" s="989"/>
      <c r="GZ995" s="989"/>
      <c r="HA995" s="989"/>
      <c r="HB995" s="989"/>
      <c r="HC995" s="989"/>
      <c r="HD995" s="989"/>
      <c r="HE995" s="989"/>
      <c r="HF995" s="989"/>
      <c r="HG995" s="989"/>
      <c r="HH995" s="989"/>
      <c r="HI995" s="989"/>
      <c r="HJ995" s="989"/>
      <c r="HK995" s="989"/>
      <c r="HL995" s="989"/>
      <c r="HM995" s="989"/>
      <c r="HN995" s="989"/>
      <c r="HO995" s="989"/>
      <c r="HP995" s="989"/>
      <c r="HQ995" s="989"/>
      <c r="HR995" s="989"/>
      <c r="HS995" s="989"/>
      <c r="HT995" s="989"/>
      <c r="HU995" s="989"/>
      <c r="HV995" s="989"/>
      <c r="HW995" s="989"/>
      <c r="HX995" s="989"/>
      <c r="HY995" s="989"/>
      <c r="HZ995" s="989"/>
      <c r="IA995" s="989"/>
      <c r="IB995" s="989"/>
      <c r="IC995" s="989"/>
      <c r="ID995" s="989"/>
      <c r="IE995" s="989"/>
      <c r="IF995" s="989"/>
      <c r="IG995" s="989"/>
      <c r="IH995" s="989"/>
      <c r="II995" s="989"/>
      <c r="IJ995" s="989"/>
      <c r="IK995" s="989"/>
      <c r="IL995" s="989"/>
      <c r="IM995" s="989"/>
      <c r="IN995" s="989"/>
      <c r="IO995" s="989"/>
      <c r="IP995" s="989"/>
      <c r="IQ995" s="989"/>
      <c r="IR995" s="989"/>
      <c r="IS995" s="989"/>
      <c r="IT995" s="989"/>
      <c r="IU995" s="989"/>
      <c r="IV995" s="989"/>
      <c r="IW995" s="989"/>
      <c r="IX995" s="989"/>
      <c r="IY995" s="989"/>
      <c r="IZ995" s="989"/>
      <c r="JA995" s="989"/>
      <c r="JB995" s="989"/>
      <c r="JC995" s="989"/>
      <c r="JD995" s="989"/>
      <c r="JE995" s="989"/>
      <c r="JF995" s="989"/>
      <c r="JG995" s="989"/>
      <c r="JH995" s="989"/>
      <c r="JI995" s="989"/>
      <c r="JJ995" s="989"/>
      <c r="JK995" s="989"/>
      <c r="JL995" s="989"/>
      <c r="JM995" s="989"/>
      <c r="JN995" s="989"/>
      <c r="JO995" s="989"/>
      <c r="JP995" s="989"/>
      <c r="JQ995" s="989"/>
      <c r="JR995" s="989"/>
      <c r="JS995" s="989"/>
      <c r="JT995" s="989"/>
      <c r="JU995" s="989"/>
      <c r="JV995" s="989"/>
      <c r="JW995" s="989"/>
      <c r="JX995" s="989"/>
      <c r="JY995" s="989"/>
      <c r="JZ995" s="989"/>
      <c r="KA995" s="989"/>
      <c r="KB995" s="990"/>
    </row>
    <row r="996" spans="2:288" ht="15" customHeight="1" x14ac:dyDescent="0.25">
      <c r="B996" s="1590" t="s">
        <v>1922</v>
      </c>
      <c r="C996" s="1588" t="str">
        <v/>
      </c>
      <c r="D996" s="1588" t="str">
        <v/>
      </c>
      <c r="E996" s="1588" t="str">
        <v/>
      </c>
      <c r="F996" s="1588" t="str">
        <v/>
      </c>
      <c r="G996" s="1588" t="str">
        <v/>
      </c>
      <c r="H996" s="989"/>
      <c r="I996" s="989"/>
      <c r="J996" s="989"/>
      <c r="K996" s="989"/>
      <c r="L996" s="989"/>
      <c r="M996" s="989"/>
      <c r="N996" s="989"/>
      <c r="O996" s="989"/>
      <c r="P996" s="989"/>
      <c r="Q996" s="989"/>
      <c r="R996" s="989"/>
      <c r="S996" s="989"/>
      <c r="T996" s="989"/>
      <c r="U996" s="989"/>
      <c r="V996" s="989"/>
      <c r="W996" s="989"/>
      <c r="X996" s="989"/>
      <c r="Y996" s="989"/>
      <c r="Z996" s="989"/>
      <c r="AA996" s="989"/>
      <c r="AB996" s="989"/>
      <c r="AC996" s="989"/>
      <c r="AD996" s="989"/>
      <c r="AE996" s="989"/>
      <c r="AF996" s="989"/>
      <c r="AG996" s="989"/>
      <c r="AH996" s="989"/>
      <c r="AI996" s="989"/>
      <c r="AJ996" s="989"/>
      <c r="AK996" s="989"/>
      <c r="AL996" s="989"/>
      <c r="AM996" s="989"/>
      <c r="AN996" s="989"/>
      <c r="AO996" s="989"/>
      <c r="AP996" s="989"/>
      <c r="AQ996" s="989"/>
      <c r="AR996" s="989"/>
      <c r="AS996" s="989"/>
      <c r="AT996" s="989"/>
      <c r="AU996" s="989"/>
      <c r="AV996" s="989"/>
      <c r="AW996" s="989"/>
      <c r="AX996" s="989"/>
      <c r="AY996" s="989"/>
      <c r="AZ996" s="989"/>
      <c r="BA996" s="989"/>
      <c r="BB996" s="989"/>
      <c r="BC996" s="989"/>
      <c r="BD996" s="989"/>
      <c r="BE996" s="989"/>
      <c r="BF996" s="989"/>
      <c r="BG996" s="989"/>
      <c r="BH996" s="989"/>
      <c r="BI996" s="989"/>
      <c r="BJ996" s="989"/>
      <c r="BK996" s="989"/>
      <c r="BL996" s="989"/>
      <c r="BM996" s="989"/>
      <c r="BN996" s="989"/>
      <c r="BO996" s="989"/>
      <c r="BP996" s="989"/>
      <c r="BQ996" s="989"/>
      <c r="BR996" s="989"/>
      <c r="BS996" s="989"/>
      <c r="BT996" s="989"/>
      <c r="BU996" s="989"/>
      <c r="BV996" s="989"/>
      <c r="BW996" s="989"/>
      <c r="BX996" s="989"/>
      <c r="BY996" s="989"/>
      <c r="BZ996" s="989"/>
      <c r="CA996" s="989"/>
      <c r="CB996" s="989"/>
      <c r="CC996" s="989"/>
      <c r="CD996" s="989"/>
      <c r="CE996" s="989"/>
      <c r="CF996" s="989"/>
      <c r="CG996" s="989"/>
      <c r="CH996" s="989"/>
      <c r="CI996" s="989"/>
      <c r="CJ996" s="989"/>
      <c r="CK996" s="989"/>
      <c r="CL996" s="989"/>
      <c r="CM996" s="989"/>
      <c r="CN996" s="989"/>
      <c r="CO996" s="989"/>
      <c r="CP996" s="989"/>
      <c r="CQ996" s="989"/>
      <c r="CR996" s="989"/>
      <c r="CS996" s="989"/>
      <c r="CT996" s="989"/>
      <c r="CU996" s="989"/>
      <c r="CV996" s="989"/>
      <c r="CW996" s="989"/>
      <c r="CX996" s="989"/>
      <c r="CY996" s="989"/>
      <c r="CZ996" s="989"/>
      <c r="DA996" s="989"/>
      <c r="DB996" s="989"/>
      <c r="DC996" s="989"/>
      <c r="DD996" s="989"/>
      <c r="DE996" s="989"/>
      <c r="DF996" s="989"/>
      <c r="DG996" s="989"/>
      <c r="DH996" s="989"/>
      <c r="DI996" s="989"/>
      <c r="DJ996" s="989"/>
      <c r="DK996" s="989"/>
      <c r="DL996" s="989"/>
      <c r="DM996" s="989"/>
      <c r="DN996" s="989"/>
      <c r="DO996" s="989"/>
      <c r="DP996" s="989"/>
      <c r="DQ996" s="989"/>
      <c r="DR996" s="989"/>
      <c r="DS996" s="989"/>
      <c r="DT996" s="989"/>
      <c r="DU996" s="989"/>
      <c r="DV996" s="989"/>
      <c r="DW996" s="989"/>
      <c r="DX996" s="989"/>
      <c r="DY996" s="989"/>
      <c r="DZ996" s="989"/>
      <c r="EA996" s="989"/>
      <c r="EB996" s="989"/>
      <c r="EC996" s="989"/>
      <c r="ED996" s="989"/>
      <c r="EE996" s="989"/>
      <c r="EF996" s="989"/>
      <c r="EG996" s="989"/>
      <c r="EH996" s="989"/>
      <c r="EI996" s="989"/>
      <c r="EJ996" s="989"/>
      <c r="EK996" s="989"/>
      <c r="EL996" s="989"/>
      <c r="EM996" s="989"/>
      <c r="EN996" s="989"/>
      <c r="EO996" s="989"/>
      <c r="EP996" s="989"/>
      <c r="EQ996" s="989"/>
      <c r="ER996" s="989"/>
      <c r="ES996" s="989"/>
      <c r="ET996" s="989"/>
      <c r="EU996" s="989"/>
      <c r="EV996" s="989"/>
      <c r="EW996" s="989"/>
      <c r="EX996" s="989"/>
      <c r="EY996" s="989"/>
      <c r="EZ996" s="989"/>
      <c r="FA996" s="989"/>
      <c r="FB996" s="989"/>
      <c r="FC996" s="989"/>
      <c r="FD996" s="989"/>
      <c r="FE996" s="989"/>
      <c r="FF996" s="989"/>
      <c r="FG996" s="989"/>
      <c r="FH996" s="989"/>
      <c r="FI996" s="989"/>
      <c r="FJ996" s="989"/>
      <c r="FK996" s="989"/>
      <c r="FL996" s="989"/>
      <c r="FM996" s="989"/>
      <c r="FN996" s="989"/>
      <c r="FO996" s="989"/>
      <c r="FP996" s="989"/>
      <c r="FQ996" s="989"/>
      <c r="FR996" s="989"/>
      <c r="FS996" s="989"/>
      <c r="FT996" s="989"/>
      <c r="FU996" s="989"/>
      <c r="FV996" s="989"/>
      <c r="FW996" s="989"/>
      <c r="FX996" s="989"/>
      <c r="FY996" s="989"/>
      <c r="FZ996" s="989"/>
      <c r="GA996" s="989"/>
      <c r="GB996" s="989"/>
      <c r="GC996" s="989"/>
      <c r="GD996" s="989"/>
      <c r="GE996" s="989"/>
      <c r="GF996" s="989"/>
      <c r="GG996" s="989"/>
      <c r="GH996" s="989"/>
      <c r="GI996" s="989"/>
      <c r="GJ996" s="989"/>
      <c r="GK996" s="989"/>
      <c r="GL996" s="989"/>
      <c r="GM996" s="989"/>
      <c r="GN996" s="989"/>
      <c r="GO996" s="989"/>
      <c r="GP996" s="989"/>
      <c r="GQ996" s="989"/>
      <c r="GR996" s="989"/>
      <c r="GS996" s="989"/>
      <c r="GT996" s="989"/>
      <c r="GU996" s="989"/>
      <c r="GV996" s="989"/>
      <c r="GW996" s="989"/>
      <c r="GX996" s="989"/>
      <c r="GY996" s="989"/>
      <c r="GZ996" s="989"/>
      <c r="HA996" s="989"/>
      <c r="HB996" s="989"/>
      <c r="HC996" s="989"/>
      <c r="HD996" s="989"/>
      <c r="HE996" s="989"/>
      <c r="HF996" s="989"/>
      <c r="HG996" s="989"/>
      <c r="HH996" s="989"/>
      <c r="HI996" s="989"/>
      <c r="HJ996" s="989"/>
      <c r="HK996" s="989"/>
      <c r="HL996" s="989"/>
      <c r="HM996" s="989"/>
      <c r="HN996" s="989"/>
      <c r="HO996" s="989"/>
      <c r="HP996" s="989"/>
      <c r="HQ996" s="989"/>
      <c r="HR996" s="989"/>
      <c r="HS996" s="989"/>
      <c r="HT996" s="989"/>
      <c r="HU996" s="989"/>
      <c r="HV996" s="989"/>
      <c r="HW996" s="989"/>
      <c r="HX996" s="989"/>
      <c r="HY996" s="989"/>
      <c r="HZ996" s="989"/>
      <c r="IA996" s="989"/>
      <c r="IB996" s="989"/>
      <c r="IC996" s="989"/>
      <c r="ID996" s="989"/>
      <c r="IE996" s="989"/>
      <c r="IF996" s="989"/>
      <c r="IG996" s="989"/>
      <c r="IH996" s="989"/>
      <c r="II996" s="989"/>
      <c r="IJ996" s="989"/>
      <c r="IK996" s="989"/>
      <c r="IL996" s="989"/>
      <c r="IM996" s="989"/>
      <c r="IN996" s="989"/>
      <c r="IO996" s="989"/>
      <c r="IP996" s="989"/>
      <c r="IQ996" s="989"/>
      <c r="IR996" s="989"/>
      <c r="IS996" s="989"/>
      <c r="IT996" s="989"/>
      <c r="IU996" s="989"/>
      <c r="IV996" s="989"/>
      <c r="IW996" s="989"/>
      <c r="IX996" s="989"/>
      <c r="IY996" s="989"/>
      <c r="IZ996" s="989"/>
      <c r="JA996" s="989"/>
      <c r="JB996" s="989"/>
      <c r="JC996" s="989"/>
      <c r="JD996" s="989"/>
      <c r="JE996" s="989"/>
      <c r="JF996" s="989"/>
      <c r="JG996" s="989"/>
      <c r="JH996" s="989"/>
      <c r="JI996" s="989"/>
      <c r="JJ996" s="989"/>
      <c r="JK996" s="989"/>
      <c r="JL996" s="989"/>
      <c r="JM996" s="989"/>
      <c r="JN996" s="989"/>
      <c r="JO996" s="989"/>
      <c r="JP996" s="989"/>
      <c r="JQ996" s="989"/>
      <c r="JR996" s="989"/>
      <c r="JS996" s="989"/>
      <c r="JT996" s="989"/>
      <c r="JU996" s="989"/>
      <c r="JV996" s="989"/>
      <c r="JW996" s="989"/>
      <c r="JX996" s="989"/>
      <c r="JY996" s="989"/>
      <c r="JZ996" s="989"/>
      <c r="KA996" s="989"/>
      <c r="KB996" s="990"/>
    </row>
    <row r="997" spans="2:288" ht="15" customHeight="1" x14ac:dyDescent="0.25">
      <c r="B997" s="1590" t="s">
        <v>1923</v>
      </c>
      <c r="C997" s="1588" t="str">
        <v/>
      </c>
      <c r="D997" s="1588" t="str">
        <v/>
      </c>
      <c r="E997" s="1588" t="str">
        <v/>
      </c>
      <c r="F997" s="1588" t="str">
        <v/>
      </c>
      <c r="G997" s="1588" t="str">
        <v/>
      </c>
      <c r="H997" s="989"/>
      <c r="I997" s="989"/>
      <c r="J997" s="989"/>
      <c r="K997" s="989"/>
      <c r="L997" s="989"/>
      <c r="M997" s="989"/>
      <c r="N997" s="989"/>
      <c r="O997" s="989"/>
      <c r="P997" s="989"/>
      <c r="Q997" s="989"/>
      <c r="R997" s="989"/>
      <c r="S997" s="989"/>
      <c r="T997" s="989"/>
      <c r="U997" s="989"/>
      <c r="V997" s="989"/>
      <c r="W997" s="989"/>
      <c r="X997" s="989"/>
      <c r="Y997" s="989"/>
      <c r="Z997" s="989"/>
      <c r="AA997" s="989"/>
      <c r="AB997" s="989"/>
      <c r="AC997" s="989"/>
      <c r="AD997" s="989"/>
      <c r="AE997" s="989"/>
      <c r="AF997" s="989"/>
      <c r="AG997" s="989"/>
      <c r="AH997" s="989"/>
      <c r="AI997" s="989"/>
      <c r="AJ997" s="989"/>
      <c r="AK997" s="989"/>
      <c r="AL997" s="989"/>
      <c r="AM997" s="989"/>
      <c r="AN997" s="989"/>
      <c r="AO997" s="989"/>
      <c r="AP997" s="989"/>
      <c r="AQ997" s="989"/>
      <c r="AR997" s="989"/>
      <c r="AS997" s="989"/>
      <c r="AT997" s="989"/>
      <c r="AU997" s="989"/>
      <c r="AV997" s="989"/>
      <c r="AW997" s="989"/>
      <c r="AX997" s="989"/>
      <c r="AY997" s="989"/>
      <c r="AZ997" s="989"/>
      <c r="BA997" s="989"/>
      <c r="BB997" s="989"/>
      <c r="BC997" s="989"/>
      <c r="BD997" s="989"/>
      <c r="BE997" s="989"/>
      <c r="BF997" s="989"/>
      <c r="BG997" s="989"/>
      <c r="BH997" s="989"/>
      <c r="BI997" s="989"/>
      <c r="BJ997" s="989"/>
      <c r="BK997" s="989"/>
      <c r="BL997" s="989"/>
      <c r="BM997" s="989"/>
      <c r="BN997" s="989"/>
      <c r="BO997" s="989"/>
      <c r="BP997" s="989"/>
      <c r="BQ997" s="989"/>
      <c r="BR997" s="989"/>
      <c r="BS997" s="989"/>
      <c r="BT997" s="989"/>
      <c r="BU997" s="989"/>
      <c r="BV997" s="989"/>
      <c r="BW997" s="989"/>
      <c r="BX997" s="989"/>
      <c r="BY997" s="989"/>
      <c r="BZ997" s="989"/>
      <c r="CA997" s="989"/>
      <c r="CB997" s="989"/>
      <c r="CC997" s="989"/>
      <c r="CD997" s="989"/>
      <c r="CE997" s="989"/>
      <c r="CF997" s="989"/>
      <c r="CG997" s="989"/>
      <c r="CH997" s="989"/>
      <c r="CI997" s="989"/>
      <c r="CJ997" s="989"/>
      <c r="CK997" s="989"/>
      <c r="CL997" s="989"/>
      <c r="CM997" s="989"/>
      <c r="CN997" s="989"/>
      <c r="CO997" s="989"/>
      <c r="CP997" s="989"/>
      <c r="CQ997" s="989"/>
      <c r="CR997" s="989"/>
      <c r="CS997" s="989"/>
      <c r="CT997" s="989"/>
      <c r="CU997" s="989"/>
      <c r="CV997" s="989"/>
      <c r="CW997" s="989"/>
      <c r="CX997" s="989"/>
      <c r="CY997" s="989"/>
      <c r="CZ997" s="989"/>
      <c r="DA997" s="989"/>
      <c r="DB997" s="989"/>
      <c r="DC997" s="989"/>
      <c r="DD997" s="989"/>
      <c r="DE997" s="989"/>
      <c r="DF997" s="989"/>
      <c r="DG997" s="989"/>
      <c r="DH997" s="989"/>
      <c r="DI997" s="989"/>
      <c r="DJ997" s="989"/>
      <c r="DK997" s="989"/>
      <c r="DL997" s="989"/>
      <c r="DM997" s="989"/>
      <c r="DN997" s="989"/>
      <c r="DO997" s="989"/>
      <c r="DP997" s="989"/>
      <c r="DQ997" s="989"/>
      <c r="DR997" s="989"/>
      <c r="DS997" s="989"/>
      <c r="DT997" s="989"/>
      <c r="DU997" s="989"/>
      <c r="DV997" s="989"/>
      <c r="DW997" s="989"/>
      <c r="DX997" s="989"/>
      <c r="DY997" s="989"/>
      <c r="DZ997" s="989"/>
      <c r="EA997" s="989"/>
      <c r="EB997" s="989"/>
      <c r="EC997" s="989"/>
      <c r="ED997" s="989"/>
      <c r="EE997" s="989"/>
      <c r="EF997" s="989"/>
      <c r="EG997" s="989"/>
      <c r="EH997" s="989"/>
      <c r="EI997" s="989"/>
      <c r="EJ997" s="989"/>
      <c r="EK997" s="989"/>
      <c r="EL997" s="989"/>
      <c r="EM997" s="989"/>
      <c r="EN997" s="989"/>
      <c r="EO997" s="989"/>
      <c r="EP997" s="989"/>
      <c r="EQ997" s="989"/>
      <c r="ER997" s="989"/>
      <c r="ES997" s="989"/>
      <c r="ET997" s="989"/>
      <c r="EU997" s="989"/>
      <c r="EV997" s="989"/>
      <c r="EW997" s="989"/>
      <c r="EX997" s="989"/>
      <c r="EY997" s="989"/>
      <c r="EZ997" s="989"/>
      <c r="FA997" s="989"/>
      <c r="FB997" s="989"/>
      <c r="FC997" s="989"/>
      <c r="FD997" s="989"/>
      <c r="FE997" s="989"/>
      <c r="FF997" s="989"/>
      <c r="FG997" s="989"/>
      <c r="FH997" s="989"/>
      <c r="FI997" s="989"/>
      <c r="FJ997" s="989"/>
      <c r="FK997" s="989"/>
      <c r="FL997" s="989"/>
      <c r="FM997" s="989"/>
      <c r="FN997" s="989"/>
      <c r="FO997" s="989"/>
      <c r="FP997" s="989"/>
      <c r="FQ997" s="989"/>
      <c r="FR997" s="989"/>
      <c r="FS997" s="989"/>
      <c r="FT997" s="989"/>
      <c r="FU997" s="989"/>
      <c r="FV997" s="989"/>
      <c r="FW997" s="989"/>
      <c r="FX997" s="989"/>
      <c r="FY997" s="989"/>
      <c r="FZ997" s="989"/>
      <c r="GA997" s="989"/>
      <c r="GB997" s="989"/>
      <c r="GC997" s="989"/>
      <c r="GD997" s="989"/>
      <c r="GE997" s="989"/>
      <c r="GF997" s="989"/>
      <c r="GG997" s="989"/>
      <c r="GH997" s="989"/>
      <c r="GI997" s="989"/>
      <c r="GJ997" s="989"/>
      <c r="GK997" s="989"/>
      <c r="GL997" s="989"/>
      <c r="GM997" s="989"/>
      <c r="GN997" s="989"/>
      <c r="GO997" s="989"/>
      <c r="GP997" s="989"/>
      <c r="GQ997" s="989"/>
      <c r="GR997" s="989"/>
      <c r="GS997" s="989"/>
      <c r="GT997" s="989"/>
      <c r="GU997" s="989"/>
      <c r="GV997" s="989"/>
      <c r="GW997" s="989"/>
      <c r="GX997" s="989"/>
      <c r="GY997" s="989"/>
      <c r="GZ997" s="989"/>
      <c r="HA997" s="989"/>
      <c r="HB997" s="989"/>
      <c r="HC997" s="989"/>
      <c r="HD997" s="989"/>
      <c r="HE997" s="989"/>
      <c r="HF997" s="989"/>
      <c r="HG997" s="989"/>
      <c r="HH997" s="989"/>
      <c r="HI997" s="989"/>
      <c r="HJ997" s="989"/>
      <c r="HK997" s="989"/>
      <c r="HL997" s="989"/>
      <c r="HM997" s="989"/>
      <c r="HN997" s="989"/>
      <c r="HO997" s="989"/>
      <c r="HP997" s="989"/>
      <c r="HQ997" s="989"/>
      <c r="HR997" s="989"/>
      <c r="HS997" s="989"/>
      <c r="HT997" s="989"/>
      <c r="HU997" s="989"/>
      <c r="HV997" s="989"/>
      <c r="HW997" s="989"/>
      <c r="HX997" s="989"/>
      <c r="HY997" s="989"/>
      <c r="HZ997" s="989"/>
      <c r="IA997" s="989"/>
      <c r="IB997" s="989"/>
      <c r="IC997" s="989"/>
      <c r="ID997" s="989"/>
      <c r="IE997" s="989"/>
      <c r="IF997" s="989"/>
      <c r="IG997" s="989"/>
      <c r="IH997" s="989"/>
      <c r="II997" s="989"/>
      <c r="IJ997" s="989"/>
      <c r="IK997" s="989"/>
      <c r="IL997" s="989"/>
      <c r="IM997" s="989"/>
      <c r="IN997" s="989"/>
      <c r="IO997" s="989"/>
      <c r="IP997" s="989"/>
      <c r="IQ997" s="989"/>
      <c r="IR997" s="989"/>
      <c r="IS997" s="989"/>
      <c r="IT997" s="989"/>
      <c r="IU997" s="989"/>
      <c r="IV997" s="989"/>
      <c r="IW997" s="989"/>
      <c r="IX997" s="989"/>
      <c r="IY997" s="989"/>
      <c r="IZ997" s="989"/>
      <c r="JA997" s="989"/>
      <c r="JB997" s="989"/>
      <c r="JC997" s="989"/>
      <c r="JD997" s="989"/>
      <c r="JE997" s="989"/>
      <c r="JF997" s="989"/>
      <c r="JG997" s="989"/>
      <c r="JH997" s="989"/>
      <c r="JI997" s="989"/>
      <c r="JJ997" s="989"/>
      <c r="JK997" s="989"/>
      <c r="JL997" s="989"/>
      <c r="JM997" s="989"/>
      <c r="JN997" s="989"/>
      <c r="JO997" s="989"/>
      <c r="JP997" s="989"/>
      <c r="JQ997" s="989"/>
      <c r="JR997" s="989"/>
      <c r="JS997" s="989"/>
      <c r="JT997" s="989"/>
      <c r="JU997" s="989"/>
      <c r="JV997" s="989"/>
      <c r="JW997" s="989"/>
      <c r="JX997" s="989"/>
      <c r="JY997" s="989"/>
      <c r="JZ997" s="989"/>
      <c r="KA997" s="989"/>
      <c r="KB997" s="990"/>
    </row>
    <row r="998" spans="2:288" ht="15" customHeight="1" x14ac:dyDescent="0.25">
      <c r="B998" s="1590" t="s">
        <v>1924</v>
      </c>
      <c r="C998" s="1588" t="str">
        <v/>
      </c>
      <c r="D998" s="1588" t="str">
        <v/>
      </c>
      <c r="E998" s="1588" t="str">
        <v/>
      </c>
      <c r="F998" s="1588" t="str">
        <v/>
      </c>
      <c r="G998" s="1588" t="str">
        <v/>
      </c>
      <c r="H998" s="989"/>
      <c r="I998" s="989"/>
      <c r="J998" s="989"/>
      <c r="K998" s="989"/>
      <c r="L998" s="989"/>
      <c r="M998" s="989"/>
      <c r="N998" s="989"/>
      <c r="O998" s="989"/>
      <c r="P998" s="989"/>
      <c r="Q998" s="989"/>
      <c r="R998" s="989"/>
      <c r="S998" s="989"/>
      <c r="T998" s="989"/>
      <c r="U998" s="989"/>
      <c r="V998" s="989"/>
      <c r="W998" s="989"/>
      <c r="X998" s="989"/>
      <c r="Y998" s="989"/>
      <c r="Z998" s="989"/>
      <c r="AA998" s="989"/>
      <c r="AB998" s="989"/>
      <c r="AC998" s="989"/>
      <c r="AD998" s="989"/>
      <c r="AE998" s="989"/>
      <c r="AF998" s="989"/>
      <c r="AG998" s="989"/>
      <c r="AH998" s="989"/>
      <c r="AI998" s="989"/>
      <c r="AJ998" s="989"/>
      <c r="AK998" s="989"/>
      <c r="AL998" s="989"/>
      <c r="AM998" s="989"/>
      <c r="AN998" s="989"/>
      <c r="AO998" s="989"/>
      <c r="AP998" s="989"/>
      <c r="AQ998" s="989"/>
      <c r="AR998" s="989"/>
      <c r="AS998" s="989"/>
      <c r="AT998" s="989"/>
      <c r="AU998" s="989"/>
      <c r="AV998" s="989"/>
      <c r="AW998" s="989"/>
      <c r="AX998" s="989"/>
      <c r="AY998" s="989"/>
      <c r="AZ998" s="989"/>
      <c r="BA998" s="989"/>
      <c r="BB998" s="989"/>
      <c r="BC998" s="989"/>
      <c r="BD998" s="989"/>
      <c r="BE998" s="989"/>
      <c r="BF998" s="989"/>
      <c r="BG998" s="989"/>
      <c r="BH998" s="989"/>
      <c r="BI998" s="989"/>
      <c r="BJ998" s="989"/>
      <c r="BK998" s="989"/>
      <c r="BL998" s="989"/>
      <c r="BM998" s="989"/>
      <c r="BN998" s="989"/>
      <c r="BO998" s="989"/>
      <c r="BP998" s="989"/>
      <c r="BQ998" s="989"/>
      <c r="BR998" s="989"/>
      <c r="BS998" s="989"/>
      <c r="BT998" s="989"/>
      <c r="BU998" s="989"/>
      <c r="BV998" s="989"/>
      <c r="BW998" s="989"/>
      <c r="BX998" s="989"/>
      <c r="BY998" s="989"/>
      <c r="BZ998" s="989"/>
      <c r="CA998" s="989"/>
      <c r="CB998" s="989"/>
      <c r="CC998" s="989"/>
      <c r="CD998" s="989"/>
      <c r="CE998" s="989"/>
      <c r="CF998" s="989"/>
      <c r="CG998" s="989"/>
      <c r="CH998" s="989"/>
      <c r="CI998" s="989"/>
      <c r="CJ998" s="989"/>
      <c r="CK998" s="989"/>
      <c r="CL998" s="989"/>
      <c r="CM998" s="989"/>
      <c r="CN998" s="989"/>
      <c r="CO998" s="989"/>
      <c r="CP998" s="989"/>
      <c r="CQ998" s="989"/>
      <c r="CR998" s="989"/>
      <c r="CS998" s="989"/>
      <c r="CT998" s="989"/>
      <c r="CU998" s="989"/>
      <c r="CV998" s="989"/>
      <c r="CW998" s="989"/>
      <c r="CX998" s="989"/>
      <c r="CY998" s="989"/>
      <c r="CZ998" s="989"/>
      <c r="DA998" s="989"/>
      <c r="DB998" s="989"/>
      <c r="DC998" s="989"/>
      <c r="DD998" s="989"/>
      <c r="DE998" s="989"/>
      <c r="DF998" s="989"/>
      <c r="DG998" s="989"/>
      <c r="DH998" s="989"/>
      <c r="DI998" s="989"/>
      <c r="DJ998" s="989"/>
      <c r="DK998" s="989"/>
      <c r="DL998" s="989"/>
      <c r="DM998" s="989"/>
      <c r="DN998" s="989"/>
      <c r="DO998" s="989"/>
      <c r="DP998" s="989"/>
      <c r="DQ998" s="989"/>
      <c r="DR998" s="989"/>
      <c r="DS998" s="989"/>
      <c r="DT998" s="989"/>
      <c r="DU998" s="989"/>
      <c r="DV998" s="989"/>
      <c r="DW998" s="989"/>
      <c r="DX998" s="989"/>
      <c r="DY998" s="989"/>
      <c r="DZ998" s="989"/>
      <c r="EA998" s="989"/>
      <c r="EB998" s="989"/>
      <c r="EC998" s="989"/>
      <c r="ED998" s="989"/>
      <c r="EE998" s="989"/>
      <c r="EF998" s="989"/>
      <c r="EG998" s="989"/>
      <c r="EH998" s="989"/>
      <c r="EI998" s="989"/>
      <c r="EJ998" s="989"/>
      <c r="EK998" s="989"/>
      <c r="EL998" s="989"/>
      <c r="EM998" s="989"/>
      <c r="EN998" s="989"/>
      <c r="EO998" s="989"/>
      <c r="EP998" s="989"/>
      <c r="EQ998" s="989"/>
      <c r="ER998" s="989"/>
      <c r="ES998" s="989"/>
      <c r="ET998" s="989"/>
      <c r="EU998" s="989"/>
      <c r="EV998" s="989"/>
      <c r="EW998" s="989"/>
      <c r="EX998" s="989"/>
      <c r="EY998" s="989"/>
      <c r="EZ998" s="989"/>
      <c r="FA998" s="989"/>
      <c r="FB998" s="989"/>
      <c r="FC998" s="989"/>
      <c r="FD998" s="989"/>
      <c r="FE998" s="989"/>
      <c r="FF998" s="989"/>
      <c r="FG998" s="989"/>
      <c r="FH998" s="989"/>
      <c r="FI998" s="989"/>
      <c r="FJ998" s="989"/>
      <c r="FK998" s="989"/>
      <c r="FL998" s="989"/>
      <c r="FM998" s="989"/>
      <c r="FN998" s="989"/>
      <c r="FO998" s="989"/>
      <c r="FP998" s="989"/>
      <c r="FQ998" s="989"/>
      <c r="FR998" s="989"/>
      <c r="FS998" s="989"/>
      <c r="FT998" s="989"/>
      <c r="FU998" s="989"/>
      <c r="FV998" s="989"/>
      <c r="FW998" s="989"/>
      <c r="FX998" s="989"/>
      <c r="FY998" s="989"/>
      <c r="FZ998" s="989"/>
      <c r="GA998" s="989"/>
      <c r="GB998" s="989"/>
      <c r="GC998" s="989"/>
      <c r="GD998" s="989"/>
      <c r="GE998" s="989"/>
      <c r="GF998" s="989"/>
      <c r="GG998" s="989"/>
      <c r="GH998" s="989"/>
      <c r="GI998" s="989"/>
      <c r="GJ998" s="989"/>
      <c r="GK998" s="989"/>
      <c r="GL998" s="989"/>
      <c r="GM998" s="989"/>
      <c r="GN998" s="989"/>
      <c r="GO998" s="989"/>
      <c r="GP998" s="989"/>
      <c r="GQ998" s="989"/>
      <c r="GR998" s="989"/>
      <c r="GS998" s="989"/>
      <c r="GT998" s="989"/>
      <c r="GU998" s="989"/>
      <c r="GV998" s="989"/>
      <c r="GW998" s="989"/>
      <c r="GX998" s="989"/>
      <c r="GY998" s="989"/>
      <c r="GZ998" s="989"/>
      <c r="HA998" s="989"/>
      <c r="HB998" s="989"/>
      <c r="HC998" s="989"/>
      <c r="HD998" s="989"/>
      <c r="HE998" s="989"/>
      <c r="HF998" s="989"/>
      <c r="HG998" s="989"/>
      <c r="HH998" s="989"/>
      <c r="HI998" s="989"/>
      <c r="HJ998" s="989"/>
      <c r="HK998" s="989"/>
      <c r="HL998" s="989"/>
      <c r="HM998" s="989"/>
      <c r="HN998" s="989"/>
      <c r="HO998" s="989"/>
      <c r="HP998" s="989"/>
      <c r="HQ998" s="989"/>
      <c r="HR998" s="989"/>
      <c r="HS998" s="989"/>
      <c r="HT998" s="989"/>
      <c r="HU998" s="989"/>
      <c r="HV998" s="989"/>
      <c r="HW998" s="989"/>
      <c r="HX998" s="989"/>
      <c r="HY998" s="989"/>
      <c r="HZ998" s="989"/>
      <c r="IA998" s="989"/>
      <c r="IB998" s="989"/>
      <c r="IC998" s="989"/>
      <c r="ID998" s="989"/>
      <c r="IE998" s="989"/>
      <c r="IF998" s="989"/>
      <c r="IG998" s="989"/>
      <c r="IH998" s="989"/>
      <c r="II998" s="989"/>
      <c r="IJ998" s="989"/>
      <c r="IK998" s="989"/>
      <c r="IL998" s="989"/>
      <c r="IM998" s="989"/>
      <c r="IN998" s="989"/>
      <c r="IO998" s="989"/>
      <c r="IP998" s="989"/>
      <c r="IQ998" s="989"/>
      <c r="IR998" s="989"/>
      <c r="IS998" s="989"/>
      <c r="IT998" s="989"/>
      <c r="IU998" s="989"/>
      <c r="IV998" s="989"/>
      <c r="IW998" s="989"/>
      <c r="IX998" s="989"/>
      <c r="IY998" s="989"/>
      <c r="IZ998" s="989"/>
      <c r="JA998" s="989"/>
      <c r="JB998" s="989"/>
      <c r="JC998" s="989"/>
      <c r="JD998" s="989"/>
      <c r="JE998" s="989"/>
      <c r="JF998" s="989"/>
      <c r="JG998" s="989"/>
      <c r="JH998" s="989"/>
      <c r="JI998" s="989"/>
      <c r="JJ998" s="989"/>
      <c r="JK998" s="989"/>
      <c r="JL998" s="989"/>
      <c r="JM998" s="989"/>
      <c r="JN998" s="989"/>
      <c r="JO998" s="989"/>
      <c r="JP998" s="989"/>
      <c r="JQ998" s="989"/>
      <c r="JR998" s="989"/>
      <c r="JS998" s="989"/>
      <c r="JT998" s="989"/>
      <c r="JU998" s="989"/>
      <c r="JV998" s="989"/>
      <c r="JW998" s="989"/>
      <c r="JX998" s="989"/>
      <c r="JY998" s="989"/>
      <c r="JZ998" s="989"/>
      <c r="KA998" s="989"/>
      <c r="KB998" s="990"/>
    </row>
    <row r="999" spans="2:288" ht="15" customHeight="1" x14ac:dyDescent="0.25">
      <c r="B999" s="1590" t="s">
        <v>1925</v>
      </c>
      <c r="C999" s="1588" t="str">
        <v/>
      </c>
      <c r="D999" s="1588" t="str">
        <v/>
      </c>
      <c r="E999" s="1588" t="str">
        <v/>
      </c>
      <c r="F999" s="1588" t="str">
        <v/>
      </c>
      <c r="G999" s="1588" t="str">
        <v/>
      </c>
      <c r="H999" s="989"/>
      <c r="I999" s="989"/>
      <c r="J999" s="989"/>
      <c r="K999" s="989"/>
      <c r="L999" s="989"/>
      <c r="M999" s="989"/>
      <c r="N999" s="989"/>
      <c r="O999" s="989"/>
      <c r="P999" s="989"/>
      <c r="Q999" s="989"/>
      <c r="R999" s="989"/>
      <c r="S999" s="989"/>
      <c r="T999" s="989"/>
      <c r="U999" s="989"/>
      <c r="V999" s="989"/>
      <c r="W999" s="989"/>
      <c r="X999" s="989"/>
      <c r="Y999" s="989"/>
      <c r="Z999" s="989"/>
      <c r="AA999" s="989"/>
      <c r="AB999" s="989"/>
      <c r="AC999" s="989"/>
      <c r="AD999" s="989"/>
      <c r="AE999" s="989"/>
      <c r="AF999" s="989"/>
      <c r="AG999" s="989"/>
      <c r="AH999" s="989"/>
      <c r="AI999" s="989"/>
      <c r="AJ999" s="989"/>
      <c r="AK999" s="989"/>
      <c r="AL999" s="989"/>
      <c r="AM999" s="989"/>
      <c r="AN999" s="989"/>
      <c r="AO999" s="989"/>
      <c r="AP999" s="989"/>
      <c r="AQ999" s="989"/>
      <c r="AR999" s="989"/>
      <c r="AS999" s="989"/>
      <c r="AT999" s="989"/>
      <c r="AU999" s="989"/>
      <c r="AV999" s="989"/>
      <c r="AW999" s="989"/>
      <c r="AX999" s="989"/>
      <c r="AY999" s="989"/>
      <c r="AZ999" s="989"/>
      <c r="BA999" s="989"/>
      <c r="BB999" s="989"/>
      <c r="BC999" s="989"/>
      <c r="BD999" s="989"/>
      <c r="BE999" s="989"/>
      <c r="BF999" s="989"/>
      <c r="BG999" s="989"/>
      <c r="BH999" s="989"/>
      <c r="BI999" s="989"/>
      <c r="BJ999" s="989"/>
      <c r="BK999" s="989"/>
      <c r="BL999" s="989"/>
      <c r="BM999" s="989"/>
      <c r="BN999" s="989"/>
      <c r="BO999" s="989"/>
      <c r="BP999" s="989"/>
      <c r="BQ999" s="989"/>
      <c r="BR999" s="989"/>
      <c r="BS999" s="989"/>
      <c r="BT999" s="989"/>
      <c r="BU999" s="989"/>
      <c r="BV999" s="989"/>
      <c r="BW999" s="989"/>
      <c r="BX999" s="989"/>
      <c r="BY999" s="989"/>
      <c r="BZ999" s="989"/>
      <c r="CA999" s="989"/>
      <c r="CB999" s="989"/>
      <c r="CC999" s="989"/>
      <c r="CD999" s="989"/>
      <c r="CE999" s="989"/>
      <c r="CF999" s="989"/>
      <c r="CG999" s="989"/>
      <c r="CH999" s="989"/>
      <c r="CI999" s="989"/>
      <c r="CJ999" s="989"/>
      <c r="CK999" s="989"/>
      <c r="CL999" s="989"/>
      <c r="CM999" s="989"/>
      <c r="CN999" s="989"/>
      <c r="CO999" s="989"/>
      <c r="CP999" s="989"/>
      <c r="CQ999" s="989"/>
      <c r="CR999" s="989"/>
      <c r="CS999" s="989"/>
      <c r="CT999" s="989"/>
      <c r="CU999" s="989"/>
      <c r="CV999" s="989"/>
      <c r="CW999" s="989"/>
      <c r="CX999" s="989"/>
      <c r="CY999" s="989"/>
      <c r="CZ999" s="989"/>
      <c r="DA999" s="989"/>
      <c r="DB999" s="989"/>
      <c r="DC999" s="989"/>
      <c r="DD999" s="989"/>
      <c r="DE999" s="989"/>
      <c r="DF999" s="989"/>
      <c r="DG999" s="989"/>
      <c r="DH999" s="989"/>
      <c r="DI999" s="989"/>
      <c r="DJ999" s="989"/>
      <c r="DK999" s="989"/>
      <c r="DL999" s="989"/>
      <c r="DM999" s="989"/>
      <c r="DN999" s="989"/>
      <c r="DO999" s="989"/>
      <c r="DP999" s="989"/>
      <c r="DQ999" s="989"/>
      <c r="DR999" s="989"/>
      <c r="DS999" s="989"/>
      <c r="DT999" s="989"/>
      <c r="DU999" s="989"/>
      <c r="DV999" s="989"/>
      <c r="DW999" s="989"/>
      <c r="DX999" s="989"/>
      <c r="DY999" s="989"/>
      <c r="DZ999" s="989"/>
      <c r="EA999" s="989"/>
      <c r="EB999" s="989"/>
      <c r="EC999" s="989"/>
      <c r="ED999" s="989"/>
      <c r="EE999" s="989"/>
      <c r="EF999" s="989"/>
      <c r="EG999" s="989"/>
      <c r="EH999" s="989"/>
      <c r="EI999" s="989"/>
      <c r="EJ999" s="989"/>
      <c r="EK999" s="989"/>
      <c r="EL999" s="989"/>
      <c r="EM999" s="989"/>
      <c r="EN999" s="989"/>
      <c r="EO999" s="989"/>
      <c r="EP999" s="989"/>
      <c r="EQ999" s="989"/>
      <c r="ER999" s="989"/>
      <c r="ES999" s="989"/>
      <c r="ET999" s="989"/>
      <c r="EU999" s="989"/>
      <c r="EV999" s="989"/>
      <c r="EW999" s="989"/>
      <c r="EX999" s="989"/>
      <c r="EY999" s="989"/>
      <c r="EZ999" s="989"/>
      <c r="FA999" s="989"/>
      <c r="FB999" s="989"/>
      <c r="FC999" s="989"/>
      <c r="FD999" s="989"/>
      <c r="FE999" s="989"/>
      <c r="FF999" s="989"/>
      <c r="FG999" s="989"/>
      <c r="FH999" s="989"/>
      <c r="FI999" s="989"/>
      <c r="FJ999" s="989"/>
      <c r="FK999" s="989"/>
      <c r="FL999" s="989"/>
      <c r="FM999" s="989"/>
      <c r="FN999" s="989"/>
      <c r="FO999" s="989"/>
      <c r="FP999" s="989"/>
      <c r="FQ999" s="989"/>
      <c r="FR999" s="989"/>
      <c r="FS999" s="989"/>
      <c r="FT999" s="989"/>
      <c r="FU999" s="989"/>
      <c r="FV999" s="989"/>
      <c r="FW999" s="989"/>
      <c r="FX999" s="989"/>
      <c r="FY999" s="989"/>
      <c r="FZ999" s="989"/>
      <c r="GA999" s="989"/>
      <c r="GB999" s="989"/>
      <c r="GC999" s="989"/>
      <c r="GD999" s="989"/>
      <c r="GE999" s="989"/>
      <c r="GF999" s="989"/>
      <c r="GG999" s="989"/>
      <c r="GH999" s="989"/>
      <c r="GI999" s="989"/>
      <c r="GJ999" s="989"/>
      <c r="GK999" s="989"/>
      <c r="GL999" s="989"/>
      <c r="GM999" s="989"/>
      <c r="GN999" s="989"/>
      <c r="GO999" s="989"/>
      <c r="GP999" s="989"/>
      <c r="GQ999" s="989"/>
      <c r="GR999" s="989"/>
      <c r="GS999" s="989"/>
      <c r="GT999" s="989"/>
      <c r="GU999" s="989"/>
      <c r="GV999" s="989"/>
      <c r="GW999" s="989"/>
      <c r="GX999" s="989"/>
      <c r="GY999" s="989"/>
      <c r="GZ999" s="989"/>
      <c r="HA999" s="989"/>
      <c r="HB999" s="989"/>
      <c r="HC999" s="989"/>
      <c r="HD999" s="989"/>
      <c r="HE999" s="989"/>
      <c r="HF999" s="989"/>
      <c r="HG999" s="989"/>
      <c r="HH999" s="989"/>
      <c r="HI999" s="989"/>
      <c r="HJ999" s="989"/>
      <c r="HK999" s="989"/>
      <c r="HL999" s="989"/>
      <c r="HM999" s="989"/>
      <c r="HN999" s="989"/>
      <c r="HO999" s="989"/>
      <c r="HP999" s="989"/>
      <c r="HQ999" s="989"/>
      <c r="HR999" s="989"/>
      <c r="HS999" s="989"/>
      <c r="HT999" s="989"/>
      <c r="HU999" s="989"/>
      <c r="HV999" s="989"/>
      <c r="HW999" s="989"/>
      <c r="HX999" s="989"/>
      <c r="HY999" s="989"/>
      <c r="HZ999" s="989"/>
      <c r="IA999" s="989"/>
      <c r="IB999" s="989"/>
      <c r="IC999" s="989"/>
      <c r="ID999" s="989"/>
      <c r="IE999" s="989"/>
      <c r="IF999" s="989"/>
      <c r="IG999" s="989"/>
      <c r="IH999" s="989"/>
      <c r="II999" s="989"/>
      <c r="IJ999" s="989"/>
      <c r="IK999" s="989"/>
      <c r="IL999" s="989"/>
      <c r="IM999" s="989"/>
      <c r="IN999" s="989"/>
      <c r="IO999" s="989"/>
      <c r="IP999" s="989"/>
      <c r="IQ999" s="989"/>
      <c r="IR999" s="989"/>
      <c r="IS999" s="989"/>
      <c r="IT999" s="989"/>
      <c r="IU999" s="989"/>
      <c r="IV999" s="989"/>
      <c r="IW999" s="989"/>
      <c r="IX999" s="989"/>
      <c r="IY999" s="989"/>
      <c r="IZ999" s="989"/>
      <c r="JA999" s="989"/>
      <c r="JB999" s="989"/>
      <c r="JC999" s="989"/>
      <c r="JD999" s="989"/>
      <c r="JE999" s="989"/>
      <c r="JF999" s="989"/>
      <c r="JG999" s="989"/>
      <c r="JH999" s="989"/>
      <c r="JI999" s="989"/>
      <c r="JJ999" s="989"/>
      <c r="JK999" s="989"/>
      <c r="JL999" s="989"/>
      <c r="JM999" s="989"/>
      <c r="JN999" s="989"/>
      <c r="JO999" s="989"/>
      <c r="JP999" s="989"/>
      <c r="JQ999" s="989"/>
      <c r="JR999" s="989"/>
      <c r="JS999" s="989"/>
      <c r="JT999" s="989"/>
      <c r="JU999" s="989"/>
      <c r="JV999" s="989"/>
      <c r="JW999" s="989"/>
      <c r="JX999" s="989"/>
      <c r="JY999" s="989"/>
      <c r="JZ999" s="989"/>
      <c r="KA999" s="989"/>
      <c r="KB999" s="990"/>
    </row>
    <row r="1000" spans="2:288" ht="15" customHeight="1" x14ac:dyDescent="0.25">
      <c r="B1000" s="1590" t="s">
        <v>1926</v>
      </c>
      <c r="C1000" s="1588" t="str">
        <v/>
      </c>
      <c r="D1000" s="1588" t="str">
        <v/>
      </c>
      <c r="E1000" s="1588" t="str">
        <v/>
      </c>
      <c r="F1000" s="1588" t="str">
        <v/>
      </c>
      <c r="G1000" s="1588" t="str">
        <v/>
      </c>
      <c r="H1000" s="989"/>
      <c r="I1000" s="989"/>
      <c r="J1000" s="989"/>
      <c r="K1000" s="989"/>
      <c r="L1000" s="989"/>
      <c r="M1000" s="989"/>
      <c r="N1000" s="989"/>
      <c r="O1000" s="989"/>
      <c r="P1000" s="989"/>
      <c r="Q1000" s="989"/>
      <c r="R1000" s="989"/>
      <c r="S1000" s="989"/>
      <c r="T1000" s="989"/>
      <c r="U1000" s="989"/>
      <c r="V1000" s="989"/>
      <c r="W1000" s="989"/>
      <c r="X1000" s="989"/>
      <c r="Y1000" s="989"/>
      <c r="Z1000" s="989"/>
      <c r="AA1000" s="989"/>
      <c r="AB1000" s="989"/>
      <c r="AC1000" s="989"/>
      <c r="AD1000" s="989"/>
      <c r="AE1000" s="989"/>
      <c r="AF1000" s="989"/>
      <c r="AG1000" s="989"/>
      <c r="AH1000" s="989"/>
      <c r="AI1000" s="989"/>
      <c r="AJ1000" s="989"/>
      <c r="AK1000" s="989"/>
      <c r="AL1000" s="989"/>
      <c r="AM1000" s="989"/>
      <c r="AN1000" s="989"/>
      <c r="AO1000" s="989"/>
      <c r="AP1000" s="989"/>
      <c r="AQ1000" s="989"/>
      <c r="AR1000" s="989"/>
      <c r="AS1000" s="989"/>
      <c r="AT1000" s="989"/>
      <c r="AU1000" s="989"/>
      <c r="AV1000" s="989"/>
      <c r="AW1000" s="989"/>
      <c r="AX1000" s="989"/>
      <c r="AY1000" s="989"/>
      <c r="AZ1000" s="989"/>
      <c r="BA1000" s="989"/>
      <c r="BB1000" s="989"/>
      <c r="BC1000" s="989"/>
      <c r="BD1000" s="989"/>
      <c r="BE1000" s="989"/>
      <c r="BF1000" s="989"/>
      <c r="BG1000" s="989"/>
      <c r="BH1000" s="989"/>
      <c r="BI1000" s="989"/>
      <c r="BJ1000" s="989"/>
      <c r="BK1000" s="989"/>
      <c r="BL1000" s="989"/>
      <c r="BM1000" s="989"/>
      <c r="BN1000" s="989"/>
      <c r="BO1000" s="989"/>
      <c r="BP1000" s="989"/>
      <c r="BQ1000" s="989"/>
      <c r="BR1000" s="989"/>
      <c r="BS1000" s="989"/>
      <c r="BT1000" s="989"/>
      <c r="BU1000" s="989"/>
      <c r="BV1000" s="989"/>
      <c r="BW1000" s="989"/>
      <c r="BX1000" s="989"/>
      <c r="BY1000" s="989"/>
      <c r="BZ1000" s="989"/>
      <c r="CA1000" s="989"/>
      <c r="CB1000" s="989"/>
      <c r="CC1000" s="989"/>
      <c r="CD1000" s="989"/>
      <c r="CE1000" s="989"/>
      <c r="CF1000" s="989"/>
      <c r="CG1000" s="989"/>
      <c r="CH1000" s="989"/>
      <c r="CI1000" s="989"/>
      <c r="CJ1000" s="989"/>
      <c r="CK1000" s="989"/>
      <c r="CL1000" s="989"/>
      <c r="CM1000" s="989"/>
      <c r="CN1000" s="989"/>
      <c r="CO1000" s="989"/>
      <c r="CP1000" s="989"/>
      <c r="CQ1000" s="989"/>
      <c r="CR1000" s="989"/>
      <c r="CS1000" s="989"/>
      <c r="CT1000" s="989"/>
      <c r="CU1000" s="989"/>
      <c r="CV1000" s="989"/>
      <c r="CW1000" s="989"/>
      <c r="CX1000" s="989"/>
      <c r="CY1000" s="989"/>
      <c r="CZ1000" s="989"/>
      <c r="DA1000" s="989"/>
      <c r="DB1000" s="989"/>
      <c r="DC1000" s="989"/>
      <c r="DD1000" s="989"/>
      <c r="DE1000" s="989"/>
      <c r="DF1000" s="989"/>
      <c r="DG1000" s="989"/>
      <c r="DH1000" s="989"/>
      <c r="DI1000" s="989"/>
      <c r="DJ1000" s="989"/>
      <c r="DK1000" s="989"/>
      <c r="DL1000" s="989"/>
      <c r="DM1000" s="989"/>
      <c r="DN1000" s="989"/>
      <c r="DO1000" s="989"/>
      <c r="DP1000" s="989"/>
      <c r="DQ1000" s="989"/>
      <c r="DR1000" s="989"/>
      <c r="DS1000" s="989"/>
      <c r="DT1000" s="989"/>
      <c r="DU1000" s="989"/>
      <c r="DV1000" s="989"/>
      <c r="DW1000" s="989"/>
      <c r="DX1000" s="989"/>
      <c r="DY1000" s="989"/>
      <c r="DZ1000" s="989"/>
      <c r="EA1000" s="989"/>
      <c r="EB1000" s="989"/>
      <c r="EC1000" s="989"/>
      <c r="ED1000" s="989"/>
      <c r="EE1000" s="989"/>
      <c r="EF1000" s="989"/>
      <c r="EG1000" s="989"/>
      <c r="EH1000" s="989"/>
      <c r="EI1000" s="989"/>
      <c r="EJ1000" s="989"/>
      <c r="EK1000" s="989"/>
      <c r="EL1000" s="989"/>
      <c r="EM1000" s="989"/>
      <c r="EN1000" s="989"/>
      <c r="EO1000" s="989"/>
      <c r="EP1000" s="989"/>
      <c r="EQ1000" s="989"/>
      <c r="ER1000" s="989"/>
      <c r="ES1000" s="989"/>
      <c r="ET1000" s="989"/>
      <c r="EU1000" s="989"/>
      <c r="EV1000" s="989"/>
      <c r="EW1000" s="989"/>
      <c r="EX1000" s="989"/>
      <c r="EY1000" s="989"/>
      <c r="EZ1000" s="989"/>
      <c r="FA1000" s="989"/>
      <c r="FB1000" s="989"/>
      <c r="FC1000" s="989"/>
      <c r="FD1000" s="989"/>
      <c r="FE1000" s="989"/>
      <c r="FF1000" s="989"/>
      <c r="FG1000" s="989"/>
      <c r="FH1000" s="989"/>
      <c r="FI1000" s="989"/>
      <c r="FJ1000" s="989"/>
      <c r="FK1000" s="989"/>
      <c r="FL1000" s="989"/>
      <c r="FM1000" s="989"/>
      <c r="FN1000" s="989"/>
      <c r="FO1000" s="989"/>
      <c r="FP1000" s="989"/>
      <c r="FQ1000" s="989"/>
      <c r="FR1000" s="989"/>
      <c r="FS1000" s="989"/>
      <c r="FT1000" s="989"/>
      <c r="FU1000" s="989"/>
      <c r="FV1000" s="989"/>
      <c r="FW1000" s="989"/>
      <c r="FX1000" s="989"/>
      <c r="FY1000" s="989"/>
      <c r="FZ1000" s="989"/>
      <c r="GA1000" s="989"/>
      <c r="GB1000" s="989"/>
      <c r="GC1000" s="989"/>
      <c r="GD1000" s="989"/>
      <c r="GE1000" s="989"/>
      <c r="GF1000" s="989"/>
      <c r="GG1000" s="989"/>
      <c r="GH1000" s="989"/>
      <c r="GI1000" s="989"/>
      <c r="GJ1000" s="989"/>
      <c r="GK1000" s="989"/>
      <c r="GL1000" s="989"/>
      <c r="GM1000" s="989"/>
      <c r="GN1000" s="989"/>
      <c r="GO1000" s="989"/>
      <c r="GP1000" s="989"/>
      <c r="GQ1000" s="989"/>
      <c r="GR1000" s="989"/>
      <c r="GS1000" s="989"/>
      <c r="GT1000" s="989"/>
      <c r="GU1000" s="989"/>
      <c r="GV1000" s="989"/>
      <c r="GW1000" s="989"/>
      <c r="GX1000" s="989"/>
      <c r="GY1000" s="989"/>
      <c r="GZ1000" s="989"/>
      <c r="HA1000" s="989"/>
      <c r="HB1000" s="989"/>
      <c r="HC1000" s="989"/>
      <c r="HD1000" s="989"/>
      <c r="HE1000" s="989"/>
      <c r="HF1000" s="989"/>
      <c r="HG1000" s="989"/>
      <c r="HH1000" s="989"/>
      <c r="HI1000" s="989"/>
      <c r="HJ1000" s="989"/>
      <c r="HK1000" s="989"/>
      <c r="HL1000" s="989"/>
      <c r="HM1000" s="989"/>
      <c r="HN1000" s="989"/>
      <c r="HO1000" s="989"/>
      <c r="HP1000" s="989"/>
      <c r="HQ1000" s="989"/>
      <c r="HR1000" s="989"/>
      <c r="HS1000" s="989"/>
      <c r="HT1000" s="989"/>
      <c r="HU1000" s="989"/>
      <c r="HV1000" s="989"/>
      <c r="HW1000" s="989"/>
      <c r="HX1000" s="989"/>
      <c r="HY1000" s="989"/>
      <c r="HZ1000" s="989"/>
      <c r="IA1000" s="989"/>
      <c r="IB1000" s="989"/>
      <c r="IC1000" s="989"/>
      <c r="ID1000" s="989"/>
      <c r="IE1000" s="989"/>
      <c r="IF1000" s="989"/>
      <c r="IG1000" s="989"/>
      <c r="IH1000" s="989"/>
      <c r="II1000" s="989"/>
      <c r="IJ1000" s="989"/>
      <c r="IK1000" s="989"/>
      <c r="IL1000" s="989"/>
      <c r="IM1000" s="989"/>
      <c r="IN1000" s="989"/>
      <c r="IO1000" s="989"/>
      <c r="IP1000" s="989"/>
      <c r="IQ1000" s="989"/>
      <c r="IR1000" s="989"/>
      <c r="IS1000" s="989"/>
      <c r="IT1000" s="989"/>
      <c r="IU1000" s="989"/>
      <c r="IV1000" s="989"/>
      <c r="IW1000" s="989"/>
      <c r="IX1000" s="989"/>
      <c r="IY1000" s="989"/>
      <c r="IZ1000" s="989"/>
      <c r="JA1000" s="989"/>
      <c r="JB1000" s="989"/>
      <c r="JC1000" s="989"/>
      <c r="JD1000" s="989"/>
      <c r="JE1000" s="989"/>
      <c r="JF1000" s="989"/>
      <c r="JG1000" s="989"/>
      <c r="JH1000" s="989"/>
      <c r="JI1000" s="989"/>
      <c r="JJ1000" s="989"/>
      <c r="JK1000" s="989"/>
      <c r="JL1000" s="989"/>
      <c r="JM1000" s="989"/>
      <c r="JN1000" s="989"/>
      <c r="JO1000" s="989"/>
      <c r="JP1000" s="989"/>
      <c r="JQ1000" s="989"/>
      <c r="JR1000" s="989"/>
      <c r="JS1000" s="989"/>
      <c r="JT1000" s="989"/>
      <c r="JU1000" s="989"/>
      <c r="JV1000" s="989"/>
      <c r="JW1000" s="989"/>
      <c r="JX1000" s="989"/>
      <c r="JY1000" s="989"/>
      <c r="JZ1000" s="989"/>
      <c r="KA1000" s="989"/>
      <c r="KB1000" s="990"/>
    </row>
    <row r="1001" spans="2:288" ht="15" customHeight="1" x14ac:dyDescent="0.25">
      <c r="B1001" s="1590" t="s">
        <v>1927</v>
      </c>
      <c r="C1001" s="1588" t="str">
        <v/>
      </c>
      <c r="D1001" s="1588" t="str">
        <v/>
      </c>
      <c r="E1001" s="1588" t="str">
        <v/>
      </c>
      <c r="F1001" s="1588" t="str">
        <v/>
      </c>
      <c r="G1001" s="1588" t="str">
        <v/>
      </c>
      <c r="H1001" s="989"/>
      <c r="I1001" s="989"/>
      <c r="J1001" s="989"/>
      <c r="K1001" s="989"/>
      <c r="L1001" s="989"/>
      <c r="M1001" s="989"/>
      <c r="N1001" s="989"/>
      <c r="O1001" s="989"/>
      <c r="P1001" s="989"/>
      <c r="Q1001" s="989"/>
      <c r="R1001" s="989"/>
      <c r="S1001" s="989"/>
      <c r="T1001" s="989"/>
      <c r="U1001" s="989"/>
      <c r="V1001" s="989"/>
      <c r="W1001" s="989"/>
      <c r="X1001" s="989"/>
      <c r="Y1001" s="989"/>
      <c r="Z1001" s="989"/>
      <c r="AA1001" s="989"/>
      <c r="AB1001" s="989"/>
      <c r="AC1001" s="989"/>
      <c r="AD1001" s="989"/>
      <c r="AE1001" s="989"/>
      <c r="AF1001" s="989"/>
      <c r="AG1001" s="989"/>
      <c r="AH1001" s="989"/>
      <c r="AI1001" s="989"/>
      <c r="AJ1001" s="989"/>
      <c r="AK1001" s="989"/>
      <c r="AL1001" s="989"/>
      <c r="AM1001" s="989"/>
      <c r="AN1001" s="989"/>
      <c r="AO1001" s="989"/>
      <c r="AP1001" s="989"/>
      <c r="AQ1001" s="989"/>
      <c r="AR1001" s="989"/>
      <c r="AS1001" s="989"/>
      <c r="AT1001" s="989"/>
      <c r="AU1001" s="989"/>
      <c r="AV1001" s="989"/>
      <c r="AW1001" s="989"/>
      <c r="AX1001" s="989"/>
      <c r="AY1001" s="989"/>
      <c r="AZ1001" s="989"/>
      <c r="BA1001" s="989"/>
      <c r="BB1001" s="989"/>
      <c r="BC1001" s="989"/>
      <c r="BD1001" s="989"/>
      <c r="BE1001" s="989"/>
      <c r="BF1001" s="989"/>
      <c r="BG1001" s="989"/>
      <c r="BH1001" s="989"/>
      <c r="BI1001" s="989"/>
      <c r="BJ1001" s="989"/>
      <c r="BK1001" s="989"/>
      <c r="BL1001" s="989"/>
      <c r="BM1001" s="989"/>
      <c r="BN1001" s="989"/>
      <c r="BO1001" s="989"/>
      <c r="BP1001" s="989"/>
      <c r="BQ1001" s="989"/>
      <c r="BR1001" s="989"/>
      <c r="BS1001" s="989"/>
      <c r="BT1001" s="989"/>
      <c r="BU1001" s="989"/>
      <c r="BV1001" s="989"/>
      <c r="BW1001" s="989"/>
      <c r="BX1001" s="989"/>
      <c r="BY1001" s="989"/>
      <c r="BZ1001" s="989"/>
      <c r="CA1001" s="989"/>
      <c r="CB1001" s="989"/>
      <c r="CC1001" s="989"/>
      <c r="CD1001" s="989"/>
      <c r="CE1001" s="989"/>
      <c r="CF1001" s="989"/>
      <c r="CG1001" s="989"/>
      <c r="CH1001" s="989"/>
      <c r="CI1001" s="989"/>
      <c r="CJ1001" s="989"/>
      <c r="CK1001" s="989"/>
      <c r="CL1001" s="989"/>
      <c r="CM1001" s="989"/>
      <c r="CN1001" s="989"/>
      <c r="CO1001" s="989"/>
      <c r="CP1001" s="989"/>
      <c r="CQ1001" s="989"/>
      <c r="CR1001" s="989"/>
      <c r="CS1001" s="989"/>
      <c r="CT1001" s="989"/>
      <c r="CU1001" s="989"/>
      <c r="CV1001" s="989"/>
      <c r="CW1001" s="989"/>
      <c r="CX1001" s="989"/>
      <c r="CY1001" s="989"/>
      <c r="CZ1001" s="989"/>
      <c r="DA1001" s="989"/>
      <c r="DB1001" s="989"/>
      <c r="DC1001" s="989"/>
      <c r="DD1001" s="989"/>
      <c r="DE1001" s="989"/>
      <c r="DF1001" s="989"/>
      <c r="DG1001" s="989"/>
      <c r="DH1001" s="989"/>
      <c r="DI1001" s="989"/>
      <c r="DJ1001" s="989"/>
      <c r="DK1001" s="989"/>
      <c r="DL1001" s="989"/>
      <c r="DM1001" s="989"/>
      <c r="DN1001" s="989"/>
      <c r="DO1001" s="989"/>
      <c r="DP1001" s="989"/>
      <c r="DQ1001" s="989"/>
      <c r="DR1001" s="989"/>
      <c r="DS1001" s="989"/>
      <c r="DT1001" s="989"/>
      <c r="DU1001" s="989"/>
      <c r="DV1001" s="989"/>
      <c r="DW1001" s="989"/>
      <c r="DX1001" s="989"/>
      <c r="DY1001" s="989"/>
      <c r="DZ1001" s="989"/>
      <c r="EA1001" s="989"/>
      <c r="EB1001" s="989"/>
      <c r="EC1001" s="989"/>
      <c r="ED1001" s="989"/>
      <c r="EE1001" s="989"/>
      <c r="EF1001" s="989"/>
      <c r="EG1001" s="989"/>
      <c r="EH1001" s="989"/>
      <c r="EI1001" s="989"/>
      <c r="EJ1001" s="989"/>
      <c r="EK1001" s="989"/>
      <c r="EL1001" s="989"/>
      <c r="EM1001" s="989"/>
      <c r="EN1001" s="989"/>
      <c r="EO1001" s="989"/>
      <c r="EP1001" s="989"/>
      <c r="EQ1001" s="989"/>
      <c r="ER1001" s="989"/>
      <c r="ES1001" s="989"/>
      <c r="ET1001" s="989"/>
      <c r="EU1001" s="989"/>
      <c r="EV1001" s="989"/>
      <c r="EW1001" s="989"/>
      <c r="EX1001" s="989"/>
      <c r="EY1001" s="989"/>
      <c r="EZ1001" s="989"/>
      <c r="FA1001" s="989"/>
      <c r="FB1001" s="989"/>
      <c r="FC1001" s="989"/>
      <c r="FD1001" s="989"/>
      <c r="FE1001" s="989"/>
      <c r="FF1001" s="989"/>
      <c r="FG1001" s="989"/>
      <c r="FH1001" s="989"/>
      <c r="FI1001" s="989"/>
      <c r="FJ1001" s="989"/>
      <c r="FK1001" s="989"/>
      <c r="FL1001" s="989"/>
      <c r="FM1001" s="989"/>
      <c r="FN1001" s="989"/>
      <c r="FO1001" s="989"/>
      <c r="FP1001" s="989"/>
      <c r="FQ1001" s="989"/>
      <c r="FR1001" s="989"/>
      <c r="FS1001" s="989"/>
      <c r="FT1001" s="989"/>
      <c r="FU1001" s="989"/>
      <c r="FV1001" s="989"/>
      <c r="FW1001" s="989"/>
      <c r="FX1001" s="989"/>
      <c r="FY1001" s="989"/>
      <c r="FZ1001" s="989"/>
      <c r="GA1001" s="989"/>
      <c r="GB1001" s="989"/>
      <c r="GC1001" s="989"/>
      <c r="GD1001" s="989"/>
      <c r="GE1001" s="989"/>
      <c r="GF1001" s="989"/>
      <c r="GG1001" s="989"/>
      <c r="GH1001" s="989"/>
      <c r="GI1001" s="989"/>
      <c r="GJ1001" s="989"/>
      <c r="GK1001" s="989"/>
      <c r="GL1001" s="989"/>
      <c r="GM1001" s="989"/>
      <c r="GN1001" s="989"/>
      <c r="GO1001" s="989"/>
      <c r="GP1001" s="989"/>
      <c r="GQ1001" s="989"/>
      <c r="GR1001" s="989"/>
      <c r="GS1001" s="989"/>
      <c r="GT1001" s="989"/>
      <c r="GU1001" s="989"/>
      <c r="GV1001" s="989"/>
      <c r="GW1001" s="989"/>
      <c r="GX1001" s="989"/>
      <c r="GY1001" s="989"/>
      <c r="GZ1001" s="989"/>
      <c r="HA1001" s="989"/>
      <c r="HB1001" s="989"/>
      <c r="HC1001" s="989"/>
      <c r="HD1001" s="989"/>
      <c r="HE1001" s="989"/>
      <c r="HF1001" s="989"/>
      <c r="HG1001" s="989"/>
      <c r="HH1001" s="989"/>
      <c r="HI1001" s="989"/>
      <c r="HJ1001" s="989"/>
      <c r="HK1001" s="989"/>
      <c r="HL1001" s="989"/>
      <c r="HM1001" s="989"/>
      <c r="HN1001" s="989"/>
      <c r="HO1001" s="989"/>
      <c r="HP1001" s="989"/>
      <c r="HQ1001" s="989"/>
      <c r="HR1001" s="989"/>
      <c r="HS1001" s="989"/>
      <c r="HT1001" s="989"/>
      <c r="HU1001" s="989"/>
      <c r="HV1001" s="989"/>
      <c r="HW1001" s="989"/>
      <c r="HX1001" s="989"/>
      <c r="HY1001" s="989"/>
      <c r="HZ1001" s="989"/>
      <c r="IA1001" s="989"/>
      <c r="IB1001" s="989"/>
      <c r="IC1001" s="989"/>
      <c r="ID1001" s="989"/>
      <c r="IE1001" s="989"/>
      <c r="IF1001" s="989"/>
      <c r="IG1001" s="989"/>
      <c r="IH1001" s="989"/>
      <c r="II1001" s="989"/>
      <c r="IJ1001" s="989"/>
      <c r="IK1001" s="989"/>
      <c r="IL1001" s="989"/>
      <c r="IM1001" s="989"/>
      <c r="IN1001" s="989"/>
      <c r="IO1001" s="989"/>
      <c r="IP1001" s="989"/>
      <c r="IQ1001" s="989"/>
      <c r="IR1001" s="989"/>
      <c r="IS1001" s="989"/>
      <c r="IT1001" s="989"/>
      <c r="IU1001" s="989"/>
      <c r="IV1001" s="989"/>
      <c r="IW1001" s="989"/>
      <c r="IX1001" s="989"/>
      <c r="IY1001" s="989"/>
      <c r="IZ1001" s="989"/>
      <c r="JA1001" s="989"/>
      <c r="JB1001" s="989"/>
      <c r="JC1001" s="989"/>
      <c r="JD1001" s="989"/>
      <c r="JE1001" s="989"/>
      <c r="JF1001" s="989"/>
      <c r="JG1001" s="989"/>
      <c r="JH1001" s="989"/>
      <c r="JI1001" s="989"/>
      <c r="JJ1001" s="989"/>
      <c r="JK1001" s="989"/>
      <c r="JL1001" s="989"/>
      <c r="JM1001" s="989"/>
      <c r="JN1001" s="989"/>
      <c r="JO1001" s="989"/>
      <c r="JP1001" s="989"/>
      <c r="JQ1001" s="989"/>
      <c r="JR1001" s="989"/>
      <c r="JS1001" s="989"/>
      <c r="JT1001" s="989"/>
      <c r="JU1001" s="989"/>
      <c r="JV1001" s="989"/>
      <c r="JW1001" s="989"/>
      <c r="JX1001" s="989"/>
      <c r="JY1001" s="989"/>
      <c r="JZ1001" s="989"/>
      <c r="KA1001" s="989"/>
      <c r="KB1001" s="990"/>
    </row>
    <row r="1002" spans="2:288" ht="15" customHeight="1" x14ac:dyDescent="0.25">
      <c r="B1002" s="1590" t="s">
        <v>1928</v>
      </c>
      <c r="C1002" s="1588" t="str">
        <v/>
      </c>
      <c r="D1002" s="1588" t="str">
        <v/>
      </c>
      <c r="E1002" s="1588" t="str">
        <v/>
      </c>
      <c r="F1002" s="1588" t="str">
        <v/>
      </c>
      <c r="G1002" s="1588" t="str">
        <v/>
      </c>
      <c r="H1002" s="989"/>
      <c r="I1002" s="989"/>
      <c r="J1002" s="989"/>
      <c r="K1002" s="989"/>
      <c r="L1002" s="989"/>
      <c r="M1002" s="989"/>
      <c r="N1002" s="989"/>
      <c r="O1002" s="989"/>
      <c r="P1002" s="989"/>
      <c r="Q1002" s="989"/>
      <c r="R1002" s="989"/>
      <c r="S1002" s="989"/>
      <c r="T1002" s="989"/>
      <c r="U1002" s="989"/>
      <c r="V1002" s="989"/>
      <c r="W1002" s="989"/>
      <c r="X1002" s="989"/>
      <c r="Y1002" s="989"/>
      <c r="Z1002" s="989"/>
      <c r="AA1002" s="989"/>
      <c r="AB1002" s="989"/>
      <c r="AC1002" s="989"/>
      <c r="AD1002" s="989"/>
      <c r="AE1002" s="989"/>
      <c r="AF1002" s="989"/>
      <c r="AG1002" s="989"/>
      <c r="AH1002" s="989"/>
      <c r="AI1002" s="989"/>
      <c r="AJ1002" s="989"/>
      <c r="AK1002" s="989"/>
      <c r="AL1002" s="989"/>
      <c r="AM1002" s="989"/>
      <c r="AN1002" s="989"/>
      <c r="AO1002" s="989"/>
      <c r="AP1002" s="989"/>
      <c r="AQ1002" s="989"/>
      <c r="AR1002" s="989"/>
      <c r="AS1002" s="989"/>
      <c r="AT1002" s="989"/>
      <c r="AU1002" s="989"/>
      <c r="AV1002" s="989"/>
      <c r="AW1002" s="989"/>
      <c r="AX1002" s="989"/>
      <c r="AY1002" s="989"/>
      <c r="AZ1002" s="989"/>
      <c r="BA1002" s="989"/>
      <c r="BB1002" s="989"/>
      <c r="BC1002" s="989"/>
      <c r="BD1002" s="989"/>
      <c r="BE1002" s="989"/>
      <c r="BF1002" s="989"/>
      <c r="BG1002" s="989"/>
      <c r="BH1002" s="989"/>
      <c r="BI1002" s="989"/>
      <c r="BJ1002" s="989"/>
      <c r="BK1002" s="989"/>
      <c r="BL1002" s="989"/>
      <c r="BM1002" s="989"/>
      <c r="BN1002" s="989"/>
      <c r="BO1002" s="989"/>
      <c r="BP1002" s="989"/>
      <c r="BQ1002" s="989"/>
      <c r="BR1002" s="989"/>
      <c r="BS1002" s="989"/>
      <c r="BT1002" s="989"/>
      <c r="BU1002" s="989"/>
      <c r="BV1002" s="989"/>
      <c r="BW1002" s="989"/>
      <c r="BX1002" s="989"/>
      <c r="BY1002" s="989"/>
      <c r="BZ1002" s="989"/>
      <c r="CA1002" s="989"/>
      <c r="CB1002" s="989"/>
      <c r="CC1002" s="989"/>
      <c r="CD1002" s="989"/>
      <c r="CE1002" s="989"/>
      <c r="CF1002" s="989"/>
      <c r="CG1002" s="989"/>
      <c r="CH1002" s="989"/>
      <c r="CI1002" s="989"/>
      <c r="CJ1002" s="989"/>
      <c r="CK1002" s="989"/>
      <c r="CL1002" s="989"/>
      <c r="CM1002" s="989"/>
      <c r="CN1002" s="989"/>
      <c r="CO1002" s="989"/>
      <c r="CP1002" s="989"/>
      <c r="CQ1002" s="989"/>
      <c r="CR1002" s="989"/>
      <c r="CS1002" s="989"/>
      <c r="CT1002" s="989"/>
      <c r="CU1002" s="989"/>
      <c r="CV1002" s="989"/>
      <c r="CW1002" s="989"/>
      <c r="CX1002" s="989"/>
      <c r="CY1002" s="989"/>
      <c r="CZ1002" s="989"/>
      <c r="DA1002" s="989"/>
      <c r="DB1002" s="989"/>
      <c r="DC1002" s="989"/>
      <c r="DD1002" s="989"/>
      <c r="DE1002" s="989"/>
      <c r="DF1002" s="989"/>
      <c r="DG1002" s="989"/>
      <c r="DH1002" s="989"/>
      <c r="DI1002" s="989"/>
      <c r="DJ1002" s="989"/>
      <c r="DK1002" s="989"/>
      <c r="DL1002" s="989"/>
      <c r="DM1002" s="989"/>
      <c r="DN1002" s="989"/>
      <c r="DO1002" s="989"/>
      <c r="DP1002" s="989"/>
      <c r="DQ1002" s="989"/>
      <c r="DR1002" s="989"/>
      <c r="DS1002" s="989"/>
      <c r="DT1002" s="989"/>
      <c r="DU1002" s="989"/>
      <c r="DV1002" s="989"/>
      <c r="DW1002" s="989"/>
      <c r="DX1002" s="989"/>
      <c r="DY1002" s="989"/>
      <c r="DZ1002" s="989"/>
      <c r="EA1002" s="989"/>
      <c r="EB1002" s="989"/>
      <c r="EC1002" s="989"/>
      <c r="ED1002" s="989"/>
      <c r="EE1002" s="989"/>
      <c r="EF1002" s="989"/>
      <c r="EG1002" s="989"/>
      <c r="EH1002" s="989"/>
      <c r="EI1002" s="989"/>
      <c r="EJ1002" s="989"/>
      <c r="EK1002" s="989"/>
      <c r="EL1002" s="989"/>
      <c r="EM1002" s="989"/>
      <c r="EN1002" s="989"/>
      <c r="EO1002" s="989"/>
      <c r="EP1002" s="989"/>
      <c r="EQ1002" s="989"/>
      <c r="ER1002" s="989"/>
      <c r="ES1002" s="989"/>
      <c r="ET1002" s="989"/>
      <c r="EU1002" s="989"/>
      <c r="EV1002" s="989"/>
      <c r="EW1002" s="989"/>
      <c r="EX1002" s="989"/>
      <c r="EY1002" s="989"/>
      <c r="EZ1002" s="989"/>
      <c r="FA1002" s="989"/>
      <c r="FB1002" s="989"/>
      <c r="FC1002" s="989"/>
      <c r="FD1002" s="989"/>
      <c r="FE1002" s="989"/>
      <c r="FF1002" s="989"/>
      <c r="FG1002" s="989"/>
      <c r="FH1002" s="989"/>
      <c r="FI1002" s="989"/>
      <c r="FJ1002" s="989"/>
      <c r="FK1002" s="989"/>
      <c r="FL1002" s="989"/>
      <c r="FM1002" s="989"/>
      <c r="FN1002" s="989"/>
      <c r="FO1002" s="989"/>
      <c r="FP1002" s="989"/>
      <c r="FQ1002" s="989"/>
      <c r="FR1002" s="989"/>
      <c r="FS1002" s="989"/>
      <c r="FT1002" s="989"/>
      <c r="FU1002" s="989"/>
      <c r="FV1002" s="989"/>
      <c r="FW1002" s="989"/>
      <c r="FX1002" s="989"/>
      <c r="FY1002" s="989"/>
      <c r="FZ1002" s="989"/>
      <c r="GA1002" s="989"/>
      <c r="GB1002" s="989"/>
      <c r="GC1002" s="989"/>
      <c r="GD1002" s="989"/>
      <c r="GE1002" s="989"/>
      <c r="GF1002" s="989"/>
      <c r="GG1002" s="989"/>
      <c r="GH1002" s="989"/>
      <c r="GI1002" s="989"/>
      <c r="GJ1002" s="989"/>
      <c r="GK1002" s="989"/>
      <c r="GL1002" s="989"/>
      <c r="GM1002" s="989"/>
      <c r="GN1002" s="989"/>
      <c r="GO1002" s="989"/>
      <c r="GP1002" s="989"/>
      <c r="GQ1002" s="989"/>
      <c r="GR1002" s="989"/>
      <c r="GS1002" s="989"/>
      <c r="GT1002" s="989"/>
      <c r="GU1002" s="989"/>
      <c r="GV1002" s="989"/>
      <c r="GW1002" s="989"/>
      <c r="GX1002" s="989"/>
      <c r="GY1002" s="989"/>
      <c r="GZ1002" s="989"/>
      <c r="HA1002" s="989"/>
      <c r="HB1002" s="989"/>
      <c r="HC1002" s="989"/>
      <c r="HD1002" s="989"/>
      <c r="HE1002" s="989"/>
      <c r="HF1002" s="989"/>
      <c r="HG1002" s="989"/>
      <c r="HH1002" s="989"/>
      <c r="HI1002" s="989"/>
      <c r="HJ1002" s="989"/>
      <c r="HK1002" s="989"/>
      <c r="HL1002" s="989"/>
      <c r="HM1002" s="989"/>
      <c r="HN1002" s="989"/>
      <c r="HO1002" s="989"/>
      <c r="HP1002" s="989"/>
      <c r="HQ1002" s="989"/>
      <c r="HR1002" s="989"/>
      <c r="HS1002" s="989"/>
      <c r="HT1002" s="989"/>
      <c r="HU1002" s="989"/>
      <c r="HV1002" s="989"/>
      <c r="HW1002" s="989"/>
      <c r="HX1002" s="989"/>
      <c r="HY1002" s="989"/>
      <c r="HZ1002" s="989"/>
      <c r="IA1002" s="989"/>
      <c r="IB1002" s="989"/>
      <c r="IC1002" s="989"/>
      <c r="ID1002" s="989"/>
      <c r="IE1002" s="989"/>
      <c r="IF1002" s="989"/>
      <c r="IG1002" s="989"/>
      <c r="IH1002" s="989"/>
      <c r="II1002" s="989"/>
      <c r="IJ1002" s="989"/>
      <c r="IK1002" s="989"/>
      <c r="IL1002" s="989"/>
      <c r="IM1002" s="989"/>
      <c r="IN1002" s="989"/>
      <c r="IO1002" s="989"/>
      <c r="IP1002" s="989"/>
      <c r="IQ1002" s="989"/>
      <c r="IR1002" s="989"/>
      <c r="IS1002" s="989"/>
      <c r="IT1002" s="989"/>
      <c r="IU1002" s="989"/>
      <c r="IV1002" s="989"/>
      <c r="IW1002" s="989"/>
      <c r="IX1002" s="989"/>
      <c r="IY1002" s="989"/>
      <c r="IZ1002" s="989"/>
      <c r="JA1002" s="989"/>
      <c r="JB1002" s="989"/>
      <c r="JC1002" s="989"/>
      <c r="JD1002" s="989"/>
      <c r="JE1002" s="989"/>
      <c r="JF1002" s="989"/>
      <c r="JG1002" s="989"/>
      <c r="JH1002" s="989"/>
      <c r="JI1002" s="989"/>
      <c r="JJ1002" s="989"/>
      <c r="JK1002" s="989"/>
      <c r="JL1002" s="989"/>
      <c r="JM1002" s="989"/>
      <c r="JN1002" s="989"/>
      <c r="JO1002" s="989"/>
      <c r="JP1002" s="989"/>
      <c r="JQ1002" s="989"/>
      <c r="JR1002" s="989"/>
      <c r="JS1002" s="989"/>
      <c r="JT1002" s="989"/>
      <c r="JU1002" s="989"/>
      <c r="JV1002" s="989"/>
      <c r="JW1002" s="989"/>
      <c r="JX1002" s="989"/>
      <c r="JY1002" s="989"/>
      <c r="JZ1002" s="989"/>
      <c r="KA1002" s="989"/>
      <c r="KB1002" s="990"/>
    </row>
    <row r="1003" spans="2:288" ht="15" customHeight="1" x14ac:dyDescent="0.25">
      <c r="B1003" s="1590" t="s">
        <v>1929</v>
      </c>
      <c r="C1003" s="1588" t="str">
        <v/>
      </c>
      <c r="D1003" s="1588" t="str">
        <v/>
      </c>
      <c r="E1003" s="1588" t="str">
        <v/>
      </c>
      <c r="F1003" s="1588" t="str">
        <v/>
      </c>
      <c r="G1003" s="1588" t="str">
        <v/>
      </c>
      <c r="H1003" s="989"/>
      <c r="I1003" s="989"/>
      <c r="J1003" s="989"/>
      <c r="K1003" s="989"/>
      <c r="L1003" s="989"/>
      <c r="M1003" s="989"/>
      <c r="N1003" s="989"/>
      <c r="O1003" s="989"/>
      <c r="P1003" s="989"/>
      <c r="Q1003" s="989"/>
      <c r="R1003" s="989"/>
      <c r="S1003" s="989"/>
      <c r="T1003" s="989"/>
      <c r="U1003" s="989"/>
      <c r="V1003" s="989"/>
      <c r="W1003" s="989"/>
      <c r="X1003" s="989"/>
      <c r="Y1003" s="989"/>
      <c r="Z1003" s="989"/>
      <c r="AA1003" s="989"/>
      <c r="AB1003" s="989"/>
      <c r="AC1003" s="989"/>
      <c r="AD1003" s="989"/>
      <c r="AE1003" s="989"/>
      <c r="AF1003" s="989"/>
      <c r="AG1003" s="989"/>
      <c r="AH1003" s="989"/>
      <c r="AI1003" s="989"/>
      <c r="AJ1003" s="989"/>
      <c r="AK1003" s="989"/>
      <c r="AL1003" s="989"/>
      <c r="AM1003" s="989"/>
      <c r="AN1003" s="989"/>
      <c r="AO1003" s="989"/>
      <c r="AP1003" s="989"/>
      <c r="AQ1003" s="989"/>
      <c r="AR1003" s="989"/>
      <c r="AS1003" s="989"/>
      <c r="AT1003" s="989"/>
      <c r="AU1003" s="989"/>
      <c r="AV1003" s="989"/>
      <c r="AW1003" s="989"/>
      <c r="AX1003" s="989"/>
      <c r="AY1003" s="989"/>
      <c r="AZ1003" s="989"/>
      <c r="BA1003" s="989"/>
      <c r="BB1003" s="989"/>
      <c r="BC1003" s="989"/>
      <c r="BD1003" s="989"/>
      <c r="BE1003" s="989"/>
      <c r="BF1003" s="989"/>
      <c r="BG1003" s="989"/>
      <c r="BH1003" s="989"/>
      <c r="BI1003" s="989"/>
      <c r="BJ1003" s="989"/>
      <c r="BK1003" s="989"/>
      <c r="BL1003" s="989"/>
      <c r="BM1003" s="989"/>
      <c r="BN1003" s="989"/>
      <c r="BO1003" s="989"/>
      <c r="BP1003" s="989"/>
      <c r="BQ1003" s="989"/>
      <c r="BR1003" s="989"/>
      <c r="BS1003" s="989"/>
      <c r="BT1003" s="989"/>
      <c r="BU1003" s="989"/>
      <c r="BV1003" s="989"/>
      <c r="BW1003" s="989"/>
      <c r="BX1003" s="989"/>
      <c r="BY1003" s="989"/>
      <c r="BZ1003" s="989"/>
      <c r="CA1003" s="989"/>
      <c r="CB1003" s="989"/>
      <c r="CC1003" s="989"/>
      <c r="CD1003" s="989"/>
      <c r="CE1003" s="989"/>
      <c r="CF1003" s="989"/>
      <c r="CG1003" s="989"/>
      <c r="CH1003" s="989"/>
      <c r="CI1003" s="989"/>
      <c r="CJ1003" s="989"/>
      <c r="CK1003" s="989"/>
      <c r="CL1003" s="989"/>
      <c r="CM1003" s="989"/>
      <c r="CN1003" s="989"/>
      <c r="CO1003" s="989"/>
      <c r="CP1003" s="989"/>
      <c r="CQ1003" s="989"/>
      <c r="CR1003" s="989"/>
      <c r="CS1003" s="989"/>
      <c r="CT1003" s="989"/>
      <c r="CU1003" s="989"/>
      <c r="CV1003" s="989"/>
      <c r="CW1003" s="989"/>
      <c r="CX1003" s="989"/>
      <c r="CY1003" s="989"/>
      <c r="CZ1003" s="989"/>
      <c r="DA1003" s="989"/>
      <c r="DB1003" s="989"/>
      <c r="DC1003" s="989"/>
      <c r="DD1003" s="989"/>
      <c r="DE1003" s="989"/>
      <c r="DF1003" s="989"/>
      <c r="DG1003" s="989"/>
      <c r="DH1003" s="989"/>
      <c r="DI1003" s="989"/>
      <c r="DJ1003" s="989"/>
      <c r="DK1003" s="989"/>
      <c r="DL1003" s="989"/>
      <c r="DM1003" s="989"/>
      <c r="DN1003" s="989"/>
      <c r="DO1003" s="989"/>
      <c r="DP1003" s="989"/>
      <c r="DQ1003" s="989"/>
      <c r="DR1003" s="989"/>
      <c r="DS1003" s="989"/>
      <c r="DT1003" s="989"/>
      <c r="DU1003" s="989"/>
      <c r="DV1003" s="989"/>
      <c r="DW1003" s="989"/>
      <c r="DX1003" s="989"/>
      <c r="DY1003" s="989"/>
      <c r="DZ1003" s="989"/>
      <c r="EA1003" s="989"/>
      <c r="EB1003" s="989"/>
      <c r="EC1003" s="989"/>
      <c r="ED1003" s="989"/>
      <c r="EE1003" s="989"/>
      <c r="EF1003" s="989"/>
      <c r="EG1003" s="989"/>
      <c r="EH1003" s="989"/>
      <c r="EI1003" s="989"/>
      <c r="EJ1003" s="989"/>
      <c r="EK1003" s="989"/>
      <c r="EL1003" s="989"/>
      <c r="EM1003" s="989"/>
      <c r="EN1003" s="989"/>
      <c r="EO1003" s="989"/>
      <c r="EP1003" s="989"/>
      <c r="EQ1003" s="989"/>
      <c r="ER1003" s="989"/>
      <c r="ES1003" s="989"/>
      <c r="ET1003" s="989"/>
      <c r="EU1003" s="989"/>
      <c r="EV1003" s="989"/>
      <c r="EW1003" s="989"/>
      <c r="EX1003" s="989"/>
      <c r="EY1003" s="989"/>
      <c r="EZ1003" s="989"/>
      <c r="FA1003" s="989"/>
      <c r="FB1003" s="989"/>
      <c r="FC1003" s="989"/>
      <c r="FD1003" s="989"/>
      <c r="FE1003" s="989"/>
      <c r="FF1003" s="989"/>
      <c r="FG1003" s="989"/>
      <c r="FH1003" s="989"/>
      <c r="FI1003" s="989"/>
      <c r="FJ1003" s="989"/>
      <c r="FK1003" s="989"/>
      <c r="FL1003" s="989"/>
      <c r="FM1003" s="989"/>
      <c r="FN1003" s="989"/>
      <c r="FO1003" s="989"/>
      <c r="FP1003" s="989"/>
      <c r="FQ1003" s="989"/>
      <c r="FR1003" s="989"/>
      <c r="FS1003" s="989"/>
      <c r="FT1003" s="989"/>
      <c r="FU1003" s="989"/>
      <c r="FV1003" s="989"/>
      <c r="FW1003" s="989"/>
      <c r="FX1003" s="989"/>
      <c r="FY1003" s="989"/>
      <c r="FZ1003" s="989"/>
      <c r="GA1003" s="989"/>
      <c r="GB1003" s="989"/>
      <c r="GC1003" s="989"/>
      <c r="GD1003" s="989"/>
      <c r="GE1003" s="989"/>
      <c r="GF1003" s="989"/>
      <c r="GG1003" s="989"/>
      <c r="GH1003" s="989"/>
      <c r="GI1003" s="989"/>
      <c r="GJ1003" s="989"/>
      <c r="GK1003" s="989"/>
      <c r="GL1003" s="989"/>
      <c r="GM1003" s="989"/>
      <c r="GN1003" s="989"/>
      <c r="GO1003" s="989"/>
      <c r="GP1003" s="989"/>
      <c r="GQ1003" s="989"/>
      <c r="GR1003" s="989"/>
      <c r="GS1003" s="989"/>
      <c r="GT1003" s="989"/>
      <c r="GU1003" s="989"/>
      <c r="GV1003" s="989"/>
      <c r="GW1003" s="989"/>
      <c r="GX1003" s="989"/>
      <c r="GY1003" s="989"/>
      <c r="GZ1003" s="989"/>
      <c r="HA1003" s="989"/>
      <c r="HB1003" s="989"/>
      <c r="HC1003" s="989"/>
      <c r="HD1003" s="989"/>
      <c r="HE1003" s="989"/>
      <c r="HF1003" s="989"/>
      <c r="HG1003" s="989"/>
      <c r="HH1003" s="989"/>
      <c r="HI1003" s="989"/>
      <c r="HJ1003" s="989"/>
      <c r="HK1003" s="989"/>
      <c r="HL1003" s="989"/>
      <c r="HM1003" s="989"/>
      <c r="HN1003" s="989"/>
      <c r="HO1003" s="989"/>
      <c r="HP1003" s="989"/>
      <c r="HQ1003" s="989"/>
      <c r="HR1003" s="989"/>
      <c r="HS1003" s="989"/>
      <c r="HT1003" s="989"/>
      <c r="HU1003" s="989"/>
      <c r="HV1003" s="989"/>
      <c r="HW1003" s="989"/>
      <c r="HX1003" s="989"/>
      <c r="HY1003" s="989"/>
      <c r="HZ1003" s="989"/>
      <c r="IA1003" s="989"/>
      <c r="IB1003" s="989"/>
      <c r="IC1003" s="989"/>
      <c r="ID1003" s="989"/>
      <c r="IE1003" s="989"/>
      <c r="IF1003" s="989"/>
      <c r="IG1003" s="989"/>
      <c r="IH1003" s="989"/>
      <c r="II1003" s="989"/>
      <c r="IJ1003" s="989"/>
      <c r="IK1003" s="989"/>
      <c r="IL1003" s="989"/>
      <c r="IM1003" s="989"/>
      <c r="IN1003" s="989"/>
      <c r="IO1003" s="989"/>
      <c r="IP1003" s="989"/>
      <c r="IQ1003" s="989"/>
      <c r="IR1003" s="989"/>
      <c r="IS1003" s="989"/>
      <c r="IT1003" s="989"/>
      <c r="IU1003" s="989"/>
      <c r="IV1003" s="989"/>
      <c r="IW1003" s="989"/>
      <c r="IX1003" s="989"/>
      <c r="IY1003" s="989"/>
      <c r="IZ1003" s="989"/>
      <c r="JA1003" s="989"/>
      <c r="JB1003" s="989"/>
      <c r="JC1003" s="989"/>
      <c r="JD1003" s="989"/>
      <c r="JE1003" s="989"/>
      <c r="JF1003" s="989"/>
      <c r="JG1003" s="989"/>
      <c r="JH1003" s="989"/>
      <c r="JI1003" s="989"/>
      <c r="JJ1003" s="989"/>
      <c r="JK1003" s="989"/>
      <c r="JL1003" s="989"/>
      <c r="JM1003" s="989"/>
      <c r="JN1003" s="989"/>
      <c r="JO1003" s="989"/>
      <c r="JP1003" s="989"/>
      <c r="JQ1003" s="989"/>
      <c r="JR1003" s="989"/>
      <c r="JS1003" s="989"/>
      <c r="JT1003" s="989"/>
      <c r="JU1003" s="989"/>
      <c r="JV1003" s="989"/>
      <c r="JW1003" s="989"/>
      <c r="JX1003" s="989"/>
      <c r="JY1003" s="989"/>
      <c r="JZ1003" s="989"/>
      <c r="KA1003" s="989"/>
      <c r="KB1003" s="990"/>
    </row>
    <row r="1004" spans="2:288" ht="15" customHeight="1" x14ac:dyDescent="0.25">
      <c r="B1004" s="1590" t="s">
        <v>1930</v>
      </c>
      <c r="C1004" s="1588" t="str">
        <v/>
      </c>
      <c r="D1004" s="1588" t="str">
        <v/>
      </c>
      <c r="E1004" s="1588" t="str">
        <v/>
      </c>
      <c r="F1004" s="1588" t="str">
        <v/>
      </c>
      <c r="G1004" s="1588" t="str">
        <v/>
      </c>
      <c r="H1004" s="989"/>
      <c r="I1004" s="989"/>
      <c r="J1004" s="989"/>
      <c r="K1004" s="989"/>
      <c r="L1004" s="989"/>
      <c r="M1004" s="989"/>
      <c r="N1004" s="989"/>
      <c r="O1004" s="989"/>
      <c r="P1004" s="989"/>
      <c r="Q1004" s="989"/>
      <c r="R1004" s="989"/>
      <c r="S1004" s="989"/>
      <c r="T1004" s="989"/>
      <c r="U1004" s="989"/>
      <c r="V1004" s="989"/>
      <c r="W1004" s="989"/>
      <c r="X1004" s="989"/>
      <c r="Y1004" s="989"/>
      <c r="Z1004" s="989"/>
      <c r="AA1004" s="989"/>
      <c r="AB1004" s="989"/>
      <c r="AC1004" s="989"/>
      <c r="AD1004" s="989"/>
      <c r="AE1004" s="989"/>
      <c r="AF1004" s="989"/>
      <c r="AG1004" s="989"/>
      <c r="AH1004" s="989"/>
      <c r="AI1004" s="989"/>
      <c r="AJ1004" s="989"/>
      <c r="AK1004" s="989"/>
      <c r="AL1004" s="989"/>
      <c r="AM1004" s="989"/>
      <c r="AN1004" s="989"/>
      <c r="AO1004" s="989"/>
      <c r="AP1004" s="989"/>
      <c r="AQ1004" s="989"/>
      <c r="AR1004" s="989"/>
      <c r="AS1004" s="989"/>
      <c r="AT1004" s="989"/>
      <c r="AU1004" s="989"/>
      <c r="AV1004" s="989"/>
      <c r="AW1004" s="989"/>
      <c r="AX1004" s="989"/>
      <c r="AY1004" s="989"/>
      <c r="AZ1004" s="989"/>
      <c r="BA1004" s="989"/>
      <c r="BB1004" s="989"/>
      <c r="BC1004" s="989"/>
      <c r="BD1004" s="989"/>
      <c r="BE1004" s="989"/>
      <c r="BF1004" s="989"/>
      <c r="BG1004" s="989"/>
      <c r="BH1004" s="989"/>
      <c r="BI1004" s="989"/>
      <c r="BJ1004" s="989"/>
      <c r="BK1004" s="989"/>
      <c r="BL1004" s="989"/>
      <c r="BM1004" s="989"/>
      <c r="BN1004" s="989"/>
      <c r="BO1004" s="989"/>
      <c r="BP1004" s="989"/>
      <c r="BQ1004" s="989"/>
      <c r="BR1004" s="989"/>
      <c r="BS1004" s="989"/>
      <c r="BT1004" s="989"/>
      <c r="BU1004" s="989"/>
      <c r="BV1004" s="989"/>
      <c r="BW1004" s="989"/>
      <c r="BX1004" s="989"/>
      <c r="BY1004" s="989"/>
      <c r="BZ1004" s="989"/>
      <c r="CA1004" s="989"/>
      <c r="CB1004" s="989"/>
      <c r="CC1004" s="989"/>
      <c r="CD1004" s="989"/>
      <c r="CE1004" s="989"/>
      <c r="CF1004" s="989"/>
      <c r="CG1004" s="989"/>
      <c r="CH1004" s="989"/>
      <c r="CI1004" s="989"/>
      <c r="CJ1004" s="989"/>
      <c r="CK1004" s="989"/>
      <c r="CL1004" s="989"/>
      <c r="CM1004" s="989"/>
      <c r="CN1004" s="989"/>
      <c r="CO1004" s="989"/>
      <c r="CP1004" s="989"/>
      <c r="CQ1004" s="989"/>
      <c r="CR1004" s="989"/>
      <c r="CS1004" s="989"/>
      <c r="CT1004" s="989"/>
      <c r="CU1004" s="989"/>
      <c r="CV1004" s="989"/>
      <c r="CW1004" s="989"/>
      <c r="CX1004" s="989"/>
      <c r="CY1004" s="989"/>
      <c r="CZ1004" s="989"/>
      <c r="DA1004" s="989"/>
      <c r="DB1004" s="989"/>
      <c r="DC1004" s="989"/>
      <c r="DD1004" s="989"/>
      <c r="DE1004" s="989"/>
      <c r="DF1004" s="989"/>
      <c r="DG1004" s="989"/>
      <c r="DH1004" s="989"/>
      <c r="DI1004" s="989"/>
      <c r="DJ1004" s="989"/>
      <c r="DK1004" s="989"/>
      <c r="DL1004" s="989"/>
      <c r="DM1004" s="989"/>
      <c r="DN1004" s="989"/>
      <c r="DO1004" s="989"/>
      <c r="DP1004" s="989"/>
      <c r="DQ1004" s="989"/>
      <c r="DR1004" s="989"/>
      <c r="DS1004" s="989"/>
      <c r="DT1004" s="989"/>
      <c r="DU1004" s="989"/>
      <c r="DV1004" s="989"/>
      <c r="DW1004" s="989"/>
      <c r="DX1004" s="989"/>
      <c r="DY1004" s="989"/>
      <c r="DZ1004" s="989"/>
      <c r="EA1004" s="989"/>
      <c r="EB1004" s="989"/>
      <c r="EC1004" s="989"/>
      <c r="ED1004" s="989"/>
      <c r="EE1004" s="989"/>
      <c r="EF1004" s="989"/>
      <c r="EG1004" s="989"/>
      <c r="EH1004" s="989"/>
      <c r="EI1004" s="989"/>
      <c r="EJ1004" s="989"/>
      <c r="EK1004" s="989"/>
      <c r="EL1004" s="989"/>
      <c r="EM1004" s="989"/>
      <c r="EN1004" s="989"/>
      <c r="EO1004" s="989"/>
      <c r="EP1004" s="989"/>
      <c r="EQ1004" s="989"/>
      <c r="ER1004" s="989"/>
      <c r="ES1004" s="989"/>
      <c r="ET1004" s="989"/>
      <c r="EU1004" s="989"/>
      <c r="EV1004" s="989"/>
      <c r="EW1004" s="989"/>
      <c r="EX1004" s="989"/>
      <c r="EY1004" s="989"/>
      <c r="EZ1004" s="989"/>
      <c r="FA1004" s="989"/>
      <c r="FB1004" s="989"/>
      <c r="FC1004" s="989"/>
      <c r="FD1004" s="989"/>
      <c r="FE1004" s="989"/>
      <c r="FF1004" s="989"/>
      <c r="FG1004" s="989"/>
      <c r="FH1004" s="989"/>
      <c r="FI1004" s="989"/>
      <c r="FJ1004" s="989"/>
      <c r="FK1004" s="989"/>
      <c r="FL1004" s="989"/>
      <c r="FM1004" s="989"/>
      <c r="FN1004" s="989"/>
      <c r="FO1004" s="989"/>
      <c r="FP1004" s="989"/>
      <c r="FQ1004" s="989"/>
      <c r="FR1004" s="989"/>
      <c r="FS1004" s="989"/>
      <c r="FT1004" s="989"/>
      <c r="FU1004" s="989"/>
      <c r="FV1004" s="989"/>
      <c r="FW1004" s="989"/>
      <c r="FX1004" s="989"/>
      <c r="FY1004" s="989"/>
      <c r="FZ1004" s="989"/>
      <c r="GA1004" s="989"/>
      <c r="GB1004" s="989"/>
      <c r="GC1004" s="989"/>
      <c r="GD1004" s="989"/>
      <c r="GE1004" s="989"/>
      <c r="GF1004" s="989"/>
      <c r="GG1004" s="989"/>
      <c r="GH1004" s="989"/>
      <c r="GI1004" s="989"/>
      <c r="GJ1004" s="989"/>
      <c r="GK1004" s="989"/>
      <c r="GL1004" s="989"/>
      <c r="GM1004" s="989"/>
      <c r="GN1004" s="989"/>
      <c r="GO1004" s="989"/>
      <c r="GP1004" s="989"/>
      <c r="GQ1004" s="989"/>
      <c r="GR1004" s="989"/>
      <c r="GS1004" s="989"/>
      <c r="GT1004" s="989"/>
      <c r="GU1004" s="989"/>
      <c r="GV1004" s="989"/>
      <c r="GW1004" s="989"/>
      <c r="GX1004" s="989"/>
      <c r="GY1004" s="989"/>
      <c r="GZ1004" s="989"/>
      <c r="HA1004" s="989"/>
      <c r="HB1004" s="989"/>
      <c r="HC1004" s="989"/>
      <c r="HD1004" s="989"/>
      <c r="HE1004" s="989"/>
      <c r="HF1004" s="989"/>
      <c r="HG1004" s="989"/>
      <c r="HH1004" s="989"/>
      <c r="HI1004" s="989"/>
      <c r="HJ1004" s="989"/>
      <c r="HK1004" s="989"/>
      <c r="HL1004" s="989"/>
      <c r="HM1004" s="989"/>
      <c r="HN1004" s="989"/>
      <c r="HO1004" s="989"/>
      <c r="HP1004" s="989"/>
      <c r="HQ1004" s="989"/>
      <c r="HR1004" s="989"/>
      <c r="HS1004" s="989"/>
      <c r="HT1004" s="989"/>
      <c r="HU1004" s="989"/>
      <c r="HV1004" s="989"/>
      <c r="HW1004" s="989"/>
      <c r="HX1004" s="989"/>
      <c r="HY1004" s="989"/>
      <c r="HZ1004" s="989"/>
      <c r="IA1004" s="989"/>
      <c r="IB1004" s="989"/>
      <c r="IC1004" s="989"/>
      <c r="ID1004" s="989"/>
      <c r="IE1004" s="989"/>
      <c r="IF1004" s="989"/>
      <c r="IG1004" s="989"/>
      <c r="IH1004" s="989"/>
      <c r="II1004" s="989"/>
      <c r="IJ1004" s="989"/>
      <c r="IK1004" s="989"/>
      <c r="IL1004" s="989"/>
      <c r="IM1004" s="989"/>
      <c r="IN1004" s="989"/>
      <c r="IO1004" s="989"/>
      <c r="IP1004" s="989"/>
      <c r="IQ1004" s="989"/>
      <c r="IR1004" s="989"/>
      <c r="IS1004" s="989"/>
      <c r="IT1004" s="989"/>
      <c r="IU1004" s="989"/>
      <c r="IV1004" s="989"/>
      <c r="IW1004" s="989"/>
      <c r="IX1004" s="989"/>
      <c r="IY1004" s="989"/>
      <c r="IZ1004" s="989"/>
      <c r="JA1004" s="989"/>
      <c r="JB1004" s="989"/>
      <c r="JC1004" s="989"/>
      <c r="JD1004" s="989"/>
      <c r="JE1004" s="989"/>
      <c r="JF1004" s="989"/>
      <c r="JG1004" s="989"/>
      <c r="JH1004" s="989"/>
      <c r="JI1004" s="989"/>
      <c r="JJ1004" s="989"/>
      <c r="JK1004" s="989"/>
      <c r="JL1004" s="989"/>
      <c r="JM1004" s="989"/>
      <c r="JN1004" s="989"/>
      <c r="JO1004" s="989"/>
      <c r="JP1004" s="989"/>
      <c r="JQ1004" s="989"/>
      <c r="JR1004" s="989"/>
      <c r="JS1004" s="989"/>
      <c r="JT1004" s="989"/>
      <c r="JU1004" s="989"/>
      <c r="JV1004" s="989"/>
      <c r="JW1004" s="989"/>
      <c r="JX1004" s="989"/>
      <c r="JY1004" s="989"/>
      <c r="JZ1004" s="989"/>
      <c r="KA1004" s="989"/>
      <c r="KB1004" s="990"/>
    </row>
    <row r="1005" spans="2:288" ht="15" customHeight="1" x14ac:dyDescent="0.25">
      <c r="B1005" s="1590" t="s">
        <v>1931</v>
      </c>
      <c r="C1005" s="1588" t="str">
        <v/>
      </c>
      <c r="D1005" s="1588" t="str">
        <v/>
      </c>
      <c r="E1005" s="1588" t="str">
        <v/>
      </c>
      <c r="F1005" s="1588" t="str">
        <v/>
      </c>
      <c r="G1005" s="1588" t="str">
        <v/>
      </c>
      <c r="H1005" s="989"/>
      <c r="I1005" s="989"/>
      <c r="J1005" s="989"/>
      <c r="K1005" s="989"/>
      <c r="L1005" s="989"/>
      <c r="M1005" s="989"/>
      <c r="N1005" s="989"/>
      <c r="O1005" s="989"/>
      <c r="P1005" s="989"/>
      <c r="Q1005" s="989"/>
      <c r="R1005" s="989"/>
      <c r="S1005" s="989"/>
      <c r="T1005" s="989"/>
      <c r="U1005" s="989"/>
      <c r="V1005" s="989"/>
      <c r="W1005" s="989"/>
      <c r="X1005" s="989"/>
      <c r="Y1005" s="989"/>
      <c r="Z1005" s="989"/>
      <c r="AA1005" s="989"/>
      <c r="AB1005" s="989"/>
      <c r="AC1005" s="989"/>
      <c r="AD1005" s="989"/>
      <c r="AE1005" s="989"/>
      <c r="AF1005" s="989"/>
      <c r="AG1005" s="989"/>
      <c r="AH1005" s="989"/>
      <c r="AI1005" s="989"/>
      <c r="AJ1005" s="989"/>
      <c r="AK1005" s="989"/>
      <c r="AL1005" s="989"/>
      <c r="AM1005" s="989"/>
      <c r="AN1005" s="989"/>
      <c r="AO1005" s="989"/>
      <c r="AP1005" s="989"/>
      <c r="AQ1005" s="989"/>
      <c r="AR1005" s="989"/>
      <c r="AS1005" s="989"/>
      <c r="AT1005" s="989"/>
      <c r="AU1005" s="989"/>
      <c r="AV1005" s="989"/>
      <c r="AW1005" s="989"/>
      <c r="AX1005" s="989"/>
      <c r="AY1005" s="989"/>
      <c r="AZ1005" s="989"/>
      <c r="BA1005" s="989"/>
      <c r="BB1005" s="989"/>
      <c r="BC1005" s="989"/>
      <c r="BD1005" s="989"/>
      <c r="BE1005" s="989"/>
      <c r="BF1005" s="989"/>
      <c r="BG1005" s="989"/>
      <c r="BH1005" s="989"/>
      <c r="BI1005" s="989"/>
      <c r="BJ1005" s="989"/>
      <c r="BK1005" s="989"/>
      <c r="BL1005" s="989"/>
      <c r="BM1005" s="989"/>
      <c r="BN1005" s="989"/>
      <c r="BO1005" s="989"/>
      <c r="BP1005" s="989"/>
      <c r="BQ1005" s="989"/>
      <c r="BR1005" s="989"/>
      <c r="BS1005" s="989"/>
      <c r="BT1005" s="989"/>
      <c r="BU1005" s="989"/>
      <c r="BV1005" s="989"/>
      <c r="BW1005" s="989"/>
      <c r="BX1005" s="989"/>
      <c r="BY1005" s="989"/>
      <c r="BZ1005" s="989"/>
      <c r="CA1005" s="989"/>
      <c r="CB1005" s="989"/>
      <c r="CC1005" s="989"/>
      <c r="CD1005" s="989"/>
      <c r="CE1005" s="989"/>
      <c r="CF1005" s="989"/>
      <c r="CG1005" s="989"/>
      <c r="CH1005" s="989"/>
      <c r="CI1005" s="989"/>
      <c r="CJ1005" s="989"/>
      <c r="CK1005" s="989"/>
      <c r="CL1005" s="989"/>
      <c r="CM1005" s="989"/>
      <c r="CN1005" s="989"/>
      <c r="CO1005" s="989"/>
      <c r="CP1005" s="989"/>
      <c r="CQ1005" s="989"/>
      <c r="CR1005" s="989"/>
      <c r="CS1005" s="989"/>
      <c r="CT1005" s="989"/>
      <c r="CU1005" s="989"/>
      <c r="CV1005" s="989"/>
      <c r="CW1005" s="989"/>
      <c r="CX1005" s="989"/>
      <c r="CY1005" s="989"/>
      <c r="CZ1005" s="989"/>
      <c r="DA1005" s="989"/>
      <c r="DB1005" s="989"/>
      <c r="DC1005" s="989"/>
      <c r="DD1005" s="989"/>
      <c r="DE1005" s="989"/>
      <c r="DF1005" s="989"/>
      <c r="DG1005" s="989"/>
      <c r="DH1005" s="989"/>
      <c r="DI1005" s="989"/>
      <c r="DJ1005" s="989"/>
      <c r="DK1005" s="989"/>
      <c r="DL1005" s="989"/>
      <c r="DM1005" s="989"/>
      <c r="DN1005" s="989"/>
      <c r="DO1005" s="989"/>
      <c r="DP1005" s="989"/>
      <c r="DQ1005" s="989"/>
      <c r="DR1005" s="989"/>
      <c r="DS1005" s="989"/>
      <c r="DT1005" s="989"/>
      <c r="DU1005" s="989"/>
      <c r="DV1005" s="989"/>
      <c r="DW1005" s="989"/>
      <c r="DX1005" s="989"/>
      <c r="DY1005" s="989"/>
      <c r="DZ1005" s="989"/>
      <c r="EA1005" s="989"/>
      <c r="EB1005" s="989"/>
      <c r="EC1005" s="989"/>
      <c r="ED1005" s="989"/>
      <c r="EE1005" s="989"/>
      <c r="EF1005" s="989"/>
      <c r="EG1005" s="989"/>
      <c r="EH1005" s="989"/>
      <c r="EI1005" s="989"/>
      <c r="EJ1005" s="989"/>
      <c r="EK1005" s="989"/>
      <c r="EL1005" s="989"/>
      <c r="EM1005" s="989"/>
      <c r="EN1005" s="989"/>
      <c r="EO1005" s="989"/>
      <c r="EP1005" s="989"/>
      <c r="EQ1005" s="989"/>
      <c r="ER1005" s="989"/>
      <c r="ES1005" s="989"/>
      <c r="ET1005" s="989"/>
      <c r="EU1005" s="989"/>
      <c r="EV1005" s="989"/>
      <c r="EW1005" s="989"/>
      <c r="EX1005" s="989"/>
      <c r="EY1005" s="989"/>
      <c r="EZ1005" s="989"/>
      <c r="FA1005" s="989"/>
      <c r="FB1005" s="989"/>
      <c r="FC1005" s="989"/>
      <c r="FD1005" s="989"/>
      <c r="FE1005" s="989"/>
      <c r="FF1005" s="989"/>
      <c r="FG1005" s="989"/>
      <c r="FH1005" s="989"/>
      <c r="FI1005" s="989"/>
      <c r="FJ1005" s="989"/>
      <c r="FK1005" s="989"/>
      <c r="FL1005" s="989"/>
      <c r="FM1005" s="989"/>
      <c r="FN1005" s="989"/>
      <c r="FO1005" s="989"/>
      <c r="FP1005" s="989"/>
      <c r="FQ1005" s="989"/>
      <c r="FR1005" s="989"/>
      <c r="FS1005" s="989"/>
      <c r="FT1005" s="989"/>
      <c r="FU1005" s="989"/>
      <c r="FV1005" s="989"/>
      <c r="FW1005" s="989"/>
      <c r="FX1005" s="989"/>
      <c r="FY1005" s="989"/>
      <c r="FZ1005" s="989"/>
      <c r="GA1005" s="989"/>
      <c r="GB1005" s="989"/>
      <c r="GC1005" s="989"/>
      <c r="GD1005" s="989"/>
      <c r="GE1005" s="989"/>
      <c r="GF1005" s="989"/>
      <c r="GG1005" s="989"/>
      <c r="GH1005" s="989"/>
      <c r="GI1005" s="989"/>
      <c r="GJ1005" s="989"/>
      <c r="GK1005" s="989"/>
      <c r="GL1005" s="989"/>
      <c r="GM1005" s="989"/>
      <c r="GN1005" s="989"/>
      <c r="GO1005" s="989"/>
      <c r="GP1005" s="989"/>
      <c r="GQ1005" s="989"/>
      <c r="GR1005" s="989"/>
      <c r="GS1005" s="989"/>
      <c r="GT1005" s="989"/>
      <c r="GU1005" s="989"/>
      <c r="GV1005" s="989"/>
      <c r="GW1005" s="989"/>
      <c r="GX1005" s="989"/>
      <c r="GY1005" s="989"/>
      <c r="GZ1005" s="989"/>
      <c r="HA1005" s="989"/>
      <c r="HB1005" s="989"/>
      <c r="HC1005" s="989"/>
      <c r="HD1005" s="989"/>
      <c r="HE1005" s="989"/>
      <c r="HF1005" s="989"/>
      <c r="HG1005" s="989"/>
      <c r="HH1005" s="989"/>
      <c r="HI1005" s="989"/>
      <c r="HJ1005" s="989"/>
      <c r="HK1005" s="989"/>
      <c r="HL1005" s="989"/>
      <c r="HM1005" s="989"/>
      <c r="HN1005" s="989"/>
      <c r="HO1005" s="989"/>
      <c r="HP1005" s="989"/>
      <c r="HQ1005" s="989"/>
      <c r="HR1005" s="989"/>
      <c r="HS1005" s="989"/>
      <c r="HT1005" s="989"/>
      <c r="HU1005" s="989"/>
      <c r="HV1005" s="989"/>
      <c r="HW1005" s="989"/>
      <c r="HX1005" s="989"/>
      <c r="HY1005" s="989"/>
      <c r="HZ1005" s="989"/>
      <c r="IA1005" s="989"/>
      <c r="IB1005" s="989"/>
      <c r="IC1005" s="989"/>
      <c r="ID1005" s="989"/>
      <c r="IE1005" s="989"/>
      <c r="IF1005" s="989"/>
      <c r="IG1005" s="989"/>
      <c r="IH1005" s="989"/>
      <c r="II1005" s="989"/>
      <c r="IJ1005" s="989"/>
      <c r="IK1005" s="989"/>
      <c r="IL1005" s="989"/>
      <c r="IM1005" s="989"/>
      <c r="IN1005" s="989"/>
      <c r="IO1005" s="989"/>
      <c r="IP1005" s="989"/>
      <c r="IQ1005" s="989"/>
      <c r="IR1005" s="989"/>
      <c r="IS1005" s="989"/>
      <c r="IT1005" s="989"/>
      <c r="IU1005" s="989"/>
      <c r="IV1005" s="989"/>
      <c r="IW1005" s="989"/>
      <c r="IX1005" s="989"/>
      <c r="IY1005" s="989"/>
      <c r="IZ1005" s="989"/>
      <c r="JA1005" s="989"/>
      <c r="JB1005" s="989"/>
      <c r="JC1005" s="989"/>
      <c r="JD1005" s="989"/>
      <c r="JE1005" s="989"/>
      <c r="JF1005" s="989"/>
      <c r="JG1005" s="989"/>
      <c r="JH1005" s="989"/>
      <c r="JI1005" s="989"/>
      <c r="JJ1005" s="989"/>
      <c r="JK1005" s="989"/>
      <c r="JL1005" s="989"/>
      <c r="JM1005" s="989"/>
      <c r="JN1005" s="989"/>
      <c r="JO1005" s="989"/>
      <c r="JP1005" s="989"/>
      <c r="JQ1005" s="989"/>
      <c r="JR1005" s="989"/>
      <c r="JS1005" s="989"/>
      <c r="JT1005" s="989"/>
      <c r="JU1005" s="989"/>
      <c r="JV1005" s="989"/>
      <c r="JW1005" s="989"/>
      <c r="JX1005" s="989"/>
      <c r="JY1005" s="989"/>
      <c r="JZ1005" s="989"/>
      <c r="KA1005" s="989"/>
      <c r="KB1005" s="990"/>
    </row>
    <row r="1006" spans="2:288" ht="15" customHeight="1" x14ac:dyDescent="0.25">
      <c r="B1006" s="1590" t="s">
        <v>1932</v>
      </c>
      <c r="C1006" s="1588" t="str">
        <v/>
      </c>
      <c r="D1006" s="1588" t="str">
        <v/>
      </c>
      <c r="E1006" s="1588" t="str">
        <v/>
      </c>
      <c r="F1006" s="1588" t="str">
        <v/>
      </c>
      <c r="G1006" s="1588" t="str">
        <v/>
      </c>
      <c r="H1006" s="989"/>
      <c r="I1006" s="989"/>
      <c r="J1006" s="989"/>
      <c r="K1006" s="989"/>
      <c r="L1006" s="989"/>
      <c r="M1006" s="989"/>
      <c r="N1006" s="989"/>
      <c r="O1006" s="989"/>
      <c r="P1006" s="989"/>
      <c r="Q1006" s="989"/>
      <c r="R1006" s="989"/>
      <c r="S1006" s="989"/>
      <c r="T1006" s="989"/>
      <c r="U1006" s="989"/>
      <c r="V1006" s="989"/>
      <c r="W1006" s="989"/>
      <c r="X1006" s="989"/>
      <c r="Y1006" s="989"/>
      <c r="Z1006" s="989"/>
      <c r="AA1006" s="989"/>
      <c r="AB1006" s="989"/>
      <c r="AC1006" s="989"/>
      <c r="AD1006" s="989"/>
      <c r="AE1006" s="989"/>
      <c r="AF1006" s="989"/>
      <c r="AG1006" s="989"/>
      <c r="AH1006" s="989"/>
      <c r="AI1006" s="989"/>
      <c r="AJ1006" s="989"/>
      <c r="AK1006" s="989"/>
      <c r="AL1006" s="989"/>
      <c r="AM1006" s="989"/>
      <c r="AN1006" s="989"/>
      <c r="AO1006" s="989"/>
      <c r="AP1006" s="989"/>
      <c r="AQ1006" s="989"/>
      <c r="AR1006" s="989"/>
      <c r="AS1006" s="989"/>
      <c r="AT1006" s="989"/>
      <c r="AU1006" s="989"/>
      <c r="AV1006" s="989"/>
      <c r="AW1006" s="989"/>
      <c r="AX1006" s="989"/>
      <c r="AY1006" s="989"/>
      <c r="AZ1006" s="989"/>
      <c r="BA1006" s="989"/>
      <c r="BB1006" s="989"/>
      <c r="BC1006" s="989"/>
      <c r="BD1006" s="989"/>
      <c r="BE1006" s="989"/>
      <c r="BF1006" s="989"/>
      <c r="BG1006" s="989"/>
      <c r="BH1006" s="989"/>
      <c r="BI1006" s="989"/>
      <c r="BJ1006" s="989"/>
      <c r="BK1006" s="989"/>
      <c r="BL1006" s="989"/>
      <c r="BM1006" s="989"/>
      <c r="BN1006" s="989"/>
      <c r="BO1006" s="989"/>
      <c r="BP1006" s="989"/>
      <c r="BQ1006" s="989"/>
      <c r="BR1006" s="989"/>
      <c r="BS1006" s="989"/>
      <c r="BT1006" s="989"/>
      <c r="BU1006" s="989"/>
      <c r="BV1006" s="989"/>
      <c r="BW1006" s="989"/>
      <c r="BX1006" s="989"/>
      <c r="BY1006" s="989"/>
      <c r="BZ1006" s="989"/>
      <c r="CA1006" s="989"/>
      <c r="CB1006" s="989"/>
      <c r="CC1006" s="989"/>
      <c r="CD1006" s="989"/>
      <c r="CE1006" s="989"/>
      <c r="CF1006" s="989"/>
      <c r="CG1006" s="989"/>
      <c r="CH1006" s="989"/>
      <c r="CI1006" s="989"/>
      <c r="CJ1006" s="989"/>
      <c r="CK1006" s="989"/>
      <c r="CL1006" s="989"/>
      <c r="CM1006" s="989"/>
      <c r="CN1006" s="989"/>
      <c r="CO1006" s="989"/>
      <c r="CP1006" s="989"/>
      <c r="CQ1006" s="989"/>
      <c r="CR1006" s="989"/>
      <c r="CS1006" s="989"/>
      <c r="CT1006" s="989"/>
      <c r="CU1006" s="989"/>
      <c r="CV1006" s="989"/>
      <c r="CW1006" s="989"/>
      <c r="CX1006" s="989"/>
      <c r="CY1006" s="989"/>
      <c r="CZ1006" s="989"/>
      <c r="DA1006" s="989"/>
      <c r="DB1006" s="989"/>
      <c r="DC1006" s="989"/>
      <c r="DD1006" s="989"/>
      <c r="DE1006" s="989"/>
      <c r="DF1006" s="989"/>
      <c r="DG1006" s="989"/>
      <c r="DH1006" s="989"/>
      <c r="DI1006" s="989"/>
      <c r="DJ1006" s="989"/>
      <c r="DK1006" s="989"/>
      <c r="DL1006" s="989"/>
      <c r="DM1006" s="989"/>
      <c r="DN1006" s="989"/>
      <c r="DO1006" s="989"/>
      <c r="DP1006" s="989"/>
      <c r="DQ1006" s="989"/>
      <c r="DR1006" s="989"/>
      <c r="DS1006" s="989"/>
      <c r="DT1006" s="989"/>
      <c r="DU1006" s="989"/>
      <c r="DV1006" s="989"/>
      <c r="DW1006" s="989"/>
      <c r="DX1006" s="989"/>
      <c r="DY1006" s="989"/>
      <c r="DZ1006" s="989"/>
      <c r="EA1006" s="989"/>
      <c r="EB1006" s="989"/>
      <c r="EC1006" s="989"/>
      <c r="ED1006" s="989"/>
      <c r="EE1006" s="989"/>
      <c r="EF1006" s="989"/>
      <c r="EG1006" s="989"/>
      <c r="EH1006" s="989"/>
      <c r="EI1006" s="989"/>
      <c r="EJ1006" s="989"/>
      <c r="EK1006" s="989"/>
      <c r="EL1006" s="989"/>
      <c r="EM1006" s="989"/>
      <c r="EN1006" s="989"/>
      <c r="EO1006" s="989"/>
      <c r="EP1006" s="989"/>
      <c r="EQ1006" s="989"/>
      <c r="ER1006" s="989"/>
      <c r="ES1006" s="989"/>
      <c r="ET1006" s="989"/>
      <c r="EU1006" s="989"/>
      <c r="EV1006" s="989"/>
      <c r="EW1006" s="989"/>
      <c r="EX1006" s="989"/>
      <c r="EY1006" s="989"/>
      <c r="EZ1006" s="989"/>
      <c r="FA1006" s="989"/>
      <c r="FB1006" s="989"/>
      <c r="FC1006" s="989"/>
      <c r="FD1006" s="989"/>
      <c r="FE1006" s="989"/>
      <c r="FF1006" s="989"/>
      <c r="FG1006" s="989"/>
      <c r="FH1006" s="989"/>
      <c r="FI1006" s="989"/>
      <c r="FJ1006" s="989"/>
      <c r="FK1006" s="989"/>
      <c r="FL1006" s="989"/>
      <c r="FM1006" s="989"/>
      <c r="FN1006" s="989"/>
      <c r="FO1006" s="989"/>
      <c r="FP1006" s="989"/>
      <c r="FQ1006" s="989"/>
      <c r="FR1006" s="989"/>
      <c r="FS1006" s="989"/>
      <c r="FT1006" s="989"/>
      <c r="FU1006" s="989"/>
      <c r="FV1006" s="989"/>
      <c r="FW1006" s="989"/>
      <c r="FX1006" s="989"/>
      <c r="FY1006" s="989"/>
      <c r="FZ1006" s="989"/>
      <c r="GA1006" s="989"/>
      <c r="GB1006" s="989"/>
      <c r="GC1006" s="989"/>
      <c r="GD1006" s="989"/>
      <c r="GE1006" s="989"/>
      <c r="GF1006" s="989"/>
      <c r="GG1006" s="989"/>
      <c r="GH1006" s="989"/>
      <c r="GI1006" s="989"/>
      <c r="GJ1006" s="989"/>
      <c r="GK1006" s="989"/>
      <c r="GL1006" s="989"/>
      <c r="GM1006" s="989"/>
      <c r="GN1006" s="989"/>
      <c r="GO1006" s="989"/>
      <c r="GP1006" s="989"/>
      <c r="GQ1006" s="989"/>
      <c r="GR1006" s="989"/>
      <c r="GS1006" s="989"/>
      <c r="GT1006" s="989"/>
      <c r="GU1006" s="989"/>
      <c r="GV1006" s="989"/>
      <c r="GW1006" s="989"/>
      <c r="GX1006" s="989"/>
      <c r="GY1006" s="989"/>
      <c r="GZ1006" s="989"/>
      <c r="HA1006" s="989"/>
      <c r="HB1006" s="989"/>
      <c r="HC1006" s="989"/>
      <c r="HD1006" s="989"/>
      <c r="HE1006" s="989"/>
      <c r="HF1006" s="989"/>
      <c r="HG1006" s="989"/>
      <c r="HH1006" s="989"/>
      <c r="HI1006" s="989"/>
      <c r="HJ1006" s="989"/>
      <c r="HK1006" s="989"/>
      <c r="HL1006" s="989"/>
      <c r="HM1006" s="989"/>
      <c r="HN1006" s="989"/>
      <c r="HO1006" s="989"/>
      <c r="HP1006" s="989"/>
      <c r="HQ1006" s="989"/>
      <c r="HR1006" s="989"/>
      <c r="HS1006" s="989"/>
      <c r="HT1006" s="989"/>
      <c r="HU1006" s="989"/>
      <c r="HV1006" s="989"/>
      <c r="HW1006" s="989"/>
      <c r="HX1006" s="989"/>
      <c r="HY1006" s="989"/>
      <c r="HZ1006" s="989"/>
      <c r="IA1006" s="989"/>
      <c r="IB1006" s="989"/>
      <c r="IC1006" s="989"/>
      <c r="ID1006" s="989"/>
      <c r="IE1006" s="989"/>
      <c r="IF1006" s="989"/>
      <c r="IG1006" s="989"/>
      <c r="IH1006" s="989"/>
      <c r="II1006" s="989"/>
      <c r="IJ1006" s="989"/>
      <c r="IK1006" s="989"/>
      <c r="IL1006" s="989"/>
      <c r="IM1006" s="989"/>
      <c r="IN1006" s="989"/>
      <c r="IO1006" s="989"/>
      <c r="IP1006" s="989"/>
      <c r="IQ1006" s="989"/>
      <c r="IR1006" s="989"/>
      <c r="IS1006" s="989"/>
      <c r="IT1006" s="989"/>
      <c r="IU1006" s="989"/>
      <c r="IV1006" s="989"/>
      <c r="IW1006" s="989"/>
      <c r="IX1006" s="989"/>
      <c r="IY1006" s="989"/>
      <c r="IZ1006" s="989"/>
      <c r="JA1006" s="989"/>
      <c r="JB1006" s="989"/>
      <c r="JC1006" s="989"/>
      <c r="JD1006" s="989"/>
      <c r="JE1006" s="989"/>
      <c r="JF1006" s="989"/>
      <c r="JG1006" s="989"/>
      <c r="JH1006" s="989"/>
      <c r="JI1006" s="989"/>
      <c r="JJ1006" s="989"/>
      <c r="JK1006" s="989"/>
      <c r="JL1006" s="989"/>
      <c r="JM1006" s="989"/>
      <c r="JN1006" s="989"/>
      <c r="JO1006" s="989"/>
      <c r="JP1006" s="989"/>
      <c r="JQ1006" s="989"/>
      <c r="JR1006" s="989"/>
      <c r="JS1006" s="989"/>
      <c r="JT1006" s="989"/>
      <c r="JU1006" s="989"/>
      <c r="JV1006" s="989"/>
      <c r="JW1006" s="989"/>
      <c r="JX1006" s="989"/>
      <c r="JY1006" s="989"/>
      <c r="JZ1006" s="989"/>
      <c r="KA1006" s="989"/>
      <c r="KB1006" s="990"/>
    </row>
    <row r="1007" spans="2:288" ht="15" customHeight="1" x14ac:dyDescent="0.25">
      <c r="B1007" s="1590" t="s">
        <v>1933</v>
      </c>
      <c r="C1007" s="1588" t="str">
        <v/>
      </c>
      <c r="D1007" s="1588" t="str">
        <v/>
      </c>
      <c r="E1007" s="1588" t="str">
        <v/>
      </c>
      <c r="F1007" s="1588" t="str">
        <v/>
      </c>
      <c r="G1007" s="1588" t="str">
        <v/>
      </c>
      <c r="H1007" s="989"/>
      <c r="I1007" s="989"/>
      <c r="J1007" s="989"/>
      <c r="K1007" s="989"/>
      <c r="L1007" s="989"/>
      <c r="M1007" s="989"/>
      <c r="N1007" s="989"/>
      <c r="O1007" s="989"/>
      <c r="P1007" s="989"/>
      <c r="Q1007" s="989"/>
      <c r="R1007" s="989"/>
      <c r="S1007" s="989"/>
      <c r="T1007" s="989"/>
      <c r="U1007" s="989"/>
      <c r="V1007" s="989"/>
      <c r="W1007" s="989"/>
      <c r="X1007" s="989"/>
      <c r="Y1007" s="989"/>
      <c r="Z1007" s="989"/>
      <c r="AA1007" s="989"/>
      <c r="AB1007" s="989"/>
      <c r="AC1007" s="989"/>
      <c r="AD1007" s="989"/>
      <c r="AE1007" s="989"/>
      <c r="AF1007" s="989"/>
      <c r="AG1007" s="989"/>
      <c r="AH1007" s="989"/>
      <c r="AI1007" s="989"/>
      <c r="AJ1007" s="989"/>
      <c r="AK1007" s="989"/>
      <c r="AL1007" s="989"/>
      <c r="AM1007" s="989"/>
      <c r="AN1007" s="989"/>
      <c r="AO1007" s="989"/>
      <c r="AP1007" s="989"/>
      <c r="AQ1007" s="989"/>
      <c r="AR1007" s="989"/>
      <c r="AS1007" s="989"/>
      <c r="AT1007" s="989"/>
      <c r="AU1007" s="989"/>
      <c r="AV1007" s="989"/>
      <c r="AW1007" s="989"/>
      <c r="AX1007" s="989"/>
      <c r="AY1007" s="989"/>
      <c r="AZ1007" s="989"/>
      <c r="BA1007" s="989"/>
      <c r="BB1007" s="989"/>
      <c r="BC1007" s="989"/>
      <c r="BD1007" s="989"/>
      <c r="BE1007" s="989"/>
      <c r="BF1007" s="989"/>
      <c r="BG1007" s="989"/>
      <c r="BH1007" s="989"/>
      <c r="BI1007" s="989"/>
      <c r="BJ1007" s="989"/>
      <c r="BK1007" s="989"/>
      <c r="BL1007" s="989"/>
      <c r="BM1007" s="989"/>
      <c r="BN1007" s="989"/>
      <c r="BO1007" s="989"/>
      <c r="BP1007" s="989"/>
      <c r="BQ1007" s="989"/>
      <c r="BR1007" s="989"/>
      <c r="BS1007" s="989"/>
      <c r="BT1007" s="989"/>
      <c r="BU1007" s="989"/>
      <c r="BV1007" s="989"/>
      <c r="BW1007" s="989"/>
      <c r="BX1007" s="989"/>
      <c r="BY1007" s="989"/>
      <c r="BZ1007" s="989"/>
      <c r="CA1007" s="989"/>
      <c r="CB1007" s="989"/>
      <c r="CC1007" s="989"/>
      <c r="CD1007" s="989"/>
      <c r="CE1007" s="989"/>
      <c r="CF1007" s="989"/>
      <c r="CG1007" s="989"/>
      <c r="CH1007" s="989"/>
      <c r="CI1007" s="989"/>
      <c r="CJ1007" s="989"/>
      <c r="CK1007" s="989"/>
      <c r="CL1007" s="989"/>
      <c r="CM1007" s="989"/>
      <c r="CN1007" s="989"/>
      <c r="CO1007" s="989"/>
      <c r="CP1007" s="989"/>
      <c r="CQ1007" s="989"/>
      <c r="CR1007" s="989"/>
      <c r="CS1007" s="989"/>
      <c r="CT1007" s="989"/>
      <c r="CU1007" s="989"/>
      <c r="CV1007" s="989"/>
      <c r="CW1007" s="989"/>
      <c r="CX1007" s="989"/>
      <c r="CY1007" s="989"/>
      <c r="CZ1007" s="989"/>
      <c r="DA1007" s="989"/>
      <c r="DB1007" s="989"/>
      <c r="DC1007" s="989"/>
      <c r="DD1007" s="989"/>
      <c r="DE1007" s="989"/>
      <c r="DF1007" s="989"/>
      <c r="DG1007" s="989"/>
      <c r="DH1007" s="989"/>
      <c r="DI1007" s="989"/>
      <c r="DJ1007" s="989"/>
      <c r="DK1007" s="989"/>
      <c r="DL1007" s="989"/>
      <c r="DM1007" s="989"/>
      <c r="DN1007" s="989"/>
      <c r="DO1007" s="989"/>
      <c r="DP1007" s="989"/>
      <c r="DQ1007" s="989"/>
      <c r="DR1007" s="989"/>
      <c r="DS1007" s="989"/>
      <c r="DT1007" s="989"/>
      <c r="DU1007" s="989"/>
      <c r="DV1007" s="989"/>
      <c r="DW1007" s="989"/>
      <c r="DX1007" s="989"/>
      <c r="DY1007" s="989"/>
      <c r="DZ1007" s="989"/>
      <c r="EA1007" s="989"/>
      <c r="EB1007" s="989"/>
      <c r="EC1007" s="989"/>
      <c r="ED1007" s="989"/>
      <c r="EE1007" s="989"/>
      <c r="EF1007" s="989"/>
      <c r="EG1007" s="989"/>
      <c r="EH1007" s="989"/>
      <c r="EI1007" s="989"/>
      <c r="EJ1007" s="989"/>
      <c r="EK1007" s="989"/>
      <c r="EL1007" s="989"/>
      <c r="EM1007" s="989"/>
      <c r="EN1007" s="989"/>
      <c r="EO1007" s="989"/>
      <c r="EP1007" s="989"/>
      <c r="EQ1007" s="989"/>
      <c r="ER1007" s="989"/>
      <c r="ES1007" s="989"/>
      <c r="ET1007" s="989"/>
      <c r="EU1007" s="989"/>
      <c r="EV1007" s="989"/>
      <c r="EW1007" s="989"/>
      <c r="EX1007" s="989"/>
      <c r="EY1007" s="989"/>
      <c r="EZ1007" s="989"/>
      <c r="FA1007" s="989"/>
      <c r="FB1007" s="989"/>
      <c r="FC1007" s="989"/>
      <c r="FD1007" s="989"/>
      <c r="FE1007" s="989"/>
      <c r="FF1007" s="989"/>
      <c r="FG1007" s="989"/>
      <c r="FH1007" s="989"/>
      <c r="FI1007" s="989"/>
      <c r="FJ1007" s="989"/>
      <c r="FK1007" s="989"/>
      <c r="FL1007" s="989"/>
      <c r="FM1007" s="989"/>
      <c r="FN1007" s="989"/>
      <c r="FO1007" s="989"/>
      <c r="FP1007" s="989"/>
      <c r="FQ1007" s="989"/>
      <c r="FR1007" s="989"/>
      <c r="FS1007" s="989"/>
      <c r="FT1007" s="989"/>
      <c r="FU1007" s="989"/>
      <c r="FV1007" s="989"/>
      <c r="FW1007" s="989"/>
      <c r="FX1007" s="989"/>
      <c r="FY1007" s="989"/>
      <c r="FZ1007" s="989"/>
      <c r="GA1007" s="989"/>
      <c r="GB1007" s="989"/>
      <c r="GC1007" s="989"/>
      <c r="GD1007" s="989"/>
      <c r="GE1007" s="989"/>
      <c r="GF1007" s="989"/>
      <c r="GG1007" s="989"/>
      <c r="GH1007" s="989"/>
      <c r="GI1007" s="989"/>
      <c r="GJ1007" s="989"/>
      <c r="GK1007" s="989"/>
      <c r="GL1007" s="989"/>
      <c r="GM1007" s="989"/>
      <c r="GN1007" s="989"/>
      <c r="GO1007" s="989"/>
      <c r="GP1007" s="989"/>
      <c r="GQ1007" s="989"/>
      <c r="GR1007" s="989"/>
      <c r="GS1007" s="989"/>
      <c r="GT1007" s="989"/>
      <c r="GU1007" s="989"/>
      <c r="GV1007" s="989"/>
      <c r="GW1007" s="989"/>
      <c r="GX1007" s="989"/>
      <c r="GY1007" s="989"/>
      <c r="GZ1007" s="989"/>
      <c r="HA1007" s="989"/>
      <c r="HB1007" s="989"/>
      <c r="HC1007" s="989"/>
      <c r="HD1007" s="989"/>
      <c r="HE1007" s="989"/>
      <c r="HF1007" s="989"/>
      <c r="HG1007" s="989"/>
      <c r="HH1007" s="989"/>
      <c r="HI1007" s="989"/>
      <c r="HJ1007" s="989"/>
      <c r="HK1007" s="989"/>
      <c r="HL1007" s="989"/>
      <c r="HM1007" s="989"/>
      <c r="HN1007" s="989"/>
      <c r="HO1007" s="989"/>
      <c r="HP1007" s="989"/>
      <c r="HQ1007" s="989"/>
      <c r="HR1007" s="989"/>
      <c r="HS1007" s="989"/>
      <c r="HT1007" s="989"/>
      <c r="HU1007" s="989"/>
      <c r="HV1007" s="989"/>
      <c r="HW1007" s="989"/>
      <c r="HX1007" s="989"/>
      <c r="HY1007" s="989"/>
      <c r="HZ1007" s="989"/>
      <c r="IA1007" s="989"/>
      <c r="IB1007" s="989"/>
      <c r="IC1007" s="989"/>
      <c r="ID1007" s="989"/>
      <c r="IE1007" s="989"/>
      <c r="IF1007" s="989"/>
      <c r="IG1007" s="989"/>
      <c r="IH1007" s="989"/>
      <c r="II1007" s="989"/>
      <c r="IJ1007" s="989"/>
      <c r="IK1007" s="989"/>
      <c r="IL1007" s="989"/>
      <c r="IM1007" s="989"/>
      <c r="IN1007" s="989"/>
      <c r="IO1007" s="989"/>
      <c r="IP1007" s="989"/>
      <c r="IQ1007" s="989"/>
      <c r="IR1007" s="989"/>
      <c r="IS1007" s="989"/>
      <c r="IT1007" s="989"/>
      <c r="IU1007" s="989"/>
      <c r="IV1007" s="989"/>
      <c r="IW1007" s="989"/>
      <c r="IX1007" s="989"/>
      <c r="IY1007" s="989"/>
      <c r="IZ1007" s="989"/>
      <c r="JA1007" s="989"/>
      <c r="JB1007" s="989"/>
      <c r="JC1007" s="989"/>
      <c r="JD1007" s="989"/>
      <c r="JE1007" s="989"/>
      <c r="JF1007" s="989"/>
      <c r="JG1007" s="989"/>
      <c r="JH1007" s="989"/>
      <c r="JI1007" s="989"/>
      <c r="JJ1007" s="989"/>
      <c r="JK1007" s="989"/>
      <c r="JL1007" s="989"/>
      <c r="JM1007" s="989"/>
      <c r="JN1007" s="989"/>
      <c r="JO1007" s="989"/>
      <c r="JP1007" s="989"/>
      <c r="JQ1007" s="989"/>
      <c r="JR1007" s="989"/>
      <c r="JS1007" s="989"/>
      <c r="JT1007" s="989"/>
      <c r="JU1007" s="989"/>
      <c r="JV1007" s="989"/>
      <c r="JW1007" s="989"/>
      <c r="JX1007" s="989"/>
      <c r="JY1007" s="989"/>
      <c r="JZ1007" s="989"/>
      <c r="KA1007" s="989"/>
      <c r="KB1007" s="990"/>
    </row>
    <row r="1008" spans="2:288" ht="15" customHeight="1" x14ac:dyDescent="0.25">
      <c r="B1008" s="1590" t="s">
        <v>1934</v>
      </c>
      <c r="C1008" s="1588" t="str">
        <v/>
      </c>
      <c r="D1008" s="1588" t="str">
        <v/>
      </c>
      <c r="E1008" s="1588" t="str">
        <v/>
      </c>
      <c r="F1008" s="1588" t="str">
        <v/>
      </c>
      <c r="G1008" s="1588" t="str">
        <v/>
      </c>
      <c r="H1008" s="989"/>
      <c r="I1008" s="989"/>
      <c r="J1008" s="989"/>
      <c r="K1008" s="989"/>
      <c r="L1008" s="989"/>
      <c r="M1008" s="989"/>
      <c r="N1008" s="989"/>
      <c r="O1008" s="989"/>
      <c r="P1008" s="989"/>
      <c r="Q1008" s="989"/>
      <c r="R1008" s="989"/>
      <c r="S1008" s="989"/>
      <c r="T1008" s="989"/>
      <c r="U1008" s="989"/>
      <c r="V1008" s="989"/>
      <c r="W1008" s="989"/>
      <c r="X1008" s="989"/>
      <c r="Y1008" s="989"/>
      <c r="Z1008" s="989"/>
      <c r="AA1008" s="989"/>
      <c r="AB1008" s="989"/>
      <c r="AC1008" s="989"/>
      <c r="AD1008" s="989"/>
      <c r="AE1008" s="989"/>
      <c r="AF1008" s="989"/>
      <c r="AG1008" s="989"/>
      <c r="AH1008" s="989"/>
      <c r="AI1008" s="989"/>
      <c r="AJ1008" s="989"/>
      <c r="AK1008" s="989"/>
      <c r="AL1008" s="989"/>
      <c r="AM1008" s="989"/>
      <c r="AN1008" s="989"/>
      <c r="AO1008" s="989"/>
      <c r="AP1008" s="989"/>
      <c r="AQ1008" s="989"/>
      <c r="AR1008" s="989"/>
      <c r="AS1008" s="989"/>
      <c r="AT1008" s="989"/>
      <c r="AU1008" s="989"/>
      <c r="AV1008" s="989"/>
      <c r="AW1008" s="989"/>
      <c r="AX1008" s="989"/>
      <c r="AY1008" s="989"/>
      <c r="AZ1008" s="989"/>
      <c r="BA1008" s="989"/>
      <c r="BB1008" s="989"/>
      <c r="BC1008" s="989"/>
      <c r="BD1008" s="989"/>
      <c r="BE1008" s="989"/>
      <c r="BF1008" s="989"/>
      <c r="BG1008" s="989"/>
      <c r="BH1008" s="989"/>
      <c r="BI1008" s="989"/>
      <c r="BJ1008" s="989"/>
      <c r="BK1008" s="989"/>
      <c r="BL1008" s="989"/>
      <c r="BM1008" s="989"/>
      <c r="BN1008" s="989"/>
      <c r="BO1008" s="989"/>
      <c r="BP1008" s="989"/>
      <c r="BQ1008" s="989"/>
      <c r="BR1008" s="989"/>
      <c r="BS1008" s="989"/>
      <c r="BT1008" s="989"/>
      <c r="BU1008" s="989"/>
      <c r="BV1008" s="989"/>
      <c r="BW1008" s="989"/>
      <c r="BX1008" s="989"/>
      <c r="BY1008" s="989"/>
      <c r="BZ1008" s="989"/>
      <c r="CA1008" s="989"/>
      <c r="CB1008" s="989"/>
      <c r="CC1008" s="989"/>
      <c r="CD1008" s="989"/>
      <c r="CE1008" s="989"/>
      <c r="CF1008" s="989"/>
      <c r="CG1008" s="989"/>
      <c r="CH1008" s="989"/>
      <c r="CI1008" s="989"/>
      <c r="CJ1008" s="989"/>
      <c r="CK1008" s="989"/>
      <c r="CL1008" s="989"/>
      <c r="CM1008" s="989"/>
      <c r="CN1008" s="989"/>
      <c r="CO1008" s="989"/>
      <c r="CP1008" s="989"/>
      <c r="CQ1008" s="989"/>
      <c r="CR1008" s="989"/>
      <c r="CS1008" s="989"/>
      <c r="CT1008" s="989"/>
      <c r="CU1008" s="989"/>
      <c r="CV1008" s="989"/>
      <c r="CW1008" s="989"/>
      <c r="CX1008" s="989"/>
      <c r="CY1008" s="989"/>
      <c r="CZ1008" s="989"/>
      <c r="DA1008" s="989"/>
      <c r="DB1008" s="989"/>
      <c r="DC1008" s="989"/>
      <c r="DD1008" s="989"/>
      <c r="DE1008" s="989"/>
      <c r="DF1008" s="989"/>
      <c r="DG1008" s="989"/>
      <c r="DH1008" s="989"/>
      <c r="DI1008" s="989"/>
      <c r="DJ1008" s="989"/>
      <c r="DK1008" s="989"/>
      <c r="DL1008" s="989"/>
      <c r="DM1008" s="989"/>
      <c r="DN1008" s="989"/>
      <c r="DO1008" s="989"/>
      <c r="DP1008" s="989"/>
      <c r="DQ1008" s="989"/>
      <c r="DR1008" s="989"/>
      <c r="DS1008" s="989"/>
      <c r="DT1008" s="989"/>
      <c r="DU1008" s="989"/>
      <c r="DV1008" s="989"/>
      <c r="DW1008" s="989"/>
      <c r="DX1008" s="989"/>
      <c r="DY1008" s="989"/>
      <c r="DZ1008" s="989"/>
      <c r="EA1008" s="989"/>
      <c r="EB1008" s="989"/>
      <c r="EC1008" s="989"/>
      <c r="ED1008" s="989"/>
      <c r="EE1008" s="989"/>
      <c r="EF1008" s="989"/>
      <c r="EG1008" s="989"/>
      <c r="EH1008" s="989"/>
      <c r="EI1008" s="989"/>
      <c r="EJ1008" s="989"/>
      <c r="EK1008" s="989"/>
      <c r="EL1008" s="989"/>
      <c r="EM1008" s="989"/>
      <c r="EN1008" s="989"/>
      <c r="EO1008" s="989"/>
      <c r="EP1008" s="989"/>
      <c r="EQ1008" s="989"/>
      <c r="ER1008" s="989"/>
      <c r="ES1008" s="989"/>
      <c r="ET1008" s="989"/>
      <c r="EU1008" s="989"/>
      <c r="EV1008" s="989"/>
      <c r="EW1008" s="989"/>
      <c r="EX1008" s="989"/>
      <c r="EY1008" s="989"/>
      <c r="EZ1008" s="989"/>
      <c r="FA1008" s="989"/>
      <c r="FB1008" s="989"/>
      <c r="FC1008" s="989"/>
      <c r="FD1008" s="989"/>
      <c r="FE1008" s="989"/>
      <c r="FF1008" s="989"/>
      <c r="FG1008" s="989"/>
      <c r="FH1008" s="989"/>
      <c r="FI1008" s="989"/>
      <c r="FJ1008" s="989"/>
      <c r="FK1008" s="989"/>
      <c r="FL1008" s="989"/>
      <c r="FM1008" s="989"/>
      <c r="FN1008" s="989"/>
      <c r="FO1008" s="989"/>
      <c r="FP1008" s="989"/>
      <c r="FQ1008" s="989"/>
      <c r="FR1008" s="989"/>
      <c r="FS1008" s="989"/>
      <c r="FT1008" s="989"/>
      <c r="FU1008" s="989"/>
      <c r="FV1008" s="989"/>
      <c r="FW1008" s="989"/>
      <c r="FX1008" s="989"/>
      <c r="FY1008" s="989"/>
      <c r="FZ1008" s="989"/>
      <c r="GA1008" s="989"/>
      <c r="GB1008" s="989"/>
      <c r="GC1008" s="989"/>
      <c r="GD1008" s="989"/>
      <c r="GE1008" s="989"/>
      <c r="GF1008" s="989"/>
      <c r="GG1008" s="989"/>
      <c r="GH1008" s="989"/>
      <c r="GI1008" s="989"/>
      <c r="GJ1008" s="989"/>
      <c r="GK1008" s="989"/>
      <c r="GL1008" s="989"/>
      <c r="GM1008" s="989"/>
      <c r="GN1008" s="989"/>
      <c r="GO1008" s="989"/>
      <c r="GP1008" s="989"/>
      <c r="GQ1008" s="989"/>
      <c r="GR1008" s="989"/>
      <c r="GS1008" s="989"/>
      <c r="GT1008" s="989"/>
      <c r="GU1008" s="989"/>
      <c r="GV1008" s="989"/>
      <c r="GW1008" s="989"/>
      <c r="GX1008" s="989"/>
      <c r="GY1008" s="989"/>
      <c r="GZ1008" s="989"/>
      <c r="HA1008" s="989"/>
      <c r="HB1008" s="989"/>
      <c r="HC1008" s="989"/>
      <c r="HD1008" s="989"/>
      <c r="HE1008" s="989"/>
      <c r="HF1008" s="989"/>
      <c r="HG1008" s="989"/>
      <c r="HH1008" s="989"/>
      <c r="HI1008" s="989"/>
      <c r="HJ1008" s="989"/>
      <c r="HK1008" s="989"/>
      <c r="HL1008" s="989"/>
      <c r="HM1008" s="989"/>
      <c r="HN1008" s="989"/>
      <c r="HO1008" s="989"/>
      <c r="HP1008" s="989"/>
      <c r="HQ1008" s="989"/>
      <c r="HR1008" s="989"/>
      <c r="HS1008" s="989"/>
      <c r="HT1008" s="989"/>
      <c r="HU1008" s="989"/>
      <c r="HV1008" s="989"/>
      <c r="HW1008" s="989"/>
      <c r="HX1008" s="989"/>
      <c r="HY1008" s="989"/>
      <c r="HZ1008" s="989"/>
      <c r="IA1008" s="989"/>
      <c r="IB1008" s="989"/>
      <c r="IC1008" s="989"/>
      <c r="ID1008" s="989"/>
      <c r="IE1008" s="989"/>
      <c r="IF1008" s="989"/>
      <c r="IG1008" s="989"/>
      <c r="IH1008" s="989"/>
      <c r="II1008" s="989"/>
      <c r="IJ1008" s="989"/>
      <c r="IK1008" s="989"/>
      <c r="IL1008" s="989"/>
      <c r="IM1008" s="989"/>
      <c r="IN1008" s="989"/>
      <c r="IO1008" s="989"/>
      <c r="IP1008" s="989"/>
      <c r="IQ1008" s="989"/>
      <c r="IR1008" s="989"/>
      <c r="IS1008" s="989"/>
      <c r="IT1008" s="989"/>
      <c r="IU1008" s="989"/>
      <c r="IV1008" s="989"/>
      <c r="IW1008" s="989"/>
      <c r="IX1008" s="989"/>
      <c r="IY1008" s="989"/>
      <c r="IZ1008" s="989"/>
      <c r="JA1008" s="989"/>
      <c r="JB1008" s="989"/>
      <c r="JC1008" s="989"/>
      <c r="JD1008" s="989"/>
      <c r="JE1008" s="989"/>
      <c r="JF1008" s="989"/>
      <c r="JG1008" s="989"/>
      <c r="JH1008" s="989"/>
      <c r="JI1008" s="989"/>
      <c r="JJ1008" s="989"/>
      <c r="JK1008" s="989"/>
      <c r="JL1008" s="989"/>
      <c r="JM1008" s="989"/>
      <c r="JN1008" s="989"/>
      <c r="JO1008" s="989"/>
      <c r="JP1008" s="989"/>
      <c r="JQ1008" s="989"/>
      <c r="JR1008" s="989"/>
      <c r="JS1008" s="989"/>
      <c r="JT1008" s="989"/>
      <c r="JU1008" s="989"/>
      <c r="JV1008" s="989"/>
      <c r="JW1008" s="989"/>
      <c r="JX1008" s="989"/>
      <c r="JY1008" s="989"/>
      <c r="JZ1008" s="989"/>
      <c r="KA1008" s="989"/>
      <c r="KB1008" s="990"/>
    </row>
    <row r="1009" spans="2:288" ht="15" customHeight="1" x14ac:dyDescent="0.25">
      <c r="B1009" s="1590" t="s">
        <v>1935</v>
      </c>
      <c r="C1009" s="1588" t="str">
        <v/>
      </c>
      <c r="D1009" s="1588" t="str">
        <v/>
      </c>
      <c r="E1009" s="1588" t="str">
        <v/>
      </c>
      <c r="F1009" s="1588" t="str">
        <v/>
      </c>
      <c r="G1009" s="1588" t="str">
        <v/>
      </c>
      <c r="H1009" s="989"/>
      <c r="I1009" s="989"/>
      <c r="J1009" s="989"/>
      <c r="K1009" s="989"/>
      <c r="L1009" s="989"/>
      <c r="M1009" s="989"/>
      <c r="N1009" s="989"/>
      <c r="O1009" s="989"/>
      <c r="P1009" s="989"/>
      <c r="Q1009" s="989"/>
      <c r="R1009" s="989"/>
      <c r="S1009" s="989"/>
      <c r="T1009" s="989"/>
      <c r="U1009" s="989"/>
      <c r="V1009" s="989"/>
      <c r="W1009" s="989"/>
      <c r="X1009" s="989"/>
      <c r="Y1009" s="989"/>
      <c r="Z1009" s="989"/>
      <c r="AA1009" s="989"/>
      <c r="AB1009" s="989"/>
      <c r="AC1009" s="989"/>
      <c r="AD1009" s="989"/>
      <c r="AE1009" s="989"/>
      <c r="AF1009" s="989"/>
      <c r="AG1009" s="989"/>
      <c r="AH1009" s="989"/>
      <c r="AI1009" s="989"/>
      <c r="AJ1009" s="989"/>
      <c r="AK1009" s="989"/>
      <c r="AL1009" s="989"/>
      <c r="AM1009" s="989"/>
      <c r="AN1009" s="989"/>
      <c r="AO1009" s="989"/>
      <c r="AP1009" s="989"/>
      <c r="AQ1009" s="989"/>
      <c r="AR1009" s="989"/>
      <c r="AS1009" s="989"/>
      <c r="AT1009" s="989"/>
      <c r="AU1009" s="989"/>
      <c r="AV1009" s="989"/>
      <c r="AW1009" s="989"/>
      <c r="AX1009" s="989"/>
      <c r="AY1009" s="989"/>
      <c r="AZ1009" s="989"/>
      <c r="BA1009" s="989"/>
      <c r="BB1009" s="989"/>
      <c r="BC1009" s="989"/>
      <c r="BD1009" s="989"/>
      <c r="BE1009" s="989"/>
      <c r="BF1009" s="989"/>
      <c r="BG1009" s="989"/>
      <c r="BH1009" s="989"/>
      <c r="BI1009" s="989"/>
      <c r="BJ1009" s="989"/>
      <c r="BK1009" s="989"/>
      <c r="BL1009" s="989"/>
      <c r="BM1009" s="989"/>
      <c r="BN1009" s="989"/>
      <c r="BO1009" s="989"/>
      <c r="BP1009" s="989"/>
      <c r="BQ1009" s="989"/>
      <c r="BR1009" s="989"/>
      <c r="BS1009" s="989"/>
      <c r="BT1009" s="989"/>
      <c r="BU1009" s="989"/>
      <c r="BV1009" s="989"/>
      <c r="BW1009" s="989"/>
      <c r="BX1009" s="989"/>
      <c r="BY1009" s="989"/>
      <c r="BZ1009" s="989"/>
      <c r="CA1009" s="989"/>
      <c r="CB1009" s="989"/>
      <c r="CC1009" s="989"/>
      <c r="CD1009" s="989"/>
      <c r="CE1009" s="989"/>
      <c r="CF1009" s="989"/>
      <c r="CG1009" s="989"/>
      <c r="CH1009" s="989"/>
      <c r="CI1009" s="989"/>
      <c r="CJ1009" s="989"/>
      <c r="CK1009" s="989"/>
      <c r="CL1009" s="989"/>
      <c r="CM1009" s="989"/>
      <c r="CN1009" s="989"/>
      <c r="CO1009" s="989"/>
      <c r="CP1009" s="989"/>
      <c r="CQ1009" s="989"/>
      <c r="CR1009" s="989"/>
      <c r="CS1009" s="989"/>
      <c r="CT1009" s="989"/>
      <c r="CU1009" s="989"/>
      <c r="CV1009" s="989"/>
      <c r="CW1009" s="989"/>
      <c r="CX1009" s="989"/>
      <c r="CY1009" s="989"/>
      <c r="CZ1009" s="989"/>
      <c r="DA1009" s="989"/>
      <c r="DB1009" s="989"/>
      <c r="DC1009" s="989"/>
      <c r="DD1009" s="989"/>
      <c r="DE1009" s="989"/>
      <c r="DF1009" s="989"/>
      <c r="DG1009" s="989"/>
      <c r="DH1009" s="989"/>
      <c r="DI1009" s="989"/>
      <c r="DJ1009" s="989"/>
      <c r="DK1009" s="989"/>
      <c r="DL1009" s="989"/>
      <c r="DM1009" s="989"/>
      <c r="DN1009" s="989"/>
      <c r="DO1009" s="989"/>
      <c r="DP1009" s="989"/>
      <c r="DQ1009" s="989"/>
      <c r="DR1009" s="989"/>
      <c r="DS1009" s="989"/>
      <c r="DT1009" s="989"/>
      <c r="DU1009" s="989"/>
      <c r="DV1009" s="989"/>
      <c r="DW1009" s="989"/>
      <c r="DX1009" s="989"/>
      <c r="DY1009" s="989"/>
      <c r="DZ1009" s="989"/>
      <c r="EA1009" s="989"/>
      <c r="EB1009" s="989"/>
      <c r="EC1009" s="989"/>
      <c r="ED1009" s="989"/>
      <c r="EE1009" s="989"/>
      <c r="EF1009" s="989"/>
      <c r="EG1009" s="989"/>
      <c r="EH1009" s="989"/>
      <c r="EI1009" s="989"/>
      <c r="EJ1009" s="989"/>
      <c r="EK1009" s="989"/>
      <c r="EL1009" s="989"/>
      <c r="EM1009" s="989"/>
      <c r="EN1009" s="989"/>
      <c r="EO1009" s="989"/>
      <c r="EP1009" s="989"/>
      <c r="EQ1009" s="989"/>
      <c r="ER1009" s="989"/>
      <c r="ES1009" s="989"/>
      <c r="ET1009" s="989"/>
      <c r="EU1009" s="989"/>
      <c r="EV1009" s="989"/>
      <c r="EW1009" s="989"/>
      <c r="EX1009" s="989"/>
      <c r="EY1009" s="989"/>
      <c r="EZ1009" s="989"/>
      <c r="FA1009" s="989"/>
      <c r="FB1009" s="989"/>
      <c r="FC1009" s="989"/>
      <c r="FD1009" s="989"/>
      <c r="FE1009" s="989"/>
      <c r="FF1009" s="989"/>
      <c r="FG1009" s="989"/>
      <c r="FH1009" s="989"/>
      <c r="FI1009" s="989"/>
      <c r="FJ1009" s="989"/>
      <c r="FK1009" s="989"/>
      <c r="FL1009" s="989"/>
      <c r="FM1009" s="989"/>
      <c r="FN1009" s="989"/>
      <c r="FO1009" s="989"/>
      <c r="FP1009" s="989"/>
      <c r="FQ1009" s="989"/>
      <c r="FR1009" s="989"/>
      <c r="FS1009" s="989"/>
      <c r="FT1009" s="989"/>
      <c r="FU1009" s="989"/>
      <c r="FV1009" s="989"/>
      <c r="FW1009" s="989"/>
      <c r="FX1009" s="989"/>
      <c r="FY1009" s="989"/>
      <c r="FZ1009" s="989"/>
      <c r="GA1009" s="989"/>
      <c r="GB1009" s="989"/>
      <c r="GC1009" s="989"/>
      <c r="GD1009" s="989"/>
      <c r="GE1009" s="989"/>
      <c r="GF1009" s="989"/>
      <c r="GG1009" s="989"/>
      <c r="GH1009" s="989"/>
      <c r="GI1009" s="989"/>
      <c r="GJ1009" s="989"/>
      <c r="GK1009" s="989"/>
      <c r="GL1009" s="989"/>
      <c r="GM1009" s="989"/>
      <c r="GN1009" s="989"/>
      <c r="GO1009" s="989"/>
      <c r="GP1009" s="989"/>
      <c r="GQ1009" s="989"/>
      <c r="GR1009" s="989"/>
      <c r="GS1009" s="989"/>
      <c r="GT1009" s="989"/>
      <c r="GU1009" s="989"/>
      <c r="GV1009" s="989"/>
      <c r="GW1009" s="989"/>
      <c r="GX1009" s="989"/>
      <c r="GY1009" s="989"/>
      <c r="GZ1009" s="989"/>
      <c r="HA1009" s="989"/>
      <c r="HB1009" s="989"/>
      <c r="HC1009" s="989"/>
      <c r="HD1009" s="989"/>
      <c r="HE1009" s="989"/>
      <c r="HF1009" s="989"/>
      <c r="HG1009" s="989"/>
      <c r="HH1009" s="989"/>
      <c r="HI1009" s="989"/>
      <c r="HJ1009" s="989"/>
      <c r="HK1009" s="989"/>
      <c r="HL1009" s="989"/>
      <c r="HM1009" s="989"/>
      <c r="HN1009" s="989"/>
      <c r="HO1009" s="989"/>
      <c r="HP1009" s="989"/>
      <c r="HQ1009" s="989"/>
      <c r="HR1009" s="989"/>
      <c r="HS1009" s="989"/>
      <c r="HT1009" s="989"/>
      <c r="HU1009" s="989"/>
      <c r="HV1009" s="989"/>
      <c r="HW1009" s="989"/>
      <c r="HX1009" s="989"/>
      <c r="HY1009" s="989"/>
      <c r="HZ1009" s="989"/>
      <c r="IA1009" s="989"/>
      <c r="IB1009" s="989"/>
      <c r="IC1009" s="989"/>
      <c r="ID1009" s="989"/>
      <c r="IE1009" s="989"/>
      <c r="IF1009" s="989"/>
      <c r="IG1009" s="989"/>
      <c r="IH1009" s="989"/>
      <c r="II1009" s="989"/>
      <c r="IJ1009" s="989"/>
      <c r="IK1009" s="989"/>
      <c r="IL1009" s="989"/>
      <c r="IM1009" s="989"/>
      <c r="IN1009" s="989"/>
      <c r="IO1009" s="989"/>
      <c r="IP1009" s="989"/>
      <c r="IQ1009" s="989"/>
      <c r="IR1009" s="989"/>
      <c r="IS1009" s="989"/>
      <c r="IT1009" s="989"/>
      <c r="IU1009" s="989"/>
      <c r="IV1009" s="989"/>
      <c r="IW1009" s="989"/>
      <c r="IX1009" s="989"/>
      <c r="IY1009" s="989"/>
      <c r="IZ1009" s="989"/>
      <c r="JA1009" s="989"/>
      <c r="JB1009" s="989"/>
      <c r="JC1009" s="989"/>
      <c r="JD1009" s="989"/>
      <c r="JE1009" s="989"/>
      <c r="JF1009" s="989"/>
      <c r="JG1009" s="989"/>
      <c r="JH1009" s="989"/>
      <c r="JI1009" s="989"/>
      <c r="JJ1009" s="989"/>
      <c r="JK1009" s="989"/>
      <c r="JL1009" s="989"/>
      <c r="JM1009" s="989"/>
      <c r="JN1009" s="989"/>
      <c r="JO1009" s="989"/>
      <c r="JP1009" s="989"/>
      <c r="JQ1009" s="989"/>
      <c r="JR1009" s="989"/>
      <c r="JS1009" s="989"/>
      <c r="JT1009" s="989"/>
      <c r="JU1009" s="989"/>
      <c r="JV1009" s="989"/>
      <c r="JW1009" s="989"/>
      <c r="JX1009" s="989"/>
      <c r="JY1009" s="989"/>
      <c r="JZ1009" s="989"/>
      <c r="KA1009" s="989"/>
      <c r="KB1009" s="990"/>
    </row>
    <row r="1010" spans="2:288" ht="15" customHeight="1" x14ac:dyDescent="0.25">
      <c r="B1010" s="1590" t="s">
        <v>1936</v>
      </c>
      <c r="C1010" s="1588" t="str">
        <v/>
      </c>
      <c r="D1010" s="1588" t="str">
        <v/>
      </c>
      <c r="E1010" s="1588" t="str">
        <v/>
      </c>
      <c r="F1010" s="1588" t="str">
        <v/>
      </c>
      <c r="G1010" s="1588" t="str">
        <v/>
      </c>
      <c r="H1010" s="989"/>
      <c r="I1010" s="989"/>
      <c r="J1010" s="989"/>
      <c r="K1010" s="989"/>
      <c r="L1010" s="989"/>
      <c r="M1010" s="989"/>
      <c r="N1010" s="989"/>
      <c r="O1010" s="989"/>
      <c r="P1010" s="989"/>
      <c r="Q1010" s="989"/>
      <c r="R1010" s="989"/>
      <c r="S1010" s="989"/>
      <c r="T1010" s="989"/>
      <c r="U1010" s="989"/>
      <c r="V1010" s="989"/>
      <c r="W1010" s="989"/>
      <c r="X1010" s="989"/>
      <c r="Y1010" s="989"/>
      <c r="Z1010" s="989"/>
      <c r="AA1010" s="989"/>
      <c r="AB1010" s="989"/>
      <c r="AC1010" s="989"/>
      <c r="AD1010" s="989"/>
      <c r="AE1010" s="989"/>
      <c r="AF1010" s="989"/>
      <c r="AG1010" s="989"/>
      <c r="AH1010" s="989"/>
      <c r="AI1010" s="989"/>
      <c r="AJ1010" s="989"/>
      <c r="AK1010" s="989"/>
      <c r="AL1010" s="989"/>
      <c r="AM1010" s="989"/>
      <c r="AN1010" s="989"/>
      <c r="AO1010" s="989"/>
      <c r="AP1010" s="989"/>
      <c r="AQ1010" s="989"/>
      <c r="AR1010" s="989"/>
      <c r="AS1010" s="989"/>
      <c r="AT1010" s="989"/>
      <c r="AU1010" s="989"/>
      <c r="AV1010" s="989"/>
      <c r="AW1010" s="989"/>
      <c r="AX1010" s="989"/>
      <c r="AY1010" s="989"/>
      <c r="AZ1010" s="989"/>
      <c r="BA1010" s="989"/>
      <c r="BB1010" s="989"/>
      <c r="BC1010" s="989"/>
      <c r="BD1010" s="989"/>
      <c r="BE1010" s="989"/>
      <c r="BF1010" s="989"/>
      <c r="BG1010" s="989"/>
      <c r="BH1010" s="989"/>
      <c r="BI1010" s="989"/>
      <c r="BJ1010" s="989"/>
      <c r="BK1010" s="989"/>
      <c r="BL1010" s="989"/>
      <c r="BM1010" s="989"/>
      <c r="BN1010" s="989"/>
      <c r="BO1010" s="989"/>
      <c r="BP1010" s="989"/>
      <c r="BQ1010" s="989"/>
      <c r="BR1010" s="989"/>
      <c r="BS1010" s="989"/>
      <c r="BT1010" s="989"/>
      <c r="BU1010" s="989"/>
      <c r="BV1010" s="989"/>
      <c r="BW1010" s="989"/>
      <c r="BX1010" s="989"/>
      <c r="BY1010" s="989"/>
      <c r="BZ1010" s="989"/>
      <c r="CA1010" s="989"/>
      <c r="CB1010" s="989"/>
      <c r="CC1010" s="989"/>
      <c r="CD1010" s="989"/>
      <c r="CE1010" s="989"/>
      <c r="CF1010" s="989"/>
      <c r="CG1010" s="989"/>
      <c r="CH1010" s="989"/>
      <c r="CI1010" s="989"/>
      <c r="CJ1010" s="989"/>
      <c r="CK1010" s="989"/>
      <c r="CL1010" s="989"/>
      <c r="CM1010" s="989"/>
      <c r="CN1010" s="989"/>
      <c r="CO1010" s="989"/>
      <c r="CP1010" s="989"/>
      <c r="CQ1010" s="989"/>
      <c r="CR1010" s="989"/>
      <c r="CS1010" s="989"/>
      <c r="CT1010" s="989"/>
      <c r="CU1010" s="989"/>
      <c r="CV1010" s="989"/>
      <c r="CW1010" s="989"/>
      <c r="CX1010" s="989"/>
      <c r="CY1010" s="989"/>
      <c r="CZ1010" s="989"/>
      <c r="DA1010" s="989"/>
      <c r="DB1010" s="989"/>
      <c r="DC1010" s="989"/>
      <c r="DD1010" s="989"/>
      <c r="DE1010" s="989"/>
      <c r="DF1010" s="989"/>
      <c r="DG1010" s="989"/>
      <c r="DH1010" s="989"/>
      <c r="DI1010" s="989"/>
      <c r="DJ1010" s="989"/>
      <c r="DK1010" s="989"/>
      <c r="DL1010" s="989"/>
      <c r="DM1010" s="989"/>
      <c r="DN1010" s="989"/>
      <c r="DO1010" s="989"/>
      <c r="DP1010" s="989"/>
      <c r="DQ1010" s="989"/>
      <c r="DR1010" s="989"/>
      <c r="DS1010" s="989"/>
      <c r="DT1010" s="989"/>
      <c r="DU1010" s="989"/>
      <c r="DV1010" s="989"/>
      <c r="DW1010" s="989"/>
      <c r="DX1010" s="989"/>
      <c r="DY1010" s="989"/>
      <c r="DZ1010" s="989"/>
      <c r="EA1010" s="989"/>
      <c r="EB1010" s="989"/>
      <c r="EC1010" s="989"/>
      <c r="ED1010" s="989"/>
      <c r="EE1010" s="989"/>
      <c r="EF1010" s="989"/>
      <c r="EG1010" s="989"/>
      <c r="EH1010" s="989"/>
      <c r="EI1010" s="989"/>
      <c r="EJ1010" s="989"/>
      <c r="EK1010" s="989"/>
      <c r="EL1010" s="989"/>
      <c r="EM1010" s="989"/>
      <c r="EN1010" s="989"/>
      <c r="EO1010" s="989"/>
      <c r="EP1010" s="989"/>
      <c r="EQ1010" s="989"/>
      <c r="ER1010" s="989"/>
      <c r="ES1010" s="989"/>
      <c r="ET1010" s="989"/>
      <c r="EU1010" s="989"/>
      <c r="EV1010" s="989"/>
      <c r="EW1010" s="989"/>
      <c r="EX1010" s="989"/>
      <c r="EY1010" s="989"/>
      <c r="EZ1010" s="989"/>
      <c r="FA1010" s="989"/>
      <c r="FB1010" s="989"/>
      <c r="FC1010" s="989"/>
      <c r="FD1010" s="989"/>
      <c r="FE1010" s="989"/>
      <c r="FF1010" s="989"/>
      <c r="FG1010" s="989"/>
      <c r="FH1010" s="989"/>
      <c r="FI1010" s="989"/>
      <c r="FJ1010" s="989"/>
      <c r="FK1010" s="989"/>
      <c r="FL1010" s="989"/>
      <c r="FM1010" s="989"/>
      <c r="FN1010" s="989"/>
      <c r="FO1010" s="989"/>
      <c r="FP1010" s="989"/>
      <c r="FQ1010" s="989"/>
      <c r="FR1010" s="989"/>
      <c r="FS1010" s="989"/>
      <c r="FT1010" s="989"/>
      <c r="FU1010" s="989"/>
      <c r="FV1010" s="989"/>
      <c r="FW1010" s="989"/>
      <c r="FX1010" s="989"/>
      <c r="FY1010" s="989"/>
      <c r="FZ1010" s="989"/>
      <c r="GA1010" s="989"/>
      <c r="GB1010" s="989"/>
      <c r="GC1010" s="989"/>
      <c r="GD1010" s="989"/>
      <c r="GE1010" s="989"/>
      <c r="GF1010" s="989"/>
      <c r="GG1010" s="989"/>
      <c r="GH1010" s="989"/>
      <c r="GI1010" s="989"/>
      <c r="GJ1010" s="989"/>
      <c r="GK1010" s="989"/>
      <c r="GL1010" s="989"/>
      <c r="GM1010" s="989"/>
      <c r="GN1010" s="989"/>
      <c r="GO1010" s="989"/>
      <c r="GP1010" s="989"/>
      <c r="GQ1010" s="989"/>
      <c r="GR1010" s="989"/>
      <c r="GS1010" s="989"/>
      <c r="GT1010" s="989"/>
      <c r="GU1010" s="989"/>
      <c r="GV1010" s="989"/>
      <c r="GW1010" s="989"/>
      <c r="GX1010" s="989"/>
      <c r="GY1010" s="989"/>
      <c r="GZ1010" s="989"/>
      <c r="HA1010" s="989"/>
      <c r="HB1010" s="989"/>
      <c r="HC1010" s="989"/>
      <c r="HD1010" s="989"/>
      <c r="HE1010" s="989"/>
      <c r="HF1010" s="989"/>
      <c r="HG1010" s="989"/>
      <c r="HH1010" s="989"/>
      <c r="HI1010" s="989"/>
      <c r="HJ1010" s="989"/>
      <c r="HK1010" s="989"/>
      <c r="HL1010" s="989"/>
      <c r="HM1010" s="989"/>
      <c r="HN1010" s="989"/>
      <c r="HO1010" s="989"/>
      <c r="HP1010" s="989"/>
      <c r="HQ1010" s="989"/>
      <c r="HR1010" s="989"/>
      <c r="HS1010" s="989"/>
      <c r="HT1010" s="989"/>
      <c r="HU1010" s="989"/>
      <c r="HV1010" s="989"/>
      <c r="HW1010" s="989"/>
      <c r="HX1010" s="989"/>
      <c r="HY1010" s="989"/>
      <c r="HZ1010" s="989"/>
      <c r="IA1010" s="989"/>
      <c r="IB1010" s="989"/>
      <c r="IC1010" s="989"/>
      <c r="ID1010" s="989"/>
      <c r="IE1010" s="989"/>
      <c r="IF1010" s="989"/>
      <c r="IG1010" s="989"/>
      <c r="IH1010" s="989"/>
      <c r="II1010" s="989"/>
      <c r="IJ1010" s="989"/>
      <c r="IK1010" s="989"/>
      <c r="IL1010" s="989"/>
      <c r="IM1010" s="989"/>
      <c r="IN1010" s="989"/>
      <c r="IO1010" s="989"/>
      <c r="IP1010" s="989"/>
      <c r="IQ1010" s="989"/>
      <c r="IR1010" s="989"/>
      <c r="IS1010" s="989"/>
      <c r="IT1010" s="989"/>
      <c r="IU1010" s="989"/>
      <c r="IV1010" s="989"/>
      <c r="IW1010" s="989"/>
      <c r="IX1010" s="989"/>
      <c r="IY1010" s="989"/>
      <c r="IZ1010" s="989"/>
      <c r="JA1010" s="989"/>
      <c r="JB1010" s="989"/>
      <c r="JC1010" s="989"/>
      <c r="JD1010" s="989"/>
      <c r="JE1010" s="989"/>
      <c r="JF1010" s="989"/>
      <c r="JG1010" s="989"/>
      <c r="JH1010" s="989"/>
      <c r="JI1010" s="989"/>
      <c r="JJ1010" s="989"/>
      <c r="JK1010" s="989"/>
      <c r="JL1010" s="989"/>
      <c r="JM1010" s="989"/>
      <c r="JN1010" s="989"/>
      <c r="JO1010" s="989"/>
      <c r="JP1010" s="989"/>
      <c r="JQ1010" s="989"/>
      <c r="JR1010" s="989"/>
      <c r="JS1010" s="989"/>
      <c r="JT1010" s="989"/>
      <c r="JU1010" s="989"/>
      <c r="JV1010" s="989"/>
      <c r="JW1010" s="989"/>
      <c r="JX1010" s="989"/>
      <c r="JY1010" s="989"/>
      <c r="JZ1010" s="989"/>
      <c r="KA1010" s="989"/>
      <c r="KB1010" s="990"/>
    </row>
    <row r="1011" spans="2:288" ht="15" customHeight="1" x14ac:dyDescent="0.25">
      <c r="B1011" s="1590" t="s">
        <v>1937</v>
      </c>
      <c r="C1011" s="1588" t="str">
        <v/>
      </c>
      <c r="D1011" s="1588" t="str">
        <v/>
      </c>
      <c r="E1011" s="1588" t="str">
        <v/>
      </c>
      <c r="F1011" s="1588" t="str">
        <v/>
      </c>
      <c r="G1011" s="1588" t="str">
        <v/>
      </c>
      <c r="H1011" s="989"/>
      <c r="I1011" s="989"/>
      <c r="J1011" s="989"/>
      <c r="K1011" s="989"/>
      <c r="L1011" s="989"/>
      <c r="M1011" s="989"/>
      <c r="N1011" s="989"/>
      <c r="O1011" s="989"/>
      <c r="P1011" s="989"/>
      <c r="Q1011" s="989"/>
      <c r="R1011" s="989"/>
      <c r="S1011" s="989"/>
      <c r="T1011" s="989"/>
      <c r="U1011" s="989"/>
      <c r="V1011" s="989"/>
      <c r="W1011" s="989"/>
      <c r="X1011" s="989"/>
      <c r="Y1011" s="989"/>
      <c r="Z1011" s="989"/>
      <c r="AA1011" s="989"/>
      <c r="AB1011" s="989"/>
      <c r="AC1011" s="989"/>
      <c r="AD1011" s="989"/>
      <c r="AE1011" s="989"/>
      <c r="AF1011" s="989"/>
      <c r="AG1011" s="989"/>
      <c r="AH1011" s="989"/>
      <c r="AI1011" s="989"/>
      <c r="AJ1011" s="989"/>
      <c r="AK1011" s="989"/>
      <c r="AL1011" s="989"/>
      <c r="AM1011" s="989"/>
      <c r="AN1011" s="989"/>
      <c r="AO1011" s="989"/>
      <c r="AP1011" s="989"/>
      <c r="AQ1011" s="989"/>
      <c r="AR1011" s="989"/>
      <c r="AS1011" s="989"/>
      <c r="AT1011" s="989"/>
      <c r="AU1011" s="989"/>
      <c r="AV1011" s="989"/>
      <c r="AW1011" s="989"/>
      <c r="AX1011" s="989"/>
      <c r="AY1011" s="989"/>
      <c r="AZ1011" s="989"/>
      <c r="BA1011" s="989"/>
      <c r="BB1011" s="989"/>
      <c r="BC1011" s="989"/>
      <c r="BD1011" s="989"/>
      <c r="BE1011" s="989"/>
      <c r="BF1011" s="989"/>
      <c r="BG1011" s="989"/>
      <c r="BH1011" s="989"/>
      <c r="BI1011" s="989"/>
      <c r="BJ1011" s="989"/>
      <c r="BK1011" s="989"/>
      <c r="BL1011" s="989"/>
      <c r="BM1011" s="989"/>
      <c r="BN1011" s="989"/>
      <c r="BO1011" s="989"/>
      <c r="BP1011" s="989"/>
      <c r="BQ1011" s="989"/>
      <c r="BR1011" s="989"/>
      <c r="BS1011" s="989"/>
      <c r="BT1011" s="989"/>
      <c r="BU1011" s="989"/>
      <c r="BV1011" s="989"/>
      <c r="BW1011" s="989"/>
      <c r="BX1011" s="989"/>
      <c r="BY1011" s="989"/>
      <c r="BZ1011" s="989"/>
      <c r="CA1011" s="989"/>
      <c r="CB1011" s="989"/>
      <c r="CC1011" s="989"/>
      <c r="CD1011" s="989"/>
      <c r="CE1011" s="989"/>
      <c r="CF1011" s="989"/>
      <c r="CG1011" s="989"/>
      <c r="CH1011" s="989"/>
      <c r="CI1011" s="989"/>
      <c r="CJ1011" s="989"/>
      <c r="CK1011" s="989"/>
      <c r="CL1011" s="989"/>
      <c r="CM1011" s="989"/>
      <c r="CN1011" s="989"/>
      <c r="CO1011" s="989"/>
      <c r="CP1011" s="989"/>
      <c r="CQ1011" s="989"/>
      <c r="CR1011" s="989"/>
      <c r="CS1011" s="989"/>
      <c r="CT1011" s="989"/>
      <c r="CU1011" s="989"/>
      <c r="CV1011" s="989"/>
      <c r="CW1011" s="989"/>
      <c r="CX1011" s="989"/>
      <c r="CY1011" s="989"/>
      <c r="CZ1011" s="989"/>
      <c r="DA1011" s="989"/>
      <c r="DB1011" s="989"/>
      <c r="DC1011" s="989"/>
      <c r="DD1011" s="989"/>
      <c r="DE1011" s="989"/>
      <c r="DF1011" s="989"/>
      <c r="DG1011" s="989"/>
      <c r="DH1011" s="989"/>
      <c r="DI1011" s="989"/>
      <c r="DJ1011" s="989"/>
      <c r="DK1011" s="989"/>
      <c r="DL1011" s="989"/>
      <c r="DM1011" s="989"/>
      <c r="DN1011" s="989"/>
      <c r="DO1011" s="989"/>
      <c r="DP1011" s="989"/>
      <c r="DQ1011" s="989"/>
      <c r="DR1011" s="989"/>
      <c r="DS1011" s="989"/>
      <c r="DT1011" s="989"/>
      <c r="DU1011" s="989"/>
      <c r="DV1011" s="989"/>
      <c r="DW1011" s="989"/>
      <c r="DX1011" s="989"/>
      <c r="DY1011" s="989"/>
      <c r="DZ1011" s="989"/>
      <c r="EA1011" s="989"/>
      <c r="EB1011" s="989"/>
      <c r="EC1011" s="989"/>
      <c r="ED1011" s="989"/>
      <c r="EE1011" s="989"/>
      <c r="EF1011" s="989"/>
      <c r="EG1011" s="989"/>
      <c r="EH1011" s="989"/>
      <c r="EI1011" s="989"/>
      <c r="EJ1011" s="989"/>
      <c r="EK1011" s="989"/>
      <c r="EL1011" s="989"/>
      <c r="EM1011" s="989"/>
      <c r="EN1011" s="989"/>
      <c r="EO1011" s="989"/>
      <c r="EP1011" s="989"/>
      <c r="EQ1011" s="989"/>
      <c r="ER1011" s="989"/>
      <c r="ES1011" s="989"/>
      <c r="ET1011" s="989"/>
      <c r="EU1011" s="989"/>
      <c r="EV1011" s="989"/>
      <c r="EW1011" s="989"/>
      <c r="EX1011" s="989"/>
      <c r="EY1011" s="989"/>
      <c r="EZ1011" s="989"/>
      <c r="FA1011" s="989"/>
      <c r="FB1011" s="989"/>
      <c r="FC1011" s="989"/>
      <c r="FD1011" s="989"/>
      <c r="FE1011" s="989"/>
      <c r="FF1011" s="989"/>
      <c r="FG1011" s="989"/>
      <c r="FH1011" s="989"/>
      <c r="FI1011" s="989"/>
      <c r="FJ1011" s="989"/>
      <c r="FK1011" s="989"/>
      <c r="FL1011" s="989"/>
      <c r="FM1011" s="989"/>
      <c r="FN1011" s="989"/>
      <c r="FO1011" s="989"/>
      <c r="FP1011" s="989"/>
      <c r="FQ1011" s="989"/>
      <c r="FR1011" s="989"/>
      <c r="FS1011" s="989"/>
      <c r="FT1011" s="989"/>
      <c r="FU1011" s="989"/>
      <c r="FV1011" s="989"/>
      <c r="FW1011" s="989"/>
      <c r="FX1011" s="989"/>
      <c r="FY1011" s="989"/>
      <c r="FZ1011" s="989"/>
      <c r="GA1011" s="989"/>
      <c r="GB1011" s="989"/>
      <c r="GC1011" s="989"/>
      <c r="GD1011" s="989"/>
      <c r="GE1011" s="989"/>
      <c r="GF1011" s="989"/>
      <c r="GG1011" s="989"/>
      <c r="GH1011" s="989"/>
      <c r="GI1011" s="989"/>
      <c r="GJ1011" s="989"/>
      <c r="GK1011" s="989"/>
      <c r="GL1011" s="989"/>
      <c r="GM1011" s="989"/>
      <c r="GN1011" s="989"/>
      <c r="GO1011" s="989"/>
      <c r="GP1011" s="989"/>
      <c r="GQ1011" s="989"/>
      <c r="GR1011" s="989"/>
      <c r="GS1011" s="989"/>
      <c r="GT1011" s="989"/>
      <c r="GU1011" s="989"/>
      <c r="GV1011" s="989"/>
      <c r="GW1011" s="989"/>
      <c r="GX1011" s="989"/>
      <c r="GY1011" s="989"/>
      <c r="GZ1011" s="989"/>
      <c r="HA1011" s="989"/>
      <c r="HB1011" s="989"/>
      <c r="HC1011" s="989"/>
      <c r="HD1011" s="989"/>
      <c r="HE1011" s="989"/>
      <c r="HF1011" s="989"/>
      <c r="HG1011" s="989"/>
      <c r="HH1011" s="989"/>
      <c r="HI1011" s="989"/>
      <c r="HJ1011" s="989"/>
      <c r="HK1011" s="989"/>
      <c r="HL1011" s="989"/>
      <c r="HM1011" s="989"/>
      <c r="HN1011" s="989"/>
      <c r="HO1011" s="989"/>
      <c r="HP1011" s="989"/>
      <c r="HQ1011" s="989"/>
      <c r="HR1011" s="989"/>
      <c r="HS1011" s="989"/>
      <c r="HT1011" s="989"/>
      <c r="HU1011" s="989"/>
      <c r="HV1011" s="989"/>
      <c r="HW1011" s="989"/>
      <c r="HX1011" s="989"/>
      <c r="HY1011" s="989"/>
      <c r="HZ1011" s="989"/>
      <c r="IA1011" s="989"/>
      <c r="IB1011" s="989"/>
      <c r="IC1011" s="989"/>
      <c r="ID1011" s="989"/>
      <c r="IE1011" s="989"/>
      <c r="IF1011" s="989"/>
      <c r="IG1011" s="989"/>
      <c r="IH1011" s="989"/>
      <c r="II1011" s="989"/>
      <c r="IJ1011" s="989"/>
      <c r="IK1011" s="989"/>
      <c r="IL1011" s="989"/>
      <c r="IM1011" s="989"/>
      <c r="IN1011" s="989"/>
      <c r="IO1011" s="989"/>
      <c r="IP1011" s="989"/>
      <c r="IQ1011" s="989"/>
      <c r="IR1011" s="989"/>
      <c r="IS1011" s="989"/>
      <c r="IT1011" s="989"/>
      <c r="IU1011" s="989"/>
      <c r="IV1011" s="989"/>
      <c r="IW1011" s="989"/>
      <c r="IX1011" s="989"/>
      <c r="IY1011" s="989"/>
      <c r="IZ1011" s="989"/>
      <c r="JA1011" s="989"/>
      <c r="JB1011" s="989"/>
      <c r="JC1011" s="989"/>
      <c r="JD1011" s="989"/>
      <c r="JE1011" s="989"/>
      <c r="JF1011" s="989"/>
      <c r="JG1011" s="989"/>
      <c r="JH1011" s="989"/>
      <c r="JI1011" s="989"/>
      <c r="JJ1011" s="989"/>
      <c r="JK1011" s="989"/>
      <c r="JL1011" s="989"/>
      <c r="JM1011" s="989"/>
      <c r="JN1011" s="989"/>
      <c r="JO1011" s="989"/>
      <c r="JP1011" s="989"/>
      <c r="JQ1011" s="989"/>
      <c r="JR1011" s="989"/>
      <c r="JS1011" s="989"/>
      <c r="JT1011" s="989"/>
      <c r="JU1011" s="989"/>
      <c r="JV1011" s="989"/>
      <c r="JW1011" s="989"/>
      <c r="JX1011" s="989"/>
      <c r="JY1011" s="989"/>
      <c r="JZ1011" s="989"/>
      <c r="KA1011" s="989"/>
      <c r="KB1011" s="990"/>
    </row>
    <row r="1012" spans="2:288" ht="15" customHeight="1" x14ac:dyDescent="0.25">
      <c r="B1012" s="1590" t="s">
        <v>1938</v>
      </c>
      <c r="C1012" s="1588" t="str">
        <v/>
      </c>
      <c r="D1012" s="1588" t="str">
        <v/>
      </c>
      <c r="E1012" s="1588" t="str">
        <v/>
      </c>
      <c r="F1012" s="1588" t="str">
        <v/>
      </c>
      <c r="G1012" s="1588" t="str">
        <v/>
      </c>
      <c r="H1012" s="989"/>
      <c r="I1012" s="989"/>
      <c r="J1012" s="989"/>
      <c r="K1012" s="989"/>
      <c r="L1012" s="989"/>
      <c r="M1012" s="989"/>
      <c r="N1012" s="989"/>
      <c r="O1012" s="989"/>
      <c r="P1012" s="989"/>
      <c r="Q1012" s="989"/>
      <c r="R1012" s="989"/>
      <c r="S1012" s="989"/>
      <c r="T1012" s="989"/>
      <c r="U1012" s="989"/>
      <c r="V1012" s="989"/>
      <c r="W1012" s="989"/>
      <c r="X1012" s="989"/>
      <c r="Y1012" s="989"/>
      <c r="Z1012" s="989"/>
      <c r="AA1012" s="989"/>
      <c r="AB1012" s="989"/>
      <c r="AC1012" s="989"/>
      <c r="AD1012" s="989"/>
      <c r="AE1012" s="989"/>
      <c r="AF1012" s="989"/>
      <c r="AG1012" s="989"/>
      <c r="AH1012" s="989"/>
      <c r="AI1012" s="989"/>
      <c r="AJ1012" s="989"/>
      <c r="AK1012" s="989"/>
      <c r="AL1012" s="989"/>
      <c r="AM1012" s="989"/>
      <c r="AN1012" s="989"/>
      <c r="AO1012" s="989"/>
      <c r="AP1012" s="989"/>
      <c r="AQ1012" s="989"/>
      <c r="AR1012" s="989"/>
      <c r="AS1012" s="989"/>
      <c r="AT1012" s="989"/>
      <c r="AU1012" s="989"/>
      <c r="AV1012" s="989"/>
      <c r="AW1012" s="989"/>
      <c r="AX1012" s="989"/>
      <c r="AY1012" s="989"/>
      <c r="AZ1012" s="989"/>
      <c r="BA1012" s="989"/>
      <c r="BB1012" s="989"/>
      <c r="BC1012" s="989"/>
      <c r="BD1012" s="989"/>
      <c r="BE1012" s="989"/>
      <c r="BF1012" s="989"/>
      <c r="BG1012" s="989"/>
      <c r="BH1012" s="989"/>
      <c r="BI1012" s="989"/>
      <c r="BJ1012" s="989"/>
      <c r="BK1012" s="989"/>
      <c r="BL1012" s="989"/>
      <c r="BM1012" s="989"/>
      <c r="BN1012" s="989"/>
      <c r="BO1012" s="989"/>
      <c r="BP1012" s="989"/>
      <c r="BQ1012" s="989"/>
      <c r="BR1012" s="989"/>
      <c r="BS1012" s="989"/>
      <c r="BT1012" s="989"/>
      <c r="BU1012" s="989"/>
      <c r="BV1012" s="989"/>
      <c r="BW1012" s="989"/>
      <c r="BX1012" s="989"/>
      <c r="BY1012" s="989"/>
      <c r="BZ1012" s="989"/>
      <c r="CA1012" s="989"/>
      <c r="CB1012" s="989"/>
      <c r="CC1012" s="989"/>
      <c r="CD1012" s="989"/>
      <c r="CE1012" s="989"/>
      <c r="CF1012" s="989"/>
      <c r="CG1012" s="989"/>
      <c r="CH1012" s="989"/>
      <c r="CI1012" s="989"/>
      <c r="CJ1012" s="989"/>
      <c r="CK1012" s="989"/>
      <c r="CL1012" s="989"/>
      <c r="CM1012" s="989"/>
      <c r="CN1012" s="989"/>
      <c r="CO1012" s="989"/>
      <c r="CP1012" s="989"/>
      <c r="CQ1012" s="989"/>
      <c r="CR1012" s="989"/>
      <c r="CS1012" s="989"/>
      <c r="CT1012" s="989"/>
      <c r="CU1012" s="989"/>
      <c r="CV1012" s="989"/>
      <c r="CW1012" s="989"/>
      <c r="CX1012" s="989"/>
      <c r="CY1012" s="989"/>
      <c r="CZ1012" s="989"/>
      <c r="DA1012" s="989"/>
      <c r="DB1012" s="989"/>
      <c r="DC1012" s="989"/>
      <c r="DD1012" s="989"/>
      <c r="DE1012" s="989"/>
      <c r="DF1012" s="989"/>
      <c r="DG1012" s="989"/>
      <c r="DH1012" s="989"/>
      <c r="DI1012" s="989"/>
      <c r="DJ1012" s="989"/>
      <c r="DK1012" s="989"/>
      <c r="DL1012" s="989"/>
      <c r="DM1012" s="989"/>
      <c r="DN1012" s="989"/>
      <c r="DO1012" s="989"/>
      <c r="DP1012" s="989"/>
      <c r="DQ1012" s="989"/>
      <c r="DR1012" s="989"/>
      <c r="DS1012" s="989"/>
      <c r="DT1012" s="989"/>
      <c r="DU1012" s="989"/>
      <c r="DV1012" s="989"/>
      <c r="DW1012" s="989"/>
      <c r="DX1012" s="989"/>
      <c r="DY1012" s="989"/>
      <c r="DZ1012" s="989"/>
      <c r="EA1012" s="989"/>
      <c r="EB1012" s="989"/>
      <c r="EC1012" s="989"/>
      <c r="ED1012" s="989"/>
      <c r="EE1012" s="989"/>
      <c r="EF1012" s="989"/>
      <c r="EG1012" s="989"/>
      <c r="EH1012" s="989"/>
      <c r="EI1012" s="989"/>
      <c r="EJ1012" s="989"/>
      <c r="EK1012" s="989"/>
      <c r="EL1012" s="989"/>
      <c r="EM1012" s="989"/>
      <c r="EN1012" s="989"/>
      <c r="EO1012" s="989"/>
      <c r="EP1012" s="989"/>
      <c r="EQ1012" s="989"/>
      <c r="ER1012" s="989"/>
      <c r="ES1012" s="989"/>
      <c r="ET1012" s="989"/>
      <c r="EU1012" s="989"/>
      <c r="EV1012" s="989"/>
      <c r="EW1012" s="989"/>
      <c r="EX1012" s="989"/>
      <c r="EY1012" s="989"/>
      <c r="EZ1012" s="989"/>
      <c r="FA1012" s="989"/>
      <c r="FB1012" s="989"/>
      <c r="FC1012" s="989"/>
      <c r="FD1012" s="989"/>
      <c r="FE1012" s="989"/>
      <c r="FF1012" s="989"/>
      <c r="FG1012" s="989"/>
      <c r="FH1012" s="989"/>
      <c r="FI1012" s="989"/>
      <c r="FJ1012" s="989"/>
      <c r="FK1012" s="989"/>
      <c r="FL1012" s="989"/>
      <c r="FM1012" s="989"/>
      <c r="FN1012" s="989"/>
      <c r="FO1012" s="989"/>
      <c r="FP1012" s="989"/>
      <c r="FQ1012" s="989"/>
      <c r="FR1012" s="989"/>
      <c r="FS1012" s="989"/>
      <c r="FT1012" s="989"/>
      <c r="FU1012" s="989"/>
      <c r="FV1012" s="989"/>
      <c r="FW1012" s="989"/>
      <c r="FX1012" s="989"/>
      <c r="FY1012" s="989"/>
      <c r="FZ1012" s="989"/>
      <c r="GA1012" s="989"/>
      <c r="GB1012" s="989"/>
      <c r="GC1012" s="989"/>
      <c r="GD1012" s="989"/>
      <c r="GE1012" s="989"/>
      <c r="GF1012" s="989"/>
      <c r="GG1012" s="989"/>
      <c r="GH1012" s="989"/>
      <c r="GI1012" s="989"/>
      <c r="GJ1012" s="989"/>
      <c r="GK1012" s="989"/>
      <c r="GL1012" s="989"/>
      <c r="GM1012" s="989"/>
      <c r="GN1012" s="989"/>
      <c r="GO1012" s="989"/>
      <c r="GP1012" s="989"/>
      <c r="GQ1012" s="989"/>
      <c r="GR1012" s="989"/>
      <c r="GS1012" s="989"/>
      <c r="GT1012" s="989"/>
      <c r="GU1012" s="989"/>
      <c r="GV1012" s="989"/>
      <c r="GW1012" s="989"/>
      <c r="GX1012" s="989"/>
      <c r="GY1012" s="989"/>
      <c r="GZ1012" s="989"/>
      <c r="HA1012" s="989"/>
      <c r="HB1012" s="989"/>
      <c r="HC1012" s="989"/>
      <c r="HD1012" s="989"/>
      <c r="HE1012" s="989"/>
      <c r="HF1012" s="989"/>
      <c r="HG1012" s="989"/>
      <c r="HH1012" s="989"/>
      <c r="HI1012" s="989"/>
      <c r="HJ1012" s="989"/>
      <c r="HK1012" s="989"/>
      <c r="HL1012" s="989"/>
      <c r="HM1012" s="989"/>
      <c r="HN1012" s="989"/>
      <c r="HO1012" s="989"/>
      <c r="HP1012" s="989"/>
      <c r="HQ1012" s="989"/>
      <c r="HR1012" s="989"/>
      <c r="HS1012" s="989"/>
      <c r="HT1012" s="989"/>
      <c r="HU1012" s="989"/>
      <c r="HV1012" s="989"/>
      <c r="HW1012" s="989"/>
      <c r="HX1012" s="989"/>
      <c r="HY1012" s="989"/>
      <c r="HZ1012" s="989"/>
      <c r="IA1012" s="989"/>
      <c r="IB1012" s="989"/>
      <c r="IC1012" s="989"/>
      <c r="ID1012" s="989"/>
      <c r="IE1012" s="989"/>
      <c r="IF1012" s="989"/>
      <c r="IG1012" s="989"/>
      <c r="IH1012" s="989"/>
      <c r="II1012" s="989"/>
      <c r="IJ1012" s="989"/>
      <c r="IK1012" s="989"/>
      <c r="IL1012" s="989"/>
      <c r="IM1012" s="989"/>
      <c r="IN1012" s="989"/>
      <c r="IO1012" s="989"/>
      <c r="IP1012" s="989"/>
      <c r="IQ1012" s="989"/>
      <c r="IR1012" s="989"/>
      <c r="IS1012" s="989"/>
      <c r="IT1012" s="989"/>
      <c r="IU1012" s="989"/>
      <c r="IV1012" s="989"/>
      <c r="IW1012" s="989"/>
      <c r="IX1012" s="989"/>
      <c r="IY1012" s="989"/>
      <c r="IZ1012" s="989"/>
      <c r="JA1012" s="989"/>
      <c r="JB1012" s="989"/>
      <c r="JC1012" s="989"/>
      <c r="JD1012" s="989"/>
      <c r="JE1012" s="989"/>
      <c r="JF1012" s="989"/>
      <c r="JG1012" s="989"/>
      <c r="JH1012" s="989"/>
      <c r="JI1012" s="989"/>
      <c r="JJ1012" s="989"/>
      <c r="JK1012" s="989"/>
      <c r="JL1012" s="989"/>
      <c r="JM1012" s="989"/>
      <c r="JN1012" s="989"/>
      <c r="JO1012" s="989"/>
      <c r="JP1012" s="989"/>
      <c r="JQ1012" s="989"/>
      <c r="JR1012" s="989"/>
      <c r="JS1012" s="989"/>
      <c r="JT1012" s="989"/>
      <c r="JU1012" s="989"/>
      <c r="JV1012" s="989"/>
      <c r="JW1012" s="989"/>
      <c r="JX1012" s="989"/>
      <c r="JY1012" s="989"/>
      <c r="JZ1012" s="989"/>
      <c r="KA1012" s="989"/>
      <c r="KB1012" s="990"/>
    </row>
    <row r="1013" spans="2:288" ht="15" customHeight="1" x14ac:dyDescent="0.25">
      <c r="B1013" s="1590" t="s">
        <v>1939</v>
      </c>
      <c r="C1013" s="1588" t="str">
        <v/>
      </c>
      <c r="D1013" s="1588" t="str">
        <v/>
      </c>
      <c r="E1013" s="1588" t="str">
        <v/>
      </c>
      <c r="F1013" s="1588" t="str">
        <v/>
      </c>
      <c r="G1013" s="1588" t="str">
        <v/>
      </c>
      <c r="H1013" s="989"/>
      <c r="I1013" s="989"/>
      <c r="J1013" s="989"/>
      <c r="K1013" s="989"/>
      <c r="L1013" s="989"/>
      <c r="M1013" s="989"/>
      <c r="N1013" s="989"/>
      <c r="O1013" s="989"/>
      <c r="P1013" s="989"/>
      <c r="Q1013" s="989"/>
      <c r="R1013" s="989"/>
      <c r="S1013" s="989"/>
      <c r="T1013" s="989"/>
      <c r="U1013" s="989"/>
      <c r="V1013" s="989"/>
      <c r="W1013" s="989"/>
      <c r="X1013" s="989"/>
      <c r="Y1013" s="989"/>
      <c r="Z1013" s="989"/>
      <c r="AA1013" s="989"/>
      <c r="AB1013" s="989"/>
      <c r="AC1013" s="989"/>
      <c r="AD1013" s="989"/>
      <c r="AE1013" s="989"/>
      <c r="AF1013" s="989"/>
      <c r="AG1013" s="989"/>
      <c r="AH1013" s="989"/>
      <c r="AI1013" s="989"/>
      <c r="AJ1013" s="989"/>
      <c r="AK1013" s="989"/>
      <c r="AL1013" s="989"/>
      <c r="AM1013" s="989"/>
      <c r="AN1013" s="989"/>
      <c r="AO1013" s="989"/>
      <c r="AP1013" s="989"/>
      <c r="AQ1013" s="989"/>
      <c r="AR1013" s="989"/>
      <c r="AS1013" s="989"/>
      <c r="AT1013" s="989"/>
      <c r="AU1013" s="989"/>
      <c r="AV1013" s="989"/>
      <c r="AW1013" s="989"/>
      <c r="AX1013" s="989"/>
      <c r="AY1013" s="989"/>
      <c r="AZ1013" s="989"/>
      <c r="BA1013" s="989"/>
      <c r="BB1013" s="989"/>
      <c r="BC1013" s="989"/>
      <c r="BD1013" s="989"/>
      <c r="BE1013" s="989"/>
      <c r="BF1013" s="989"/>
      <c r="BG1013" s="989"/>
      <c r="BH1013" s="989"/>
      <c r="BI1013" s="989"/>
      <c r="BJ1013" s="989"/>
      <c r="BK1013" s="989"/>
      <c r="BL1013" s="989"/>
      <c r="BM1013" s="989"/>
      <c r="BN1013" s="989"/>
      <c r="BO1013" s="989"/>
      <c r="BP1013" s="989"/>
      <c r="BQ1013" s="989"/>
      <c r="BR1013" s="989"/>
      <c r="BS1013" s="989"/>
      <c r="BT1013" s="989"/>
      <c r="BU1013" s="989"/>
      <c r="BV1013" s="989"/>
      <c r="BW1013" s="989"/>
      <c r="BX1013" s="989"/>
      <c r="BY1013" s="989"/>
      <c r="BZ1013" s="989"/>
      <c r="CA1013" s="989"/>
      <c r="CB1013" s="989"/>
      <c r="CC1013" s="989"/>
      <c r="CD1013" s="989"/>
      <c r="CE1013" s="989"/>
      <c r="CF1013" s="989"/>
      <c r="CG1013" s="989"/>
      <c r="CH1013" s="989"/>
      <c r="CI1013" s="989"/>
      <c r="CJ1013" s="989"/>
      <c r="CK1013" s="989"/>
      <c r="CL1013" s="989"/>
      <c r="CM1013" s="989"/>
      <c r="CN1013" s="989"/>
      <c r="CO1013" s="989"/>
      <c r="CP1013" s="989"/>
      <c r="CQ1013" s="989"/>
      <c r="CR1013" s="989"/>
      <c r="CS1013" s="989"/>
      <c r="CT1013" s="989"/>
      <c r="CU1013" s="989"/>
      <c r="CV1013" s="989"/>
      <c r="CW1013" s="989"/>
      <c r="CX1013" s="989"/>
      <c r="CY1013" s="989"/>
      <c r="CZ1013" s="989"/>
      <c r="DA1013" s="989"/>
      <c r="DB1013" s="989"/>
      <c r="DC1013" s="989"/>
      <c r="DD1013" s="989"/>
      <c r="DE1013" s="989"/>
      <c r="DF1013" s="989"/>
      <c r="DG1013" s="989"/>
      <c r="DH1013" s="989"/>
      <c r="DI1013" s="989"/>
      <c r="DJ1013" s="989"/>
      <c r="DK1013" s="989"/>
      <c r="DL1013" s="989"/>
      <c r="DM1013" s="989"/>
      <c r="DN1013" s="989"/>
      <c r="DO1013" s="989"/>
      <c r="DP1013" s="989"/>
      <c r="DQ1013" s="989"/>
      <c r="DR1013" s="989"/>
      <c r="DS1013" s="989"/>
      <c r="DT1013" s="989"/>
      <c r="DU1013" s="989"/>
      <c r="DV1013" s="989"/>
      <c r="DW1013" s="989"/>
      <c r="DX1013" s="989"/>
      <c r="DY1013" s="989"/>
      <c r="DZ1013" s="989"/>
      <c r="EA1013" s="989"/>
      <c r="EB1013" s="989"/>
      <c r="EC1013" s="989"/>
      <c r="ED1013" s="989"/>
      <c r="EE1013" s="989"/>
      <c r="EF1013" s="989"/>
      <c r="EG1013" s="989"/>
      <c r="EH1013" s="989"/>
      <c r="EI1013" s="989"/>
      <c r="EJ1013" s="989"/>
      <c r="EK1013" s="989"/>
      <c r="EL1013" s="989"/>
      <c r="EM1013" s="989"/>
      <c r="EN1013" s="989"/>
      <c r="EO1013" s="989"/>
      <c r="EP1013" s="989"/>
      <c r="EQ1013" s="989"/>
      <c r="ER1013" s="989"/>
      <c r="ES1013" s="989"/>
      <c r="ET1013" s="989"/>
      <c r="EU1013" s="989"/>
      <c r="EV1013" s="989"/>
      <c r="EW1013" s="989"/>
      <c r="EX1013" s="989"/>
      <c r="EY1013" s="989"/>
      <c r="EZ1013" s="989"/>
      <c r="FA1013" s="989"/>
      <c r="FB1013" s="989"/>
      <c r="FC1013" s="989"/>
      <c r="FD1013" s="989"/>
      <c r="FE1013" s="989"/>
      <c r="FF1013" s="989"/>
      <c r="FG1013" s="989"/>
      <c r="FH1013" s="989"/>
      <c r="FI1013" s="989"/>
      <c r="FJ1013" s="989"/>
      <c r="FK1013" s="989"/>
      <c r="FL1013" s="989"/>
      <c r="FM1013" s="989"/>
      <c r="FN1013" s="989"/>
      <c r="FO1013" s="989"/>
      <c r="FP1013" s="989"/>
      <c r="FQ1013" s="989"/>
      <c r="FR1013" s="989"/>
      <c r="FS1013" s="989"/>
      <c r="FT1013" s="989"/>
      <c r="FU1013" s="989"/>
      <c r="FV1013" s="989"/>
      <c r="FW1013" s="989"/>
      <c r="FX1013" s="989"/>
      <c r="FY1013" s="989"/>
      <c r="FZ1013" s="989"/>
      <c r="GA1013" s="989"/>
      <c r="GB1013" s="989"/>
      <c r="GC1013" s="989"/>
      <c r="GD1013" s="989"/>
      <c r="GE1013" s="989"/>
      <c r="GF1013" s="989"/>
      <c r="GG1013" s="989"/>
      <c r="GH1013" s="989"/>
      <c r="GI1013" s="989"/>
      <c r="GJ1013" s="989"/>
      <c r="GK1013" s="989"/>
      <c r="GL1013" s="989"/>
      <c r="GM1013" s="989"/>
      <c r="GN1013" s="989"/>
      <c r="GO1013" s="989"/>
      <c r="GP1013" s="989"/>
      <c r="GQ1013" s="989"/>
      <c r="GR1013" s="989"/>
      <c r="GS1013" s="989"/>
      <c r="GT1013" s="989"/>
      <c r="GU1013" s="989"/>
      <c r="GV1013" s="989"/>
      <c r="GW1013" s="989"/>
      <c r="GX1013" s="989"/>
      <c r="GY1013" s="989"/>
      <c r="GZ1013" s="989"/>
      <c r="HA1013" s="989"/>
      <c r="HB1013" s="989"/>
      <c r="HC1013" s="989"/>
      <c r="HD1013" s="989"/>
      <c r="HE1013" s="989"/>
      <c r="HF1013" s="989"/>
      <c r="HG1013" s="989"/>
      <c r="HH1013" s="989"/>
      <c r="HI1013" s="989"/>
      <c r="HJ1013" s="989"/>
      <c r="HK1013" s="989"/>
      <c r="HL1013" s="989"/>
      <c r="HM1013" s="989"/>
      <c r="HN1013" s="989"/>
      <c r="HO1013" s="989"/>
      <c r="HP1013" s="989"/>
      <c r="HQ1013" s="989"/>
      <c r="HR1013" s="989"/>
      <c r="HS1013" s="989"/>
      <c r="HT1013" s="989"/>
      <c r="HU1013" s="989"/>
      <c r="HV1013" s="989"/>
      <c r="HW1013" s="989"/>
      <c r="HX1013" s="989"/>
      <c r="HY1013" s="989"/>
      <c r="HZ1013" s="989"/>
      <c r="IA1013" s="989"/>
      <c r="IB1013" s="989"/>
      <c r="IC1013" s="989"/>
      <c r="ID1013" s="989"/>
      <c r="IE1013" s="989"/>
      <c r="IF1013" s="989"/>
      <c r="IG1013" s="989"/>
      <c r="IH1013" s="989"/>
      <c r="II1013" s="989"/>
      <c r="IJ1013" s="989"/>
      <c r="IK1013" s="989"/>
      <c r="IL1013" s="989"/>
      <c r="IM1013" s="989"/>
      <c r="IN1013" s="989"/>
      <c r="IO1013" s="989"/>
      <c r="IP1013" s="989"/>
      <c r="IQ1013" s="989"/>
      <c r="IR1013" s="989"/>
      <c r="IS1013" s="989"/>
      <c r="IT1013" s="989"/>
      <c r="IU1013" s="989"/>
      <c r="IV1013" s="989"/>
      <c r="IW1013" s="989"/>
      <c r="IX1013" s="989"/>
      <c r="IY1013" s="989"/>
      <c r="IZ1013" s="989"/>
      <c r="JA1013" s="989"/>
      <c r="JB1013" s="989"/>
      <c r="JC1013" s="989"/>
      <c r="JD1013" s="989"/>
      <c r="JE1013" s="989"/>
      <c r="JF1013" s="989"/>
      <c r="JG1013" s="989"/>
      <c r="JH1013" s="989"/>
      <c r="JI1013" s="989"/>
      <c r="JJ1013" s="989"/>
      <c r="JK1013" s="989"/>
      <c r="JL1013" s="989"/>
      <c r="JM1013" s="989"/>
      <c r="JN1013" s="989"/>
      <c r="JO1013" s="989"/>
      <c r="JP1013" s="989"/>
      <c r="JQ1013" s="989"/>
      <c r="JR1013" s="989"/>
      <c r="JS1013" s="989"/>
      <c r="JT1013" s="989"/>
      <c r="JU1013" s="989"/>
      <c r="JV1013" s="989"/>
      <c r="JW1013" s="989"/>
      <c r="JX1013" s="989"/>
      <c r="JY1013" s="989"/>
      <c r="JZ1013" s="989"/>
      <c r="KA1013" s="989"/>
      <c r="KB1013" s="990"/>
    </row>
    <row r="1014" spans="2:288" ht="15" customHeight="1" x14ac:dyDescent="0.25">
      <c r="B1014" s="1590" t="s">
        <v>1940</v>
      </c>
      <c r="C1014" s="1588" t="str">
        <v/>
      </c>
      <c r="D1014" s="1588" t="str">
        <v/>
      </c>
      <c r="E1014" s="1588" t="str">
        <v/>
      </c>
      <c r="F1014" s="1588" t="str">
        <v/>
      </c>
      <c r="G1014" s="1588" t="str">
        <v/>
      </c>
      <c r="H1014" s="989"/>
      <c r="I1014" s="989"/>
      <c r="J1014" s="989"/>
      <c r="K1014" s="989"/>
      <c r="L1014" s="989"/>
      <c r="M1014" s="989"/>
      <c r="N1014" s="989"/>
      <c r="O1014" s="989"/>
      <c r="P1014" s="989"/>
      <c r="Q1014" s="989"/>
      <c r="R1014" s="989"/>
      <c r="S1014" s="989"/>
      <c r="T1014" s="989"/>
      <c r="U1014" s="989"/>
      <c r="V1014" s="989"/>
      <c r="W1014" s="989"/>
      <c r="X1014" s="989"/>
      <c r="Y1014" s="989"/>
      <c r="Z1014" s="989"/>
      <c r="AA1014" s="989"/>
      <c r="AB1014" s="989"/>
      <c r="AC1014" s="989"/>
      <c r="AD1014" s="989"/>
      <c r="AE1014" s="989"/>
      <c r="AF1014" s="989"/>
      <c r="AG1014" s="989"/>
      <c r="AH1014" s="989"/>
      <c r="AI1014" s="989"/>
      <c r="AJ1014" s="989"/>
      <c r="AK1014" s="989"/>
      <c r="AL1014" s="989"/>
      <c r="AM1014" s="989"/>
      <c r="AN1014" s="989"/>
      <c r="AO1014" s="989"/>
      <c r="AP1014" s="989"/>
      <c r="AQ1014" s="989"/>
      <c r="AR1014" s="989"/>
      <c r="AS1014" s="989"/>
      <c r="AT1014" s="989"/>
      <c r="AU1014" s="989"/>
      <c r="AV1014" s="989"/>
      <c r="AW1014" s="989"/>
      <c r="AX1014" s="989"/>
      <c r="AY1014" s="989"/>
      <c r="AZ1014" s="989"/>
      <c r="BA1014" s="989"/>
      <c r="BB1014" s="989"/>
      <c r="BC1014" s="989"/>
      <c r="BD1014" s="989"/>
      <c r="BE1014" s="989"/>
      <c r="BF1014" s="989"/>
      <c r="BG1014" s="989"/>
      <c r="BH1014" s="989"/>
      <c r="BI1014" s="989"/>
      <c r="BJ1014" s="989"/>
      <c r="BK1014" s="989"/>
      <c r="BL1014" s="989"/>
      <c r="BM1014" s="989"/>
      <c r="BN1014" s="989"/>
      <c r="BO1014" s="989"/>
      <c r="BP1014" s="989"/>
      <c r="BQ1014" s="989"/>
      <c r="BR1014" s="989"/>
      <c r="BS1014" s="989"/>
      <c r="BT1014" s="989"/>
      <c r="BU1014" s="989"/>
      <c r="BV1014" s="989"/>
      <c r="BW1014" s="989"/>
      <c r="BX1014" s="989"/>
      <c r="BY1014" s="989"/>
      <c r="BZ1014" s="989"/>
      <c r="CA1014" s="989"/>
      <c r="CB1014" s="989"/>
      <c r="CC1014" s="989"/>
      <c r="CD1014" s="989"/>
      <c r="CE1014" s="989"/>
      <c r="CF1014" s="989"/>
      <c r="CG1014" s="989"/>
      <c r="CH1014" s="989"/>
      <c r="CI1014" s="989"/>
      <c r="CJ1014" s="989"/>
      <c r="CK1014" s="989"/>
      <c r="CL1014" s="989"/>
      <c r="CM1014" s="989"/>
      <c r="CN1014" s="989"/>
      <c r="CO1014" s="989"/>
      <c r="CP1014" s="989"/>
      <c r="CQ1014" s="989"/>
      <c r="CR1014" s="989"/>
      <c r="CS1014" s="989"/>
      <c r="CT1014" s="989"/>
      <c r="CU1014" s="989"/>
      <c r="CV1014" s="989"/>
      <c r="CW1014" s="989"/>
      <c r="CX1014" s="989"/>
      <c r="CY1014" s="989"/>
      <c r="CZ1014" s="989"/>
      <c r="DA1014" s="989"/>
      <c r="DB1014" s="989"/>
      <c r="DC1014" s="989"/>
      <c r="DD1014" s="989"/>
      <c r="DE1014" s="989"/>
      <c r="DF1014" s="989"/>
      <c r="DG1014" s="989"/>
      <c r="DH1014" s="989"/>
      <c r="DI1014" s="989"/>
      <c r="DJ1014" s="989"/>
      <c r="DK1014" s="989"/>
      <c r="DL1014" s="989"/>
      <c r="DM1014" s="989"/>
      <c r="DN1014" s="989"/>
      <c r="DO1014" s="989"/>
      <c r="DP1014" s="989"/>
      <c r="DQ1014" s="989"/>
      <c r="DR1014" s="989"/>
      <c r="DS1014" s="989"/>
      <c r="DT1014" s="989"/>
      <c r="DU1014" s="989"/>
      <c r="DV1014" s="989"/>
      <c r="DW1014" s="989"/>
      <c r="DX1014" s="989"/>
      <c r="DY1014" s="989"/>
      <c r="DZ1014" s="989"/>
      <c r="EA1014" s="989"/>
      <c r="EB1014" s="989"/>
      <c r="EC1014" s="989"/>
      <c r="ED1014" s="989"/>
      <c r="EE1014" s="989"/>
      <c r="EF1014" s="989"/>
      <c r="EG1014" s="989"/>
      <c r="EH1014" s="989"/>
      <c r="EI1014" s="989"/>
      <c r="EJ1014" s="989"/>
      <c r="EK1014" s="989"/>
      <c r="EL1014" s="989"/>
      <c r="EM1014" s="989"/>
      <c r="EN1014" s="989"/>
      <c r="EO1014" s="989"/>
      <c r="EP1014" s="989"/>
      <c r="EQ1014" s="989"/>
      <c r="ER1014" s="989"/>
      <c r="ES1014" s="989"/>
      <c r="ET1014" s="989"/>
      <c r="EU1014" s="989"/>
      <c r="EV1014" s="989"/>
      <c r="EW1014" s="989"/>
      <c r="EX1014" s="989"/>
      <c r="EY1014" s="989"/>
      <c r="EZ1014" s="989"/>
      <c r="FA1014" s="989"/>
      <c r="FB1014" s="989"/>
      <c r="FC1014" s="989"/>
      <c r="FD1014" s="989"/>
      <c r="FE1014" s="989"/>
      <c r="FF1014" s="989"/>
      <c r="FG1014" s="989"/>
      <c r="FH1014" s="989"/>
      <c r="FI1014" s="989"/>
      <c r="FJ1014" s="989"/>
      <c r="FK1014" s="989"/>
      <c r="FL1014" s="989"/>
      <c r="FM1014" s="989"/>
      <c r="FN1014" s="989"/>
      <c r="FO1014" s="989"/>
      <c r="FP1014" s="989"/>
      <c r="FQ1014" s="989"/>
      <c r="FR1014" s="989"/>
      <c r="FS1014" s="989"/>
      <c r="FT1014" s="989"/>
      <c r="FU1014" s="989"/>
      <c r="FV1014" s="989"/>
      <c r="FW1014" s="989"/>
      <c r="FX1014" s="989"/>
      <c r="FY1014" s="989"/>
      <c r="FZ1014" s="989"/>
      <c r="GA1014" s="989"/>
      <c r="GB1014" s="989"/>
      <c r="GC1014" s="989"/>
      <c r="GD1014" s="989"/>
      <c r="GE1014" s="989"/>
      <c r="GF1014" s="989"/>
      <c r="GG1014" s="989"/>
      <c r="GH1014" s="989"/>
      <c r="GI1014" s="989"/>
      <c r="GJ1014" s="989"/>
      <c r="GK1014" s="989"/>
      <c r="GL1014" s="989"/>
      <c r="GM1014" s="989"/>
      <c r="GN1014" s="989"/>
      <c r="GO1014" s="989"/>
      <c r="GP1014" s="989"/>
      <c r="GQ1014" s="989"/>
      <c r="GR1014" s="989"/>
      <c r="GS1014" s="989"/>
      <c r="GT1014" s="989"/>
      <c r="GU1014" s="989"/>
      <c r="GV1014" s="989"/>
      <c r="GW1014" s="989"/>
      <c r="GX1014" s="989"/>
      <c r="GY1014" s="989"/>
      <c r="GZ1014" s="989"/>
      <c r="HA1014" s="989"/>
      <c r="HB1014" s="989"/>
      <c r="HC1014" s="989"/>
      <c r="HD1014" s="989"/>
      <c r="HE1014" s="989"/>
      <c r="HF1014" s="989"/>
      <c r="HG1014" s="989"/>
      <c r="HH1014" s="989"/>
      <c r="HI1014" s="989"/>
      <c r="HJ1014" s="989"/>
      <c r="HK1014" s="989"/>
      <c r="HL1014" s="989"/>
      <c r="HM1014" s="989"/>
      <c r="HN1014" s="989"/>
      <c r="HO1014" s="989"/>
      <c r="HP1014" s="989"/>
      <c r="HQ1014" s="989"/>
      <c r="HR1014" s="989"/>
      <c r="HS1014" s="989"/>
      <c r="HT1014" s="989"/>
      <c r="HU1014" s="989"/>
      <c r="HV1014" s="989"/>
      <c r="HW1014" s="989"/>
      <c r="HX1014" s="989"/>
      <c r="HY1014" s="989"/>
      <c r="HZ1014" s="989"/>
      <c r="IA1014" s="989"/>
      <c r="IB1014" s="989"/>
      <c r="IC1014" s="989"/>
      <c r="ID1014" s="989"/>
      <c r="IE1014" s="989"/>
      <c r="IF1014" s="989"/>
      <c r="IG1014" s="989"/>
      <c r="IH1014" s="989"/>
      <c r="II1014" s="989"/>
      <c r="IJ1014" s="989"/>
      <c r="IK1014" s="989"/>
      <c r="IL1014" s="989"/>
      <c r="IM1014" s="989"/>
      <c r="IN1014" s="989"/>
      <c r="IO1014" s="989"/>
      <c r="IP1014" s="989"/>
      <c r="IQ1014" s="989"/>
      <c r="IR1014" s="989"/>
      <c r="IS1014" s="989"/>
      <c r="IT1014" s="989"/>
      <c r="IU1014" s="989"/>
      <c r="IV1014" s="989"/>
      <c r="IW1014" s="989"/>
      <c r="IX1014" s="989"/>
      <c r="IY1014" s="989"/>
      <c r="IZ1014" s="989"/>
      <c r="JA1014" s="989"/>
      <c r="JB1014" s="989"/>
      <c r="JC1014" s="989"/>
      <c r="JD1014" s="989"/>
      <c r="JE1014" s="989"/>
      <c r="JF1014" s="989"/>
      <c r="JG1014" s="989"/>
      <c r="JH1014" s="989"/>
      <c r="JI1014" s="989"/>
      <c r="JJ1014" s="989"/>
      <c r="JK1014" s="989"/>
      <c r="JL1014" s="989"/>
      <c r="JM1014" s="989"/>
      <c r="JN1014" s="989"/>
      <c r="JO1014" s="989"/>
      <c r="JP1014" s="989"/>
      <c r="JQ1014" s="989"/>
      <c r="JR1014" s="989"/>
      <c r="JS1014" s="989"/>
      <c r="JT1014" s="989"/>
      <c r="JU1014" s="989"/>
      <c r="JV1014" s="989"/>
      <c r="JW1014" s="989"/>
      <c r="JX1014" s="989"/>
      <c r="JY1014" s="989"/>
      <c r="JZ1014" s="989"/>
      <c r="KA1014" s="989"/>
      <c r="KB1014" s="990"/>
    </row>
    <row r="1015" spans="2:288" ht="15" customHeight="1" x14ac:dyDescent="0.25">
      <c r="B1015" s="1590" t="s">
        <v>1941</v>
      </c>
      <c r="C1015" s="1588" t="str">
        <v/>
      </c>
      <c r="D1015" s="1588" t="str">
        <v/>
      </c>
      <c r="E1015" s="1588" t="str">
        <v/>
      </c>
      <c r="F1015" s="1588" t="str">
        <v/>
      </c>
      <c r="G1015" s="1588" t="str">
        <v/>
      </c>
      <c r="H1015" s="989"/>
      <c r="I1015" s="989"/>
      <c r="J1015" s="989"/>
      <c r="K1015" s="989"/>
      <c r="L1015" s="989"/>
      <c r="M1015" s="989"/>
      <c r="N1015" s="989"/>
      <c r="O1015" s="989"/>
      <c r="P1015" s="989"/>
      <c r="Q1015" s="989"/>
      <c r="R1015" s="989"/>
      <c r="S1015" s="989"/>
      <c r="T1015" s="989"/>
      <c r="U1015" s="989"/>
      <c r="V1015" s="989"/>
      <c r="W1015" s="989"/>
      <c r="X1015" s="989"/>
      <c r="Y1015" s="989"/>
      <c r="Z1015" s="989"/>
      <c r="AA1015" s="989"/>
      <c r="AB1015" s="989"/>
      <c r="AC1015" s="989"/>
      <c r="AD1015" s="989"/>
      <c r="AE1015" s="989"/>
      <c r="AF1015" s="989"/>
      <c r="AG1015" s="989"/>
      <c r="AH1015" s="989"/>
      <c r="AI1015" s="989"/>
      <c r="AJ1015" s="989"/>
      <c r="AK1015" s="989"/>
      <c r="AL1015" s="989"/>
      <c r="AM1015" s="989"/>
      <c r="AN1015" s="989"/>
      <c r="AO1015" s="989"/>
      <c r="AP1015" s="989"/>
      <c r="AQ1015" s="989"/>
      <c r="AR1015" s="989"/>
      <c r="AS1015" s="989"/>
      <c r="AT1015" s="989"/>
      <c r="AU1015" s="989"/>
      <c r="AV1015" s="989"/>
      <c r="AW1015" s="989"/>
      <c r="AX1015" s="989"/>
      <c r="AY1015" s="989"/>
      <c r="AZ1015" s="989"/>
      <c r="BA1015" s="989"/>
      <c r="BB1015" s="989"/>
      <c r="BC1015" s="989"/>
      <c r="BD1015" s="989"/>
      <c r="BE1015" s="989"/>
      <c r="BF1015" s="989"/>
      <c r="BG1015" s="989"/>
      <c r="BH1015" s="989"/>
      <c r="BI1015" s="989"/>
      <c r="BJ1015" s="989"/>
      <c r="BK1015" s="989"/>
      <c r="BL1015" s="989"/>
      <c r="BM1015" s="989"/>
      <c r="BN1015" s="989"/>
      <c r="BO1015" s="989"/>
      <c r="BP1015" s="989"/>
      <c r="BQ1015" s="989"/>
      <c r="BR1015" s="989"/>
      <c r="BS1015" s="989"/>
      <c r="BT1015" s="989"/>
      <c r="BU1015" s="989"/>
      <c r="BV1015" s="989"/>
      <c r="BW1015" s="989"/>
      <c r="BX1015" s="989"/>
      <c r="BY1015" s="989"/>
      <c r="BZ1015" s="989"/>
      <c r="CA1015" s="989"/>
      <c r="CB1015" s="989"/>
      <c r="CC1015" s="989"/>
      <c r="CD1015" s="989"/>
      <c r="CE1015" s="989"/>
      <c r="CF1015" s="989"/>
      <c r="CG1015" s="989"/>
      <c r="CH1015" s="989"/>
      <c r="CI1015" s="989"/>
      <c r="CJ1015" s="989"/>
      <c r="CK1015" s="989"/>
      <c r="CL1015" s="989"/>
      <c r="CM1015" s="989"/>
      <c r="CN1015" s="989"/>
      <c r="CO1015" s="989"/>
      <c r="CP1015" s="989"/>
      <c r="CQ1015" s="989"/>
      <c r="CR1015" s="989"/>
      <c r="CS1015" s="989"/>
      <c r="CT1015" s="989"/>
      <c r="CU1015" s="989"/>
      <c r="CV1015" s="989"/>
      <c r="CW1015" s="989"/>
      <c r="CX1015" s="989"/>
      <c r="CY1015" s="989"/>
      <c r="CZ1015" s="989"/>
      <c r="DA1015" s="989"/>
      <c r="DB1015" s="989"/>
      <c r="DC1015" s="989"/>
      <c r="DD1015" s="989"/>
      <c r="DE1015" s="989"/>
      <c r="DF1015" s="989"/>
      <c r="DG1015" s="989"/>
      <c r="DH1015" s="989"/>
      <c r="DI1015" s="989"/>
      <c r="DJ1015" s="989"/>
      <c r="DK1015" s="989"/>
      <c r="DL1015" s="989"/>
      <c r="DM1015" s="989"/>
      <c r="DN1015" s="989"/>
      <c r="DO1015" s="989"/>
      <c r="DP1015" s="989"/>
      <c r="DQ1015" s="989"/>
      <c r="DR1015" s="989"/>
      <c r="DS1015" s="989"/>
      <c r="DT1015" s="989"/>
      <c r="DU1015" s="989"/>
      <c r="DV1015" s="989"/>
      <c r="DW1015" s="989"/>
      <c r="DX1015" s="989"/>
      <c r="DY1015" s="989"/>
      <c r="DZ1015" s="989"/>
      <c r="EA1015" s="989"/>
      <c r="EB1015" s="989"/>
      <c r="EC1015" s="989"/>
      <c r="ED1015" s="989"/>
      <c r="EE1015" s="989"/>
      <c r="EF1015" s="989"/>
      <c r="EG1015" s="989"/>
      <c r="EH1015" s="989"/>
      <c r="EI1015" s="989"/>
      <c r="EJ1015" s="989"/>
      <c r="EK1015" s="989"/>
      <c r="EL1015" s="989"/>
      <c r="EM1015" s="989"/>
      <c r="EN1015" s="989"/>
      <c r="EO1015" s="989"/>
      <c r="EP1015" s="989"/>
      <c r="EQ1015" s="989"/>
      <c r="ER1015" s="989"/>
      <c r="ES1015" s="989"/>
      <c r="ET1015" s="989"/>
      <c r="EU1015" s="989"/>
      <c r="EV1015" s="989"/>
      <c r="EW1015" s="989"/>
      <c r="EX1015" s="989"/>
      <c r="EY1015" s="989"/>
      <c r="EZ1015" s="989"/>
      <c r="FA1015" s="989"/>
      <c r="FB1015" s="989"/>
      <c r="FC1015" s="989"/>
      <c r="FD1015" s="989"/>
      <c r="FE1015" s="989"/>
      <c r="FF1015" s="989"/>
      <c r="FG1015" s="989"/>
      <c r="FH1015" s="989"/>
      <c r="FI1015" s="989"/>
      <c r="FJ1015" s="989"/>
      <c r="FK1015" s="989"/>
      <c r="FL1015" s="989"/>
      <c r="FM1015" s="989"/>
      <c r="FN1015" s="989"/>
      <c r="FO1015" s="989"/>
      <c r="FP1015" s="989"/>
      <c r="FQ1015" s="989"/>
      <c r="FR1015" s="989"/>
      <c r="FS1015" s="989"/>
      <c r="FT1015" s="989"/>
      <c r="FU1015" s="989"/>
      <c r="FV1015" s="989"/>
      <c r="FW1015" s="989"/>
      <c r="FX1015" s="989"/>
      <c r="FY1015" s="989"/>
      <c r="FZ1015" s="989"/>
      <c r="GA1015" s="989"/>
      <c r="GB1015" s="989"/>
      <c r="GC1015" s="989"/>
      <c r="GD1015" s="989"/>
      <c r="GE1015" s="989"/>
      <c r="GF1015" s="989"/>
      <c r="GG1015" s="989"/>
      <c r="GH1015" s="989"/>
      <c r="GI1015" s="989"/>
      <c r="GJ1015" s="989"/>
      <c r="GK1015" s="989"/>
      <c r="GL1015" s="989"/>
      <c r="GM1015" s="989"/>
      <c r="GN1015" s="989"/>
      <c r="GO1015" s="989"/>
      <c r="GP1015" s="989"/>
      <c r="GQ1015" s="989"/>
      <c r="GR1015" s="989"/>
      <c r="GS1015" s="989"/>
      <c r="GT1015" s="989"/>
      <c r="GU1015" s="989"/>
      <c r="GV1015" s="989"/>
      <c r="GW1015" s="989"/>
      <c r="GX1015" s="989"/>
      <c r="GY1015" s="989"/>
      <c r="GZ1015" s="989"/>
      <c r="HA1015" s="989"/>
      <c r="HB1015" s="989"/>
      <c r="HC1015" s="989"/>
      <c r="HD1015" s="989"/>
      <c r="HE1015" s="989"/>
      <c r="HF1015" s="989"/>
      <c r="HG1015" s="989"/>
      <c r="HH1015" s="989"/>
      <c r="HI1015" s="989"/>
      <c r="HJ1015" s="989"/>
      <c r="HK1015" s="989"/>
      <c r="HL1015" s="989"/>
      <c r="HM1015" s="989"/>
      <c r="HN1015" s="989"/>
      <c r="HO1015" s="989"/>
      <c r="HP1015" s="989"/>
      <c r="HQ1015" s="989"/>
      <c r="HR1015" s="989"/>
      <c r="HS1015" s="989"/>
      <c r="HT1015" s="989"/>
      <c r="HU1015" s="989"/>
      <c r="HV1015" s="989"/>
      <c r="HW1015" s="989"/>
      <c r="HX1015" s="989"/>
      <c r="HY1015" s="989"/>
      <c r="HZ1015" s="989"/>
      <c r="IA1015" s="989"/>
      <c r="IB1015" s="989"/>
      <c r="IC1015" s="989"/>
      <c r="ID1015" s="989"/>
      <c r="IE1015" s="989"/>
      <c r="IF1015" s="989"/>
      <c r="IG1015" s="989"/>
      <c r="IH1015" s="989"/>
      <c r="II1015" s="989"/>
      <c r="IJ1015" s="989"/>
      <c r="IK1015" s="989"/>
      <c r="IL1015" s="989"/>
      <c r="IM1015" s="989"/>
      <c r="IN1015" s="989"/>
      <c r="IO1015" s="989"/>
      <c r="IP1015" s="989"/>
      <c r="IQ1015" s="989"/>
      <c r="IR1015" s="989"/>
      <c r="IS1015" s="989"/>
      <c r="IT1015" s="989"/>
      <c r="IU1015" s="989"/>
      <c r="IV1015" s="989"/>
      <c r="IW1015" s="989"/>
      <c r="IX1015" s="989"/>
      <c r="IY1015" s="989"/>
      <c r="IZ1015" s="989"/>
      <c r="JA1015" s="989"/>
      <c r="JB1015" s="989"/>
      <c r="JC1015" s="989"/>
      <c r="JD1015" s="989"/>
      <c r="JE1015" s="989"/>
      <c r="JF1015" s="989"/>
      <c r="JG1015" s="989"/>
      <c r="JH1015" s="989"/>
      <c r="JI1015" s="989"/>
      <c r="JJ1015" s="989"/>
      <c r="JK1015" s="989"/>
      <c r="JL1015" s="989"/>
      <c r="JM1015" s="989"/>
      <c r="JN1015" s="989"/>
      <c r="JO1015" s="989"/>
      <c r="JP1015" s="989"/>
      <c r="JQ1015" s="989"/>
      <c r="JR1015" s="989"/>
      <c r="JS1015" s="989"/>
      <c r="JT1015" s="989"/>
      <c r="JU1015" s="989"/>
      <c r="JV1015" s="989"/>
      <c r="JW1015" s="989"/>
      <c r="JX1015" s="989"/>
      <c r="JY1015" s="989"/>
      <c r="JZ1015" s="989"/>
      <c r="KA1015" s="989"/>
      <c r="KB1015" s="990"/>
    </row>
    <row r="1016" spans="2:288" ht="15" customHeight="1" x14ac:dyDescent="0.25">
      <c r="B1016" s="1590" t="s">
        <v>1942</v>
      </c>
      <c r="C1016" s="1588" t="str">
        <v/>
      </c>
      <c r="D1016" s="1588" t="str">
        <v/>
      </c>
      <c r="E1016" s="1588" t="str">
        <v/>
      </c>
      <c r="F1016" s="1588" t="str">
        <v/>
      </c>
      <c r="G1016" s="1588" t="str">
        <v/>
      </c>
      <c r="H1016" s="989"/>
      <c r="I1016" s="989"/>
      <c r="J1016" s="989"/>
      <c r="K1016" s="989"/>
      <c r="L1016" s="989"/>
      <c r="M1016" s="989"/>
      <c r="N1016" s="989"/>
      <c r="O1016" s="989"/>
      <c r="P1016" s="989"/>
      <c r="Q1016" s="989"/>
      <c r="R1016" s="989"/>
      <c r="S1016" s="989"/>
      <c r="T1016" s="989"/>
      <c r="U1016" s="989"/>
      <c r="V1016" s="989"/>
      <c r="W1016" s="989"/>
      <c r="X1016" s="989"/>
      <c r="Y1016" s="989"/>
      <c r="Z1016" s="989"/>
      <c r="AA1016" s="989"/>
      <c r="AB1016" s="989"/>
      <c r="AC1016" s="989"/>
      <c r="AD1016" s="989"/>
      <c r="AE1016" s="989"/>
      <c r="AF1016" s="989"/>
      <c r="AG1016" s="989"/>
      <c r="AH1016" s="989"/>
      <c r="AI1016" s="989"/>
      <c r="AJ1016" s="989"/>
      <c r="AK1016" s="989"/>
      <c r="AL1016" s="989"/>
      <c r="AM1016" s="989"/>
      <c r="AN1016" s="989"/>
      <c r="AO1016" s="989"/>
      <c r="AP1016" s="989"/>
      <c r="AQ1016" s="989"/>
      <c r="AR1016" s="989"/>
      <c r="AS1016" s="989"/>
      <c r="AT1016" s="989"/>
      <c r="AU1016" s="989"/>
      <c r="AV1016" s="989"/>
      <c r="AW1016" s="989"/>
      <c r="AX1016" s="989"/>
      <c r="AY1016" s="989"/>
      <c r="AZ1016" s="989"/>
      <c r="BA1016" s="989"/>
      <c r="BB1016" s="989"/>
      <c r="BC1016" s="989"/>
      <c r="BD1016" s="989"/>
      <c r="BE1016" s="989"/>
      <c r="BF1016" s="989"/>
      <c r="BG1016" s="989"/>
      <c r="BH1016" s="989"/>
      <c r="BI1016" s="989"/>
      <c r="BJ1016" s="989"/>
      <c r="BK1016" s="989"/>
      <c r="BL1016" s="989"/>
      <c r="BM1016" s="989"/>
      <c r="BN1016" s="989"/>
      <c r="BO1016" s="989"/>
      <c r="BP1016" s="989"/>
      <c r="BQ1016" s="989"/>
      <c r="BR1016" s="989"/>
      <c r="BS1016" s="989"/>
      <c r="BT1016" s="989"/>
      <c r="BU1016" s="989"/>
      <c r="BV1016" s="989"/>
      <c r="BW1016" s="989"/>
      <c r="BX1016" s="989"/>
      <c r="BY1016" s="989"/>
      <c r="BZ1016" s="989"/>
      <c r="CA1016" s="989"/>
      <c r="CB1016" s="989"/>
      <c r="CC1016" s="989"/>
      <c r="CD1016" s="989"/>
      <c r="CE1016" s="989"/>
      <c r="CF1016" s="989"/>
      <c r="CG1016" s="989"/>
      <c r="CH1016" s="989"/>
      <c r="CI1016" s="989"/>
      <c r="CJ1016" s="989"/>
      <c r="CK1016" s="989"/>
      <c r="CL1016" s="989"/>
      <c r="CM1016" s="989"/>
      <c r="CN1016" s="989"/>
      <c r="CO1016" s="989"/>
      <c r="CP1016" s="989"/>
      <c r="CQ1016" s="989"/>
      <c r="CR1016" s="989"/>
      <c r="CS1016" s="989"/>
      <c r="CT1016" s="989"/>
      <c r="CU1016" s="989"/>
      <c r="CV1016" s="989"/>
      <c r="CW1016" s="989"/>
      <c r="CX1016" s="989"/>
      <c r="CY1016" s="989"/>
      <c r="CZ1016" s="989"/>
      <c r="DA1016" s="989"/>
      <c r="DB1016" s="989"/>
      <c r="DC1016" s="989"/>
      <c r="DD1016" s="989"/>
      <c r="DE1016" s="989"/>
      <c r="DF1016" s="989"/>
      <c r="DG1016" s="989"/>
      <c r="DH1016" s="989"/>
      <c r="DI1016" s="989"/>
      <c r="DJ1016" s="989"/>
      <c r="DK1016" s="989"/>
      <c r="DL1016" s="989"/>
      <c r="DM1016" s="989"/>
      <c r="DN1016" s="989"/>
      <c r="DO1016" s="989"/>
      <c r="DP1016" s="989"/>
      <c r="DQ1016" s="989"/>
      <c r="DR1016" s="989"/>
      <c r="DS1016" s="989"/>
      <c r="DT1016" s="989"/>
      <c r="DU1016" s="989"/>
      <c r="DV1016" s="989"/>
      <c r="DW1016" s="989"/>
      <c r="DX1016" s="989"/>
      <c r="DY1016" s="989"/>
      <c r="DZ1016" s="989"/>
      <c r="EA1016" s="989"/>
      <c r="EB1016" s="989"/>
      <c r="EC1016" s="989"/>
      <c r="ED1016" s="989"/>
      <c r="EE1016" s="989"/>
      <c r="EF1016" s="989"/>
      <c r="EG1016" s="989"/>
      <c r="EH1016" s="989"/>
      <c r="EI1016" s="989"/>
      <c r="EJ1016" s="989"/>
      <c r="EK1016" s="989"/>
      <c r="EL1016" s="989"/>
      <c r="EM1016" s="989"/>
      <c r="EN1016" s="989"/>
      <c r="EO1016" s="989"/>
      <c r="EP1016" s="989"/>
      <c r="EQ1016" s="989"/>
      <c r="ER1016" s="989"/>
      <c r="ES1016" s="989"/>
      <c r="ET1016" s="989"/>
      <c r="EU1016" s="989"/>
      <c r="EV1016" s="989"/>
      <c r="EW1016" s="989"/>
      <c r="EX1016" s="989"/>
      <c r="EY1016" s="989"/>
      <c r="EZ1016" s="989"/>
      <c r="FA1016" s="989"/>
      <c r="FB1016" s="989"/>
      <c r="FC1016" s="989"/>
      <c r="FD1016" s="989"/>
      <c r="FE1016" s="989"/>
      <c r="FF1016" s="989"/>
      <c r="FG1016" s="989"/>
      <c r="FH1016" s="989"/>
      <c r="FI1016" s="989"/>
      <c r="FJ1016" s="989"/>
      <c r="FK1016" s="989"/>
      <c r="FL1016" s="989"/>
      <c r="FM1016" s="989"/>
      <c r="FN1016" s="989"/>
      <c r="FO1016" s="989"/>
      <c r="FP1016" s="989"/>
      <c r="FQ1016" s="989"/>
      <c r="FR1016" s="989"/>
      <c r="FS1016" s="989"/>
      <c r="FT1016" s="989"/>
      <c r="FU1016" s="989"/>
      <c r="FV1016" s="989"/>
      <c r="FW1016" s="989"/>
      <c r="FX1016" s="989"/>
      <c r="FY1016" s="989"/>
      <c r="FZ1016" s="989"/>
      <c r="GA1016" s="989"/>
      <c r="GB1016" s="989"/>
      <c r="GC1016" s="989"/>
      <c r="GD1016" s="989"/>
      <c r="GE1016" s="989"/>
      <c r="GF1016" s="989"/>
      <c r="GG1016" s="989"/>
      <c r="GH1016" s="989"/>
      <c r="GI1016" s="989"/>
      <c r="GJ1016" s="989"/>
      <c r="GK1016" s="989"/>
      <c r="GL1016" s="989"/>
      <c r="GM1016" s="989"/>
      <c r="GN1016" s="989"/>
      <c r="GO1016" s="989"/>
      <c r="GP1016" s="989"/>
      <c r="GQ1016" s="989"/>
      <c r="GR1016" s="989"/>
      <c r="GS1016" s="989"/>
      <c r="GT1016" s="989"/>
      <c r="GU1016" s="989"/>
      <c r="GV1016" s="989"/>
      <c r="GW1016" s="989"/>
      <c r="GX1016" s="989"/>
      <c r="GY1016" s="989"/>
      <c r="GZ1016" s="989"/>
      <c r="HA1016" s="989"/>
      <c r="HB1016" s="989"/>
      <c r="HC1016" s="989"/>
      <c r="HD1016" s="989"/>
      <c r="HE1016" s="989"/>
      <c r="HF1016" s="989"/>
      <c r="HG1016" s="989"/>
      <c r="HH1016" s="989"/>
      <c r="HI1016" s="989"/>
      <c r="HJ1016" s="989"/>
      <c r="HK1016" s="989"/>
      <c r="HL1016" s="989"/>
      <c r="HM1016" s="989"/>
      <c r="HN1016" s="989"/>
      <c r="HO1016" s="989"/>
      <c r="HP1016" s="989"/>
      <c r="HQ1016" s="989"/>
      <c r="HR1016" s="989"/>
      <c r="HS1016" s="989"/>
      <c r="HT1016" s="989"/>
      <c r="HU1016" s="989"/>
      <c r="HV1016" s="989"/>
      <c r="HW1016" s="989"/>
      <c r="HX1016" s="989"/>
      <c r="HY1016" s="989"/>
      <c r="HZ1016" s="989"/>
      <c r="IA1016" s="989"/>
      <c r="IB1016" s="989"/>
      <c r="IC1016" s="989"/>
      <c r="ID1016" s="989"/>
      <c r="IE1016" s="989"/>
      <c r="IF1016" s="989"/>
      <c r="IG1016" s="989"/>
      <c r="IH1016" s="989"/>
      <c r="II1016" s="989"/>
      <c r="IJ1016" s="989"/>
      <c r="IK1016" s="989"/>
      <c r="IL1016" s="989"/>
      <c r="IM1016" s="989"/>
      <c r="IN1016" s="989"/>
      <c r="IO1016" s="989"/>
      <c r="IP1016" s="989"/>
      <c r="IQ1016" s="989"/>
      <c r="IR1016" s="989"/>
      <c r="IS1016" s="989"/>
      <c r="IT1016" s="989"/>
      <c r="IU1016" s="989"/>
      <c r="IV1016" s="989"/>
      <c r="IW1016" s="989"/>
      <c r="IX1016" s="989"/>
      <c r="IY1016" s="989"/>
      <c r="IZ1016" s="989"/>
      <c r="JA1016" s="989"/>
      <c r="JB1016" s="989"/>
      <c r="JC1016" s="989"/>
      <c r="JD1016" s="989"/>
      <c r="JE1016" s="989"/>
      <c r="JF1016" s="989"/>
      <c r="JG1016" s="989"/>
      <c r="JH1016" s="989"/>
      <c r="JI1016" s="989"/>
      <c r="JJ1016" s="989"/>
      <c r="JK1016" s="989"/>
      <c r="JL1016" s="989"/>
      <c r="JM1016" s="989"/>
      <c r="JN1016" s="989"/>
      <c r="JO1016" s="989"/>
      <c r="JP1016" s="989"/>
      <c r="JQ1016" s="989"/>
      <c r="JR1016" s="989"/>
      <c r="JS1016" s="989"/>
      <c r="JT1016" s="989"/>
      <c r="JU1016" s="989"/>
      <c r="JV1016" s="989"/>
      <c r="JW1016" s="989"/>
      <c r="JX1016" s="989"/>
      <c r="JY1016" s="989"/>
      <c r="JZ1016" s="989"/>
      <c r="KA1016" s="989"/>
      <c r="KB1016" s="990"/>
    </row>
    <row r="1017" spans="2:288" ht="15" customHeight="1" x14ac:dyDescent="0.25">
      <c r="B1017" s="1590" t="s">
        <v>1943</v>
      </c>
      <c r="C1017" s="1588" t="str">
        <v/>
      </c>
      <c r="D1017" s="1588" t="str">
        <v/>
      </c>
      <c r="E1017" s="1588" t="str">
        <v/>
      </c>
      <c r="F1017" s="1588" t="str">
        <v/>
      </c>
      <c r="G1017" s="1588" t="str">
        <v/>
      </c>
      <c r="H1017" s="989"/>
      <c r="I1017" s="989"/>
      <c r="J1017" s="989"/>
      <c r="K1017" s="989"/>
      <c r="L1017" s="989"/>
      <c r="M1017" s="989"/>
      <c r="N1017" s="989"/>
      <c r="O1017" s="989"/>
      <c r="P1017" s="989"/>
      <c r="Q1017" s="989"/>
      <c r="R1017" s="989"/>
      <c r="S1017" s="989"/>
      <c r="T1017" s="989"/>
      <c r="U1017" s="989"/>
      <c r="V1017" s="989"/>
      <c r="W1017" s="989"/>
      <c r="X1017" s="989"/>
      <c r="Y1017" s="989"/>
      <c r="Z1017" s="989"/>
      <c r="AA1017" s="989"/>
      <c r="AB1017" s="989"/>
      <c r="AC1017" s="989"/>
      <c r="AD1017" s="989"/>
      <c r="AE1017" s="989"/>
      <c r="AF1017" s="989"/>
      <c r="AG1017" s="989"/>
      <c r="AH1017" s="989"/>
      <c r="AI1017" s="989"/>
      <c r="AJ1017" s="989"/>
      <c r="AK1017" s="989"/>
      <c r="AL1017" s="989"/>
      <c r="AM1017" s="989"/>
      <c r="AN1017" s="989"/>
      <c r="AO1017" s="989"/>
      <c r="AP1017" s="989"/>
      <c r="AQ1017" s="989"/>
      <c r="AR1017" s="989"/>
      <c r="AS1017" s="989"/>
      <c r="AT1017" s="989"/>
      <c r="AU1017" s="989"/>
      <c r="AV1017" s="989"/>
      <c r="AW1017" s="989"/>
      <c r="AX1017" s="989"/>
      <c r="AY1017" s="989"/>
      <c r="AZ1017" s="989"/>
      <c r="BA1017" s="989"/>
      <c r="BB1017" s="989"/>
      <c r="BC1017" s="989"/>
      <c r="BD1017" s="989"/>
      <c r="BE1017" s="989"/>
      <c r="BF1017" s="989"/>
      <c r="BG1017" s="989"/>
      <c r="BH1017" s="989"/>
      <c r="BI1017" s="989"/>
      <c r="BJ1017" s="989"/>
      <c r="BK1017" s="989"/>
      <c r="BL1017" s="989"/>
      <c r="BM1017" s="989"/>
      <c r="BN1017" s="989"/>
      <c r="BO1017" s="989"/>
      <c r="BP1017" s="989"/>
      <c r="BQ1017" s="989"/>
      <c r="BR1017" s="989"/>
      <c r="BS1017" s="989"/>
      <c r="BT1017" s="989"/>
      <c r="BU1017" s="989"/>
      <c r="BV1017" s="989"/>
      <c r="BW1017" s="989"/>
      <c r="BX1017" s="989"/>
      <c r="BY1017" s="989"/>
      <c r="BZ1017" s="989"/>
      <c r="CA1017" s="989"/>
      <c r="CB1017" s="989"/>
      <c r="CC1017" s="989"/>
      <c r="CD1017" s="989"/>
      <c r="CE1017" s="989"/>
      <c r="CF1017" s="989"/>
      <c r="CG1017" s="989"/>
      <c r="CH1017" s="989"/>
      <c r="CI1017" s="989"/>
      <c r="CJ1017" s="989"/>
      <c r="CK1017" s="989"/>
      <c r="CL1017" s="989"/>
      <c r="CM1017" s="989"/>
      <c r="CN1017" s="989"/>
      <c r="CO1017" s="989"/>
      <c r="CP1017" s="989"/>
      <c r="CQ1017" s="989"/>
      <c r="CR1017" s="989"/>
      <c r="CS1017" s="989"/>
      <c r="CT1017" s="989"/>
      <c r="CU1017" s="989"/>
      <c r="CV1017" s="989"/>
      <c r="CW1017" s="989"/>
      <c r="CX1017" s="989"/>
      <c r="CY1017" s="989"/>
      <c r="CZ1017" s="989"/>
      <c r="DA1017" s="989"/>
      <c r="DB1017" s="989"/>
      <c r="DC1017" s="989"/>
      <c r="DD1017" s="989"/>
      <c r="DE1017" s="989"/>
      <c r="DF1017" s="989"/>
      <c r="DG1017" s="989"/>
      <c r="DH1017" s="989"/>
      <c r="DI1017" s="989"/>
      <c r="DJ1017" s="989"/>
      <c r="DK1017" s="989"/>
      <c r="DL1017" s="989"/>
      <c r="DM1017" s="989"/>
      <c r="DN1017" s="989"/>
      <c r="DO1017" s="989"/>
      <c r="DP1017" s="989"/>
      <c r="DQ1017" s="989"/>
      <c r="DR1017" s="989"/>
      <c r="DS1017" s="989"/>
      <c r="DT1017" s="989"/>
      <c r="DU1017" s="989"/>
      <c r="DV1017" s="989"/>
      <c r="DW1017" s="989"/>
      <c r="DX1017" s="989"/>
      <c r="DY1017" s="989"/>
      <c r="DZ1017" s="989"/>
      <c r="EA1017" s="989"/>
      <c r="EB1017" s="989"/>
      <c r="EC1017" s="989"/>
      <c r="ED1017" s="989"/>
      <c r="EE1017" s="989"/>
      <c r="EF1017" s="989"/>
      <c r="EG1017" s="989"/>
      <c r="EH1017" s="989"/>
      <c r="EI1017" s="989"/>
      <c r="EJ1017" s="989"/>
      <c r="EK1017" s="989"/>
      <c r="EL1017" s="989"/>
      <c r="EM1017" s="989"/>
      <c r="EN1017" s="989"/>
      <c r="EO1017" s="989"/>
      <c r="EP1017" s="989"/>
      <c r="EQ1017" s="989"/>
      <c r="ER1017" s="989"/>
      <c r="ES1017" s="989"/>
      <c r="ET1017" s="989"/>
      <c r="EU1017" s="989"/>
      <c r="EV1017" s="989"/>
      <c r="EW1017" s="989"/>
      <c r="EX1017" s="989"/>
      <c r="EY1017" s="989"/>
      <c r="EZ1017" s="989"/>
      <c r="FA1017" s="989"/>
      <c r="FB1017" s="989"/>
      <c r="FC1017" s="989"/>
      <c r="FD1017" s="989"/>
      <c r="FE1017" s="989"/>
      <c r="FF1017" s="989"/>
      <c r="FG1017" s="989"/>
      <c r="FH1017" s="989"/>
      <c r="FI1017" s="989"/>
      <c r="FJ1017" s="989"/>
      <c r="FK1017" s="989"/>
      <c r="FL1017" s="989"/>
      <c r="FM1017" s="989"/>
      <c r="FN1017" s="989"/>
      <c r="FO1017" s="989"/>
      <c r="FP1017" s="989"/>
      <c r="FQ1017" s="989"/>
      <c r="FR1017" s="989"/>
      <c r="FS1017" s="989"/>
      <c r="FT1017" s="989"/>
      <c r="FU1017" s="989"/>
      <c r="FV1017" s="989"/>
      <c r="FW1017" s="989"/>
      <c r="FX1017" s="989"/>
      <c r="FY1017" s="989"/>
      <c r="FZ1017" s="989"/>
      <c r="GA1017" s="989"/>
      <c r="GB1017" s="989"/>
      <c r="GC1017" s="989"/>
      <c r="GD1017" s="989"/>
      <c r="GE1017" s="989"/>
      <c r="GF1017" s="989"/>
      <c r="GG1017" s="989"/>
      <c r="GH1017" s="989"/>
      <c r="GI1017" s="989"/>
      <c r="GJ1017" s="989"/>
      <c r="GK1017" s="989"/>
      <c r="GL1017" s="989"/>
      <c r="GM1017" s="989"/>
      <c r="GN1017" s="989"/>
      <c r="GO1017" s="989"/>
      <c r="GP1017" s="989"/>
      <c r="GQ1017" s="989"/>
      <c r="GR1017" s="989"/>
      <c r="GS1017" s="989"/>
      <c r="GT1017" s="989"/>
      <c r="GU1017" s="989"/>
      <c r="GV1017" s="989"/>
      <c r="GW1017" s="989"/>
      <c r="GX1017" s="989"/>
      <c r="GY1017" s="989"/>
      <c r="GZ1017" s="989"/>
      <c r="HA1017" s="989"/>
      <c r="HB1017" s="989"/>
      <c r="HC1017" s="989"/>
      <c r="HD1017" s="989"/>
      <c r="HE1017" s="989"/>
      <c r="HF1017" s="989"/>
      <c r="HG1017" s="989"/>
      <c r="HH1017" s="989"/>
      <c r="HI1017" s="989"/>
      <c r="HJ1017" s="989"/>
      <c r="HK1017" s="989"/>
      <c r="HL1017" s="989"/>
      <c r="HM1017" s="989"/>
      <c r="HN1017" s="989"/>
      <c r="HO1017" s="989"/>
      <c r="HP1017" s="989"/>
      <c r="HQ1017" s="989"/>
      <c r="HR1017" s="989"/>
      <c r="HS1017" s="989"/>
      <c r="HT1017" s="989"/>
      <c r="HU1017" s="989"/>
      <c r="HV1017" s="989"/>
      <c r="HW1017" s="989"/>
      <c r="HX1017" s="989"/>
      <c r="HY1017" s="989"/>
      <c r="HZ1017" s="989"/>
      <c r="IA1017" s="989"/>
      <c r="IB1017" s="989"/>
      <c r="IC1017" s="989"/>
      <c r="ID1017" s="989"/>
      <c r="IE1017" s="989"/>
      <c r="IF1017" s="989"/>
      <c r="IG1017" s="989"/>
      <c r="IH1017" s="989"/>
      <c r="II1017" s="989"/>
      <c r="IJ1017" s="989"/>
      <c r="IK1017" s="989"/>
      <c r="IL1017" s="989"/>
      <c r="IM1017" s="989"/>
      <c r="IN1017" s="989"/>
      <c r="IO1017" s="989"/>
      <c r="IP1017" s="989"/>
      <c r="IQ1017" s="989"/>
      <c r="IR1017" s="989"/>
      <c r="IS1017" s="989"/>
      <c r="IT1017" s="989"/>
      <c r="IU1017" s="989"/>
      <c r="IV1017" s="989"/>
      <c r="IW1017" s="989"/>
      <c r="IX1017" s="989"/>
      <c r="IY1017" s="989"/>
      <c r="IZ1017" s="989"/>
      <c r="JA1017" s="989"/>
      <c r="JB1017" s="989"/>
      <c r="JC1017" s="989"/>
      <c r="JD1017" s="989"/>
      <c r="JE1017" s="989"/>
      <c r="JF1017" s="989"/>
      <c r="JG1017" s="989"/>
      <c r="JH1017" s="989"/>
      <c r="JI1017" s="989"/>
      <c r="JJ1017" s="989"/>
      <c r="JK1017" s="989"/>
      <c r="JL1017" s="989"/>
      <c r="JM1017" s="989"/>
      <c r="JN1017" s="989"/>
      <c r="JO1017" s="989"/>
      <c r="JP1017" s="989"/>
      <c r="JQ1017" s="989"/>
      <c r="JR1017" s="989"/>
      <c r="JS1017" s="989"/>
      <c r="JT1017" s="989"/>
      <c r="JU1017" s="989"/>
      <c r="JV1017" s="989"/>
      <c r="JW1017" s="989"/>
      <c r="JX1017" s="989"/>
      <c r="JY1017" s="989"/>
      <c r="JZ1017" s="989"/>
      <c r="KA1017" s="989"/>
      <c r="KB1017" s="990"/>
    </row>
    <row r="1018" spans="2:288" ht="15" customHeight="1" x14ac:dyDescent="0.25">
      <c r="B1018" s="1590" t="s">
        <v>1944</v>
      </c>
      <c r="C1018" s="1588" t="str">
        <v/>
      </c>
      <c r="D1018" s="1588" t="str">
        <v/>
      </c>
      <c r="E1018" s="1588" t="str">
        <v/>
      </c>
      <c r="F1018" s="1588" t="str">
        <v/>
      </c>
      <c r="G1018" s="1588" t="str">
        <v/>
      </c>
      <c r="H1018" s="989"/>
      <c r="I1018" s="989"/>
      <c r="J1018" s="989"/>
      <c r="K1018" s="989"/>
      <c r="L1018" s="989"/>
      <c r="M1018" s="989"/>
      <c r="N1018" s="989"/>
      <c r="O1018" s="989"/>
      <c r="P1018" s="989"/>
      <c r="Q1018" s="989"/>
      <c r="R1018" s="989"/>
      <c r="S1018" s="989"/>
      <c r="T1018" s="989"/>
      <c r="U1018" s="989"/>
      <c r="V1018" s="989"/>
      <c r="W1018" s="989"/>
      <c r="X1018" s="989"/>
      <c r="Y1018" s="989"/>
      <c r="Z1018" s="989"/>
      <c r="AA1018" s="989"/>
      <c r="AB1018" s="989"/>
      <c r="AC1018" s="989"/>
      <c r="AD1018" s="989"/>
      <c r="AE1018" s="989"/>
      <c r="AF1018" s="989"/>
      <c r="AG1018" s="989"/>
      <c r="AH1018" s="989"/>
      <c r="AI1018" s="989"/>
      <c r="AJ1018" s="989"/>
      <c r="AK1018" s="989"/>
      <c r="AL1018" s="989"/>
      <c r="AM1018" s="989"/>
      <c r="AN1018" s="989"/>
      <c r="AO1018" s="989"/>
      <c r="AP1018" s="989"/>
      <c r="AQ1018" s="989"/>
      <c r="AR1018" s="989"/>
      <c r="AS1018" s="989"/>
      <c r="AT1018" s="989"/>
      <c r="AU1018" s="989"/>
      <c r="AV1018" s="989"/>
      <c r="AW1018" s="989"/>
      <c r="AX1018" s="989"/>
      <c r="AY1018" s="989"/>
      <c r="AZ1018" s="989"/>
      <c r="BA1018" s="989"/>
      <c r="BB1018" s="989"/>
      <c r="BC1018" s="989"/>
      <c r="BD1018" s="989"/>
      <c r="BE1018" s="989"/>
      <c r="BF1018" s="989"/>
      <c r="BG1018" s="989"/>
      <c r="BH1018" s="989"/>
      <c r="BI1018" s="989"/>
      <c r="BJ1018" s="989"/>
      <c r="BK1018" s="989"/>
      <c r="BL1018" s="989"/>
      <c r="BM1018" s="989"/>
      <c r="BN1018" s="989"/>
      <c r="BO1018" s="989"/>
      <c r="BP1018" s="989"/>
      <c r="BQ1018" s="989"/>
      <c r="BR1018" s="989"/>
      <c r="BS1018" s="989"/>
      <c r="BT1018" s="989"/>
      <c r="BU1018" s="989"/>
      <c r="BV1018" s="989"/>
      <c r="BW1018" s="989"/>
      <c r="BX1018" s="989"/>
      <c r="BY1018" s="989"/>
      <c r="BZ1018" s="989"/>
      <c r="CA1018" s="989"/>
      <c r="CB1018" s="989"/>
      <c r="CC1018" s="989"/>
      <c r="CD1018" s="989"/>
      <c r="CE1018" s="989"/>
      <c r="CF1018" s="989"/>
      <c r="CG1018" s="989"/>
      <c r="CH1018" s="989"/>
      <c r="CI1018" s="989"/>
      <c r="CJ1018" s="989"/>
      <c r="CK1018" s="989"/>
      <c r="CL1018" s="989"/>
      <c r="CM1018" s="989"/>
      <c r="CN1018" s="989"/>
      <c r="CO1018" s="989"/>
      <c r="CP1018" s="989"/>
      <c r="CQ1018" s="989"/>
      <c r="CR1018" s="989"/>
      <c r="CS1018" s="989"/>
      <c r="CT1018" s="989"/>
      <c r="CU1018" s="989"/>
      <c r="CV1018" s="989"/>
      <c r="CW1018" s="989"/>
      <c r="CX1018" s="989"/>
      <c r="CY1018" s="989"/>
      <c r="CZ1018" s="989"/>
      <c r="DA1018" s="989"/>
      <c r="DB1018" s="989"/>
      <c r="DC1018" s="989"/>
      <c r="DD1018" s="989"/>
      <c r="DE1018" s="989"/>
      <c r="DF1018" s="989"/>
      <c r="DG1018" s="989"/>
      <c r="DH1018" s="989"/>
      <c r="DI1018" s="989"/>
      <c r="DJ1018" s="989"/>
      <c r="DK1018" s="989"/>
      <c r="DL1018" s="989"/>
      <c r="DM1018" s="989"/>
      <c r="DN1018" s="989"/>
      <c r="DO1018" s="989"/>
      <c r="DP1018" s="989"/>
      <c r="DQ1018" s="989"/>
      <c r="DR1018" s="989"/>
      <c r="DS1018" s="989"/>
      <c r="DT1018" s="989"/>
      <c r="DU1018" s="989"/>
      <c r="DV1018" s="989"/>
      <c r="DW1018" s="989"/>
      <c r="DX1018" s="989"/>
      <c r="DY1018" s="989"/>
      <c r="DZ1018" s="989"/>
      <c r="EA1018" s="989"/>
      <c r="EB1018" s="989"/>
      <c r="EC1018" s="989"/>
      <c r="ED1018" s="989"/>
      <c r="EE1018" s="989"/>
      <c r="EF1018" s="989"/>
      <c r="EG1018" s="989"/>
      <c r="EH1018" s="989"/>
      <c r="EI1018" s="989"/>
      <c r="EJ1018" s="989"/>
      <c r="EK1018" s="989"/>
      <c r="EL1018" s="989"/>
      <c r="EM1018" s="989"/>
      <c r="EN1018" s="989"/>
      <c r="EO1018" s="989"/>
      <c r="EP1018" s="989"/>
      <c r="EQ1018" s="989"/>
      <c r="ER1018" s="989"/>
      <c r="ES1018" s="989"/>
      <c r="ET1018" s="989"/>
      <c r="EU1018" s="989"/>
      <c r="EV1018" s="989"/>
      <c r="EW1018" s="989"/>
      <c r="EX1018" s="989"/>
      <c r="EY1018" s="989"/>
      <c r="EZ1018" s="989"/>
      <c r="FA1018" s="989"/>
      <c r="FB1018" s="989"/>
      <c r="FC1018" s="989"/>
      <c r="FD1018" s="989"/>
      <c r="FE1018" s="989"/>
      <c r="FF1018" s="989"/>
      <c r="FG1018" s="989"/>
      <c r="FH1018" s="989"/>
      <c r="FI1018" s="989"/>
      <c r="FJ1018" s="989"/>
      <c r="FK1018" s="989"/>
      <c r="FL1018" s="989"/>
      <c r="FM1018" s="989"/>
      <c r="FN1018" s="989"/>
      <c r="FO1018" s="989"/>
      <c r="FP1018" s="989"/>
      <c r="FQ1018" s="989"/>
      <c r="FR1018" s="989"/>
      <c r="FS1018" s="989"/>
      <c r="FT1018" s="989"/>
      <c r="FU1018" s="989"/>
      <c r="FV1018" s="989"/>
      <c r="FW1018" s="989"/>
      <c r="FX1018" s="989"/>
      <c r="FY1018" s="989"/>
      <c r="FZ1018" s="989"/>
      <c r="GA1018" s="989"/>
      <c r="GB1018" s="989"/>
      <c r="GC1018" s="989"/>
      <c r="GD1018" s="989"/>
      <c r="GE1018" s="989"/>
      <c r="GF1018" s="989"/>
      <c r="GG1018" s="989"/>
      <c r="GH1018" s="989"/>
      <c r="GI1018" s="989"/>
      <c r="GJ1018" s="989"/>
      <c r="GK1018" s="989"/>
      <c r="GL1018" s="989"/>
      <c r="GM1018" s="989"/>
      <c r="GN1018" s="989"/>
      <c r="GO1018" s="989"/>
      <c r="GP1018" s="989"/>
      <c r="GQ1018" s="989"/>
      <c r="GR1018" s="989"/>
      <c r="GS1018" s="989"/>
      <c r="GT1018" s="989"/>
      <c r="GU1018" s="989"/>
      <c r="GV1018" s="989"/>
      <c r="GW1018" s="989"/>
      <c r="GX1018" s="989"/>
      <c r="GY1018" s="989"/>
      <c r="GZ1018" s="989"/>
      <c r="HA1018" s="989"/>
      <c r="HB1018" s="989"/>
      <c r="HC1018" s="989"/>
      <c r="HD1018" s="989"/>
      <c r="HE1018" s="989"/>
      <c r="HF1018" s="989"/>
      <c r="HG1018" s="989"/>
      <c r="HH1018" s="989"/>
      <c r="HI1018" s="989"/>
      <c r="HJ1018" s="989"/>
      <c r="HK1018" s="989"/>
      <c r="HL1018" s="989"/>
      <c r="HM1018" s="989"/>
      <c r="HN1018" s="989"/>
      <c r="HO1018" s="989"/>
      <c r="HP1018" s="989"/>
      <c r="HQ1018" s="989"/>
      <c r="HR1018" s="989"/>
      <c r="HS1018" s="989"/>
      <c r="HT1018" s="989"/>
      <c r="HU1018" s="989"/>
      <c r="HV1018" s="989"/>
      <c r="HW1018" s="989"/>
      <c r="HX1018" s="989"/>
      <c r="HY1018" s="989"/>
      <c r="HZ1018" s="989"/>
      <c r="IA1018" s="989"/>
      <c r="IB1018" s="989"/>
      <c r="IC1018" s="989"/>
      <c r="ID1018" s="989"/>
      <c r="IE1018" s="989"/>
      <c r="IF1018" s="989"/>
      <c r="IG1018" s="989"/>
      <c r="IH1018" s="989"/>
      <c r="II1018" s="989"/>
      <c r="IJ1018" s="989"/>
      <c r="IK1018" s="989"/>
      <c r="IL1018" s="989"/>
      <c r="IM1018" s="989"/>
      <c r="IN1018" s="989"/>
      <c r="IO1018" s="989"/>
      <c r="IP1018" s="989"/>
      <c r="IQ1018" s="989"/>
      <c r="IR1018" s="989"/>
      <c r="IS1018" s="989"/>
      <c r="IT1018" s="989"/>
      <c r="IU1018" s="989"/>
      <c r="IV1018" s="989"/>
      <c r="IW1018" s="989"/>
      <c r="IX1018" s="989"/>
      <c r="IY1018" s="989"/>
      <c r="IZ1018" s="989"/>
      <c r="JA1018" s="989"/>
      <c r="JB1018" s="989"/>
      <c r="JC1018" s="989"/>
      <c r="JD1018" s="989"/>
      <c r="JE1018" s="989"/>
      <c r="JF1018" s="989"/>
      <c r="JG1018" s="989"/>
      <c r="JH1018" s="989"/>
      <c r="JI1018" s="989"/>
      <c r="JJ1018" s="989"/>
      <c r="JK1018" s="989"/>
      <c r="JL1018" s="989"/>
      <c r="JM1018" s="989"/>
      <c r="JN1018" s="989"/>
      <c r="JO1018" s="989"/>
      <c r="JP1018" s="989"/>
      <c r="JQ1018" s="989"/>
      <c r="JR1018" s="989"/>
      <c r="JS1018" s="989"/>
      <c r="JT1018" s="989"/>
      <c r="JU1018" s="989"/>
      <c r="JV1018" s="989"/>
      <c r="JW1018" s="989"/>
      <c r="JX1018" s="989"/>
      <c r="JY1018" s="989"/>
      <c r="JZ1018" s="989"/>
      <c r="KA1018" s="989"/>
      <c r="KB1018" s="990"/>
    </row>
    <row r="1019" spans="2:288" ht="15" customHeight="1" x14ac:dyDescent="0.25">
      <c r="B1019" s="1590" t="s">
        <v>1945</v>
      </c>
      <c r="C1019" s="1588" t="str">
        <v/>
      </c>
      <c r="D1019" s="1588" t="str">
        <v/>
      </c>
      <c r="E1019" s="1588" t="str">
        <v/>
      </c>
      <c r="F1019" s="1588" t="str">
        <v/>
      </c>
      <c r="G1019" s="1588" t="str">
        <v/>
      </c>
      <c r="H1019" s="989"/>
      <c r="I1019" s="989"/>
      <c r="J1019" s="989"/>
      <c r="K1019" s="989"/>
      <c r="L1019" s="989"/>
      <c r="M1019" s="989"/>
      <c r="N1019" s="989"/>
      <c r="O1019" s="989"/>
      <c r="P1019" s="989"/>
      <c r="Q1019" s="989"/>
      <c r="R1019" s="989"/>
      <c r="S1019" s="989"/>
      <c r="T1019" s="989"/>
      <c r="U1019" s="989"/>
      <c r="V1019" s="989"/>
      <c r="W1019" s="989"/>
      <c r="X1019" s="989"/>
      <c r="Y1019" s="989"/>
      <c r="Z1019" s="989"/>
      <c r="AA1019" s="989"/>
      <c r="AB1019" s="989"/>
      <c r="AC1019" s="989"/>
      <c r="AD1019" s="989"/>
      <c r="AE1019" s="989"/>
      <c r="AF1019" s="989"/>
      <c r="AG1019" s="989"/>
      <c r="AH1019" s="989"/>
      <c r="AI1019" s="989"/>
      <c r="AJ1019" s="989"/>
      <c r="AK1019" s="989"/>
      <c r="AL1019" s="989"/>
      <c r="AM1019" s="989"/>
      <c r="AN1019" s="989"/>
      <c r="AO1019" s="989"/>
      <c r="AP1019" s="989"/>
      <c r="AQ1019" s="989"/>
      <c r="AR1019" s="989"/>
      <c r="AS1019" s="989"/>
      <c r="AT1019" s="989"/>
      <c r="AU1019" s="989"/>
      <c r="AV1019" s="989"/>
      <c r="AW1019" s="989"/>
      <c r="AX1019" s="989"/>
      <c r="AY1019" s="989"/>
      <c r="AZ1019" s="989"/>
      <c r="BA1019" s="989"/>
      <c r="BB1019" s="989"/>
      <c r="BC1019" s="989"/>
      <c r="BD1019" s="989"/>
      <c r="BE1019" s="989"/>
      <c r="BF1019" s="989"/>
      <c r="BG1019" s="989"/>
      <c r="BH1019" s="989"/>
      <c r="BI1019" s="989"/>
      <c r="BJ1019" s="989"/>
      <c r="BK1019" s="989"/>
      <c r="BL1019" s="989"/>
      <c r="BM1019" s="989"/>
      <c r="BN1019" s="989"/>
      <c r="BO1019" s="989"/>
      <c r="BP1019" s="989"/>
      <c r="BQ1019" s="989"/>
      <c r="BR1019" s="989"/>
      <c r="BS1019" s="989"/>
      <c r="BT1019" s="989"/>
      <c r="BU1019" s="989"/>
      <c r="BV1019" s="989"/>
      <c r="BW1019" s="989"/>
      <c r="BX1019" s="989"/>
      <c r="BY1019" s="989"/>
      <c r="BZ1019" s="989"/>
      <c r="CA1019" s="989"/>
      <c r="CB1019" s="989"/>
      <c r="CC1019" s="989"/>
      <c r="CD1019" s="989"/>
      <c r="CE1019" s="989"/>
      <c r="CF1019" s="989"/>
      <c r="CG1019" s="989"/>
      <c r="CH1019" s="989"/>
      <c r="CI1019" s="989"/>
      <c r="CJ1019" s="989"/>
      <c r="CK1019" s="989"/>
      <c r="CL1019" s="989"/>
      <c r="CM1019" s="989"/>
      <c r="CN1019" s="989"/>
      <c r="CO1019" s="989"/>
      <c r="CP1019" s="989"/>
      <c r="CQ1019" s="989"/>
      <c r="CR1019" s="989"/>
      <c r="CS1019" s="989"/>
      <c r="CT1019" s="989"/>
      <c r="CU1019" s="989"/>
      <c r="CV1019" s="989"/>
      <c r="CW1019" s="989"/>
      <c r="CX1019" s="989"/>
      <c r="CY1019" s="989"/>
      <c r="CZ1019" s="989"/>
      <c r="DA1019" s="989"/>
      <c r="DB1019" s="989"/>
      <c r="DC1019" s="989"/>
      <c r="DD1019" s="989"/>
      <c r="DE1019" s="989"/>
      <c r="DF1019" s="989"/>
      <c r="DG1019" s="989"/>
      <c r="DH1019" s="989"/>
      <c r="DI1019" s="989"/>
      <c r="DJ1019" s="989"/>
      <c r="DK1019" s="989"/>
      <c r="DL1019" s="989"/>
      <c r="DM1019" s="989"/>
      <c r="DN1019" s="989"/>
      <c r="DO1019" s="989"/>
      <c r="DP1019" s="989"/>
      <c r="DQ1019" s="989"/>
      <c r="DR1019" s="989"/>
      <c r="DS1019" s="989"/>
      <c r="DT1019" s="989"/>
      <c r="DU1019" s="989"/>
      <c r="DV1019" s="989"/>
      <c r="DW1019" s="989"/>
      <c r="DX1019" s="989"/>
      <c r="DY1019" s="989"/>
      <c r="DZ1019" s="989"/>
      <c r="EA1019" s="989"/>
      <c r="EB1019" s="989"/>
      <c r="EC1019" s="989"/>
      <c r="ED1019" s="989"/>
      <c r="EE1019" s="989"/>
      <c r="EF1019" s="989"/>
      <c r="EG1019" s="989"/>
      <c r="EH1019" s="989"/>
      <c r="EI1019" s="989"/>
      <c r="EJ1019" s="989"/>
      <c r="EK1019" s="989"/>
      <c r="EL1019" s="989"/>
      <c r="EM1019" s="989"/>
      <c r="EN1019" s="989"/>
      <c r="EO1019" s="989"/>
      <c r="EP1019" s="989"/>
      <c r="EQ1019" s="989"/>
      <c r="ER1019" s="989"/>
      <c r="ES1019" s="989"/>
      <c r="ET1019" s="989"/>
      <c r="EU1019" s="989"/>
      <c r="EV1019" s="989"/>
      <c r="EW1019" s="989"/>
      <c r="EX1019" s="989"/>
      <c r="EY1019" s="989"/>
      <c r="EZ1019" s="989"/>
      <c r="FA1019" s="989"/>
      <c r="FB1019" s="989"/>
      <c r="FC1019" s="989"/>
      <c r="FD1019" s="989"/>
      <c r="FE1019" s="989"/>
      <c r="FF1019" s="989"/>
      <c r="FG1019" s="989"/>
      <c r="FH1019" s="989"/>
      <c r="FI1019" s="989"/>
      <c r="FJ1019" s="989"/>
      <c r="FK1019" s="989"/>
      <c r="FL1019" s="989"/>
      <c r="FM1019" s="989"/>
      <c r="FN1019" s="989"/>
      <c r="FO1019" s="989"/>
      <c r="FP1019" s="989"/>
      <c r="FQ1019" s="989"/>
      <c r="FR1019" s="989"/>
      <c r="FS1019" s="989"/>
      <c r="FT1019" s="989"/>
      <c r="FU1019" s="989"/>
      <c r="FV1019" s="989"/>
      <c r="FW1019" s="989"/>
      <c r="FX1019" s="989"/>
      <c r="FY1019" s="989"/>
      <c r="FZ1019" s="989"/>
      <c r="GA1019" s="989"/>
      <c r="GB1019" s="989"/>
      <c r="GC1019" s="989"/>
      <c r="GD1019" s="989"/>
      <c r="GE1019" s="989"/>
      <c r="GF1019" s="989"/>
      <c r="GG1019" s="989"/>
      <c r="GH1019" s="989"/>
      <c r="GI1019" s="989"/>
      <c r="GJ1019" s="989"/>
      <c r="GK1019" s="989"/>
      <c r="GL1019" s="989"/>
      <c r="GM1019" s="989"/>
      <c r="GN1019" s="989"/>
      <c r="GO1019" s="989"/>
      <c r="GP1019" s="989"/>
      <c r="GQ1019" s="989"/>
      <c r="GR1019" s="989"/>
      <c r="GS1019" s="989"/>
      <c r="GT1019" s="989"/>
      <c r="GU1019" s="989"/>
      <c r="GV1019" s="989"/>
      <c r="GW1019" s="989"/>
      <c r="GX1019" s="989"/>
      <c r="GY1019" s="989"/>
      <c r="GZ1019" s="989"/>
      <c r="HA1019" s="989"/>
      <c r="HB1019" s="989"/>
      <c r="HC1019" s="989"/>
      <c r="HD1019" s="989"/>
      <c r="HE1019" s="989"/>
      <c r="HF1019" s="989"/>
      <c r="HG1019" s="989"/>
      <c r="HH1019" s="989"/>
      <c r="HI1019" s="989"/>
      <c r="HJ1019" s="989"/>
      <c r="HK1019" s="989"/>
      <c r="HL1019" s="989"/>
      <c r="HM1019" s="989"/>
      <c r="HN1019" s="989"/>
      <c r="HO1019" s="989"/>
      <c r="HP1019" s="989"/>
      <c r="HQ1019" s="989"/>
      <c r="HR1019" s="989"/>
      <c r="HS1019" s="989"/>
      <c r="HT1019" s="989"/>
      <c r="HU1019" s="989"/>
      <c r="HV1019" s="989"/>
      <c r="HW1019" s="989"/>
      <c r="HX1019" s="989"/>
      <c r="HY1019" s="989"/>
      <c r="HZ1019" s="989"/>
      <c r="IA1019" s="989"/>
      <c r="IB1019" s="989"/>
      <c r="IC1019" s="989"/>
      <c r="ID1019" s="989"/>
      <c r="IE1019" s="989"/>
      <c r="IF1019" s="989"/>
      <c r="IG1019" s="989"/>
      <c r="IH1019" s="989"/>
      <c r="II1019" s="989"/>
      <c r="IJ1019" s="989"/>
      <c r="IK1019" s="989"/>
      <c r="IL1019" s="989"/>
      <c r="IM1019" s="989"/>
      <c r="IN1019" s="989"/>
      <c r="IO1019" s="989"/>
      <c r="IP1019" s="989"/>
      <c r="IQ1019" s="989"/>
      <c r="IR1019" s="989"/>
      <c r="IS1019" s="989"/>
      <c r="IT1019" s="989"/>
      <c r="IU1019" s="989"/>
      <c r="IV1019" s="989"/>
      <c r="IW1019" s="989"/>
      <c r="IX1019" s="989"/>
      <c r="IY1019" s="989"/>
      <c r="IZ1019" s="989"/>
      <c r="JA1019" s="989"/>
      <c r="JB1019" s="989"/>
      <c r="JC1019" s="989"/>
      <c r="JD1019" s="989"/>
      <c r="JE1019" s="989"/>
      <c r="JF1019" s="989"/>
      <c r="JG1019" s="989"/>
      <c r="JH1019" s="989"/>
      <c r="JI1019" s="989"/>
      <c r="JJ1019" s="989"/>
      <c r="JK1019" s="989"/>
      <c r="JL1019" s="989"/>
      <c r="JM1019" s="989"/>
      <c r="JN1019" s="989"/>
      <c r="JO1019" s="989"/>
      <c r="JP1019" s="989"/>
      <c r="JQ1019" s="989"/>
      <c r="JR1019" s="989"/>
      <c r="JS1019" s="989"/>
      <c r="JT1019" s="989"/>
      <c r="JU1019" s="989"/>
      <c r="JV1019" s="989"/>
      <c r="JW1019" s="989"/>
      <c r="JX1019" s="989"/>
      <c r="JY1019" s="989"/>
      <c r="JZ1019" s="989"/>
      <c r="KA1019" s="989"/>
      <c r="KB1019" s="990"/>
    </row>
    <row r="1020" spans="2:288" ht="15" customHeight="1" x14ac:dyDescent="0.25">
      <c r="B1020" s="1590" t="s">
        <v>1946</v>
      </c>
      <c r="C1020" s="1588" t="str">
        <v/>
      </c>
      <c r="D1020" s="1588" t="str">
        <v/>
      </c>
      <c r="E1020" s="1588" t="str">
        <v/>
      </c>
      <c r="F1020" s="1588" t="str">
        <v/>
      </c>
      <c r="G1020" s="1588" t="str">
        <v/>
      </c>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989"/>
      <c r="AF1020" s="989"/>
      <c r="AG1020" s="989"/>
      <c r="AH1020" s="989"/>
      <c r="AI1020" s="989"/>
      <c r="AJ1020" s="989"/>
      <c r="AK1020" s="989"/>
      <c r="AL1020" s="989"/>
      <c r="AM1020" s="989"/>
      <c r="AN1020" s="989"/>
      <c r="AO1020" s="989"/>
      <c r="AP1020" s="989"/>
      <c r="AQ1020" s="989"/>
      <c r="AR1020" s="989"/>
      <c r="AS1020" s="989"/>
      <c r="AT1020" s="989"/>
      <c r="AU1020" s="989"/>
      <c r="AV1020" s="989"/>
      <c r="AW1020" s="989"/>
      <c r="AX1020" s="989"/>
      <c r="AY1020" s="989"/>
      <c r="AZ1020" s="989"/>
      <c r="BA1020" s="989"/>
      <c r="BB1020" s="989"/>
      <c r="BC1020" s="989"/>
      <c r="BD1020" s="989"/>
      <c r="BE1020" s="989"/>
      <c r="BF1020" s="989"/>
      <c r="BG1020" s="989"/>
      <c r="BH1020" s="989"/>
      <c r="BI1020" s="989"/>
      <c r="BJ1020" s="989"/>
      <c r="BK1020" s="989"/>
      <c r="BL1020" s="989"/>
      <c r="BM1020" s="989"/>
      <c r="BN1020" s="989"/>
      <c r="BO1020" s="989"/>
      <c r="BP1020" s="989"/>
      <c r="BQ1020" s="989"/>
      <c r="BR1020" s="989"/>
      <c r="BS1020" s="989"/>
      <c r="BT1020" s="989"/>
      <c r="BU1020" s="989"/>
      <c r="BV1020" s="989"/>
      <c r="BW1020" s="989"/>
      <c r="BX1020" s="989"/>
      <c r="BY1020" s="989"/>
      <c r="BZ1020" s="989"/>
      <c r="CA1020" s="989"/>
      <c r="CB1020" s="989"/>
      <c r="CC1020" s="989"/>
      <c r="CD1020" s="989"/>
      <c r="CE1020" s="989"/>
      <c r="CF1020" s="989"/>
      <c r="CG1020" s="989"/>
      <c r="CH1020" s="989"/>
      <c r="CI1020" s="989"/>
      <c r="CJ1020" s="989"/>
      <c r="CK1020" s="989"/>
      <c r="CL1020" s="989"/>
      <c r="CM1020" s="989"/>
      <c r="CN1020" s="989"/>
      <c r="CO1020" s="989"/>
      <c r="CP1020" s="989"/>
      <c r="CQ1020" s="989"/>
      <c r="CR1020" s="989"/>
      <c r="CS1020" s="989"/>
      <c r="CT1020" s="989"/>
      <c r="CU1020" s="989"/>
      <c r="CV1020" s="989"/>
      <c r="CW1020" s="989"/>
      <c r="CX1020" s="989"/>
      <c r="CY1020" s="989"/>
      <c r="CZ1020" s="989"/>
      <c r="DA1020" s="989"/>
      <c r="DB1020" s="989"/>
      <c r="DC1020" s="989"/>
      <c r="DD1020" s="989"/>
      <c r="DE1020" s="989"/>
      <c r="DF1020" s="989"/>
      <c r="DG1020" s="989"/>
      <c r="DH1020" s="989"/>
      <c r="DI1020" s="989"/>
      <c r="DJ1020" s="989"/>
      <c r="DK1020" s="989"/>
      <c r="DL1020" s="989"/>
      <c r="DM1020" s="989"/>
      <c r="DN1020" s="989"/>
      <c r="DO1020" s="989"/>
      <c r="DP1020" s="989"/>
      <c r="DQ1020" s="989"/>
      <c r="DR1020" s="989"/>
      <c r="DS1020" s="989"/>
      <c r="DT1020" s="989"/>
      <c r="DU1020" s="989"/>
      <c r="DV1020" s="989"/>
      <c r="DW1020" s="989"/>
      <c r="DX1020" s="989"/>
      <c r="DY1020" s="989"/>
      <c r="DZ1020" s="989"/>
      <c r="EA1020" s="989"/>
      <c r="EB1020" s="989"/>
      <c r="EC1020" s="989"/>
      <c r="ED1020" s="989"/>
      <c r="EE1020" s="989"/>
      <c r="EF1020" s="989"/>
      <c r="EG1020" s="989"/>
      <c r="EH1020" s="989"/>
      <c r="EI1020" s="989"/>
      <c r="EJ1020" s="989"/>
      <c r="EK1020" s="989"/>
      <c r="EL1020" s="989"/>
      <c r="EM1020" s="989"/>
      <c r="EN1020" s="989"/>
      <c r="EO1020" s="989"/>
      <c r="EP1020" s="989"/>
      <c r="EQ1020" s="989"/>
      <c r="ER1020" s="989"/>
      <c r="ES1020" s="989"/>
      <c r="ET1020" s="989"/>
      <c r="EU1020" s="989"/>
      <c r="EV1020" s="989"/>
      <c r="EW1020" s="989"/>
      <c r="EX1020" s="989"/>
      <c r="EY1020" s="989"/>
      <c r="EZ1020" s="989"/>
      <c r="FA1020" s="989"/>
      <c r="FB1020" s="989"/>
      <c r="FC1020" s="989"/>
      <c r="FD1020" s="989"/>
      <c r="FE1020" s="989"/>
      <c r="FF1020" s="989"/>
      <c r="FG1020" s="989"/>
      <c r="FH1020" s="989"/>
      <c r="FI1020" s="989"/>
      <c r="FJ1020" s="989"/>
      <c r="FK1020" s="989"/>
      <c r="FL1020" s="989"/>
      <c r="FM1020" s="989"/>
      <c r="FN1020" s="989"/>
      <c r="FO1020" s="989"/>
      <c r="FP1020" s="989"/>
      <c r="FQ1020" s="989"/>
      <c r="FR1020" s="989"/>
      <c r="FS1020" s="989"/>
      <c r="FT1020" s="989"/>
      <c r="FU1020" s="989"/>
      <c r="FV1020" s="989"/>
      <c r="FW1020" s="989"/>
      <c r="FX1020" s="989"/>
      <c r="FY1020" s="989"/>
      <c r="FZ1020" s="989"/>
      <c r="GA1020" s="989"/>
      <c r="GB1020" s="989"/>
      <c r="GC1020" s="989"/>
      <c r="GD1020" s="989"/>
      <c r="GE1020" s="989"/>
      <c r="GF1020" s="989"/>
      <c r="GG1020" s="989"/>
      <c r="GH1020" s="989"/>
      <c r="GI1020" s="989"/>
      <c r="GJ1020" s="989"/>
      <c r="GK1020" s="989"/>
      <c r="GL1020" s="989"/>
      <c r="GM1020" s="989"/>
      <c r="GN1020" s="989"/>
      <c r="GO1020" s="989"/>
      <c r="GP1020" s="989"/>
      <c r="GQ1020" s="989"/>
      <c r="GR1020" s="989"/>
      <c r="GS1020" s="989"/>
      <c r="GT1020" s="989"/>
      <c r="GU1020" s="989"/>
      <c r="GV1020" s="989"/>
      <c r="GW1020" s="989"/>
      <c r="GX1020" s="989"/>
      <c r="GY1020" s="989"/>
      <c r="GZ1020" s="989"/>
      <c r="HA1020" s="989"/>
      <c r="HB1020" s="989"/>
      <c r="HC1020" s="989"/>
      <c r="HD1020" s="989"/>
      <c r="HE1020" s="989"/>
      <c r="HF1020" s="989"/>
      <c r="HG1020" s="989"/>
      <c r="HH1020" s="989"/>
      <c r="HI1020" s="989"/>
      <c r="HJ1020" s="989"/>
      <c r="HK1020" s="989"/>
      <c r="HL1020" s="989"/>
      <c r="HM1020" s="989"/>
      <c r="HN1020" s="989"/>
      <c r="HO1020" s="989"/>
      <c r="HP1020" s="989"/>
      <c r="HQ1020" s="989"/>
      <c r="HR1020" s="989"/>
      <c r="HS1020" s="989"/>
      <c r="HT1020" s="989"/>
      <c r="HU1020" s="989"/>
      <c r="HV1020" s="989"/>
      <c r="HW1020" s="989"/>
      <c r="HX1020" s="989"/>
      <c r="HY1020" s="989"/>
      <c r="HZ1020" s="989"/>
      <c r="IA1020" s="989"/>
      <c r="IB1020" s="989"/>
      <c r="IC1020" s="989"/>
      <c r="ID1020" s="989"/>
      <c r="IE1020" s="989"/>
      <c r="IF1020" s="989"/>
      <c r="IG1020" s="989"/>
      <c r="IH1020" s="989"/>
      <c r="II1020" s="989"/>
      <c r="IJ1020" s="989"/>
      <c r="IK1020" s="989"/>
      <c r="IL1020" s="989"/>
      <c r="IM1020" s="989"/>
      <c r="IN1020" s="989"/>
      <c r="IO1020" s="989"/>
      <c r="IP1020" s="989"/>
      <c r="IQ1020" s="989"/>
      <c r="IR1020" s="989"/>
      <c r="IS1020" s="989"/>
      <c r="IT1020" s="989"/>
      <c r="IU1020" s="989"/>
      <c r="IV1020" s="989"/>
      <c r="IW1020" s="989"/>
      <c r="IX1020" s="989"/>
      <c r="IY1020" s="989"/>
      <c r="IZ1020" s="989"/>
      <c r="JA1020" s="989"/>
      <c r="JB1020" s="989"/>
      <c r="JC1020" s="989"/>
      <c r="JD1020" s="989"/>
      <c r="JE1020" s="989"/>
      <c r="JF1020" s="989"/>
      <c r="JG1020" s="989"/>
      <c r="JH1020" s="989"/>
      <c r="JI1020" s="989"/>
      <c r="JJ1020" s="989"/>
      <c r="JK1020" s="989"/>
      <c r="JL1020" s="989"/>
      <c r="JM1020" s="989"/>
      <c r="JN1020" s="989"/>
      <c r="JO1020" s="989"/>
      <c r="JP1020" s="989"/>
      <c r="JQ1020" s="989"/>
      <c r="JR1020" s="989"/>
      <c r="JS1020" s="989"/>
      <c r="JT1020" s="989"/>
      <c r="JU1020" s="989"/>
      <c r="JV1020" s="989"/>
      <c r="JW1020" s="989"/>
      <c r="JX1020" s="989"/>
      <c r="JY1020" s="989"/>
      <c r="JZ1020" s="989"/>
      <c r="KA1020" s="989"/>
      <c r="KB1020" s="990"/>
    </row>
    <row r="1021" spans="2:288" ht="15" customHeight="1" x14ac:dyDescent="0.25">
      <c r="B1021" s="1590" t="s">
        <v>1947</v>
      </c>
      <c r="C1021" s="1588" t="str">
        <v/>
      </c>
      <c r="D1021" s="1588" t="str">
        <v/>
      </c>
      <c r="E1021" s="1588" t="str">
        <v/>
      </c>
      <c r="F1021" s="1588" t="str">
        <v/>
      </c>
      <c r="G1021" s="1588" t="str">
        <v/>
      </c>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989"/>
      <c r="AF1021" s="989"/>
      <c r="AG1021" s="989"/>
      <c r="AH1021" s="989"/>
      <c r="AI1021" s="989"/>
      <c r="AJ1021" s="989"/>
      <c r="AK1021" s="989"/>
      <c r="AL1021" s="989"/>
      <c r="AM1021" s="989"/>
      <c r="AN1021" s="989"/>
      <c r="AO1021" s="989"/>
      <c r="AP1021" s="989"/>
      <c r="AQ1021" s="989"/>
      <c r="AR1021" s="989"/>
      <c r="AS1021" s="989"/>
      <c r="AT1021" s="989"/>
      <c r="AU1021" s="989"/>
      <c r="AV1021" s="989"/>
      <c r="AW1021" s="989"/>
      <c r="AX1021" s="989"/>
      <c r="AY1021" s="989"/>
      <c r="AZ1021" s="989"/>
      <c r="BA1021" s="989"/>
      <c r="BB1021" s="989"/>
      <c r="BC1021" s="989"/>
      <c r="BD1021" s="989"/>
      <c r="BE1021" s="989"/>
      <c r="BF1021" s="989"/>
      <c r="BG1021" s="989"/>
      <c r="BH1021" s="989"/>
      <c r="BI1021" s="989"/>
      <c r="BJ1021" s="989"/>
      <c r="BK1021" s="989"/>
      <c r="BL1021" s="989"/>
      <c r="BM1021" s="989"/>
      <c r="BN1021" s="989"/>
      <c r="BO1021" s="989"/>
      <c r="BP1021" s="989"/>
      <c r="BQ1021" s="989"/>
      <c r="BR1021" s="989"/>
      <c r="BS1021" s="989"/>
      <c r="BT1021" s="989"/>
      <c r="BU1021" s="989"/>
      <c r="BV1021" s="989"/>
      <c r="BW1021" s="989"/>
      <c r="BX1021" s="989"/>
      <c r="BY1021" s="989"/>
      <c r="BZ1021" s="989"/>
      <c r="CA1021" s="989"/>
      <c r="CB1021" s="989"/>
      <c r="CC1021" s="989"/>
      <c r="CD1021" s="989"/>
      <c r="CE1021" s="989"/>
      <c r="CF1021" s="989"/>
      <c r="CG1021" s="989"/>
      <c r="CH1021" s="989"/>
      <c r="CI1021" s="989"/>
      <c r="CJ1021" s="989"/>
      <c r="CK1021" s="989"/>
      <c r="CL1021" s="989"/>
      <c r="CM1021" s="989"/>
      <c r="CN1021" s="989"/>
      <c r="CO1021" s="989"/>
      <c r="CP1021" s="989"/>
      <c r="CQ1021" s="989"/>
      <c r="CR1021" s="989"/>
      <c r="CS1021" s="989"/>
      <c r="CT1021" s="989"/>
      <c r="CU1021" s="989"/>
      <c r="CV1021" s="989"/>
      <c r="CW1021" s="989"/>
      <c r="CX1021" s="989"/>
      <c r="CY1021" s="989"/>
      <c r="CZ1021" s="989"/>
      <c r="DA1021" s="989"/>
      <c r="DB1021" s="989"/>
      <c r="DC1021" s="989"/>
      <c r="DD1021" s="989"/>
      <c r="DE1021" s="989"/>
      <c r="DF1021" s="989"/>
      <c r="DG1021" s="989"/>
      <c r="DH1021" s="989"/>
      <c r="DI1021" s="989"/>
      <c r="DJ1021" s="989"/>
      <c r="DK1021" s="989"/>
      <c r="DL1021" s="989"/>
      <c r="DM1021" s="989"/>
      <c r="DN1021" s="989"/>
      <c r="DO1021" s="989"/>
      <c r="DP1021" s="989"/>
      <c r="DQ1021" s="989"/>
      <c r="DR1021" s="989"/>
      <c r="DS1021" s="989"/>
      <c r="DT1021" s="989"/>
      <c r="DU1021" s="989"/>
      <c r="DV1021" s="989"/>
      <c r="DW1021" s="989"/>
      <c r="DX1021" s="989"/>
      <c r="DY1021" s="989"/>
      <c r="DZ1021" s="989"/>
      <c r="EA1021" s="989"/>
      <c r="EB1021" s="989"/>
      <c r="EC1021" s="989"/>
      <c r="ED1021" s="989"/>
      <c r="EE1021" s="989"/>
      <c r="EF1021" s="989"/>
      <c r="EG1021" s="989"/>
      <c r="EH1021" s="989"/>
      <c r="EI1021" s="989"/>
      <c r="EJ1021" s="989"/>
      <c r="EK1021" s="989"/>
      <c r="EL1021" s="989"/>
      <c r="EM1021" s="989"/>
      <c r="EN1021" s="989"/>
      <c r="EO1021" s="989"/>
      <c r="EP1021" s="989"/>
      <c r="EQ1021" s="989"/>
      <c r="ER1021" s="989"/>
      <c r="ES1021" s="989"/>
      <c r="ET1021" s="989"/>
      <c r="EU1021" s="989"/>
      <c r="EV1021" s="989"/>
      <c r="EW1021" s="989"/>
      <c r="EX1021" s="989"/>
      <c r="EY1021" s="989"/>
      <c r="EZ1021" s="989"/>
      <c r="FA1021" s="989"/>
      <c r="FB1021" s="989"/>
      <c r="FC1021" s="989"/>
      <c r="FD1021" s="989"/>
      <c r="FE1021" s="989"/>
      <c r="FF1021" s="989"/>
      <c r="FG1021" s="989"/>
      <c r="FH1021" s="989"/>
      <c r="FI1021" s="989"/>
      <c r="FJ1021" s="989"/>
      <c r="FK1021" s="989"/>
      <c r="FL1021" s="989"/>
      <c r="FM1021" s="989"/>
      <c r="FN1021" s="989"/>
      <c r="FO1021" s="989"/>
      <c r="FP1021" s="989"/>
      <c r="FQ1021" s="989"/>
      <c r="FR1021" s="989"/>
      <c r="FS1021" s="989"/>
      <c r="FT1021" s="989"/>
      <c r="FU1021" s="989"/>
      <c r="FV1021" s="989"/>
      <c r="FW1021" s="989"/>
      <c r="FX1021" s="989"/>
      <c r="FY1021" s="989"/>
      <c r="FZ1021" s="989"/>
      <c r="GA1021" s="989"/>
      <c r="GB1021" s="989"/>
      <c r="GC1021" s="989"/>
      <c r="GD1021" s="989"/>
      <c r="GE1021" s="989"/>
      <c r="GF1021" s="989"/>
      <c r="GG1021" s="989"/>
      <c r="GH1021" s="989"/>
      <c r="GI1021" s="989"/>
      <c r="GJ1021" s="989"/>
      <c r="GK1021" s="989"/>
      <c r="GL1021" s="989"/>
      <c r="GM1021" s="989"/>
      <c r="GN1021" s="989"/>
      <c r="GO1021" s="989"/>
      <c r="GP1021" s="989"/>
      <c r="GQ1021" s="989"/>
      <c r="GR1021" s="989"/>
      <c r="GS1021" s="989"/>
      <c r="GT1021" s="989"/>
      <c r="GU1021" s="989"/>
      <c r="GV1021" s="989"/>
      <c r="GW1021" s="989"/>
      <c r="GX1021" s="989"/>
      <c r="GY1021" s="989"/>
      <c r="GZ1021" s="989"/>
      <c r="HA1021" s="989"/>
      <c r="HB1021" s="989"/>
      <c r="HC1021" s="989"/>
      <c r="HD1021" s="989"/>
      <c r="HE1021" s="989"/>
      <c r="HF1021" s="989"/>
      <c r="HG1021" s="989"/>
      <c r="HH1021" s="989"/>
      <c r="HI1021" s="989"/>
      <c r="HJ1021" s="989"/>
      <c r="HK1021" s="989"/>
      <c r="HL1021" s="989"/>
      <c r="HM1021" s="989"/>
      <c r="HN1021" s="989"/>
      <c r="HO1021" s="989"/>
      <c r="HP1021" s="989"/>
      <c r="HQ1021" s="989"/>
      <c r="HR1021" s="989"/>
      <c r="HS1021" s="989"/>
      <c r="HT1021" s="989"/>
      <c r="HU1021" s="989"/>
      <c r="HV1021" s="989"/>
      <c r="HW1021" s="989"/>
      <c r="HX1021" s="989"/>
      <c r="HY1021" s="989"/>
      <c r="HZ1021" s="989"/>
      <c r="IA1021" s="989"/>
      <c r="IB1021" s="989"/>
      <c r="IC1021" s="989"/>
      <c r="ID1021" s="989"/>
      <c r="IE1021" s="989"/>
      <c r="IF1021" s="989"/>
      <c r="IG1021" s="989"/>
      <c r="IH1021" s="989"/>
      <c r="II1021" s="989"/>
      <c r="IJ1021" s="989"/>
      <c r="IK1021" s="989"/>
      <c r="IL1021" s="989"/>
      <c r="IM1021" s="989"/>
      <c r="IN1021" s="989"/>
      <c r="IO1021" s="989"/>
      <c r="IP1021" s="989"/>
      <c r="IQ1021" s="989"/>
      <c r="IR1021" s="989"/>
      <c r="IS1021" s="989"/>
      <c r="IT1021" s="989"/>
      <c r="IU1021" s="989"/>
      <c r="IV1021" s="989"/>
      <c r="IW1021" s="989"/>
      <c r="IX1021" s="989"/>
      <c r="IY1021" s="989"/>
      <c r="IZ1021" s="989"/>
      <c r="JA1021" s="989"/>
      <c r="JB1021" s="989"/>
      <c r="JC1021" s="989"/>
      <c r="JD1021" s="989"/>
      <c r="JE1021" s="989"/>
      <c r="JF1021" s="989"/>
      <c r="JG1021" s="989"/>
      <c r="JH1021" s="989"/>
      <c r="JI1021" s="989"/>
      <c r="JJ1021" s="989"/>
      <c r="JK1021" s="989"/>
      <c r="JL1021" s="989"/>
      <c r="JM1021" s="989"/>
      <c r="JN1021" s="989"/>
      <c r="JO1021" s="989"/>
      <c r="JP1021" s="989"/>
      <c r="JQ1021" s="989"/>
      <c r="JR1021" s="989"/>
      <c r="JS1021" s="989"/>
      <c r="JT1021" s="989"/>
      <c r="JU1021" s="989"/>
      <c r="JV1021" s="989"/>
      <c r="JW1021" s="989"/>
      <c r="JX1021" s="989"/>
      <c r="JY1021" s="989"/>
      <c r="JZ1021" s="989"/>
      <c r="KA1021" s="989"/>
      <c r="KB1021" s="990"/>
    </row>
    <row r="1022" spans="2:288" ht="15" customHeight="1" x14ac:dyDescent="0.25">
      <c r="B1022" s="1590" t="s">
        <v>1948</v>
      </c>
      <c r="C1022" s="1588" t="str">
        <v/>
      </c>
      <c r="D1022" s="1588" t="str">
        <v/>
      </c>
      <c r="E1022" s="1588" t="str">
        <v/>
      </c>
      <c r="F1022" s="1588" t="str">
        <v/>
      </c>
      <c r="G1022" s="1588" t="str">
        <v/>
      </c>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989"/>
      <c r="AF1022" s="989"/>
      <c r="AG1022" s="989"/>
      <c r="AH1022" s="989"/>
      <c r="AI1022" s="989"/>
      <c r="AJ1022" s="989"/>
      <c r="AK1022" s="989"/>
      <c r="AL1022" s="989"/>
      <c r="AM1022" s="989"/>
      <c r="AN1022" s="989"/>
      <c r="AO1022" s="989"/>
      <c r="AP1022" s="989"/>
      <c r="AQ1022" s="989"/>
      <c r="AR1022" s="989"/>
      <c r="AS1022" s="989"/>
      <c r="AT1022" s="989"/>
      <c r="AU1022" s="989"/>
      <c r="AV1022" s="989"/>
      <c r="AW1022" s="989"/>
      <c r="AX1022" s="989"/>
      <c r="AY1022" s="989"/>
      <c r="AZ1022" s="989"/>
      <c r="BA1022" s="989"/>
      <c r="BB1022" s="989"/>
      <c r="BC1022" s="989"/>
      <c r="BD1022" s="989"/>
      <c r="BE1022" s="989"/>
      <c r="BF1022" s="989"/>
      <c r="BG1022" s="989"/>
      <c r="BH1022" s="989"/>
      <c r="BI1022" s="989"/>
      <c r="BJ1022" s="989"/>
      <c r="BK1022" s="989"/>
      <c r="BL1022" s="989"/>
      <c r="BM1022" s="989"/>
      <c r="BN1022" s="989"/>
      <c r="BO1022" s="989"/>
      <c r="BP1022" s="989"/>
      <c r="BQ1022" s="989"/>
      <c r="BR1022" s="989"/>
      <c r="BS1022" s="989"/>
      <c r="BT1022" s="989"/>
      <c r="BU1022" s="989"/>
      <c r="BV1022" s="989"/>
      <c r="BW1022" s="989"/>
      <c r="BX1022" s="989"/>
      <c r="BY1022" s="989"/>
      <c r="BZ1022" s="989"/>
      <c r="CA1022" s="989"/>
      <c r="CB1022" s="989"/>
      <c r="CC1022" s="989"/>
      <c r="CD1022" s="989"/>
      <c r="CE1022" s="989"/>
      <c r="CF1022" s="989"/>
      <c r="CG1022" s="989"/>
      <c r="CH1022" s="989"/>
      <c r="CI1022" s="989"/>
      <c r="CJ1022" s="989"/>
      <c r="CK1022" s="989"/>
      <c r="CL1022" s="989"/>
      <c r="CM1022" s="989"/>
      <c r="CN1022" s="989"/>
      <c r="CO1022" s="989"/>
      <c r="CP1022" s="989"/>
      <c r="CQ1022" s="989"/>
      <c r="CR1022" s="989"/>
      <c r="CS1022" s="989"/>
      <c r="CT1022" s="989"/>
      <c r="CU1022" s="989"/>
      <c r="CV1022" s="989"/>
      <c r="CW1022" s="989"/>
      <c r="CX1022" s="989"/>
      <c r="CY1022" s="989"/>
      <c r="CZ1022" s="989"/>
      <c r="DA1022" s="989"/>
      <c r="DB1022" s="989"/>
      <c r="DC1022" s="989"/>
      <c r="DD1022" s="989"/>
      <c r="DE1022" s="989"/>
      <c r="DF1022" s="989"/>
      <c r="DG1022" s="989"/>
      <c r="DH1022" s="989"/>
      <c r="DI1022" s="989"/>
      <c r="DJ1022" s="989"/>
      <c r="DK1022" s="989"/>
      <c r="DL1022" s="989"/>
      <c r="DM1022" s="989"/>
      <c r="DN1022" s="989"/>
      <c r="DO1022" s="989"/>
      <c r="DP1022" s="989"/>
      <c r="DQ1022" s="989"/>
      <c r="DR1022" s="989"/>
      <c r="DS1022" s="989"/>
      <c r="DT1022" s="989"/>
      <c r="DU1022" s="989"/>
      <c r="DV1022" s="989"/>
      <c r="DW1022" s="989"/>
      <c r="DX1022" s="989"/>
      <c r="DY1022" s="989"/>
      <c r="DZ1022" s="989"/>
      <c r="EA1022" s="989"/>
      <c r="EB1022" s="989"/>
      <c r="EC1022" s="989"/>
      <c r="ED1022" s="989"/>
      <c r="EE1022" s="989"/>
      <c r="EF1022" s="989"/>
      <c r="EG1022" s="989"/>
      <c r="EH1022" s="989"/>
      <c r="EI1022" s="989"/>
      <c r="EJ1022" s="989"/>
      <c r="EK1022" s="989"/>
      <c r="EL1022" s="989"/>
      <c r="EM1022" s="989"/>
      <c r="EN1022" s="989"/>
      <c r="EO1022" s="989"/>
      <c r="EP1022" s="989"/>
      <c r="EQ1022" s="989"/>
      <c r="ER1022" s="989"/>
      <c r="ES1022" s="989"/>
      <c r="ET1022" s="989"/>
      <c r="EU1022" s="989"/>
      <c r="EV1022" s="989"/>
      <c r="EW1022" s="989"/>
      <c r="EX1022" s="989"/>
      <c r="EY1022" s="989"/>
      <c r="EZ1022" s="989"/>
      <c r="FA1022" s="989"/>
      <c r="FB1022" s="989"/>
      <c r="FC1022" s="989"/>
      <c r="FD1022" s="989"/>
      <c r="FE1022" s="989"/>
      <c r="FF1022" s="989"/>
      <c r="FG1022" s="989"/>
      <c r="FH1022" s="989"/>
      <c r="FI1022" s="989"/>
      <c r="FJ1022" s="989"/>
      <c r="FK1022" s="989"/>
      <c r="FL1022" s="989"/>
      <c r="FM1022" s="989"/>
      <c r="FN1022" s="989"/>
      <c r="FO1022" s="989"/>
      <c r="FP1022" s="989"/>
      <c r="FQ1022" s="989"/>
      <c r="FR1022" s="989"/>
      <c r="FS1022" s="989"/>
      <c r="FT1022" s="989"/>
      <c r="FU1022" s="989"/>
      <c r="FV1022" s="989"/>
      <c r="FW1022" s="989"/>
      <c r="FX1022" s="989"/>
      <c r="FY1022" s="989"/>
      <c r="FZ1022" s="989"/>
      <c r="GA1022" s="989"/>
      <c r="GB1022" s="989"/>
      <c r="GC1022" s="989"/>
      <c r="GD1022" s="989"/>
      <c r="GE1022" s="989"/>
      <c r="GF1022" s="989"/>
      <c r="GG1022" s="989"/>
      <c r="GH1022" s="989"/>
      <c r="GI1022" s="989"/>
      <c r="GJ1022" s="989"/>
      <c r="GK1022" s="989"/>
      <c r="GL1022" s="989"/>
      <c r="GM1022" s="989"/>
      <c r="GN1022" s="989"/>
      <c r="GO1022" s="989"/>
      <c r="GP1022" s="989"/>
      <c r="GQ1022" s="989"/>
      <c r="GR1022" s="989"/>
      <c r="GS1022" s="989"/>
      <c r="GT1022" s="989"/>
      <c r="GU1022" s="989"/>
      <c r="GV1022" s="989"/>
      <c r="GW1022" s="989"/>
      <c r="GX1022" s="989"/>
      <c r="GY1022" s="989"/>
      <c r="GZ1022" s="989"/>
      <c r="HA1022" s="989"/>
      <c r="HB1022" s="989"/>
      <c r="HC1022" s="989"/>
      <c r="HD1022" s="989"/>
      <c r="HE1022" s="989"/>
      <c r="HF1022" s="989"/>
      <c r="HG1022" s="989"/>
      <c r="HH1022" s="989"/>
      <c r="HI1022" s="989"/>
      <c r="HJ1022" s="989"/>
      <c r="HK1022" s="989"/>
      <c r="HL1022" s="989"/>
      <c r="HM1022" s="989"/>
      <c r="HN1022" s="989"/>
      <c r="HO1022" s="989"/>
      <c r="HP1022" s="989"/>
      <c r="HQ1022" s="989"/>
      <c r="HR1022" s="989"/>
      <c r="HS1022" s="989"/>
      <c r="HT1022" s="989"/>
      <c r="HU1022" s="989"/>
      <c r="HV1022" s="989"/>
      <c r="HW1022" s="989"/>
      <c r="HX1022" s="989"/>
      <c r="HY1022" s="989"/>
      <c r="HZ1022" s="989"/>
      <c r="IA1022" s="989"/>
      <c r="IB1022" s="989"/>
      <c r="IC1022" s="989"/>
      <c r="ID1022" s="989"/>
      <c r="IE1022" s="989"/>
      <c r="IF1022" s="989"/>
      <c r="IG1022" s="989"/>
      <c r="IH1022" s="989"/>
      <c r="II1022" s="989"/>
      <c r="IJ1022" s="989"/>
      <c r="IK1022" s="989"/>
      <c r="IL1022" s="989"/>
      <c r="IM1022" s="989"/>
      <c r="IN1022" s="989"/>
      <c r="IO1022" s="989"/>
      <c r="IP1022" s="989"/>
      <c r="IQ1022" s="989"/>
      <c r="IR1022" s="989"/>
      <c r="IS1022" s="989"/>
      <c r="IT1022" s="989"/>
      <c r="IU1022" s="989"/>
      <c r="IV1022" s="989"/>
      <c r="IW1022" s="989"/>
      <c r="IX1022" s="989"/>
      <c r="IY1022" s="989"/>
      <c r="IZ1022" s="989"/>
      <c r="JA1022" s="989"/>
      <c r="JB1022" s="989"/>
      <c r="JC1022" s="989"/>
      <c r="JD1022" s="989"/>
      <c r="JE1022" s="989"/>
      <c r="JF1022" s="989"/>
      <c r="JG1022" s="989"/>
      <c r="JH1022" s="989"/>
      <c r="JI1022" s="989"/>
      <c r="JJ1022" s="989"/>
      <c r="JK1022" s="989"/>
      <c r="JL1022" s="989"/>
      <c r="JM1022" s="989"/>
      <c r="JN1022" s="989"/>
      <c r="JO1022" s="989"/>
      <c r="JP1022" s="989"/>
      <c r="JQ1022" s="989"/>
      <c r="JR1022" s="989"/>
      <c r="JS1022" s="989"/>
      <c r="JT1022" s="989"/>
      <c r="JU1022" s="989"/>
      <c r="JV1022" s="989"/>
      <c r="JW1022" s="989"/>
      <c r="JX1022" s="989"/>
      <c r="JY1022" s="989"/>
      <c r="JZ1022" s="989"/>
      <c r="KA1022" s="989"/>
      <c r="KB1022" s="990"/>
    </row>
    <row r="1023" spans="2:288" ht="15" customHeight="1" x14ac:dyDescent="0.25">
      <c r="B1023" s="1590" t="s">
        <v>1949</v>
      </c>
      <c r="C1023" s="1588" t="str">
        <v/>
      </c>
      <c r="D1023" s="1588" t="str">
        <v/>
      </c>
      <c r="E1023" s="1588" t="str">
        <v/>
      </c>
      <c r="F1023" s="1588" t="str">
        <v/>
      </c>
      <c r="G1023" s="1588" t="str">
        <v/>
      </c>
      <c r="H1023" s="989"/>
      <c r="I1023" s="989"/>
      <c r="J1023" s="989"/>
      <c r="K1023" s="989"/>
      <c r="L1023" s="989"/>
      <c r="M1023" s="989"/>
      <c r="N1023" s="989"/>
      <c r="O1023" s="989"/>
      <c r="P1023" s="989"/>
      <c r="Q1023" s="989"/>
      <c r="R1023" s="989"/>
      <c r="S1023" s="989"/>
      <c r="T1023" s="989"/>
      <c r="U1023" s="989"/>
      <c r="V1023" s="989"/>
      <c r="W1023" s="989"/>
      <c r="X1023" s="989"/>
      <c r="Y1023" s="989"/>
      <c r="Z1023" s="989"/>
      <c r="AA1023" s="989"/>
      <c r="AB1023" s="989"/>
      <c r="AC1023" s="989"/>
      <c r="AD1023" s="989"/>
      <c r="AE1023" s="989"/>
      <c r="AF1023" s="989"/>
      <c r="AG1023" s="989"/>
      <c r="AH1023" s="989"/>
      <c r="AI1023" s="989"/>
      <c r="AJ1023" s="989"/>
      <c r="AK1023" s="989"/>
      <c r="AL1023" s="989"/>
      <c r="AM1023" s="989"/>
      <c r="AN1023" s="989"/>
      <c r="AO1023" s="989"/>
      <c r="AP1023" s="989"/>
      <c r="AQ1023" s="989"/>
      <c r="AR1023" s="989"/>
      <c r="AS1023" s="989"/>
      <c r="AT1023" s="989"/>
      <c r="AU1023" s="989"/>
      <c r="AV1023" s="989"/>
      <c r="AW1023" s="989"/>
      <c r="AX1023" s="989"/>
      <c r="AY1023" s="989"/>
      <c r="AZ1023" s="989"/>
      <c r="BA1023" s="989"/>
      <c r="BB1023" s="989"/>
      <c r="BC1023" s="989"/>
      <c r="BD1023" s="989"/>
      <c r="BE1023" s="989"/>
      <c r="BF1023" s="989"/>
      <c r="BG1023" s="989"/>
      <c r="BH1023" s="989"/>
      <c r="BI1023" s="989"/>
      <c r="BJ1023" s="989"/>
      <c r="BK1023" s="989"/>
      <c r="BL1023" s="989"/>
      <c r="BM1023" s="989"/>
      <c r="BN1023" s="989"/>
      <c r="BO1023" s="989"/>
      <c r="BP1023" s="989"/>
      <c r="BQ1023" s="989"/>
      <c r="BR1023" s="989"/>
      <c r="BS1023" s="989"/>
      <c r="BT1023" s="989"/>
      <c r="BU1023" s="989"/>
      <c r="BV1023" s="989"/>
      <c r="BW1023" s="989"/>
      <c r="BX1023" s="989"/>
      <c r="BY1023" s="989"/>
      <c r="BZ1023" s="989"/>
      <c r="CA1023" s="989"/>
      <c r="CB1023" s="989"/>
      <c r="CC1023" s="989"/>
      <c r="CD1023" s="989"/>
      <c r="CE1023" s="989"/>
      <c r="CF1023" s="989"/>
      <c r="CG1023" s="989"/>
      <c r="CH1023" s="989"/>
      <c r="CI1023" s="989"/>
      <c r="CJ1023" s="989"/>
      <c r="CK1023" s="989"/>
      <c r="CL1023" s="989"/>
      <c r="CM1023" s="989"/>
      <c r="CN1023" s="989"/>
      <c r="CO1023" s="989"/>
      <c r="CP1023" s="989"/>
      <c r="CQ1023" s="989"/>
      <c r="CR1023" s="989"/>
      <c r="CS1023" s="989"/>
      <c r="CT1023" s="989"/>
      <c r="CU1023" s="989"/>
      <c r="CV1023" s="989"/>
      <c r="CW1023" s="989"/>
      <c r="CX1023" s="989"/>
      <c r="CY1023" s="989"/>
      <c r="CZ1023" s="989"/>
      <c r="DA1023" s="989"/>
      <c r="DB1023" s="989"/>
      <c r="DC1023" s="989"/>
      <c r="DD1023" s="989"/>
      <c r="DE1023" s="989"/>
      <c r="DF1023" s="989"/>
      <c r="DG1023" s="989"/>
      <c r="DH1023" s="989"/>
      <c r="DI1023" s="989"/>
      <c r="DJ1023" s="989"/>
      <c r="DK1023" s="989"/>
      <c r="DL1023" s="989"/>
      <c r="DM1023" s="989"/>
      <c r="DN1023" s="989"/>
      <c r="DO1023" s="989"/>
      <c r="DP1023" s="989"/>
      <c r="DQ1023" s="989"/>
      <c r="DR1023" s="989"/>
      <c r="DS1023" s="989"/>
      <c r="DT1023" s="989"/>
      <c r="DU1023" s="989"/>
      <c r="DV1023" s="989"/>
      <c r="DW1023" s="989"/>
      <c r="DX1023" s="989"/>
      <c r="DY1023" s="989"/>
      <c r="DZ1023" s="989"/>
      <c r="EA1023" s="989"/>
      <c r="EB1023" s="989"/>
      <c r="EC1023" s="989"/>
      <c r="ED1023" s="989"/>
      <c r="EE1023" s="989"/>
      <c r="EF1023" s="989"/>
      <c r="EG1023" s="989"/>
      <c r="EH1023" s="989"/>
      <c r="EI1023" s="989"/>
      <c r="EJ1023" s="989"/>
      <c r="EK1023" s="989"/>
      <c r="EL1023" s="989"/>
      <c r="EM1023" s="989"/>
      <c r="EN1023" s="989"/>
      <c r="EO1023" s="989"/>
      <c r="EP1023" s="989"/>
      <c r="EQ1023" s="989"/>
      <c r="ER1023" s="989"/>
      <c r="ES1023" s="989"/>
      <c r="ET1023" s="989"/>
      <c r="EU1023" s="989"/>
      <c r="EV1023" s="989"/>
      <c r="EW1023" s="989"/>
      <c r="EX1023" s="989"/>
      <c r="EY1023" s="989"/>
      <c r="EZ1023" s="989"/>
      <c r="FA1023" s="989"/>
      <c r="FB1023" s="989"/>
      <c r="FC1023" s="989"/>
      <c r="FD1023" s="989"/>
      <c r="FE1023" s="989"/>
      <c r="FF1023" s="989"/>
      <c r="FG1023" s="989"/>
      <c r="FH1023" s="989"/>
      <c r="FI1023" s="989"/>
      <c r="FJ1023" s="989"/>
      <c r="FK1023" s="989"/>
      <c r="FL1023" s="989"/>
      <c r="FM1023" s="989"/>
      <c r="FN1023" s="989"/>
      <c r="FO1023" s="989"/>
      <c r="FP1023" s="989"/>
      <c r="FQ1023" s="989"/>
      <c r="FR1023" s="989"/>
      <c r="FS1023" s="989"/>
      <c r="FT1023" s="989"/>
      <c r="FU1023" s="989"/>
      <c r="FV1023" s="989"/>
      <c r="FW1023" s="989"/>
      <c r="FX1023" s="989"/>
      <c r="FY1023" s="989"/>
      <c r="FZ1023" s="989"/>
      <c r="GA1023" s="989"/>
      <c r="GB1023" s="989"/>
      <c r="GC1023" s="989"/>
      <c r="GD1023" s="989"/>
      <c r="GE1023" s="989"/>
      <c r="GF1023" s="989"/>
      <c r="GG1023" s="989"/>
      <c r="GH1023" s="989"/>
      <c r="GI1023" s="989"/>
      <c r="GJ1023" s="989"/>
      <c r="GK1023" s="989"/>
      <c r="GL1023" s="989"/>
      <c r="GM1023" s="989"/>
      <c r="GN1023" s="989"/>
      <c r="GO1023" s="989"/>
      <c r="GP1023" s="989"/>
      <c r="GQ1023" s="989"/>
      <c r="GR1023" s="989"/>
      <c r="GS1023" s="989"/>
      <c r="GT1023" s="989"/>
      <c r="GU1023" s="989"/>
      <c r="GV1023" s="989"/>
      <c r="GW1023" s="989"/>
      <c r="GX1023" s="989"/>
      <c r="GY1023" s="989"/>
      <c r="GZ1023" s="989"/>
      <c r="HA1023" s="989"/>
      <c r="HB1023" s="989"/>
      <c r="HC1023" s="989"/>
      <c r="HD1023" s="989"/>
      <c r="HE1023" s="989"/>
      <c r="HF1023" s="989"/>
      <c r="HG1023" s="989"/>
      <c r="HH1023" s="989"/>
      <c r="HI1023" s="989"/>
      <c r="HJ1023" s="989"/>
      <c r="HK1023" s="989"/>
      <c r="HL1023" s="989"/>
      <c r="HM1023" s="989"/>
      <c r="HN1023" s="989"/>
      <c r="HO1023" s="989"/>
      <c r="HP1023" s="989"/>
      <c r="HQ1023" s="989"/>
      <c r="HR1023" s="989"/>
      <c r="HS1023" s="989"/>
      <c r="HT1023" s="989"/>
      <c r="HU1023" s="989"/>
      <c r="HV1023" s="989"/>
      <c r="HW1023" s="989"/>
      <c r="HX1023" s="989"/>
      <c r="HY1023" s="989"/>
      <c r="HZ1023" s="989"/>
      <c r="IA1023" s="989"/>
      <c r="IB1023" s="989"/>
      <c r="IC1023" s="989"/>
      <c r="ID1023" s="989"/>
      <c r="IE1023" s="989"/>
      <c r="IF1023" s="989"/>
      <c r="IG1023" s="989"/>
      <c r="IH1023" s="989"/>
      <c r="II1023" s="989"/>
      <c r="IJ1023" s="989"/>
      <c r="IK1023" s="989"/>
      <c r="IL1023" s="989"/>
      <c r="IM1023" s="989"/>
      <c r="IN1023" s="989"/>
      <c r="IO1023" s="989"/>
      <c r="IP1023" s="989"/>
      <c r="IQ1023" s="989"/>
      <c r="IR1023" s="989"/>
      <c r="IS1023" s="989"/>
      <c r="IT1023" s="989"/>
      <c r="IU1023" s="989"/>
      <c r="IV1023" s="989"/>
      <c r="IW1023" s="989"/>
      <c r="IX1023" s="989"/>
      <c r="IY1023" s="989"/>
      <c r="IZ1023" s="989"/>
      <c r="JA1023" s="989"/>
      <c r="JB1023" s="989"/>
      <c r="JC1023" s="989"/>
      <c r="JD1023" s="989"/>
      <c r="JE1023" s="989"/>
      <c r="JF1023" s="989"/>
      <c r="JG1023" s="989"/>
      <c r="JH1023" s="989"/>
      <c r="JI1023" s="989"/>
      <c r="JJ1023" s="989"/>
      <c r="JK1023" s="989"/>
      <c r="JL1023" s="989"/>
      <c r="JM1023" s="989"/>
      <c r="JN1023" s="989"/>
      <c r="JO1023" s="989"/>
      <c r="JP1023" s="989"/>
      <c r="JQ1023" s="989"/>
      <c r="JR1023" s="989"/>
      <c r="JS1023" s="989"/>
      <c r="JT1023" s="989"/>
      <c r="JU1023" s="989"/>
      <c r="JV1023" s="989"/>
      <c r="JW1023" s="989"/>
      <c r="JX1023" s="989"/>
      <c r="JY1023" s="989"/>
      <c r="JZ1023" s="989"/>
      <c r="KA1023" s="989"/>
      <c r="KB1023" s="990"/>
    </row>
    <row r="1024" spans="2:288" ht="15" customHeight="1" x14ac:dyDescent="0.25">
      <c r="B1024" s="1597" t="s">
        <v>1950</v>
      </c>
      <c r="C1024" s="1588" t="str">
        <v/>
      </c>
      <c r="D1024" s="1588" t="str">
        <v/>
      </c>
      <c r="E1024" s="1588" t="str">
        <v/>
      </c>
      <c r="F1024" s="1588" t="str">
        <v/>
      </c>
      <c r="G1024" s="1588" t="str">
        <v/>
      </c>
      <c r="H1024" s="991"/>
      <c r="I1024" s="991"/>
      <c r="J1024" s="991"/>
      <c r="K1024" s="991"/>
      <c r="L1024" s="991"/>
      <c r="M1024" s="991"/>
      <c r="N1024" s="991"/>
      <c r="O1024" s="991"/>
      <c r="P1024" s="991"/>
      <c r="Q1024" s="991"/>
      <c r="R1024" s="991"/>
      <c r="S1024" s="991"/>
      <c r="T1024" s="991"/>
      <c r="U1024" s="991"/>
      <c r="V1024" s="991"/>
      <c r="W1024" s="991"/>
      <c r="X1024" s="991"/>
      <c r="Y1024" s="991"/>
      <c r="Z1024" s="991"/>
      <c r="AA1024" s="991"/>
      <c r="AB1024" s="991"/>
      <c r="AC1024" s="991"/>
      <c r="AD1024" s="991"/>
      <c r="AE1024" s="991"/>
      <c r="AF1024" s="991"/>
      <c r="AG1024" s="991"/>
      <c r="AH1024" s="991"/>
      <c r="AI1024" s="991"/>
      <c r="AJ1024" s="991"/>
      <c r="AK1024" s="991"/>
      <c r="AL1024" s="991"/>
      <c r="AM1024" s="991"/>
      <c r="AN1024" s="991"/>
      <c r="AO1024" s="991"/>
      <c r="AP1024" s="991"/>
      <c r="AQ1024" s="991"/>
      <c r="AR1024" s="991"/>
      <c r="AS1024" s="991"/>
      <c r="AT1024" s="991"/>
      <c r="AU1024" s="991"/>
      <c r="AV1024" s="991"/>
      <c r="AW1024" s="991"/>
      <c r="AX1024" s="991"/>
      <c r="AY1024" s="991"/>
      <c r="AZ1024" s="991"/>
      <c r="BA1024" s="991"/>
      <c r="BB1024" s="991"/>
      <c r="BC1024" s="991"/>
      <c r="BD1024" s="991"/>
      <c r="BE1024" s="991"/>
      <c r="BF1024" s="991"/>
      <c r="BG1024" s="991"/>
      <c r="BH1024" s="991"/>
      <c r="BI1024" s="991"/>
      <c r="BJ1024" s="991"/>
      <c r="BK1024" s="991"/>
      <c r="BL1024" s="991"/>
      <c r="BM1024" s="991"/>
      <c r="BN1024" s="991"/>
      <c r="BO1024" s="991"/>
      <c r="BP1024" s="991"/>
      <c r="BQ1024" s="991"/>
      <c r="BR1024" s="991"/>
      <c r="BS1024" s="991"/>
      <c r="BT1024" s="991"/>
      <c r="BU1024" s="991"/>
      <c r="BV1024" s="991"/>
      <c r="BW1024" s="991"/>
      <c r="BX1024" s="991"/>
      <c r="BY1024" s="991"/>
      <c r="BZ1024" s="991"/>
      <c r="CA1024" s="991"/>
      <c r="CB1024" s="991"/>
      <c r="CC1024" s="991"/>
      <c r="CD1024" s="991"/>
      <c r="CE1024" s="991"/>
      <c r="CF1024" s="991"/>
      <c r="CG1024" s="991"/>
      <c r="CH1024" s="991"/>
      <c r="CI1024" s="991"/>
      <c r="CJ1024" s="991"/>
      <c r="CK1024" s="991"/>
      <c r="CL1024" s="991"/>
      <c r="CM1024" s="991"/>
      <c r="CN1024" s="991"/>
      <c r="CO1024" s="991"/>
      <c r="CP1024" s="991"/>
      <c r="CQ1024" s="991"/>
      <c r="CR1024" s="991"/>
      <c r="CS1024" s="991"/>
      <c r="CT1024" s="991"/>
      <c r="CU1024" s="991"/>
      <c r="CV1024" s="991"/>
      <c r="CW1024" s="991"/>
      <c r="CX1024" s="991"/>
      <c r="CY1024" s="991"/>
      <c r="CZ1024" s="991"/>
      <c r="DA1024" s="991"/>
      <c r="DB1024" s="991"/>
      <c r="DC1024" s="991"/>
      <c r="DD1024" s="991"/>
      <c r="DE1024" s="991"/>
      <c r="DF1024" s="991"/>
      <c r="DG1024" s="991"/>
      <c r="DH1024" s="991"/>
      <c r="DI1024" s="991"/>
      <c r="DJ1024" s="991"/>
      <c r="DK1024" s="991"/>
      <c r="DL1024" s="991"/>
      <c r="DM1024" s="991"/>
      <c r="DN1024" s="991"/>
      <c r="DO1024" s="991"/>
      <c r="DP1024" s="991"/>
      <c r="DQ1024" s="991"/>
      <c r="DR1024" s="991"/>
      <c r="DS1024" s="991"/>
      <c r="DT1024" s="991"/>
      <c r="DU1024" s="991"/>
      <c r="DV1024" s="991"/>
      <c r="DW1024" s="991"/>
      <c r="DX1024" s="991"/>
      <c r="DY1024" s="991"/>
      <c r="DZ1024" s="991"/>
      <c r="EA1024" s="991"/>
      <c r="EB1024" s="991"/>
      <c r="EC1024" s="991"/>
      <c r="ED1024" s="991"/>
      <c r="EE1024" s="991"/>
      <c r="EF1024" s="991"/>
      <c r="EG1024" s="991"/>
      <c r="EH1024" s="991"/>
      <c r="EI1024" s="991"/>
      <c r="EJ1024" s="991"/>
      <c r="EK1024" s="991"/>
      <c r="EL1024" s="991"/>
      <c r="EM1024" s="991"/>
      <c r="EN1024" s="991"/>
      <c r="EO1024" s="991"/>
      <c r="EP1024" s="991"/>
      <c r="EQ1024" s="991"/>
      <c r="ER1024" s="991"/>
      <c r="ES1024" s="991"/>
      <c r="ET1024" s="991"/>
      <c r="EU1024" s="991"/>
      <c r="EV1024" s="991"/>
      <c r="EW1024" s="991"/>
      <c r="EX1024" s="991"/>
      <c r="EY1024" s="991"/>
      <c r="EZ1024" s="991"/>
      <c r="FA1024" s="991"/>
      <c r="FB1024" s="991"/>
      <c r="FC1024" s="991"/>
      <c r="FD1024" s="991"/>
      <c r="FE1024" s="991"/>
      <c r="FF1024" s="991"/>
      <c r="FG1024" s="991"/>
      <c r="FH1024" s="991"/>
      <c r="FI1024" s="991"/>
      <c r="FJ1024" s="991"/>
      <c r="FK1024" s="991"/>
      <c r="FL1024" s="991"/>
      <c r="FM1024" s="991"/>
      <c r="FN1024" s="991"/>
      <c r="FO1024" s="991"/>
      <c r="FP1024" s="991"/>
      <c r="FQ1024" s="991"/>
      <c r="FR1024" s="991"/>
      <c r="FS1024" s="991"/>
      <c r="FT1024" s="991"/>
      <c r="FU1024" s="991"/>
      <c r="FV1024" s="991"/>
      <c r="FW1024" s="991"/>
      <c r="FX1024" s="991"/>
      <c r="FY1024" s="991"/>
      <c r="FZ1024" s="991"/>
      <c r="GA1024" s="991"/>
      <c r="GB1024" s="991"/>
      <c r="GC1024" s="991"/>
      <c r="GD1024" s="991"/>
      <c r="GE1024" s="991"/>
      <c r="GF1024" s="991"/>
      <c r="GG1024" s="991"/>
      <c r="GH1024" s="991"/>
      <c r="GI1024" s="991"/>
      <c r="GJ1024" s="991"/>
      <c r="GK1024" s="991"/>
      <c r="GL1024" s="991"/>
      <c r="GM1024" s="991"/>
      <c r="GN1024" s="991"/>
      <c r="GO1024" s="991"/>
      <c r="GP1024" s="991"/>
      <c r="GQ1024" s="991"/>
      <c r="GR1024" s="991"/>
      <c r="GS1024" s="991"/>
      <c r="GT1024" s="991"/>
      <c r="GU1024" s="991"/>
      <c r="GV1024" s="991"/>
      <c r="GW1024" s="991"/>
      <c r="GX1024" s="991"/>
      <c r="GY1024" s="991"/>
      <c r="GZ1024" s="991"/>
      <c r="HA1024" s="991"/>
      <c r="HB1024" s="991"/>
      <c r="HC1024" s="991"/>
      <c r="HD1024" s="991"/>
      <c r="HE1024" s="991"/>
      <c r="HF1024" s="991"/>
      <c r="HG1024" s="991"/>
      <c r="HH1024" s="991"/>
      <c r="HI1024" s="991"/>
      <c r="HJ1024" s="991"/>
      <c r="HK1024" s="991"/>
      <c r="HL1024" s="991"/>
      <c r="HM1024" s="991"/>
      <c r="HN1024" s="991"/>
      <c r="HO1024" s="991"/>
      <c r="HP1024" s="991"/>
      <c r="HQ1024" s="991"/>
      <c r="HR1024" s="991"/>
      <c r="HS1024" s="991"/>
      <c r="HT1024" s="991"/>
      <c r="HU1024" s="991"/>
      <c r="HV1024" s="991"/>
      <c r="HW1024" s="991"/>
      <c r="HX1024" s="991"/>
      <c r="HY1024" s="991"/>
      <c r="HZ1024" s="991"/>
      <c r="IA1024" s="991"/>
      <c r="IB1024" s="991"/>
      <c r="IC1024" s="991"/>
      <c r="ID1024" s="991"/>
      <c r="IE1024" s="991"/>
      <c r="IF1024" s="991"/>
      <c r="IG1024" s="991"/>
      <c r="IH1024" s="991"/>
      <c r="II1024" s="991"/>
      <c r="IJ1024" s="991"/>
      <c r="IK1024" s="991"/>
      <c r="IL1024" s="991"/>
      <c r="IM1024" s="991"/>
      <c r="IN1024" s="991"/>
      <c r="IO1024" s="991"/>
      <c r="IP1024" s="991"/>
      <c r="IQ1024" s="991"/>
      <c r="IR1024" s="991"/>
      <c r="IS1024" s="991"/>
      <c r="IT1024" s="991"/>
      <c r="IU1024" s="991"/>
      <c r="IV1024" s="991"/>
      <c r="IW1024" s="991"/>
      <c r="IX1024" s="991"/>
      <c r="IY1024" s="991"/>
      <c r="IZ1024" s="991"/>
      <c r="JA1024" s="991"/>
      <c r="JB1024" s="991"/>
      <c r="JC1024" s="991"/>
      <c r="JD1024" s="991"/>
      <c r="JE1024" s="991"/>
      <c r="JF1024" s="991"/>
      <c r="JG1024" s="991"/>
      <c r="JH1024" s="991"/>
      <c r="JI1024" s="991"/>
      <c r="JJ1024" s="991"/>
      <c r="JK1024" s="991"/>
      <c r="JL1024" s="991"/>
      <c r="JM1024" s="991"/>
      <c r="JN1024" s="991"/>
      <c r="JO1024" s="991"/>
      <c r="JP1024" s="991"/>
      <c r="JQ1024" s="991"/>
      <c r="JR1024" s="991"/>
      <c r="JS1024" s="991"/>
      <c r="JT1024" s="991"/>
      <c r="JU1024" s="991"/>
      <c r="JV1024" s="991"/>
      <c r="JW1024" s="991"/>
      <c r="JX1024" s="991"/>
      <c r="JY1024" s="991"/>
      <c r="JZ1024" s="991"/>
      <c r="KA1024" s="991"/>
      <c r="KB1024" s="992"/>
    </row>
    <row r="1025" spans="1:288" ht="15" customHeight="1" x14ac:dyDescent="0.25">
      <c r="B1025" s="1608" t="s">
        <v>331</v>
      </c>
      <c r="C1025" s="993"/>
      <c r="D1025" s="993"/>
      <c r="E1025" s="993"/>
      <c r="F1025" s="993"/>
      <c r="G1025" s="993"/>
      <c r="H1025" s="994"/>
      <c r="I1025" s="994"/>
      <c r="J1025" s="994"/>
      <c r="K1025" s="994"/>
      <c r="L1025" s="994"/>
      <c r="M1025" s="994"/>
      <c r="N1025" s="994"/>
      <c r="O1025" s="994"/>
      <c r="P1025" s="994"/>
      <c r="Q1025" s="994"/>
      <c r="R1025" s="994"/>
      <c r="S1025" s="994"/>
      <c r="T1025" s="994"/>
      <c r="U1025" s="994"/>
      <c r="V1025" s="994"/>
      <c r="W1025" s="994"/>
      <c r="X1025" s="994"/>
      <c r="Y1025" s="994"/>
      <c r="Z1025" s="994"/>
      <c r="AA1025" s="994"/>
      <c r="AB1025" s="994"/>
      <c r="AC1025" s="994"/>
      <c r="AD1025" s="994"/>
      <c r="AE1025" s="994"/>
      <c r="AF1025" s="994"/>
      <c r="AG1025" s="994"/>
      <c r="AH1025" s="994"/>
      <c r="AI1025" s="994"/>
      <c r="AJ1025" s="994"/>
      <c r="AK1025" s="994"/>
      <c r="AL1025" s="994"/>
      <c r="AM1025" s="994"/>
      <c r="AN1025" s="994"/>
      <c r="AO1025" s="994"/>
      <c r="AP1025" s="994"/>
      <c r="AQ1025" s="994"/>
      <c r="AR1025" s="994"/>
      <c r="AS1025" s="994"/>
      <c r="AT1025" s="994"/>
      <c r="AU1025" s="994"/>
      <c r="AV1025" s="994"/>
      <c r="AW1025" s="994"/>
      <c r="AX1025" s="994"/>
      <c r="AY1025" s="994"/>
      <c r="AZ1025" s="994"/>
      <c r="BA1025" s="994"/>
      <c r="BB1025" s="994"/>
      <c r="BC1025" s="994"/>
      <c r="BD1025" s="994"/>
      <c r="BE1025" s="994"/>
      <c r="BF1025" s="994"/>
      <c r="BG1025" s="994"/>
      <c r="BH1025" s="994"/>
      <c r="BI1025" s="994"/>
      <c r="BJ1025" s="994"/>
      <c r="BK1025" s="994"/>
      <c r="BL1025" s="994"/>
      <c r="BM1025" s="994"/>
      <c r="BN1025" s="994"/>
      <c r="BO1025" s="994"/>
      <c r="BP1025" s="994"/>
      <c r="BQ1025" s="994"/>
      <c r="BR1025" s="994"/>
      <c r="BS1025" s="994"/>
      <c r="BT1025" s="994"/>
      <c r="BU1025" s="994"/>
      <c r="BV1025" s="994"/>
      <c r="BW1025" s="994"/>
      <c r="BX1025" s="994"/>
      <c r="BY1025" s="994"/>
      <c r="BZ1025" s="994"/>
      <c r="CA1025" s="994"/>
      <c r="CB1025" s="994"/>
      <c r="CC1025" s="994"/>
      <c r="CD1025" s="994"/>
      <c r="CE1025" s="994"/>
      <c r="CF1025" s="994"/>
      <c r="CG1025" s="994"/>
      <c r="CH1025" s="994"/>
      <c r="CI1025" s="994"/>
      <c r="CJ1025" s="994"/>
      <c r="CK1025" s="994"/>
      <c r="CL1025" s="994"/>
      <c r="CM1025" s="994"/>
      <c r="CN1025" s="994"/>
      <c r="CO1025" s="994"/>
      <c r="CP1025" s="994"/>
      <c r="CQ1025" s="994"/>
      <c r="CR1025" s="994"/>
      <c r="CS1025" s="994"/>
      <c r="CT1025" s="994"/>
      <c r="CU1025" s="994"/>
      <c r="CV1025" s="994"/>
      <c r="CW1025" s="994"/>
      <c r="CX1025" s="994"/>
      <c r="CY1025" s="994"/>
      <c r="CZ1025" s="994"/>
      <c r="DA1025" s="994"/>
      <c r="DB1025" s="994"/>
      <c r="DC1025" s="994"/>
      <c r="DD1025" s="994"/>
      <c r="DE1025" s="994"/>
      <c r="DF1025" s="994"/>
      <c r="DG1025" s="994"/>
      <c r="DH1025" s="994"/>
      <c r="DI1025" s="994"/>
      <c r="DJ1025" s="994"/>
      <c r="DK1025" s="994"/>
      <c r="DL1025" s="994"/>
      <c r="DM1025" s="994"/>
      <c r="DN1025" s="994"/>
      <c r="DO1025" s="994"/>
      <c r="DP1025" s="994"/>
      <c r="DQ1025" s="994"/>
      <c r="DR1025" s="994"/>
      <c r="DS1025" s="994"/>
      <c r="DT1025" s="994"/>
      <c r="DU1025" s="994"/>
      <c r="DV1025" s="994"/>
      <c r="DW1025" s="994"/>
      <c r="DX1025" s="994"/>
      <c r="DY1025" s="994"/>
      <c r="DZ1025" s="994"/>
      <c r="EA1025" s="994"/>
      <c r="EB1025" s="994"/>
      <c r="EC1025" s="994"/>
      <c r="ED1025" s="994"/>
      <c r="EE1025" s="994"/>
      <c r="EF1025" s="994"/>
      <c r="EG1025" s="994"/>
      <c r="EH1025" s="994"/>
      <c r="EI1025" s="994"/>
      <c r="EJ1025" s="994"/>
      <c r="EK1025" s="994"/>
      <c r="EL1025" s="994"/>
      <c r="EM1025" s="994"/>
      <c r="EN1025" s="994"/>
      <c r="EO1025" s="994"/>
      <c r="EP1025" s="994"/>
      <c r="EQ1025" s="994"/>
      <c r="ER1025" s="994"/>
      <c r="ES1025" s="994"/>
      <c r="ET1025" s="994"/>
      <c r="EU1025" s="994"/>
      <c r="EV1025" s="994"/>
      <c r="EW1025" s="994"/>
      <c r="EX1025" s="994"/>
      <c r="EY1025" s="994"/>
      <c r="EZ1025" s="994"/>
      <c r="FA1025" s="994"/>
      <c r="FB1025" s="994"/>
      <c r="FC1025" s="994"/>
      <c r="FD1025" s="994"/>
      <c r="FE1025" s="994"/>
      <c r="FF1025" s="994"/>
      <c r="FG1025" s="994"/>
      <c r="FH1025" s="994"/>
      <c r="FI1025" s="994"/>
      <c r="FJ1025" s="994"/>
      <c r="FK1025" s="994"/>
      <c r="FL1025" s="994"/>
      <c r="FM1025" s="994"/>
      <c r="FN1025" s="994"/>
      <c r="FO1025" s="994"/>
      <c r="FP1025" s="994"/>
      <c r="FQ1025" s="994"/>
      <c r="FR1025" s="994"/>
      <c r="FS1025" s="994"/>
      <c r="FT1025" s="994"/>
      <c r="FU1025" s="994"/>
      <c r="FV1025" s="994"/>
      <c r="FW1025" s="994"/>
      <c r="FX1025" s="994"/>
      <c r="FY1025" s="994"/>
      <c r="FZ1025" s="994"/>
      <c r="GA1025" s="994"/>
      <c r="GB1025" s="994"/>
      <c r="GC1025" s="994"/>
      <c r="GD1025" s="994"/>
      <c r="GE1025" s="994"/>
      <c r="GF1025" s="994"/>
      <c r="GG1025" s="994"/>
      <c r="GH1025" s="994"/>
      <c r="GI1025" s="994"/>
      <c r="GJ1025" s="994"/>
      <c r="GK1025" s="994"/>
      <c r="GL1025" s="994"/>
      <c r="GM1025" s="994"/>
      <c r="GN1025" s="994"/>
      <c r="GO1025" s="994"/>
      <c r="GP1025" s="994"/>
      <c r="GQ1025" s="994"/>
      <c r="GR1025" s="994"/>
      <c r="GS1025" s="994"/>
      <c r="GT1025" s="994"/>
      <c r="GU1025" s="994"/>
      <c r="GV1025" s="994"/>
      <c r="GW1025" s="994"/>
      <c r="GX1025" s="994"/>
      <c r="GY1025" s="994"/>
      <c r="GZ1025" s="994"/>
      <c r="HA1025" s="994"/>
      <c r="HB1025" s="994"/>
      <c r="HC1025" s="994"/>
      <c r="HD1025" s="994"/>
      <c r="HE1025" s="994"/>
      <c r="HF1025" s="994"/>
      <c r="HG1025" s="994"/>
      <c r="HH1025" s="994"/>
      <c r="HI1025" s="994"/>
      <c r="HJ1025" s="994"/>
      <c r="HK1025" s="994"/>
      <c r="HL1025" s="994"/>
      <c r="HM1025" s="994"/>
      <c r="HN1025" s="994"/>
      <c r="HO1025" s="994"/>
      <c r="HP1025" s="994"/>
      <c r="HQ1025" s="994"/>
      <c r="HR1025" s="994"/>
      <c r="HS1025" s="994"/>
      <c r="HT1025" s="994"/>
      <c r="HU1025" s="994"/>
      <c r="HV1025" s="994"/>
      <c r="HW1025" s="994"/>
      <c r="HX1025" s="994"/>
      <c r="HY1025" s="994"/>
      <c r="HZ1025" s="994"/>
      <c r="IA1025" s="994"/>
      <c r="IB1025" s="994"/>
      <c r="IC1025" s="994"/>
      <c r="ID1025" s="994"/>
      <c r="IE1025" s="994"/>
      <c r="IF1025" s="994"/>
      <c r="IG1025" s="994"/>
      <c r="IH1025" s="994"/>
      <c r="II1025" s="994"/>
      <c r="IJ1025" s="994"/>
      <c r="IK1025" s="994"/>
      <c r="IL1025" s="994"/>
      <c r="IM1025" s="994"/>
      <c r="IN1025" s="994"/>
      <c r="IO1025" s="994"/>
      <c r="IP1025" s="994"/>
      <c r="IQ1025" s="994"/>
      <c r="IR1025" s="994"/>
      <c r="IS1025" s="994"/>
      <c r="IT1025" s="994"/>
      <c r="IU1025" s="994"/>
      <c r="IV1025" s="994"/>
      <c r="IW1025" s="994"/>
      <c r="IX1025" s="994"/>
      <c r="IY1025" s="994"/>
      <c r="IZ1025" s="994"/>
      <c r="JA1025" s="994"/>
      <c r="JB1025" s="994"/>
      <c r="JC1025" s="994"/>
      <c r="JD1025" s="994"/>
      <c r="JE1025" s="994"/>
      <c r="JF1025" s="994"/>
      <c r="JG1025" s="994"/>
      <c r="JH1025" s="994"/>
      <c r="JI1025" s="994"/>
      <c r="JJ1025" s="994"/>
      <c r="JK1025" s="994"/>
      <c r="JL1025" s="994"/>
      <c r="JM1025" s="994"/>
      <c r="JN1025" s="994"/>
      <c r="JO1025" s="994"/>
      <c r="JP1025" s="994"/>
      <c r="JQ1025" s="994"/>
      <c r="JR1025" s="994"/>
      <c r="JS1025" s="994"/>
      <c r="JT1025" s="994"/>
      <c r="JU1025" s="994"/>
      <c r="JV1025" s="994"/>
      <c r="JW1025" s="994"/>
      <c r="JX1025" s="994"/>
      <c r="JY1025" s="994"/>
      <c r="JZ1025" s="994"/>
      <c r="KA1025" s="994"/>
      <c r="KB1025" s="995"/>
    </row>
    <row r="1026" spans="1:288" ht="60" customHeight="1" x14ac:dyDescent="0.25">
      <c r="A1026" s="245" t="s">
        <v>1778</v>
      </c>
      <c r="B1026" s="56"/>
      <c r="C1026" s="56"/>
      <c r="D1026" s="72"/>
      <c r="E1026" s="72"/>
      <c r="F1026" s="72"/>
      <c r="G1026" s="72"/>
    </row>
    <row r="1027" spans="1:288" ht="60" customHeight="1" x14ac:dyDescent="0.25">
      <c r="B1027" s="246" t="s">
        <v>230</v>
      </c>
      <c r="C1027" s="219" t="s">
        <v>379</v>
      </c>
      <c r="D1027" s="247" t="s">
        <v>357</v>
      </c>
      <c r="E1027" s="219" t="s">
        <v>358</v>
      </c>
      <c r="F1027" s="663" t="s">
        <v>1057</v>
      </c>
      <c r="G1027" s="663" t="s">
        <v>1384</v>
      </c>
      <c r="H1027" s="1609" t="s">
        <v>228</v>
      </c>
      <c r="I1027" s="1609" t="str">
        <f t="shared" ref="I1027:BT1027" si="30">"T+" &amp; (COLUMN(I1027)-COLUMN($H1027))</f>
        <v>T+1</v>
      </c>
      <c r="J1027" s="1609" t="str">
        <f t="shared" si="30"/>
        <v>T+2</v>
      </c>
      <c r="K1027" s="1609" t="str">
        <f t="shared" si="30"/>
        <v>T+3</v>
      </c>
      <c r="L1027" s="1609" t="str">
        <f t="shared" si="30"/>
        <v>T+4</v>
      </c>
      <c r="M1027" s="1609" t="str">
        <f t="shared" si="30"/>
        <v>T+5</v>
      </c>
      <c r="N1027" s="1609" t="str">
        <f t="shared" si="30"/>
        <v>T+6</v>
      </c>
      <c r="O1027" s="1609" t="str">
        <f t="shared" si="30"/>
        <v>T+7</v>
      </c>
      <c r="P1027" s="1609" t="str">
        <f t="shared" si="30"/>
        <v>T+8</v>
      </c>
      <c r="Q1027" s="1609" t="str">
        <f t="shared" si="30"/>
        <v>T+9</v>
      </c>
      <c r="R1027" s="1609" t="str">
        <f t="shared" si="30"/>
        <v>T+10</v>
      </c>
      <c r="S1027" s="1609" t="str">
        <f t="shared" si="30"/>
        <v>T+11</v>
      </c>
      <c r="T1027" s="1609" t="str">
        <f t="shared" si="30"/>
        <v>T+12</v>
      </c>
      <c r="U1027" s="1609" t="str">
        <f t="shared" si="30"/>
        <v>T+13</v>
      </c>
      <c r="V1027" s="1609" t="str">
        <f t="shared" si="30"/>
        <v>T+14</v>
      </c>
      <c r="W1027" s="1609" t="str">
        <f t="shared" si="30"/>
        <v>T+15</v>
      </c>
      <c r="X1027" s="1609" t="str">
        <f t="shared" si="30"/>
        <v>T+16</v>
      </c>
      <c r="Y1027" s="1609" t="str">
        <f t="shared" si="30"/>
        <v>T+17</v>
      </c>
      <c r="Z1027" s="1609" t="str">
        <f t="shared" si="30"/>
        <v>T+18</v>
      </c>
      <c r="AA1027" s="1609" t="str">
        <f t="shared" si="30"/>
        <v>T+19</v>
      </c>
      <c r="AB1027" s="1609" t="str">
        <f t="shared" si="30"/>
        <v>T+20</v>
      </c>
      <c r="AC1027" s="1609" t="str">
        <f t="shared" si="30"/>
        <v>T+21</v>
      </c>
      <c r="AD1027" s="1609" t="str">
        <f t="shared" si="30"/>
        <v>T+22</v>
      </c>
      <c r="AE1027" s="1609" t="str">
        <f t="shared" si="30"/>
        <v>T+23</v>
      </c>
      <c r="AF1027" s="1609" t="str">
        <f t="shared" si="30"/>
        <v>T+24</v>
      </c>
      <c r="AG1027" s="1609" t="str">
        <f t="shared" si="30"/>
        <v>T+25</v>
      </c>
      <c r="AH1027" s="1609" t="str">
        <f t="shared" si="30"/>
        <v>T+26</v>
      </c>
      <c r="AI1027" s="1609" t="str">
        <f t="shared" si="30"/>
        <v>T+27</v>
      </c>
      <c r="AJ1027" s="1609" t="str">
        <f t="shared" si="30"/>
        <v>T+28</v>
      </c>
      <c r="AK1027" s="1609" t="str">
        <f t="shared" si="30"/>
        <v>T+29</v>
      </c>
      <c r="AL1027" s="1609" t="str">
        <f t="shared" si="30"/>
        <v>T+30</v>
      </c>
      <c r="AM1027" s="1609" t="str">
        <f t="shared" si="30"/>
        <v>T+31</v>
      </c>
      <c r="AN1027" s="1609" t="str">
        <f t="shared" si="30"/>
        <v>T+32</v>
      </c>
      <c r="AO1027" s="1609" t="str">
        <f t="shared" si="30"/>
        <v>T+33</v>
      </c>
      <c r="AP1027" s="1609" t="str">
        <f t="shared" si="30"/>
        <v>T+34</v>
      </c>
      <c r="AQ1027" s="1609" t="str">
        <f t="shared" si="30"/>
        <v>T+35</v>
      </c>
      <c r="AR1027" s="1609" t="str">
        <f t="shared" si="30"/>
        <v>T+36</v>
      </c>
      <c r="AS1027" s="1609" t="str">
        <f t="shared" si="30"/>
        <v>T+37</v>
      </c>
      <c r="AT1027" s="1609" t="str">
        <f t="shared" si="30"/>
        <v>T+38</v>
      </c>
      <c r="AU1027" s="1609" t="str">
        <f t="shared" si="30"/>
        <v>T+39</v>
      </c>
      <c r="AV1027" s="1609" t="str">
        <f t="shared" si="30"/>
        <v>T+40</v>
      </c>
      <c r="AW1027" s="1609" t="str">
        <f t="shared" si="30"/>
        <v>T+41</v>
      </c>
      <c r="AX1027" s="1609" t="str">
        <f t="shared" si="30"/>
        <v>T+42</v>
      </c>
      <c r="AY1027" s="1609" t="str">
        <f t="shared" si="30"/>
        <v>T+43</v>
      </c>
      <c r="AZ1027" s="1609" t="str">
        <f t="shared" si="30"/>
        <v>T+44</v>
      </c>
      <c r="BA1027" s="1609" t="str">
        <f t="shared" si="30"/>
        <v>T+45</v>
      </c>
      <c r="BB1027" s="1609" t="str">
        <f t="shared" si="30"/>
        <v>T+46</v>
      </c>
      <c r="BC1027" s="1609" t="str">
        <f t="shared" si="30"/>
        <v>T+47</v>
      </c>
      <c r="BD1027" s="1609" t="str">
        <f t="shared" si="30"/>
        <v>T+48</v>
      </c>
      <c r="BE1027" s="1609" t="str">
        <f t="shared" si="30"/>
        <v>T+49</v>
      </c>
      <c r="BF1027" s="1609" t="str">
        <f t="shared" si="30"/>
        <v>T+50</v>
      </c>
      <c r="BG1027" s="1609" t="str">
        <f t="shared" si="30"/>
        <v>T+51</v>
      </c>
      <c r="BH1027" s="1609" t="str">
        <f t="shared" si="30"/>
        <v>T+52</v>
      </c>
      <c r="BI1027" s="1609" t="str">
        <f t="shared" si="30"/>
        <v>T+53</v>
      </c>
      <c r="BJ1027" s="1609" t="str">
        <f t="shared" si="30"/>
        <v>T+54</v>
      </c>
      <c r="BK1027" s="1609" t="str">
        <f t="shared" si="30"/>
        <v>T+55</v>
      </c>
      <c r="BL1027" s="1609" t="str">
        <f t="shared" si="30"/>
        <v>T+56</v>
      </c>
      <c r="BM1027" s="1609" t="str">
        <f t="shared" si="30"/>
        <v>T+57</v>
      </c>
      <c r="BN1027" s="1609" t="str">
        <f t="shared" si="30"/>
        <v>T+58</v>
      </c>
      <c r="BO1027" s="1609" t="str">
        <f t="shared" si="30"/>
        <v>T+59</v>
      </c>
      <c r="BP1027" s="1609" t="str">
        <f t="shared" si="30"/>
        <v>T+60</v>
      </c>
      <c r="BQ1027" s="1609" t="str">
        <f t="shared" si="30"/>
        <v>T+61</v>
      </c>
      <c r="BR1027" s="1609" t="str">
        <f t="shared" si="30"/>
        <v>T+62</v>
      </c>
      <c r="BS1027" s="1609" t="str">
        <f t="shared" si="30"/>
        <v>T+63</v>
      </c>
      <c r="BT1027" s="1609" t="str">
        <f t="shared" si="30"/>
        <v>T+64</v>
      </c>
      <c r="BU1027" s="1609" t="str">
        <f t="shared" ref="BU1027:EF1027" si="31">"T+" &amp; (COLUMN(BU1027)-COLUMN($H1027))</f>
        <v>T+65</v>
      </c>
      <c r="BV1027" s="1609" t="str">
        <f t="shared" si="31"/>
        <v>T+66</v>
      </c>
      <c r="BW1027" s="1609" t="str">
        <f t="shared" si="31"/>
        <v>T+67</v>
      </c>
      <c r="BX1027" s="1609" t="str">
        <f t="shared" si="31"/>
        <v>T+68</v>
      </c>
      <c r="BY1027" s="1609" t="str">
        <f t="shared" si="31"/>
        <v>T+69</v>
      </c>
      <c r="BZ1027" s="1609" t="str">
        <f t="shared" si="31"/>
        <v>T+70</v>
      </c>
      <c r="CA1027" s="1609" t="str">
        <f t="shared" si="31"/>
        <v>T+71</v>
      </c>
      <c r="CB1027" s="1609" t="str">
        <f t="shared" si="31"/>
        <v>T+72</v>
      </c>
      <c r="CC1027" s="1609" t="str">
        <f t="shared" si="31"/>
        <v>T+73</v>
      </c>
      <c r="CD1027" s="1609" t="str">
        <f t="shared" si="31"/>
        <v>T+74</v>
      </c>
      <c r="CE1027" s="1609" t="str">
        <f t="shared" si="31"/>
        <v>T+75</v>
      </c>
      <c r="CF1027" s="1609" t="str">
        <f t="shared" si="31"/>
        <v>T+76</v>
      </c>
      <c r="CG1027" s="1609" t="str">
        <f t="shared" si="31"/>
        <v>T+77</v>
      </c>
      <c r="CH1027" s="1609" t="str">
        <f t="shared" si="31"/>
        <v>T+78</v>
      </c>
      <c r="CI1027" s="1609" t="str">
        <f t="shared" si="31"/>
        <v>T+79</v>
      </c>
      <c r="CJ1027" s="1609" t="str">
        <f t="shared" si="31"/>
        <v>T+80</v>
      </c>
      <c r="CK1027" s="1609" t="str">
        <f t="shared" si="31"/>
        <v>T+81</v>
      </c>
      <c r="CL1027" s="1609" t="str">
        <f t="shared" si="31"/>
        <v>T+82</v>
      </c>
      <c r="CM1027" s="1609" t="str">
        <f t="shared" si="31"/>
        <v>T+83</v>
      </c>
      <c r="CN1027" s="1609" t="str">
        <f t="shared" si="31"/>
        <v>T+84</v>
      </c>
      <c r="CO1027" s="1609" t="str">
        <f t="shared" si="31"/>
        <v>T+85</v>
      </c>
      <c r="CP1027" s="1609" t="str">
        <f t="shared" si="31"/>
        <v>T+86</v>
      </c>
      <c r="CQ1027" s="1609" t="str">
        <f t="shared" si="31"/>
        <v>T+87</v>
      </c>
      <c r="CR1027" s="1609" t="str">
        <f t="shared" si="31"/>
        <v>T+88</v>
      </c>
      <c r="CS1027" s="1609" t="str">
        <f t="shared" si="31"/>
        <v>T+89</v>
      </c>
      <c r="CT1027" s="1609" t="str">
        <f t="shared" si="31"/>
        <v>T+90</v>
      </c>
      <c r="CU1027" s="1609" t="str">
        <f t="shared" si="31"/>
        <v>T+91</v>
      </c>
      <c r="CV1027" s="1609" t="str">
        <f t="shared" si="31"/>
        <v>T+92</v>
      </c>
      <c r="CW1027" s="1609" t="str">
        <f t="shared" si="31"/>
        <v>T+93</v>
      </c>
      <c r="CX1027" s="1609" t="str">
        <f t="shared" si="31"/>
        <v>T+94</v>
      </c>
      <c r="CY1027" s="1609" t="str">
        <f t="shared" si="31"/>
        <v>T+95</v>
      </c>
      <c r="CZ1027" s="1609" t="str">
        <f t="shared" si="31"/>
        <v>T+96</v>
      </c>
      <c r="DA1027" s="1609" t="str">
        <f t="shared" si="31"/>
        <v>T+97</v>
      </c>
      <c r="DB1027" s="1609" t="str">
        <f t="shared" si="31"/>
        <v>T+98</v>
      </c>
      <c r="DC1027" s="1609" t="str">
        <f t="shared" si="31"/>
        <v>T+99</v>
      </c>
      <c r="DD1027" s="1609" t="str">
        <f t="shared" si="31"/>
        <v>T+100</v>
      </c>
      <c r="DE1027" s="1609" t="str">
        <f t="shared" si="31"/>
        <v>T+101</v>
      </c>
      <c r="DF1027" s="1609" t="str">
        <f t="shared" si="31"/>
        <v>T+102</v>
      </c>
      <c r="DG1027" s="1609" t="str">
        <f t="shared" si="31"/>
        <v>T+103</v>
      </c>
      <c r="DH1027" s="1609" t="str">
        <f t="shared" si="31"/>
        <v>T+104</v>
      </c>
      <c r="DI1027" s="1609" t="str">
        <f t="shared" si="31"/>
        <v>T+105</v>
      </c>
      <c r="DJ1027" s="1609" t="str">
        <f t="shared" si="31"/>
        <v>T+106</v>
      </c>
      <c r="DK1027" s="1609" t="str">
        <f t="shared" si="31"/>
        <v>T+107</v>
      </c>
      <c r="DL1027" s="1609" t="str">
        <f t="shared" si="31"/>
        <v>T+108</v>
      </c>
      <c r="DM1027" s="1609" t="str">
        <f t="shared" si="31"/>
        <v>T+109</v>
      </c>
      <c r="DN1027" s="1609" t="str">
        <f t="shared" si="31"/>
        <v>T+110</v>
      </c>
      <c r="DO1027" s="1609" t="str">
        <f t="shared" si="31"/>
        <v>T+111</v>
      </c>
      <c r="DP1027" s="1609" t="str">
        <f t="shared" si="31"/>
        <v>T+112</v>
      </c>
      <c r="DQ1027" s="1609" t="str">
        <f t="shared" si="31"/>
        <v>T+113</v>
      </c>
      <c r="DR1027" s="1609" t="str">
        <f t="shared" si="31"/>
        <v>T+114</v>
      </c>
      <c r="DS1027" s="1609" t="str">
        <f t="shared" si="31"/>
        <v>T+115</v>
      </c>
      <c r="DT1027" s="1609" t="str">
        <f t="shared" si="31"/>
        <v>T+116</v>
      </c>
      <c r="DU1027" s="1609" t="str">
        <f t="shared" si="31"/>
        <v>T+117</v>
      </c>
      <c r="DV1027" s="1609" t="str">
        <f t="shared" si="31"/>
        <v>T+118</v>
      </c>
      <c r="DW1027" s="1609" t="str">
        <f t="shared" si="31"/>
        <v>T+119</v>
      </c>
      <c r="DX1027" s="1609" t="str">
        <f t="shared" si="31"/>
        <v>T+120</v>
      </c>
      <c r="DY1027" s="1609" t="str">
        <f t="shared" si="31"/>
        <v>T+121</v>
      </c>
      <c r="DZ1027" s="1609" t="str">
        <f t="shared" si="31"/>
        <v>T+122</v>
      </c>
      <c r="EA1027" s="1609" t="str">
        <f t="shared" si="31"/>
        <v>T+123</v>
      </c>
      <c r="EB1027" s="1609" t="str">
        <f t="shared" si="31"/>
        <v>T+124</v>
      </c>
      <c r="EC1027" s="1609" t="str">
        <f t="shared" si="31"/>
        <v>T+125</v>
      </c>
      <c r="ED1027" s="1609" t="str">
        <f t="shared" si="31"/>
        <v>T+126</v>
      </c>
      <c r="EE1027" s="1609" t="str">
        <f t="shared" si="31"/>
        <v>T+127</v>
      </c>
      <c r="EF1027" s="1609" t="str">
        <f t="shared" si="31"/>
        <v>T+128</v>
      </c>
      <c r="EG1027" s="1609" t="str">
        <f t="shared" ref="EG1027:GR1027" si="32">"T+" &amp; (COLUMN(EG1027)-COLUMN($H1027))</f>
        <v>T+129</v>
      </c>
      <c r="EH1027" s="1609" t="str">
        <f t="shared" si="32"/>
        <v>T+130</v>
      </c>
      <c r="EI1027" s="1609" t="str">
        <f t="shared" si="32"/>
        <v>T+131</v>
      </c>
      <c r="EJ1027" s="1609" t="str">
        <f t="shared" si="32"/>
        <v>T+132</v>
      </c>
      <c r="EK1027" s="1609" t="str">
        <f t="shared" si="32"/>
        <v>T+133</v>
      </c>
      <c r="EL1027" s="1609" t="str">
        <f t="shared" si="32"/>
        <v>T+134</v>
      </c>
      <c r="EM1027" s="1609" t="str">
        <f t="shared" si="32"/>
        <v>T+135</v>
      </c>
      <c r="EN1027" s="1609" t="str">
        <f t="shared" si="32"/>
        <v>T+136</v>
      </c>
      <c r="EO1027" s="1609" t="str">
        <f t="shared" si="32"/>
        <v>T+137</v>
      </c>
      <c r="EP1027" s="1609" t="str">
        <f t="shared" si="32"/>
        <v>T+138</v>
      </c>
      <c r="EQ1027" s="1609" t="str">
        <f t="shared" si="32"/>
        <v>T+139</v>
      </c>
      <c r="ER1027" s="1609" t="str">
        <f t="shared" si="32"/>
        <v>T+140</v>
      </c>
      <c r="ES1027" s="1609" t="str">
        <f t="shared" si="32"/>
        <v>T+141</v>
      </c>
      <c r="ET1027" s="1609" t="str">
        <f t="shared" si="32"/>
        <v>T+142</v>
      </c>
      <c r="EU1027" s="1609" t="str">
        <f t="shared" si="32"/>
        <v>T+143</v>
      </c>
      <c r="EV1027" s="1609" t="str">
        <f t="shared" si="32"/>
        <v>T+144</v>
      </c>
      <c r="EW1027" s="1609" t="str">
        <f t="shared" si="32"/>
        <v>T+145</v>
      </c>
      <c r="EX1027" s="1609" t="str">
        <f t="shared" si="32"/>
        <v>T+146</v>
      </c>
      <c r="EY1027" s="1609" t="str">
        <f t="shared" si="32"/>
        <v>T+147</v>
      </c>
      <c r="EZ1027" s="1609" t="str">
        <f t="shared" si="32"/>
        <v>T+148</v>
      </c>
      <c r="FA1027" s="1609" t="str">
        <f t="shared" si="32"/>
        <v>T+149</v>
      </c>
      <c r="FB1027" s="1609" t="str">
        <f t="shared" si="32"/>
        <v>T+150</v>
      </c>
      <c r="FC1027" s="1609" t="str">
        <f t="shared" si="32"/>
        <v>T+151</v>
      </c>
      <c r="FD1027" s="1609" t="str">
        <f t="shared" si="32"/>
        <v>T+152</v>
      </c>
      <c r="FE1027" s="1609" t="str">
        <f t="shared" si="32"/>
        <v>T+153</v>
      </c>
      <c r="FF1027" s="1609" t="str">
        <f t="shared" si="32"/>
        <v>T+154</v>
      </c>
      <c r="FG1027" s="1609" t="str">
        <f t="shared" si="32"/>
        <v>T+155</v>
      </c>
      <c r="FH1027" s="1609" t="str">
        <f t="shared" si="32"/>
        <v>T+156</v>
      </c>
      <c r="FI1027" s="1609" t="str">
        <f t="shared" si="32"/>
        <v>T+157</v>
      </c>
      <c r="FJ1027" s="1609" t="str">
        <f t="shared" si="32"/>
        <v>T+158</v>
      </c>
      <c r="FK1027" s="1609" t="str">
        <f t="shared" si="32"/>
        <v>T+159</v>
      </c>
      <c r="FL1027" s="1609" t="str">
        <f t="shared" si="32"/>
        <v>T+160</v>
      </c>
      <c r="FM1027" s="1609" t="str">
        <f t="shared" si="32"/>
        <v>T+161</v>
      </c>
      <c r="FN1027" s="1609" t="str">
        <f t="shared" si="32"/>
        <v>T+162</v>
      </c>
      <c r="FO1027" s="1609" t="str">
        <f t="shared" si="32"/>
        <v>T+163</v>
      </c>
      <c r="FP1027" s="1609" t="str">
        <f t="shared" si="32"/>
        <v>T+164</v>
      </c>
      <c r="FQ1027" s="1609" t="str">
        <f t="shared" si="32"/>
        <v>T+165</v>
      </c>
      <c r="FR1027" s="1609" t="str">
        <f t="shared" si="32"/>
        <v>T+166</v>
      </c>
      <c r="FS1027" s="1609" t="str">
        <f t="shared" si="32"/>
        <v>T+167</v>
      </c>
      <c r="FT1027" s="1609" t="str">
        <f t="shared" si="32"/>
        <v>T+168</v>
      </c>
      <c r="FU1027" s="1609" t="str">
        <f t="shared" si="32"/>
        <v>T+169</v>
      </c>
      <c r="FV1027" s="1609" t="str">
        <f t="shared" si="32"/>
        <v>T+170</v>
      </c>
      <c r="FW1027" s="1609" t="str">
        <f t="shared" si="32"/>
        <v>T+171</v>
      </c>
      <c r="FX1027" s="1609" t="str">
        <f t="shared" si="32"/>
        <v>T+172</v>
      </c>
      <c r="FY1027" s="1609" t="str">
        <f t="shared" si="32"/>
        <v>T+173</v>
      </c>
      <c r="FZ1027" s="1609" t="str">
        <f t="shared" si="32"/>
        <v>T+174</v>
      </c>
      <c r="GA1027" s="1609" t="str">
        <f t="shared" si="32"/>
        <v>T+175</v>
      </c>
      <c r="GB1027" s="1609" t="str">
        <f t="shared" si="32"/>
        <v>T+176</v>
      </c>
      <c r="GC1027" s="1609" t="str">
        <f t="shared" si="32"/>
        <v>T+177</v>
      </c>
      <c r="GD1027" s="1609" t="str">
        <f t="shared" si="32"/>
        <v>T+178</v>
      </c>
      <c r="GE1027" s="1609" t="str">
        <f t="shared" si="32"/>
        <v>T+179</v>
      </c>
      <c r="GF1027" s="1609" t="str">
        <f t="shared" si="32"/>
        <v>T+180</v>
      </c>
      <c r="GG1027" s="1609" t="str">
        <f t="shared" si="32"/>
        <v>T+181</v>
      </c>
      <c r="GH1027" s="1609" t="str">
        <f t="shared" si="32"/>
        <v>T+182</v>
      </c>
      <c r="GI1027" s="1609" t="str">
        <f t="shared" si="32"/>
        <v>T+183</v>
      </c>
      <c r="GJ1027" s="1609" t="str">
        <f t="shared" si="32"/>
        <v>T+184</v>
      </c>
      <c r="GK1027" s="1609" t="str">
        <f t="shared" si="32"/>
        <v>T+185</v>
      </c>
      <c r="GL1027" s="1609" t="str">
        <f t="shared" si="32"/>
        <v>T+186</v>
      </c>
      <c r="GM1027" s="1609" t="str">
        <f t="shared" si="32"/>
        <v>T+187</v>
      </c>
      <c r="GN1027" s="1609" t="str">
        <f t="shared" si="32"/>
        <v>T+188</v>
      </c>
      <c r="GO1027" s="1609" t="str">
        <f t="shared" si="32"/>
        <v>T+189</v>
      </c>
      <c r="GP1027" s="1609" t="str">
        <f t="shared" si="32"/>
        <v>T+190</v>
      </c>
      <c r="GQ1027" s="1609" t="str">
        <f t="shared" si="32"/>
        <v>T+191</v>
      </c>
      <c r="GR1027" s="1609" t="str">
        <f t="shared" si="32"/>
        <v>T+192</v>
      </c>
      <c r="GS1027" s="1609" t="str">
        <f t="shared" ref="GS1027:JD1027" si="33">"T+" &amp; (COLUMN(GS1027)-COLUMN($H1027))</f>
        <v>T+193</v>
      </c>
      <c r="GT1027" s="1609" t="str">
        <f t="shared" si="33"/>
        <v>T+194</v>
      </c>
      <c r="GU1027" s="1609" t="str">
        <f t="shared" si="33"/>
        <v>T+195</v>
      </c>
      <c r="GV1027" s="1609" t="str">
        <f t="shared" si="33"/>
        <v>T+196</v>
      </c>
      <c r="GW1027" s="1609" t="str">
        <f t="shared" si="33"/>
        <v>T+197</v>
      </c>
      <c r="GX1027" s="1609" t="str">
        <f t="shared" si="33"/>
        <v>T+198</v>
      </c>
      <c r="GY1027" s="1609" t="str">
        <f t="shared" si="33"/>
        <v>T+199</v>
      </c>
      <c r="GZ1027" s="1609" t="str">
        <f t="shared" si="33"/>
        <v>T+200</v>
      </c>
      <c r="HA1027" s="1609" t="str">
        <f t="shared" si="33"/>
        <v>T+201</v>
      </c>
      <c r="HB1027" s="1609" t="str">
        <f t="shared" si="33"/>
        <v>T+202</v>
      </c>
      <c r="HC1027" s="1609" t="str">
        <f t="shared" si="33"/>
        <v>T+203</v>
      </c>
      <c r="HD1027" s="1609" t="str">
        <f t="shared" si="33"/>
        <v>T+204</v>
      </c>
      <c r="HE1027" s="1609" t="str">
        <f t="shared" si="33"/>
        <v>T+205</v>
      </c>
      <c r="HF1027" s="1609" t="str">
        <f t="shared" si="33"/>
        <v>T+206</v>
      </c>
      <c r="HG1027" s="1609" t="str">
        <f t="shared" si="33"/>
        <v>T+207</v>
      </c>
      <c r="HH1027" s="1609" t="str">
        <f t="shared" si="33"/>
        <v>T+208</v>
      </c>
      <c r="HI1027" s="1609" t="str">
        <f t="shared" si="33"/>
        <v>T+209</v>
      </c>
      <c r="HJ1027" s="1609" t="str">
        <f t="shared" si="33"/>
        <v>T+210</v>
      </c>
      <c r="HK1027" s="1609" t="str">
        <f t="shared" si="33"/>
        <v>T+211</v>
      </c>
      <c r="HL1027" s="1609" t="str">
        <f t="shared" si="33"/>
        <v>T+212</v>
      </c>
      <c r="HM1027" s="1609" t="str">
        <f t="shared" si="33"/>
        <v>T+213</v>
      </c>
      <c r="HN1027" s="1609" t="str">
        <f t="shared" si="33"/>
        <v>T+214</v>
      </c>
      <c r="HO1027" s="1609" t="str">
        <f t="shared" si="33"/>
        <v>T+215</v>
      </c>
      <c r="HP1027" s="1609" t="str">
        <f t="shared" si="33"/>
        <v>T+216</v>
      </c>
      <c r="HQ1027" s="1609" t="str">
        <f t="shared" si="33"/>
        <v>T+217</v>
      </c>
      <c r="HR1027" s="1609" t="str">
        <f t="shared" si="33"/>
        <v>T+218</v>
      </c>
      <c r="HS1027" s="1609" t="str">
        <f t="shared" si="33"/>
        <v>T+219</v>
      </c>
      <c r="HT1027" s="1609" t="str">
        <f t="shared" si="33"/>
        <v>T+220</v>
      </c>
      <c r="HU1027" s="1609" t="str">
        <f t="shared" si="33"/>
        <v>T+221</v>
      </c>
      <c r="HV1027" s="1609" t="str">
        <f t="shared" si="33"/>
        <v>T+222</v>
      </c>
      <c r="HW1027" s="1609" t="str">
        <f t="shared" si="33"/>
        <v>T+223</v>
      </c>
      <c r="HX1027" s="1609" t="str">
        <f t="shared" si="33"/>
        <v>T+224</v>
      </c>
      <c r="HY1027" s="1609" t="str">
        <f t="shared" si="33"/>
        <v>T+225</v>
      </c>
      <c r="HZ1027" s="1609" t="str">
        <f t="shared" si="33"/>
        <v>T+226</v>
      </c>
      <c r="IA1027" s="1609" t="str">
        <f t="shared" si="33"/>
        <v>T+227</v>
      </c>
      <c r="IB1027" s="1609" t="str">
        <f t="shared" si="33"/>
        <v>T+228</v>
      </c>
      <c r="IC1027" s="1609" t="str">
        <f t="shared" si="33"/>
        <v>T+229</v>
      </c>
      <c r="ID1027" s="1609" t="str">
        <f t="shared" si="33"/>
        <v>T+230</v>
      </c>
      <c r="IE1027" s="1609" t="str">
        <f t="shared" si="33"/>
        <v>T+231</v>
      </c>
      <c r="IF1027" s="1609" t="str">
        <f t="shared" si="33"/>
        <v>T+232</v>
      </c>
      <c r="IG1027" s="1609" t="str">
        <f t="shared" si="33"/>
        <v>T+233</v>
      </c>
      <c r="IH1027" s="1609" t="str">
        <f t="shared" si="33"/>
        <v>T+234</v>
      </c>
      <c r="II1027" s="1609" t="str">
        <f t="shared" si="33"/>
        <v>T+235</v>
      </c>
      <c r="IJ1027" s="1609" t="str">
        <f t="shared" si="33"/>
        <v>T+236</v>
      </c>
      <c r="IK1027" s="1609" t="str">
        <f t="shared" si="33"/>
        <v>T+237</v>
      </c>
      <c r="IL1027" s="1609" t="str">
        <f t="shared" si="33"/>
        <v>T+238</v>
      </c>
      <c r="IM1027" s="1609" t="str">
        <f t="shared" si="33"/>
        <v>T+239</v>
      </c>
      <c r="IN1027" s="1609" t="str">
        <f t="shared" si="33"/>
        <v>T+240</v>
      </c>
      <c r="IO1027" s="1609" t="str">
        <f t="shared" si="33"/>
        <v>T+241</v>
      </c>
      <c r="IP1027" s="1609" t="str">
        <f t="shared" si="33"/>
        <v>T+242</v>
      </c>
      <c r="IQ1027" s="1609" t="str">
        <f t="shared" si="33"/>
        <v>T+243</v>
      </c>
      <c r="IR1027" s="1609" t="str">
        <f t="shared" si="33"/>
        <v>T+244</v>
      </c>
      <c r="IS1027" s="1609" t="str">
        <f t="shared" si="33"/>
        <v>T+245</v>
      </c>
      <c r="IT1027" s="1609" t="str">
        <f t="shared" si="33"/>
        <v>T+246</v>
      </c>
      <c r="IU1027" s="1609" t="str">
        <f t="shared" si="33"/>
        <v>T+247</v>
      </c>
      <c r="IV1027" s="1609" t="str">
        <f t="shared" si="33"/>
        <v>T+248</v>
      </c>
      <c r="IW1027" s="1609" t="str">
        <f t="shared" si="33"/>
        <v>T+249</v>
      </c>
      <c r="IX1027" s="1609" t="str">
        <f t="shared" si="33"/>
        <v>T+250</v>
      </c>
      <c r="IY1027" s="1609" t="str">
        <f t="shared" si="33"/>
        <v>T+251</v>
      </c>
      <c r="IZ1027" s="1609" t="str">
        <f t="shared" si="33"/>
        <v>T+252</v>
      </c>
      <c r="JA1027" s="1609" t="str">
        <f t="shared" si="33"/>
        <v>T+253</v>
      </c>
      <c r="JB1027" s="1609" t="str">
        <f t="shared" si="33"/>
        <v>T+254</v>
      </c>
      <c r="JC1027" s="1609" t="str">
        <f t="shared" si="33"/>
        <v>T+255</v>
      </c>
      <c r="JD1027" s="1609" t="str">
        <f t="shared" si="33"/>
        <v>T+256</v>
      </c>
      <c r="JE1027" s="1609" t="str">
        <f t="shared" ref="JE1027:KB1027" si="34">"T+" &amp; (COLUMN(JE1027)-COLUMN($H1027))</f>
        <v>T+257</v>
      </c>
      <c r="JF1027" s="1609" t="str">
        <f t="shared" si="34"/>
        <v>T+258</v>
      </c>
      <c r="JG1027" s="1609" t="str">
        <f t="shared" si="34"/>
        <v>T+259</v>
      </c>
      <c r="JH1027" s="1609" t="str">
        <f t="shared" si="34"/>
        <v>T+260</v>
      </c>
      <c r="JI1027" s="1609" t="str">
        <f t="shared" si="34"/>
        <v>T+261</v>
      </c>
      <c r="JJ1027" s="1609" t="str">
        <f t="shared" si="34"/>
        <v>T+262</v>
      </c>
      <c r="JK1027" s="1609" t="str">
        <f t="shared" si="34"/>
        <v>T+263</v>
      </c>
      <c r="JL1027" s="1609" t="str">
        <f t="shared" si="34"/>
        <v>T+264</v>
      </c>
      <c r="JM1027" s="1609" t="str">
        <f t="shared" si="34"/>
        <v>T+265</v>
      </c>
      <c r="JN1027" s="1609" t="str">
        <f t="shared" si="34"/>
        <v>T+266</v>
      </c>
      <c r="JO1027" s="1609" t="str">
        <f t="shared" si="34"/>
        <v>T+267</v>
      </c>
      <c r="JP1027" s="1609" t="str">
        <f t="shared" si="34"/>
        <v>T+268</v>
      </c>
      <c r="JQ1027" s="1609" t="str">
        <f t="shared" si="34"/>
        <v>T+269</v>
      </c>
      <c r="JR1027" s="1609" t="str">
        <f t="shared" si="34"/>
        <v>T+270</v>
      </c>
      <c r="JS1027" s="1609" t="str">
        <f t="shared" si="34"/>
        <v>T+271</v>
      </c>
      <c r="JT1027" s="1609" t="str">
        <f t="shared" si="34"/>
        <v>T+272</v>
      </c>
      <c r="JU1027" s="1609" t="str">
        <f t="shared" si="34"/>
        <v>T+273</v>
      </c>
      <c r="JV1027" s="1609" t="str">
        <f t="shared" si="34"/>
        <v>T+274</v>
      </c>
      <c r="JW1027" s="1609" t="str">
        <f t="shared" si="34"/>
        <v>T+275</v>
      </c>
      <c r="JX1027" s="1609" t="str">
        <f t="shared" si="34"/>
        <v>T+276</v>
      </c>
      <c r="JY1027" s="1609" t="str">
        <f t="shared" si="34"/>
        <v>T+277</v>
      </c>
      <c r="JZ1027" s="1609" t="str">
        <f t="shared" si="34"/>
        <v>T+278</v>
      </c>
      <c r="KA1027" s="1609" t="str">
        <f t="shared" si="34"/>
        <v>T+279</v>
      </c>
      <c r="KB1027" s="1131" t="str">
        <f t="shared" si="34"/>
        <v>T+280</v>
      </c>
    </row>
    <row r="1028" spans="1:288" ht="15" customHeight="1" x14ac:dyDescent="0.25">
      <c r="B1028" s="1589" t="s">
        <v>231</v>
      </c>
      <c r="C1028" s="1588" t="str" cm="1">
        <f t="array" ref="C1028:C1227" xml:space="preserve"> IF(ISBLANK(TB!C$170:'TB'!C$369), "", TB!C$170:'TB'!C$369)</f>
        <v/>
      </c>
      <c r="D1028" s="1588" t="str" cm="1">
        <f t="array" ref="D1028:D1227" xml:space="preserve"> IF(ISBLANK(TB!D$170:'TB'!D$369), "", TB!D$170:'TB'!D$369)</f>
        <v/>
      </c>
      <c r="E1028" s="1588" t="str" cm="1">
        <f t="array" ref="E1028:E1227" xml:space="preserve"> IF(ISBLANK(TB!G$170:'TB'!G$369), "", TB!G$170:'TB'!G$369)</f>
        <v/>
      </c>
      <c r="F1028" s="1588" t="str" cm="1">
        <f t="array" ref="F1028:F1227" xml:space="preserve"> IF(ISBLANK(TB!I$170:'TB'!I$369), "", TB!I$170:'TB'!I$369)</f>
        <v/>
      </c>
      <c r="G1028" s="1588" t="str" cm="1">
        <f t="array" ref="G1028:G1227" xml:space="preserve"> IF(ISBLANK(TB!J$170:'TB'!J$369), "", TB!J$170:'TB'!J$369)</f>
        <v/>
      </c>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8"/>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8"/>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1"/>
      <c r="GK1028" s="21"/>
      <c r="GL1028" s="21"/>
      <c r="GM1028" s="21"/>
      <c r="GN1028" s="21"/>
      <c r="GO1028" s="21"/>
      <c r="GP1028" s="21"/>
      <c r="GQ1028" s="21"/>
      <c r="GR1028" s="21"/>
      <c r="GS1028" s="21"/>
      <c r="GT1028" s="21"/>
      <c r="GU1028" s="21"/>
      <c r="GV1028" s="21"/>
      <c r="GW1028" s="21"/>
      <c r="GX1028" s="21"/>
      <c r="GY1028" s="21"/>
      <c r="GZ1028" s="21"/>
      <c r="HA1028" s="21"/>
      <c r="HB1028" s="21"/>
      <c r="HC1028" s="21"/>
      <c r="HD1028" s="21"/>
      <c r="HE1028" s="21"/>
      <c r="HF1028" s="21"/>
      <c r="HG1028" s="21"/>
      <c r="HH1028" s="21"/>
      <c r="HI1028" s="21"/>
      <c r="HJ1028" s="21"/>
      <c r="HK1028" s="21"/>
      <c r="HL1028" s="21"/>
      <c r="HM1028" s="21"/>
      <c r="HN1028" s="21"/>
      <c r="HO1028" s="21"/>
      <c r="HP1028" s="21"/>
      <c r="HQ1028" s="21"/>
      <c r="HR1028" s="21"/>
      <c r="HS1028" s="21"/>
      <c r="HT1028" s="21"/>
      <c r="HU1028" s="21"/>
      <c r="HV1028" s="21"/>
      <c r="HW1028" s="21"/>
      <c r="HX1028" s="21"/>
      <c r="HY1028" s="21"/>
      <c r="HZ1028" s="21"/>
      <c r="IA1028" s="21"/>
      <c r="IB1028" s="21"/>
      <c r="IC1028" s="21"/>
      <c r="ID1028" s="21"/>
      <c r="IE1028" s="21"/>
      <c r="IF1028" s="21"/>
      <c r="IG1028" s="21"/>
      <c r="IH1028" s="21"/>
      <c r="II1028" s="21"/>
      <c r="IJ1028" s="21"/>
      <c r="IK1028" s="21"/>
      <c r="IL1028" s="21"/>
      <c r="IM1028" s="21"/>
      <c r="IN1028" s="21"/>
      <c r="IO1028" s="21"/>
      <c r="IP1028" s="21"/>
      <c r="IQ1028" s="21"/>
      <c r="IR1028" s="21"/>
      <c r="IS1028" s="21"/>
      <c r="IT1028" s="21"/>
      <c r="IU1028" s="21"/>
      <c r="IV1028" s="21"/>
      <c r="IW1028" s="21"/>
      <c r="IX1028" s="21"/>
      <c r="IY1028" s="21"/>
      <c r="IZ1028" s="21"/>
      <c r="JA1028" s="21"/>
      <c r="JB1028" s="21"/>
      <c r="JC1028" s="21"/>
      <c r="JD1028" s="21"/>
      <c r="JE1028" s="21"/>
      <c r="JF1028" s="21"/>
      <c r="JG1028" s="28"/>
      <c r="JH1028" s="21"/>
      <c r="JI1028" s="21"/>
      <c r="JJ1028" s="21"/>
      <c r="JK1028" s="21"/>
      <c r="JL1028" s="21"/>
      <c r="JM1028" s="21"/>
      <c r="JN1028" s="21"/>
      <c r="JO1028" s="21"/>
      <c r="JP1028" s="21"/>
      <c r="JQ1028" s="21"/>
      <c r="JR1028" s="21"/>
      <c r="JS1028" s="21"/>
      <c r="JT1028" s="21"/>
      <c r="JU1028" s="21"/>
      <c r="JV1028" s="21"/>
      <c r="JW1028" s="21"/>
      <c r="JX1028" s="21"/>
      <c r="JY1028" s="21"/>
      <c r="JZ1028" s="21"/>
      <c r="KA1028" s="21"/>
      <c r="KB1028" s="28"/>
    </row>
    <row r="1029" spans="1:288" ht="15" customHeight="1" x14ac:dyDescent="0.25">
      <c r="B1029" s="1590" t="s">
        <v>232</v>
      </c>
      <c r="C1029" s="1588" t="str">
        <v/>
      </c>
      <c r="D1029" s="1588" t="str">
        <v/>
      </c>
      <c r="E1029" s="1588" t="str">
        <v/>
      </c>
      <c r="F1029" s="1588" t="str">
        <v/>
      </c>
      <c r="G1029" s="1588" t="str">
        <v/>
      </c>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8"/>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8"/>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1"/>
      <c r="GK1029" s="21"/>
      <c r="GL1029" s="21"/>
      <c r="GM1029" s="21"/>
      <c r="GN1029" s="21"/>
      <c r="GO1029" s="21"/>
      <c r="GP1029" s="21"/>
      <c r="GQ1029" s="21"/>
      <c r="GR1029" s="21"/>
      <c r="GS1029" s="21"/>
      <c r="GT1029" s="21"/>
      <c r="GU1029" s="21"/>
      <c r="GV1029" s="21"/>
      <c r="GW1029" s="21"/>
      <c r="GX1029" s="21"/>
      <c r="GY1029" s="21"/>
      <c r="GZ1029" s="21"/>
      <c r="HA1029" s="21"/>
      <c r="HB1029" s="21"/>
      <c r="HC1029" s="21"/>
      <c r="HD1029" s="21"/>
      <c r="HE1029" s="21"/>
      <c r="HF1029" s="21"/>
      <c r="HG1029" s="21"/>
      <c r="HH1029" s="21"/>
      <c r="HI1029" s="21"/>
      <c r="HJ1029" s="21"/>
      <c r="HK1029" s="21"/>
      <c r="HL1029" s="21"/>
      <c r="HM1029" s="21"/>
      <c r="HN1029" s="21"/>
      <c r="HO1029" s="21"/>
      <c r="HP1029" s="21"/>
      <c r="HQ1029" s="21"/>
      <c r="HR1029" s="21"/>
      <c r="HS1029" s="21"/>
      <c r="HT1029" s="21"/>
      <c r="HU1029" s="21"/>
      <c r="HV1029" s="21"/>
      <c r="HW1029" s="21"/>
      <c r="HX1029" s="21"/>
      <c r="HY1029" s="21"/>
      <c r="HZ1029" s="21"/>
      <c r="IA1029" s="21"/>
      <c r="IB1029" s="21"/>
      <c r="IC1029" s="21"/>
      <c r="ID1029" s="21"/>
      <c r="IE1029" s="21"/>
      <c r="IF1029" s="21"/>
      <c r="IG1029" s="21"/>
      <c r="IH1029" s="21"/>
      <c r="II1029" s="21"/>
      <c r="IJ1029" s="21"/>
      <c r="IK1029" s="21"/>
      <c r="IL1029" s="21"/>
      <c r="IM1029" s="21"/>
      <c r="IN1029" s="21"/>
      <c r="IO1029" s="21"/>
      <c r="IP1029" s="21"/>
      <c r="IQ1029" s="21"/>
      <c r="IR1029" s="21"/>
      <c r="IS1029" s="21"/>
      <c r="IT1029" s="21"/>
      <c r="IU1029" s="21"/>
      <c r="IV1029" s="21"/>
      <c r="IW1029" s="21"/>
      <c r="IX1029" s="21"/>
      <c r="IY1029" s="21"/>
      <c r="IZ1029" s="21"/>
      <c r="JA1029" s="21"/>
      <c r="JB1029" s="21"/>
      <c r="JC1029" s="21"/>
      <c r="JD1029" s="21"/>
      <c r="JE1029" s="21"/>
      <c r="JF1029" s="21"/>
      <c r="JG1029" s="28"/>
      <c r="JH1029" s="21"/>
      <c r="JI1029" s="21"/>
      <c r="JJ1029" s="21"/>
      <c r="JK1029" s="21"/>
      <c r="JL1029" s="21"/>
      <c r="JM1029" s="21"/>
      <c r="JN1029" s="21"/>
      <c r="JO1029" s="21"/>
      <c r="JP1029" s="21"/>
      <c r="JQ1029" s="21"/>
      <c r="JR1029" s="21"/>
      <c r="JS1029" s="21"/>
      <c r="JT1029" s="21"/>
      <c r="JU1029" s="21"/>
      <c r="JV1029" s="21"/>
      <c r="JW1029" s="21"/>
      <c r="JX1029" s="21"/>
      <c r="JY1029" s="21"/>
      <c r="JZ1029" s="21"/>
      <c r="KA1029" s="21"/>
      <c r="KB1029" s="28"/>
    </row>
    <row r="1030" spans="1:288" ht="15" customHeight="1" x14ac:dyDescent="0.25">
      <c r="B1030" s="1590" t="s">
        <v>233</v>
      </c>
      <c r="C1030" s="1588" t="str">
        <v/>
      </c>
      <c r="D1030" s="1588" t="str">
        <v/>
      </c>
      <c r="E1030" s="1588" t="str">
        <v/>
      </c>
      <c r="F1030" s="1588" t="str">
        <v/>
      </c>
      <c r="G1030" s="1588" t="str">
        <v/>
      </c>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8"/>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8"/>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1"/>
      <c r="GK1030" s="21"/>
      <c r="GL1030" s="21"/>
      <c r="GM1030" s="21"/>
      <c r="GN1030" s="21"/>
      <c r="GO1030" s="21"/>
      <c r="GP1030" s="21"/>
      <c r="GQ1030" s="21"/>
      <c r="GR1030" s="21"/>
      <c r="GS1030" s="21"/>
      <c r="GT1030" s="21"/>
      <c r="GU1030" s="21"/>
      <c r="GV1030" s="21"/>
      <c r="GW1030" s="21"/>
      <c r="GX1030" s="21"/>
      <c r="GY1030" s="21"/>
      <c r="GZ1030" s="21"/>
      <c r="HA1030" s="21"/>
      <c r="HB1030" s="21"/>
      <c r="HC1030" s="21"/>
      <c r="HD1030" s="21"/>
      <c r="HE1030" s="21"/>
      <c r="HF1030" s="21"/>
      <c r="HG1030" s="21"/>
      <c r="HH1030" s="21"/>
      <c r="HI1030" s="21"/>
      <c r="HJ1030" s="21"/>
      <c r="HK1030" s="21"/>
      <c r="HL1030" s="21"/>
      <c r="HM1030" s="21"/>
      <c r="HN1030" s="21"/>
      <c r="HO1030" s="21"/>
      <c r="HP1030" s="21"/>
      <c r="HQ1030" s="21"/>
      <c r="HR1030" s="21"/>
      <c r="HS1030" s="21"/>
      <c r="HT1030" s="21"/>
      <c r="HU1030" s="21"/>
      <c r="HV1030" s="21"/>
      <c r="HW1030" s="21"/>
      <c r="HX1030" s="21"/>
      <c r="HY1030" s="21"/>
      <c r="HZ1030" s="21"/>
      <c r="IA1030" s="21"/>
      <c r="IB1030" s="21"/>
      <c r="IC1030" s="21"/>
      <c r="ID1030" s="21"/>
      <c r="IE1030" s="21"/>
      <c r="IF1030" s="21"/>
      <c r="IG1030" s="21"/>
      <c r="IH1030" s="21"/>
      <c r="II1030" s="21"/>
      <c r="IJ1030" s="21"/>
      <c r="IK1030" s="21"/>
      <c r="IL1030" s="21"/>
      <c r="IM1030" s="21"/>
      <c r="IN1030" s="21"/>
      <c r="IO1030" s="21"/>
      <c r="IP1030" s="21"/>
      <c r="IQ1030" s="21"/>
      <c r="IR1030" s="21"/>
      <c r="IS1030" s="21"/>
      <c r="IT1030" s="21"/>
      <c r="IU1030" s="21"/>
      <c r="IV1030" s="21"/>
      <c r="IW1030" s="21"/>
      <c r="IX1030" s="21"/>
      <c r="IY1030" s="21"/>
      <c r="IZ1030" s="21"/>
      <c r="JA1030" s="21"/>
      <c r="JB1030" s="21"/>
      <c r="JC1030" s="21"/>
      <c r="JD1030" s="21"/>
      <c r="JE1030" s="21"/>
      <c r="JF1030" s="21"/>
      <c r="JG1030" s="28"/>
      <c r="JH1030" s="21"/>
      <c r="JI1030" s="21"/>
      <c r="JJ1030" s="21"/>
      <c r="JK1030" s="21"/>
      <c r="JL1030" s="21"/>
      <c r="JM1030" s="21"/>
      <c r="JN1030" s="21"/>
      <c r="JO1030" s="21"/>
      <c r="JP1030" s="21"/>
      <c r="JQ1030" s="21"/>
      <c r="JR1030" s="21"/>
      <c r="JS1030" s="21"/>
      <c r="JT1030" s="21"/>
      <c r="JU1030" s="21"/>
      <c r="JV1030" s="21"/>
      <c r="JW1030" s="21"/>
      <c r="JX1030" s="21"/>
      <c r="JY1030" s="21"/>
      <c r="JZ1030" s="21"/>
      <c r="KA1030" s="21"/>
      <c r="KB1030" s="28"/>
    </row>
    <row r="1031" spans="1:288" ht="15" customHeight="1" x14ac:dyDescent="0.25">
      <c r="B1031" s="1590" t="s">
        <v>234</v>
      </c>
      <c r="C1031" s="1588" t="str">
        <v/>
      </c>
      <c r="D1031" s="1588" t="str">
        <v/>
      </c>
      <c r="E1031" s="1588" t="str">
        <v/>
      </c>
      <c r="F1031" s="1588" t="str">
        <v/>
      </c>
      <c r="G1031" s="1588" t="str">
        <v/>
      </c>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8"/>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8"/>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c r="GI1031" s="21"/>
      <c r="GJ1031" s="21"/>
      <c r="GK1031" s="21"/>
      <c r="GL1031" s="21"/>
      <c r="GM1031" s="21"/>
      <c r="GN1031" s="21"/>
      <c r="GO1031" s="21"/>
      <c r="GP1031" s="21"/>
      <c r="GQ1031" s="21"/>
      <c r="GR1031" s="21"/>
      <c r="GS1031" s="21"/>
      <c r="GT1031" s="21"/>
      <c r="GU1031" s="21"/>
      <c r="GV1031" s="21"/>
      <c r="GW1031" s="21"/>
      <c r="GX1031" s="21"/>
      <c r="GY1031" s="21"/>
      <c r="GZ1031" s="21"/>
      <c r="HA1031" s="21"/>
      <c r="HB1031" s="21"/>
      <c r="HC1031" s="21"/>
      <c r="HD1031" s="21"/>
      <c r="HE1031" s="21"/>
      <c r="HF1031" s="21"/>
      <c r="HG1031" s="21"/>
      <c r="HH1031" s="21"/>
      <c r="HI1031" s="21"/>
      <c r="HJ1031" s="21"/>
      <c r="HK1031" s="21"/>
      <c r="HL1031" s="21"/>
      <c r="HM1031" s="21"/>
      <c r="HN1031" s="21"/>
      <c r="HO1031" s="21"/>
      <c r="HP1031" s="21"/>
      <c r="HQ1031" s="21"/>
      <c r="HR1031" s="21"/>
      <c r="HS1031" s="21"/>
      <c r="HT1031" s="21"/>
      <c r="HU1031" s="21"/>
      <c r="HV1031" s="21"/>
      <c r="HW1031" s="21"/>
      <c r="HX1031" s="21"/>
      <c r="HY1031" s="21"/>
      <c r="HZ1031" s="21"/>
      <c r="IA1031" s="21"/>
      <c r="IB1031" s="21"/>
      <c r="IC1031" s="21"/>
      <c r="ID1031" s="21"/>
      <c r="IE1031" s="21"/>
      <c r="IF1031" s="21"/>
      <c r="IG1031" s="21"/>
      <c r="IH1031" s="21"/>
      <c r="II1031" s="21"/>
      <c r="IJ1031" s="21"/>
      <c r="IK1031" s="21"/>
      <c r="IL1031" s="21"/>
      <c r="IM1031" s="21"/>
      <c r="IN1031" s="21"/>
      <c r="IO1031" s="21"/>
      <c r="IP1031" s="21"/>
      <c r="IQ1031" s="21"/>
      <c r="IR1031" s="21"/>
      <c r="IS1031" s="21"/>
      <c r="IT1031" s="21"/>
      <c r="IU1031" s="21"/>
      <c r="IV1031" s="21"/>
      <c r="IW1031" s="21"/>
      <c r="IX1031" s="21"/>
      <c r="IY1031" s="21"/>
      <c r="IZ1031" s="21"/>
      <c r="JA1031" s="21"/>
      <c r="JB1031" s="21"/>
      <c r="JC1031" s="21"/>
      <c r="JD1031" s="21"/>
      <c r="JE1031" s="21"/>
      <c r="JF1031" s="21"/>
      <c r="JG1031" s="28"/>
      <c r="JH1031" s="21"/>
      <c r="JI1031" s="21"/>
      <c r="JJ1031" s="21"/>
      <c r="JK1031" s="21"/>
      <c r="JL1031" s="21"/>
      <c r="JM1031" s="21"/>
      <c r="JN1031" s="21"/>
      <c r="JO1031" s="21"/>
      <c r="JP1031" s="21"/>
      <c r="JQ1031" s="21"/>
      <c r="JR1031" s="21"/>
      <c r="JS1031" s="21"/>
      <c r="JT1031" s="21"/>
      <c r="JU1031" s="21"/>
      <c r="JV1031" s="21"/>
      <c r="JW1031" s="21"/>
      <c r="JX1031" s="21"/>
      <c r="JY1031" s="21"/>
      <c r="JZ1031" s="21"/>
      <c r="KA1031" s="21"/>
      <c r="KB1031" s="28"/>
    </row>
    <row r="1032" spans="1:288" ht="15" customHeight="1" x14ac:dyDescent="0.25">
      <c r="B1032" s="1590" t="s">
        <v>235</v>
      </c>
      <c r="C1032" s="1588" t="str">
        <v/>
      </c>
      <c r="D1032" s="1588" t="str">
        <v/>
      </c>
      <c r="E1032" s="1588" t="str">
        <v/>
      </c>
      <c r="F1032" s="1588" t="str">
        <v/>
      </c>
      <c r="G1032" s="1588" t="str">
        <v/>
      </c>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8"/>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8"/>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c r="GI1032" s="21"/>
      <c r="GJ1032" s="21"/>
      <c r="GK1032" s="21"/>
      <c r="GL1032" s="21"/>
      <c r="GM1032" s="21"/>
      <c r="GN1032" s="21"/>
      <c r="GO1032" s="21"/>
      <c r="GP1032" s="21"/>
      <c r="GQ1032" s="21"/>
      <c r="GR1032" s="21"/>
      <c r="GS1032" s="21"/>
      <c r="GT1032" s="21"/>
      <c r="GU1032" s="21"/>
      <c r="GV1032" s="21"/>
      <c r="GW1032" s="21"/>
      <c r="GX1032" s="21"/>
      <c r="GY1032" s="21"/>
      <c r="GZ1032" s="21"/>
      <c r="HA1032" s="21"/>
      <c r="HB1032" s="21"/>
      <c r="HC1032" s="21"/>
      <c r="HD1032" s="21"/>
      <c r="HE1032" s="21"/>
      <c r="HF1032" s="21"/>
      <c r="HG1032" s="21"/>
      <c r="HH1032" s="21"/>
      <c r="HI1032" s="21"/>
      <c r="HJ1032" s="21"/>
      <c r="HK1032" s="21"/>
      <c r="HL1032" s="21"/>
      <c r="HM1032" s="21"/>
      <c r="HN1032" s="21"/>
      <c r="HO1032" s="21"/>
      <c r="HP1032" s="21"/>
      <c r="HQ1032" s="21"/>
      <c r="HR1032" s="21"/>
      <c r="HS1032" s="21"/>
      <c r="HT1032" s="21"/>
      <c r="HU1032" s="21"/>
      <c r="HV1032" s="21"/>
      <c r="HW1032" s="21"/>
      <c r="HX1032" s="21"/>
      <c r="HY1032" s="21"/>
      <c r="HZ1032" s="21"/>
      <c r="IA1032" s="21"/>
      <c r="IB1032" s="21"/>
      <c r="IC1032" s="21"/>
      <c r="ID1032" s="21"/>
      <c r="IE1032" s="21"/>
      <c r="IF1032" s="21"/>
      <c r="IG1032" s="21"/>
      <c r="IH1032" s="21"/>
      <c r="II1032" s="21"/>
      <c r="IJ1032" s="21"/>
      <c r="IK1032" s="21"/>
      <c r="IL1032" s="21"/>
      <c r="IM1032" s="21"/>
      <c r="IN1032" s="21"/>
      <c r="IO1032" s="21"/>
      <c r="IP1032" s="21"/>
      <c r="IQ1032" s="21"/>
      <c r="IR1032" s="21"/>
      <c r="IS1032" s="21"/>
      <c r="IT1032" s="21"/>
      <c r="IU1032" s="21"/>
      <c r="IV1032" s="21"/>
      <c r="IW1032" s="21"/>
      <c r="IX1032" s="21"/>
      <c r="IY1032" s="21"/>
      <c r="IZ1032" s="21"/>
      <c r="JA1032" s="21"/>
      <c r="JB1032" s="21"/>
      <c r="JC1032" s="21"/>
      <c r="JD1032" s="21"/>
      <c r="JE1032" s="21"/>
      <c r="JF1032" s="21"/>
      <c r="JG1032" s="28"/>
      <c r="JH1032" s="21"/>
      <c r="JI1032" s="21"/>
      <c r="JJ1032" s="21"/>
      <c r="JK1032" s="21"/>
      <c r="JL1032" s="21"/>
      <c r="JM1032" s="21"/>
      <c r="JN1032" s="21"/>
      <c r="JO1032" s="21"/>
      <c r="JP1032" s="21"/>
      <c r="JQ1032" s="21"/>
      <c r="JR1032" s="21"/>
      <c r="JS1032" s="21"/>
      <c r="JT1032" s="21"/>
      <c r="JU1032" s="21"/>
      <c r="JV1032" s="21"/>
      <c r="JW1032" s="21"/>
      <c r="JX1032" s="21"/>
      <c r="JY1032" s="21"/>
      <c r="JZ1032" s="21"/>
      <c r="KA1032" s="21"/>
      <c r="KB1032" s="28"/>
    </row>
    <row r="1033" spans="1:288" ht="15" customHeight="1" x14ac:dyDescent="0.25">
      <c r="B1033" s="1590" t="s">
        <v>236</v>
      </c>
      <c r="C1033" s="1588" t="str">
        <v/>
      </c>
      <c r="D1033" s="1588" t="str">
        <v/>
      </c>
      <c r="E1033" s="1588" t="str">
        <v/>
      </c>
      <c r="F1033" s="1588" t="str">
        <v/>
      </c>
      <c r="G1033" s="1588" t="str">
        <v/>
      </c>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8"/>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8"/>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c r="GI1033" s="21"/>
      <c r="GJ1033" s="21"/>
      <c r="GK1033" s="21"/>
      <c r="GL1033" s="21"/>
      <c r="GM1033" s="21"/>
      <c r="GN1033" s="21"/>
      <c r="GO1033" s="21"/>
      <c r="GP1033" s="21"/>
      <c r="GQ1033" s="21"/>
      <c r="GR1033" s="21"/>
      <c r="GS1033" s="21"/>
      <c r="GT1033" s="21"/>
      <c r="GU1033" s="21"/>
      <c r="GV1033" s="21"/>
      <c r="GW1033" s="21"/>
      <c r="GX1033" s="21"/>
      <c r="GY1033" s="21"/>
      <c r="GZ1033" s="21"/>
      <c r="HA1033" s="21"/>
      <c r="HB1033" s="21"/>
      <c r="HC1033" s="21"/>
      <c r="HD1033" s="21"/>
      <c r="HE1033" s="21"/>
      <c r="HF1033" s="21"/>
      <c r="HG1033" s="21"/>
      <c r="HH1033" s="21"/>
      <c r="HI1033" s="21"/>
      <c r="HJ1033" s="21"/>
      <c r="HK1033" s="21"/>
      <c r="HL1033" s="21"/>
      <c r="HM1033" s="21"/>
      <c r="HN1033" s="21"/>
      <c r="HO1033" s="21"/>
      <c r="HP1033" s="21"/>
      <c r="HQ1033" s="21"/>
      <c r="HR1033" s="21"/>
      <c r="HS1033" s="21"/>
      <c r="HT1033" s="21"/>
      <c r="HU1033" s="21"/>
      <c r="HV1033" s="21"/>
      <c r="HW1033" s="21"/>
      <c r="HX1033" s="21"/>
      <c r="HY1033" s="21"/>
      <c r="HZ1033" s="21"/>
      <c r="IA1033" s="21"/>
      <c r="IB1033" s="21"/>
      <c r="IC1033" s="21"/>
      <c r="ID1033" s="21"/>
      <c r="IE1033" s="21"/>
      <c r="IF1033" s="21"/>
      <c r="IG1033" s="21"/>
      <c r="IH1033" s="21"/>
      <c r="II1033" s="21"/>
      <c r="IJ1033" s="21"/>
      <c r="IK1033" s="21"/>
      <c r="IL1033" s="21"/>
      <c r="IM1033" s="21"/>
      <c r="IN1033" s="21"/>
      <c r="IO1033" s="21"/>
      <c r="IP1033" s="21"/>
      <c r="IQ1033" s="21"/>
      <c r="IR1033" s="21"/>
      <c r="IS1033" s="21"/>
      <c r="IT1033" s="21"/>
      <c r="IU1033" s="21"/>
      <c r="IV1033" s="21"/>
      <c r="IW1033" s="21"/>
      <c r="IX1033" s="21"/>
      <c r="IY1033" s="21"/>
      <c r="IZ1033" s="21"/>
      <c r="JA1033" s="21"/>
      <c r="JB1033" s="21"/>
      <c r="JC1033" s="21"/>
      <c r="JD1033" s="21"/>
      <c r="JE1033" s="21"/>
      <c r="JF1033" s="21"/>
      <c r="JG1033" s="28"/>
      <c r="JH1033" s="21"/>
      <c r="JI1033" s="21"/>
      <c r="JJ1033" s="21"/>
      <c r="JK1033" s="21"/>
      <c r="JL1033" s="21"/>
      <c r="JM1033" s="21"/>
      <c r="JN1033" s="21"/>
      <c r="JO1033" s="21"/>
      <c r="JP1033" s="21"/>
      <c r="JQ1033" s="21"/>
      <c r="JR1033" s="21"/>
      <c r="JS1033" s="21"/>
      <c r="JT1033" s="21"/>
      <c r="JU1033" s="21"/>
      <c r="JV1033" s="21"/>
      <c r="JW1033" s="21"/>
      <c r="JX1033" s="21"/>
      <c r="JY1033" s="21"/>
      <c r="JZ1033" s="21"/>
      <c r="KA1033" s="21"/>
      <c r="KB1033" s="28"/>
    </row>
    <row r="1034" spans="1:288" ht="15" customHeight="1" x14ac:dyDescent="0.25">
      <c r="B1034" s="1590" t="s">
        <v>237</v>
      </c>
      <c r="C1034" s="1588" t="str">
        <v/>
      </c>
      <c r="D1034" s="1588" t="str">
        <v/>
      </c>
      <c r="E1034" s="1588" t="str">
        <v/>
      </c>
      <c r="F1034" s="1588" t="str">
        <v/>
      </c>
      <c r="G1034" s="1588" t="str">
        <v/>
      </c>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8"/>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8"/>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c r="GI1034" s="21"/>
      <c r="GJ1034" s="21"/>
      <c r="GK1034" s="21"/>
      <c r="GL1034" s="21"/>
      <c r="GM1034" s="21"/>
      <c r="GN1034" s="21"/>
      <c r="GO1034" s="21"/>
      <c r="GP1034" s="21"/>
      <c r="GQ1034" s="21"/>
      <c r="GR1034" s="21"/>
      <c r="GS1034" s="21"/>
      <c r="GT1034" s="21"/>
      <c r="GU1034" s="21"/>
      <c r="GV1034" s="21"/>
      <c r="GW1034" s="21"/>
      <c r="GX1034" s="21"/>
      <c r="GY1034" s="21"/>
      <c r="GZ1034" s="21"/>
      <c r="HA1034" s="21"/>
      <c r="HB1034" s="21"/>
      <c r="HC1034" s="21"/>
      <c r="HD1034" s="21"/>
      <c r="HE1034" s="21"/>
      <c r="HF1034" s="21"/>
      <c r="HG1034" s="21"/>
      <c r="HH1034" s="21"/>
      <c r="HI1034" s="21"/>
      <c r="HJ1034" s="21"/>
      <c r="HK1034" s="21"/>
      <c r="HL1034" s="21"/>
      <c r="HM1034" s="21"/>
      <c r="HN1034" s="21"/>
      <c r="HO1034" s="21"/>
      <c r="HP1034" s="21"/>
      <c r="HQ1034" s="21"/>
      <c r="HR1034" s="21"/>
      <c r="HS1034" s="21"/>
      <c r="HT1034" s="21"/>
      <c r="HU1034" s="21"/>
      <c r="HV1034" s="21"/>
      <c r="HW1034" s="21"/>
      <c r="HX1034" s="21"/>
      <c r="HY1034" s="21"/>
      <c r="HZ1034" s="21"/>
      <c r="IA1034" s="21"/>
      <c r="IB1034" s="21"/>
      <c r="IC1034" s="21"/>
      <c r="ID1034" s="21"/>
      <c r="IE1034" s="21"/>
      <c r="IF1034" s="21"/>
      <c r="IG1034" s="21"/>
      <c r="IH1034" s="21"/>
      <c r="II1034" s="21"/>
      <c r="IJ1034" s="21"/>
      <c r="IK1034" s="21"/>
      <c r="IL1034" s="21"/>
      <c r="IM1034" s="21"/>
      <c r="IN1034" s="21"/>
      <c r="IO1034" s="21"/>
      <c r="IP1034" s="21"/>
      <c r="IQ1034" s="21"/>
      <c r="IR1034" s="21"/>
      <c r="IS1034" s="21"/>
      <c r="IT1034" s="21"/>
      <c r="IU1034" s="21"/>
      <c r="IV1034" s="21"/>
      <c r="IW1034" s="21"/>
      <c r="IX1034" s="21"/>
      <c r="IY1034" s="21"/>
      <c r="IZ1034" s="21"/>
      <c r="JA1034" s="21"/>
      <c r="JB1034" s="21"/>
      <c r="JC1034" s="21"/>
      <c r="JD1034" s="21"/>
      <c r="JE1034" s="21"/>
      <c r="JF1034" s="21"/>
      <c r="JG1034" s="28"/>
      <c r="JH1034" s="21"/>
      <c r="JI1034" s="21"/>
      <c r="JJ1034" s="21"/>
      <c r="JK1034" s="21"/>
      <c r="JL1034" s="21"/>
      <c r="JM1034" s="21"/>
      <c r="JN1034" s="21"/>
      <c r="JO1034" s="21"/>
      <c r="JP1034" s="21"/>
      <c r="JQ1034" s="21"/>
      <c r="JR1034" s="21"/>
      <c r="JS1034" s="21"/>
      <c r="JT1034" s="21"/>
      <c r="JU1034" s="21"/>
      <c r="JV1034" s="21"/>
      <c r="JW1034" s="21"/>
      <c r="JX1034" s="21"/>
      <c r="JY1034" s="21"/>
      <c r="JZ1034" s="21"/>
      <c r="KA1034" s="21"/>
      <c r="KB1034" s="28"/>
    </row>
    <row r="1035" spans="1:288" ht="15" customHeight="1" x14ac:dyDescent="0.25">
      <c r="B1035" s="1590" t="s">
        <v>238</v>
      </c>
      <c r="C1035" s="1588" t="str">
        <v/>
      </c>
      <c r="D1035" s="1588" t="str">
        <v/>
      </c>
      <c r="E1035" s="1588" t="str">
        <v/>
      </c>
      <c r="F1035" s="1588" t="str">
        <v/>
      </c>
      <c r="G1035" s="1588" t="str">
        <v/>
      </c>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8"/>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8"/>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c r="GI1035" s="21"/>
      <c r="GJ1035" s="21"/>
      <c r="GK1035" s="21"/>
      <c r="GL1035" s="21"/>
      <c r="GM1035" s="21"/>
      <c r="GN1035" s="21"/>
      <c r="GO1035" s="21"/>
      <c r="GP1035" s="21"/>
      <c r="GQ1035" s="21"/>
      <c r="GR1035" s="21"/>
      <c r="GS1035" s="21"/>
      <c r="GT1035" s="21"/>
      <c r="GU1035" s="21"/>
      <c r="GV1035" s="21"/>
      <c r="GW1035" s="21"/>
      <c r="GX1035" s="21"/>
      <c r="GY1035" s="21"/>
      <c r="GZ1035" s="21"/>
      <c r="HA1035" s="21"/>
      <c r="HB1035" s="21"/>
      <c r="HC1035" s="21"/>
      <c r="HD1035" s="21"/>
      <c r="HE1035" s="21"/>
      <c r="HF1035" s="21"/>
      <c r="HG1035" s="21"/>
      <c r="HH1035" s="21"/>
      <c r="HI1035" s="21"/>
      <c r="HJ1035" s="21"/>
      <c r="HK1035" s="21"/>
      <c r="HL1035" s="21"/>
      <c r="HM1035" s="21"/>
      <c r="HN1035" s="21"/>
      <c r="HO1035" s="21"/>
      <c r="HP1035" s="21"/>
      <c r="HQ1035" s="21"/>
      <c r="HR1035" s="21"/>
      <c r="HS1035" s="21"/>
      <c r="HT1035" s="21"/>
      <c r="HU1035" s="21"/>
      <c r="HV1035" s="21"/>
      <c r="HW1035" s="21"/>
      <c r="HX1035" s="21"/>
      <c r="HY1035" s="21"/>
      <c r="HZ1035" s="21"/>
      <c r="IA1035" s="21"/>
      <c r="IB1035" s="21"/>
      <c r="IC1035" s="21"/>
      <c r="ID1035" s="21"/>
      <c r="IE1035" s="21"/>
      <c r="IF1035" s="21"/>
      <c r="IG1035" s="21"/>
      <c r="IH1035" s="21"/>
      <c r="II1035" s="21"/>
      <c r="IJ1035" s="21"/>
      <c r="IK1035" s="21"/>
      <c r="IL1035" s="21"/>
      <c r="IM1035" s="21"/>
      <c r="IN1035" s="21"/>
      <c r="IO1035" s="21"/>
      <c r="IP1035" s="21"/>
      <c r="IQ1035" s="21"/>
      <c r="IR1035" s="21"/>
      <c r="IS1035" s="21"/>
      <c r="IT1035" s="21"/>
      <c r="IU1035" s="21"/>
      <c r="IV1035" s="21"/>
      <c r="IW1035" s="21"/>
      <c r="IX1035" s="21"/>
      <c r="IY1035" s="21"/>
      <c r="IZ1035" s="21"/>
      <c r="JA1035" s="21"/>
      <c r="JB1035" s="21"/>
      <c r="JC1035" s="21"/>
      <c r="JD1035" s="21"/>
      <c r="JE1035" s="21"/>
      <c r="JF1035" s="21"/>
      <c r="JG1035" s="28"/>
      <c r="JH1035" s="21"/>
      <c r="JI1035" s="21"/>
      <c r="JJ1035" s="21"/>
      <c r="JK1035" s="21"/>
      <c r="JL1035" s="21"/>
      <c r="JM1035" s="21"/>
      <c r="JN1035" s="21"/>
      <c r="JO1035" s="21"/>
      <c r="JP1035" s="21"/>
      <c r="JQ1035" s="21"/>
      <c r="JR1035" s="21"/>
      <c r="JS1035" s="21"/>
      <c r="JT1035" s="21"/>
      <c r="JU1035" s="21"/>
      <c r="JV1035" s="21"/>
      <c r="JW1035" s="21"/>
      <c r="JX1035" s="21"/>
      <c r="JY1035" s="21"/>
      <c r="JZ1035" s="21"/>
      <c r="KA1035" s="21"/>
      <c r="KB1035" s="28"/>
    </row>
    <row r="1036" spans="1:288" ht="15" customHeight="1" x14ac:dyDescent="0.25">
      <c r="B1036" s="1590" t="s">
        <v>239</v>
      </c>
      <c r="C1036" s="1588" t="str">
        <v/>
      </c>
      <c r="D1036" s="1588" t="str">
        <v/>
      </c>
      <c r="E1036" s="1588" t="str">
        <v/>
      </c>
      <c r="F1036" s="1588" t="str">
        <v/>
      </c>
      <c r="G1036" s="1588" t="str">
        <v/>
      </c>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8"/>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8"/>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c r="GI1036" s="21"/>
      <c r="GJ1036" s="21"/>
      <c r="GK1036" s="21"/>
      <c r="GL1036" s="21"/>
      <c r="GM1036" s="21"/>
      <c r="GN1036" s="21"/>
      <c r="GO1036" s="21"/>
      <c r="GP1036" s="21"/>
      <c r="GQ1036" s="21"/>
      <c r="GR1036" s="21"/>
      <c r="GS1036" s="21"/>
      <c r="GT1036" s="21"/>
      <c r="GU1036" s="21"/>
      <c r="GV1036" s="21"/>
      <c r="GW1036" s="21"/>
      <c r="GX1036" s="21"/>
      <c r="GY1036" s="21"/>
      <c r="GZ1036" s="21"/>
      <c r="HA1036" s="21"/>
      <c r="HB1036" s="21"/>
      <c r="HC1036" s="21"/>
      <c r="HD1036" s="21"/>
      <c r="HE1036" s="21"/>
      <c r="HF1036" s="21"/>
      <c r="HG1036" s="21"/>
      <c r="HH1036" s="21"/>
      <c r="HI1036" s="21"/>
      <c r="HJ1036" s="21"/>
      <c r="HK1036" s="21"/>
      <c r="HL1036" s="21"/>
      <c r="HM1036" s="21"/>
      <c r="HN1036" s="21"/>
      <c r="HO1036" s="21"/>
      <c r="HP1036" s="21"/>
      <c r="HQ1036" s="21"/>
      <c r="HR1036" s="21"/>
      <c r="HS1036" s="21"/>
      <c r="HT1036" s="21"/>
      <c r="HU1036" s="21"/>
      <c r="HV1036" s="21"/>
      <c r="HW1036" s="21"/>
      <c r="HX1036" s="21"/>
      <c r="HY1036" s="21"/>
      <c r="HZ1036" s="21"/>
      <c r="IA1036" s="21"/>
      <c r="IB1036" s="21"/>
      <c r="IC1036" s="21"/>
      <c r="ID1036" s="21"/>
      <c r="IE1036" s="21"/>
      <c r="IF1036" s="21"/>
      <c r="IG1036" s="21"/>
      <c r="IH1036" s="21"/>
      <c r="II1036" s="21"/>
      <c r="IJ1036" s="21"/>
      <c r="IK1036" s="21"/>
      <c r="IL1036" s="21"/>
      <c r="IM1036" s="21"/>
      <c r="IN1036" s="21"/>
      <c r="IO1036" s="21"/>
      <c r="IP1036" s="21"/>
      <c r="IQ1036" s="21"/>
      <c r="IR1036" s="21"/>
      <c r="IS1036" s="21"/>
      <c r="IT1036" s="21"/>
      <c r="IU1036" s="21"/>
      <c r="IV1036" s="21"/>
      <c r="IW1036" s="21"/>
      <c r="IX1036" s="21"/>
      <c r="IY1036" s="21"/>
      <c r="IZ1036" s="21"/>
      <c r="JA1036" s="21"/>
      <c r="JB1036" s="21"/>
      <c r="JC1036" s="21"/>
      <c r="JD1036" s="21"/>
      <c r="JE1036" s="21"/>
      <c r="JF1036" s="21"/>
      <c r="JG1036" s="28"/>
      <c r="JH1036" s="21"/>
      <c r="JI1036" s="21"/>
      <c r="JJ1036" s="21"/>
      <c r="JK1036" s="21"/>
      <c r="JL1036" s="21"/>
      <c r="JM1036" s="21"/>
      <c r="JN1036" s="21"/>
      <c r="JO1036" s="21"/>
      <c r="JP1036" s="21"/>
      <c r="JQ1036" s="21"/>
      <c r="JR1036" s="21"/>
      <c r="JS1036" s="21"/>
      <c r="JT1036" s="21"/>
      <c r="JU1036" s="21"/>
      <c r="JV1036" s="21"/>
      <c r="JW1036" s="21"/>
      <c r="JX1036" s="21"/>
      <c r="JY1036" s="21"/>
      <c r="JZ1036" s="21"/>
      <c r="KA1036" s="21"/>
      <c r="KB1036" s="28"/>
    </row>
    <row r="1037" spans="1:288" ht="15" customHeight="1" x14ac:dyDescent="0.25">
      <c r="B1037" s="1590" t="s">
        <v>240</v>
      </c>
      <c r="C1037" s="1588" t="str">
        <v/>
      </c>
      <c r="D1037" s="1588" t="str">
        <v/>
      </c>
      <c r="E1037" s="1588" t="str">
        <v/>
      </c>
      <c r="F1037" s="1588" t="str">
        <v/>
      </c>
      <c r="G1037" s="1588" t="str">
        <v/>
      </c>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8"/>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8"/>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c r="GI1037" s="21"/>
      <c r="GJ1037" s="21"/>
      <c r="GK1037" s="21"/>
      <c r="GL1037" s="21"/>
      <c r="GM1037" s="21"/>
      <c r="GN1037" s="21"/>
      <c r="GO1037" s="21"/>
      <c r="GP1037" s="21"/>
      <c r="GQ1037" s="21"/>
      <c r="GR1037" s="21"/>
      <c r="GS1037" s="21"/>
      <c r="GT1037" s="21"/>
      <c r="GU1037" s="21"/>
      <c r="GV1037" s="21"/>
      <c r="GW1037" s="21"/>
      <c r="GX1037" s="21"/>
      <c r="GY1037" s="21"/>
      <c r="GZ1037" s="21"/>
      <c r="HA1037" s="21"/>
      <c r="HB1037" s="21"/>
      <c r="HC1037" s="21"/>
      <c r="HD1037" s="21"/>
      <c r="HE1037" s="21"/>
      <c r="HF1037" s="21"/>
      <c r="HG1037" s="21"/>
      <c r="HH1037" s="21"/>
      <c r="HI1037" s="21"/>
      <c r="HJ1037" s="21"/>
      <c r="HK1037" s="21"/>
      <c r="HL1037" s="21"/>
      <c r="HM1037" s="21"/>
      <c r="HN1037" s="21"/>
      <c r="HO1037" s="21"/>
      <c r="HP1037" s="21"/>
      <c r="HQ1037" s="21"/>
      <c r="HR1037" s="21"/>
      <c r="HS1037" s="21"/>
      <c r="HT1037" s="21"/>
      <c r="HU1037" s="21"/>
      <c r="HV1037" s="21"/>
      <c r="HW1037" s="21"/>
      <c r="HX1037" s="21"/>
      <c r="HY1037" s="21"/>
      <c r="HZ1037" s="21"/>
      <c r="IA1037" s="21"/>
      <c r="IB1037" s="21"/>
      <c r="IC1037" s="21"/>
      <c r="ID1037" s="21"/>
      <c r="IE1037" s="21"/>
      <c r="IF1037" s="21"/>
      <c r="IG1037" s="21"/>
      <c r="IH1037" s="21"/>
      <c r="II1037" s="21"/>
      <c r="IJ1037" s="21"/>
      <c r="IK1037" s="21"/>
      <c r="IL1037" s="21"/>
      <c r="IM1037" s="21"/>
      <c r="IN1037" s="21"/>
      <c r="IO1037" s="21"/>
      <c r="IP1037" s="21"/>
      <c r="IQ1037" s="21"/>
      <c r="IR1037" s="21"/>
      <c r="IS1037" s="21"/>
      <c r="IT1037" s="21"/>
      <c r="IU1037" s="21"/>
      <c r="IV1037" s="21"/>
      <c r="IW1037" s="21"/>
      <c r="IX1037" s="21"/>
      <c r="IY1037" s="21"/>
      <c r="IZ1037" s="21"/>
      <c r="JA1037" s="21"/>
      <c r="JB1037" s="21"/>
      <c r="JC1037" s="21"/>
      <c r="JD1037" s="21"/>
      <c r="JE1037" s="21"/>
      <c r="JF1037" s="21"/>
      <c r="JG1037" s="28"/>
      <c r="JH1037" s="21"/>
      <c r="JI1037" s="21"/>
      <c r="JJ1037" s="21"/>
      <c r="JK1037" s="21"/>
      <c r="JL1037" s="21"/>
      <c r="JM1037" s="21"/>
      <c r="JN1037" s="21"/>
      <c r="JO1037" s="21"/>
      <c r="JP1037" s="21"/>
      <c r="JQ1037" s="21"/>
      <c r="JR1037" s="21"/>
      <c r="JS1037" s="21"/>
      <c r="JT1037" s="21"/>
      <c r="JU1037" s="21"/>
      <c r="JV1037" s="21"/>
      <c r="JW1037" s="21"/>
      <c r="JX1037" s="21"/>
      <c r="JY1037" s="21"/>
      <c r="JZ1037" s="21"/>
      <c r="KA1037" s="21"/>
      <c r="KB1037" s="28"/>
    </row>
    <row r="1038" spans="1:288" ht="15" customHeight="1" x14ac:dyDescent="0.25">
      <c r="B1038" s="1590" t="s">
        <v>241</v>
      </c>
      <c r="C1038" s="1588" t="str">
        <v/>
      </c>
      <c r="D1038" s="1588" t="str">
        <v/>
      </c>
      <c r="E1038" s="1588" t="str">
        <v/>
      </c>
      <c r="F1038" s="1588" t="str">
        <v/>
      </c>
      <c r="G1038" s="1588" t="str">
        <v/>
      </c>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8"/>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8"/>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c r="GI1038" s="21"/>
      <c r="GJ1038" s="21"/>
      <c r="GK1038" s="21"/>
      <c r="GL1038" s="21"/>
      <c r="GM1038" s="21"/>
      <c r="GN1038" s="21"/>
      <c r="GO1038" s="21"/>
      <c r="GP1038" s="21"/>
      <c r="GQ1038" s="21"/>
      <c r="GR1038" s="21"/>
      <c r="GS1038" s="21"/>
      <c r="GT1038" s="21"/>
      <c r="GU1038" s="21"/>
      <c r="GV1038" s="21"/>
      <c r="GW1038" s="21"/>
      <c r="GX1038" s="21"/>
      <c r="GY1038" s="21"/>
      <c r="GZ1038" s="21"/>
      <c r="HA1038" s="21"/>
      <c r="HB1038" s="21"/>
      <c r="HC1038" s="21"/>
      <c r="HD1038" s="21"/>
      <c r="HE1038" s="21"/>
      <c r="HF1038" s="21"/>
      <c r="HG1038" s="21"/>
      <c r="HH1038" s="21"/>
      <c r="HI1038" s="21"/>
      <c r="HJ1038" s="21"/>
      <c r="HK1038" s="21"/>
      <c r="HL1038" s="21"/>
      <c r="HM1038" s="21"/>
      <c r="HN1038" s="21"/>
      <c r="HO1038" s="21"/>
      <c r="HP1038" s="21"/>
      <c r="HQ1038" s="21"/>
      <c r="HR1038" s="21"/>
      <c r="HS1038" s="21"/>
      <c r="HT1038" s="21"/>
      <c r="HU1038" s="21"/>
      <c r="HV1038" s="21"/>
      <c r="HW1038" s="21"/>
      <c r="HX1038" s="21"/>
      <c r="HY1038" s="21"/>
      <c r="HZ1038" s="21"/>
      <c r="IA1038" s="21"/>
      <c r="IB1038" s="21"/>
      <c r="IC1038" s="21"/>
      <c r="ID1038" s="21"/>
      <c r="IE1038" s="21"/>
      <c r="IF1038" s="21"/>
      <c r="IG1038" s="21"/>
      <c r="IH1038" s="21"/>
      <c r="II1038" s="21"/>
      <c r="IJ1038" s="21"/>
      <c r="IK1038" s="21"/>
      <c r="IL1038" s="21"/>
      <c r="IM1038" s="21"/>
      <c r="IN1038" s="21"/>
      <c r="IO1038" s="21"/>
      <c r="IP1038" s="21"/>
      <c r="IQ1038" s="21"/>
      <c r="IR1038" s="21"/>
      <c r="IS1038" s="21"/>
      <c r="IT1038" s="21"/>
      <c r="IU1038" s="21"/>
      <c r="IV1038" s="21"/>
      <c r="IW1038" s="21"/>
      <c r="IX1038" s="21"/>
      <c r="IY1038" s="21"/>
      <c r="IZ1038" s="21"/>
      <c r="JA1038" s="21"/>
      <c r="JB1038" s="21"/>
      <c r="JC1038" s="21"/>
      <c r="JD1038" s="21"/>
      <c r="JE1038" s="21"/>
      <c r="JF1038" s="21"/>
      <c r="JG1038" s="28"/>
      <c r="JH1038" s="21"/>
      <c r="JI1038" s="21"/>
      <c r="JJ1038" s="21"/>
      <c r="JK1038" s="21"/>
      <c r="JL1038" s="21"/>
      <c r="JM1038" s="21"/>
      <c r="JN1038" s="21"/>
      <c r="JO1038" s="21"/>
      <c r="JP1038" s="21"/>
      <c r="JQ1038" s="21"/>
      <c r="JR1038" s="21"/>
      <c r="JS1038" s="21"/>
      <c r="JT1038" s="21"/>
      <c r="JU1038" s="21"/>
      <c r="JV1038" s="21"/>
      <c r="JW1038" s="21"/>
      <c r="JX1038" s="21"/>
      <c r="JY1038" s="21"/>
      <c r="JZ1038" s="21"/>
      <c r="KA1038" s="21"/>
      <c r="KB1038" s="28"/>
    </row>
    <row r="1039" spans="1:288" ht="15" customHeight="1" x14ac:dyDescent="0.25">
      <c r="B1039" s="1590" t="s">
        <v>242</v>
      </c>
      <c r="C1039" s="1588" t="str">
        <v/>
      </c>
      <c r="D1039" s="1588" t="str">
        <v/>
      </c>
      <c r="E1039" s="1588" t="str">
        <v/>
      </c>
      <c r="F1039" s="1588" t="str">
        <v/>
      </c>
      <c r="G1039" s="1588" t="str">
        <v/>
      </c>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8"/>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8"/>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c r="GI1039" s="21"/>
      <c r="GJ1039" s="21"/>
      <c r="GK1039" s="21"/>
      <c r="GL1039" s="21"/>
      <c r="GM1039" s="21"/>
      <c r="GN1039" s="21"/>
      <c r="GO1039" s="21"/>
      <c r="GP1039" s="21"/>
      <c r="GQ1039" s="21"/>
      <c r="GR1039" s="21"/>
      <c r="GS1039" s="21"/>
      <c r="GT1039" s="21"/>
      <c r="GU1039" s="21"/>
      <c r="GV1039" s="21"/>
      <c r="GW1039" s="21"/>
      <c r="GX1039" s="21"/>
      <c r="GY1039" s="21"/>
      <c r="GZ1039" s="21"/>
      <c r="HA1039" s="21"/>
      <c r="HB1039" s="21"/>
      <c r="HC1039" s="21"/>
      <c r="HD1039" s="21"/>
      <c r="HE1039" s="21"/>
      <c r="HF1039" s="21"/>
      <c r="HG1039" s="21"/>
      <c r="HH1039" s="21"/>
      <c r="HI1039" s="21"/>
      <c r="HJ1039" s="21"/>
      <c r="HK1039" s="21"/>
      <c r="HL1039" s="21"/>
      <c r="HM1039" s="21"/>
      <c r="HN1039" s="21"/>
      <c r="HO1039" s="21"/>
      <c r="HP1039" s="21"/>
      <c r="HQ1039" s="21"/>
      <c r="HR1039" s="21"/>
      <c r="HS1039" s="21"/>
      <c r="HT1039" s="21"/>
      <c r="HU1039" s="21"/>
      <c r="HV1039" s="21"/>
      <c r="HW1039" s="21"/>
      <c r="HX1039" s="21"/>
      <c r="HY1039" s="21"/>
      <c r="HZ1039" s="21"/>
      <c r="IA1039" s="21"/>
      <c r="IB1039" s="21"/>
      <c r="IC1039" s="21"/>
      <c r="ID1039" s="21"/>
      <c r="IE1039" s="21"/>
      <c r="IF1039" s="21"/>
      <c r="IG1039" s="21"/>
      <c r="IH1039" s="21"/>
      <c r="II1039" s="21"/>
      <c r="IJ1039" s="21"/>
      <c r="IK1039" s="21"/>
      <c r="IL1039" s="21"/>
      <c r="IM1039" s="21"/>
      <c r="IN1039" s="21"/>
      <c r="IO1039" s="21"/>
      <c r="IP1039" s="21"/>
      <c r="IQ1039" s="21"/>
      <c r="IR1039" s="21"/>
      <c r="IS1039" s="21"/>
      <c r="IT1039" s="21"/>
      <c r="IU1039" s="21"/>
      <c r="IV1039" s="21"/>
      <c r="IW1039" s="21"/>
      <c r="IX1039" s="21"/>
      <c r="IY1039" s="21"/>
      <c r="IZ1039" s="21"/>
      <c r="JA1039" s="21"/>
      <c r="JB1039" s="21"/>
      <c r="JC1039" s="21"/>
      <c r="JD1039" s="21"/>
      <c r="JE1039" s="21"/>
      <c r="JF1039" s="21"/>
      <c r="JG1039" s="28"/>
      <c r="JH1039" s="21"/>
      <c r="JI1039" s="21"/>
      <c r="JJ1039" s="21"/>
      <c r="JK1039" s="21"/>
      <c r="JL1039" s="21"/>
      <c r="JM1039" s="21"/>
      <c r="JN1039" s="21"/>
      <c r="JO1039" s="21"/>
      <c r="JP1039" s="21"/>
      <c r="JQ1039" s="21"/>
      <c r="JR1039" s="21"/>
      <c r="JS1039" s="21"/>
      <c r="JT1039" s="21"/>
      <c r="JU1039" s="21"/>
      <c r="JV1039" s="21"/>
      <c r="JW1039" s="21"/>
      <c r="JX1039" s="21"/>
      <c r="JY1039" s="21"/>
      <c r="JZ1039" s="21"/>
      <c r="KA1039" s="21"/>
      <c r="KB1039" s="28"/>
    </row>
    <row r="1040" spans="1:288" ht="15" customHeight="1" x14ac:dyDescent="0.25">
      <c r="B1040" s="1590" t="s">
        <v>243</v>
      </c>
      <c r="C1040" s="1588" t="str">
        <v/>
      </c>
      <c r="D1040" s="1588" t="str">
        <v/>
      </c>
      <c r="E1040" s="1588" t="str">
        <v/>
      </c>
      <c r="F1040" s="1588" t="str">
        <v/>
      </c>
      <c r="G1040" s="1588" t="str">
        <v/>
      </c>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8"/>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8"/>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c r="GI1040" s="21"/>
      <c r="GJ1040" s="21"/>
      <c r="GK1040" s="21"/>
      <c r="GL1040" s="21"/>
      <c r="GM1040" s="21"/>
      <c r="GN1040" s="21"/>
      <c r="GO1040" s="21"/>
      <c r="GP1040" s="21"/>
      <c r="GQ1040" s="21"/>
      <c r="GR1040" s="21"/>
      <c r="GS1040" s="21"/>
      <c r="GT1040" s="21"/>
      <c r="GU1040" s="21"/>
      <c r="GV1040" s="21"/>
      <c r="GW1040" s="21"/>
      <c r="GX1040" s="21"/>
      <c r="GY1040" s="21"/>
      <c r="GZ1040" s="21"/>
      <c r="HA1040" s="21"/>
      <c r="HB1040" s="21"/>
      <c r="HC1040" s="21"/>
      <c r="HD1040" s="21"/>
      <c r="HE1040" s="21"/>
      <c r="HF1040" s="21"/>
      <c r="HG1040" s="21"/>
      <c r="HH1040" s="21"/>
      <c r="HI1040" s="21"/>
      <c r="HJ1040" s="21"/>
      <c r="HK1040" s="21"/>
      <c r="HL1040" s="21"/>
      <c r="HM1040" s="21"/>
      <c r="HN1040" s="21"/>
      <c r="HO1040" s="21"/>
      <c r="HP1040" s="21"/>
      <c r="HQ1040" s="21"/>
      <c r="HR1040" s="21"/>
      <c r="HS1040" s="21"/>
      <c r="HT1040" s="21"/>
      <c r="HU1040" s="21"/>
      <c r="HV1040" s="21"/>
      <c r="HW1040" s="21"/>
      <c r="HX1040" s="21"/>
      <c r="HY1040" s="21"/>
      <c r="HZ1040" s="21"/>
      <c r="IA1040" s="21"/>
      <c r="IB1040" s="21"/>
      <c r="IC1040" s="21"/>
      <c r="ID1040" s="21"/>
      <c r="IE1040" s="21"/>
      <c r="IF1040" s="21"/>
      <c r="IG1040" s="21"/>
      <c r="IH1040" s="21"/>
      <c r="II1040" s="21"/>
      <c r="IJ1040" s="21"/>
      <c r="IK1040" s="21"/>
      <c r="IL1040" s="21"/>
      <c r="IM1040" s="21"/>
      <c r="IN1040" s="21"/>
      <c r="IO1040" s="21"/>
      <c r="IP1040" s="21"/>
      <c r="IQ1040" s="21"/>
      <c r="IR1040" s="21"/>
      <c r="IS1040" s="21"/>
      <c r="IT1040" s="21"/>
      <c r="IU1040" s="21"/>
      <c r="IV1040" s="21"/>
      <c r="IW1040" s="21"/>
      <c r="IX1040" s="21"/>
      <c r="IY1040" s="21"/>
      <c r="IZ1040" s="21"/>
      <c r="JA1040" s="21"/>
      <c r="JB1040" s="21"/>
      <c r="JC1040" s="21"/>
      <c r="JD1040" s="21"/>
      <c r="JE1040" s="21"/>
      <c r="JF1040" s="21"/>
      <c r="JG1040" s="28"/>
      <c r="JH1040" s="21"/>
      <c r="JI1040" s="21"/>
      <c r="JJ1040" s="21"/>
      <c r="JK1040" s="21"/>
      <c r="JL1040" s="21"/>
      <c r="JM1040" s="21"/>
      <c r="JN1040" s="21"/>
      <c r="JO1040" s="21"/>
      <c r="JP1040" s="21"/>
      <c r="JQ1040" s="21"/>
      <c r="JR1040" s="21"/>
      <c r="JS1040" s="21"/>
      <c r="JT1040" s="21"/>
      <c r="JU1040" s="21"/>
      <c r="JV1040" s="21"/>
      <c r="JW1040" s="21"/>
      <c r="JX1040" s="21"/>
      <c r="JY1040" s="21"/>
      <c r="JZ1040" s="21"/>
      <c r="KA1040" s="21"/>
      <c r="KB1040" s="28"/>
    </row>
    <row r="1041" spans="2:288" ht="15" customHeight="1" x14ac:dyDescent="0.25">
      <c r="B1041" s="1590" t="s">
        <v>244</v>
      </c>
      <c r="C1041" s="1588" t="str">
        <v/>
      </c>
      <c r="D1041" s="1588" t="str">
        <v/>
      </c>
      <c r="E1041" s="1588" t="str">
        <v/>
      </c>
      <c r="F1041" s="1588" t="str">
        <v/>
      </c>
      <c r="G1041" s="1588" t="str">
        <v/>
      </c>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8"/>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8"/>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c r="GI1041" s="21"/>
      <c r="GJ1041" s="21"/>
      <c r="GK1041" s="21"/>
      <c r="GL1041" s="21"/>
      <c r="GM1041" s="21"/>
      <c r="GN1041" s="21"/>
      <c r="GO1041" s="21"/>
      <c r="GP1041" s="21"/>
      <c r="GQ1041" s="21"/>
      <c r="GR1041" s="21"/>
      <c r="GS1041" s="21"/>
      <c r="GT1041" s="21"/>
      <c r="GU1041" s="21"/>
      <c r="GV1041" s="21"/>
      <c r="GW1041" s="21"/>
      <c r="GX1041" s="21"/>
      <c r="GY1041" s="21"/>
      <c r="GZ1041" s="21"/>
      <c r="HA1041" s="21"/>
      <c r="HB1041" s="21"/>
      <c r="HC1041" s="21"/>
      <c r="HD1041" s="21"/>
      <c r="HE1041" s="21"/>
      <c r="HF1041" s="21"/>
      <c r="HG1041" s="21"/>
      <c r="HH1041" s="21"/>
      <c r="HI1041" s="21"/>
      <c r="HJ1041" s="21"/>
      <c r="HK1041" s="21"/>
      <c r="HL1041" s="21"/>
      <c r="HM1041" s="21"/>
      <c r="HN1041" s="21"/>
      <c r="HO1041" s="21"/>
      <c r="HP1041" s="21"/>
      <c r="HQ1041" s="21"/>
      <c r="HR1041" s="21"/>
      <c r="HS1041" s="21"/>
      <c r="HT1041" s="21"/>
      <c r="HU1041" s="21"/>
      <c r="HV1041" s="21"/>
      <c r="HW1041" s="21"/>
      <c r="HX1041" s="21"/>
      <c r="HY1041" s="21"/>
      <c r="HZ1041" s="21"/>
      <c r="IA1041" s="21"/>
      <c r="IB1041" s="21"/>
      <c r="IC1041" s="21"/>
      <c r="ID1041" s="21"/>
      <c r="IE1041" s="21"/>
      <c r="IF1041" s="21"/>
      <c r="IG1041" s="21"/>
      <c r="IH1041" s="21"/>
      <c r="II1041" s="21"/>
      <c r="IJ1041" s="21"/>
      <c r="IK1041" s="21"/>
      <c r="IL1041" s="21"/>
      <c r="IM1041" s="21"/>
      <c r="IN1041" s="21"/>
      <c r="IO1041" s="21"/>
      <c r="IP1041" s="21"/>
      <c r="IQ1041" s="21"/>
      <c r="IR1041" s="21"/>
      <c r="IS1041" s="21"/>
      <c r="IT1041" s="21"/>
      <c r="IU1041" s="21"/>
      <c r="IV1041" s="21"/>
      <c r="IW1041" s="21"/>
      <c r="IX1041" s="21"/>
      <c r="IY1041" s="21"/>
      <c r="IZ1041" s="21"/>
      <c r="JA1041" s="21"/>
      <c r="JB1041" s="21"/>
      <c r="JC1041" s="21"/>
      <c r="JD1041" s="21"/>
      <c r="JE1041" s="21"/>
      <c r="JF1041" s="21"/>
      <c r="JG1041" s="28"/>
      <c r="JH1041" s="21"/>
      <c r="JI1041" s="21"/>
      <c r="JJ1041" s="21"/>
      <c r="JK1041" s="21"/>
      <c r="JL1041" s="21"/>
      <c r="JM1041" s="21"/>
      <c r="JN1041" s="21"/>
      <c r="JO1041" s="21"/>
      <c r="JP1041" s="21"/>
      <c r="JQ1041" s="21"/>
      <c r="JR1041" s="21"/>
      <c r="JS1041" s="21"/>
      <c r="JT1041" s="21"/>
      <c r="JU1041" s="21"/>
      <c r="JV1041" s="21"/>
      <c r="JW1041" s="21"/>
      <c r="JX1041" s="21"/>
      <c r="JY1041" s="21"/>
      <c r="JZ1041" s="21"/>
      <c r="KA1041" s="21"/>
      <c r="KB1041" s="28"/>
    </row>
    <row r="1042" spans="2:288" ht="15" customHeight="1" x14ac:dyDescent="0.25">
      <c r="B1042" s="1590" t="s">
        <v>245</v>
      </c>
      <c r="C1042" s="1588" t="str">
        <v/>
      </c>
      <c r="D1042" s="1588" t="str">
        <v/>
      </c>
      <c r="E1042" s="1588" t="str">
        <v/>
      </c>
      <c r="F1042" s="1588" t="str">
        <v/>
      </c>
      <c r="G1042" s="1588" t="str">
        <v/>
      </c>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8"/>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8"/>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c r="GI1042" s="21"/>
      <c r="GJ1042" s="21"/>
      <c r="GK1042" s="21"/>
      <c r="GL1042" s="21"/>
      <c r="GM1042" s="21"/>
      <c r="GN1042" s="21"/>
      <c r="GO1042" s="21"/>
      <c r="GP1042" s="21"/>
      <c r="GQ1042" s="21"/>
      <c r="GR1042" s="21"/>
      <c r="GS1042" s="21"/>
      <c r="GT1042" s="21"/>
      <c r="GU1042" s="21"/>
      <c r="GV1042" s="21"/>
      <c r="GW1042" s="21"/>
      <c r="GX1042" s="21"/>
      <c r="GY1042" s="21"/>
      <c r="GZ1042" s="21"/>
      <c r="HA1042" s="21"/>
      <c r="HB1042" s="21"/>
      <c r="HC1042" s="21"/>
      <c r="HD1042" s="21"/>
      <c r="HE1042" s="21"/>
      <c r="HF1042" s="21"/>
      <c r="HG1042" s="21"/>
      <c r="HH1042" s="21"/>
      <c r="HI1042" s="21"/>
      <c r="HJ1042" s="21"/>
      <c r="HK1042" s="21"/>
      <c r="HL1042" s="21"/>
      <c r="HM1042" s="21"/>
      <c r="HN1042" s="21"/>
      <c r="HO1042" s="21"/>
      <c r="HP1042" s="21"/>
      <c r="HQ1042" s="21"/>
      <c r="HR1042" s="21"/>
      <c r="HS1042" s="21"/>
      <c r="HT1042" s="21"/>
      <c r="HU1042" s="21"/>
      <c r="HV1042" s="21"/>
      <c r="HW1042" s="21"/>
      <c r="HX1042" s="21"/>
      <c r="HY1042" s="21"/>
      <c r="HZ1042" s="21"/>
      <c r="IA1042" s="21"/>
      <c r="IB1042" s="21"/>
      <c r="IC1042" s="21"/>
      <c r="ID1042" s="21"/>
      <c r="IE1042" s="21"/>
      <c r="IF1042" s="21"/>
      <c r="IG1042" s="21"/>
      <c r="IH1042" s="21"/>
      <c r="II1042" s="21"/>
      <c r="IJ1042" s="21"/>
      <c r="IK1042" s="21"/>
      <c r="IL1042" s="21"/>
      <c r="IM1042" s="21"/>
      <c r="IN1042" s="21"/>
      <c r="IO1042" s="21"/>
      <c r="IP1042" s="21"/>
      <c r="IQ1042" s="21"/>
      <c r="IR1042" s="21"/>
      <c r="IS1042" s="21"/>
      <c r="IT1042" s="21"/>
      <c r="IU1042" s="21"/>
      <c r="IV1042" s="21"/>
      <c r="IW1042" s="21"/>
      <c r="IX1042" s="21"/>
      <c r="IY1042" s="21"/>
      <c r="IZ1042" s="21"/>
      <c r="JA1042" s="21"/>
      <c r="JB1042" s="21"/>
      <c r="JC1042" s="21"/>
      <c r="JD1042" s="21"/>
      <c r="JE1042" s="21"/>
      <c r="JF1042" s="21"/>
      <c r="JG1042" s="28"/>
      <c r="JH1042" s="21"/>
      <c r="JI1042" s="21"/>
      <c r="JJ1042" s="21"/>
      <c r="JK1042" s="21"/>
      <c r="JL1042" s="21"/>
      <c r="JM1042" s="21"/>
      <c r="JN1042" s="21"/>
      <c r="JO1042" s="21"/>
      <c r="JP1042" s="21"/>
      <c r="JQ1042" s="21"/>
      <c r="JR1042" s="21"/>
      <c r="JS1042" s="21"/>
      <c r="JT1042" s="21"/>
      <c r="JU1042" s="21"/>
      <c r="JV1042" s="21"/>
      <c r="JW1042" s="21"/>
      <c r="JX1042" s="21"/>
      <c r="JY1042" s="21"/>
      <c r="JZ1042" s="21"/>
      <c r="KA1042" s="21"/>
      <c r="KB1042" s="28"/>
    </row>
    <row r="1043" spans="2:288" ht="15" customHeight="1" x14ac:dyDescent="0.25">
      <c r="B1043" s="1590" t="s">
        <v>246</v>
      </c>
      <c r="C1043" s="1588" t="str">
        <v/>
      </c>
      <c r="D1043" s="1588" t="str">
        <v/>
      </c>
      <c r="E1043" s="1588" t="str">
        <v/>
      </c>
      <c r="F1043" s="1588" t="str">
        <v/>
      </c>
      <c r="G1043" s="1588" t="str">
        <v/>
      </c>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8"/>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8"/>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c r="GI1043" s="21"/>
      <c r="GJ1043" s="21"/>
      <c r="GK1043" s="21"/>
      <c r="GL1043" s="21"/>
      <c r="GM1043" s="21"/>
      <c r="GN1043" s="21"/>
      <c r="GO1043" s="21"/>
      <c r="GP1043" s="21"/>
      <c r="GQ1043" s="21"/>
      <c r="GR1043" s="21"/>
      <c r="GS1043" s="21"/>
      <c r="GT1043" s="21"/>
      <c r="GU1043" s="21"/>
      <c r="GV1043" s="21"/>
      <c r="GW1043" s="21"/>
      <c r="GX1043" s="21"/>
      <c r="GY1043" s="21"/>
      <c r="GZ1043" s="21"/>
      <c r="HA1043" s="21"/>
      <c r="HB1043" s="21"/>
      <c r="HC1043" s="21"/>
      <c r="HD1043" s="21"/>
      <c r="HE1043" s="21"/>
      <c r="HF1043" s="21"/>
      <c r="HG1043" s="21"/>
      <c r="HH1043" s="21"/>
      <c r="HI1043" s="21"/>
      <c r="HJ1043" s="21"/>
      <c r="HK1043" s="21"/>
      <c r="HL1043" s="21"/>
      <c r="HM1043" s="21"/>
      <c r="HN1043" s="21"/>
      <c r="HO1043" s="21"/>
      <c r="HP1043" s="21"/>
      <c r="HQ1043" s="21"/>
      <c r="HR1043" s="21"/>
      <c r="HS1043" s="21"/>
      <c r="HT1043" s="21"/>
      <c r="HU1043" s="21"/>
      <c r="HV1043" s="21"/>
      <c r="HW1043" s="21"/>
      <c r="HX1043" s="21"/>
      <c r="HY1043" s="21"/>
      <c r="HZ1043" s="21"/>
      <c r="IA1043" s="21"/>
      <c r="IB1043" s="21"/>
      <c r="IC1043" s="21"/>
      <c r="ID1043" s="21"/>
      <c r="IE1043" s="21"/>
      <c r="IF1043" s="21"/>
      <c r="IG1043" s="21"/>
      <c r="IH1043" s="21"/>
      <c r="II1043" s="21"/>
      <c r="IJ1043" s="21"/>
      <c r="IK1043" s="21"/>
      <c r="IL1043" s="21"/>
      <c r="IM1043" s="21"/>
      <c r="IN1043" s="21"/>
      <c r="IO1043" s="21"/>
      <c r="IP1043" s="21"/>
      <c r="IQ1043" s="21"/>
      <c r="IR1043" s="21"/>
      <c r="IS1043" s="21"/>
      <c r="IT1043" s="21"/>
      <c r="IU1043" s="21"/>
      <c r="IV1043" s="21"/>
      <c r="IW1043" s="21"/>
      <c r="IX1043" s="21"/>
      <c r="IY1043" s="21"/>
      <c r="IZ1043" s="21"/>
      <c r="JA1043" s="21"/>
      <c r="JB1043" s="21"/>
      <c r="JC1043" s="21"/>
      <c r="JD1043" s="21"/>
      <c r="JE1043" s="21"/>
      <c r="JF1043" s="21"/>
      <c r="JG1043" s="28"/>
      <c r="JH1043" s="21"/>
      <c r="JI1043" s="21"/>
      <c r="JJ1043" s="21"/>
      <c r="JK1043" s="21"/>
      <c r="JL1043" s="21"/>
      <c r="JM1043" s="21"/>
      <c r="JN1043" s="21"/>
      <c r="JO1043" s="21"/>
      <c r="JP1043" s="21"/>
      <c r="JQ1043" s="21"/>
      <c r="JR1043" s="21"/>
      <c r="JS1043" s="21"/>
      <c r="JT1043" s="21"/>
      <c r="JU1043" s="21"/>
      <c r="JV1043" s="21"/>
      <c r="JW1043" s="21"/>
      <c r="JX1043" s="21"/>
      <c r="JY1043" s="21"/>
      <c r="JZ1043" s="21"/>
      <c r="KA1043" s="21"/>
      <c r="KB1043" s="28"/>
    </row>
    <row r="1044" spans="2:288" ht="15" customHeight="1" x14ac:dyDescent="0.25">
      <c r="B1044" s="1590" t="s">
        <v>247</v>
      </c>
      <c r="C1044" s="1588" t="str">
        <v/>
      </c>
      <c r="D1044" s="1588" t="str">
        <v/>
      </c>
      <c r="E1044" s="1588" t="str">
        <v/>
      </c>
      <c r="F1044" s="1588" t="str">
        <v/>
      </c>
      <c r="G1044" s="1588" t="str">
        <v/>
      </c>
      <c r="H1044" s="21"/>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8"/>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8"/>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c r="GI1044" s="21"/>
      <c r="GJ1044" s="21"/>
      <c r="GK1044" s="21"/>
      <c r="GL1044" s="21"/>
      <c r="GM1044" s="21"/>
      <c r="GN1044" s="21"/>
      <c r="GO1044" s="21"/>
      <c r="GP1044" s="21"/>
      <c r="GQ1044" s="21"/>
      <c r="GR1044" s="21"/>
      <c r="GS1044" s="21"/>
      <c r="GT1044" s="21"/>
      <c r="GU1044" s="21"/>
      <c r="GV1044" s="21"/>
      <c r="GW1044" s="21"/>
      <c r="GX1044" s="21"/>
      <c r="GY1044" s="21"/>
      <c r="GZ1044" s="21"/>
      <c r="HA1044" s="21"/>
      <c r="HB1044" s="21"/>
      <c r="HC1044" s="21"/>
      <c r="HD1044" s="21"/>
      <c r="HE1044" s="21"/>
      <c r="HF1044" s="21"/>
      <c r="HG1044" s="21"/>
      <c r="HH1044" s="21"/>
      <c r="HI1044" s="21"/>
      <c r="HJ1044" s="21"/>
      <c r="HK1044" s="21"/>
      <c r="HL1044" s="21"/>
      <c r="HM1044" s="21"/>
      <c r="HN1044" s="21"/>
      <c r="HO1044" s="21"/>
      <c r="HP1044" s="21"/>
      <c r="HQ1044" s="21"/>
      <c r="HR1044" s="21"/>
      <c r="HS1044" s="21"/>
      <c r="HT1044" s="21"/>
      <c r="HU1044" s="21"/>
      <c r="HV1044" s="21"/>
      <c r="HW1044" s="21"/>
      <c r="HX1044" s="21"/>
      <c r="HY1044" s="21"/>
      <c r="HZ1044" s="21"/>
      <c r="IA1044" s="21"/>
      <c r="IB1044" s="21"/>
      <c r="IC1044" s="21"/>
      <c r="ID1044" s="21"/>
      <c r="IE1044" s="21"/>
      <c r="IF1044" s="21"/>
      <c r="IG1044" s="21"/>
      <c r="IH1044" s="21"/>
      <c r="II1044" s="21"/>
      <c r="IJ1044" s="21"/>
      <c r="IK1044" s="21"/>
      <c r="IL1044" s="21"/>
      <c r="IM1044" s="21"/>
      <c r="IN1044" s="21"/>
      <c r="IO1044" s="21"/>
      <c r="IP1044" s="21"/>
      <c r="IQ1044" s="21"/>
      <c r="IR1044" s="21"/>
      <c r="IS1044" s="21"/>
      <c r="IT1044" s="21"/>
      <c r="IU1044" s="21"/>
      <c r="IV1044" s="21"/>
      <c r="IW1044" s="21"/>
      <c r="IX1044" s="21"/>
      <c r="IY1044" s="21"/>
      <c r="IZ1044" s="21"/>
      <c r="JA1044" s="21"/>
      <c r="JB1044" s="21"/>
      <c r="JC1044" s="21"/>
      <c r="JD1044" s="21"/>
      <c r="JE1044" s="21"/>
      <c r="JF1044" s="21"/>
      <c r="JG1044" s="28"/>
      <c r="JH1044" s="21"/>
      <c r="JI1044" s="21"/>
      <c r="JJ1044" s="21"/>
      <c r="JK1044" s="21"/>
      <c r="JL1044" s="21"/>
      <c r="JM1044" s="21"/>
      <c r="JN1044" s="21"/>
      <c r="JO1044" s="21"/>
      <c r="JP1044" s="21"/>
      <c r="JQ1044" s="21"/>
      <c r="JR1044" s="21"/>
      <c r="JS1044" s="21"/>
      <c r="JT1044" s="21"/>
      <c r="JU1044" s="21"/>
      <c r="JV1044" s="21"/>
      <c r="JW1044" s="21"/>
      <c r="JX1044" s="21"/>
      <c r="JY1044" s="21"/>
      <c r="JZ1044" s="21"/>
      <c r="KA1044" s="21"/>
      <c r="KB1044" s="28"/>
    </row>
    <row r="1045" spans="2:288" ht="15" customHeight="1" x14ac:dyDescent="0.25">
      <c r="B1045" s="1590" t="s">
        <v>248</v>
      </c>
      <c r="C1045" s="1588" t="str">
        <v/>
      </c>
      <c r="D1045" s="1588" t="str">
        <v/>
      </c>
      <c r="E1045" s="1588" t="str">
        <v/>
      </c>
      <c r="F1045" s="1588" t="str">
        <v/>
      </c>
      <c r="G1045" s="1588" t="str">
        <v/>
      </c>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8"/>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8"/>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c r="GI1045" s="21"/>
      <c r="GJ1045" s="21"/>
      <c r="GK1045" s="21"/>
      <c r="GL1045" s="21"/>
      <c r="GM1045" s="21"/>
      <c r="GN1045" s="21"/>
      <c r="GO1045" s="21"/>
      <c r="GP1045" s="21"/>
      <c r="GQ1045" s="21"/>
      <c r="GR1045" s="21"/>
      <c r="GS1045" s="21"/>
      <c r="GT1045" s="21"/>
      <c r="GU1045" s="21"/>
      <c r="GV1045" s="21"/>
      <c r="GW1045" s="21"/>
      <c r="GX1045" s="21"/>
      <c r="GY1045" s="21"/>
      <c r="GZ1045" s="21"/>
      <c r="HA1045" s="21"/>
      <c r="HB1045" s="21"/>
      <c r="HC1045" s="21"/>
      <c r="HD1045" s="21"/>
      <c r="HE1045" s="21"/>
      <c r="HF1045" s="21"/>
      <c r="HG1045" s="21"/>
      <c r="HH1045" s="21"/>
      <c r="HI1045" s="21"/>
      <c r="HJ1045" s="21"/>
      <c r="HK1045" s="21"/>
      <c r="HL1045" s="21"/>
      <c r="HM1045" s="21"/>
      <c r="HN1045" s="21"/>
      <c r="HO1045" s="21"/>
      <c r="HP1045" s="21"/>
      <c r="HQ1045" s="21"/>
      <c r="HR1045" s="21"/>
      <c r="HS1045" s="21"/>
      <c r="HT1045" s="21"/>
      <c r="HU1045" s="21"/>
      <c r="HV1045" s="21"/>
      <c r="HW1045" s="21"/>
      <c r="HX1045" s="21"/>
      <c r="HY1045" s="21"/>
      <c r="HZ1045" s="21"/>
      <c r="IA1045" s="21"/>
      <c r="IB1045" s="21"/>
      <c r="IC1045" s="21"/>
      <c r="ID1045" s="21"/>
      <c r="IE1045" s="21"/>
      <c r="IF1045" s="21"/>
      <c r="IG1045" s="21"/>
      <c r="IH1045" s="21"/>
      <c r="II1045" s="21"/>
      <c r="IJ1045" s="21"/>
      <c r="IK1045" s="21"/>
      <c r="IL1045" s="21"/>
      <c r="IM1045" s="21"/>
      <c r="IN1045" s="21"/>
      <c r="IO1045" s="21"/>
      <c r="IP1045" s="21"/>
      <c r="IQ1045" s="21"/>
      <c r="IR1045" s="21"/>
      <c r="IS1045" s="21"/>
      <c r="IT1045" s="21"/>
      <c r="IU1045" s="21"/>
      <c r="IV1045" s="21"/>
      <c r="IW1045" s="21"/>
      <c r="IX1045" s="21"/>
      <c r="IY1045" s="21"/>
      <c r="IZ1045" s="21"/>
      <c r="JA1045" s="21"/>
      <c r="JB1045" s="21"/>
      <c r="JC1045" s="21"/>
      <c r="JD1045" s="21"/>
      <c r="JE1045" s="21"/>
      <c r="JF1045" s="21"/>
      <c r="JG1045" s="28"/>
      <c r="JH1045" s="21"/>
      <c r="JI1045" s="21"/>
      <c r="JJ1045" s="21"/>
      <c r="JK1045" s="21"/>
      <c r="JL1045" s="21"/>
      <c r="JM1045" s="21"/>
      <c r="JN1045" s="21"/>
      <c r="JO1045" s="21"/>
      <c r="JP1045" s="21"/>
      <c r="JQ1045" s="21"/>
      <c r="JR1045" s="21"/>
      <c r="JS1045" s="21"/>
      <c r="JT1045" s="21"/>
      <c r="JU1045" s="21"/>
      <c r="JV1045" s="21"/>
      <c r="JW1045" s="21"/>
      <c r="JX1045" s="21"/>
      <c r="JY1045" s="21"/>
      <c r="JZ1045" s="21"/>
      <c r="KA1045" s="21"/>
      <c r="KB1045" s="28"/>
    </row>
    <row r="1046" spans="2:288" ht="15" customHeight="1" x14ac:dyDescent="0.25">
      <c r="B1046" s="1590" t="s">
        <v>249</v>
      </c>
      <c r="C1046" s="1588" t="str">
        <v/>
      </c>
      <c r="D1046" s="1588" t="str">
        <v/>
      </c>
      <c r="E1046" s="1588" t="str">
        <v/>
      </c>
      <c r="F1046" s="1588" t="str">
        <v/>
      </c>
      <c r="G1046" s="1588" t="str">
        <v/>
      </c>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8"/>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8"/>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c r="GI1046" s="21"/>
      <c r="GJ1046" s="21"/>
      <c r="GK1046" s="21"/>
      <c r="GL1046" s="21"/>
      <c r="GM1046" s="21"/>
      <c r="GN1046" s="21"/>
      <c r="GO1046" s="21"/>
      <c r="GP1046" s="21"/>
      <c r="GQ1046" s="21"/>
      <c r="GR1046" s="21"/>
      <c r="GS1046" s="21"/>
      <c r="GT1046" s="21"/>
      <c r="GU1046" s="21"/>
      <c r="GV1046" s="21"/>
      <c r="GW1046" s="21"/>
      <c r="GX1046" s="21"/>
      <c r="GY1046" s="21"/>
      <c r="GZ1046" s="21"/>
      <c r="HA1046" s="21"/>
      <c r="HB1046" s="21"/>
      <c r="HC1046" s="21"/>
      <c r="HD1046" s="21"/>
      <c r="HE1046" s="21"/>
      <c r="HF1046" s="21"/>
      <c r="HG1046" s="21"/>
      <c r="HH1046" s="21"/>
      <c r="HI1046" s="21"/>
      <c r="HJ1046" s="21"/>
      <c r="HK1046" s="21"/>
      <c r="HL1046" s="21"/>
      <c r="HM1046" s="21"/>
      <c r="HN1046" s="21"/>
      <c r="HO1046" s="21"/>
      <c r="HP1046" s="21"/>
      <c r="HQ1046" s="21"/>
      <c r="HR1046" s="21"/>
      <c r="HS1046" s="21"/>
      <c r="HT1046" s="21"/>
      <c r="HU1046" s="21"/>
      <c r="HV1046" s="21"/>
      <c r="HW1046" s="21"/>
      <c r="HX1046" s="21"/>
      <c r="HY1046" s="21"/>
      <c r="HZ1046" s="21"/>
      <c r="IA1046" s="21"/>
      <c r="IB1046" s="21"/>
      <c r="IC1046" s="21"/>
      <c r="ID1046" s="21"/>
      <c r="IE1046" s="21"/>
      <c r="IF1046" s="21"/>
      <c r="IG1046" s="21"/>
      <c r="IH1046" s="21"/>
      <c r="II1046" s="21"/>
      <c r="IJ1046" s="21"/>
      <c r="IK1046" s="21"/>
      <c r="IL1046" s="21"/>
      <c r="IM1046" s="21"/>
      <c r="IN1046" s="21"/>
      <c r="IO1046" s="21"/>
      <c r="IP1046" s="21"/>
      <c r="IQ1046" s="21"/>
      <c r="IR1046" s="21"/>
      <c r="IS1046" s="21"/>
      <c r="IT1046" s="21"/>
      <c r="IU1046" s="21"/>
      <c r="IV1046" s="21"/>
      <c r="IW1046" s="21"/>
      <c r="IX1046" s="21"/>
      <c r="IY1046" s="21"/>
      <c r="IZ1046" s="21"/>
      <c r="JA1046" s="21"/>
      <c r="JB1046" s="21"/>
      <c r="JC1046" s="21"/>
      <c r="JD1046" s="21"/>
      <c r="JE1046" s="21"/>
      <c r="JF1046" s="21"/>
      <c r="JG1046" s="28"/>
      <c r="JH1046" s="21"/>
      <c r="JI1046" s="21"/>
      <c r="JJ1046" s="21"/>
      <c r="JK1046" s="21"/>
      <c r="JL1046" s="21"/>
      <c r="JM1046" s="21"/>
      <c r="JN1046" s="21"/>
      <c r="JO1046" s="21"/>
      <c r="JP1046" s="21"/>
      <c r="JQ1046" s="21"/>
      <c r="JR1046" s="21"/>
      <c r="JS1046" s="21"/>
      <c r="JT1046" s="21"/>
      <c r="JU1046" s="21"/>
      <c r="JV1046" s="21"/>
      <c r="JW1046" s="21"/>
      <c r="JX1046" s="21"/>
      <c r="JY1046" s="21"/>
      <c r="JZ1046" s="21"/>
      <c r="KA1046" s="21"/>
      <c r="KB1046" s="28"/>
    </row>
    <row r="1047" spans="2:288" ht="15" customHeight="1" x14ac:dyDescent="0.25">
      <c r="B1047" s="1590" t="s">
        <v>250</v>
      </c>
      <c r="C1047" s="1588" t="str">
        <v/>
      </c>
      <c r="D1047" s="1588" t="str">
        <v/>
      </c>
      <c r="E1047" s="1588" t="str">
        <v/>
      </c>
      <c r="F1047" s="1588" t="str">
        <v/>
      </c>
      <c r="G1047" s="1588" t="str">
        <v/>
      </c>
      <c r="H1047" s="21"/>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8"/>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8"/>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c r="GI1047" s="21"/>
      <c r="GJ1047" s="21"/>
      <c r="GK1047" s="21"/>
      <c r="GL1047" s="21"/>
      <c r="GM1047" s="21"/>
      <c r="GN1047" s="21"/>
      <c r="GO1047" s="21"/>
      <c r="GP1047" s="21"/>
      <c r="GQ1047" s="21"/>
      <c r="GR1047" s="21"/>
      <c r="GS1047" s="21"/>
      <c r="GT1047" s="21"/>
      <c r="GU1047" s="21"/>
      <c r="GV1047" s="21"/>
      <c r="GW1047" s="21"/>
      <c r="GX1047" s="21"/>
      <c r="GY1047" s="21"/>
      <c r="GZ1047" s="21"/>
      <c r="HA1047" s="21"/>
      <c r="HB1047" s="21"/>
      <c r="HC1047" s="21"/>
      <c r="HD1047" s="21"/>
      <c r="HE1047" s="21"/>
      <c r="HF1047" s="21"/>
      <c r="HG1047" s="21"/>
      <c r="HH1047" s="21"/>
      <c r="HI1047" s="21"/>
      <c r="HJ1047" s="21"/>
      <c r="HK1047" s="21"/>
      <c r="HL1047" s="21"/>
      <c r="HM1047" s="21"/>
      <c r="HN1047" s="21"/>
      <c r="HO1047" s="21"/>
      <c r="HP1047" s="21"/>
      <c r="HQ1047" s="21"/>
      <c r="HR1047" s="21"/>
      <c r="HS1047" s="21"/>
      <c r="HT1047" s="21"/>
      <c r="HU1047" s="21"/>
      <c r="HV1047" s="21"/>
      <c r="HW1047" s="21"/>
      <c r="HX1047" s="21"/>
      <c r="HY1047" s="21"/>
      <c r="HZ1047" s="21"/>
      <c r="IA1047" s="21"/>
      <c r="IB1047" s="21"/>
      <c r="IC1047" s="21"/>
      <c r="ID1047" s="21"/>
      <c r="IE1047" s="21"/>
      <c r="IF1047" s="21"/>
      <c r="IG1047" s="21"/>
      <c r="IH1047" s="21"/>
      <c r="II1047" s="21"/>
      <c r="IJ1047" s="21"/>
      <c r="IK1047" s="21"/>
      <c r="IL1047" s="21"/>
      <c r="IM1047" s="21"/>
      <c r="IN1047" s="21"/>
      <c r="IO1047" s="21"/>
      <c r="IP1047" s="21"/>
      <c r="IQ1047" s="21"/>
      <c r="IR1047" s="21"/>
      <c r="IS1047" s="21"/>
      <c r="IT1047" s="21"/>
      <c r="IU1047" s="21"/>
      <c r="IV1047" s="21"/>
      <c r="IW1047" s="21"/>
      <c r="IX1047" s="21"/>
      <c r="IY1047" s="21"/>
      <c r="IZ1047" s="21"/>
      <c r="JA1047" s="21"/>
      <c r="JB1047" s="21"/>
      <c r="JC1047" s="21"/>
      <c r="JD1047" s="21"/>
      <c r="JE1047" s="21"/>
      <c r="JF1047" s="21"/>
      <c r="JG1047" s="28"/>
      <c r="JH1047" s="21"/>
      <c r="JI1047" s="21"/>
      <c r="JJ1047" s="21"/>
      <c r="JK1047" s="21"/>
      <c r="JL1047" s="21"/>
      <c r="JM1047" s="21"/>
      <c r="JN1047" s="21"/>
      <c r="JO1047" s="21"/>
      <c r="JP1047" s="21"/>
      <c r="JQ1047" s="21"/>
      <c r="JR1047" s="21"/>
      <c r="JS1047" s="21"/>
      <c r="JT1047" s="21"/>
      <c r="JU1047" s="21"/>
      <c r="JV1047" s="21"/>
      <c r="JW1047" s="21"/>
      <c r="JX1047" s="21"/>
      <c r="JY1047" s="21"/>
      <c r="JZ1047" s="21"/>
      <c r="KA1047" s="21"/>
      <c r="KB1047" s="28"/>
    </row>
    <row r="1048" spans="2:288" ht="15" customHeight="1" x14ac:dyDescent="0.25">
      <c r="B1048" s="1590" t="s">
        <v>251</v>
      </c>
      <c r="C1048" s="1588" t="str">
        <v/>
      </c>
      <c r="D1048" s="1588" t="str">
        <v/>
      </c>
      <c r="E1048" s="1588" t="str">
        <v/>
      </c>
      <c r="F1048" s="1588" t="str">
        <v/>
      </c>
      <c r="G1048" s="1588" t="str">
        <v/>
      </c>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8"/>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8"/>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c r="GI1048" s="21"/>
      <c r="GJ1048" s="21"/>
      <c r="GK1048" s="21"/>
      <c r="GL1048" s="21"/>
      <c r="GM1048" s="21"/>
      <c r="GN1048" s="21"/>
      <c r="GO1048" s="21"/>
      <c r="GP1048" s="21"/>
      <c r="GQ1048" s="21"/>
      <c r="GR1048" s="21"/>
      <c r="GS1048" s="21"/>
      <c r="GT1048" s="21"/>
      <c r="GU1048" s="21"/>
      <c r="GV1048" s="21"/>
      <c r="GW1048" s="21"/>
      <c r="GX1048" s="21"/>
      <c r="GY1048" s="21"/>
      <c r="GZ1048" s="21"/>
      <c r="HA1048" s="21"/>
      <c r="HB1048" s="21"/>
      <c r="HC1048" s="21"/>
      <c r="HD1048" s="21"/>
      <c r="HE1048" s="21"/>
      <c r="HF1048" s="21"/>
      <c r="HG1048" s="21"/>
      <c r="HH1048" s="21"/>
      <c r="HI1048" s="21"/>
      <c r="HJ1048" s="21"/>
      <c r="HK1048" s="21"/>
      <c r="HL1048" s="21"/>
      <c r="HM1048" s="21"/>
      <c r="HN1048" s="21"/>
      <c r="HO1048" s="21"/>
      <c r="HP1048" s="21"/>
      <c r="HQ1048" s="21"/>
      <c r="HR1048" s="21"/>
      <c r="HS1048" s="21"/>
      <c r="HT1048" s="21"/>
      <c r="HU1048" s="21"/>
      <c r="HV1048" s="21"/>
      <c r="HW1048" s="21"/>
      <c r="HX1048" s="21"/>
      <c r="HY1048" s="21"/>
      <c r="HZ1048" s="21"/>
      <c r="IA1048" s="21"/>
      <c r="IB1048" s="21"/>
      <c r="IC1048" s="21"/>
      <c r="ID1048" s="21"/>
      <c r="IE1048" s="21"/>
      <c r="IF1048" s="21"/>
      <c r="IG1048" s="21"/>
      <c r="IH1048" s="21"/>
      <c r="II1048" s="21"/>
      <c r="IJ1048" s="21"/>
      <c r="IK1048" s="21"/>
      <c r="IL1048" s="21"/>
      <c r="IM1048" s="21"/>
      <c r="IN1048" s="21"/>
      <c r="IO1048" s="21"/>
      <c r="IP1048" s="21"/>
      <c r="IQ1048" s="21"/>
      <c r="IR1048" s="21"/>
      <c r="IS1048" s="21"/>
      <c r="IT1048" s="21"/>
      <c r="IU1048" s="21"/>
      <c r="IV1048" s="21"/>
      <c r="IW1048" s="21"/>
      <c r="IX1048" s="21"/>
      <c r="IY1048" s="21"/>
      <c r="IZ1048" s="21"/>
      <c r="JA1048" s="21"/>
      <c r="JB1048" s="21"/>
      <c r="JC1048" s="21"/>
      <c r="JD1048" s="21"/>
      <c r="JE1048" s="21"/>
      <c r="JF1048" s="21"/>
      <c r="JG1048" s="28"/>
      <c r="JH1048" s="21"/>
      <c r="JI1048" s="21"/>
      <c r="JJ1048" s="21"/>
      <c r="JK1048" s="21"/>
      <c r="JL1048" s="21"/>
      <c r="JM1048" s="21"/>
      <c r="JN1048" s="21"/>
      <c r="JO1048" s="21"/>
      <c r="JP1048" s="21"/>
      <c r="JQ1048" s="21"/>
      <c r="JR1048" s="21"/>
      <c r="JS1048" s="21"/>
      <c r="JT1048" s="21"/>
      <c r="JU1048" s="21"/>
      <c r="JV1048" s="21"/>
      <c r="JW1048" s="21"/>
      <c r="JX1048" s="21"/>
      <c r="JY1048" s="21"/>
      <c r="JZ1048" s="21"/>
      <c r="KA1048" s="21"/>
      <c r="KB1048" s="28"/>
    </row>
    <row r="1049" spans="2:288" ht="15" customHeight="1" x14ac:dyDescent="0.25">
      <c r="B1049" s="1590" t="s">
        <v>252</v>
      </c>
      <c r="C1049" s="1588" t="str">
        <v/>
      </c>
      <c r="D1049" s="1588" t="str">
        <v/>
      </c>
      <c r="E1049" s="1588" t="str">
        <v/>
      </c>
      <c r="F1049" s="1588" t="str">
        <v/>
      </c>
      <c r="G1049" s="1588" t="str">
        <v/>
      </c>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8"/>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8"/>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c r="GI1049" s="21"/>
      <c r="GJ1049" s="21"/>
      <c r="GK1049" s="21"/>
      <c r="GL1049" s="21"/>
      <c r="GM1049" s="21"/>
      <c r="GN1049" s="21"/>
      <c r="GO1049" s="21"/>
      <c r="GP1049" s="21"/>
      <c r="GQ1049" s="21"/>
      <c r="GR1049" s="21"/>
      <c r="GS1049" s="21"/>
      <c r="GT1049" s="21"/>
      <c r="GU1049" s="21"/>
      <c r="GV1049" s="21"/>
      <c r="GW1049" s="21"/>
      <c r="GX1049" s="21"/>
      <c r="GY1049" s="21"/>
      <c r="GZ1049" s="21"/>
      <c r="HA1049" s="21"/>
      <c r="HB1049" s="21"/>
      <c r="HC1049" s="21"/>
      <c r="HD1049" s="21"/>
      <c r="HE1049" s="21"/>
      <c r="HF1049" s="21"/>
      <c r="HG1049" s="21"/>
      <c r="HH1049" s="21"/>
      <c r="HI1049" s="21"/>
      <c r="HJ1049" s="21"/>
      <c r="HK1049" s="21"/>
      <c r="HL1049" s="21"/>
      <c r="HM1049" s="21"/>
      <c r="HN1049" s="21"/>
      <c r="HO1049" s="21"/>
      <c r="HP1049" s="21"/>
      <c r="HQ1049" s="21"/>
      <c r="HR1049" s="21"/>
      <c r="HS1049" s="21"/>
      <c r="HT1049" s="21"/>
      <c r="HU1049" s="21"/>
      <c r="HV1049" s="21"/>
      <c r="HW1049" s="21"/>
      <c r="HX1049" s="21"/>
      <c r="HY1049" s="21"/>
      <c r="HZ1049" s="21"/>
      <c r="IA1049" s="21"/>
      <c r="IB1049" s="21"/>
      <c r="IC1049" s="21"/>
      <c r="ID1049" s="21"/>
      <c r="IE1049" s="21"/>
      <c r="IF1049" s="21"/>
      <c r="IG1049" s="21"/>
      <c r="IH1049" s="21"/>
      <c r="II1049" s="21"/>
      <c r="IJ1049" s="21"/>
      <c r="IK1049" s="21"/>
      <c r="IL1049" s="21"/>
      <c r="IM1049" s="21"/>
      <c r="IN1049" s="21"/>
      <c r="IO1049" s="21"/>
      <c r="IP1049" s="21"/>
      <c r="IQ1049" s="21"/>
      <c r="IR1049" s="21"/>
      <c r="IS1049" s="21"/>
      <c r="IT1049" s="21"/>
      <c r="IU1049" s="21"/>
      <c r="IV1049" s="21"/>
      <c r="IW1049" s="21"/>
      <c r="IX1049" s="21"/>
      <c r="IY1049" s="21"/>
      <c r="IZ1049" s="21"/>
      <c r="JA1049" s="21"/>
      <c r="JB1049" s="21"/>
      <c r="JC1049" s="21"/>
      <c r="JD1049" s="21"/>
      <c r="JE1049" s="21"/>
      <c r="JF1049" s="21"/>
      <c r="JG1049" s="28"/>
      <c r="JH1049" s="21"/>
      <c r="JI1049" s="21"/>
      <c r="JJ1049" s="21"/>
      <c r="JK1049" s="21"/>
      <c r="JL1049" s="21"/>
      <c r="JM1049" s="21"/>
      <c r="JN1049" s="21"/>
      <c r="JO1049" s="21"/>
      <c r="JP1049" s="21"/>
      <c r="JQ1049" s="21"/>
      <c r="JR1049" s="21"/>
      <c r="JS1049" s="21"/>
      <c r="JT1049" s="21"/>
      <c r="JU1049" s="21"/>
      <c r="JV1049" s="21"/>
      <c r="JW1049" s="21"/>
      <c r="JX1049" s="21"/>
      <c r="JY1049" s="21"/>
      <c r="JZ1049" s="21"/>
      <c r="KA1049" s="21"/>
      <c r="KB1049" s="28"/>
    </row>
    <row r="1050" spans="2:288" ht="15" customHeight="1" x14ac:dyDescent="0.25">
      <c r="B1050" s="1590" t="s">
        <v>253</v>
      </c>
      <c r="C1050" s="1588" t="str">
        <v/>
      </c>
      <c r="D1050" s="1588" t="str">
        <v/>
      </c>
      <c r="E1050" s="1588" t="str">
        <v/>
      </c>
      <c r="F1050" s="1588" t="str">
        <v/>
      </c>
      <c r="G1050" s="1588" t="str">
        <v/>
      </c>
      <c r="H1050" s="21"/>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8"/>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8"/>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c r="GI1050" s="21"/>
      <c r="GJ1050" s="21"/>
      <c r="GK1050" s="21"/>
      <c r="GL1050" s="21"/>
      <c r="GM1050" s="21"/>
      <c r="GN1050" s="21"/>
      <c r="GO1050" s="21"/>
      <c r="GP1050" s="21"/>
      <c r="GQ1050" s="21"/>
      <c r="GR1050" s="21"/>
      <c r="GS1050" s="21"/>
      <c r="GT1050" s="21"/>
      <c r="GU1050" s="21"/>
      <c r="GV1050" s="21"/>
      <c r="GW1050" s="21"/>
      <c r="GX1050" s="21"/>
      <c r="GY1050" s="21"/>
      <c r="GZ1050" s="21"/>
      <c r="HA1050" s="21"/>
      <c r="HB1050" s="21"/>
      <c r="HC1050" s="21"/>
      <c r="HD1050" s="21"/>
      <c r="HE1050" s="21"/>
      <c r="HF1050" s="21"/>
      <c r="HG1050" s="21"/>
      <c r="HH1050" s="21"/>
      <c r="HI1050" s="21"/>
      <c r="HJ1050" s="21"/>
      <c r="HK1050" s="21"/>
      <c r="HL1050" s="21"/>
      <c r="HM1050" s="21"/>
      <c r="HN1050" s="21"/>
      <c r="HO1050" s="21"/>
      <c r="HP1050" s="21"/>
      <c r="HQ1050" s="21"/>
      <c r="HR1050" s="21"/>
      <c r="HS1050" s="21"/>
      <c r="HT1050" s="21"/>
      <c r="HU1050" s="21"/>
      <c r="HV1050" s="21"/>
      <c r="HW1050" s="21"/>
      <c r="HX1050" s="21"/>
      <c r="HY1050" s="21"/>
      <c r="HZ1050" s="21"/>
      <c r="IA1050" s="21"/>
      <c r="IB1050" s="21"/>
      <c r="IC1050" s="21"/>
      <c r="ID1050" s="21"/>
      <c r="IE1050" s="21"/>
      <c r="IF1050" s="21"/>
      <c r="IG1050" s="21"/>
      <c r="IH1050" s="21"/>
      <c r="II1050" s="21"/>
      <c r="IJ1050" s="21"/>
      <c r="IK1050" s="21"/>
      <c r="IL1050" s="21"/>
      <c r="IM1050" s="21"/>
      <c r="IN1050" s="21"/>
      <c r="IO1050" s="21"/>
      <c r="IP1050" s="21"/>
      <c r="IQ1050" s="21"/>
      <c r="IR1050" s="21"/>
      <c r="IS1050" s="21"/>
      <c r="IT1050" s="21"/>
      <c r="IU1050" s="21"/>
      <c r="IV1050" s="21"/>
      <c r="IW1050" s="21"/>
      <c r="IX1050" s="21"/>
      <c r="IY1050" s="21"/>
      <c r="IZ1050" s="21"/>
      <c r="JA1050" s="21"/>
      <c r="JB1050" s="21"/>
      <c r="JC1050" s="21"/>
      <c r="JD1050" s="21"/>
      <c r="JE1050" s="21"/>
      <c r="JF1050" s="21"/>
      <c r="JG1050" s="28"/>
      <c r="JH1050" s="21"/>
      <c r="JI1050" s="21"/>
      <c r="JJ1050" s="21"/>
      <c r="JK1050" s="21"/>
      <c r="JL1050" s="21"/>
      <c r="JM1050" s="21"/>
      <c r="JN1050" s="21"/>
      <c r="JO1050" s="21"/>
      <c r="JP1050" s="21"/>
      <c r="JQ1050" s="21"/>
      <c r="JR1050" s="21"/>
      <c r="JS1050" s="21"/>
      <c r="JT1050" s="21"/>
      <c r="JU1050" s="21"/>
      <c r="JV1050" s="21"/>
      <c r="JW1050" s="21"/>
      <c r="JX1050" s="21"/>
      <c r="JY1050" s="21"/>
      <c r="JZ1050" s="21"/>
      <c r="KA1050" s="21"/>
      <c r="KB1050" s="28"/>
    </row>
    <row r="1051" spans="2:288" ht="15" customHeight="1" x14ac:dyDescent="0.25">
      <c r="B1051" s="1590" t="s">
        <v>254</v>
      </c>
      <c r="C1051" s="1588" t="str">
        <v/>
      </c>
      <c r="D1051" s="1588" t="str">
        <v/>
      </c>
      <c r="E1051" s="1588" t="str">
        <v/>
      </c>
      <c r="F1051" s="1588" t="str">
        <v/>
      </c>
      <c r="G1051" s="1588" t="str">
        <v/>
      </c>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8"/>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8"/>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c r="GI1051" s="21"/>
      <c r="GJ1051" s="21"/>
      <c r="GK1051" s="21"/>
      <c r="GL1051" s="21"/>
      <c r="GM1051" s="21"/>
      <c r="GN1051" s="21"/>
      <c r="GO1051" s="21"/>
      <c r="GP1051" s="21"/>
      <c r="GQ1051" s="21"/>
      <c r="GR1051" s="21"/>
      <c r="GS1051" s="21"/>
      <c r="GT1051" s="21"/>
      <c r="GU1051" s="21"/>
      <c r="GV1051" s="21"/>
      <c r="GW1051" s="21"/>
      <c r="GX1051" s="21"/>
      <c r="GY1051" s="21"/>
      <c r="GZ1051" s="21"/>
      <c r="HA1051" s="21"/>
      <c r="HB1051" s="21"/>
      <c r="HC1051" s="21"/>
      <c r="HD1051" s="21"/>
      <c r="HE1051" s="21"/>
      <c r="HF1051" s="21"/>
      <c r="HG1051" s="21"/>
      <c r="HH1051" s="21"/>
      <c r="HI1051" s="21"/>
      <c r="HJ1051" s="21"/>
      <c r="HK1051" s="21"/>
      <c r="HL1051" s="21"/>
      <c r="HM1051" s="21"/>
      <c r="HN1051" s="21"/>
      <c r="HO1051" s="21"/>
      <c r="HP1051" s="21"/>
      <c r="HQ1051" s="21"/>
      <c r="HR1051" s="21"/>
      <c r="HS1051" s="21"/>
      <c r="HT1051" s="21"/>
      <c r="HU1051" s="21"/>
      <c r="HV1051" s="21"/>
      <c r="HW1051" s="21"/>
      <c r="HX1051" s="21"/>
      <c r="HY1051" s="21"/>
      <c r="HZ1051" s="21"/>
      <c r="IA1051" s="21"/>
      <c r="IB1051" s="21"/>
      <c r="IC1051" s="21"/>
      <c r="ID1051" s="21"/>
      <c r="IE1051" s="21"/>
      <c r="IF1051" s="21"/>
      <c r="IG1051" s="21"/>
      <c r="IH1051" s="21"/>
      <c r="II1051" s="21"/>
      <c r="IJ1051" s="21"/>
      <c r="IK1051" s="21"/>
      <c r="IL1051" s="21"/>
      <c r="IM1051" s="21"/>
      <c r="IN1051" s="21"/>
      <c r="IO1051" s="21"/>
      <c r="IP1051" s="21"/>
      <c r="IQ1051" s="21"/>
      <c r="IR1051" s="21"/>
      <c r="IS1051" s="21"/>
      <c r="IT1051" s="21"/>
      <c r="IU1051" s="21"/>
      <c r="IV1051" s="21"/>
      <c r="IW1051" s="21"/>
      <c r="IX1051" s="21"/>
      <c r="IY1051" s="21"/>
      <c r="IZ1051" s="21"/>
      <c r="JA1051" s="21"/>
      <c r="JB1051" s="21"/>
      <c r="JC1051" s="21"/>
      <c r="JD1051" s="21"/>
      <c r="JE1051" s="21"/>
      <c r="JF1051" s="21"/>
      <c r="JG1051" s="28"/>
      <c r="JH1051" s="21"/>
      <c r="JI1051" s="21"/>
      <c r="JJ1051" s="21"/>
      <c r="JK1051" s="21"/>
      <c r="JL1051" s="21"/>
      <c r="JM1051" s="21"/>
      <c r="JN1051" s="21"/>
      <c r="JO1051" s="21"/>
      <c r="JP1051" s="21"/>
      <c r="JQ1051" s="21"/>
      <c r="JR1051" s="21"/>
      <c r="JS1051" s="21"/>
      <c r="JT1051" s="21"/>
      <c r="JU1051" s="21"/>
      <c r="JV1051" s="21"/>
      <c r="JW1051" s="21"/>
      <c r="JX1051" s="21"/>
      <c r="JY1051" s="21"/>
      <c r="JZ1051" s="21"/>
      <c r="KA1051" s="21"/>
      <c r="KB1051" s="28"/>
    </row>
    <row r="1052" spans="2:288" ht="15" customHeight="1" x14ac:dyDescent="0.25">
      <c r="B1052" s="1590" t="s">
        <v>255</v>
      </c>
      <c r="C1052" s="1588" t="str">
        <v/>
      </c>
      <c r="D1052" s="1588" t="str">
        <v/>
      </c>
      <c r="E1052" s="1588" t="str">
        <v/>
      </c>
      <c r="F1052" s="1588" t="str">
        <v/>
      </c>
      <c r="G1052" s="1588" t="str">
        <v/>
      </c>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8"/>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8"/>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c r="GI1052" s="21"/>
      <c r="GJ1052" s="21"/>
      <c r="GK1052" s="21"/>
      <c r="GL1052" s="21"/>
      <c r="GM1052" s="21"/>
      <c r="GN1052" s="21"/>
      <c r="GO1052" s="21"/>
      <c r="GP1052" s="21"/>
      <c r="GQ1052" s="21"/>
      <c r="GR1052" s="21"/>
      <c r="GS1052" s="21"/>
      <c r="GT1052" s="21"/>
      <c r="GU1052" s="21"/>
      <c r="GV1052" s="21"/>
      <c r="GW1052" s="21"/>
      <c r="GX1052" s="21"/>
      <c r="GY1052" s="21"/>
      <c r="GZ1052" s="21"/>
      <c r="HA1052" s="21"/>
      <c r="HB1052" s="21"/>
      <c r="HC1052" s="21"/>
      <c r="HD1052" s="21"/>
      <c r="HE1052" s="21"/>
      <c r="HF1052" s="21"/>
      <c r="HG1052" s="21"/>
      <c r="HH1052" s="21"/>
      <c r="HI1052" s="21"/>
      <c r="HJ1052" s="21"/>
      <c r="HK1052" s="21"/>
      <c r="HL1052" s="21"/>
      <c r="HM1052" s="21"/>
      <c r="HN1052" s="21"/>
      <c r="HO1052" s="21"/>
      <c r="HP1052" s="21"/>
      <c r="HQ1052" s="21"/>
      <c r="HR1052" s="21"/>
      <c r="HS1052" s="21"/>
      <c r="HT1052" s="21"/>
      <c r="HU1052" s="21"/>
      <c r="HV1052" s="21"/>
      <c r="HW1052" s="21"/>
      <c r="HX1052" s="21"/>
      <c r="HY1052" s="21"/>
      <c r="HZ1052" s="21"/>
      <c r="IA1052" s="21"/>
      <c r="IB1052" s="21"/>
      <c r="IC1052" s="21"/>
      <c r="ID1052" s="21"/>
      <c r="IE1052" s="21"/>
      <c r="IF1052" s="21"/>
      <c r="IG1052" s="21"/>
      <c r="IH1052" s="21"/>
      <c r="II1052" s="21"/>
      <c r="IJ1052" s="21"/>
      <c r="IK1052" s="21"/>
      <c r="IL1052" s="21"/>
      <c r="IM1052" s="21"/>
      <c r="IN1052" s="21"/>
      <c r="IO1052" s="21"/>
      <c r="IP1052" s="21"/>
      <c r="IQ1052" s="21"/>
      <c r="IR1052" s="21"/>
      <c r="IS1052" s="21"/>
      <c r="IT1052" s="21"/>
      <c r="IU1052" s="21"/>
      <c r="IV1052" s="21"/>
      <c r="IW1052" s="21"/>
      <c r="IX1052" s="21"/>
      <c r="IY1052" s="21"/>
      <c r="IZ1052" s="21"/>
      <c r="JA1052" s="21"/>
      <c r="JB1052" s="21"/>
      <c r="JC1052" s="21"/>
      <c r="JD1052" s="21"/>
      <c r="JE1052" s="21"/>
      <c r="JF1052" s="21"/>
      <c r="JG1052" s="28"/>
      <c r="JH1052" s="21"/>
      <c r="JI1052" s="21"/>
      <c r="JJ1052" s="21"/>
      <c r="JK1052" s="21"/>
      <c r="JL1052" s="21"/>
      <c r="JM1052" s="21"/>
      <c r="JN1052" s="21"/>
      <c r="JO1052" s="21"/>
      <c r="JP1052" s="21"/>
      <c r="JQ1052" s="21"/>
      <c r="JR1052" s="21"/>
      <c r="JS1052" s="21"/>
      <c r="JT1052" s="21"/>
      <c r="JU1052" s="21"/>
      <c r="JV1052" s="21"/>
      <c r="JW1052" s="21"/>
      <c r="JX1052" s="21"/>
      <c r="JY1052" s="21"/>
      <c r="JZ1052" s="21"/>
      <c r="KA1052" s="21"/>
      <c r="KB1052" s="28"/>
    </row>
    <row r="1053" spans="2:288" ht="15" customHeight="1" x14ac:dyDescent="0.25">
      <c r="B1053" s="1590" t="s">
        <v>256</v>
      </c>
      <c r="C1053" s="1588" t="str">
        <v/>
      </c>
      <c r="D1053" s="1588" t="str">
        <v/>
      </c>
      <c r="E1053" s="1588" t="str">
        <v/>
      </c>
      <c r="F1053" s="1588" t="str">
        <v/>
      </c>
      <c r="G1053" s="1588" t="str">
        <v/>
      </c>
      <c r="H1053" s="21"/>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8"/>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8"/>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c r="GI1053" s="21"/>
      <c r="GJ1053" s="21"/>
      <c r="GK1053" s="21"/>
      <c r="GL1053" s="21"/>
      <c r="GM1053" s="21"/>
      <c r="GN1053" s="21"/>
      <c r="GO1053" s="21"/>
      <c r="GP1053" s="21"/>
      <c r="GQ1053" s="21"/>
      <c r="GR1053" s="21"/>
      <c r="GS1053" s="21"/>
      <c r="GT1053" s="21"/>
      <c r="GU1053" s="21"/>
      <c r="GV1053" s="21"/>
      <c r="GW1053" s="21"/>
      <c r="GX1053" s="21"/>
      <c r="GY1053" s="21"/>
      <c r="GZ1053" s="21"/>
      <c r="HA1053" s="21"/>
      <c r="HB1053" s="21"/>
      <c r="HC1053" s="21"/>
      <c r="HD1053" s="21"/>
      <c r="HE1053" s="21"/>
      <c r="HF1053" s="21"/>
      <c r="HG1053" s="21"/>
      <c r="HH1053" s="21"/>
      <c r="HI1053" s="21"/>
      <c r="HJ1053" s="21"/>
      <c r="HK1053" s="21"/>
      <c r="HL1053" s="21"/>
      <c r="HM1053" s="21"/>
      <c r="HN1053" s="21"/>
      <c r="HO1053" s="21"/>
      <c r="HP1053" s="21"/>
      <c r="HQ1053" s="21"/>
      <c r="HR1053" s="21"/>
      <c r="HS1053" s="21"/>
      <c r="HT1053" s="21"/>
      <c r="HU1053" s="21"/>
      <c r="HV1053" s="21"/>
      <c r="HW1053" s="21"/>
      <c r="HX1053" s="21"/>
      <c r="HY1053" s="21"/>
      <c r="HZ1053" s="21"/>
      <c r="IA1053" s="21"/>
      <c r="IB1053" s="21"/>
      <c r="IC1053" s="21"/>
      <c r="ID1053" s="21"/>
      <c r="IE1053" s="21"/>
      <c r="IF1053" s="21"/>
      <c r="IG1053" s="21"/>
      <c r="IH1053" s="21"/>
      <c r="II1053" s="21"/>
      <c r="IJ1053" s="21"/>
      <c r="IK1053" s="21"/>
      <c r="IL1053" s="21"/>
      <c r="IM1053" s="21"/>
      <c r="IN1053" s="21"/>
      <c r="IO1053" s="21"/>
      <c r="IP1053" s="21"/>
      <c r="IQ1053" s="21"/>
      <c r="IR1053" s="21"/>
      <c r="IS1053" s="21"/>
      <c r="IT1053" s="21"/>
      <c r="IU1053" s="21"/>
      <c r="IV1053" s="21"/>
      <c r="IW1053" s="21"/>
      <c r="IX1053" s="21"/>
      <c r="IY1053" s="21"/>
      <c r="IZ1053" s="21"/>
      <c r="JA1053" s="21"/>
      <c r="JB1053" s="21"/>
      <c r="JC1053" s="21"/>
      <c r="JD1053" s="21"/>
      <c r="JE1053" s="21"/>
      <c r="JF1053" s="21"/>
      <c r="JG1053" s="28"/>
      <c r="JH1053" s="21"/>
      <c r="JI1053" s="21"/>
      <c r="JJ1053" s="21"/>
      <c r="JK1053" s="21"/>
      <c r="JL1053" s="21"/>
      <c r="JM1053" s="21"/>
      <c r="JN1053" s="21"/>
      <c r="JO1053" s="21"/>
      <c r="JP1053" s="21"/>
      <c r="JQ1053" s="21"/>
      <c r="JR1053" s="21"/>
      <c r="JS1053" s="21"/>
      <c r="JT1053" s="21"/>
      <c r="JU1053" s="21"/>
      <c r="JV1053" s="21"/>
      <c r="JW1053" s="21"/>
      <c r="JX1053" s="21"/>
      <c r="JY1053" s="21"/>
      <c r="JZ1053" s="21"/>
      <c r="KA1053" s="21"/>
      <c r="KB1053" s="28"/>
    </row>
    <row r="1054" spans="2:288" ht="15" customHeight="1" x14ac:dyDescent="0.25">
      <c r="B1054" s="1590" t="s">
        <v>257</v>
      </c>
      <c r="C1054" s="1588" t="str">
        <v/>
      </c>
      <c r="D1054" s="1588" t="str">
        <v/>
      </c>
      <c r="E1054" s="1588" t="str">
        <v/>
      </c>
      <c r="F1054" s="1588" t="str">
        <v/>
      </c>
      <c r="G1054" s="1588" t="str">
        <v/>
      </c>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8"/>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8"/>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c r="GI1054" s="21"/>
      <c r="GJ1054" s="21"/>
      <c r="GK1054" s="21"/>
      <c r="GL1054" s="21"/>
      <c r="GM1054" s="21"/>
      <c r="GN1054" s="21"/>
      <c r="GO1054" s="21"/>
      <c r="GP1054" s="21"/>
      <c r="GQ1054" s="21"/>
      <c r="GR1054" s="21"/>
      <c r="GS1054" s="21"/>
      <c r="GT1054" s="21"/>
      <c r="GU1054" s="21"/>
      <c r="GV1054" s="21"/>
      <c r="GW1054" s="21"/>
      <c r="GX1054" s="21"/>
      <c r="GY1054" s="21"/>
      <c r="GZ1054" s="21"/>
      <c r="HA1054" s="21"/>
      <c r="HB1054" s="21"/>
      <c r="HC1054" s="21"/>
      <c r="HD1054" s="21"/>
      <c r="HE1054" s="21"/>
      <c r="HF1054" s="21"/>
      <c r="HG1054" s="21"/>
      <c r="HH1054" s="21"/>
      <c r="HI1054" s="21"/>
      <c r="HJ1054" s="21"/>
      <c r="HK1054" s="21"/>
      <c r="HL1054" s="21"/>
      <c r="HM1054" s="21"/>
      <c r="HN1054" s="21"/>
      <c r="HO1054" s="21"/>
      <c r="HP1054" s="21"/>
      <c r="HQ1054" s="21"/>
      <c r="HR1054" s="21"/>
      <c r="HS1054" s="21"/>
      <c r="HT1054" s="21"/>
      <c r="HU1054" s="21"/>
      <c r="HV1054" s="21"/>
      <c r="HW1054" s="21"/>
      <c r="HX1054" s="21"/>
      <c r="HY1054" s="21"/>
      <c r="HZ1054" s="21"/>
      <c r="IA1054" s="21"/>
      <c r="IB1054" s="21"/>
      <c r="IC1054" s="21"/>
      <c r="ID1054" s="21"/>
      <c r="IE1054" s="21"/>
      <c r="IF1054" s="21"/>
      <c r="IG1054" s="21"/>
      <c r="IH1054" s="21"/>
      <c r="II1054" s="21"/>
      <c r="IJ1054" s="21"/>
      <c r="IK1054" s="21"/>
      <c r="IL1054" s="21"/>
      <c r="IM1054" s="21"/>
      <c r="IN1054" s="21"/>
      <c r="IO1054" s="21"/>
      <c r="IP1054" s="21"/>
      <c r="IQ1054" s="21"/>
      <c r="IR1054" s="21"/>
      <c r="IS1054" s="21"/>
      <c r="IT1054" s="21"/>
      <c r="IU1054" s="21"/>
      <c r="IV1054" s="21"/>
      <c r="IW1054" s="21"/>
      <c r="IX1054" s="21"/>
      <c r="IY1054" s="21"/>
      <c r="IZ1054" s="21"/>
      <c r="JA1054" s="21"/>
      <c r="JB1054" s="21"/>
      <c r="JC1054" s="21"/>
      <c r="JD1054" s="21"/>
      <c r="JE1054" s="21"/>
      <c r="JF1054" s="21"/>
      <c r="JG1054" s="28"/>
      <c r="JH1054" s="21"/>
      <c r="JI1054" s="21"/>
      <c r="JJ1054" s="21"/>
      <c r="JK1054" s="21"/>
      <c r="JL1054" s="21"/>
      <c r="JM1054" s="21"/>
      <c r="JN1054" s="21"/>
      <c r="JO1054" s="21"/>
      <c r="JP1054" s="21"/>
      <c r="JQ1054" s="21"/>
      <c r="JR1054" s="21"/>
      <c r="JS1054" s="21"/>
      <c r="JT1054" s="21"/>
      <c r="JU1054" s="21"/>
      <c r="JV1054" s="21"/>
      <c r="JW1054" s="21"/>
      <c r="JX1054" s="21"/>
      <c r="JY1054" s="21"/>
      <c r="JZ1054" s="21"/>
      <c r="KA1054" s="21"/>
      <c r="KB1054" s="28"/>
    </row>
    <row r="1055" spans="2:288" ht="15" customHeight="1" x14ac:dyDescent="0.25">
      <c r="B1055" s="1590" t="s">
        <v>258</v>
      </c>
      <c r="C1055" s="1588" t="str">
        <v/>
      </c>
      <c r="D1055" s="1588" t="str">
        <v/>
      </c>
      <c r="E1055" s="1588" t="str">
        <v/>
      </c>
      <c r="F1055" s="1588" t="str">
        <v/>
      </c>
      <c r="G1055" s="1588" t="str">
        <v/>
      </c>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8"/>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8"/>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c r="GI1055" s="21"/>
      <c r="GJ1055" s="21"/>
      <c r="GK1055" s="21"/>
      <c r="GL1055" s="21"/>
      <c r="GM1055" s="21"/>
      <c r="GN1055" s="21"/>
      <c r="GO1055" s="21"/>
      <c r="GP1055" s="21"/>
      <c r="GQ1055" s="21"/>
      <c r="GR1055" s="21"/>
      <c r="GS1055" s="21"/>
      <c r="GT1055" s="21"/>
      <c r="GU1055" s="21"/>
      <c r="GV1055" s="21"/>
      <c r="GW1055" s="21"/>
      <c r="GX1055" s="21"/>
      <c r="GY1055" s="21"/>
      <c r="GZ1055" s="21"/>
      <c r="HA1055" s="21"/>
      <c r="HB1055" s="21"/>
      <c r="HC1055" s="21"/>
      <c r="HD1055" s="21"/>
      <c r="HE1055" s="21"/>
      <c r="HF1055" s="21"/>
      <c r="HG1055" s="21"/>
      <c r="HH1055" s="21"/>
      <c r="HI1055" s="21"/>
      <c r="HJ1055" s="21"/>
      <c r="HK1055" s="21"/>
      <c r="HL1055" s="21"/>
      <c r="HM1055" s="21"/>
      <c r="HN1055" s="21"/>
      <c r="HO1055" s="21"/>
      <c r="HP1055" s="21"/>
      <c r="HQ1055" s="21"/>
      <c r="HR1055" s="21"/>
      <c r="HS1055" s="21"/>
      <c r="HT1055" s="21"/>
      <c r="HU1055" s="21"/>
      <c r="HV1055" s="21"/>
      <c r="HW1055" s="21"/>
      <c r="HX1055" s="21"/>
      <c r="HY1055" s="21"/>
      <c r="HZ1055" s="21"/>
      <c r="IA1055" s="21"/>
      <c r="IB1055" s="21"/>
      <c r="IC1055" s="21"/>
      <c r="ID1055" s="21"/>
      <c r="IE1055" s="21"/>
      <c r="IF1055" s="21"/>
      <c r="IG1055" s="21"/>
      <c r="IH1055" s="21"/>
      <c r="II1055" s="21"/>
      <c r="IJ1055" s="21"/>
      <c r="IK1055" s="21"/>
      <c r="IL1055" s="21"/>
      <c r="IM1055" s="21"/>
      <c r="IN1055" s="21"/>
      <c r="IO1055" s="21"/>
      <c r="IP1055" s="21"/>
      <c r="IQ1055" s="21"/>
      <c r="IR1055" s="21"/>
      <c r="IS1055" s="21"/>
      <c r="IT1055" s="21"/>
      <c r="IU1055" s="21"/>
      <c r="IV1055" s="21"/>
      <c r="IW1055" s="21"/>
      <c r="IX1055" s="21"/>
      <c r="IY1055" s="21"/>
      <c r="IZ1055" s="21"/>
      <c r="JA1055" s="21"/>
      <c r="JB1055" s="21"/>
      <c r="JC1055" s="21"/>
      <c r="JD1055" s="21"/>
      <c r="JE1055" s="21"/>
      <c r="JF1055" s="21"/>
      <c r="JG1055" s="28"/>
      <c r="JH1055" s="21"/>
      <c r="JI1055" s="21"/>
      <c r="JJ1055" s="21"/>
      <c r="JK1055" s="21"/>
      <c r="JL1055" s="21"/>
      <c r="JM1055" s="21"/>
      <c r="JN1055" s="21"/>
      <c r="JO1055" s="21"/>
      <c r="JP1055" s="21"/>
      <c r="JQ1055" s="21"/>
      <c r="JR1055" s="21"/>
      <c r="JS1055" s="21"/>
      <c r="JT1055" s="21"/>
      <c r="JU1055" s="21"/>
      <c r="JV1055" s="21"/>
      <c r="JW1055" s="21"/>
      <c r="JX1055" s="21"/>
      <c r="JY1055" s="21"/>
      <c r="JZ1055" s="21"/>
      <c r="KA1055" s="21"/>
      <c r="KB1055" s="28"/>
    </row>
    <row r="1056" spans="2:288" ht="15" customHeight="1" x14ac:dyDescent="0.25">
      <c r="B1056" s="1590" t="s">
        <v>259</v>
      </c>
      <c r="C1056" s="1588" t="str">
        <v/>
      </c>
      <c r="D1056" s="1588" t="str">
        <v/>
      </c>
      <c r="E1056" s="1588" t="str">
        <v/>
      </c>
      <c r="F1056" s="1588" t="str">
        <v/>
      </c>
      <c r="G1056" s="1588" t="str">
        <v/>
      </c>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8"/>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8"/>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c r="GI1056" s="21"/>
      <c r="GJ1056" s="21"/>
      <c r="GK1056" s="21"/>
      <c r="GL1056" s="21"/>
      <c r="GM1056" s="21"/>
      <c r="GN1056" s="21"/>
      <c r="GO1056" s="21"/>
      <c r="GP1056" s="21"/>
      <c r="GQ1056" s="21"/>
      <c r="GR1056" s="21"/>
      <c r="GS1056" s="21"/>
      <c r="GT1056" s="21"/>
      <c r="GU1056" s="21"/>
      <c r="GV1056" s="21"/>
      <c r="GW1056" s="21"/>
      <c r="GX1056" s="21"/>
      <c r="GY1056" s="21"/>
      <c r="GZ1056" s="21"/>
      <c r="HA1056" s="21"/>
      <c r="HB1056" s="21"/>
      <c r="HC1056" s="21"/>
      <c r="HD1056" s="21"/>
      <c r="HE1056" s="21"/>
      <c r="HF1056" s="21"/>
      <c r="HG1056" s="21"/>
      <c r="HH1056" s="21"/>
      <c r="HI1056" s="21"/>
      <c r="HJ1056" s="21"/>
      <c r="HK1056" s="21"/>
      <c r="HL1056" s="21"/>
      <c r="HM1056" s="21"/>
      <c r="HN1056" s="21"/>
      <c r="HO1056" s="21"/>
      <c r="HP1056" s="21"/>
      <c r="HQ1056" s="21"/>
      <c r="HR1056" s="21"/>
      <c r="HS1056" s="21"/>
      <c r="HT1056" s="21"/>
      <c r="HU1056" s="21"/>
      <c r="HV1056" s="21"/>
      <c r="HW1056" s="21"/>
      <c r="HX1056" s="21"/>
      <c r="HY1056" s="21"/>
      <c r="HZ1056" s="21"/>
      <c r="IA1056" s="21"/>
      <c r="IB1056" s="21"/>
      <c r="IC1056" s="21"/>
      <c r="ID1056" s="21"/>
      <c r="IE1056" s="21"/>
      <c r="IF1056" s="21"/>
      <c r="IG1056" s="21"/>
      <c r="IH1056" s="21"/>
      <c r="II1056" s="21"/>
      <c r="IJ1056" s="21"/>
      <c r="IK1056" s="21"/>
      <c r="IL1056" s="21"/>
      <c r="IM1056" s="21"/>
      <c r="IN1056" s="21"/>
      <c r="IO1056" s="21"/>
      <c r="IP1056" s="21"/>
      <c r="IQ1056" s="21"/>
      <c r="IR1056" s="21"/>
      <c r="IS1056" s="21"/>
      <c r="IT1056" s="21"/>
      <c r="IU1056" s="21"/>
      <c r="IV1056" s="21"/>
      <c r="IW1056" s="21"/>
      <c r="IX1056" s="21"/>
      <c r="IY1056" s="21"/>
      <c r="IZ1056" s="21"/>
      <c r="JA1056" s="21"/>
      <c r="JB1056" s="21"/>
      <c r="JC1056" s="21"/>
      <c r="JD1056" s="21"/>
      <c r="JE1056" s="21"/>
      <c r="JF1056" s="21"/>
      <c r="JG1056" s="28"/>
      <c r="JH1056" s="21"/>
      <c r="JI1056" s="21"/>
      <c r="JJ1056" s="21"/>
      <c r="JK1056" s="21"/>
      <c r="JL1056" s="21"/>
      <c r="JM1056" s="21"/>
      <c r="JN1056" s="21"/>
      <c r="JO1056" s="21"/>
      <c r="JP1056" s="21"/>
      <c r="JQ1056" s="21"/>
      <c r="JR1056" s="21"/>
      <c r="JS1056" s="21"/>
      <c r="JT1056" s="21"/>
      <c r="JU1056" s="21"/>
      <c r="JV1056" s="21"/>
      <c r="JW1056" s="21"/>
      <c r="JX1056" s="21"/>
      <c r="JY1056" s="21"/>
      <c r="JZ1056" s="21"/>
      <c r="KA1056" s="21"/>
      <c r="KB1056" s="28"/>
    </row>
    <row r="1057" spans="2:288" ht="15" customHeight="1" x14ac:dyDescent="0.25">
      <c r="B1057" s="1590" t="s">
        <v>260</v>
      </c>
      <c r="C1057" s="1588" t="str">
        <v/>
      </c>
      <c r="D1057" s="1588" t="str">
        <v/>
      </c>
      <c r="E1057" s="1588" t="str">
        <v/>
      </c>
      <c r="F1057" s="1588" t="str">
        <v/>
      </c>
      <c r="G1057" s="1588" t="str">
        <v/>
      </c>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8"/>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8"/>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c r="GI1057" s="21"/>
      <c r="GJ1057" s="21"/>
      <c r="GK1057" s="21"/>
      <c r="GL1057" s="21"/>
      <c r="GM1057" s="21"/>
      <c r="GN1057" s="21"/>
      <c r="GO1057" s="21"/>
      <c r="GP1057" s="21"/>
      <c r="GQ1057" s="21"/>
      <c r="GR1057" s="21"/>
      <c r="GS1057" s="21"/>
      <c r="GT1057" s="21"/>
      <c r="GU1057" s="21"/>
      <c r="GV1057" s="21"/>
      <c r="GW1057" s="21"/>
      <c r="GX1057" s="21"/>
      <c r="GY1057" s="21"/>
      <c r="GZ1057" s="21"/>
      <c r="HA1057" s="21"/>
      <c r="HB1057" s="21"/>
      <c r="HC1057" s="21"/>
      <c r="HD1057" s="21"/>
      <c r="HE1057" s="21"/>
      <c r="HF1057" s="21"/>
      <c r="HG1057" s="21"/>
      <c r="HH1057" s="21"/>
      <c r="HI1057" s="21"/>
      <c r="HJ1057" s="21"/>
      <c r="HK1057" s="21"/>
      <c r="HL1057" s="21"/>
      <c r="HM1057" s="21"/>
      <c r="HN1057" s="21"/>
      <c r="HO1057" s="21"/>
      <c r="HP1057" s="21"/>
      <c r="HQ1057" s="21"/>
      <c r="HR1057" s="21"/>
      <c r="HS1057" s="21"/>
      <c r="HT1057" s="21"/>
      <c r="HU1057" s="21"/>
      <c r="HV1057" s="21"/>
      <c r="HW1057" s="21"/>
      <c r="HX1057" s="21"/>
      <c r="HY1057" s="21"/>
      <c r="HZ1057" s="21"/>
      <c r="IA1057" s="21"/>
      <c r="IB1057" s="21"/>
      <c r="IC1057" s="21"/>
      <c r="ID1057" s="21"/>
      <c r="IE1057" s="21"/>
      <c r="IF1057" s="21"/>
      <c r="IG1057" s="21"/>
      <c r="IH1057" s="21"/>
      <c r="II1057" s="21"/>
      <c r="IJ1057" s="21"/>
      <c r="IK1057" s="21"/>
      <c r="IL1057" s="21"/>
      <c r="IM1057" s="21"/>
      <c r="IN1057" s="21"/>
      <c r="IO1057" s="21"/>
      <c r="IP1057" s="21"/>
      <c r="IQ1057" s="21"/>
      <c r="IR1057" s="21"/>
      <c r="IS1057" s="21"/>
      <c r="IT1057" s="21"/>
      <c r="IU1057" s="21"/>
      <c r="IV1057" s="21"/>
      <c r="IW1057" s="21"/>
      <c r="IX1057" s="21"/>
      <c r="IY1057" s="21"/>
      <c r="IZ1057" s="21"/>
      <c r="JA1057" s="21"/>
      <c r="JB1057" s="21"/>
      <c r="JC1057" s="21"/>
      <c r="JD1057" s="21"/>
      <c r="JE1057" s="21"/>
      <c r="JF1057" s="21"/>
      <c r="JG1057" s="28"/>
      <c r="JH1057" s="21"/>
      <c r="JI1057" s="21"/>
      <c r="JJ1057" s="21"/>
      <c r="JK1057" s="21"/>
      <c r="JL1057" s="21"/>
      <c r="JM1057" s="21"/>
      <c r="JN1057" s="21"/>
      <c r="JO1057" s="21"/>
      <c r="JP1057" s="21"/>
      <c r="JQ1057" s="21"/>
      <c r="JR1057" s="21"/>
      <c r="JS1057" s="21"/>
      <c r="JT1057" s="21"/>
      <c r="JU1057" s="21"/>
      <c r="JV1057" s="21"/>
      <c r="JW1057" s="21"/>
      <c r="JX1057" s="21"/>
      <c r="JY1057" s="21"/>
      <c r="JZ1057" s="21"/>
      <c r="KA1057" s="21"/>
      <c r="KB1057" s="28"/>
    </row>
    <row r="1058" spans="2:288" ht="15" customHeight="1" x14ac:dyDescent="0.25">
      <c r="B1058" s="1590" t="s">
        <v>261</v>
      </c>
      <c r="C1058" s="1588" t="str">
        <v/>
      </c>
      <c r="D1058" s="1588" t="str">
        <v/>
      </c>
      <c r="E1058" s="1588" t="str">
        <v/>
      </c>
      <c r="F1058" s="1588" t="str">
        <v/>
      </c>
      <c r="G1058" s="1588" t="str">
        <v/>
      </c>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8"/>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8"/>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c r="GI1058" s="21"/>
      <c r="GJ1058" s="21"/>
      <c r="GK1058" s="21"/>
      <c r="GL1058" s="21"/>
      <c r="GM1058" s="21"/>
      <c r="GN1058" s="21"/>
      <c r="GO1058" s="21"/>
      <c r="GP1058" s="21"/>
      <c r="GQ1058" s="21"/>
      <c r="GR1058" s="21"/>
      <c r="GS1058" s="21"/>
      <c r="GT1058" s="21"/>
      <c r="GU1058" s="21"/>
      <c r="GV1058" s="21"/>
      <c r="GW1058" s="21"/>
      <c r="GX1058" s="21"/>
      <c r="GY1058" s="21"/>
      <c r="GZ1058" s="21"/>
      <c r="HA1058" s="21"/>
      <c r="HB1058" s="21"/>
      <c r="HC1058" s="21"/>
      <c r="HD1058" s="21"/>
      <c r="HE1058" s="21"/>
      <c r="HF1058" s="21"/>
      <c r="HG1058" s="21"/>
      <c r="HH1058" s="21"/>
      <c r="HI1058" s="21"/>
      <c r="HJ1058" s="21"/>
      <c r="HK1058" s="21"/>
      <c r="HL1058" s="21"/>
      <c r="HM1058" s="21"/>
      <c r="HN1058" s="21"/>
      <c r="HO1058" s="21"/>
      <c r="HP1058" s="21"/>
      <c r="HQ1058" s="21"/>
      <c r="HR1058" s="21"/>
      <c r="HS1058" s="21"/>
      <c r="HT1058" s="21"/>
      <c r="HU1058" s="21"/>
      <c r="HV1058" s="21"/>
      <c r="HW1058" s="21"/>
      <c r="HX1058" s="21"/>
      <c r="HY1058" s="21"/>
      <c r="HZ1058" s="21"/>
      <c r="IA1058" s="21"/>
      <c r="IB1058" s="21"/>
      <c r="IC1058" s="21"/>
      <c r="ID1058" s="21"/>
      <c r="IE1058" s="21"/>
      <c r="IF1058" s="21"/>
      <c r="IG1058" s="21"/>
      <c r="IH1058" s="21"/>
      <c r="II1058" s="21"/>
      <c r="IJ1058" s="21"/>
      <c r="IK1058" s="21"/>
      <c r="IL1058" s="21"/>
      <c r="IM1058" s="21"/>
      <c r="IN1058" s="21"/>
      <c r="IO1058" s="21"/>
      <c r="IP1058" s="21"/>
      <c r="IQ1058" s="21"/>
      <c r="IR1058" s="21"/>
      <c r="IS1058" s="21"/>
      <c r="IT1058" s="21"/>
      <c r="IU1058" s="21"/>
      <c r="IV1058" s="21"/>
      <c r="IW1058" s="21"/>
      <c r="IX1058" s="21"/>
      <c r="IY1058" s="21"/>
      <c r="IZ1058" s="21"/>
      <c r="JA1058" s="21"/>
      <c r="JB1058" s="21"/>
      <c r="JC1058" s="21"/>
      <c r="JD1058" s="21"/>
      <c r="JE1058" s="21"/>
      <c r="JF1058" s="21"/>
      <c r="JG1058" s="28"/>
      <c r="JH1058" s="21"/>
      <c r="JI1058" s="21"/>
      <c r="JJ1058" s="21"/>
      <c r="JK1058" s="21"/>
      <c r="JL1058" s="21"/>
      <c r="JM1058" s="21"/>
      <c r="JN1058" s="21"/>
      <c r="JO1058" s="21"/>
      <c r="JP1058" s="21"/>
      <c r="JQ1058" s="21"/>
      <c r="JR1058" s="21"/>
      <c r="JS1058" s="21"/>
      <c r="JT1058" s="21"/>
      <c r="JU1058" s="21"/>
      <c r="JV1058" s="21"/>
      <c r="JW1058" s="21"/>
      <c r="JX1058" s="21"/>
      <c r="JY1058" s="21"/>
      <c r="JZ1058" s="21"/>
      <c r="KA1058" s="21"/>
      <c r="KB1058" s="28"/>
    </row>
    <row r="1059" spans="2:288" ht="15" customHeight="1" x14ac:dyDescent="0.25">
      <c r="B1059" s="1590" t="s">
        <v>262</v>
      </c>
      <c r="C1059" s="1588" t="str">
        <v/>
      </c>
      <c r="D1059" s="1588" t="str">
        <v/>
      </c>
      <c r="E1059" s="1588" t="str">
        <v/>
      </c>
      <c r="F1059" s="1588" t="str">
        <v/>
      </c>
      <c r="G1059" s="1588" t="str">
        <v/>
      </c>
      <c r="H1059" s="21"/>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8"/>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8"/>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c r="GI1059" s="21"/>
      <c r="GJ1059" s="21"/>
      <c r="GK1059" s="21"/>
      <c r="GL1059" s="21"/>
      <c r="GM1059" s="21"/>
      <c r="GN1059" s="21"/>
      <c r="GO1059" s="21"/>
      <c r="GP1059" s="21"/>
      <c r="GQ1059" s="21"/>
      <c r="GR1059" s="21"/>
      <c r="GS1059" s="21"/>
      <c r="GT1059" s="21"/>
      <c r="GU1059" s="21"/>
      <c r="GV1059" s="21"/>
      <c r="GW1059" s="21"/>
      <c r="GX1059" s="21"/>
      <c r="GY1059" s="21"/>
      <c r="GZ1059" s="21"/>
      <c r="HA1059" s="21"/>
      <c r="HB1059" s="21"/>
      <c r="HC1059" s="21"/>
      <c r="HD1059" s="21"/>
      <c r="HE1059" s="21"/>
      <c r="HF1059" s="21"/>
      <c r="HG1059" s="21"/>
      <c r="HH1059" s="21"/>
      <c r="HI1059" s="21"/>
      <c r="HJ1059" s="21"/>
      <c r="HK1059" s="21"/>
      <c r="HL1059" s="21"/>
      <c r="HM1059" s="21"/>
      <c r="HN1059" s="21"/>
      <c r="HO1059" s="21"/>
      <c r="HP1059" s="21"/>
      <c r="HQ1059" s="21"/>
      <c r="HR1059" s="21"/>
      <c r="HS1059" s="21"/>
      <c r="HT1059" s="21"/>
      <c r="HU1059" s="21"/>
      <c r="HV1059" s="21"/>
      <c r="HW1059" s="21"/>
      <c r="HX1059" s="21"/>
      <c r="HY1059" s="21"/>
      <c r="HZ1059" s="21"/>
      <c r="IA1059" s="21"/>
      <c r="IB1059" s="21"/>
      <c r="IC1059" s="21"/>
      <c r="ID1059" s="21"/>
      <c r="IE1059" s="21"/>
      <c r="IF1059" s="21"/>
      <c r="IG1059" s="21"/>
      <c r="IH1059" s="21"/>
      <c r="II1059" s="21"/>
      <c r="IJ1059" s="21"/>
      <c r="IK1059" s="21"/>
      <c r="IL1059" s="21"/>
      <c r="IM1059" s="21"/>
      <c r="IN1059" s="21"/>
      <c r="IO1059" s="21"/>
      <c r="IP1059" s="21"/>
      <c r="IQ1059" s="21"/>
      <c r="IR1059" s="21"/>
      <c r="IS1059" s="21"/>
      <c r="IT1059" s="21"/>
      <c r="IU1059" s="21"/>
      <c r="IV1059" s="21"/>
      <c r="IW1059" s="21"/>
      <c r="IX1059" s="21"/>
      <c r="IY1059" s="21"/>
      <c r="IZ1059" s="21"/>
      <c r="JA1059" s="21"/>
      <c r="JB1059" s="21"/>
      <c r="JC1059" s="21"/>
      <c r="JD1059" s="21"/>
      <c r="JE1059" s="21"/>
      <c r="JF1059" s="21"/>
      <c r="JG1059" s="28"/>
      <c r="JH1059" s="21"/>
      <c r="JI1059" s="21"/>
      <c r="JJ1059" s="21"/>
      <c r="JK1059" s="21"/>
      <c r="JL1059" s="21"/>
      <c r="JM1059" s="21"/>
      <c r="JN1059" s="21"/>
      <c r="JO1059" s="21"/>
      <c r="JP1059" s="21"/>
      <c r="JQ1059" s="21"/>
      <c r="JR1059" s="21"/>
      <c r="JS1059" s="21"/>
      <c r="JT1059" s="21"/>
      <c r="JU1059" s="21"/>
      <c r="JV1059" s="21"/>
      <c r="JW1059" s="21"/>
      <c r="JX1059" s="21"/>
      <c r="JY1059" s="21"/>
      <c r="JZ1059" s="21"/>
      <c r="KA1059" s="21"/>
      <c r="KB1059" s="28"/>
    </row>
    <row r="1060" spans="2:288" ht="15" customHeight="1" x14ac:dyDescent="0.25">
      <c r="B1060" s="1590" t="s">
        <v>263</v>
      </c>
      <c r="C1060" s="1588" t="str">
        <v/>
      </c>
      <c r="D1060" s="1588" t="str">
        <v/>
      </c>
      <c r="E1060" s="1588" t="str">
        <v/>
      </c>
      <c r="F1060" s="1588" t="str">
        <v/>
      </c>
      <c r="G1060" s="1588" t="str">
        <v/>
      </c>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8"/>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8"/>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c r="GI1060" s="21"/>
      <c r="GJ1060" s="21"/>
      <c r="GK1060" s="21"/>
      <c r="GL1060" s="21"/>
      <c r="GM1060" s="21"/>
      <c r="GN1060" s="21"/>
      <c r="GO1060" s="21"/>
      <c r="GP1060" s="21"/>
      <c r="GQ1060" s="21"/>
      <c r="GR1060" s="21"/>
      <c r="GS1060" s="21"/>
      <c r="GT1060" s="21"/>
      <c r="GU1060" s="21"/>
      <c r="GV1060" s="21"/>
      <c r="GW1060" s="21"/>
      <c r="GX1060" s="21"/>
      <c r="GY1060" s="21"/>
      <c r="GZ1060" s="21"/>
      <c r="HA1060" s="21"/>
      <c r="HB1060" s="21"/>
      <c r="HC1060" s="21"/>
      <c r="HD1060" s="21"/>
      <c r="HE1060" s="21"/>
      <c r="HF1060" s="21"/>
      <c r="HG1060" s="21"/>
      <c r="HH1060" s="21"/>
      <c r="HI1060" s="21"/>
      <c r="HJ1060" s="21"/>
      <c r="HK1060" s="21"/>
      <c r="HL1060" s="21"/>
      <c r="HM1060" s="21"/>
      <c r="HN1060" s="21"/>
      <c r="HO1060" s="21"/>
      <c r="HP1060" s="21"/>
      <c r="HQ1060" s="21"/>
      <c r="HR1060" s="21"/>
      <c r="HS1060" s="21"/>
      <c r="HT1060" s="21"/>
      <c r="HU1060" s="21"/>
      <c r="HV1060" s="21"/>
      <c r="HW1060" s="21"/>
      <c r="HX1060" s="21"/>
      <c r="HY1060" s="21"/>
      <c r="HZ1060" s="21"/>
      <c r="IA1060" s="21"/>
      <c r="IB1060" s="21"/>
      <c r="IC1060" s="21"/>
      <c r="ID1060" s="21"/>
      <c r="IE1060" s="21"/>
      <c r="IF1060" s="21"/>
      <c r="IG1060" s="21"/>
      <c r="IH1060" s="21"/>
      <c r="II1060" s="21"/>
      <c r="IJ1060" s="21"/>
      <c r="IK1060" s="21"/>
      <c r="IL1060" s="21"/>
      <c r="IM1060" s="21"/>
      <c r="IN1060" s="21"/>
      <c r="IO1060" s="21"/>
      <c r="IP1060" s="21"/>
      <c r="IQ1060" s="21"/>
      <c r="IR1060" s="21"/>
      <c r="IS1060" s="21"/>
      <c r="IT1060" s="21"/>
      <c r="IU1060" s="21"/>
      <c r="IV1060" s="21"/>
      <c r="IW1060" s="21"/>
      <c r="IX1060" s="21"/>
      <c r="IY1060" s="21"/>
      <c r="IZ1060" s="21"/>
      <c r="JA1060" s="21"/>
      <c r="JB1060" s="21"/>
      <c r="JC1060" s="21"/>
      <c r="JD1060" s="21"/>
      <c r="JE1060" s="21"/>
      <c r="JF1060" s="21"/>
      <c r="JG1060" s="28"/>
      <c r="JH1060" s="21"/>
      <c r="JI1060" s="21"/>
      <c r="JJ1060" s="21"/>
      <c r="JK1060" s="21"/>
      <c r="JL1060" s="21"/>
      <c r="JM1060" s="21"/>
      <c r="JN1060" s="21"/>
      <c r="JO1060" s="21"/>
      <c r="JP1060" s="21"/>
      <c r="JQ1060" s="21"/>
      <c r="JR1060" s="21"/>
      <c r="JS1060" s="21"/>
      <c r="JT1060" s="21"/>
      <c r="JU1060" s="21"/>
      <c r="JV1060" s="21"/>
      <c r="JW1060" s="21"/>
      <c r="JX1060" s="21"/>
      <c r="JY1060" s="21"/>
      <c r="JZ1060" s="21"/>
      <c r="KA1060" s="21"/>
      <c r="KB1060" s="28"/>
    </row>
    <row r="1061" spans="2:288" ht="15" customHeight="1" x14ac:dyDescent="0.25">
      <c r="B1061" s="1590" t="s">
        <v>264</v>
      </c>
      <c r="C1061" s="1588" t="str">
        <v/>
      </c>
      <c r="D1061" s="1588" t="str">
        <v/>
      </c>
      <c r="E1061" s="1588" t="str">
        <v/>
      </c>
      <c r="F1061" s="1588" t="str">
        <v/>
      </c>
      <c r="G1061" s="1588" t="str">
        <v/>
      </c>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8"/>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8"/>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c r="GI1061" s="21"/>
      <c r="GJ1061" s="21"/>
      <c r="GK1061" s="21"/>
      <c r="GL1061" s="21"/>
      <c r="GM1061" s="21"/>
      <c r="GN1061" s="21"/>
      <c r="GO1061" s="21"/>
      <c r="GP1061" s="21"/>
      <c r="GQ1061" s="21"/>
      <c r="GR1061" s="21"/>
      <c r="GS1061" s="21"/>
      <c r="GT1061" s="21"/>
      <c r="GU1061" s="21"/>
      <c r="GV1061" s="21"/>
      <c r="GW1061" s="21"/>
      <c r="GX1061" s="21"/>
      <c r="GY1061" s="21"/>
      <c r="GZ1061" s="21"/>
      <c r="HA1061" s="21"/>
      <c r="HB1061" s="21"/>
      <c r="HC1061" s="21"/>
      <c r="HD1061" s="21"/>
      <c r="HE1061" s="21"/>
      <c r="HF1061" s="21"/>
      <c r="HG1061" s="21"/>
      <c r="HH1061" s="21"/>
      <c r="HI1061" s="21"/>
      <c r="HJ1061" s="21"/>
      <c r="HK1061" s="21"/>
      <c r="HL1061" s="21"/>
      <c r="HM1061" s="21"/>
      <c r="HN1061" s="21"/>
      <c r="HO1061" s="21"/>
      <c r="HP1061" s="21"/>
      <c r="HQ1061" s="21"/>
      <c r="HR1061" s="21"/>
      <c r="HS1061" s="21"/>
      <c r="HT1061" s="21"/>
      <c r="HU1061" s="21"/>
      <c r="HV1061" s="21"/>
      <c r="HW1061" s="21"/>
      <c r="HX1061" s="21"/>
      <c r="HY1061" s="21"/>
      <c r="HZ1061" s="21"/>
      <c r="IA1061" s="21"/>
      <c r="IB1061" s="21"/>
      <c r="IC1061" s="21"/>
      <c r="ID1061" s="21"/>
      <c r="IE1061" s="21"/>
      <c r="IF1061" s="21"/>
      <c r="IG1061" s="21"/>
      <c r="IH1061" s="21"/>
      <c r="II1061" s="21"/>
      <c r="IJ1061" s="21"/>
      <c r="IK1061" s="21"/>
      <c r="IL1061" s="21"/>
      <c r="IM1061" s="21"/>
      <c r="IN1061" s="21"/>
      <c r="IO1061" s="21"/>
      <c r="IP1061" s="21"/>
      <c r="IQ1061" s="21"/>
      <c r="IR1061" s="21"/>
      <c r="IS1061" s="21"/>
      <c r="IT1061" s="21"/>
      <c r="IU1061" s="21"/>
      <c r="IV1061" s="21"/>
      <c r="IW1061" s="21"/>
      <c r="IX1061" s="21"/>
      <c r="IY1061" s="21"/>
      <c r="IZ1061" s="21"/>
      <c r="JA1061" s="21"/>
      <c r="JB1061" s="21"/>
      <c r="JC1061" s="21"/>
      <c r="JD1061" s="21"/>
      <c r="JE1061" s="21"/>
      <c r="JF1061" s="21"/>
      <c r="JG1061" s="28"/>
      <c r="JH1061" s="21"/>
      <c r="JI1061" s="21"/>
      <c r="JJ1061" s="21"/>
      <c r="JK1061" s="21"/>
      <c r="JL1061" s="21"/>
      <c r="JM1061" s="21"/>
      <c r="JN1061" s="21"/>
      <c r="JO1061" s="21"/>
      <c r="JP1061" s="21"/>
      <c r="JQ1061" s="21"/>
      <c r="JR1061" s="21"/>
      <c r="JS1061" s="21"/>
      <c r="JT1061" s="21"/>
      <c r="JU1061" s="21"/>
      <c r="JV1061" s="21"/>
      <c r="JW1061" s="21"/>
      <c r="JX1061" s="21"/>
      <c r="JY1061" s="21"/>
      <c r="JZ1061" s="21"/>
      <c r="KA1061" s="21"/>
      <c r="KB1061" s="28"/>
    </row>
    <row r="1062" spans="2:288" ht="15" customHeight="1" x14ac:dyDescent="0.25">
      <c r="B1062" s="1590" t="s">
        <v>265</v>
      </c>
      <c r="C1062" s="1588" t="str">
        <v/>
      </c>
      <c r="D1062" s="1588" t="str">
        <v/>
      </c>
      <c r="E1062" s="1588" t="str">
        <v/>
      </c>
      <c r="F1062" s="1588" t="str">
        <v/>
      </c>
      <c r="G1062" s="1588" t="str">
        <v/>
      </c>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8"/>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8"/>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c r="GI1062" s="21"/>
      <c r="GJ1062" s="21"/>
      <c r="GK1062" s="21"/>
      <c r="GL1062" s="21"/>
      <c r="GM1062" s="21"/>
      <c r="GN1062" s="21"/>
      <c r="GO1062" s="21"/>
      <c r="GP1062" s="21"/>
      <c r="GQ1062" s="21"/>
      <c r="GR1062" s="21"/>
      <c r="GS1062" s="21"/>
      <c r="GT1062" s="21"/>
      <c r="GU1062" s="21"/>
      <c r="GV1062" s="21"/>
      <c r="GW1062" s="21"/>
      <c r="GX1062" s="21"/>
      <c r="GY1062" s="21"/>
      <c r="GZ1062" s="21"/>
      <c r="HA1062" s="21"/>
      <c r="HB1062" s="21"/>
      <c r="HC1062" s="21"/>
      <c r="HD1062" s="21"/>
      <c r="HE1062" s="21"/>
      <c r="HF1062" s="21"/>
      <c r="HG1062" s="21"/>
      <c r="HH1062" s="21"/>
      <c r="HI1062" s="21"/>
      <c r="HJ1062" s="21"/>
      <c r="HK1062" s="21"/>
      <c r="HL1062" s="21"/>
      <c r="HM1062" s="21"/>
      <c r="HN1062" s="21"/>
      <c r="HO1062" s="21"/>
      <c r="HP1062" s="21"/>
      <c r="HQ1062" s="21"/>
      <c r="HR1062" s="21"/>
      <c r="HS1062" s="21"/>
      <c r="HT1062" s="21"/>
      <c r="HU1062" s="21"/>
      <c r="HV1062" s="21"/>
      <c r="HW1062" s="21"/>
      <c r="HX1062" s="21"/>
      <c r="HY1062" s="21"/>
      <c r="HZ1062" s="21"/>
      <c r="IA1062" s="21"/>
      <c r="IB1062" s="21"/>
      <c r="IC1062" s="21"/>
      <c r="ID1062" s="21"/>
      <c r="IE1062" s="21"/>
      <c r="IF1062" s="21"/>
      <c r="IG1062" s="21"/>
      <c r="IH1062" s="21"/>
      <c r="II1062" s="21"/>
      <c r="IJ1062" s="21"/>
      <c r="IK1062" s="21"/>
      <c r="IL1062" s="21"/>
      <c r="IM1062" s="21"/>
      <c r="IN1062" s="21"/>
      <c r="IO1062" s="21"/>
      <c r="IP1062" s="21"/>
      <c r="IQ1062" s="21"/>
      <c r="IR1062" s="21"/>
      <c r="IS1062" s="21"/>
      <c r="IT1062" s="21"/>
      <c r="IU1062" s="21"/>
      <c r="IV1062" s="21"/>
      <c r="IW1062" s="21"/>
      <c r="IX1062" s="21"/>
      <c r="IY1062" s="21"/>
      <c r="IZ1062" s="21"/>
      <c r="JA1062" s="21"/>
      <c r="JB1062" s="21"/>
      <c r="JC1062" s="21"/>
      <c r="JD1062" s="21"/>
      <c r="JE1062" s="21"/>
      <c r="JF1062" s="21"/>
      <c r="JG1062" s="28"/>
      <c r="JH1062" s="21"/>
      <c r="JI1062" s="21"/>
      <c r="JJ1062" s="21"/>
      <c r="JK1062" s="21"/>
      <c r="JL1062" s="21"/>
      <c r="JM1062" s="21"/>
      <c r="JN1062" s="21"/>
      <c r="JO1062" s="21"/>
      <c r="JP1062" s="21"/>
      <c r="JQ1062" s="21"/>
      <c r="JR1062" s="21"/>
      <c r="JS1062" s="21"/>
      <c r="JT1062" s="21"/>
      <c r="JU1062" s="21"/>
      <c r="JV1062" s="21"/>
      <c r="JW1062" s="21"/>
      <c r="JX1062" s="21"/>
      <c r="JY1062" s="21"/>
      <c r="JZ1062" s="21"/>
      <c r="KA1062" s="21"/>
      <c r="KB1062" s="28"/>
    </row>
    <row r="1063" spans="2:288" ht="15" customHeight="1" x14ac:dyDescent="0.25">
      <c r="B1063" s="1590" t="s">
        <v>266</v>
      </c>
      <c r="C1063" s="1588" t="str">
        <v/>
      </c>
      <c r="D1063" s="1588" t="str">
        <v/>
      </c>
      <c r="E1063" s="1588" t="str">
        <v/>
      </c>
      <c r="F1063" s="1588" t="str">
        <v/>
      </c>
      <c r="G1063" s="1588" t="str">
        <v/>
      </c>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8"/>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8"/>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c r="GI1063" s="21"/>
      <c r="GJ1063" s="21"/>
      <c r="GK1063" s="21"/>
      <c r="GL1063" s="21"/>
      <c r="GM1063" s="21"/>
      <c r="GN1063" s="21"/>
      <c r="GO1063" s="21"/>
      <c r="GP1063" s="21"/>
      <c r="GQ1063" s="21"/>
      <c r="GR1063" s="21"/>
      <c r="GS1063" s="21"/>
      <c r="GT1063" s="21"/>
      <c r="GU1063" s="21"/>
      <c r="GV1063" s="21"/>
      <c r="GW1063" s="21"/>
      <c r="GX1063" s="21"/>
      <c r="GY1063" s="21"/>
      <c r="GZ1063" s="21"/>
      <c r="HA1063" s="21"/>
      <c r="HB1063" s="21"/>
      <c r="HC1063" s="21"/>
      <c r="HD1063" s="21"/>
      <c r="HE1063" s="21"/>
      <c r="HF1063" s="21"/>
      <c r="HG1063" s="21"/>
      <c r="HH1063" s="21"/>
      <c r="HI1063" s="21"/>
      <c r="HJ1063" s="21"/>
      <c r="HK1063" s="21"/>
      <c r="HL1063" s="21"/>
      <c r="HM1063" s="21"/>
      <c r="HN1063" s="21"/>
      <c r="HO1063" s="21"/>
      <c r="HP1063" s="21"/>
      <c r="HQ1063" s="21"/>
      <c r="HR1063" s="21"/>
      <c r="HS1063" s="21"/>
      <c r="HT1063" s="21"/>
      <c r="HU1063" s="21"/>
      <c r="HV1063" s="21"/>
      <c r="HW1063" s="21"/>
      <c r="HX1063" s="21"/>
      <c r="HY1063" s="21"/>
      <c r="HZ1063" s="21"/>
      <c r="IA1063" s="21"/>
      <c r="IB1063" s="21"/>
      <c r="IC1063" s="21"/>
      <c r="ID1063" s="21"/>
      <c r="IE1063" s="21"/>
      <c r="IF1063" s="21"/>
      <c r="IG1063" s="21"/>
      <c r="IH1063" s="21"/>
      <c r="II1063" s="21"/>
      <c r="IJ1063" s="21"/>
      <c r="IK1063" s="21"/>
      <c r="IL1063" s="21"/>
      <c r="IM1063" s="21"/>
      <c r="IN1063" s="21"/>
      <c r="IO1063" s="21"/>
      <c r="IP1063" s="21"/>
      <c r="IQ1063" s="21"/>
      <c r="IR1063" s="21"/>
      <c r="IS1063" s="21"/>
      <c r="IT1063" s="21"/>
      <c r="IU1063" s="21"/>
      <c r="IV1063" s="21"/>
      <c r="IW1063" s="21"/>
      <c r="IX1063" s="21"/>
      <c r="IY1063" s="21"/>
      <c r="IZ1063" s="21"/>
      <c r="JA1063" s="21"/>
      <c r="JB1063" s="21"/>
      <c r="JC1063" s="21"/>
      <c r="JD1063" s="21"/>
      <c r="JE1063" s="21"/>
      <c r="JF1063" s="21"/>
      <c r="JG1063" s="28"/>
      <c r="JH1063" s="21"/>
      <c r="JI1063" s="21"/>
      <c r="JJ1063" s="21"/>
      <c r="JK1063" s="21"/>
      <c r="JL1063" s="21"/>
      <c r="JM1063" s="21"/>
      <c r="JN1063" s="21"/>
      <c r="JO1063" s="21"/>
      <c r="JP1063" s="21"/>
      <c r="JQ1063" s="21"/>
      <c r="JR1063" s="21"/>
      <c r="JS1063" s="21"/>
      <c r="JT1063" s="21"/>
      <c r="JU1063" s="21"/>
      <c r="JV1063" s="21"/>
      <c r="JW1063" s="21"/>
      <c r="JX1063" s="21"/>
      <c r="JY1063" s="21"/>
      <c r="JZ1063" s="21"/>
      <c r="KA1063" s="21"/>
      <c r="KB1063" s="28"/>
    </row>
    <row r="1064" spans="2:288" ht="15" customHeight="1" x14ac:dyDescent="0.25">
      <c r="B1064" s="1590" t="s">
        <v>267</v>
      </c>
      <c r="C1064" s="1588" t="str">
        <v/>
      </c>
      <c r="D1064" s="1588" t="str">
        <v/>
      </c>
      <c r="E1064" s="1588" t="str">
        <v/>
      </c>
      <c r="F1064" s="1588" t="str">
        <v/>
      </c>
      <c r="G1064" s="1588" t="str">
        <v/>
      </c>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8"/>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8"/>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c r="GI1064" s="21"/>
      <c r="GJ1064" s="21"/>
      <c r="GK1064" s="21"/>
      <c r="GL1064" s="21"/>
      <c r="GM1064" s="21"/>
      <c r="GN1064" s="21"/>
      <c r="GO1064" s="21"/>
      <c r="GP1064" s="21"/>
      <c r="GQ1064" s="21"/>
      <c r="GR1064" s="21"/>
      <c r="GS1064" s="21"/>
      <c r="GT1064" s="21"/>
      <c r="GU1064" s="21"/>
      <c r="GV1064" s="21"/>
      <c r="GW1064" s="21"/>
      <c r="GX1064" s="21"/>
      <c r="GY1064" s="21"/>
      <c r="GZ1064" s="21"/>
      <c r="HA1064" s="21"/>
      <c r="HB1064" s="21"/>
      <c r="HC1064" s="21"/>
      <c r="HD1064" s="21"/>
      <c r="HE1064" s="21"/>
      <c r="HF1064" s="21"/>
      <c r="HG1064" s="21"/>
      <c r="HH1064" s="21"/>
      <c r="HI1064" s="21"/>
      <c r="HJ1064" s="21"/>
      <c r="HK1064" s="21"/>
      <c r="HL1064" s="21"/>
      <c r="HM1064" s="21"/>
      <c r="HN1064" s="21"/>
      <c r="HO1064" s="21"/>
      <c r="HP1064" s="21"/>
      <c r="HQ1064" s="21"/>
      <c r="HR1064" s="21"/>
      <c r="HS1064" s="21"/>
      <c r="HT1064" s="21"/>
      <c r="HU1064" s="21"/>
      <c r="HV1064" s="21"/>
      <c r="HW1064" s="21"/>
      <c r="HX1064" s="21"/>
      <c r="HY1064" s="21"/>
      <c r="HZ1064" s="21"/>
      <c r="IA1064" s="21"/>
      <c r="IB1064" s="21"/>
      <c r="IC1064" s="21"/>
      <c r="ID1064" s="21"/>
      <c r="IE1064" s="21"/>
      <c r="IF1064" s="21"/>
      <c r="IG1064" s="21"/>
      <c r="IH1064" s="21"/>
      <c r="II1064" s="21"/>
      <c r="IJ1064" s="21"/>
      <c r="IK1064" s="21"/>
      <c r="IL1064" s="21"/>
      <c r="IM1064" s="21"/>
      <c r="IN1064" s="21"/>
      <c r="IO1064" s="21"/>
      <c r="IP1064" s="21"/>
      <c r="IQ1064" s="21"/>
      <c r="IR1064" s="21"/>
      <c r="IS1064" s="21"/>
      <c r="IT1064" s="21"/>
      <c r="IU1064" s="21"/>
      <c r="IV1064" s="21"/>
      <c r="IW1064" s="21"/>
      <c r="IX1064" s="21"/>
      <c r="IY1064" s="21"/>
      <c r="IZ1064" s="21"/>
      <c r="JA1064" s="21"/>
      <c r="JB1064" s="21"/>
      <c r="JC1064" s="21"/>
      <c r="JD1064" s="21"/>
      <c r="JE1064" s="21"/>
      <c r="JF1064" s="21"/>
      <c r="JG1064" s="28"/>
      <c r="JH1064" s="21"/>
      <c r="JI1064" s="21"/>
      <c r="JJ1064" s="21"/>
      <c r="JK1064" s="21"/>
      <c r="JL1064" s="21"/>
      <c r="JM1064" s="21"/>
      <c r="JN1064" s="21"/>
      <c r="JO1064" s="21"/>
      <c r="JP1064" s="21"/>
      <c r="JQ1064" s="21"/>
      <c r="JR1064" s="21"/>
      <c r="JS1064" s="21"/>
      <c r="JT1064" s="21"/>
      <c r="JU1064" s="21"/>
      <c r="JV1064" s="21"/>
      <c r="JW1064" s="21"/>
      <c r="JX1064" s="21"/>
      <c r="JY1064" s="21"/>
      <c r="JZ1064" s="21"/>
      <c r="KA1064" s="21"/>
      <c r="KB1064" s="28"/>
    </row>
    <row r="1065" spans="2:288" ht="15" customHeight="1" x14ac:dyDescent="0.25">
      <c r="B1065" s="1590" t="s">
        <v>268</v>
      </c>
      <c r="C1065" s="1588" t="str">
        <v/>
      </c>
      <c r="D1065" s="1588" t="str">
        <v/>
      </c>
      <c r="E1065" s="1588" t="str">
        <v/>
      </c>
      <c r="F1065" s="1588" t="str">
        <v/>
      </c>
      <c r="G1065" s="1588" t="str">
        <v/>
      </c>
      <c r="H1065" s="21"/>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8"/>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8"/>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c r="GI1065" s="21"/>
      <c r="GJ1065" s="21"/>
      <c r="GK1065" s="21"/>
      <c r="GL1065" s="21"/>
      <c r="GM1065" s="21"/>
      <c r="GN1065" s="21"/>
      <c r="GO1065" s="21"/>
      <c r="GP1065" s="21"/>
      <c r="GQ1065" s="21"/>
      <c r="GR1065" s="21"/>
      <c r="GS1065" s="21"/>
      <c r="GT1065" s="21"/>
      <c r="GU1065" s="21"/>
      <c r="GV1065" s="21"/>
      <c r="GW1065" s="21"/>
      <c r="GX1065" s="21"/>
      <c r="GY1065" s="21"/>
      <c r="GZ1065" s="21"/>
      <c r="HA1065" s="21"/>
      <c r="HB1065" s="21"/>
      <c r="HC1065" s="21"/>
      <c r="HD1065" s="21"/>
      <c r="HE1065" s="21"/>
      <c r="HF1065" s="21"/>
      <c r="HG1065" s="21"/>
      <c r="HH1065" s="21"/>
      <c r="HI1065" s="21"/>
      <c r="HJ1065" s="21"/>
      <c r="HK1065" s="21"/>
      <c r="HL1065" s="21"/>
      <c r="HM1065" s="21"/>
      <c r="HN1065" s="21"/>
      <c r="HO1065" s="21"/>
      <c r="HP1065" s="21"/>
      <c r="HQ1065" s="21"/>
      <c r="HR1065" s="21"/>
      <c r="HS1065" s="21"/>
      <c r="HT1065" s="21"/>
      <c r="HU1065" s="21"/>
      <c r="HV1065" s="21"/>
      <c r="HW1065" s="21"/>
      <c r="HX1065" s="21"/>
      <c r="HY1065" s="21"/>
      <c r="HZ1065" s="21"/>
      <c r="IA1065" s="21"/>
      <c r="IB1065" s="21"/>
      <c r="IC1065" s="21"/>
      <c r="ID1065" s="21"/>
      <c r="IE1065" s="21"/>
      <c r="IF1065" s="21"/>
      <c r="IG1065" s="21"/>
      <c r="IH1065" s="21"/>
      <c r="II1065" s="21"/>
      <c r="IJ1065" s="21"/>
      <c r="IK1065" s="21"/>
      <c r="IL1065" s="21"/>
      <c r="IM1065" s="21"/>
      <c r="IN1065" s="21"/>
      <c r="IO1065" s="21"/>
      <c r="IP1065" s="21"/>
      <c r="IQ1065" s="21"/>
      <c r="IR1065" s="21"/>
      <c r="IS1065" s="21"/>
      <c r="IT1065" s="21"/>
      <c r="IU1065" s="21"/>
      <c r="IV1065" s="21"/>
      <c r="IW1065" s="21"/>
      <c r="IX1065" s="21"/>
      <c r="IY1065" s="21"/>
      <c r="IZ1065" s="21"/>
      <c r="JA1065" s="21"/>
      <c r="JB1065" s="21"/>
      <c r="JC1065" s="21"/>
      <c r="JD1065" s="21"/>
      <c r="JE1065" s="21"/>
      <c r="JF1065" s="21"/>
      <c r="JG1065" s="28"/>
      <c r="JH1065" s="21"/>
      <c r="JI1065" s="21"/>
      <c r="JJ1065" s="21"/>
      <c r="JK1065" s="21"/>
      <c r="JL1065" s="21"/>
      <c r="JM1065" s="21"/>
      <c r="JN1065" s="21"/>
      <c r="JO1065" s="21"/>
      <c r="JP1065" s="21"/>
      <c r="JQ1065" s="21"/>
      <c r="JR1065" s="21"/>
      <c r="JS1065" s="21"/>
      <c r="JT1065" s="21"/>
      <c r="JU1065" s="21"/>
      <c r="JV1065" s="21"/>
      <c r="JW1065" s="21"/>
      <c r="JX1065" s="21"/>
      <c r="JY1065" s="21"/>
      <c r="JZ1065" s="21"/>
      <c r="KA1065" s="21"/>
      <c r="KB1065" s="28"/>
    </row>
    <row r="1066" spans="2:288" ht="15" customHeight="1" x14ac:dyDescent="0.25">
      <c r="B1066" s="1590" t="s">
        <v>269</v>
      </c>
      <c r="C1066" s="1588" t="str">
        <v/>
      </c>
      <c r="D1066" s="1588" t="str">
        <v/>
      </c>
      <c r="E1066" s="1588" t="str">
        <v/>
      </c>
      <c r="F1066" s="1588" t="str">
        <v/>
      </c>
      <c r="G1066" s="1588" t="str">
        <v/>
      </c>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8"/>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8"/>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c r="GI1066" s="21"/>
      <c r="GJ1066" s="21"/>
      <c r="GK1066" s="21"/>
      <c r="GL1066" s="21"/>
      <c r="GM1066" s="21"/>
      <c r="GN1066" s="21"/>
      <c r="GO1066" s="21"/>
      <c r="GP1066" s="21"/>
      <c r="GQ1066" s="21"/>
      <c r="GR1066" s="21"/>
      <c r="GS1066" s="21"/>
      <c r="GT1066" s="21"/>
      <c r="GU1066" s="21"/>
      <c r="GV1066" s="21"/>
      <c r="GW1066" s="21"/>
      <c r="GX1066" s="21"/>
      <c r="GY1066" s="21"/>
      <c r="GZ1066" s="21"/>
      <c r="HA1066" s="21"/>
      <c r="HB1066" s="21"/>
      <c r="HC1066" s="21"/>
      <c r="HD1066" s="21"/>
      <c r="HE1066" s="21"/>
      <c r="HF1066" s="21"/>
      <c r="HG1066" s="21"/>
      <c r="HH1066" s="21"/>
      <c r="HI1066" s="21"/>
      <c r="HJ1066" s="21"/>
      <c r="HK1066" s="21"/>
      <c r="HL1066" s="21"/>
      <c r="HM1066" s="21"/>
      <c r="HN1066" s="21"/>
      <c r="HO1066" s="21"/>
      <c r="HP1066" s="21"/>
      <c r="HQ1066" s="21"/>
      <c r="HR1066" s="21"/>
      <c r="HS1066" s="21"/>
      <c r="HT1066" s="21"/>
      <c r="HU1066" s="21"/>
      <c r="HV1066" s="21"/>
      <c r="HW1066" s="21"/>
      <c r="HX1066" s="21"/>
      <c r="HY1066" s="21"/>
      <c r="HZ1066" s="21"/>
      <c r="IA1066" s="21"/>
      <c r="IB1066" s="21"/>
      <c r="IC1066" s="21"/>
      <c r="ID1066" s="21"/>
      <c r="IE1066" s="21"/>
      <c r="IF1066" s="21"/>
      <c r="IG1066" s="21"/>
      <c r="IH1066" s="21"/>
      <c r="II1066" s="21"/>
      <c r="IJ1066" s="21"/>
      <c r="IK1066" s="21"/>
      <c r="IL1066" s="21"/>
      <c r="IM1066" s="21"/>
      <c r="IN1066" s="21"/>
      <c r="IO1066" s="21"/>
      <c r="IP1066" s="21"/>
      <c r="IQ1066" s="21"/>
      <c r="IR1066" s="21"/>
      <c r="IS1066" s="21"/>
      <c r="IT1066" s="21"/>
      <c r="IU1066" s="21"/>
      <c r="IV1066" s="21"/>
      <c r="IW1066" s="21"/>
      <c r="IX1066" s="21"/>
      <c r="IY1066" s="21"/>
      <c r="IZ1066" s="21"/>
      <c r="JA1066" s="21"/>
      <c r="JB1066" s="21"/>
      <c r="JC1066" s="21"/>
      <c r="JD1066" s="21"/>
      <c r="JE1066" s="21"/>
      <c r="JF1066" s="21"/>
      <c r="JG1066" s="28"/>
      <c r="JH1066" s="21"/>
      <c r="JI1066" s="21"/>
      <c r="JJ1066" s="21"/>
      <c r="JK1066" s="21"/>
      <c r="JL1066" s="21"/>
      <c r="JM1066" s="21"/>
      <c r="JN1066" s="21"/>
      <c r="JO1066" s="21"/>
      <c r="JP1066" s="21"/>
      <c r="JQ1066" s="21"/>
      <c r="JR1066" s="21"/>
      <c r="JS1066" s="21"/>
      <c r="JT1066" s="21"/>
      <c r="JU1066" s="21"/>
      <c r="JV1066" s="21"/>
      <c r="JW1066" s="21"/>
      <c r="JX1066" s="21"/>
      <c r="JY1066" s="21"/>
      <c r="JZ1066" s="21"/>
      <c r="KA1066" s="21"/>
      <c r="KB1066" s="28"/>
    </row>
    <row r="1067" spans="2:288" ht="15" customHeight="1" x14ac:dyDescent="0.25">
      <c r="B1067" s="1590" t="s">
        <v>270</v>
      </c>
      <c r="C1067" s="1588" t="str">
        <v/>
      </c>
      <c r="D1067" s="1588" t="str">
        <v/>
      </c>
      <c r="E1067" s="1588" t="str">
        <v/>
      </c>
      <c r="F1067" s="1588" t="str">
        <v/>
      </c>
      <c r="G1067" s="1588" t="str">
        <v/>
      </c>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8"/>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8"/>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c r="GI1067" s="21"/>
      <c r="GJ1067" s="21"/>
      <c r="GK1067" s="21"/>
      <c r="GL1067" s="21"/>
      <c r="GM1067" s="21"/>
      <c r="GN1067" s="21"/>
      <c r="GO1067" s="21"/>
      <c r="GP1067" s="21"/>
      <c r="GQ1067" s="21"/>
      <c r="GR1067" s="21"/>
      <c r="GS1067" s="21"/>
      <c r="GT1067" s="21"/>
      <c r="GU1067" s="21"/>
      <c r="GV1067" s="21"/>
      <c r="GW1067" s="21"/>
      <c r="GX1067" s="21"/>
      <c r="GY1067" s="21"/>
      <c r="GZ1067" s="21"/>
      <c r="HA1067" s="21"/>
      <c r="HB1067" s="21"/>
      <c r="HC1067" s="21"/>
      <c r="HD1067" s="21"/>
      <c r="HE1067" s="21"/>
      <c r="HF1067" s="21"/>
      <c r="HG1067" s="21"/>
      <c r="HH1067" s="21"/>
      <c r="HI1067" s="21"/>
      <c r="HJ1067" s="21"/>
      <c r="HK1067" s="21"/>
      <c r="HL1067" s="21"/>
      <c r="HM1067" s="21"/>
      <c r="HN1067" s="21"/>
      <c r="HO1067" s="21"/>
      <c r="HP1067" s="21"/>
      <c r="HQ1067" s="21"/>
      <c r="HR1067" s="21"/>
      <c r="HS1067" s="21"/>
      <c r="HT1067" s="21"/>
      <c r="HU1067" s="21"/>
      <c r="HV1067" s="21"/>
      <c r="HW1067" s="21"/>
      <c r="HX1067" s="21"/>
      <c r="HY1067" s="21"/>
      <c r="HZ1067" s="21"/>
      <c r="IA1067" s="21"/>
      <c r="IB1067" s="21"/>
      <c r="IC1067" s="21"/>
      <c r="ID1067" s="21"/>
      <c r="IE1067" s="21"/>
      <c r="IF1067" s="21"/>
      <c r="IG1067" s="21"/>
      <c r="IH1067" s="21"/>
      <c r="II1067" s="21"/>
      <c r="IJ1067" s="21"/>
      <c r="IK1067" s="21"/>
      <c r="IL1067" s="21"/>
      <c r="IM1067" s="21"/>
      <c r="IN1067" s="21"/>
      <c r="IO1067" s="21"/>
      <c r="IP1067" s="21"/>
      <c r="IQ1067" s="21"/>
      <c r="IR1067" s="21"/>
      <c r="IS1067" s="21"/>
      <c r="IT1067" s="21"/>
      <c r="IU1067" s="21"/>
      <c r="IV1067" s="21"/>
      <c r="IW1067" s="21"/>
      <c r="IX1067" s="21"/>
      <c r="IY1067" s="21"/>
      <c r="IZ1067" s="21"/>
      <c r="JA1067" s="21"/>
      <c r="JB1067" s="21"/>
      <c r="JC1067" s="21"/>
      <c r="JD1067" s="21"/>
      <c r="JE1067" s="21"/>
      <c r="JF1067" s="21"/>
      <c r="JG1067" s="28"/>
      <c r="JH1067" s="21"/>
      <c r="JI1067" s="21"/>
      <c r="JJ1067" s="21"/>
      <c r="JK1067" s="21"/>
      <c r="JL1067" s="21"/>
      <c r="JM1067" s="21"/>
      <c r="JN1067" s="21"/>
      <c r="JO1067" s="21"/>
      <c r="JP1067" s="21"/>
      <c r="JQ1067" s="21"/>
      <c r="JR1067" s="21"/>
      <c r="JS1067" s="21"/>
      <c r="JT1067" s="21"/>
      <c r="JU1067" s="21"/>
      <c r="JV1067" s="21"/>
      <c r="JW1067" s="21"/>
      <c r="JX1067" s="21"/>
      <c r="JY1067" s="21"/>
      <c r="JZ1067" s="21"/>
      <c r="KA1067" s="21"/>
      <c r="KB1067" s="28"/>
    </row>
    <row r="1068" spans="2:288" ht="15" customHeight="1" x14ac:dyDescent="0.25">
      <c r="B1068" s="1590" t="s">
        <v>271</v>
      </c>
      <c r="C1068" s="1588" t="str">
        <v/>
      </c>
      <c r="D1068" s="1588" t="str">
        <v/>
      </c>
      <c r="E1068" s="1588" t="str">
        <v/>
      </c>
      <c r="F1068" s="1588" t="str">
        <v/>
      </c>
      <c r="G1068" s="1588" t="str">
        <v/>
      </c>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8"/>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8"/>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c r="GI1068" s="21"/>
      <c r="GJ1068" s="21"/>
      <c r="GK1068" s="21"/>
      <c r="GL1068" s="21"/>
      <c r="GM1068" s="21"/>
      <c r="GN1068" s="21"/>
      <c r="GO1068" s="21"/>
      <c r="GP1068" s="21"/>
      <c r="GQ1068" s="21"/>
      <c r="GR1068" s="21"/>
      <c r="GS1068" s="21"/>
      <c r="GT1068" s="21"/>
      <c r="GU1068" s="21"/>
      <c r="GV1068" s="21"/>
      <c r="GW1068" s="21"/>
      <c r="GX1068" s="21"/>
      <c r="GY1068" s="21"/>
      <c r="GZ1068" s="21"/>
      <c r="HA1068" s="21"/>
      <c r="HB1068" s="21"/>
      <c r="HC1068" s="21"/>
      <c r="HD1068" s="21"/>
      <c r="HE1068" s="21"/>
      <c r="HF1068" s="21"/>
      <c r="HG1068" s="21"/>
      <c r="HH1068" s="21"/>
      <c r="HI1068" s="21"/>
      <c r="HJ1068" s="21"/>
      <c r="HK1068" s="21"/>
      <c r="HL1068" s="21"/>
      <c r="HM1068" s="21"/>
      <c r="HN1068" s="21"/>
      <c r="HO1068" s="21"/>
      <c r="HP1068" s="21"/>
      <c r="HQ1068" s="21"/>
      <c r="HR1068" s="21"/>
      <c r="HS1068" s="21"/>
      <c r="HT1068" s="21"/>
      <c r="HU1068" s="21"/>
      <c r="HV1068" s="21"/>
      <c r="HW1068" s="21"/>
      <c r="HX1068" s="21"/>
      <c r="HY1068" s="21"/>
      <c r="HZ1068" s="21"/>
      <c r="IA1068" s="21"/>
      <c r="IB1068" s="21"/>
      <c r="IC1068" s="21"/>
      <c r="ID1068" s="21"/>
      <c r="IE1068" s="21"/>
      <c r="IF1068" s="21"/>
      <c r="IG1068" s="21"/>
      <c r="IH1068" s="21"/>
      <c r="II1068" s="21"/>
      <c r="IJ1068" s="21"/>
      <c r="IK1068" s="21"/>
      <c r="IL1068" s="21"/>
      <c r="IM1068" s="21"/>
      <c r="IN1068" s="21"/>
      <c r="IO1068" s="21"/>
      <c r="IP1068" s="21"/>
      <c r="IQ1068" s="21"/>
      <c r="IR1068" s="21"/>
      <c r="IS1068" s="21"/>
      <c r="IT1068" s="21"/>
      <c r="IU1068" s="21"/>
      <c r="IV1068" s="21"/>
      <c r="IW1068" s="21"/>
      <c r="IX1068" s="21"/>
      <c r="IY1068" s="21"/>
      <c r="IZ1068" s="21"/>
      <c r="JA1068" s="21"/>
      <c r="JB1068" s="21"/>
      <c r="JC1068" s="21"/>
      <c r="JD1068" s="21"/>
      <c r="JE1068" s="21"/>
      <c r="JF1068" s="21"/>
      <c r="JG1068" s="28"/>
      <c r="JH1068" s="21"/>
      <c r="JI1068" s="21"/>
      <c r="JJ1068" s="21"/>
      <c r="JK1068" s="21"/>
      <c r="JL1068" s="21"/>
      <c r="JM1068" s="21"/>
      <c r="JN1068" s="21"/>
      <c r="JO1068" s="21"/>
      <c r="JP1068" s="21"/>
      <c r="JQ1068" s="21"/>
      <c r="JR1068" s="21"/>
      <c r="JS1068" s="21"/>
      <c r="JT1068" s="21"/>
      <c r="JU1068" s="21"/>
      <c r="JV1068" s="21"/>
      <c r="JW1068" s="21"/>
      <c r="JX1068" s="21"/>
      <c r="JY1068" s="21"/>
      <c r="JZ1068" s="21"/>
      <c r="KA1068" s="21"/>
      <c r="KB1068" s="28"/>
    </row>
    <row r="1069" spans="2:288" ht="15" customHeight="1" x14ac:dyDescent="0.25">
      <c r="B1069" s="1590" t="s">
        <v>272</v>
      </c>
      <c r="C1069" s="1588" t="str">
        <v/>
      </c>
      <c r="D1069" s="1588" t="str">
        <v/>
      </c>
      <c r="E1069" s="1588" t="str">
        <v/>
      </c>
      <c r="F1069" s="1588" t="str">
        <v/>
      </c>
      <c r="G1069" s="1588" t="str">
        <v/>
      </c>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8"/>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8"/>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1"/>
      <c r="GK1069" s="21"/>
      <c r="GL1069" s="21"/>
      <c r="GM1069" s="21"/>
      <c r="GN1069" s="21"/>
      <c r="GO1069" s="21"/>
      <c r="GP1069" s="21"/>
      <c r="GQ1069" s="21"/>
      <c r="GR1069" s="21"/>
      <c r="GS1069" s="21"/>
      <c r="GT1069" s="21"/>
      <c r="GU1069" s="21"/>
      <c r="GV1069" s="21"/>
      <c r="GW1069" s="21"/>
      <c r="GX1069" s="21"/>
      <c r="GY1069" s="21"/>
      <c r="GZ1069" s="21"/>
      <c r="HA1069" s="21"/>
      <c r="HB1069" s="21"/>
      <c r="HC1069" s="21"/>
      <c r="HD1069" s="21"/>
      <c r="HE1069" s="21"/>
      <c r="HF1069" s="21"/>
      <c r="HG1069" s="21"/>
      <c r="HH1069" s="21"/>
      <c r="HI1069" s="21"/>
      <c r="HJ1069" s="21"/>
      <c r="HK1069" s="21"/>
      <c r="HL1069" s="21"/>
      <c r="HM1069" s="21"/>
      <c r="HN1069" s="21"/>
      <c r="HO1069" s="21"/>
      <c r="HP1069" s="21"/>
      <c r="HQ1069" s="21"/>
      <c r="HR1069" s="21"/>
      <c r="HS1069" s="21"/>
      <c r="HT1069" s="21"/>
      <c r="HU1069" s="21"/>
      <c r="HV1069" s="21"/>
      <c r="HW1069" s="21"/>
      <c r="HX1069" s="21"/>
      <c r="HY1069" s="21"/>
      <c r="HZ1069" s="21"/>
      <c r="IA1069" s="21"/>
      <c r="IB1069" s="21"/>
      <c r="IC1069" s="21"/>
      <c r="ID1069" s="21"/>
      <c r="IE1069" s="21"/>
      <c r="IF1069" s="21"/>
      <c r="IG1069" s="21"/>
      <c r="IH1069" s="21"/>
      <c r="II1069" s="21"/>
      <c r="IJ1069" s="21"/>
      <c r="IK1069" s="21"/>
      <c r="IL1069" s="21"/>
      <c r="IM1069" s="21"/>
      <c r="IN1069" s="21"/>
      <c r="IO1069" s="21"/>
      <c r="IP1069" s="21"/>
      <c r="IQ1069" s="21"/>
      <c r="IR1069" s="21"/>
      <c r="IS1069" s="21"/>
      <c r="IT1069" s="21"/>
      <c r="IU1069" s="21"/>
      <c r="IV1069" s="21"/>
      <c r="IW1069" s="21"/>
      <c r="IX1069" s="21"/>
      <c r="IY1069" s="21"/>
      <c r="IZ1069" s="21"/>
      <c r="JA1069" s="21"/>
      <c r="JB1069" s="21"/>
      <c r="JC1069" s="21"/>
      <c r="JD1069" s="21"/>
      <c r="JE1069" s="21"/>
      <c r="JF1069" s="21"/>
      <c r="JG1069" s="28"/>
      <c r="JH1069" s="21"/>
      <c r="JI1069" s="21"/>
      <c r="JJ1069" s="21"/>
      <c r="JK1069" s="21"/>
      <c r="JL1069" s="21"/>
      <c r="JM1069" s="21"/>
      <c r="JN1069" s="21"/>
      <c r="JO1069" s="21"/>
      <c r="JP1069" s="21"/>
      <c r="JQ1069" s="21"/>
      <c r="JR1069" s="21"/>
      <c r="JS1069" s="21"/>
      <c r="JT1069" s="21"/>
      <c r="JU1069" s="21"/>
      <c r="JV1069" s="21"/>
      <c r="JW1069" s="21"/>
      <c r="JX1069" s="21"/>
      <c r="JY1069" s="21"/>
      <c r="JZ1069" s="21"/>
      <c r="KA1069" s="21"/>
      <c r="KB1069" s="28"/>
    </row>
    <row r="1070" spans="2:288" ht="15" customHeight="1" x14ac:dyDescent="0.25">
      <c r="B1070" s="1590" t="s">
        <v>273</v>
      </c>
      <c r="C1070" s="1588" t="str">
        <v/>
      </c>
      <c r="D1070" s="1588" t="str">
        <v/>
      </c>
      <c r="E1070" s="1588" t="str">
        <v/>
      </c>
      <c r="F1070" s="1588" t="str">
        <v/>
      </c>
      <c r="G1070" s="1588" t="str">
        <v/>
      </c>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8"/>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8"/>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c r="GI1070" s="21"/>
      <c r="GJ1070" s="21"/>
      <c r="GK1070" s="21"/>
      <c r="GL1070" s="21"/>
      <c r="GM1070" s="21"/>
      <c r="GN1070" s="21"/>
      <c r="GO1070" s="21"/>
      <c r="GP1070" s="21"/>
      <c r="GQ1070" s="21"/>
      <c r="GR1070" s="21"/>
      <c r="GS1070" s="21"/>
      <c r="GT1070" s="21"/>
      <c r="GU1070" s="21"/>
      <c r="GV1070" s="21"/>
      <c r="GW1070" s="21"/>
      <c r="GX1070" s="21"/>
      <c r="GY1070" s="21"/>
      <c r="GZ1070" s="21"/>
      <c r="HA1070" s="21"/>
      <c r="HB1070" s="21"/>
      <c r="HC1070" s="21"/>
      <c r="HD1070" s="21"/>
      <c r="HE1070" s="21"/>
      <c r="HF1070" s="21"/>
      <c r="HG1070" s="21"/>
      <c r="HH1070" s="21"/>
      <c r="HI1070" s="21"/>
      <c r="HJ1070" s="21"/>
      <c r="HK1070" s="21"/>
      <c r="HL1070" s="21"/>
      <c r="HM1070" s="21"/>
      <c r="HN1070" s="21"/>
      <c r="HO1070" s="21"/>
      <c r="HP1070" s="21"/>
      <c r="HQ1070" s="21"/>
      <c r="HR1070" s="21"/>
      <c r="HS1070" s="21"/>
      <c r="HT1070" s="21"/>
      <c r="HU1070" s="21"/>
      <c r="HV1070" s="21"/>
      <c r="HW1070" s="21"/>
      <c r="HX1070" s="21"/>
      <c r="HY1070" s="21"/>
      <c r="HZ1070" s="21"/>
      <c r="IA1070" s="21"/>
      <c r="IB1070" s="21"/>
      <c r="IC1070" s="21"/>
      <c r="ID1070" s="21"/>
      <c r="IE1070" s="21"/>
      <c r="IF1070" s="21"/>
      <c r="IG1070" s="21"/>
      <c r="IH1070" s="21"/>
      <c r="II1070" s="21"/>
      <c r="IJ1070" s="21"/>
      <c r="IK1070" s="21"/>
      <c r="IL1070" s="21"/>
      <c r="IM1070" s="21"/>
      <c r="IN1070" s="21"/>
      <c r="IO1070" s="21"/>
      <c r="IP1070" s="21"/>
      <c r="IQ1070" s="21"/>
      <c r="IR1070" s="21"/>
      <c r="IS1070" s="21"/>
      <c r="IT1070" s="21"/>
      <c r="IU1070" s="21"/>
      <c r="IV1070" s="21"/>
      <c r="IW1070" s="21"/>
      <c r="IX1070" s="21"/>
      <c r="IY1070" s="21"/>
      <c r="IZ1070" s="21"/>
      <c r="JA1070" s="21"/>
      <c r="JB1070" s="21"/>
      <c r="JC1070" s="21"/>
      <c r="JD1070" s="21"/>
      <c r="JE1070" s="21"/>
      <c r="JF1070" s="21"/>
      <c r="JG1070" s="28"/>
      <c r="JH1070" s="21"/>
      <c r="JI1070" s="21"/>
      <c r="JJ1070" s="21"/>
      <c r="JK1070" s="21"/>
      <c r="JL1070" s="21"/>
      <c r="JM1070" s="21"/>
      <c r="JN1070" s="21"/>
      <c r="JO1070" s="21"/>
      <c r="JP1070" s="21"/>
      <c r="JQ1070" s="21"/>
      <c r="JR1070" s="21"/>
      <c r="JS1070" s="21"/>
      <c r="JT1070" s="21"/>
      <c r="JU1070" s="21"/>
      <c r="JV1070" s="21"/>
      <c r="JW1070" s="21"/>
      <c r="JX1070" s="21"/>
      <c r="JY1070" s="21"/>
      <c r="JZ1070" s="21"/>
      <c r="KA1070" s="21"/>
      <c r="KB1070" s="28"/>
    </row>
    <row r="1071" spans="2:288" ht="15" customHeight="1" x14ac:dyDescent="0.25">
      <c r="B1071" s="1590" t="s">
        <v>274</v>
      </c>
      <c r="C1071" s="1588" t="str">
        <v/>
      </c>
      <c r="D1071" s="1588" t="str">
        <v/>
      </c>
      <c r="E1071" s="1588" t="str">
        <v/>
      </c>
      <c r="F1071" s="1588" t="str">
        <v/>
      </c>
      <c r="G1071" s="1588" t="str">
        <v/>
      </c>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8"/>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8"/>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c r="GI1071" s="21"/>
      <c r="GJ1071" s="21"/>
      <c r="GK1071" s="21"/>
      <c r="GL1071" s="21"/>
      <c r="GM1071" s="21"/>
      <c r="GN1071" s="21"/>
      <c r="GO1071" s="21"/>
      <c r="GP1071" s="21"/>
      <c r="GQ1071" s="21"/>
      <c r="GR1071" s="21"/>
      <c r="GS1071" s="21"/>
      <c r="GT1071" s="21"/>
      <c r="GU1071" s="21"/>
      <c r="GV1071" s="21"/>
      <c r="GW1071" s="21"/>
      <c r="GX1071" s="21"/>
      <c r="GY1071" s="21"/>
      <c r="GZ1071" s="21"/>
      <c r="HA1071" s="21"/>
      <c r="HB1071" s="21"/>
      <c r="HC1071" s="21"/>
      <c r="HD1071" s="21"/>
      <c r="HE1071" s="21"/>
      <c r="HF1071" s="21"/>
      <c r="HG1071" s="21"/>
      <c r="HH1071" s="21"/>
      <c r="HI1071" s="21"/>
      <c r="HJ1071" s="21"/>
      <c r="HK1071" s="21"/>
      <c r="HL1071" s="21"/>
      <c r="HM1071" s="21"/>
      <c r="HN1071" s="21"/>
      <c r="HO1071" s="21"/>
      <c r="HP1071" s="21"/>
      <c r="HQ1071" s="21"/>
      <c r="HR1071" s="21"/>
      <c r="HS1071" s="21"/>
      <c r="HT1071" s="21"/>
      <c r="HU1071" s="21"/>
      <c r="HV1071" s="21"/>
      <c r="HW1071" s="21"/>
      <c r="HX1071" s="21"/>
      <c r="HY1071" s="21"/>
      <c r="HZ1071" s="21"/>
      <c r="IA1071" s="21"/>
      <c r="IB1071" s="21"/>
      <c r="IC1071" s="21"/>
      <c r="ID1071" s="21"/>
      <c r="IE1071" s="21"/>
      <c r="IF1071" s="21"/>
      <c r="IG1071" s="21"/>
      <c r="IH1071" s="21"/>
      <c r="II1071" s="21"/>
      <c r="IJ1071" s="21"/>
      <c r="IK1071" s="21"/>
      <c r="IL1071" s="21"/>
      <c r="IM1071" s="21"/>
      <c r="IN1071" s="21"/>
      <c r="IO1071" s="21"/>
      <c r="IP1071" s="21"/>
      <c r="IQ1071" s="21"/>
      <c r="IR1071" s="21"/>
      <c r="IS1071" s="21"/>
      <c r="IT1071" s="21"/>
      <c r="IU1071" s="21"/>
      <c r="IV1071" s="21"/>
      <c r="IW1071" s="21"/>
      <c r="IX1071" s="21"/>
      <c r="IY1071" s="21"/>
      <c r="IZ1071" s="21"/>
      <c r="JA1071" s="21"/>
      <c r="JB1071" s="21"/>
      <c r="JC1071" s="21"/>
      <c r="JD1071" s="21"/>
      <c r="JE1071" s="21"/>
      <c r="JF1071" s="21"/>
      <c r="JG1071" s="28"/>
      <c r="JH1071" s="21"/>
      <c r="JI1071" s="21"/>
      <c r="JJ1071" s="21"/>
      <c r="JK1071" s="21"/>
      <c r="JL1071" s="21"/>
      <c r="JM1071" s="21"/>
      <c r="JN1071" s="21"/>
      <c r="JO1071" s="21"/>
      <c r="JP1071" s="21"/>
      <c r="JQ1071" s="21"/>
      <c r="JR1071" s="21"/>
      <c r="JS1071" s="21"/>
      <c r="JT1071" s="21"/>
      <c r="JU1071" s="21"/>
      <c r="JV1071" s="21"/>
      <c r="JW1071" s="21"/>
      <c r="JX1071" s="21"/>
      <c r="JY1071" s="21"/>
      <c r="JZ1071" s="21"/>
      <c r="KA1071" s="21"/>
      <c r="KB1071" s="28"/>
    </row>
    <row r="1072" spans="2:288" ht="15" customHeight="1" x14ac:dyDescent="0.25">
      <c r="B1072" s="1590" t="s">
        <v>275</v>
      </c>
      <c r="C1072" s="1588" t="str">
        <v/>
      </c>
      <c r="D1072" s="1588" t="str">
        <v/>
      </c>
      <c r="E1072" s="1588" t="str">
        <v/>
      </c>
      <c r="F1072" s="1588" t="str">
        <v/>
      </c>
      <c r="G1072" s="1588" t="str">
        <v/>
      </c>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8"/>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8"/>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c r="GI1072" s="21"/>
      <c r="GJ1072" s="21"/>
      <c r="GK1072" s="21"/>
      <c r="GL1072" s="21"/>
      <c r="GM1072" s="21"/>
      <c r="GN1072" s="21"/>
      <c r="GO1072" s="21"/>
      <c r="GP1072" s="21"/>
      <c r="GQ1072" s="21"/>
      <c r="GR1072" s="21"/>
      <c r="GS1072" s="21"/>
      <c r="GT1072" s="21"/>
      <c r="GU1072" s="21"/>
      <c r="GV1072" s="21"/>
      <c r="GW1072" s="21"/>
      <c r="GX1072" s="21"/>
      <c r="GY1072" s="21"/>
      <c r="GZ1072" s="21"/>
      <c r="HA1072" s="21"/>
      <c r="HB1072" s="21"/>
      <c r="HC1072" s="21"/>
      <c r="HD1072" s="21"/>
      <c r="HE1072" s="21"/>
      <c r="HF1072" s="21"/>
      <c r="HG1072" s="21"/>
      <c r="HH1072" s="21"/>
      <c r="HI1072" s="21"/>
      <c r="HJ1072" s="21"/>
      <c r="HK1072" s="21"/>
      <c r="HL1072" s="21"/>
      <c r="HM1072" s="21"/>
      <c r="HN1072" s="21"/>
      <c r="HO1072" s="21"/>
      <c r="HP1072" s="21"/>
      <c r="HQ1072" s="21"/>
      <c r="HR1072" s="21"/>
      <c r="HS1072" s="21"/>
      <c r="HT1072" s="21"/>
      <c r="HU1072" s="21"/>
      <c r="HV1072" s="21"/>
      <c r="HW1072" s="21"/>
      <c r="HX1072" s="21"/>
      <c r="HY1072" s="21"/>
      <c r="HZ1072" s="21"/>
      <c r="IA1072" s="21"/>
      <c r="IB1072" s="21"/>
      <c r="IC1072" s="21"/>
      <c r="ID1072" s="21"/>
      <c r="IE1072" s="21"/>
      <c r="IF1072" s="21"/>
      <c r="IG1072" s="21"/>
      <c r="IH1072" s="21"/>
      <c r="II1072" s="21"/>
      <c r="IJ1072" s="21"/>
      <c r="IK1072" s="21"/>
      <c r="IL1072" s="21"/>
      <c r="IM1072" s="21"/>
      <c r="IN1072" s="21"/>
      <c r="IO1072" s="21"/>
      <c r="IP1072" s="21"/>
      <c r="IQ1072" s="21"/>
      <c r="IR1072" s="21"/>
      <c r="IS1072" s="21"/>
      <c r="IT1072" s="21"/>
      <c r="IU1072" s="21"/>
      <c r="IV1072" s="21"/>
      <c r="IW1072" s="21"/>
      <c r="IX1072" s="21"/>
      <c r="IY1072" s="21"/>
      <c r="IZ1072" s="21"/>
      <c r="JA1072" s="21"/>
      <c r="JB1072" s="21"/>
      <c r="JC1072" s="21"/>
      <c r="JD1072" s="21"/>
      <c r="JE1072" s="21"/>
      <c r="JF1072" s="21"/>
      <c r="JG1072" s="28"/>
      <c r="JH1072" s="21"/>
      <c r="JI1072" s="21"/>
      <c r="JJ1072" s="21"/>
      <c r="JK1072" s="21"/>
      <c r="JL1072" s="21"/>
      <c r="JM1072" s="21"/>
      <c r="JN1072" s="21"/>
      <c r="JO1072" s="21"/>
      <c r="JP1072" s="21"/>
      <c r="JQ1072" s="21"/>
      <c r="JR1072" s="21"/>
      <c r="JS1072" s="21"/>
      <c r="JT1072" s="21"/>
      <c r="JU1072" s="21"/>
      <c r="JV1072" s="21"/>
      <c r="JW1072" s="21"/>
      <c r="JX1072" s="21"/>
      <c r="JY1072" s="21"/>
      <c r="JZ1072" s="21"/>
      <c r="KA1072" s="21"/>
      <c r="KB1072" s="28"/>
    </row>
    <row r="1073" spans="2:288" ht="15" customHeight="1" x14ac:dyDescent="0.25">
      <c r="B1073" s="1590" t="s">
        <v>276</v>
      </c>
      <c r="C1073" s="1588" t="str">
        <v/>
      </c>
      <c r="D1073" s="1588" t="str">
        <v/>
      </c>
      <c r="E1073" s="1588" t="str">
        <v/>
      </c>
      <c r="F1073" s="1588" t="str">
        <v/>
      </c>
      <c r="G1073" s="1588" t="str">
        <v/>
      </c>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8"/>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8"/>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c r="GI1073" s="21"/>
      <c r="GJ1073" s="21"/>
      <c r="GK1073" s="21"/>
      <c r="GL1073" s="21"/>
      <c r="GM1073" s="21"/>
      <c r="GN1073" s="21"/>
      <c r="GO1073" s="21"/>
      <c r="GP1073" s="21"/>
      <c r="GQ1073" s="21"/>
      <c r="GR1073" s="21"/>
      <c r="GS1073" s="21"/>
      <c r="GT1073" s="21"/>
      <c r="GU1073" s="21"/>
      <c r="GV1073" s="21"/>
      <c r="GW1073" s="21"/>
      <c r="GX1073" s="21"/>
      <c r="GY1073" s="21"/>
      <c r="GZ1073" s="21"/>
      <c r="HA1073" s="21"/>
      <c r="HB1073" s="21"/>
      <c r="HC1073" s="21"/>
      <c r="HD1073" s="21"/>
      <c r="HE1073" s="21"/>
      <c r="HF1073" s="21"/>
      <c r="HG1073" s="21"/>
      <c r="HH1073" s="21"/>
      <c r="HI1073" s="21"/>
      <c r="HJ1073" s="21"/>
      <c r="HK1073" s="21"/>
      <c r="HL1073" s="21"/>
      <c r="HM1073" s="21"/>
      <c r="HN1073" s="21"/>
      <c r="HO1073" s="21"/>
      <c r="HP1073" s="21"/>
      <c r="HQ1073" s="21"/>
      <c r="HR1073" s="21"/>
      <c r="HS1073" s="21"/>
      <c r="HT1073" s="21"/>
      <c r="HU1073" s="21"/>
      <c r="HV1073" s="21"/>
      <c r="HW1073" s="21"/>
      <c r="HX1073" s="21"/>
      <c r="HY1073" s="21"/>
      <c r="HZ1073" s="21"/>
      <c r="IA1073" s="21"/>
      <c r="IB1073" s="21"/>
      <c r="IC1073" s="21"/>
      <c r="ID1073" s="21"/>
      <c r="IE1073" s="21"/>
      <c r="IF1073" s="21"/>
      <c r="IG1073" s="21"/>
      <c r="IH1073" s="21"/>
      <c r="II1073" s="21"/>
      <c r="IJ1073" s="21"/>
      <c r="IK1073" s="21"/>
      <c r="IL1073" s="21"/>
      <c r="IM1073" s="21"/>
      <c r="IN1073" s="21"/>
      <c r="IO1073" s="21"/>
      <c r="IP1073" s="21"/>
      <c r="IQ1073" s="21"/>
      <c r="IR1073" s="21"/>
      <c r="IS1073" s="21"/>
      <c r="IT1073" s="21"/>
      <c r="IU1073" s="21"/>
      <c r="IV1073" s="21"/>
      <c r="IW1073" s="21"/>
      <c r="IX1073" s="21"/>
      <c r="IY1073" s="21"/>
      <c r="IZ1073" s="21"/>
      <c r="JA1073" s="21"/>
      <c r="JB1073" s="21"/>
      <c r="JC1073" s="21"/>
      <c r="JD1073" s="21"/>
      <c r="JE1073" s="21"/>
      <c r="JF1073" s="21"/>
      <c r="JG1073" s="28"/>
      <c r="JH1073" s="21"/>
      <c r="JI1073" s="21"/>
      <c r="JJ1073" s="21"/>
      <c r="JK1073" s="21"/>
      <c r="JL1073" s="21"/>
      <c r="JM1073" s="21"/>
      <c r="JN1073" s="21"/>
      <c r="JO1073" s="21"/>
      <c r="JP1073" s="21"/>
      <c r="JQ1073" s="21"/>
      <c r="JR1073" s="21"/>
      <c r="JS1073" s="21"/>
      <c r="JT1073" s="21"/>
      <c r="JU1073" s="21"/>
      <c r="JV1073" s="21"/>
      <c r="JW1073" s="21"/>
      <c r="JX1073" s="21"/>
      <c r="JY1073" s="21"/>
      <c r="JZ1073" s="21"/>
      <c r="KA1073" s="21"/>
      <c r="KB1073" s="28"/>
    </row>
    <row r="1074" spans="2:288" ht="15" customHeight="1" x14ac:dyDescent="0.25">
      <c r="B1074" s="1590" t="s">
        <v>277</v>
      </c>
      <c r="C1074" s="1588" t="str">
        <v/>
      </c>
      <c r="D1074" s="1588" t="str">
        <v/>
      </c>
      <c r="E1074" s="1588" t="str">
        <v/>
      </c>
      <c r="F1074" s="1588" t="str">
        <v/>
      </c>
      <c r="G1074" s="1588" t="str">
        <v/>
      </c>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8"/>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8"/>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c r="GI1074" s="21"/>
      <c r="GJ1074" s="21"/>
      <c r="GK1074" s="21"/>
      <c r="GL1074" s="21"/>
      <c r="GM1074" s="21"/>
      <c r="GN1074" s="21"/>
      <c r="GO1074" s="21"/>
      <c r="GP1074" s="21"/>
      <c r="GQ1074" s="21"/>
      <c r="GR1074" s="21"/>
      <c r="GS1074" s="21"/>
      <c r="GT1074" s="21"/>
      <c r="GU1074" s="21"/>
      <c r="GV1074" s="21"/>
      <c r="GW1074" s="21"/>
      <c r="GX1074" s="21"/>
      <c r="GY1074" s="21"/>
      <c r="GZ1074" s="21"/>
      <c r="HA1074" s="21"/>
      <c r="HB1074" s="21"/>
      <c r="HC1074" s="21"/>
      <c r="HD1074" s="21"/>
      <c r="HE1074" s="21"/>
      <c r="HF1074" s="21"/>
      <c r="HG1074" s="21"/>
      <c r="HH1074" s="21"/>
      <c r="HI1074" s="21"/>
      <c r="HJ1074" s="21"/>
      <c r="HK1074" s="21"/>
      <c r="HL1074" s="21"/>
      <c r="HM1074" s="21"/>
      <c r="HN1074" s="21"/>
      <c r="HO1074" s="21"/>
      <c r="HP1074" s="21"/>
      <c r="HQ1074" s="21"/>
      <c r="HR1074" s="21"/>
      <c r="HS1074" s="21"/>
      <c r="HT1074" s="21"/>
      <c r="HU1074" s="21"/>
      <c r="HV1074" s="21"/>
      <c r="HW1074" s="21"/>
      <c r="HX1074" s="21"/>
      <c r="HY1074" s="21"/>
      <c r="HZ1074" s="21"/>
      <c r="IA1074" s="21"/>
      <c r="IB1074" s="21"/>
      <c r="IC1074" s="21"/>
      <c r="ID1074" s="21"/>
      <c r="IE1074" s="21"/>
      <c r="IF1074" s="21"/>
      <c r="IG1074" s="21"/>
      <c r="IH1074" s="21"/>
      <c r="II1074" s="21"/>
      <c r="IJ1074" s="21"/>
      <c r="IK1074" s="21"/>
      <c r="IL1074" s="21"/>
      <c r="IM1074" s="21"/>
      <c r="IN1074" s="21"/>
      <c r="IO1074" s="21"/>
      <c r="IP1074" s="21"/>
      <c r="IQ1074" s="21"/>
      <c r="IR1074" s="21"/>
      <c r="IS1074" s="21"/>
      <c r="IT1074" s="21"/>
      <c r="IU1074" s="21"/>
      <c r="IV1074" s="21"/>
      <c r="IW1074" s="21"/>
      <c r="IX1074" s="21"/>
      <c r="IY1074" s="21"/>
      <c r="IZ1074" s="21"/>
      <c r="JA1074" s="21"/>
      <c r="JB1074" s="21"/>
      <c r="JC1074" s="21"/>
      <c r="JD1074" s="21"/>
      <c r="JE1074" s="21"/>
      <c r="JF1074" s="21"/>
      <c r="JG1074" s="28"/>
      <c r="JH1074" s="21"/>
      <c r="JI1074" s="21"/>
      <c r="JJ1074" s="21"/>
      <c r="JK1074" s="21"/>
      <c r="JL1074" s="21"/>
      <c r="JM1074" s="21"/>
      <c r="JN1074" s="21"/>
      <c r="JO1074" s="21"/>
      <c r="JP1074" s="21"/>
      <c r="JQ1074" s="21"/>
      <c r="JR1074" s="21"/>
      <c r="JS1074" s="21"/>
      <c r="JT1074" s="21"/>
      <c r="JU1074" s="21"/>
      <c r="JV1074" s="21"/>
      <c r="JW1074" s="21"/>
      <c r="JX1074" s="21"/>
      <c r="JY1074" s="21"/>
      <c r="JZ1074" s="21"/>
      <c r="KA1074" s="21"/>
      <c r="KB1074" s="28"/>
    </row>
    <row r="1075" spans="2:288" ht="15" customHeight="1" x14ac:dyDescent="0.25">
      <c r="B1075" s="1590" t="s">
        <v>278</v>
      </c>
      <c r="C1075" s="1588" t="str">
        <v/>
      </c>
      <c r="D1075" s="1588" t="str">
        <v/>
      </c>
      <c r="E1075" s="1588" t="str">
        <v/>
      </c>
      <c r="F1075" s="1588" t="str">
        <v/>
      </c>
      <c r="G1075" s="1588" t="str">
        <v/>
      </c>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8"/>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8"/>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c r="GI1075" s="21"/>
      <c r="GJ1075" s="21"/>
      <c r="GK1075" s="21"/>
      <c r="GL1075" s="21"/>
      <c r="GM1075" s="21"/>
      <c r="GN1075" s="21"/>
      <c r="GO1075" s="21"/>
      <c r="GP1075" s="21"/>
      <c r="GQ1075" s="21"/>
      <c r="GR1075" s="21"/>
      <c r="GS1075" s="21"/>
      <c r="GT1075" s="21"/>
      <c r="GU1075" s="21"/>
      <c r="GV1075" s="21"/>
      <c r="GW1075" s="21"/>
      <c r="GX1075" s="21"/>
      <c r="GY1075" s="21"/>
      <c r="GZ1075" s="21"/>
      <c r="HA1075" s="21"/>
      <c r="HB1075" s="21"/>
      <c r="HC1075" s="21"/>
      <c r="HD1075" s="21"/>
      <c r="HE1075" s="21"/>
      <c r="HF1075" s="21"/>
      <c r="HG1075" s="21"/>
      <c r="HH1075" s="21"/>
      <c r="HI1075" s="21"/>
      <c r="HJ1075" s="21"/>
      <c r="HK1075" s="21"/>
      <c r="HL1075" s="21"/>
      <c r="HM1075" s="21"/>
      <c r="HN1075" s="21"/>
      <c r="HO1075" s="21"/>
      <c r="HP1075" s="21"/>
      <c r="HQ1075" s="21"/>
      <c r="HR1075" s="21"/>
      <c r="HS1075" s="21"/>
      <c r="HT1075" s="21"/>
      <c r="HU1075" s="21"/>
      <c r="HV1075" s="21"/>
      <c r="HW1075" s="21"/>
      <c r="HX1075" s="21"/>
      <c r="HY1075" s="21"/>
      <c r="HZ1075" s="21"/>
      <c r="IA1075" s="21"/>
      <c r="IB1075" s="21"/>
      <c r="IC1075" s="21"/>
      <c r="ID1075" s="21"/>
      <c r="IE1075" s="21"/>
      <c r="IF1075" s="21"/>
      <c r="IG1075" s="21"/>
      <c r="IH1075" s="21"/>
      <c r="II1075" s="21"/>
      <c r="IJ1075" s="21"/>
      <c r="IK1075" s="21"/>
      <c r="IL1075" s="21"/>
      <c r="IM1075" s="21"/>
      <c r="IN1075" s="21"/>
      <c r="IO1075" s="21"/>
      <c r="IP1075" s="21"/>
      <c r="IQ1075" s="21"/>
      <c r="IR1075" s="21"/>
      <c r="IS1075" s="21"/>
      <c r="IT1075" s="21"/>
      <c r="IU1075" s="21"/>
      <c r="IV1075" s="21"/>
      <c r="IW1075" s="21"/>
      <c r="IX1075" s="21"/>
      <c r="IY1075" s="21"/>
      <c r="IZ1075" s="21"/>
      <c r="JA1075" s="21"/>
      <c r="JB1075" s="21"/>
      <c r="JC1075" s="21"/>
      <c r="JD1075" s="21"/>
      <c r="JE1075" s="21"/>
      <c r="JF1075" s="21"/>
      <c r="JG1075" s="28"/>
      <c r="JH1075" s="21"/>
      <c r="JI1075" s="21"/>
      <c r="JJ1075" s="21"/>
      <c r="JK1075" s="21"/>
      <c r="JL1075" s="21"/>
      <c r="JM1075" s="21"/>
      <c r="JN1075" s="21"/>
      <c r="JO1075" s="21"/>
      <c r="JP1075" s="21"/>
      <c r="JQ1075" s="21"/>
      <c r="JR1075" s="21"/>
      <c r="JS1075" s="21"/>
      <c r="JT1075" s="21"/>
      <c r="JU1075" s="21"/>
      <c r="JV1075" s="21"/>
      <c r="JW1075" s="21"/>
      <c r="JX1075" s="21"/>
      <c r="JY1075" s="21"/>
      <c r="JZ1075" s="21"/>
      <c r="KA1075" s="21"/>
      <c r="KB1075" s="28"/>
    </row>
    <row r="1076" spans="2:288" ht="15" customHeight="1" x14ac:dyDescent="0.25">
      <c r="B1076" s="1590" t="s">
        <v>279</v>
      </c>
      <c r="C1076" s="1588" t="str">
        <v/>
      </c>
      <c r="D1076" s="1588" t="str">
        <v/>
      </c>
      <c r="E1076" s="1588" t="str">
        <v/>
      </c>
      <c r="F1076" s="1588" t="str">
        <v/>
      </c>
      <c r="G1076" s="1588" t="str">
        <v/>
      </c>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8"/>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8"/>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c r="GI1076" s="21"/>
      <c r="GJ1076" s="21"/>
      <c r="GK1076" s="21"/>
      <c r="GL1076" s="21"/>
      <c r="GM1076" s="21"/>
      <c r="GN1076" s="21"/>
      <c r="GO1076" s="21"/>
      <c r="GP1076" s="21"/>
      <c r="GQ1076" s="21"/>
      <c r="GR1076" s="21"/>
      <c r="GS1076" s="21"/>
      <c r="GT1076" s="21"/>
      <c r="GU1076" s="21"/>
      <c r="GV1076" s="21"/>
      <c r="GW1076" s="21"/>
      <c r="GX1076" s="21"/>
      <c r="GY1076" s="21"/>
      <c r="GZ1076" s="21"/>
      <c r="HA1076" s="21"/>
      <c r="HB1076" s="21"/>
      <c r="HC1076" s="21"/>
      <c r="HD1076" s="21"/>
      <c r="HE1076" s="21"/>
      <c r="HF1076" s="21"/>
      <c r="HG1076" s="21"/>
      <c r="HH1076" s="21"/>
      <c r="HI1076" s="21"/>
      <c r="HJ1076" s="21"/>
      <c r="HK1076" s="21"/>
      <c r="HL1076" s="21"/>
      <c r="HM1076" s="21"/>
      <c r="HN1076" s="21"/>
      <c r="HO1076" s="21"/>
      <c r="HP1076" s="21"/>
      <c r="HQ1076" s="21"/>
      <c r="HR1076" s="21"/>
      <c r="HS1076" s="21"/>
      <c r="HT1076" s="21"/>
      <c r="HU1076" s="21"/>
      <c r="HV1076" s="21"/>
      <c r="HW1076" s="21"/>
      <c r="HX1076" s="21"/>
      <c r="HY1076" s="21"/>
      <c r="HZ1076" s="21"/>
      <c r="IA1076" s="21"/>
      <c r="IB1076" s="21"/>
      <c r="IC1076" s="21"/>
      <c r="ID1076" s="21"/>
      <c r="IE1076" s="21"/>
      <c r="IF1076" s="21"/>
      <c r="IG1076" s="21"/>
      <c r="IH1076" s="21"/>
      <c r="II1076" s="21"/>
      <c r="IJ1076" s="21"/>
      <c r="IK1076" s="21"/>
      <c r="IL1076" s="21"/>
      <c r="IM1076" s="21"/>
      <c r="IN1076" s="21"/>
      <c r="IO1076" s="21"/>
      <c r="IP1076" s="21"/>
      <c r="IQ1076" s="21"/>
      <c r="IR1076" s="21"/>
      <c r="IS1076" s="21"/>
      <c r="IT1076" s="21"/>
      <c r="IU1076" s="21"/>
      <c r="IV1076" s="21"/>
      <c r="IW1076" s="21"/>
      <c r="IX1076" s="21"/>
      <c r="IY1076" s="21"/>
      <c r="IZ1076" s="21"/>
      <c r="JA1076" s="21"/>
      <c r="JB1076" s="21"/>
      <c r="JC1076" s="21"/>
      <c r="JD1076" s="21"/>
      <c r="JE1076" s="21"/>
      <c r="JF1076" s="21"/>
      <c r="JG1076" s="28"/>
      <c r="JH1076" s="21"/>
      <c r="JI1076" s="21"/>
      <c r="JJ1076" s="21"/>
      <c r="JK1076" s="21"/>
      <c r="JL1076" s="21"/>
      <c r="JM1076" s="21"/>
      <c r="JN1076" s="21"/>
      <c r="JO1076" s="21"/>
      <c r="JP1076" s="21"/>
      <c r="JQ1076" s="21"/>
      <c r="JR1076" s="21"/>
      <c r="JS1076" s="21"/>
      <c r="JT1076" s="21"/>
      <c r="JU1076" s="21"/>
      <c r="JV1076" s="21"/>
      <c r="JW1076" s="21"/>
      <c r="JX1076" s="21"/>
      <c r="JY1076" s="21"/>
      <c r="JZ1076" s="21"/>
      <c r="KA1076" s="21"/>
      <c r="KB1076" s="28"/>
    </row>
    <row r="1077" spans="2:288" ht="15" customHeight="1" x14ac:dyDescent="0.25">
      <c r="B1077" s="1590" t="s">
        <v>280</v>
      </c>
      <c r="C1077" s="1588" t="str">
        <v/>
      </c>
      <c r="D1077" s="1588" t="str">
        <v/>
      </c>
      <c r="E1077" s="1588" t="str">
        <v/>
      </c>
      <c r="F1077" s="1588" t="str">
        <v/>
      </c>
      <c r="G1077" s="1588" t="str">
        <v/>
      </c>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8"/>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8"/>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c r="GI1077" s="21"/>
      <c r="GJ1077" s="21"/>
      <c r="GK1077" s="21"/>
      <c r="GL1077" s="21"/>
      <c r="GM1077" s="21"/>
      <c r="GN1077" s="21"/>
      <c r="GO1077" s="21"/>
      <c r="GP1077" s="21"/>
      <c r="GQ1077" s="21"/>
      <c r="GR1077" s="21"/>
      <c r="GS1077" s="21"/>
      <c r="GT1077" s="21"/>
      <c r="GU1077" s="21"/>
      <c r="GV1077" s="21"/>
      <c r="GW1077" s="21"/>
      <c r="GX1077" s="21"/>
      <c r="GY1077" s="21"/>
      <c r="GZ1077" s="21"/>
      <c r="HA1077" s="21"/>
      <c r="HB1077" s="21"/>
      <c r="HC1077" s="21"/>
      <c r="HD1077" s="21"/>
      <c r="HE1077" s="21"/>
      <c r="HF1077" s="21"/>
      <c r="HG1077" s="21"/>
      <c r="HH1077" s="21"/>
      <c r="HI1077" s="21"/>
      <c r="HJ1077" s="21"/>
      <c r="HK1077" s="21"/>
      <c r="HL1077" s="21"/>
      <c r="HM1077" s="21"/>
      <c r="HN1077" s="21"/>
      <c r="HO1077" s="21"/>
      <c r="HP1077" s="21"/>
      <c r="HQ1077" s="21"/>
      <c r="HR1077" s="21"/>
      <c r="HS1077" s="21"/>
      <c r="HT1077" s="21"/>
      <c r="HU1077" s="21"/>
      <c r="HV1077" s="21"/>
      <c r="HW1077" s="21"/>
      <c r="HX1077" s="21"/>
      <c r="HY1077" s="21"/>
      <c r="HZ1077" s="21"/>
      <c r="IA1077" s="21"/>
      <c r="IB1077" s="21"/>
      <c r="IC1077" s="21"/>
      <c r="ID1077" s="21"/>
      <c r="IE1077" s="21"/>
      <c r="IF1077" s="21"/>
      <c r="IG1077" s="21"/>
      <c r="IH1077" s="21"/>
      <c r="II1077" s="21"/>
      <c r="IJ1077" s="21"/>
      <c r="IK1077" s="21"/>
      <c r="IL1077" s="21"/>
      <c r="IM1077" s="21"/>
      <c r="IN1077" s="21"/>
      <c r="IO1077" s="21"/>
      <c r="IP1077" s="21"/>
      <c r="IQ1077" s="21"/>
      <c r="IR1077" s="21"/>
      <c r="IS1077" s="21"/>
      <c r="IT1077" s="21"/>
      <c r="IU1077" s="21"/>
      <c r="IV1077" s="21"/>
      <c r="IW1077" s="21"/>
      <c r="IX1077" s="21"/>
      <c r="IY1077" s="21"/>
      <c r="IZ1077" s="21"/>
      <c r="JA1077" s="21"/>
      <c r="JB1077" s="21"/>
      <c r="JC1077" s="21"/>
      <c r="JD1077" s="21"/>
      <c r="JE1077" s="21"/>
      <c r="JF1077" s="21"/>
      <c r="JG1077" s="28"/>
      <c r="JH1077" s="21"/>
      <c r="JI1077" s="21"/>
      <c r="JJ1077" s="21"/>
      <c r="JK1077" s="21"/>
      <c r="JL1077" s="21"/>
      <c r="JM1077" s="21"/>
      <c r="JN1077" s="21"/>
      <c r="JO1077" s="21"/>
      <c r="JP1077" s="21"/>
      <c r="JQ1077" s="21"/>
      <c r="JR1077" s="21"/>
      <c r="JS1077" s="21"/>
      <c r="JT1077" s="21"/>
      <c r="JU1077" s="21"/>
      <c r="JV1077" s="21"/>
      <c r="JW1077" s="21"/>
      <c r="JX1077" s="21"/>
      <c r="JY1077" s="21"/>
      <c r="JZ1077" s="21"/>
      <c r="KA1077" s="21"/>
      <c r="KB1077" s="28"/>
    </row>
    <row r="1078" spans="2:288" ht="15" customHeight="1" x14ac:dyDescent="0.25">
      <c r="B1078" s="1590" t="s">
        <v>281</v>
      </c>
      <c r="C1078" s="1588" t="str">
        <v/>
      </c>
      <c r="D1078" s="1588" t="str">
        <v/>
      </c>
      <c r="E1078" s="1588" t="str">
        <v/>
      </c>
      <c r="F1078" s="1588" t="str">
        <v/>
      </c>
      <c r="G1078" s="1588" t="str">
        <v/>
      </c>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8"/>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8"/>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c r="GI1078" s="21"/>
      <c r="GJ1078" s="21"/>
      <c r="GK1078" s="21"/>
      <c r="GL1078" s="21"/>
      <c r="GM1078" s="21"/>
      <c r="GN1078" s="21"/>
      <c r="GO1078" s="21"/>
      <c r="GP1078" s="21"/>
      <c r="GQ1078" s="21"/>
      <c r="GR1078" s="21"/>
      <c r="GS1078" s="21"/>
      <c r="GT1078" s="21"/>
      <c r="GU1078" s="21"/>
      <c r="GV1078" s="21"/>
      <c r="GW1078" s="21"/>
      <c r="GX1078" s="21"/>
      <c r="GY1078" s="21"/>
      <c r="GZ1078" s="21"/>
      <c r="HA1078" s="21"/>
      <c r="HB1078" s="21"/>
      <c r="HC1078" s="21"/>
      <c r="HD1078" s="21"/>
      <c r="HE1078" s="21"/>
      <c r="HF1078" s="21"/>
      <c r="HG1078" s="21"/>
      <c r="HH1078" s="21"/>
      <c r="HI1078" s="21"/>
      <c r="HJ1078" s="21"/>
      <c r="HK1078" s="21"/>
      <c r="HL1078" s="21"/>
      <c r="HM1078" s="21"/>
      <c r="HN1078" s="21"/>
      <c r="HO1078" s="21"/>
      <c r="HP1078" s="21"/>
      <c r="HQ1078" s="21"/>
      <c r="HR1078" s="21"/>
      <c r="HS1078" s="21"/>
      <c r="HT1078" s="21"/>
      <c r="HU1078" s="21"/>
      <c r="HV1078" s="21"/>
      <c r="HW1078" s="21"/>
      <c r="HX1078" s="21"/>
      <c r="HY1078" s="21"/>
      <c r="HZ1078" s="21"/>
      <c r="IA1078" s="21"/>
      <c r="IB1078" s="21"/>
      <c r="IC1078" s="21"/>
      <c r="ID1078" s="21"/>
      <c r="IE1078" s="21"/>
      <c r="IF1078" s="21"/>
      <c r="IG1078" s="21"/>
      <c r="IH1078" s="21"/>
      <c r="II1078" s="21"/>
      <c r="IJ1078" s="21"/>
      <c r="IK1078" s="21"/>
      <c r="IL1078" s="21"/>
      <c r="IM1078" s="21"/>
      <c r="IN1078" s="21"/>
      <c r="IO1078" s="21"/>
      <c r="IP1078" s="21"/>
      <c r="IQ1078" s="21"/>
      <c r="IR1078" s="21"/>
      <c r="IS1078" s="21"/>
      <c r="IT1078" s="21"/>
      <c r="IU1078" s="21"/>
      <c r="IV1078" s="21"/>
      <c r="IW1078" s="21"/>
      <c r="IX1078" s="21"/>
      <c r="IY1078" s="21"/>
      <c r="IZ1078" s="21"/>
      <c r="JA1078" s="21"/>
      <c r="JB1078" s="21"/>
      <c r="JC1078" s="21"/>
      <c r="JD1078" s="21"/>
      <c r="JE1078" s="21"/>
      <c r="JF1078" s="21"/>
      <c r="JG1078" s="28"/>
      <c r="JH1078" s="21"/>
      <c r="JI1078" s="21"/>
      <c r="JJ1078" s="21"/>
      <c r="JK1078" s="21"/>
      <c r="JL1078" s="21"/>
      <c r="JM1078" s="21"/>
      <c r="JN1078" s="21"/>
      <c r="JO1078" s="21"/>
      <c r="JP1078" s="21"/>
      <c r="JQ1078" s="21"/>
      <c r="JR1078" s="21"/>
      <c r="JS1078" s="21"/>
      <c r="JT1078" s="21"/>
      <c r="JU1078" s="21"/>
      <c r="JV1078" s="21"/>
      <c r="JW1078" s="21"/>
      <c r="JX1078" s="21"/>
      <c r="JY1078" s="21"/>
      <c r="JZ1078" s="21"/>
      <c r="KA1078" s="21"/>
      <c r="KB1078" s="28"/>
    </row>
    <row r="1079" spans="2:288" ht="15" customHeight="1" x14ac:dyDescent="0.25">
      <c r="B1079" s="1590" t="s">
        <v>282</v>
      </c>
      <c r="C1079" s="1588" t="str">
        <v/>
      </c>
      <c r="D1079" s="1588" t="str">
        <v/>
      </c>
      <c r="E1079" s="1588" t="str">
        <v/>
      </c>
      <c r="F1079" s="1588" t="str">
        <v/>
      </c>
      <c r="G1079" s="1588" t="str">
        <v/>
      </c>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8"/>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8"/>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c r="GI1079" s="21"/>
      <c r="GJ1079" s="21"/>
      <c r="GK1079" s="21"/>
      <c r="GL1079" s="21"/>
      <c r="GM1079" s="21"/>
      <c r="GN1079" s="21"/>
      <c r="GO1079" s="21"/>
      <c r="GP1079" s="21"/>
      <c r="GQ1079" s="21"/>
      <c r="GR1079" s="21"/>
      <c r="GS1079" s="21"/>
      <c r="GT1079" s="21"/>
      <c r="GU1079" s="21"/>
      <c r="GV1079" s="21"/>
      <c r="GW1079" s="21"/>
      <c r="GX1079" s="21"/>
      <c r="GY1079" s="21"/>
      <c r="GZ1079" s="21"/>
      <c r="HA1079" s="21"/>
      <c r="HB1079" s="21"/>
      <c r="HC1079" s="21"/>
      <c r="HD1079" s="21"/>
      <c r="HE1079" s="21"/>
      <c r="HF1079" s="21"/>
      <c r="HG1079" s="21"/>
      <c r="HH1079" s="21"/>
      <c r="HI1079" s="21"/>
      <c r="HJ1079" s="21"/>
      <c r="HK1079" s="21"/>
      <c r="HL1079" s="21"/>
      <c r="HM1079" s="21"/>
      <c r="HN1079" s="21"/>
      <c r="HO1079" s="21"/>
      <c r="HP1079" s="21"/>
      <c r="HQ1079" s="21"/>
      <c r="HR1079" s="21"/>
      <c r="HS1079" s="21"/>
      <c r="HT1079" s="21"/>
      <c r="HU1079" s="21"/>
      <c r="HV1079" s="21"/>
      <c r="HW1079" s="21"/>
      <c r="HX1079" s="21"/>
      <c r="HY1079" s="21"/>
      <c r="HZ1079" s="21"/>
      <c r="IA1079" s="21"/>
      <c r="IB1079" s="21"/>
      <c r="IC1079" s="21"/>
      <c r="ID1079" s="21"/>
      <c r="IE1079" s="21"/>
      <c r="IF1079" s="21"/>
      <c r="IG1079" s="21"/>
      <c r="IH1079" s="21"/>
      <c r="II1079" s="21"/>
      <c r="IJ1079" s="21"/>
      <c r="IK1079" s="21"/>
      <c r="IL1079" s="21"/>
      <c r="IM1079" s="21"/>
      <c r="IN1079" s="21"/>
      <c r="IO1079" s="21"/>
      <c r="IP1079" s="21"/>
      <c r="IQ1079" s="21"/>
      <c r="IR1079" s="21"/>
      <c r="IS1079" s="21"/>
      <c r="IT1079" s="21"/>
      <c r="IU1079" s="21"/>
      <c r="IV1079" s="21"/>
      <c r="IW1079" s="21"/>
      <c r="IX1079" s="21"/>
      <c r="IY1079" s="21"/>
      <c r="IZ1079" s="21"/>
      <c r="JA1079" s="21"/>
      <c r="JB1079" s="21"/>
      <c r="JC1079" s="21"/>
      <c r="JD1079" s="21"/>
      <c r="JE1079" s="21"/>
      <c r="JF1079" s="21"/>
      <c r="JG1079" s="28"/>
      <c r="JH1079" s="21"/>
      <c r="JI1079" s="21"/>
      <c r="JJ1079" s="21"/>
      <c r="JK1079" s="21"/>
      <c r="JL1079" s="21"/>
      <c r="JM1079" s="21"/>
      <c r="JN1079" s="21"/>
      <c r="JO1079" s="21"/>
      <c r="JP1079" s="21"/>
      <c r="JQ1079" s="21"/>
      <c r="JR1079" s="21"/>
      <c r="JS1079" s="21"/>
      <c r="JT1079" s="21"/>
      <c r="JU1079" s="21"/>
      <c r="JV1079" s="21"/>
      <c r="JW1079" s="21"/>
      <c r="JX1079" s="21"/>
      <c r="JY1079" s="21"/>
      <c r="JZ1079" s="21"/>
      <c r="KA1079" s="21"/>
      <c r="KB1079" s="28"/>
    </row>
    <row r="1080" spans="2:288" ht="15" customHeight="1" x14ac:dyDescent="0.25">
      <c r="B1080" s="1590" t="s">
        <v>283</v>
      </c>
      <c r="C1080" s="1588" t="str">
        <v/>
      </c>
      <c r="D1080" s="1588" t="str">
        <v/>
      </c>
      <c r="E1080" s="1588" t="str">
        <v/>
      </c>
      <c r="F1080" s="1588" t="str">
        <v/>
      </c>
      <c r="G1080" s="1588" t="str">
        <v/>
      </c>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8"/>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8"/>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1"/>
      <c r="GK1080" s="21"/>
      <c r="GL1080" s="21"/>
      <c r="GM1080" s="21"/>
      <c r="GN1080" s="21"/>
      <c r="GO1080" s="21"/>
      <c r="GP1080" s="21"/>
      <c r="GQ1080" s="21"/>
      <c r="GR1080" s="21"/>
      <c r="GS1080" s="21"/>
      <c r="GT1080" s="21"/>
      <c r="GU1080" s="21"/>
      <c r="GV1080" s="21"/>
      <c r="GW1080" s="21"/>
      <c r="GX1080" s="21"/>
      <c r="GY1080" s="21"/>
      <c r="GZ1080" s="21"/>
      <c r="HA1080" s="21"/>
      <c r="HB1080" s="21"/>
      <c r="HC1080" s="21"/>
      <c r="HD1080" s="21"/>
      <c r="HE1080" s="21"/>
      <c r="HF1080" s="21"/>
      <c r="HG1080" s="21"/>
      <c r="HH1080" s="21"/>
      <c r="HI1080" s="21"/>
      <c r="HJ1080" s="21"/>
      <c r="HK1080" s="21"/>
      <c r="HL1080" s="21"/>
      <c r="HM1080" s="21"/>
      <c r="HN1080" s="21"/>
      <c r="HO1080" s="21"/>
      <c r="HP1080" s="21"/>
      <c r="HQ1080" s="21"/>
      <c r="HR1080" s="21"/>
      <c r="HS1080" s="21"/>
      <c r="HT1080" s="21"/>
      <c r="HU1080" s="21"/>
      <c r="HV1080" s="21"/>
      <c r="HW1080" s="21"/>
      <c r="HX1080" s="21"/>
      <c r="HY1080" s="21"/>
      <c r="HZ1080" s="21"/>
      <c r="IA1080" s="21"/>
      <c r="IB1080" s="21"/>
      <c r="IC1080" s="21"/>
      <c r="ID1080" s="21"/>
      <c r="IE1080" s="21"/>
      <c r="IF1080" s="21"/>
      <c r="IG1080" s="21"/>
      <c r="IH1080" s="21"/>
      <c r="II1080" s="21"/>
      <c r="IJ1080" s="21"/>
      <c r="IK1080" s="21"/>
      <c r="IL1080" s="21"/>
      <c r="IM1080" s="21"/>
      <c r="IN1080" s="21"/>
      <c r="IO1080" s="21"/>
      <c r="IP1080" s="21"/>
      <c r="IQ1080" s="21"/>
      <c r="IR1080" s="21"/>
      <c r="IS1080" s="21"/>
      <c r="IT1080" s="21"/>
      <c r="IU1080" s="21"/>
      <c r="IV1080" s="21"/>
      <c r="IW1080" s="21"/>
      <c r="IX1080" s="21"/>
      <c r="IY1080" s="21"/>
      <c r="IZ1080" s="21"/>
      <c r="JA1080" s="21"/>
      <c r="JB1080" s="21"/>
      <c r="JC1080" s="21"/>
      <c r="JD1080" s="21"/>
      <c r="JE1080" s="21"/>
      <c r="JF1080" s="21"/>
      <c r="JG1080" s="28"/>
      <c r="JH1080" s="21"/>
      <c r="JI1080" s="21"/>
      <c r="JJ1080" s="21"/>
      <c r="JK1080" s="21"/>
      <c r="JL1080" s="21"/>
      <c r="JM1080" s="21"/>
      <c r="JN1080" s="21"/>
      <c r="JO1080" s="21"/>
      <c r="JP1080" s="21"/>
      <c r="JQ1080" s="21"/>
      <c r="JR1080" s="21"/>
      <c r="JS1080" s="21"/>
      <c r="JT1080" s="21"/>
      <c r="JU1080" s="21"/>
      <c r="JV1080" s="21"/>
      <c r="JW1080" s="21"/>
      <c r="JX1080" s="21"/>
      <c r="JY1080" s="21"/>
      <c r="JZ1080" s="21"/>
      <c r="KA1080" s="21"/>
      <c r="KB1080" s="28"/>
    </row>
    <row r="1081" spans="2:288" ht="15" customHeight="1" x14ac:dyDescent="0.25">
      <c r="B1081" s="1590" t="s">
        <v>284</v>
      </c>
      <c r="C1081" s="1588" t="str">
        <v/>
      </c>
      <c r="D1081" s="1588" t="str">
        <v/>
      </c>
      <c r="E1081" s="1588" t="str">
        <v/>
      </c>
      <c r="F1081" s="1588" t="str">
        <v/>
      </c>
      <c r="G1081" s="1588" t="str">
        <v/>
      </c>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8"/>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8"/>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c r="GI1081" s="21"/>
      <c r="GJ1081" s="21"/>
      <c r="GK1081" s="21"/>
      <c r="GL1081" s="21"/>
      <c r="GM1081" s="21"/>
      <c r="GN1081" s="21"/>
      <c r="GO1081" s="21"/>
      <c r="GP1081" s="21"/>
      <c r="GQ1081" s="21"/>
      <c r="GR1081" s="21"/>
      <c r="GS1081" s="21"/>
      <c r="GT1081" s="21"/>
      <c r="GU1081" s="21"/>
      <c r="GV1081" s="21"/>
      <c r="GW1081" s="21"/>
      <c r="GX1081" s="21"/>
      <c r="GY1081" s="21"/>
      <c r="GZ1081" s="21"/>
      <c r="HA1081" s="21"/>
      <c r="HB1081" s="21"/>
      <c r="HC1081" s="21"/>
      <c r="HD1081" s="21"/>
      <c r="HE1081" s="21"/>
      <c r="HF1081" s="21"/>
      <c r="HG1081" s="21"/>
      <c r="HH1081" s="21"/>
      <c r="HI1081" s="21"/>
      <c r="HJ1081" s="21"/>
      <c r="HK1081" s="21"/>
      <c r="HL1081" s="21"/>
      <c r="HM1081" s="21"/>
      <c r="HN1081" s="21"/>
      <c r="HO1081" s="21"/>
      <c r="HP1081" s="21"/>
      <c r="HQ1081" s="21"/>
      <c r="HR1081" s="21"/>
      <c r="HS1081" s="21"/>
      <c r="HT1081" s="21"/>
      <c r="HU1081" s="21"/>
      <c r="HV1081" s="21"/>
      <c r="HW1081" s="21"/>
      <c r="HX1081" s="21"/>
      <c r="HY1081" s="21"/>
      <c r="HZ1081" s="21"/>
      <c r="IA1081" s="21"/>
      <c r="IB1081" s="21"/>
      <c r="IC1081" s="21"/>
      <c r="ID1081" s="21"/>
      <c r="IE1081" s="21"/>
      <c r="IF1081" s="21"/>
      <c r="IG1081" s="21"/>
      <c r="IH1081" s="21"/>
      <c r="II1081" s="21"/>
      <c r="IJ1081" s="21"/>
      <c r="IK1081" s="21"/>
      <c r="IL1081" s="21"/>
      <c r="IM1081" s="21"/>
      <c r="IN1081" s="21"/>
      <c r="IO1081" s="21"/>
      <c r="IP1081" s="21"/>
      <c r="IQ1081" s="21"/>
      <c r="IR1081" s="21"/>
      <c r="IS1081" s="21"/>
      <c r="IT1081" s="21"/>
      <c r="IU1081" s="21"/>
      <c r="IV1081" s="21"/>
      <c r="IW1081" s="21"/>
      <c r="IX1081" s="21"/>
      <c r="IY1081" s="21"/>
      <c r="IZ1081" s="21"/>
      <c r="JA1081" s="21"/>
      <c r="JB1081" s="21"/>
      <c r="JC1081" s="21"/>
      <c r="JD1081" s="21"/>
      <c r="JE1081" s="21"/>
      <c r="JF1081" s="21"/>
      <c r="JG1081" s="28"/>
      <c r="JH1081" s="21"/>
      <c r="JI1081" s="21"/>
      <c r="JJ1081" s="21"/>
      <c r="JK1081" s="21"/>
      <c r="JL1081" s="21"/>
      <c r="JM1081" s="21"/>
      <c r="JN1081" s="21"/>
      <c r="JO1081" s="21"/>
      <c r="JP1081" s="21"/>
      <c r="JQ1081" s="21"/>
      <c r="JR1081" s="21"/>
      <c r="JS1081" s="21"/>
      <c r="JT1081" s="21"/>
      <c r="JU1081" s="21"/>
      <c r="JV1081" s="21"/>
      <c r="JW1081" s="21"/>
      <c r="JX1081" s="21"/>
      <c r="JY1081" s="21"/>
      <c r="JZ1081" s="21"/>
      <c r="KA1081" s="21"/>
      <c r="KB1081" s="28"/>
    </row>
    <row r="1082" spans="2:288" ht="15" customHeight="1" x14ac:dyDescent="0.25">
      <c r="B1082" s="1590" t="s">
        <v>285</v>
      </c>
      <c r="C1082" s="1588" t="str">
        <v/>
      </c>
      <c r="D1082" s="1588" t="str">
        <v/>
      </c>
      <c r="E1082" s="1588" t="str">
        <v/>
      </c>
      <c r="F1082" s="1588" t="str">
        <v/>
      </c>
      <c r="G1082" s="1588" t="str">
        <v/>
      </c>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8"/>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8"/>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c r="GI1082" s="21"/>
      <c r="GJ1082" s="21"/>
      <c r="GK1082" s="21"/>
      <c r="GL1082" s="21"/>
      <c r="GM1082" s="21"/>
      <c r="GN1082" s="21"/>
      <c r="GO1082" s="21"/>
      <c r="GP1082" s="21"/>
      <c r="GQ1082" s="21"/>
      <c r="GR1082" s="21"/>
      <c r="GS1082" s="21"/>
      <c r="GT1082" s="21"/>
      <c r="GU1082" s="21"/>
      <c r="GV1082" s="21"/>
      <c r="GW1082" s="21"/>
      <c r="GX1082" s="21"/>
      <c r="GY1082" s="21"/>
      <c r="GZ1082" s="21"/>
      <c r="HA1082" s="21"/>
      <c r="HB1082" s="21"/>
      <c r="HC1082" s="21"/>
      <c r="HD1082" s="21"/>
      <c r="HE1082" s="21"/>
      <c r="HF1082" s="21"/>
      <c r="HG1082" s="21"/>
      <c r="HH1082" s="21"/>
      <c r="HI1082" s="21"/>
      <c r="HJ1082" s="21"/>
      <c r="HK1082" s="21"/>
      <c r="HL1082" s="21"/>
      <c r="HM1082" s="21"/>
      <c r="HN1082" s="21"/>
      <c r="HO1082" s="21"/>
      <c r="HP1082" s="21"/>
      <c r="HQ1082" s="21"/>
      <c r="HR1082" s="21"/>
      <c r="HS1082" s="21"/>
      <c r="HT1082" s="21"/>
      <c r="HU1082" s="21"/>
      <c r="HV1082" s="21"/>
      <c r="HW1082" s="21"/>
      <c r="HX1082" s="21"/>
      <c r="HY1082" s="21"/>
      <c r="HZ1082" s="21"/>
      <c r="IA1082" s="21"/>
      <c r="IB1082" s="21"/>
      <c r="IC1082" s="21"/>
      <c r="ID1082" s="21"/>
      <c r="IE1082" s="21"/>
      <c r="IF1082" s="21"/>
      <c r="IG1082" s="21"/>
      <c r="IH1082" s="21"/>
      <c r="II1082" s="21"/>
      <c r="IJ1082" s="21"/>
      <c r="IK1082" s="21"/>
      <c r="IL1082" s="21"/>
      <c r="IM1082" s="21"/>
      <c r="IN1082" s="21"/>
      <c r="IO1082" s="21"/>
      <c r="IP1082" s="21"/>
      <c r="IQ1082" s="21"/>
      <c r="IR1082" s="21"/>
      <c r="IS1082" s="21"/>
      <c r="IT1082" s="21"/>
      <c r="IU1082" s="21"/>
      <c r="IV1082" s="21"/>
      <c r="IW1082" s="21"/>
      <c r="IX1082" s="21"/>
      <c r="IY1082" s="21"/>
      <c r="IZ1082" s="21"/>
      <c r="JA1082" s="21"/>
      <c r="JB1082" s="21"/>
      <c r="JC1082" s="21"/>
      <c r="JD1082" s="21"/>
      <c r="JE1082" s="21"/>
      <c r="JF1082" s="21"/>
      <c r="JG1082" s="28"/>
      <c r="JH1082" s="21"/>
      <c r="JI1082" s="21"/>
      <c r="JJ1082" s="21"/>
      <c r="JK1082" s="21"/>
      <c r="JL1082" s="21"/>
      <c r="JM1082" s="21"/>
      <c r="JN1082" s="21"/>
      <c r="JO1082" s="21"/>
      <c r="JP1082" s="21"/>
      <c r="JQ1082" s="21"/>
      <c r="JR1082" s="21"/>
      <c r="JS1082" s="21"/>
      <c r="JT1082" s="21"/>
      <c r="JU1082" s="21"/>
      <c r="JV1082" s="21"/>
      <c r="JW1082" s="21"/>
      <c r="JX1082" s="21"/>
      <c r="JY1082" s="21"/>
      <c r="JZ1082" s="21"/>
      <c r="KA1082" s="21"/>
      <c r="KB1082" s="28"/>
    </row>
    <row r="1083" spans="2:288" ht="15" customHeight="1" x14ac:dyDescent="0.25">
      <c r="B1083" s="1590" t="s">
        <v>286</v>
      </c>
      <c r="C1083" s="1588" t="str">
        <v/>
      </c>
      <c r="D1083" s="1588" t="str">
        <v/>
      </c>
      <c r="E1083" s="1588" t="str">
        <v/>
      </c>
      <c r="F1083" s="1588" t="str">
        <v/>
      </c>
      <c r="G1083" s="1588" t="str">
        <v/>
      </c>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8"/>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8"/>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c r="GI1083" s="21"/>
      <c r="GJ1083" s="21"/>
      <c r="GK1083" s="21"/>
      <c r="GL1083" s="21"/>
      <c r="GM1083" s="21"/>
      <c r="GN1083" s="21"/>
      <c r="GO1083" s="21"/>
      <c r="GP1083" s="21"/>
      <c r="GQ1083" s="21"/>
      <c r="GR1083" s="21"/>
      <c r="GS1083" s="21"/>
      <c r="GT1083" s="21"/>
      <c r="GU1083" s="21"/>
      <c r="GV1083" s="21"/>
      <c r="GW1083" s="21"/>
      <c r="GX1083" s="21"/>
      <c r="GY1083" s="21"/>
      <c r="GZ1083" s="21"/>
      <c r="HA1083" s="21"/>
      <c r="HB1083" s="21"/>
      <c r="HC1083" s="21"/>
      <c r="HD1083" s="21"/>
      <c r="HE1083" s="21"/>
      <c r="HF1083" s="21"/>
      <c r="HG1083" s="21"/>
      <c r="HH1083" s="21"/>
      <c r="HI1083" s="21"/>
      <c r="HJ1083" s="21"/>
      <c r="HK1083" s="21"/>
      <c r="HL1083" s="21"/>
      <c r="HM1083" s="21"/>
      <c r="HN1083" s="21"/>
      <c r="HO1083" s="21"/>
      <c r="HP1083" s="21"/>
      <c r="HQ1083" s="21"/>
      <c r="HR1083" s="21"/>
      <c r="HS1083" s="21"/>
      <c r="HT1083" s="21"/>
      <c r="HU1083" s="21"/>
      <c r="HV1083" s="21"/>
      <c r="HW1083" s="21"/>
      <c r="HX1083" s="21"/>
      <c r="HY1083" s="21"/>
      <c r="HZ1083" s="21"/>
      <c r="IA1083" s="21"/>
      <c r="IB1083" s="21"/>
      <c r="IC1083" s="21"/>
      <c r="ID1083" s="21"/>
      <c r="IE1083" s="21"/>
      <c r="IF1083" s="21"/>
      <c r="IG1083" s="21"/>
      <c r="IH1083" s="21"/>
      <c r="II1083" s="21"/>
      <c r="IJ1083" s="21"/>
      <c r="IK1083" s="21"/>
      <c r="IL1083" s="21"/>
      <c r="IM1083" s="21"/>
      <c r="IN1083" s="21"/>
      <c r="IO1083" s="21"/>
      <c r="IP1083" s="21"/>
      <c r="IQ1083" s="21"/>
      <c r="IR1083" s="21"/>
      <c r="IS1083" s="21"/>
      <c r="IT1083" s="21"/>
      <c r="IU1083" s="21"/>
      <c r="IV1083" s="21"/>
      <c r="IW1083" s="21"/>
      <c r="IX1083" s="21"/>
      <c r="IY1083" s="21"/>
      <c r="IZ1083" s="21"/>
      <c r="JA1083" s="21"/>
      <c r="JB1083" s="21"/>
      <c r="JC1083" s="21"/>
      <c r="JD1083" s="21"/>
      <c r="JE1083" s="21"/>
      <c r="JF1083" s="21"/>
      <c r="JG1083" s="28"/>
      <c r="JH1083" s="21"/>
      <c r="JI1083" s="21"/>
      <c r="JJ1083" s="21"/>
      <c r="JK1083" s="21"/>
      <c r="JL1083" s="21"/>
      <c r="JM1083" s="21"/>
      <c r="JN1083" s="21"/>
      <c r="JO1083" s="21"/>
      <c r="JP1083" s="21"/>
      <c r="JQ1083" s="21"/>
      <c r="JR1083" s="21"/>
      <c r="JS1083" s="21"/>
      <c r="JT1083" s="21"/>
      <c r="JU1083" s="21"/>
      <c r="JV1083" s="21"/>
      <c r="JW1083" s="21"/>
      <c r="JX1083" s="21"/>
      <c r="JY1083" s="21"/>
      <c r="JZ1083" s="21"/>
      <c r="KA1083" s="21"/>
      <c r="KB1083" s="28"/>
    </row>
    <row r="1084" spans="2:288" ht="15" customHeight="1" x14ac:dyDescent="0.25">
      <c r="B1084" s="1590" t="s">
        <v>287</v>
      </c>
      <c r="C1084" s="1588" t="str">
        <v/>
      </c>
      <c r="D1084" s="1588" t="str">
        <v/>
      </c>
      <c r="E1084" s="1588" t="str">
        <v/>
      </c>
      <c r="F1084" s="1588" t="str">
        <v/>
      </c>
      <c r="G1084" s="1588" t="str">
        <v/>
      </c>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8"/>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8"/>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1"/>
      <c r="GK1084" s="21"/>
      <c r="GL1084" s="21"/>
      <c r="GM1084" s="21"/>
      <c r="GN1084" s="21"/>
      <c r="GO1084" s="21"/>
      <c r="GP1084" s="21"/>
      <c r="GQ1084" s="21"/>
      <c r="GR1084" s="21"/>
      <c r="GS1084" s="21"/>
      <c r="GT1084" s="21"/>
      <c r="GU1084" s="21"/>
      <c r="GV1084" s="21"/>
      <c r="GW1084" s="21"/>
      <c r="GX1084" s="21"/>
      <c r="GY1084" s="21"/>
      <c r="GZ1084" s="21"/>
      <c r="HA1084" s="21"/>
      <c r="HB1084" s="21"/>
      <c r="HC1084" s="21"/>
      <c r="HD1084" s="21"/>
      <c r="HE1084" s="21"/>
      <c r="HF1084" s="21"/>
      <c r="HG1084" s="21"/>
      <c r="HH1084" s="21"/>
      <c r="HI1084" s="21"/>
      <c r="HJ1084" s="21"/>
      <c r="HK1084" s="21"/>
      <c r="HL1084" s="21"/>
      <c r="HM1084" s="21"/>
      <c r="HN1084" s="21"/>
      <c r="HO1084" s="21"/>
      <c r="HP1084" s="21"/>
      <c r="HQ1084" s="21"/>
      <c r="HR1084" s="21"/>
      <c r="HS1084" s="21"/>
      <c r="HT1084" s="21"/>
      <c r="HU1084" s="21"/>
      <c r="HV1084" s="21"/>
      <c r="HW1084" s="21"/>
      <c r="HX1084" s="21"/>
      <c r="HY1084" s="21"/>
      <c r="HZ1084" s="21"/>
      <c r="IA1084" s="21"/>
      <c r="IB1084" s="21"/>
      <c r="IC1084" s="21"/>
      <c r="ID1084" s="21"/>
      <c r="IE1084" s="21"/>
      <c r="IF1084" s="21"/>
      <c r="IG1084" s="21"/>
      <c r="IH1084" s="21"/>
      <c r="II1084" s="21"/>
      <c r="IJ1084" s="21"/>
      <c r="IK1084" s="21"/>
      <c r="IL1084" s="21"/>
      <c r="IM1084" s="21"/>
      <c r="IN1084" s="21"/>
      <c r="IO1084" s="21"/>
      <c r="IP1084" s="21"/>
      <c r="IQ1084" s="21"/>
      <c r="IR1084" s="21"/>
      <c r="IS1084" s="21"/>
      <c r="IT1084" s="21"/>
      <c r="IU1084" s="21"/>
      <c r="IV1084" s="21"/>
      <c r="IW1084" s="21"/>
      <c r="IX1084" s="21"/>
      <c r="IY1084" s="21"/>
      <c r="IZ1084" s="21"/>
      <c r="JA1084" s="21"/>
      <c r="JB1084" s="21"/>
      <c r="JC1084" s="21"/>
      <c r="JD1084" s="21"/>
      <c r="JE1084" s="21"/>
      <c r="JF1084" s="21"/>
      <c r="JG1084" s="28"/>
      <c r="JH1084" s="21"/>
      <c r="JI1084" s="21"/>
      <c r="JJ1084" s="21"/>
      <c r="JK1084" s="21"/>
      <c r="JL1084" s="21"/>
      <c r="JM1084" s="21"/>
      <c r="JN1084" s="21"/>
      <c r="JO1084" s="21"/>
      <c r="JP1084" s="21"/>
      <c r="JQ1084" s="21"/>
      <c r="JR1084" s="21"/>
      <c r="JS1084" s="21"/>
      <c r="JT1084" s="21"/>
      <c r="JU1084" s="21"/>
      <c r="JV1084" s="21"/>
      <c r="JW1084" s="21"/>
      <c r="JX1084" s="21"/>
      <c r="JY1084" s="21"/>
      <c r="JZ1084" s="21"/>
      <c r="KA1084" s="21"/>
      <c r="KB1084" s="28"/>
    </row>
    <row r="1085" spans="2:288" ht="15" customHeight="1" x14ac:dyDescent="0.25">
      <c r="B1085" s="1590" t="s">
        <v>288</v>
      </c>
      <c r="C1085" s="1588" t="str">
        <v/>
      </c>
      <c r="D1085" s="1588" t="str">
        <v/>
      </c>
      <c r="E1085" s="1588" t="str">
        <v/>
      </c>
      <c r="F1085" s="1588" t="str">
        <v/>
      </c>
      <c r="G1085" s="1588" t="str">
        <v/>
      </c>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8"/>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8"/>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1"/>
      <c r="GK1085" s="21"/>
      <c r="GL1085" s="21"/>
      <c r="GM1085" s="21"/>
      <c r="GN1085" s="21"/>
      <c r="GO1085" s="21"/>
      <c r="GP1085" s="21"/>
      <c r="GQ1085" s="21"/>
      <c r="GR1085" s="21"/>
      <c r="GS1085" s="21"/>
      <c r="GT1085" s="21"/>
      <c r="GU1085" s="21"/>
      <c r="GV1085" s="21"/>
      <c r="GW1085" s="21"/>
      <c r="GX1085" s="21"/>
      <c r="GY1085" s="21"/>
      <c r="GZ1085" s="21"/>
      <c r="HA1085" s="21"/>
      <c r="HB1085" s="21"/>
      <c r="HC1085" s="21"/>
      <c r="HD1085" s="21"/>
      <c r="HE1085" s="21"/>
      <c r="HF1085" s="21"/>
      <c r="HG1085" s="21"/>
      <c r="HH1085" s="21"/>
      <c r="HI1085" s="21"/>
      <c r="HJ1085" s="21"/>
      <c r="HK1085" s="21"/>
      <c r="HL1085" s="21"/>
      <c r="HM1085" s="21"/>
      <c r="HN1085" s="21"/>
      <c r="HO1085" s="21"/>
      <c r="HP1085" s="21"/>
      <c r="HQ1085" s="21"/>
      <c r="HR1085" s="21"/>
      <c r="HS1085" s="21"/>
      <c r="HT1085" s="21"/>
      <c r="HU1085" s="21"/>
      <c r="HV1085" s="21"/>
      <c r="HW1085" s="21"/>
      <c r="HX1085" s="21"/>
      <c r="HY1085" s="21"/>
      <c r="HZ1085" s="21"/>
      <c r="IA1085" s="21"/>
      <c r="IB1085" s="21"/>
      <c r="IC1085" s="21"/>
      <c r="ID1085" s="21"/>
      <c r="IE1085" s="21"/>
      <c r="IF1085" s="21"/>
      <c r="IG1085" s="21"/>
      <c r="IH1085" s="21"/>
      <c r="II1085" s="21"/>
      <c r="IJ1085" s="21"/>
      <c r="IK1085" s="21"/>
      <c r="IL1085" s="21"/>
      <c r="IM1085" s="21"/>
      <c r="IN1085" s="21"/>
      <c r="IO1085" s="21"/>
      <c r="IP1085" s="21"/>
      <c r="IQ1085" s="21"/>
      <c r="IR1085" s="21"/>
      <c r="IS1085" s="21"/>
      <c r="IT1085" s="21"/>
      <c r="IU1085" s="21"/>
      <c r="IV1085" s="21"/>
      <c r="IW1085" s="21"/>
      <c r="IX1085" s="21"/>
      <c r="IY1085" s="21"/>
      <c r="IZ1085" s="21"/>
      <c r="JA1085" s="21"/>
      <c r="JB1085" s="21"/>
      <c r="JC1085" s="21"/>
      <c r="JD1085" s="21"/>
      <c r="JE1085" s="21"/>
      <c r="JF1085" s="21"/>
      <c r="JG1085" s="28"/>
      <c r="JH1085" s="21"/>
      <c r="JI1085" s="21"/>
      <c r="JJ1085" s="21"/>
      <c r="JK1085" s="21"/>
      <c r="JL1085" s="21"/>
      <c r="JM1085" s="21"/>
      <c r="JN1085" s="21"/>
      <c r="JO1085" s="21"/>
      <c r="JP1085" s="21"/>
      <c r="JQ1085" s="21"/>
      <c r="JR1085" s="21"/>
      <c r="JS1085" s="21"/>
      <c r="JT1085" s="21"/>
      <c r="JU1085" s="21"/>
      <c r="JV1085" s="21"/>
      <c r="JW1085" s="21"/>
      <c r="JX1085" s="21"/>
      <c r="JY1085" s="21"/>
      <c r="JZ1085" s="21"/>
      <c r="KA1085" s="21"/>
      <c r="KB1085" s="28"/>
    </row>
    <row r="1086" spans="2:288" ht="15" customHeight="1" x14ac:dyDescent="0.25">
      <c r="B1086" s="1590" t="s">
        <v>289</v>
      </c>
      <c r="C1086" s="1588" t="str">
        <v/>
      </c>
      <c r="D1086" s="1588" t="str">
        <v/>
      </c>
      <c r="E1086" s="1588" t="str">
        <v/>
      </c>
      <c r="F1086" s="1588" t="str">
        <v/>
      </c>
      <c r="G1086" s="1588" t="str">
        <v/>
      </c>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8"/>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8"/>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c r="GI1086" s="21"/>
      <c r="GJ1086" s="21"/>
      <c r="GK1086" s="21"/>
      <c r="GL1086" s="21"/>
      <c r="GM1086" s="21"/>
      <c r="GN1086" s="21"/>
      <c r="GO1086" s="21"/>
      <c r="GP1086" s="21"/>
      <c r="GQ1086" s="21"/>
      <c r="GR1086" s="21"/>
      <c r="GS1086" s="21"/>
      <c r="GT1086" s="21"/>
      <c r="GU1086" s="21"/>
      <c r="GV1086" s="21"/>
      <c r="GW1086" s="21"/>
      <c r="GX1086" s="21"/>
      <c r="GY1086" s="21"/>
      <c r="GZ1086" s="21"/>
      <c r="HA1086" s="21"/>
      <c r="HB1086" s="21"/>
      <c r="HC1086" s="21"/>
      <c r="HD1086" s="21"/>
      <c r="HE1086" s="21"/>
      <c r="HF1086" s="21"/>
      <c r="HG1086" s="21"/>
      <c r="HH1086" s="21"/>
      <c r="HI1086" s="21"/>
      <c r="HJ1086" s="21"/>
      <c r="HK1086" s="21"/>
      <c r="HL1086" s="21"/>
      <c r="HM1086" s="21"/>
      <c r="HN1086" s="21"/>
      <c r="HO1086" s="21"/>
      <c r="HP1086" s="21"/>
      <c r="HQ1086" s="21"/>
      <c r="HR1086" s="21"/>
      <c r="HS1086" s="21"/>
      <c r="HT1086" s="21"/>
      <c r="HU1086" s="21"/>
      <c r="HV1086" s="21"/>
      <c r="HW1086" s="21"/>
      <c r="HX1086" s="21"/>
      <c r="HY1086" s="21"/>
      <c r="HZ1086" s="21"/>
      <c r="IA1086" s="21"/>
      <c r="IB1086" s="21"/>
      <c r="IC1086" s="21"/>
      <c r="ID1086" s="21"/>
      <c r="IE1086" s="21"/>
      <c r="IF1086" s="21"/>
      <c r="IG1086" s="21"/>
      <c r="IH1086" s="21"/>
      <c r="II1086" s="21"/>
      <c r="IJ1086" s="21"/>
      <c r="IK1086" s="21"/>
      <c r="IL1086" s="21"/>
      <c r="IM1086" s="21"/>
      <c r="IN1086" s="21"/>
      <c r="IO1086" s="21"/>
      <c r="IP1086" s="21"/>
      <c r="IQ1086" s="21"/>
      <c r="IR1086" s="21"/>
      <c r="IS1086" s="21"/>
      <c r="IT1086" s="21"/>
      <c r="IU1086" s="21"/>
      <c r="IV1086" s="21"/>
      <c r="IW1086" s="21"/>
      <c r="IX1086" s="21"/>
      <c r="IY1086" s="21"/>
      <c r="IZ1086" s="21"/>
      <c r="JA1086" s="21"/>
      <c r="JB1086" s="21"/>
      <c r="JC1086" s="21"/>
      <c r="JD1086" s="21"/>
      <c r="JE1086" s="21"/>
      <c r="JF1086" s="21"/>
      <c r="JG1086" s="28"/>
      <c r="JH1086" s="21"/>
      <c r="JI1086" s="21"/>
      <c r="JJ1086" s="21"/>
      <c r="JK1086" s="21"/>
      <c r="JL1086" s="21"/>
      <c r="JM1086" s="21"/>
      <c r="JN1086" s="21"/>
      <c r="JO1086" s="21"/>
      <c r="JP1086" s="21"/>
      <c r="JQ1086" s="21"/>
      <c r="JR1086" s="21"/>
      <c r="JS1086" s="21"/>
      <c r="JT1086" s="21"/>
      <c r="JU1086" s="21"/>
      <c r="JV1086" s="21"/>
      <c r="JW1086" s="21"/>
      <c r="JX1086" s="21"/>
      <c r="JY1086" s="21"/>
      <c r="JZ1086" s="21"/>
      <c r="KA1086" s="21"/>
      <c r="KB1086" s="28"/>
    </row>
    <row r="1087" spans="2:288" ht="15" customHeight="1" x14ac:dyDescent="0.25">
      <c r="B1087" s="1590" t="s">
        <v>290</v>
      </c>
      <c r="C1087" s="1588" t="str">
        <v/>
      </c>
      <c r="D1087" s="1588" t="str">
        <v/>
      </c>
      <c r="E1087" s="1588" t="str">
        <v/>
      </c>
      <c r="F1087" s="1588" t="str">
        <v/>
      </c>
      <c r="G1087" s="1588" t="str">
        <v/>
      </c>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8"/>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8"/>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1"/>
      <c r="GK1087" s="21"/>
      <c r="GL1087" s="21"/>
      <c r="GM1087" s="21"/>
      <c r="GN1087" s="21"/>
      <c r="GO1087" s="21"/>
      <c r="GP1087" s="21"/>
      <c r="GQ1087" s="21"/>
      <c r="GR1087" s="21"/>
      <c r="GS1087" s="21"/>
      <c r="GT1087" s="21"/>
      <c r="GU1087" s="21"/>
      <c r="GV1087" s="21"/>
      <c r="GW1087" s="21"/>
      <c r="GX1087" s="21"/>
      <c r="GY1087" s="21"/>
      <c r="GZ1087" s="21"/>
      <c r="HA1087" s="21"/>
      <c r="HB1087" s="21"/>
      <c r="HC1087" s="21"/>
      <c r="HD1087" s="21"/>
      <c r="HE1087" s="21"/>
      <c r="HF1087" s="21"/>
      <c r="HG1087" s="21"/>
      <c r="HH1087" s="21"/>
      <c r="HI1087" s="21"/>
      <c r="HJ1087" s="21"/>
      <c r="HK1087" s="21"/>
      <c r="HL1087" s="21"/>
      <c r="HM1087" s="21"/>
      <c r="HN1087" s="21"/>
      <c r="HO1087" s="21"/>
      <c r="HP1087" s="21"/>
      <c r="HQ1087" s="21"/>
      <c r="HR1087" s="21"/>
      <c r="HS1087" s="21"/>
      <c r="HT1087" s="21"/>
      <c r="HU1087" s="21"/>
      <c r="HV1087" s="21"/>
      <c r="HW1087" s="21"/>
      <c r="HX1087" s="21"/>
      <c r="HY1087" s="21"/>
      <c r="HZ1087" s="21"/>
      <c r="IA1087" s="21"/>
      <c r="IB1087" s="21"/>
      <c r="IC1087" s="21"/>
      <c r="ID1087" s="21"/>
      <c r="IE1087" s="21"/>
      <c r="IF1087" s="21"/>
      <c r="IG1087" s="21"/>
      <c r="IH1087" s="21"/>
      <c r="II1087" s="21"/>
      <c r="IJ1087" s="21"/>
      <c r="IK1087" s="21"/>
      <c r="IL1087" s="21"/>
      <c r="IM1087" s="21"/>
      <c r="IN1087" s="21"/>
      <c r="IO1087" s="21"/>
      <c r="IP1087" s="21"/>
      <c r="IQ1087" s="21"/>
      <c r="IR1087" s="21"/>
      <c r="IS1087" s="21"/>
      <c r="IT1087" s="21"/>
      <c r="IU1087" s="21"/>
      <c r="IV1087" s="21"/>
      <c r="IW1087" s="21"/>
      <c r="IX1087" s="21"/>
      <c r="IY1087" s="21"/>
      <c r="IZ1087" s="21"/>
      <c r="JA1087" s="21"/>
      <c r="JB1087" s="21"/>
      <c r="JC1087" s="21"/>
      <c r="JD1087" s="21"/>
      <c r="JE1087" s="21"/>
      <c r="JF1087" s="21"/>
      <c r="JG1087" s="28"/>
      <c r="JH1087" s="21"/>
      <c r="JI1087" s="21"/>
      <c r="JJ1087" s="21"/>
      <c r="JK1087" s="21"/>
      <c r="JL1087" s="21"/>
      <c r="JM1087" s="21"/>
      <c r="JN1087" s="21"/>
      <c r="JO1087" s="21"/>
      <c r="JP1087" s="21"/>
      <c r="JQ1087" s="21"/>
      <c r="JR1087" s="21"/>
      <c r="JS1087" s="21"/>
      <c r="JT1087" s="21"/>
      <c r="JU1087" s="21"/>
      <c r="JV1087" s="21"/>
      <c r="JW1087" s="21"/>
      <c r="JX1087" s="21"/>
      <c r="JY1087" s="21"/>
      <c r="JZ1087" s="21"/>
      <c r="KA1087" s="21"/>
      <c r="KB1087" s="28"/>
    </row>
    <row r="1088" spans="2:288" ht="15" customHeight="1" x14ac:dyDescent="0.25">
      <c r="B1088" s="1590" t="s">
        <v>291</v>
      </c>
      <c r="C1088" s="1588" t="str">
        <v/>
      </c>
      <c r="D1088" s="1588" t="str">
        <v/>
      </c>
      <c r="E1088" s="1588" t="str">
        <v/>
      </c>
      <c r="F1088" s="1588" t="str">
        <v/>
      </c>
      <c r="G1088" s="1588" t="str">
        <v/>
      </c>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8"/>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8"/>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1"/>
      <c r="GK1088" s="21"/>
      <c r="GL1088" s="21"/>
      <c r="GM1088" s="21"/>
      <c r="GN1088" s="21"/>
      <c r="GO1088" s="21"/>
      <c r="GP1088" s="21"/>
      <c r="GQ1088" s="21"/>
      <c r="GR1088" s="21"/>
      <c r="GS1088" s="21"/>
      <c r="GT1088" s="21"/>
      <c r="GU1088" s="21"/>
      <c r="GV1088" s="21"/>
      <c r="GW1088" s="21"/>
      <c r="GX1088" s="21"/>
      <c r="GY1088" s="21"/>
      <c r="GZ1088" s="21"/>
      <c r="HA1088" s="21"/>
      <c r="HB1088" s="21"/>
      <c r="HC1088" s="21"/>
      <c r="HD1088" s="21"/>
      <c r="HE1088" s="21"/>
      <c r="HF1088" s="21"/>
      <c r="HG1088" s="21"/>
      <c r="HH1088" s="21"/>
      <c r="HI1088" s="21"/>
      <c r="HJ1088" s="21"/>
      <c r="HK1088" s="21"/>
      <c r="HL1088" s="21"/>
      <c r="HM1088" s="21"/>
      <c r="HN1088" s="21"/>
      <c r="HO1088" s="21"/>
      <c r="HP1088" s="21"/>
      <c r="HQ1088" s="21"/>
      <c r="HR1088" s="21"/>
      <c r="HS1088" s="21"/>
      <c r="HT1088" s="21"/>
      <c r="HU1088" s="21"/>
      <c r="HV1088" s="21"/>
      <c r="HW1088" s="21"/>
      <c r="HX1088" s="21"/>
      <c r="HY1088" s="21"/>
      <c r="HZ1088" s="21"/>
      <c r="IA1088" s="21"/>
      <c r="IB1088" s="21"/>
      <c r="IC1088" s="21"/>
      <c r="ID1088" s="21"/>
      <c r="IE1088" s="21"/>
      <c r="IF1088" s="21"/>
      <c r="IG1088" s="21"/>
      <c r="IH1088" s="21"/>
      <c r="II1088" s="21"/>
      <c r="IJ1088" s="21"/>
      <c r="IK1088" s="21"/>
      <c r="IL1088" s="21"/>
      <c r="IM1088" s="21"/>
      <c r="IN1088" s="21"/>
      <c r="IO1088" s="21"/>
      <c r="IP1088" s="21"/>
      <c r="IQ1088" s="21"/>
      <c r="IR1088" s="21"/>
      <c r="IS1088" s="21"/>
      <c r="IT1088" s="21"/>
      <c r="IU1088" s="21"/>
      <c r="IV1088" s="21"/>
      <c r="IW1088" s="21"/>
      <c r="IX1088" s="21"/>
      <c r="IY1088" s="21"/>
      <c r="IZ1088" s="21"/>
      <c r="JA1088" s="21"/>
      <c r="JB1088" s="21"/>
      <c r="JC1088" s="21"/>
      <c r="JD1088" s="21"/>
      <c r="JE1088" s="21"/>
      <c r="JF1088" s="21"/>
      <c r="JG1088" s="28"/>
      <c r="JH1088" s="21"/>
      <c r="JI1088" s="21"/>
      <c r="JJ1088" s="21"/>
      <c r="JK1088" s="21"/>
      <c r="JL1088" s="21"/>
      <c r="JM1088" s="21"/>
      <c r="JN1088" s="21"/>
      <c r="JO1088" s="21"/>
      <c r="JP1088" s="21"/>
      <c r="JQ1088" s="21"/>
      <c r="JR1088" s="21"/>
      <c r="JS1088" s="21"/>
      <c r="JT1088" s="21"/>
      <c r="JU1088" s="21"/>
      <c r="JV1088" s="21"/>
      <c r="JW1088" s="21"/>
      <c r="JX1088" s="21"/>
      <c r="JY1088" s="21"/>
      <c r="JZ1088" s="21"/>
      <c r="KA1088" s="21"/>
      <c r="KB1088" s="28"/>
    </row>
    <row r="1089" spans="2:288" ht="15" customHeight="1" x14ac:dyDescent="0.25">
      <c r="B1089" s="1590" t="s">
        <v>292</v>
      </c>
      <c r="C1089" s="1588" t="str">
        <v/>
      </c>
      <c r="D1089" s="1588" t="str">
        <v/>
      </c>
      <c r="E1089" s="1588" t="str">
        <v/>
      </c>
      <c r="F1089" s="1588" t="str">
        <v/>
      </c>
      <c r="G1089" s="1588" t="str">
        <v/>
      </c>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8"/>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8"/>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c r="GI1089" s="21"/>
      <c r="GJ1089" s="21"/>
      <c r="GK1089" s="21"/>
      <c r="GL1089" s="21"/>
      <c r="GM1089" s="21"/>
      <c r="GN1089" s="21"/>
      <c r="GO1089" s="21"/>
      <c r="GP1089" s="21"/>
      <c r="GQ1089" s="21"/>
      <c r="GR1089" s="21"/>
      <c r="GS1089" s="21"/>
      <c r="GT1089" s="21"/>
      <c r="GU1089" s="21"/>
      <c r="GV1089" s="21"/>
      <c r="GW1089" s="21"/>
      <c r="GX1089" s="21"/>
      <c r="GY1089" s="21"/>
      <c r="GZ1089" s="21"/>
      <c r="HA1089" s="21"/>
      <c r="HB1089" s="21"/>
      <c r="HC1089" s="21"/>
      <c r="HD1089" s="21"/>
      <c r="HE1089" s="21"/>
      <c r="HF1089" s="21"/>
      <c r="HG1089" s="21"/>
      <c r="HH1089" s="21"/>
      <c r="HI1089" s="21"/>
      <c r="HJ1089" s="21"/>
      <c r="HK1089" s="21"/>
      <c r="HL1089" s="21"/>
      <c r="HM1089" s="21"/>
      <c r="HN1089" s="21"/>
      <c r="HO1089" s="21"/>
      <c r="HP1089" s="21"/>
      <c r="HQ1089" s="21"/>
      <c r="HR1089" s="21"/>
      <c r="HS1089" s="21"/>
      <c r="HT1089" s="21"/>
      <c r="HU1089" s="21"/>
      <c r="HV1089" s="21"/>
      <c r="HW1089" s="21"/>
      <c r="HX1089" s="21"/>
      <c r="HY1089" s="21"/>
      <c r="HZ1089" s="21"/>
      <c r="IA1089" s="21"/>
      <c r="IB1089" s="21"/>
      <c r="IC1089" s="21"/>
      <c r="ID1089" s="21"/>
      <c r="IE1089" s="21"/>
      <c r="IF1089" s="21"/>
      <c r="IG1089" s="21"/>
      <c r="IH1089" s="21"/>
      <c r="II1089" s="21"/>
      <c r="IJ1089" s="21"/>
      <c r="IK1089" s="21"/>
      <c r="IL1089" s="21"/>
      <c r="IM1089" s="21"/>
      <c r="IN1089" s="21"/>
      <c r="IO1089" s="21"/>
      <c r="IP1089" s="21"/>
      <c r="IQ1089" s="21"/>
      <c r="IR1089" s="21"/>
      <c r="IS1089" s="21"/>
      <c r="IT1089" s="21"/>
      <c r="IU1089" s="21"/>
      <c r="IV1089" s="21"/>
      <c r="IW1089" s="21"/>
      <c r="IX1089" s="21"/>
      <c r="IY1089" s="21"/>
      <c r="IZ1089" s="21"/>
      <c r="JA1089" s="21"/>
      <c r="JB1089" s="21"/>
      <c r="JC1089" s="21"/>
      <c r="JD1089" s="21"/>
      <c r="JE1089" s="21"/>
      <c r="JF1089" s="21"/>
      <c r="JG1089" s="28"/>
      <c r="JH1089" s="21"/>
      <c r="JI1089" s="21"/>
      <c r="JJ1089" s="21"/>
      <c r="JK1089" s="21"/>
      <c r="JL1089" s="21"/>
      <c r="JM1089" s="21"/>
      <c r="JN1089" s="21"/>
      <c r="JO1089" s="21"/>
      <c r="JP1089" s="21"/>
      <c r="JQ1089" s="21"/>
      <c r="JR1089" s="21"/>
      <c r="JS1089" s="21"/>
      <c r="JT1089" s="21"/>
      <c r="JU1089" s="21"/>
      <c r="JV1089" s="21"/>
      <c r="JW1089" s="21"/>
      <c r="JX1089" s="21"/>
      <c r="JY1089" s="21"/>
      <c r="JZ1089" s="21"/>
      <c r="KA1089" s="21"/>
      <c r="KB1089" s="28"/>
    </row>
    <row r="1090" spans="2:288" ht="15" customHeight="1" x14ac:dyDescent="0.25">
      <c r="B1090" s="1590" t="s">
        <v>293</v>
      </c>
      <c r="C1090" s="1588" t="str">
        <v/>
      </c>
      <c r="D1090" s="1588" t="str">
        <v/>
      </c>
      <c r="E1090" s="1588" t="str">
        <v/>
      </c>
      <c r="F1090" s="1588" t="str">
        <v/>
      </c>
      <c r="G1090" s="1588" t="str">
        <v/>
      </c>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8"/>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8"/>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1"/>
      <c r="GK1090" s="21"/>
      <c r="GL1090" s="21"/>
      <c r="GM1090" s="21"/>
      <c r="GN1090" s="21"/>
      <c r="GO1090" s="21"/>
      <c r="GP1090" s="21"/>
      <c r="GQ1090" s="21"/>
      <c r="GR1090" s="21"/>
      <c r="GS1090" s="21"/>
      <c r="GT1090" s="21"/>
      <c r="GU1090" s="21"/>
      <c r="GV1090" s="21"/>
      <c r="GW1090" s="21"/>
      <c r="GX1090" s="21"/>
      <c r="GY1090" s="21"/>
      <c r="GZ1090" s="21"/>
      <c r="HA1090" s="21"/>
      <c r="HB1090" s="21"/>
      <c r="HC1090" s="21"/>
      <c r="HD1090" s="21"/>
      <c r="HE1090" s="21"/>
      <c r="HF1090" s="21"/>
      <c r="HG1090" s="21"/>
      <c r="HH1090" s="21"/>
      <c r="HI1090" s="21"/>
      <c r="HJ1090" s="21"/>
      <c r="HK1090" s="21"/>
      <c r="HL1090" s="21"/>
      <c r="HM1090" s="21"/>
      <c r="HN1090" s="21"/>
      <c r="HO1090" s="21"/>
      <c r="HP1090" s="21"/>
      <c r="HQ1090" s="21"/>
      <c r="HR1090" s="21"/>
      <c r="HS1090" s="21"/>
      <c r="HT1090" s="21"/>
      <c r="HU1090" s="21"/>
      <c r="HV1090" s="21"/>
      <c r="HW1090" s="21"/>
      <c r="HX1090" s="21"/>
      <c r="HY1090" s="21"/>
      <c r="HZ1090" s="21"/>
      <c r="IA1090" s="21"/>
      <c r="IB1090" s="21"/>
      <c r="IC1090" s="21"/>
      <c r="ID1090" s="21"/>
      <c r="IE1090" s="21"/>
      <c r="IF1090" s="21"/>
      <c r="IG1090" s="21"/>
      <c r="IH1090" s="21"/>
      <c r="II1090" s="21"/>
      <c r="IJ1090" s="21"/>
      <c r="IK1090" s="21"/>
      <c r="IL1090" s="21"/>
      <c r="IM1090" s="21"/>
      <c r="IN1090" s="21"/>
      <c r="IO1090" s="21"/>
      <c r="IP1090" s="21"/>
      <c r="IQ1090" s="21"/>
      <c r="IR1090" s="21"/>
      <c r="IS1090" s="21"/>
      <c r="IT1090" s="21"/>
      <c r="IU1090" s="21"/>
      <c r="IV1090" s="21"/>
      <c r="IW1090" s="21"/>
      <c r="IX1090" s="21"/>
      <c r="IY1090" s="21"/>
      <c r="IZ1090" s="21"/>
      <c r="JA1090" s="21"/>
      <c r="JB1090" s="21"/>
      <c r="JC1090" s="21"/>
      <c r="JD1090" s="21"/>
      <c r="JE1090" s="21"/>
      <c r="JF1090" s="21"/>
      <c r="JG1090" s="28"/>
      <c r="JH1090" s="21"/>
      <c r="JI1090" s="21"/>
      <c r="JJ1090" s="21"/>
      <c r="JK1090" s="21"/>
      <c r="JL1090" s="21"/>
      <c r="JM1090" s="21"/>
      <c r="JN1090" s="21"/>
      <c r="JO1090" s="21"/>
      <c r="JP1090" s="21"/>
      <c r="JQ1090" s="21"/>
      <c r="JR1090" s="21"/>
      <c r="JS1090" s="21"/>
      <c r="JT1090" s="21"/>
      <c r="JU1090" s="21"/>
      <c r="JV1090" s="21"/>
      <c r="JW1090" s="21"/>
      <c r="JX1090" s="21"/>
      <c r="JY1090" s="21"/>
      <c r="JZ1090" s="21"/>
      <c r="KA1090" s="21"/>
      <c r="KB1090" s="28"/>
    </row>
    <row r="1091" spans="2:288" ht="15" customHeight="1" x14ac:dyDescent="0.25">
      <c r="B1091" s="1590" t="s">
        <v>294</v>
      </c>
      <c r="C1091" s="1588" t="str">
        <v/>
      </c>
      <c r="D1091" s="1588" t="str">
        <v/>
      </c>
      <c r="E1091" s="1588" t="str">
        <v/>
      </c>
      <c r="F1091" s="1588" t="str">
        <v/>
      </c>
      <c r="G1091" s="1588" t="str">
        <v/>
      </c>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8"/>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8"/>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c r="GI1091" s="21"/>
      <c r="GJ1091" s="21"/>
      <c r="GK1091" s="21"/>
      <c r="GL1091" s="21"/>
      <c r="GM1091" s="21"/>
      <c r="GN1091" s="21"/>
      <c r="GO1091" s="21"/>
      <c r="GP1091" s="21"/>
      <c r="GQ1091" s="21"/>
      <c r="GR1091" s="21"/>
      <c r="GS1091" s="21"/>
      <c r="GT1091" s="21"/>
      <c r="GU1091" s="21"/>
      <c r="GV1091" s="21"/>
      <c r="GW1091" s="21"/>
      <c r="GX1091" s="21"/>
      <c r="GY1091" s="21"/>
      <c r="GZ1091" s="21"/>
      <c r="HA1091" s="21"/>
      <c r="HB1091" s="21"/>
      <c r="HC1091" s="21"/>
      <c r="HD1091" s="21"/>
      <c r="HE1091" s="21"/>
      <c r="HF1091" s="21"/>
      <c r="HG1091" s="21"/>
      <c r="HH1091" s="21"/>
      <c r="HI1091" s="21"/>
      <c r="HJ1091" s="21"/>
      <c r="HK1091" s="21"/>
      <c r="HL1091" s="21"/>
      <c r="HM1091" s="21"/>
      <c r="HN1091" s="21"/>
      <c r="HO1091" s="21"/>
      <c r="HP1091" s="21"/>
      <c r="HQ1091" s="21"/>
      <c r="HR1091" s="21"/>
      <c r="HS1091" s="21"/>
      <c r="HT1091" s="21"/>
      <c r="HU1091" s="21"/>
      <c r="HV1091" s="21"/>
      <c r="HW1091" s="21"/>
      <c r="HX1091" s="21"/>
      <c r="HY1091" s="21"/>
      <c r="HZ1091" s="21"/>
      <c r="IA1091" s="21"/>
      <c r="IB1091" s="21"/>
      <c r="IC1091" s="21"/>
      <c r="ID1091" s="21"/>
      <c r="IE1091" s="21"/>
      <c r="IF1091" s="21"/>
      <c r="IG1091" s="21"/>
      <c r="IH1091" s="21"/>
      <c r="II1091" s="21"/>
      <c r="IJ1091" s="21"/>
      <c r="IK1091" s="21"/>
      <c r="IL1091" s="21"/>
      <c r="IM1091" s="21"/>
      <c r="IN1091" s="21"/>
      <c r="IO1091" s="21"/>
      <c r="IP1091" s="21"/>
      <c r="IQ1091" s="21"/>
      <c r="IR1091" s="21"/>
      <c r="IS1091" s="21"/>
      <c r="IT1091" s="21"/>
      <c r="IU1091" s="21"/>
      <c r="IV1091" s="21"/>
      <c r="IW1091" s="21"/>
      <c r="IX1091" s="21"/>
      <c r="IY1091" s="21"/>
      <c r="IZ1091" s="21"/>
      <c r="JA1091" s="21"/>
      <c r="JB1091" s="21"/>
      <c r="JC1091" s="21"/>
      <c r="JD1091" s="21"/>
      <c r="JE1091" s="21"/>
      <c r="JF1091" s="21"/>
      <c r="JG1091" s="28"/>
      <c r="JH1091" s="21"/>
      <c r="JI1091" s="21"/>
      <c r="JJ1091" s="21"/>
      <c r="JK1091" s="21"/>
      <c r="JL1091" s="21"/>
      <c r="JM1091" s="21"/>
      <c r="JN1091" s="21"/>
      <c r="JO1091" s="21"/>
      <c r="JP1091" s="21"/>
      <c r="JQ1091" s="21"/>
      <c r="JR1091" s="21"/>
      <c r="JS1091" s="21"/>
      <c r="JT1091" s="21"/>
      <c r="JU1091" s="21"/>
      <c r="JV1091" s="21"/>
      <c r="JW1091" s="21"/>
      <c r="JX1091" s="21"/>
      <c r="JY1091" s="21"/>
      <c r="JZ1091" s="21"/>
      <c r="KA1091" s="21"/>
      <c r="KB1091" s="28"/>
    </row>
    <row r="1092" spans="2:288" ht="15" customHeight="1" x14ac:dyDescent="0.25">
      <c r="B1092" s="1590" t="s">
        <v>295</v>
      </c>
      <c r="C1092" s="1588" t="str">
        <v/>
      </c>
      <c r="D1092" s="1588" t="str">
        <v/>
      </c>
      <c r="E1092" s="1588" t="str">
        <v/>
      </c>
      <c r="F1092" s="1588" t="str">
        <v/>
      </c>
      <c r="G1092" s="1588" t="str">
        <v/>
      </c>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8"/>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8"/>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c r="GI1092" s="21"/>
      <c r="GJ1092" s="21"/>
      <c r="GK1092" s="21"/>
      <c r="GL1092" s="21"/>
      <c r="GM1092" s="21"/>
      <c r="GN1092" s="21"/>
      <c r="GO1092" s="21"/>
      <c r="GP1092" s="21"/>
      <c r="GQ1092" s="21"/>
      <c r="GR1092" s="21"/>
      <c r="GS1092" s="21"/>
      <c r="GT1092" s="21"/>
      <c r="GU1092" s="21"/>
      <c r="GV1092" s="21"/>
      <c r="GW1092" s="21"/>
      <c r="GX1092" s="21"/>
      <c r="GY1092" s="21"/>
      <c r="GZ1092" s="21"/>
      <c r="HA1092" s="21"/>
      <c r="HB1092" s="21"/>
      <c r="HC1092" s="21"/>
      <c r="HD1092" s="21"/>
      <c r="HE1092" s="21"/>
      <c r="HF1092" s="21"/>
      <c r="HG1092" s="21"/>
      <c r="HH1092" s="21"/>
      <c r="HI1092" s="21"/>
      <c r="HJ1092" s="21"/>
      <c r="HK1092" s="21"/>
      <c r="HL1092" s="21"/>
      <c r="HM1092" s="21"/>
      <c r="HN1092" s="21"/>
      <c r="HO1092" s="21"/>
      <c r="HP1092" s="21"/>
      <c r="HQ1092" s="21"/>
      <c r="HR1092" s="21"/>
      <c r="HS1092" s="21"/>
      <c r="HT1092" s="21"/>
      <c r="HU1092" s="21"/>
      <c r="HV1092" s="21"/>
      <c r="HW1092" s="21"/>
      <c r="HX1092" s="21"/>
      <c r="HY1092" s="21"/>
      <c r="HZ1092" s="21"/>
      <c r="IA1092" s="21"/>
      <c r="IB1092" s="21"/>
      <c r="IC1092" s="21"/>
      <c r="ID1092" s="21"/>
      <c r="IE1092" s="21"/>
      <c r="IF1092" s="21"/>
      <c r="IG1092" s="21"/>
      <c r="IH1092" s="21"/>
      <c r="II1092" s="21"/>
      <c r="IJ1092" s="21"/>
      <c r="IK1092" s="21"/>
      <c r="IL1092" s="21"/>
      <c r="IM1092" s="21"/>
      <c r="IN1092" s="21"/>
      <c r="IO1092" s="21"/>
      <c r="IP1092" s="21"/>
      <c r="IQ1092" s="21"/>
      <c r="IR1092" s="21"/>
      <c r="IS1092" s="21"/>
      <c r="IT1092" s="21"/>
      <c r="IU1092" s="21"/>
      <c r="IV1092" s="21"/>
      <c r="IW1092" s="21"/>
      <c r="IX1092" s="21"/>
      <c r="IY1092" s="21"/>
      <c r="IZ1092" s="21"/>
      <c r="JA1092" s="21"/>
      <c r="JB1092" s="21"/>
      <c r="JC1092" s="21"/>
      <c r="JD1092" s="21"/>
      <c r="JE1092" s="21"/>
      <c r="JF1092" s="21"/>
      <c r="JG1092" s="28"/>
      <c r="JH1092" s="21"/>
      <c r="JI1092" s="21"/>
      <c r="JJ1092" s="21"/>
      <c r="JK1092" s="21"/>
      <c r="JL1092" s="21"/>
      <c r="JM1092" s="21"/>
      <c r="JN1092" s="21"/>
      <c r="JO1092" s="21"/>
      <c r="JP1092" s="21"/>
      <c r="JQ1092" s="21"/>
      <c r="JR1092" s="21"/>
      <c r="JS1092" s="21"/>
      <c r="JT1092" s="21"/>
      <c r="JU1092" s="21"/>
      <c r="JV1092" s="21"/>
      <c r="JW1092" s="21"/>
      <c r="JX1092" s="21"/>
      <c r="JY1092" s="21"/>
      <c r="JZ1092" s="21"/>
      <c r="KA1092" s="21"/>
      <c r="KB1092" s="28"/>
    </row>
    <row r="1093" spans="2:288" ht="15" customHeight="1" x14ac:dyDescent="0.25">
      <c r="B1093" s="1590" t="s">
        <v>296</v>
      </c>
      <c r="C1093" s="1588" t="str">
        <v/>
      </c>
      <c r="D1093" s="1588" t="str">
        <v/>
      </c>
      <c r="E1093" s="1588" t="str">
        <v/>
      </c>
      <c r="F1093" s="1588" t="str">
        <v/>
      </c>
      <c r="G1093" s="1588" t="str">
        <v/>
      </c>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8"/>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8"/>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c r="GI1093" s="21"/>
      <c r="GJ1093" s="21"/>
      <c r="GK1093" s="21"/>
      <c r="GL1093" s="21"/>
      <c r="GM1093" s="21"/>
      <c r="GN1093" s="21"/>
      <c r="GO1093" s="21"/>
      <c r="GP1093" s="21"/>
      <c r="GQ1093" s="21"/>
      <c r="GR1093" s="21"/>
      <c r="GS1093" s="21"/>
      <c r="GT1093" s="21"/>
      <c r="GU1093" s="21"/>
      <c r="GV1093" s="21"/>
      <c r="GW1093" s="21"/>
      <c r="GX1093" s="21"/>
      <c r="GY1093" s="21"/>
      <c r="GZ1093" s="21"/>
      <c r="HA1093" s="21"/>
      <c r="HB1093" s="21"/>
      <c r="HC1093" s="21"/>
      <c r="HD1093" s="21"/>
      <c r="HE1093" s="21"/>
      <c r="HF1093" s="21"/>
      <c r="HG1093" s="21"/>
      <c r="HH1093" s="21"/>
      <c r="HI1093" s="21"/>
      <c r="HJ1093" s="21"/>
      <c r="HK1093" s="21"/>
      <c r="HL1093" s="21"/>
      <c r="HM1093" s="21"/>
      <c r="HN1093" s="21"/>
      <c r="HO1093" s="21"/>
      <c r="HP1093" s="21"/>
      <c r="HQ1093" s="21"/>
      <c r="HR1093" s="21"/>
      <c r="HS1093" s="21"/>
      <c r="HT1093" s="21"/>
      <c r="HU1093" s="21"/>
      <c r="HV1093" s="21"/>
      <c r="HW1093" s="21"/>
      <c r="HX1093" s="21"/>
      <c r="HY1093" s="21"/>
      <c r="HZ1093" s="21"/>
      <c r="IA1093" s="21"/>
      <c r="IB1093" s="21"/>
      <c r="IC1093" s="21"/>
      <c r="ID1093" s="21"/>
      <c r="IE1093" s="21"/>
      <c r="IF1093" s="21"/>
      <c r="IG1093" s="21"/>
      <c r="IH1093" s="21"/>
      <c r="II1093" s="21"/>
      <c r="IJ1093" s="21"/>
      <c r="IK1093" s="21"/>
      <c r="IL1093" s="21"/>
      <c r="IM1093" s="21"/>
      <c r="IN1093" s="21"/>
      <c r="IO1093" s="21"/>
      <c r="IP1093" s="21"/>
      <c r="IQ1093" s="21"/>
      <c r="IR1093" s="21"/>
      <c r="IS1093" s="21"/>
      <c r="IT1093" s="21"/>
      <c r="IU1093" s="21"/>
      <c r="IV1093" s="21"/>
      <c r="IW1093" s="21"/>
      <c r="IX1093" s="21"/>
      <c r="IY1093" s="21"/>
      <c r="IZ1093" s="21"/>
      <c r="JA1093" s="21"/>
      <c r="JB1093" s="21"/>
      <c r="JC1093" s="21"/>
      <c r="JD1093" s="21"/>
      <c r="JE1093" s="21"/>
      <c r="JF1093" s="21"/>
      <c r="JG1093" s="28"/>
      <c r="JH1093" s="21"/>
      <c r="JI1093" s="21"/>
      <c r="JJ1093" s="21"/>
      <c r="JK1093" s="21"/>
      <c r="JL1093" s="21"/>
      <c r="JM1093" s="21"/>
      <c r="JN1093" s="21"/>
      <c r="JO1093" s="21"/>
      <c r="JP1093" s="21"/>
      <c r="JQ1093" s="21"/>
      <c r="JR1093" s="21"/>
      <c r="JS1093" s="21"/>
      <c r="JT1093" s="21"/>
      <c r="JU1093" s="21"/>
      <c r="JV1093" s="21"/>
      <c r="JW1093" s="21"/>
      <c r="JX1093" s="21"/>
      <c r="JY1093" s="21"/>
      <c r="JZ1093" s="21"/>
      <c r="KA1093" s="21"/>
      <c r="KB1093" s="28"/>
    </row>
    <row r="1094" spans="2:288" ht="15" customHeight="1" x14ac:dyDescent="0.25">
      <c r="B1094" s="1590" t="s">
        <v>297</v>
      </c>
      <c r="C1094" s="1588" t="str">
        <v/>
      </c>
      <c r="D1094" s="1588" t="str">
        <v/>
      </c>
      <c r="E1094" s="1588" t="str">
        <v/>
      </c>
      <c r="F1094" s="1588" t="str">
        <v/>
      </c>
      <c r="G1094" s="1588" t="str">
        <v/>
      </c>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8"/>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8"/>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c r="GI1094" s="21"/>
      <c r="GJ1094" s="21"/>
      <c r="GK1094" s="21"/>
      <c r="GL1094" s="21"/>
      <c r="GM1094" s="21"/>
      <c r="GN1094" s="21"/>
      <c r="GO1094" s="21"/>
      <c r="GP1094" s="21"/>
      <c r="GQ1094" s="21"/>
      <c r="GR1094" s="21"/>
      <c r="GS1094" s="21"/>
      <c r="GT1094" s="21"/>
      <c r="GU1094" s="21"/>
      <c r="GV1094" s="21"/>
      <c r="GW1094" s="21"/>
      <c r="GX1094" s="21"/>
      <c r="GY1094" s="21"/>
      <c r="GZ1094" s="21"/>
      <c r="HA1094" s="21"/>
      <c r="HB1094" s="21"/>
      <c r="HC1094" s="21"/>
      <c r="HD1094" s="21"/>
      <c r="HE1094" s="21"/>
      <c r="HF1094" s="21"/>
      <c r="HG1094" s="21"/>
      <c r="HH1094" s="21"/>
      <c r="HI1094" s="21"/>
      <c r="HJ1094" s="21"/>
      <c r="HK1094" s="21"/>
      <c r="HL1094" s="21"/>
      <c r="HM1094" s="21"/>
      <c r="HN1094" s="21"/>
      <c r="HO1094" s="21"/>
      <c r="HP1094" s="21"/>
      <c r="HQ1094" s="21"/>
      <c r="HR1094" s="21"/>
      <c r="HS1094" s="21"/>
      <c r="HT1094" s="21"/>
      <c r="HU1094" s="21"/>
      <c r="HV1094" s="21"/>
      <c r="HW1094" s="21"/>
      <c r="HX1094" s="21"/>
      <c r="HY1094" s="21"/>
      <c r="HZ1094" s="21"/>
      <c r="IA1094" s="21"/>
      <c r="IB1094" s="21"/>
      <c r="IC1094" s="21"/>
      <c r="ID1094" s="21"/>
      <c r="IE1094" s="21"/>
      <c r="IF1094" s="21"/>
      <c r="IG1094" s="21"/>
      <c r="IH1094" s="21"/>
      <c r="II1094" s="21"/>
      <c r="IJ1094" s="21"/>
      <c r="IK1094" s="21"/>
      <c r="IL1094" s="21"/>
      <c r="IM1094" s="21"/>
      <c r="IN1094" s="21"/>
      <c r="IO1094" s="21"/>
      <c r="IP1094" s="21"/>
      <c r="IQ1094" s="21"/>
      <c r="IR1094" s="21"/>
      <c r="IS1094" s="21"/>
      <c r="IT1094" s="21"/>
      <c r="IU1094" s="21"/>
      <c r="IV1094" s="21"/>
      <c r="IW1094" s="21"/>
      <c r="IX1094" s="21"/>
      <c r="IY1094" s="21"/>
      <c r="IZ1094" s="21"/>
      <c r="JA1094" s="21"/>
      <c r="JB1094" s="21"/>
      <c r="JC1094" s="21"/>
      <c r="JD1094" s="21"/>
      <c r="JE1094" s="21"/>
      <c r="JF1094" s="21"/>
      <c r="JG1094" s="28"/>
      <c r="JH1094" s="21"/>
      <c r="JI1094" s="21"/>
      <c r="JJ1094" s="21"/>
      <c r="JK1094" s="21"/>
      <c r="JL1094" s="21"/>
      <c r="JM1094" s="21"/>
      <c r="JN1094" s="21"/>
      <c r="JO1094" s="21"/>
      <c r="JP1094" s="21"/>
      <c r="JQ1094" s="21"/>
      <c r="JR1094" s="21"/>
      <c r="JS1094" s="21"/>
      <c r="JT1094" s="21"/>
      <c r="JU1094" s="21"/>
      <c r="JV1094" s="21"/>
      <c r="JW1094" s="21"/>
      <c r="JX1094" s="21"/>
      <c r="JY1094" s="21"/>
      <c r="JZ1094" s="21"/>
      <c r="KA1094" s="21"/>
      <c r="KB1094" s="28"/>
    </row>
    <row r="1095" spans="2:288" ht="15" customHeight="1" x14ac:dyDescent="0.25">
      <c r="B1095" s="1590" t="s">
        <v>298</v>
      </c>
      <c r="C1095" s="1588" t="str">
        <v/>
      </c>
      <c r="D1095" s="1588" t="str">
        <v/>
      </c>
      <c r="E1095" s="1588" t="str">
        <v/>
      </c>
      <c r="F1095" s="1588" t="str">
        <v/>
      </c>
      <c r="G1095" s="1588" t="str">
        <v/>
      </c>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8"/>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8"/>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c r="GI1095" s="21"/>
      <c r="GJ1095" s="21"/>
      <c r="GK1095" s="21"/>
      <c r="GL1095" s="21"/>
      <c r="GM1095" s="21"/>
      <c r="GN1095" s="21"/>
      <c r="GO1095" s="21"/>
      <c r="GP1095" s="21"/>
      <c r="GQ1095" s="21"/>
      <c r="GR1095" s="21"/>
      <c r="GS1095" s="21"/>
      <c r="GT1095" s="21"/>
      <c r="GU1095" s="21"/>
      <c r="GV1095" s="21"/>
      <c r="GW1095" s="21"/>
      <c r="GX1095" s="21"/>
      <c r="GY1095" s="21"/>
      <c r="GZ1095" s="21"/>
      <c r="HA1095" s="21"/>
      <c r="HB1095" s="21"/>
      <c r="HC1095" s="21"/>
      <c r="HD1095" s="21"/>
      <c r="HE1095" s="21"/>
      <c r="HF1095" s="21"/>
      <c r="HG1095" s="21"/>
      <c r="HH1095" s="21"/>
      <c r="HI1095" s="21"/>
      <c r="HJ1095" s="21"/>
      <c r="HK1095" s="21"/>
      <c r="HL1095" s="21"/>
      <c r="HM1095" s="21"/>
      <c r="HN1095" s="21"/>
      <c r="HO1095" s="21"/>
      <c r="HP1095" s="21"/>
      <c r="HQ1095" s="21"/>
      <c r="HR1095" s="21"/>
      <c r="HS1095" s="21"/>
      <c r="HT1095" s="21"/>
      <c r="HU1095" s="21"/>
      <c r="HV1095" s="21"/>
      <c r="HW1095" s="21"/>
      <c r="HX1095" s="21"/>
      <c r="HY1095" s="21"/>
      <c r="HZ1095" s="21"/>
      <c r="IA1095" s="21"/>
      <c r="IB1095" s="21"/>
      <c r="IC1095" s="21"/>
      <c r="ID1095" s="21"/>
      <c r="IE1095" s="21"/>
      <c r="IF1095" s="21"/>
      <c r="IG1095" s="21"/>
      <c r="IH1095" s="21"/>
      <c r="II1095" s="21"/>
      <c r="IJ1095" s="21"/>
      <c r="IK1095" s="21"/>
      <c r="IL1095" s="21"/>
      <c r="IM1095" s="21"/>
      <c r="IN1095" s="21"/>
      <c r="IO1095" s="21"/>
      <c r="IP1095" s="21"/>
      <c r="IQ1095" s="21"/>
      <c r="IR1095" s="21"/>
      <c r="IS1095" s="21"/>
      <c r="IT1095" s="21"/>
      <c r="IU1095" s="21"/>
      <c r="IV1095" s="21"/>
      <c r="IW1095" s="21"/>
      <c r="IX1095" s="21"/>
      <c r="IY1095" s="21"/>
      <c r="IZ1095" s="21"/>
      <c r="JA1095" s="21"/>
      <c r="JB1095" s="21"/>
      <c r="JC1095" s="21"/>
      <c r="JD1095" s="21"/>
      <c r="JE1095" s="21"/>
      <c r="JF1095" s="21"/>
      <c r="JG1095" s="28"/>
      <c r="JH1095" s="21"/>
      <c r="JI1095" s="21"/>
      <c r="JJ1095" s="21"/>
      <c r="JK1095" s="21"/>
      <c r="JL1095" s="21"/>
      <c r="JM1095" s="21"/>
      <c r="JN1095" s="21"/>
      <c r="JO1095" s="21"/>
      <c r="JP1095" s="21"/>
      <c r="JQ1095" s="21"/>
      <c r="JR1095" s="21"/>
      <c r="JS1095" s="21"/>
      <c r="JT1095" s="21"/>
      <c r="JU1095" s="21"/>
      <c r="JV1095" s="21"/>
      <c r="JW1095" s="21"/>
      <c r="JX1095" s="21"/>
      <c r="JY1095" s="21"/>
      <c r="JZ1095" s="21"/>
      <c r="KA1095" s="21"/>
      <c r="KB1095" s="28"/>
    </row>
    <row r="1096" spans="2:288" ht="15" customHeight="1" x14ac:dyDescent="0.25">
      <c r="B1096" s="1590" t="s">
        <v>299</v>
      </c>
      <c r="C1096" s="1588" t="str">
        <v/>
      </c>
      <c r="D1096" s="1588" t="str">
        <v/>
      </c>
      <c r="E1096" s="1588" t="str">
        <v/>
      </c>
      <c r="F1096" s="1588" t="str">
        <v/>
      </c>
      <c r="G1096" s="1588" t="str">
        <v/>
      </c>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8"/>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8"/>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c r="GI1096" s="21"/>
      <c r="GJ1096" s="21"/>
      <c r="GK1096" s="21"/>
      <c r="GL1096" s="21"/>
      <c r="GM1096" s="21"/>
      <c r="GN1096" s="21"/>
      <c r="GO1096" s="21"/>
      <c r="GP1096" s="21"/>
      <c r="GQ1096" s="21"/>
      <c r="GR1096" s="21"/>
      <c r="GS1096" s="21"/>
      <c r="GT1096" s="21"/>
      <c r="GU1096" s="21"/>
      <c r="GV1096" s="21"/>
      <c r="GW1096" s="21"/>
      <c r="GX1096" s="21"/>
      <c r="GY1096" s="21"/>
      <c r="GZ1096" s="21"/>
      <c r="HA1096" s="21"/>
      <c r="HB1096" s="21"/>
      <c r="HC1096" s="21"/>
      <c r="HD1096" s="21"/>
      <c r="HE1096" s="21"/>
      <c r="HF1096" s="21"/>
      <c r="HG1096" s="21"/>
      <c r="HH1096" s="21"/>
      <c r="HI1096" s="21"/>
      <c r="HJ1096" s="21"/>
      <c r="HK1096" s="21"/>
      <c r="HL1096" s="21"/>
      <c r="HM1096" s="21"/>
      <c r="HN1096" s="21"/>
      <c r="HO1096" s="21"/>
      <c r="HP1096" s="21"/>
      <c r="HQ1096" s="21"/>
      <c r="HR1096" s="21"/>
      <c r="HS1096" s="21"/>
      <c r="HT1096" s="21"/>
      <c r="HU1096" s="21"/>
      <c r="HV1096" s="21"/>
      <c r="HW1096" s="21"/>
      <c r="HX1096" s="21"/>
      <c r="HY1096" s="21"/>
      <c r="HZ1096" s="21"/>
      <c r="IA1096" s="21"/>
      <c r="IB1096" s="21"/>
      <c r="IC1096" s="21"/>
      <c r="ID1096" s="21"/>
      <c r="IE1096" s="21"/>
      <c r="IF1096" s="21"/>
      <c r="IG1096" s="21"/>
      <c r="IH1096" s="21"/>
      <c r="II1096" s="21"/>
      <c r="IJ1096" s="21"/>
      <c r="IK1096" s="21"/>
      <c r="IL1096" s="21"/>
      <c r="IM1096" s="21"/>
      <c r="IN1096" s="21"/>
      <c r="IO1096" s="21"/>
      <c r="IP1096" s="21"/>
      <c r="IQ1096" s="21"/>
      <c r="IR1096" s="21"/>
      <c r="IS1096" s="21"/>
      <c r="IT1096" s="21"/>
      <c r="IU1096" s="21"/>
      <c r="IV1096" s="21"/>
      <c r="IW1096" s="21"/>
      <c r="IX1096" s="21"/>
      <c r="IY1096" s="21"/>
      <c r="IZ1096" s="21"/>
      <c r="JA1096" s="21"/>
      <c r="JB1096" s="21"/>
      <c r="JC1096" s="21"/>
      <c r="JD1096" s="21"/>
      <c r="JE1096" s="21"/>
      <c r="JF1096" s="21"/>
      <c r="JG1096" s="28"/>
      <c r="JH1096" s="21"/>
      <c r="JI1096" s="21"/>
      <c r="JJ1096" s="21"/>
      <c r="JK1096" s="21"/>
      <c r="JL1096" s="21"/>
      <c r="JM1096" s="21"/>
      <c r="JN1096" s="21"/>
      <c r="JO1096" s="21"/>
      <c r="JP1096" s="21"/>
      <c r="JQ1096" s="21"/>
      <c r="JR1096" s="21"/>
      <c r="JS1096" s="21"/>
      <c r="JT1096" s="21"/>
      <c r="JU1096" s="21"/>
      <c r="JV1096" s="21"/>
      <c r="JW1096" s="21"/>
      <c r="JX1096" s="21"/>
      <c r="JY1096" s="21"/>
      <c r="JZ1096" s="21"/>
      <c r="KA1096" s="21"/>
      <c r="KB1096" s="28"/>
    </row>
    <row r="1097" spans="2:288" ht="15" customHeight="1" x14ac:dyDescent="0.25">
      <c r="B1097" s="1590" t="s">
        <v>300</v>
      </c>
      <c r="C1097" s="1588" t="str">
        <v/>
      </c>
      <c r="D1097" s="1588" t="str">
        <v/>
      </c>
      <c r="E1097" s="1588" t="str">
        <v/>
      </c>
      <c r="F1097" s="1588" t="str">
        <v/>
      </c>
      <c r="G1097" s="1588" t="str">
        <v/>
      </c>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8"/>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8"/>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c r="GI1097" s="21"/>
      <c r="GJ1097" s="21"/>
      <c r="GK1097" s="21"/>
      <c r="GL1097" s="21"/>
      <c r="GM1097" s="21"/>
      <c r="GN1097" s="21"/>
      <c r="GO1097" s="21"/>
      <c r="GP1097" s="21"/>
      <c r="GQ1097" s="21"/>
      <c r="GR1097" s="21"/>
      <c r="GS1097" s="21"/>
      <c r="GT1097" s="21"/>
      <c r="GU1097" s="21"/>
      <c r="GV1097" s="21"/>
      <c r="GW1097" s="21"/>
      <c r="GX1097" s="21"/>
      <c r="GY1097" s="21"/>
      <c r="GZ1097" s="21"/>
      <c r="HA1097" s="21"/>
      <c r="HB1097" s="21"/>
      <c r="HC1097" s="21"/>
      <c r="HD1097" s="21"/>
      <c r="HE1097" s="21"/>
      <c r="HF1097" s="21"/>
      <c r="HG1097" s="21"/>
      <c r="HH1097" s="21"/>
      <c r="HI1097" s="21"/>
      <c r="HJ1097" s="21"/>
      <c r="HK1097" s="21"/>
      <c r="HL1097" s="21"/>
      <c r="HM1097" s="21"/>
      <c r="HN1097" s="21"/>
      <c r="HO1097" s="21"/>
      <c r="HP1097" s="21"/>
      <c r="HQ1097" s="21"/>
      <c r="HR1097" s="21"/>
      <c r="HS1097" s="21"/>
      <c r="HT1097" s="21"/>
      <c r="HU1097" s="21"/>
      <c r="HV1097" s="21"/>
      <c r="HW1097" s="21"/>
      <c r="HX1097" s="21"/>
      <c r="HY1097" s="21"/>
      <c r="HZ1097" s="21"/>
      <c r="IA1097" s="21"/>
      <c r="IB1097" s="21"/>
      <c r="IC1097" s="21"/>
      <c r="ID1097" s="21"/>
      <c r="IE1097" s="21"/>
      <c r="IF1097" s="21"/>
      <c r="IG1097" s="21"/>
      <c r="IH1097" s="21"/>
      <c r="II1097" s="21"/>
      <c r="IJ1097" s="21"/>
      <c r="IK1097" s="21"/>
      <c r="IL1097" s="21"/>
      <c r="IM1097" s="21"/>
      <c r="IN1097" s="21"/>
      <c r="IO1097" s="21"/>
      <c r="IP1097" s="21"/>
      <c r="IQ1097" s="21"/>
      <c r="IR1097" s="21"/>
      <c r="IS1097" s="21"/>
      <c r="IT1097" s="21"/>
      <c r="IU1097" s="21"/>
      <c r="IV1097" s="21"/>
      <c r="IW1097" s="21"/>
      <c r="IX1097" s="21"/>
      <c r="IY1097" s="21"/>
      <c r="IZ1097" s="21"/>
      <c r="JA1097" s="21"/>
      <c r="JB1097" s="21"/>
      <c r="JC1097" s="21"/>
      <c r="JD1097" s="21"/>
      <c r="JE1097" s="21"/>
      <c r="JF1097" s="21"/>
      <c r="JG1097" s="28"/>
      <c r="JH1097" s="21"/>
      <c r="JI1097" s="21"/>
      <c r="JJ1097" s="21"/>
      <c r="JK1097" s="21"/>
      <c r="JL1097" s="21"/>
      <c r="JM1097" s="21"/>
      <c r="JN1097" s="21"/>
      <c r="JO1097" s="21"/>
      <c r="JP1097" s="21"/>
      <c r="JQ1097" s="21"/>
      <c r="JR1097" s="21"/>
      <c r="JS1097" s="21"/>
      <c r="JT1097" s="21"/>
      <c r="JU1097" s="21"/>
      <c r="JV1097" s="21"/>
      <c r="JW1097" s="21"/>
      <c r="JX1097" s="21"/>
      <c r="JY1097" s="21"/>
      <c r="JZ1097" s="21"/>
      <c r="KA1097" s="21"/>
      <c r="KB1097" s="28"/>
    </row>
    <row r="1098" spans="2:288" ht="15" customHeight="1" x14ac:dyDescent="0.25">
      <c r="B1098" s="1590" t="s">
        <v>301</v>
      </c>
      <c r="C1098" s="1588" t="str">
        <v/>
      </c>
      <c r="D1098" s="1588" t="str">
        <v/>
      </c>
      <c r="E1098" s="1588" t="str">
        <v/>
      </c>
      <c r="F1098" s="1588" t="str">
        <v/>
      </c>
      <c r="G1098" s="1588" t="str">
        <v/>
      </c>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8"/>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8"/>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c r="GI1098" s="21"/>
      <c r="GJ1098" s="21"/>
      <c r="GK1098" s="21"/>
      <c r="GL1098" s="21"/>
      <c r="GM1098" s="21"/>
      <c r="GN1098" s="21"/>
      <c r="GO1098" s="21"/>
      <c r="GP1098" s="21"/>
      <c r="GQ1098" s="21"/>
      <c r="GR1098" s="21"/>
      <c r="GS1098" s="21"/>
      <c r="GT1098" s="21"/>
      <c r="GU1098" s="21"/>
      <c r="GV1098" s="21"/>
      <c r="GW1098" s="21"/>
      <c r="GX1098" s="21"/>
      <c r="GY1098" s="21"/>
      <c r="GZ1098" s="21"/>
      <c r="HA1098" s="21"/>
      <c r="HB1098" s="21"/>
      <c r="HC1098" s="21"/>
      <c r="HD1098" s="21"/>
      <c r="HE1098" s="21"/>
      <c r="HF1098" s="21"/>
      <c r="HG1098" s="21"/>
      <c r="HH1098" s="21"/>
      <c r="HI1098" s="21"/>
      <c r="HJ1098" s="21"/>
      <c r="HK1098" s="21"/>
      <c r="HL1098" s="21"/>
      <c r="HM1098" s="21"/>
      <c r="HN1098" s="21"/>
      <c r="HO1098" s="21"/>
      <c r="HP1098" s="21"/>
      <c r="HQ1098" s="21"/>
      <c r="HR1098" s="21"/>
      <c r="HS1098" s="21"/>
      <c r="HT1098" s="21"/>
      <c r="HU1098" s="21"/>
      <c r="HV1098" s="21"/>
      <c r="HW1098" s="21"/>
      <c r="HX1098" s="21"/>
      <c r="HY1098" s="21"/>
      <c r="HZ1098" s="21"/>
      <c r="IA1098" s="21"/>
      <c r="IB1098" s="21"/>
      <c r="IC1098" s="21"/>
      <c r="ID1098" s="21"/>
      <c r="IE1098" s="21"/>
      <c r="IF1098" s="21"/>
      <c r="IG1098" s="21"/>
      <c r="IH1098" s="21"/>
      <c r="II1098" s="21"/>
      <c r="IJ1098" s="21"/>
      <c r="IK1098" s="21"/>
      <c r="IL1098" s="21"/>
      <c r="IM1098" s="21"/>
      <c r="IN1098" s="21"/>
      <c r="IO1098" s="21"/>
      <c r="IP1098" s="21"/>
      <c r="IQ1098" s="21"/>
      <c r="IR1098" s="21"/>
      <c r="IS1098" s="21"/>
      <c r="IT1098" s="21"/>
      <c r="IU1098" s="21"/>
      <c r="IV1098" s="21"/>
      <c r="IW1098" s="21"/>
      <c r="IX1098" s="21"/>
      <c r="IY1098" s="21"/>
      <c r="IZ1098" s="21"/>
      <c r="JA1098" s="21"/>
      <c r="JB1098" s="21"/>
      <c r="JC1098" s="21"/>
      <c r="JD1098" s="21"/>
      <c r="JE1098" s="21"/>
      <c r="JF1098" s="21"/>
      <c r="JG1098" s="28"/>
      <c r="JH1098" s="21"/>
      <c r="JI1098" s="21"/>
      <c r="JJ1098" s="21"/>
      <c r="JK1098" s="21"/>
      <c r="JL1098" s="21"/>
      <c r="JM1098" s="21"/>
      <c r="JN1098" s="21"/>
      <c r="JO1098" s="21"/>
      <c r="JP1098" s="21"/>
      <c r="JQ1098" s="21"/>
      <c r="JR1098" s="21"/>
      <c r="JS1098" s="21"/>
      <c r="JT1098" s="21"/>
      <c r="JU1098" s="21"/>
      <c r="JV1098" s="21"/>
      <c r="JW1098" s="21"/>
      <c r="JX1098" s="21"/>
      <c r="JY1098" s="21"/>
      <c r="JZ1098" s="21"/>
      <c r="KA1098" s="21"/>
      <c r="KB1098" s="28"/>
    </row>
    <row r="1099" spans="2:288" ht="15" customHeight="1" x14ac:dyDescent="0.25">
      <c r="B1099" s="1590" t="s">
        <v>302</v>
      </c>
      <c r="C1099" s="1588" t="str">
        <v/>
      </c>
      <c r="D1099" s="1588" t="str">
        <v/>
      </c>
      <c r="E1099" s="1588" t="str">
        <v/>
      </c>
      <c r="F1099" s="1588" t="str">
        <v/>
      </c>
      <c r="G1099" s="1588" t="str">
        <v/>
      </c>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8"/>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8"/>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c r="GI1099" s="21"/>
      <c r="GJ1099" s="21"/>
      <c r="GK1099" s="21"/>
      <c r="GL1099" s="21"/>
      <c r="GM1099" s="21"/>
      <c r="GN1099" s="21"/>
      <c r="GO1099" s="21"/>
      <c r="GP1099" s="21"/>
      <c r="GQ1099" s="21"/>
      <c r="GR1099" s="21"/>
      <c r="GS1099" s="21"/>
      <c r="GT1099" s="21"/>
      <c r="GU1099" s="21"/>
      <c r="GV1099" s="21"/>
      <c r="GW1099" s="21"/>
      <c r="GX1099" s="21"/>
      <c r="GY1099" s="21"/>
      <c r="GZ1099" s="21"/>
      <c r="HA1099" s="21"/>
      <c r="HB1099" s="21"/>
      <c r="HC1099" s="21"/>
      <c r="HD1099" s="21"/>
      <c r="HE1099" s="21"/>
      <c r="HF1099" s="21"/>
      <c r="HG1099" s="21"/>
      <c r="HH1099" s="21"/>
      <c r="HI1099" s="21"/>
      <c r="HJ1099" s="21"/>
      <c r="HK1099" s="21"/>
      <c r="HL1099" s="21"/>
      <c r="HM1099" s="21"/>
      <c r="HN1099" s="21"/>
      <c r="HO1099" s="21"/>
      <c r="HP1099" s="21"/>
      <c r="HQ1099" s="21"/>
      <c r="HR1099" s="21"/>
      <c r="HS1099" s="21"/>
      <c r="HT1099" s="21"/>
      <c r="HU1099" s="21"/>
      <c r="HV1099" s="21"/>
      <c r="HW1099" s="21"/>
      <c r="HX1099" s="21"/>
      <c r="HY1099" s="21"/>
      <c r="HZ1099" s="21"/>
      <c r="IA1099" s="21"/>
      <c r="IB1099" s="21"/>
      <c r="IC1099" s="21"/>
      <c r="ID1099" s="21"/>
      <c r="IE1099" s="21"/>
      <c r="IF1099" s="21"/>
      <c r="IG1099" s="21"/>
      <c r="IH1099" s="21"/>
      <c r="II1099" s="21"/>
      <c r="IJ1099" s="21"/>
      <c r="IK1099" s="21"/>
      <c r="IL1099" s="21"/>
      <c r="IM1099" s="21"/>
      <c r="IN1099" s="21"/>
      <c r="IO1099" s="21"/>
      <c r="IP1099" s="21"/>
      <c r="IQ1099" s="21"/>
      <c r="IR1099" s="21"/>
      <c r="IS1099" s="21"/>
      <c r="IT1099" s="21"/>
      <c r="IU1099" s="21"/>
      <c r="IV1099" s="21"/>
      <c r="IW1099" s="21"/>
      <c r="IX1099" s="21"/>
      <c r="IY1099" s="21"/>
      <c r="IZ1099" s="21"/>
      <c r="JA1099" s="21"/>
      <c r="JB1099" s="21"/>
      <c r="JC1099" s="21"/>
      <c r="JD1099" s="21"/>
      <c r="JE1099" s="21"/>
      <c r="JF1099" s="21"/>
      <c r="JG1099" s="28"/>
      <c r="JH1099" s="21"/>
      <c r="JI1099" s="21"/>
      <c r="JJ1099" s="21"/>
      <c r="JK1099" s="21"/>
      <c r="JL1099" s="21"/>
      <c r="JM1099" s="21"/>
      <c r="JN1099" s="21"/>
      <c r="JO1099" s="21"/>
      <c r="JP1099" s="21"/>
      <c r="JQ1099" s="21"/>
      <c r="JR1099" s="21"/>
      <c r="JS1099" s="21"/>
      <c r="JT1099" s="21"/>
      <c r="JU1099" s="21"/>
      <c r="JV1099" s="21"/>
      <c r="JW1099" s="21"/>
      <c r="JX1099" s="21"/>
      <c r="JY1099" s="21"/>
      <c r="JZ1099" s="21"/>
      <c r="KA1099" s="21"/>
      <c r="KB1099" s="28"/>
    </row>
    <row r="1100" spans="2:288" ht="15" customHeight="1" x14ac:dyDescent="0.25">
      <c r="B1100" s="1590" t="s">
        <v>303</v>
      </c>
      <c r="C1100" s="1588" t="str">
        <v/>
      </c>
      <c r="D1100" s="1588" t="str">
        <v/>
      </c>
      <c r="E1100" s="1588" t="str">
        <v/>
      </c>
      <c r="F1100" s="1588" t="str">
        <v/>
      </c>
      <c r="G1100" s="1588" t="str">
        <v/>
      </c>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8"/>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8"/>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c r="GI1100" s="21"/>
      <c r="GJ1100" s="21"/>
      <c r="GK1100" s="21"/>
      <c r="GL1100" s="21"/>
      <c r="GM1100" s="21"/>
      <c r="GN1100" s="21"/>
      <c r="GO1100" s="21"/>
      <c r="GP1100" s="21"/>
      <c r="GQ1100" s="21"/>
      <c r="GR1100" s="21"/>
      <c r="GS1100" s="21"/>
      <c r="GT1100" s="21"/>
      <c r="GU1100" s="21"/>
      <c r="GV1100" s="21"/>
      <c r="GW1100" s="21"/>
      <c r="GX1100" s="21"/>
      <c r="GY1100" s="21"/>
      <c r="GZ1100" s="21"/>
      <c r="HA1100" s="21"/>
      <c r="HB1100" s="21"/>
      <c r="HC1100" s="21"/>
      <c r="HD1100" s="21"/>
      <c r="HE1100" s="21"/>
      <c r="HF1100" s="21"/>
      <c r="HG1100" s="21"/>
      <c r="HH1100" s="21"/>
      <c r="HI1100" s="21"/>
      <c r="HJ1100" s="21"/>
      <c r="HK1100" s="21"/>
      <c r="HL1100" s="21"/>
      <c r="HM1100" s="21"/>
      <c r="HN1100" s="21"/>
      <c r="HO1100" s="21"/>
      <c r="HP1100" s="21"/>
      <c r="HQ1100" s="21"/>
      <c r="HR1100" s="21"/>
      <c r="HS1100" s="21"/>
      <c r="HT1100" s="21"/>
      <c r="HU1100" s="21"/>
      <c r="HV1100" s="21"/>
      <c r="HW1100" s="21"/>
      <c r="HX1100" s="21"/>
      <c r="HY1100" s="21"/>
      <c r="HZ1100" s="21"/>
      <c r="IA1100" s="21"/>
      <c r="IB1100" s="21"/>
      <c r="IC1100" s="21"/>
      <c r="ID1100" s="21"/>
      <c r="IE1100" s="21"/>
      <c r="IF1100" s="21"/>
      <c r="IG1100" s="21"/>
      <c r="IH1100" s="21"/>
      <c r="II1100" s="21"/>
      <c r="IJ1100" s="21"/>
      <c r="IK1100" s="21"/>
      <c r="IL1100" s="21"/>
      <c r="IM1100" s="21"/>
      <c r="IN1100" s="21"/>
      <c r="IO1100" s="21"/>
      <c r="IP1100" s="21"/>
      <c r="IQ1100" s="21"/>
      <c r="IR1100" s="21"/>
      <c r="IS1100" s="21"/>
      <c r="IT1100" s="21"/>
      <c r="IU1100" s="21"/>
      <c r="IV1100" s="21"/>
      <c r="IW1100" s="21"/>
      <c r="IX1100" s="21"/>
      <c r="IY1100" s="21"/>
      <c r="IZ1100" s="21"/>
      <c r="JA1100" s="21"/>
      <c r="JB1100" s="21"/>
      <c r="JC1100" s="21"/>
      <c r="JD1100" s="21"/>
      <c r="JE1100" s="21"/>
      <c r="JF1100" s="21"/>
      <c r="JG1100" s="28"/>
      <c r="JH1100" s="21"/>
      <c r="JI1100" s="21"/>
      <c r="JJ1100" s="21"/>
      <c r="JK1100" s="21"/>
      <c r="JL1100" s="21"/>
      <c r="JM1100" s="21"/>
      <c r="JN1100" s="21"/>
      <c r="JO1100" s="21"/>
      <c r="JP1100" s="21"/>
      <c r="JQ1100" s="21"/>
      <c r="JR1100" s="21"/>
      <c r="JS1100" s="21"/>
      <c r="JT1100" s="21"/>
      <c r="JU1100" s="21"/>
      <c r="JV1100" s="21"/>
      <c r="JW1100" s="21"/>
      <c r="JX1100" s="21"/>
      <c r="JY1100" s="21"/>
      <c r="JZ1100" s="21"/>
      <c r="KA1100" s="21"/>
      <c r="KB1100" s="28"/>
    </row>
    <row r="1101" spans="2:288" ht="15" customHeight="1" x14ac:dyDescent="0.25">
      <c r="B1101" s="1590" t="s">
        <v>304</v>
      </c>
      <c r="C1101" s="1588" t="str">
        <v/>
      </c>
      <c r="D1101" s="1588" t="str">
        <v/>
      </c>
      <c r="E1101" s="1588" t="str">
        <v/>
      </c>
      <c r="F1101" s="1588" t="str">
        <v/>
      </c>
      <c r="G1101" s="1588" t="str">
        <v/>
      </c>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8"/>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8"/>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c r="GI1101" s="21"/>
      <c r="GJ1101" s="21"/>
      <c r="GK1101" s="21"/>
      <c r="GL1101" s="21"/>
      <c r="GM1101" s="21"/>
      <c r="GN1101" s="21"/>
      <c r="GO1101" s="21"/>
      <c r="GP1101" s="21"/>
      <c r="GQ1101" s="21"/>
      <c r="GR1101" s="21"/>
      <c r="GS1101" s="21"/>
      <c r="GT1101" s="21"/>
      <c r="GU1101" s="21"/>
      <c r="GV1101" s="21"/>
      <c r="GW1101" s="21"/>
      <c r="GX1101" s="21"/>
      <c r="GY1101" s="21"/>
      <c r="GZ1101" s="21"/>
      <c r="HA1101" s="21"/>
      <c r="HB1101" s="21"/>
      <c r="HC1101" s="21"/>
      <c r="HD1101" s="21"/>
      <c r="HE1101" s="21"/>
      <c r="HF1101" s="21"/>
      <c r="HG1101" s="21"/>
      <c r="HH1101" s="21"/>
      <c r="HI1101" s="21"/>
      <c r="HJ1101" s="21"/>
      <c r="HK1101" s="21"/>
      <c r="HL1101" s="21"/>
      <c r="HM1101" s="21"/>
      <c r="HN1101" s="21"/>
      <c r="HO1101" s="21"/>
      <c r="HP1101" s="21"/>
      <c r="HQ1101" s="21"/>
      <c r="HR1101" s="21"/>
      <c r="HS1101" s="21"/>
      <c r="HT1101" s="21"/>
      <c r="HU1101" s="21"/>
      <c r="HV1101" s="21"/>
      <c r="HW1101" s="21"/>
      <c r="HX1101" s="21"/>
      <c r="HY1101" s="21"/>
      <c r="HZ1101" s="21"/>
      <c r="IA1101" s="21"/>
      <c r="IB1101" s="21"/>
      <c r="IC1101" s="21"/>
      <c r="ID1101" s="21"/>
      <c r="IE1101" s="21"/>
      <c r="IF1101" s="21"/>
      <c r="IG1101" s="21"/>
      <c r="IH1101" s="21"/>
      <c r="II1101" s="21"/>
      <c r="IJ1101" s="21"/>
      <c r="IK1101" s="21"/>
      <c r="IL1101" s="21"/>
      <c r="IM1101" s="21"/>
      <c r="IN1101" s="21"/>
      <c r="IO1101" s="21"/>
      <c r="IP1101" s="21"/>
      <c r="IQ1101" s="21"/>
      <c r="IR1101" s="21"/>
      <c r="IS1101" s="21"/>
      <c r="IT1101" s="21"/>
      <c r="IU1101" s="21"/>
      <c r="IV1101" s="21"/>
      <c r="IW1101" s="21"/>
      <c r="IX1101" s="21"/>
      <c r="IY1101" s="21"/>
      <c r="IZ1101" s="21"/>
      <c r="JA1101" s="21"/>
      <c r="JB1101" s="21"/>
      <c r="JC1101" s="21"/>
      <c r="JD1101" s="21"/>
      <c r="JE1101" s="21"/>
      <c r="JF1101" s="21"/>
      <c r="JG1101" s="28"/>
      <c r="JH1101" s="21"/>
      <c r="JI1101" s="21"/>
      <c r="JJ1101" s="21"/>
      <c r="JK1101" s="21"/>
      <c r="JL1101" s="21"/>
      <c r="JM1101" s="21"/>
      <c r="JN1101" s="21"/>
      <c r="JO1101" s="21"/>
      <c r="JP1101" s="21"/>
      <c r="JQ1101" s="21"/>
      <c r="JR1101" s="21"/>
      <c r="JS1101" s="21"/>
      <c r="JT1101" s="21"/>
      <c r="JU1101" s="21"/>
      <c r="JV1101" s="21"/>
      <c r="JW1101" s="21"/>
      <c r="JX1101" s="21"/>
      <c r="JY1101" s="21"/>
      <c r="JZ1101" s="21"/>
      <c r="KA1101" s="21"/>
      <c r="KB1101" s="28"/>
    </row>
    <row r="1102" spans="2:288" ht="15" customHeight="1" x14ac:dyDescent="0.25">
      <c r="B1102" s="1590" t="s">
        <v>305</v>
      </c>
      <c r="C1102" s="1588" t="str">
        <v/>
      </c>
      <c r="D1102" s="1588" t="str">
        <v/>
      </c>
      <c r="E1102" s="1588" t="str">
        <v/>
      </c>
      <c r="F1102" s="1588" t="str">
        <v/>
      </c>
      <c r="G1102" s="1588" t="str">
        <v/>
      </c>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8"/>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8"/>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c r="GI1102" s="21"/>
      <c r="GJ1102" s="21"/>
      <c r="GK1102" s="21"/>
      <c r="GL1102" s="21"/>
      <c r="GM1102" s="21"/>
      <c r="GN1102" s="21"/>
      <c r="GO1102" s="21"/>
      <c r="GP1102" s="21"/>
      <c r="GQ1102" s="21"/>
      <c r="GR1102" s="21"/>
      <c r="GS1102" s="21"/>
      <c r="GT1102" s="21"/>
      <c r="GU1102" s="21"/>
      <c r="GV1102" s="21"/>
      <c r="GW1102" s="21"/>
      <c r="GX1102" s="21"/>
      <c r="GY1102" s="21"/>
      <c r="GZ1102" s="21"/>
      <c r="HA1102" s="21"/>
      <c r="HB1102" s="21"/>
      <c r="HC1102" s="21"/>
      <c r="HD1102" s="21"/>
      <c r="HE1102" s="21"/>
      <c r="HF1102" s="21"/>
      <c r="HG1102" s="21"/>
      <c r="HH1102" s="21"/>
      <c r="HI1102" s="21"/>
      <c r="HJ1102" s="21"/>
      <c r="HK1102" s="21"/>
      <c r="HL1102" s="21"/>
      <c r="HM1102" s="21"/>
      <c r="HN1102" s="21"/>
      <c r="HO1102" s="21"/>
      <c r="HP1102" s="21"/>
      <c r="HQ1102" s="21"/>
      <c r="HR1102" s="21"/>
      <c r="HS1102" s="21"/>
      <c r="HT1102" s="21"/>
      <c r="HU1102" s="21"/>
      <c r="HV1102" s="21"/>
      <c r="HW1102" s="21"/>
      <c r="HX1102" s="21"/>
      <c r="HY1102" s="21"/>
      <c r="HZ1102" s="21"/>
      <c r="IA1102" s="21"/>
      <c r="IB1102" s="21"/>
      <c r="IC1102" s="21"/>
      <c r="ID1102" s="21"/>
      <c r="IE1102" s="21"/>
      <c r="IF1102" s="21"/>
      <c r="IG1102" s="21"/>
      <c r="IH1102" s="21"/>
      <c r="II1102" s="21"/>
      <c r="IJ1102" s="21"/>
      <c r="IK1102" s="21"/>
      <c r="IL1102" s="21"/>
      <c r="IM1102" s="21"/>
      <c r="IN1102" s="21"/>
      <c r="IO1102" s="21"/>
      <c r="IP1102" s="21"/>
      <c r="IQ1102" s="21"/>
      <c r="IR1102" s="21"/>
      <c r="IS1102" s="21"/>
      <c r="IT1102" s="21"/>
      <c r="IU1102" s="21"/>
      <c r="IV1102" s="21"/>
      <c r="IW1102" s="21"/>
      <c r="IX1102" s="21"/>
      <c r="IY1102" s="21"/>
      <c r="IZ1102" s="21"/>
      <c r="JA1102" s="21"/>
      <c r="JB1102" s="21"/>
      <c r="JC1102" s="21"/>
      <c r="JD1102" s="21"/>
      <c r="JE1102" s="21"/>
      <c r="JF1102" s="21"/>
      <c r="JG1102" s="28"/>
      <c r="JH1102" s="21"/>
      <c r="JI1102" s="21"/>
      <c r="JJ1102" s="21"/>
      <c r="JK1102" s="21"/>
      <c r="JL1102" s="21"/>
      <c r="JM1102" s="21"/>
      <c r="JN1102" s="21"/>
      <c r="JO1102" s="21"/>
      <c r="JP1102" s="21"/>
      <c r="JQ1102" s="21"/>
      <c r="JR1102" s="21"/>
      <c r="JS1102" s="21"/>
      <c r="JT1102" s="21"/>
      <c r="JU1102" s="21"/>
      <c r="JV1102" s="21"/>
      <c r="JW1102" s="21"/>
      <c r="JX1102" s="21"/>
      <c r="JY1102" s="21"/>
      <c r="JZ1102" s="21"/>
      <c r="KA1102" s="21"/>
      <c r="KB1102" s="28"/>
    </row>
    <row r="1103" spans="2:288" ht="15" customHeight="1" x14ac:dyDescent="0.25">
      <c r="B1103" s="1590" t="s">
        <v>306</v>
      </c>
      <c r="C1103" s="1588" t="str">
        <v/>
      </c>
      <c r="D1103" s="1588" t="str">
        <v/>
      </c>
      <c r="E1103" s="1588" t="str">
        <v/>
      </c>
      <c r="F1103" s="1588" t="str">
        <v/>
      </c>
      <c r="G1103" s="1588" t="str">
        <v/>
      </c>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8"/>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8"/>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c r="GI1103" s="21"/>
      <c r="GJ1103" s="21"/>
      <c r="GK1103" s="21"/>
      <c r="GL1103" s="21"/>
      <c r="GM1103" s="21"/>
      <c r="GN1103" s="21"/>
      <c r="GO1103" s="21"/>
      <c r="GP1103" s="21"/>
      <c r="GQ1103" s="21"/>
      <c r="GR1103" s="21"/>
      <c r="GS1103" s="21"/>
      <c r="GT1103" s="21"/>
      <c r="GU1103" s="21"/>
      <c r="GV1103" s="21"/>
      <c r="GW1103" s="21"/>
      <c r="GX1103" s="21"/>
      <c r="GY1103" s="21"/>
      <c r="GZ1103" s="21"/>
      <c r="HA1103" s="21"/>
      <c r="HB1103" s="21"/>
      <c r="HC1103" s="21"/>
      <c r="HD1103" s="21"/>
      <c r="HE1103" s="21"/>
      <c r="HF1103" s="21"/>
      <c r="HG1103" s="21"/>
      <c r="HH1103" s="21"/>
      <c r="HI1103" s="21"/>
      <c r="HJ1103" s="21"/>
      <c r="HK1103" s="21"/>
      <c r="HL1103" s="21"/>
      <c r="HM1103" s="21"/>
      <c r="HN1103" s="21"/>
      <c r="HO1103" s="21"/>
      <c r="HP1103" s="21"/>
      <c r="HQ1103" s="21"/>
      <c r="HR1103" s="21"/>
      <c r="HS1103" s="21"/>
      <c r="HT1103" s="21"/>
      <c r="HU1103" s="21"/>
      <c r="HV1103" s="21"/>
      <c r="HW1103" s="21"/>
      <c r="HX1103" s="21"/>
      <c r="HY1103" s="21"/>
      <c r="HZ1103" s="21"/>
      <c r="IA1103" s="21"/>
      <c r="IB1103" s="21"/>
      <c r="IC1103" s="21"/>
      <c r="ID1103" s="21"/>
      <c r="IE1103" s="21"/>
      <c r="IF1103" s="21"/>
      <c r="IG1103" s="21"/>
      <c r="IH1103" s="21"/>
      <c r="II1103" s="21"/>
      <c r="IJ1103" s="21"/>
      <c r="IK1103" s="21"/>
      <c r="IL1103" s="21"/>
      <c r="IM1103" s="21"/>
      <c r="IN1103" s="21"/>
      <c r="IO1103" s="21"/>
      <c r="IP1103" s="21"/>
      <c r="IQ1103" s="21"/>
      <c r="IR1103" s="21"/>
      <c r="IS1103" s="21"/>
      <c r="IT1103" s="21"/>
      <c r="IU1103" s="21"/>
      <c r="IV1103" s="21"/>
      <c r="IW1103" s="21"/>
      <c r="IX1103" s="21"/>
      <c r="IY1103" s="21"/>
      <c r="IZ1103" s="21"/>
      <c r="JA1103" s="21"/>
      <c r="JB1103" s="21"/>
      <c r="JC1103" s="21"/>
      <c r="JD1103" s="21"/>
      <c r="JE1103" s="21"/>
      <c r="JF1103" s="21"/>
      <c r="JG1103" s="28"/>
      <c r="JH1103" s="21"/>
      <c r="JI1103" s="21"/>
      <c r="JJ1103" s="21"/>
      <c r="JK1103" s="21"/>
      <c r="JL1103" s="21"/>
      <c r="JM1103" s="21"/>
      <c r="JN1103" s="21"/>
      <c r="JO1103" s="21"/>
      <c r="JP1103" s="21"/>
      <c r="JQ1103" s="21"/>
      <c r="JR1103" s="21"/>
      <c r="JS1103" s="21"/>
      <c r="JT1103" s="21"/>
      <c r="JU1103" s="21"/>
      <c r="JV1103" s="21"/>
      <c r="JW1103" s="21"/>
      <c r="JX1103" s="21"/>
      <c r="JY1103" s="21"/>
      <c r="JZ1103" s="21"/>
      <c r="KA1103" s="21"/>
      <c r="KB1103" s="28"/>
    </row>
    <row r="1104" spans="2:288" ht="15" customHeight="1" x14ac:dyDescent="0.25">
      <c r="B1104" s="1590" t="s">
        <v>307</v>
      </c>
      <c r="C1104" s="1588" t="str">
        <v/>
      </c>
      <c r="D1104" s="1588" t="str">
        <v/>
      </c>
      <c r="E1104" s="1588" t="str">
        <v/>
      </c>
      <c r="F1104" s="1588" t="str">
        <v/>
      </c>
      <c r="G1104" s="1588" t="str">
        <v/>
      </c>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8"/>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8"/>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c r="GI1104" s="21"/>
      <c r="GJ1104" s="21"/>
      <c r="GK1104" s="21"/>
      <c r="GL1104" s="21"/>
      <c r="GM1104" s="21"/>
      <c r="GN1104" s="21"/>
      <c r="GO1104" s="21"/>
      <c r="GP1104" s="21"/>
      <c r="GQ1104" s="21"/>
      <c r="GR1104" s="21"/>
      <c r="GS1104" s="21"/>
      <c r="GT1104" s="21"/>
      <c r="GU1104" s="21"/>
      <c r="GV1104" s="21"/>
      <c r="GW1104" s="21"/>
      <c r="GX1104" s="21"/>
      <c r="GY1104" s="21"/>
      <c r="GZ1104" s="21"/>
      <c r="HA1104" s="21"/>
      <c r="HB1104" s="21"/>
      <c r="HC1104" s="21"/>
      <c r="HD1104" s="21"/>
      <c r="HE1104" s="21"/>
      <c r="HF1104" s="21"/>
      <c r="HG1104" s="21"/>
      <c r="HH1104" s="21"/>
      <c r="HI1104" s="21"/>
      <c r="HJ1104" s="21"/>
      <c r="HK1104" s="21"/>
      <c r="HL1104" s="21"/>
      <c r="HM1104" s="21"/>
      <c r="HN1104" s="21"/>
      <c r="HO1104" s="21"/>
      <c r="HP1104" s="21"/>
      <c r="HQ1104" s="21"/>
      <c r="HR1104" s="21"/>
      <c r="HS1104" s="21"/>
      <c r="HT1104" s="21"/>
      <c r="HU1104" s="21"/>
      <c r="HV1104" s="21"/>
      <c r="HW1104" s="21"/>
      <c r="HX1104" s="21"/>
      <c r="HY1104" s="21"/>
      <c r="HZ1104" s="21"/>
      <c r="IA1104" s="21"/>
      <c r="IB1104" s="21"/>
      <c r="IC1104" s="21"/>
      <c r="ID1104" s="21"/>
      <c r="IE1104" s="21"/>
      <c r="IF1104" s="21"/>
      <c r="IG1104" s="21"/>
      <c r="IH1104" s="21"/>
      <c r="II1104" s="21"/>
      <c r="IJ1104" s="21"/>
      <c r="IK1104" s="21"/>
      <c r="IL1104" s="21"/>
      <c r="IM1104" s="21"/>
      <c r="IN1104" s="21"/>
      <c r="IO1104" s="21"/>
      <c r="IP1104" s="21"/>
      <c r="IQ1104" s="21"/>
      <c r="IR1104" s="21"/>
      <c r="IS1104" s="21"/>
      <c r="IT1104" s="21"/>
      <c r="IU1104" s="21"/>
      <c r="IV1104" s="21"/>
      <c r="IW1104" s="21"/>
      <c r="IX1104" s="21"/>
      <c r="IY1104" s="21"/>
      <c r="IZ1104" s="21"/>
      <c r="JA1104" s="21"/>
      <c r="JB1104" s="21"/>
      <c r="JC1104" s="21"/>
      <c r="JD1104" s="21"/>
      <c r="JE1104" s="21"/>
      <c r="JF1104" s="21"/>
      <c r="JG1104" s="28"/>
      <c r="JH1104" s="21"/>
      <c r="JI1104" s="21"/>
      <c r="JJ1104" s="21"/>
      <c r="JK1104" s="21"/>
      <c r="JL1104" s="21"/>
      <c r="JM1104" s="21"/>
      <c r="JN1104" s="21"/>
      <c r="JO1104" s="21"/>
      <c r="JP1104" s="21"/>
      <c r="JQ1104" s="21"/>
      <c r="JR1104" s="21"/>
      <c r="JS1104" s="21"/>
      <c r="JT1104" s="21"/>
      <c r="JU1104" s="21"/>
      <c r="JV1104" s="21"/>
      <c r="JW1104" s="21"/>
      <c r="JX1104" s="21"/>
      <c r="JY1104" s="21"/>
      <c r="JZ1104" s="21"/>
      <c r="KA1104" s="21"/>
      <c r="KB1104" s="28"/>
    </row>
    <row r="1105" spans="2:288" ht="15" customHeight="1" x14ac:dyDescent="0.25">
      <c r="B1105" s="1590" t="s">
        <v>308</v>
      </c>
      <c r="C1105" s="1588" t="str">
        <v/>
      </c>
      <c r="D1105" s="1588" t="str">
        <v/>
      </c>
      <c r="E1105" s="1588" t="str">
        <v/>
      </c>
      <c r="F1105" s="1588" t="str">
        <v/>
      </c>
      <c r="G1105" s="1588" t="str">
        <v/>
      </c>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8"/>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8"/>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c r="GI1105" s="21"/>
      <c r="GJ1105" s="21"/>
      <c r="GK1105" s="21"/>
      <c r="GL1105" s="21"/>
      <c r="GM1105" s="21"/>
      <c r="GN1105" s="21"/>
      <c r="GO1105" s="21"/>
      <c r="GP1105" s="21"/>
      <c r="GQ1105" s="21"/>
      <c r="GR1105" s="21"/>
      <c r="GS1105" s="21"/>
      <c r="GT1105" s="21"/>
      <c r="GU1105" s="21"/>
      <c r="GV1105" s="21"/>
      <c r="GW1105" s="21"/>
      <c r="GX1105" s="21"/>
      <c r="GY1105" s="21"/>
      <c r="GZ1105" s="21"/>
      <c r="HA1105" s="21"/>
      <c r="HB1105" s="21"/>
      <c r="HC1105" s="21"/>
      <c r="HD1105" s="21"/>
      <c r="HE1105" s="21"/>
      <c r="HF1105" s="21"/>
      <c r="HG1105" s="21"/>
      <c r="HH1105" s="21"/>
      <c r="HI1105" s="21"/>
      <c r="HJ1105" s="21"/>
      <c r="HK1105" s="21"/>
      <c r="HL1105" s="21"/>
      <c r="HM1105" s="21"/>
      <c r="HN1105" s="21"/>
      <c r="HO1105" s="21"/>
      <c r="HP1105" s="21"/>
      <c r="HQ1105" s="21"/>
      <c r="HR1105" s="21"/>
      <c r="HS1105" s="21"/>
      <c r="HT1105" s="21"/>
      <c r="HU1105" s="21"/>
      <c r="HV1105" s="21"/>
      <c r="HW1105" s="21"/>
      <c r="HX1105" s="21"/>
      <c r="HY1105" s="21"/>
      <c r="HZ1105" s="21"/>
      <c r="IA1105" s="21"/>
      <c r="IB1105" s="21"/>
      <c r="IC1105" s="21"/>
      <c r="ID1105" s="21"/>
      <c r="IE1105" s="21"/>
      <c r="IF1105" s="21"/>
      <c r="IG1105" s="21"/>
      <c r="IH1105" s="21"/>
      <c r="II1105" s="21"/>
      <c r="IJ1105" s="21"/>
      <c r="IK1105" s="21"/>
      <c r="IL1105" s="21"/>
      <c r="IM1105" s="21"/>
      <c r="IN1105" s="21"/>
      <c r="IO1105" s="21"/>
      <c r="IP1105" s="21"/>
      <c r="IQ1105" s="21"/>
      <c r="IR1105" s="21"/>
      <c r="IS1105" s="21"/>
      <c r="IT1105" s="21"/>
      <c r="IU1105" s="21"/>
      <c r="IV1105" s="21"/>
      <c r="IW1105" s="21"/>
      <c r="IX1105" s="21"/>
      <c r="IY1105" s="21"/>
      <c r="IZ1105" s="21"/>
      <c r="JA1105" s="21"/>
      <c r="JB1105" s="21"/>
      <c r="JC1105" s="21"/>
      <c r="JD1105" s="21"/>
      <c r="JE1105" s="21"/>
      <c r="JF1105" s="21"/>
      <c r="JG1105" s="28"/>
      <c r="JH1105" s="21"/>
      <c r="JI1105" s="21"/>
      <c r="JJ1105" s="21"/>
      <c r="JK1105" s="21"/>
      <c r="JL1105" s="21"/>
      <c r="JM1105" s="21"/>
      <c r="JN1105" s="21"/>
      <c r="JO1105" s="21"/>
      <c r="JP1105" s="21"/>
      <c r="JQ1105" s="21"/>
      <c r="JR1105" s="21"/>
      <c r="JS1105" s="21"/>
      <c r="JT1105" s="21"/>
      <c r="JU1105" s="21"/>
      <c r="JV1105" s="21"/>
      <c r="JW1105" s="21"/>
      <c r="JX1105" s="21"/>
      <c r="JY1105" s="21"/>
      <c r="JZ1105" s="21"/>
      <c r="KA1105" s="21"/>
      <c r="KB1105" s="28"/>
    </row>
    <row r="1106" spans="2:288" ht="15" customHeight="1" x14ac:dyDescent="0.25">
      <c r="B1106" s="1590" t="s">
        <v>309</v>
      </c>
      <c r="C1106" s="1588" t="str">
        <v/>
      </c>
      <c r="D1106" s="1588" t="str">
        <v/>
      </c>
      <c r="E1106" s="1588" t="str">
        <v/>
      </c>
      <c r="F1106" s="1588" t="str">
        <v/>
      </c>
      <c r="G1106" s="1588" t="str">
        <v/>
      </c>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8"/>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8"/>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c r="GI1106" s="21"/>
      <c r="GJ1106" s="21"/>
      <c r="GK1106" s="21"/>
      <c r="GL1106" s="21"/>
      <c r="GM1106" s="21"/>
      <c r="GN1106" s="21"/>
      <c r="GO1106" s="21"/>
      <c r="GP1106" s="21"/>
      <c r="GQ1106" s="21"/>
      <c r="GR1106" s="21"/>
      <c r="GS1106" s="21"/>
      <c r="GT1106" s="21"/>
      <c r="GU1106" s="21"/>
      <c r="GV1106" s="21"/>
      <c r="GW1106" s="21"/>
      <c r="GX1106" s="21"/>
      <c r="GY1106" s="21"/>
      <c r="GZ1106" s="21"/>
      <c r="HA1106" s="21"/>
      <c r="HB1106" s="21"/>
      <c r="HC1106" s="21"/>
      <c r="HD1106" s="21"/>
      <c r="HE1106" s="21"/>
      <c r="HF1106" s="21"/>
      <c r="HG1106" s="21"/>
      <c r="HH1106" s="21"/>
      <c r="HI1106" s="21"/>
      <c r="HJ1106" s="21"/>
      <c r="HK1106" s="21"/>
      <c r="HL1106" s="21"/>
      <c r="HM1106" s="21"/>
      <c r="HN1106" s="21"/>
      <c r="HO1106" s="21"/>
      <c r="HP1106" s="21"/>
      <c r="HQ1106" s="21"/>
      <c r="HR1106" s="21"/>
      <c r="HS1106" s="21"/>
      <c r="HT1106" s="21"/>
      <c r="HU1106" s="21"/>
      <c r="HV1106" s="21"/>
      <c r="HW1106" s="21"/>
      <c r="HX1106" s="21"/>
      <c r="HY1106" s="21"/>
      <c r="HZ1106" s="21"/>
      <c r="IA1106" s="21"/>
      <c r="IB1106" s="21"/>
      <c r="IC1106" s="21"/>
      <c r="ID1106" s="21"/>
      <c r="IE1106" s="21"/>
      <c r="IF1106" s="21"/>
      <c r="IG1106" s="21"/>
      <c r="IH1106" s="21"/>
      <c r="II1106" s="21"/>
      <c r="IJ1106" s="21"/>
      <c r="IK1106" s="21"/>
      <c r="IL1106" s="21"/>
      <c r="IM1106" s="21"/>
      <c r="IN1106" s="21"/>
      <c r="IO1106" s="21"/>
      <c r="IP1106" s="21"/>
      <c r="IQ1106" s="21"/>
      <c r="IR1106" s="21"/>
      <c r="IS1106" s="21"/>
      <c r="IT1106" s="21"/>
      <c r="IU1106" s="21"/>
      <c r="IV1106" s="21"/>
      <c r="IW1106" s="21"/>
      <c r="IX1106" s="21"/>
      <c r="IY1106" s="21"/>
      <c r="IZ1106" s="21"/>
      <c r="JA1106" s="21"/>
      <c r="JB1106" s="21"/>
      <c r="JC1106" s="21"/>
      <c r="JD1106" s="21"/>
      <c r="JE1106" s="21"/>
      <c r="JF1106" s="21"/>
      <c r="JG1106" s="28"/>
      <c r="JH1106" s="21"/>
      <c r="JI1106" s="21"/>
      <c r="JJ1106" s="21"/>
      <c r="JK1106" s="21"/>
      <c r="JL1106" s="21"/>
      <c r="JM1106" s="21"/>
      <c r="JN1106" s="21"/>
      <c r="JO1106" s="21"/>
      <c r="JP1106" s="21"/>
      <c r="JQ1106" s="21"/>
      <c r="JR1106" s="21"/>
      <c r="JS1106" s="21"/>
      <c r="JT1106" s="21"/>
      <c r="JU1106" s="21"/>
      <c r="JV1106" s="21"/>
      <c r="JW1106" s="21"/>
      <c r="JX1106" s="21"/>
      <c r="JY1106" s="21"/>
      <c r="JZ1106" s="21"/>
      <c r="KA1106" s="21"/>
      <c r="KB1106" s="28"/>
    </row>
    <row r="1107" spans="2:288" ht="15" customHeight="1" x14ac:dyDescent="0.25">
      <c r="B1107" s="1590" t="s">
        <v>310</v>
      </c>
      <c r="C1107" s="1588" t="str">
        <v/>
      </c>
      <c r="D1107" s="1588" t="str">
        <v/>
      </c>
      <c r="E1107" s="1588" t="str">
        <v/>
      </c>
      <c r="F1107" s="1588" t="str">
        <v/>
      </c>
      <c r="G1107" s="1588" t="str">
        <v/>
      </c>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8"/>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8"/>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c r="GI1107" s="21"/>
      <c r="GJ1107" s="21"/>
      <c r="GK1107" s="21"/>
      <c r="GL1107" s="21"/>
      <c r="GM1107" s="21"/>
      <c r="GN1107" s="21"/>
      <c r="GO1107" s="21"/>
      <c r="GP1107" s="21"/>
      <c r="GQ1107" s="21"/>
      <c r="GR1107" s="21"/>
      <c r="GS1107" s="21"/>
      <c r="GT1107" s="21"/>
      <c r="GU1107" s="21"/>
      <c r="GV1107" s="21"/>
      <c r="GW1107" s="21"/>
      <c r="GX1107" s="21"/>
      <c r="GY1107" s="21"/>
      <c r="GZ1107" s="21"/>
      <c r="HA1107" s="21"/>
      <c r="HB1107" s="21"/>
      <c r="HC1107" s="21"/>
      <c r="HD1107" s="21"/>
      <c r="HE1107" s="21"/>
      <c r="HF1107" s="21"/>
      <c r="HG1107" s="21"/>
      <c r="HH1107" s="21"/>
      <c r="HI1107" s="21"/>
      <c r="HJ1107" s="21"/>
      <c r="HK1107" s="21"/>
      <c r="HL1107" s="21"/>
      <c r="HM1107" s="21"/>
      <c r="HN1107" s="21"/>
      <c r="HO1107" s="21"/>
      <c r="HP1107" s="21"/>
      <c r="HQ1107" s="21"/>
      <c r="HR1107" s="21"/>
      <c r="HS1107" s="21"/>
      <c r="HT1107" s="21"/>
      <c r="HU1107" s="21"/>
      <c r="HV1107" s="21"/>
      <c r="HW1107" s="21"/>
      <c r="HX1107" s="21"/>
      <c r="HY1107" s="21"/>
      <c r="HZ1107" s="21"/>
      <c r="IA1107" s="21"/>
      <c r="IB1107" s="21"/>
      <c r="IC1107" s="21"/>
      <c r="ID1107" s="21"/>
      <c r="IE1107" s="21"/>
      <c r="IF1107" s="21"/>
      <c r="IG1107" s="21"/>
      <c r="IH1107" s="21"/>
      <c r="II1107" s="21"/>
      <c r="IJ1107" s="21"/>
      <c r="IK1107" s="21"/>
      <c r="IL1107" s="21"/>
      <c r="IM1107" s="21"/>
      <c r="IN1107" s="21"/>
      <c r="IO1107" s="21"/>
      <c r="IP1107" s="21"/>
      <c r="IQ1107" s="21"/>
      <c r="IR1107" s="21"/>
      <c r="IS1107" s="21"/>
      <c r="IT1107" s="21"/>
      <c r="IU1107" s="21"/>
      <c r="IV1107" s="21"/>
      <c r="IW1107" s="21"/>
      <c r="IX1107" s="21"/>
      <c r="IY1107" s="21"/>
      <c r="IZ1107" s="21"/>
      <c r="JA1107" s="21"/>
      <c r="JB1107" s="21"/>
      <c r="JC1107" s="21"/>
      <c r="JD1107" s="21"/>
      <c r="JE1107" s="21"/>
      <c r="JF1107" s="21"/>
      <c r="JG1107" s="28"/>
      <c r="JH1107" s="21"/>
      <c r="JI1107" s="21"/>
      <c r="JJ1107" s="21"/>
      <c r="JK1107" s="21"/>
      <c r="JL1107" s="21"/>
      <c r="JM1107" s="21"/>
      <c r="JN1107" s="21"/>
      <c r="JO1107" s="21"/>
      <c r="JP1107" s="21"/>
      <c r="JQ1107" s="21"/>
      <c r="JR1107" s="21"/>
      <c r="JS1107" s="21"/>
      <c r="JT1107" s="21"/>
      <c r="JU1107" s="21"/>
      <c r="JV1107" s="21"/>
      <c r="JW1107" s="21"/>
      <c r="JX1107" s="21"/>
      <c r="JY1107" s="21"/>
      <c r="JZ1107" s="21"/>
      <c r="KA1107" s="21"/>
      <c r="KB1107" s="28"/>
    </row>
    <row r="1108" spans="2:288" ht="15" customHeight="1" x14ac:dyDescent="0.25">
      <c r="B1108" s="1590" t="s">
        <v>311</v>
      </c>
      <c r="C1108" s="1588" t="str">
        <v/>
      </c>
      <c r="D1108" s="1588" t="str">
        <v/>
      </c>
      <c r="E1108" s="1588" t="str">
        <v/>
      </c>
      <c r="F1108" s="1588" t="str">
        <v/>
      </c>
      <c r="G1108" s="1588" t="str">
        <v/>
      </c>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8"/>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8"/>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c r="GI1108" s="21"/>
      <c r="GJ1108" s="21"/>
      <c r="GK1108" s="21"/>
      <c r="GL1108" s="21"/>
      <c r="GM1108" s="21"/>
      <c r="GN1108" s="21"/>
      <c r="GO1108" s="21"/>
      <c r="GP1108" s="21"/>
      <c r="GQ1108" s="21"/>
      <c r="GR1108" s="21"/>
      <c r="GS1108" s="21"/>
      <c r="GT1108" s="21"/>
      <c r="GU1108" s="21"/>
      <c r="GV1108" s="21"/>
      <c r="GW1108" s="21"/>
      <c r="GX1108" s="21"/>
      <c r="GY1108" s="21"/>
      <c r="GZ1108" s="21"/>
      <c r="HA1108" s="21"/>
      <c r="HB1108" s="21"/>
      <c r="HC1108" s="21"/>
      <c r="HD1108" s="21"/>
      <c r="HE1108" s="21"/>
      <c r="HF1108" s="21"/>
      <c r="HG1108" s="21"/>
      <c r="HH1108" s="21"/>
      <c r="HI1108" s="21"/>
      <c r="HJ1108" s="21"/>
      <c r="HK1108" s="21"/>
      <c r="HL1108" s="21"/>
      <c r="HM1108" s="21"/>
      <c r="HN1108" s="21"/>
      <c r="HO1108" s="21"/>
      <c r="HP1108" s="21"/>
      <c r="HQ1108" s="21"/>
      <c r="HR1108" s="21"/>
      <c r="HS1108" s="21"/>
      <c r="HT1108" s="21"/>
      <c r="HU1108" s="21"/>
      <c r="HV1108" s="21"/>
      <c r="HW1108" s="21"/>
      <c r="HX1108" s="21"/>
      <c r="HY1108" s="21"/>
      <c r="HZ1108" s="21"/>
      <c r="IA1108" s="21"/>
      <c r="IB1108" s="21"/>
      <c r="IC1108" s="21"/>
      <c r="ID1108" s="21"/>
      <c r="IE1108" s="21"/>
      <c r="IF1108" s="21"/>
      <c r="IG1108" s="21"/>
      <c r="IH1108" s="21"/>
      <c r="II1108" s="21"/>
      <c r="IJ1108" s="21"/>
      <c r="IK1108" s="21"/>
      <c r="IL1108" s="21"/>
      <c r="IM1108" s="21"/>
      <c r="IN1108" s="21"/>
      <c r="IO1108" s="21"/>
      <c r="IP1108" s="21"/>
      <c r="IQ1108" s="21"/>
      <c r="IR1108" s="21"/>
      <c r="IS1108" s="21"/>
      <c r="IT1108" s="21"/>
      <c r="IU1108" s="21"/>
      <c r="IV1108" s="21"/>
      <c r="IW1108" s="21"/>
      <c r="IX1108" s="21"/>
      <c r="IY1108" s="21"/>
      <c r="IZ1108" s="21"/>
      <c r="JA1108" s="21"/>
      <c r="JB1108" s="21"/>
      <c r="JC1108" s="21"/>
      <c r="JD1108" s="21"/>
      <c r="JE1108" s="21"/>
      <c r="JF1108" s="21"/>
      <c r="JG1108" s="28"/>
      <c r="JH1108" s="21"/>
      <c r="JI1108" s="21"/>
      <c r="JJ1108" s="21"/>
      <c r="JK1108" s="21"/>
      <c r="JL1108" s="21"/>
      <c r="JM1108" s="21"/>
      <c r="JN1108" s="21"/>
      <c r="JO1108" s="21"/>
      <c r="JP1108" s="21"/>
      <c r="JQ1108" s="21"/>
      <c r="JR1108" s="21"/>
      <c r="JS1108" s="21"/>
      <c r="JT1108" s="21"/>
      <c r="JU1108" s="21"/>
      <c r="JV1108" s="21"/>
      <c r="JW1108" s="21"/>
      <c r="JX1108" s="21"/>
      <c r="JY1108" s="21"/>
      <c r="JZ1108" s="21"/>
      <c r="KA1108" s="21"/>
      <c r="KB1108" s="28"/>
    </row>
    <row r="1109" spans="2:288" ht="15" customHeight="1" x14ac:dyDescent="0.25">
      <c r="B1109" s="1590" t="s">
        <v>312</v>
      </c>
      <c r="C1109" s="1588" t="str">
        <v/>
      </c>
      <c r="D1109" s="1588" t="str">
        <v/>
      </c>
      <c r="E1109" s="1588" t="str">
        <v/>
      </c>
      <c r="F1109" s="1588" t="str">
        <v/>
      </c>
      <c r="G1109" s="1588" t="str">
        <v/>
      </c>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8"/>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8"/>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c r="GI1109" s="21"/>
      <c r="GJ1109" s="21"/>
      <c r="GK1109" s="21"/>
      <c r="GL1109" s="21"/>
      <c r="GM1109" s="21"/>
      <c r="GN1109" s="21"/>
      <c r="GO1109" s="21"/>
      <c r="GP1109" s="21"/>
      <c r="GQ1109" s="21"/>
      <c r="GR1109" s="21"/>
      <c r="GS1109" s="21"/>
      <c r="GT1109" s="21"/>
      <c r="GU1109" s="21"/>
      <c r="GV1109" s="21"/>
      <c r="GW1109" s="21"/>
      <c r="GX1109" s="21"/>
      <c r="GY1109" s="21"/>
      <c r="GZ1109" s="21"/>
      <c r="HA1109" s="21"/>
      <c r="HB1109" s="21"/>
      <c r="HC1109" s="21"/>
      <c r="HD1109" s="21"/>
      <c r="HE1109" s="21"/>
      <c r="HF1109" s="21"/>
      <c r="HG1109" s="21"/>
      <c r="HH1109" s="21"/>
      <c r="HI1109" s="21"/>
      <c r="HJ1109" s="21"/>
      <c r="HK1109" s="21"/>
      <c r="HL1109" s="21"/>
      <c r="HM1109" s="21"/>
      <c r="HN1109" s="21"/>
      <c r="HO1109" s="21"/>
      <c r="HP1109" s="21"/>
      <c r="HQ1109" s="21"/>
      <c r="HR1109" s="21"/>
      <c r="HS1109" s="21"/>
      <c r="HT1109" s="21"/>
      <c r="HU1109" s="21"/>
      <c r="HV1109" s="21"/>
      <c r="HW1109" s="21"/>
      <c r="HX1109" s="21"/>
      <c r="HY1109" s="21"/>
      <c r="HZ1109" s="21"/>
      <c r="IA1109" s="21"/>
      <c r="IB1109" s="21"/>
      <c r="IC1109" s="21"/>
      <c r="ID1109" s="21"/>
      <c r="IE1109" s="21"/>
      <c r="IF1109" s="21"/>
      <c r="IG1109" s="21"/>
      <c r="IH1109" s="21"/>
      <c r="II1109" s="21"/>
      <c r="IJ1109" s="21"/>
      <c r="IK1109" s="21"/>
      <c r="IL1109" s="21"/>
      <c r="IM1109" s="21"/>
      <c r="IN1109" s="21"/>
      <c r="IO1109" s="21"/>
      <c r="IP1109" s="21"/>
      <c r="IQ1109" s="21"/>
      <c r="IR1109" s="21"/>
      <c r="IS1109" s="21"/>
      <c r="IT1109" s="21"/>
      <c r="IU1109" s="21"/>
      <c r="IV1109" s="21"/>
      <c r="IW1109" s="21"/>
      <c r="IX1109" s="21"/>
      <c r="IY1109" s="21"/>
      <c r="IZ1109" s="21"/>
      <c r="JA1109" s="21"/>
      <c r="JB1109" s="21"/>
      <c r="JC1109" s="21"/>
      <c r="JD1109" s="21"/>
      <c r="JE1109" s="21"/>
      <c r="JF1109" s="21"/>
      <c r="JG1109" s="28"/>
      <c r="JH1109" s="21"/>
      <c r="JI1109" s="21"/>
      <c r="JJ1109" s="21"/>
      <c r="JK1109" s="21"/>
      <c r="JL1109" s="21"/>
      <c r="JM1109" s="21"/>
      <c r="JN1109" s="21"/>
      <c r="JO1109" s="21"/>
      <c r="JP1109" s="21"/>
      <c r="JQ1109" s="21"/>
      <c r="JR1109" s="21"/>
      <c r="JS1109" s="21"/>
      <c r="JT1109" s="21"/>
      <c r="JU1109" s="21"/>
      <c r="JV1109" s="21"/>
      <c r="JW1109" s="21"/>
      <c r="JX1109" s="21"/>
      <c r="JY1109" s="21"/>
      <c r="JZ1109" s="21"/>
      <c r="KA1109" s="21"/>
      <c r="KB1109" s="28"/>
    </row>
    <row r="1110" spans="2:288" ht="15" customHeight="1" x14ac:dyDescent="0.25">
      <c r="B1110" s="1590" t="s">
        <v>313</v>
      </c>
      <c r="C1110" s="1588" t="str">
        <v/>
      </c>
      <c r="D1110" s="1588" t="str">
        <v/>
      </c>
      <c r="E1110" s="1588" t="str">
        <v/>
      </c>
      <c r="F1110" s="1588" t="str">
        <v/>
      </c>
      <c r="G1110" s="1588" t="str">
        <v/>
      </c>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8"/>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8"/>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c r="GI1110" s="21"/>
      <c r="GJ1110" s="21"/>
      <c r="GK1110" s="21"/>
      <c r="GL1110" s="21"/>
      <c r="GM1110" s="21"/>
      <c r="GN1110" s="21"/>
      <c r="GO1110" s="21"/>
      <c r="GP1110" s="21"/>
      <c r="GQ1110" s="21"/>
      <c r="GR1110" s="21"/>
      <c r="GS1110" s="21"/>
      <c r="GT1110" s="21"/>
      <c r="GU1110" s="21"/>
      <c r="GV1110" s="21"/>
      <c r="GW1110" s="21"/>
      <c r="GX1110" s="21"/>
      <c r="GY1110" s="21"/>
      <c r="GZ1110" s="21"/>
      <c r="HA1110" s="21"/>
      <c r="HB1110" s="21"/>
      <c r="HC1110" s="21"/>
      <c r="HD1110" s="21"/>
      <c r="HE1110" s="21"/>
      <c r="HF1110" s="21"/>
      <c r="HG1110" s="21"/>
      <c r="HH1110" s="21"/>
      <c r="HI1110" s="21"/>
      <c r="HJ1110" s="21"/>
      <c r="HK1110" s="21"/>
      <c r="HL1110" s="21"/>
      <c r="HM1110" s="21"/>
      <c r="HN1110" s="21"/>
      <c r="HO1110" s="21"/>
      <c r="HP1110" s="21"/>
      <c r="HQ1110" s="21"/>
      <c r="HR1110" s="21"/>
      <c r="HS1110" s="21"/>
      <c r="HT1110" s="21"/>
      <c r="HU1110" s="21"/>
      <c r="HV1110" s="21"/>
      <c r="HW1110" s="21"/>
      <c r="HX1110" s="21"/>
      <c r="HY1110" s="21"/>
      <c r="HZ1110" s="21"/>
      <c r="IA1110" s="21"/>
      <c r="IB1110" s="21"/>
      <c r="IC1110" s="21"/>
      <c r="ID1110" s="21"/>
      <c r="IE1110" s="21"/>
      <c r="IF1110" s="21"/>
      <c r="IG1110" s="21"/>
      <c r="IH1110" s="21"/>
      <c r="II1110" s="21"/>
      <c r="IJ1110" s="21"/>
      <c r="IK1110" s="21"/>
      <c r="IL1110" s="21"/>
      <c r="IM1110" s="21"/>
      <c r="IN1110" s="21"/>
      <c r="IO1110" s="21"/>
      <c r="IP1110" s="21"/>
      <c r="IQ1110" s="21"/>
      <c r="IR1110" s="21"/>
      <c r="IS1110" s="21"/>
      <c r="IT1110" s="21"/>
      <c r="IU1110" s="21"/>
      <c r="IV1110" s="21"/>
      <c r="IW1110" s="21"/>
      <c r="IX1110" s="21"/>
      <c r="IY1110" s="21"/>
      <c r="IZ1110" s="21"/>
      <c r="JA1110" s="21"/>
      <c r="JB1110" s="21"/>
      <c r="JC1110" s="21"/>
      <c r="JD1110" s="21"/>
      <c r="JE1110" s="21"/>
      <c r="JF1110" s="21"/>
      <c r="JG1110" s="28"/>
      <c r="JH1110" s="21"/>
      <c r="JI1110" s="21"/>
      <c r="JJ1110" s="21"/>
      <c r="JK1110" s="21"/>
      <c r="JL1110" s="21"/>
      <c r="JM1110" s="21"/>
      <c r="JN1110" s="21"/>
      <c r="JO1110" s="21"/>
      <c r="JP1110" s="21"/>
      <c r="JQ1110" s="21"/>
      <c r="JR1110" s="21"/>
      <c r="JS1110" s="21"/>
      <c r="JT1110" s="21"/>
      <c r="JU1110" s="21"/>
      <c r="JV1110" s="21"/>
      <c r="JW1110" s="21"/>
      <c r="JX1110" s="21"/>
      <c r="JY1110" s="21"/>
      <c r="JZ1110" s="21"/>
      <c r="KA1110" s="21"/>
      <c r="KB1110" s="28"/>
    </row>
    <row r="1111" spans="2:288" ht="15" customHeight="1" x14ac:dyDescent="0.25">
      <c r="B1111" s="1590" t="s">
        <v>314</v>
      </c>
      <c r="C1111" s="1588" t="str">
        <v/>
      </c>
      <c r="D1111" s="1588" t="str">
        <v/>
      </c>
      <c r="E1111" s="1588" t="str">
        <v/>
      </c>
      <c r="F1111" s="1588" t="str">
        <v/>
      </c>
      <c r="G1111" s="1588" t="str">
        <v/>
      </c>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8"/>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8"/>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c r="GI1111" s="21"/>
      <c r="GJ1111" s="21"/>
      <c r="GK1111" s="21"/>
      <c r="GL1111" s="21"/>
      <c r="GM1111" s="21"/>
      <c r="GN1111" s="21"/>
      <c r="GO1111" s="21"/>
      <c r="GP1111" s="21"/>
      <c r="GQ1111" s="21"/>
      <c r="GR1111" s="21"/>
      <c r="GS1111" s="21"/>
      <c r="GT1111" s="21"/>
      <c r="GU1111" s="21"/>
      <c r="GV1111" s="21"/>
      <c r="GW1111" s="21"/>
      <c r="GX1111" s="21"/>
      <c r="GY1111" s="21"/>
      <c r="GZ1111" s="21"/>
      <c r="HA1111" s="21"/>
      <c r="HB1111" s="21"/>
      <c r="HC1111" s="21"/>
      <c r="HD1111" s="21"/>
      <c r="HE1111" s="21"/>
      <c r="HF1111" s="21"/>
      <c r="HG1111" s="21"/>
      <c r="HH1111" s="21"/>
      <c r="HI1111" s="21"/>
      <c r="HJ1111" s="21"/>
      <c r="HK1111" s="21"/>
      <c r="HL1111" s="21"/>
      <c r="HM1111" s="21"/>
      <c r="HN1111" s="21"/>
      <c r="HO1111" s="21"/>
      <c r="HP1111" s="21"/>
      <c r="HQ1111" s="21"/>
      <c r="HR1111" s="21"/>
      <c r="HS1111" s="21"/>
      <c r="HT1111" s="21"/>
      <c r="HU1111" s="21"/>
      <c r="HV1111" s="21"/>
      <c r="HW1111" s="21"/>
      <c r="HX1111" s="21"/>
      <c r="HY1111" s="21"/>
      <c r="HZ1111" s="21"/>
      <c r="IA1111" s="21"/>
      <c r="IB1111" s="21"/>
      <c r="IC1111" s="21"/>
      <c r="ID1111" s="21"/>
      <c r="IE1111" s="21"/>
      <c r="IF1111" s="21"/>
      <c r="IG1111" s="21"/>
      <c r="IH1111" s="21"/>
      <c r="II1111" s="21"/>
      <c r="IJ1111" s="21"/>
      <c r="IK1111" s="21"/>
      <c r="IL1111" s="21"/>
      <c r="IM1111" s="21"/>
      <c r="IN1111" s="21"/>
      <c r="IO1111" s="21"/>
      <c r="IP1111" s="21"/>
      <c r="IQ1111" s="21"/>
      <c r="IR1111" s="21"/>
      <c r="IS1111" s="21"/>
      <c r="IT1111" s="21"/>
      <c r="IU1111" s="21"/>
      <c r="IV1111" s="21"/>
      <c r="IW1111" s="21"/>
      <c r="IX1111" s="21"/>
      <c r="IY1111" s="21"/>
      <c r="IZ1111" s="21"/>
      <c r="JA1111" s="21"/>
      <c r="JB1111" s="21"/>
      <c r="JC1111" s="21"/>
      <c r="JD1111" s="21"/>
      <c r="JE1111" s="21"/>
      <c r="JF1111" s="21"/>
      <c r="JG1111" s="28"/>
      <c r="JH1111" s="21"/>
      <c r="JI1111" s="21"/>
      <c r="JJ1111" s="21"/>
      <c r="JK1111" s="21"/>
      <c r="JL1111" s="21"/>
      <c r="JM1111" s="21"/>
      <c r="JN1111" s="21"/>
      <c r="JO1111" s="21"/>
      <c r="JP1111" s="21"/>
      <c r="JQ1111" s="21"/>
      <c r="JR1111" s="21"/>
      <c r="JS1111" s="21"/>
      <c r="JT1111" s="21"/>
      <c r="JU1111" s="21"/>
      <c r="JV1111" s="21"/>
      <c r="JW1111" s="21"/>
      <c r="JX1111" s="21"/>
      <c r="JY1111" s="21"/>
      <c r="JZ1111" s="21"/>
      <c r="KA1111" s="21"/>
      <c r="KB1111" s="28"/>
    </row>
    <row r="1112" spans="2:288" ht="15" customHeight="1" x14ac:dyDescent="0.25">
      <c r="B1112" s="1590" t="s">
        <v>315</v>
      </c>
      <c r="C1112" s="1588" t="str">
        <v/>
      </c>
      <c r="D1112" s="1588" t="str">
        <v/>
      </c>
      <c r="E1112" s="1588" t="str">
        <v/>
      </c>
      <c r="F1112" s="1588" t="str">
        <v/>
      </c>
      <c r="G1112" s="1588" t="str">
        <v/>
      </c>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8"/>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8"/>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c r="GI1112" s="21"/>
      <c r="GJ1112" s="21"/>
      <c r="GK1112" s="21"/>
      <c r="GL1112" s="21"/>
      <c r="GM1112" s="21"/>
      <c r="GN1112" s="21"/>
      <c r="GO1112" s="21"/>
      <c r="GP1112" s="21"/>
      <c r="GQ1112" s="21"/>
      <c r="GR1112" s="21"/>
      <c r="GS1112" s="21"/>
      <c r="GT1112" s="21"/>
      <c r="GU1112" s="21"/>
      <c r="GV1112" s="21"/>
      <c r="GW1112" s="21"/>
      <c r="GX1112" s="21"/>
      <c r="GY1112" s="21"/>
      <c r="GZ1112" s="21"/>
      <c r="HA1112" s="21"/>
      <c r="HB1112" s="21"/>
      <c r="HC1112" s="21"/>
      <c r="HD1112" s="21"/>
      <c r="HE1112" s="21"/>
      <c r="HF1112" s="21"/>
      <c r="HG1112" s="21"/>
      <c r="HH1112" s="21"/>
      <c r="HI1112" s="21"/>
      <c r="HJ1112" s="21"/>
      <c r="HK1112" s="21"/>
      <c r="HL1112" s="21"/>
      <c r="HM1112" s="21"/>
      <c r="HN1112" s="21"/>
      <c r="HO1112" s="21"/>
      <c r="HP1112" s="21"/>
      <c r="HQ1112" s="21"/>
      <c r="HR1112" s="21"/>
      <c r="HS1112" s="21"/>
      <c r="HT1112" s="21"/>
      <c r="HU1112" s="21"/>
      <c r="HV1112" s="21"/>
      <c r="HW1112" s="21"/>
      <c r="HX1112" s="21"/>
      <c r="HY1112" s="21"/>
      <c r="HZ1112" s="21"/>
      <c r="IA1112" s="21"/>
      <c r="IB1112" s="21"/>
      <c r="IC1112" s="21"/>
      <c r="ID1112" s="21"/>
      <c r="IE1112" s="21"/>
      <c r="IF1112" s="21"/>
      <c r="IG1112" s="21"/>
      <c r="IH1112" s="21"/>
      <c r="II1112" s="21"/>
      <c r="IJ1112" s="21"/>
      <c r="IK1112" s="21"/>
      <c r="IL1112" s="21"/>
      <c r="IM1112" s="21"/>
      <c r="IN1112" s="21"/>
      <c r="IO1112" s="21"/>
      <c r="IP1112" s="21"/>
      <c r="IQ1112" s="21"/>
      <c r="IR1112" s="21"/>
      <c r="IS1112" s="21"/>
      <c r="IT1112" s="21"/>
      <c r="IU1112" s="21"/>
      <c r="IV1112" s="21"/>
      <c r="IW1112" s="21"/>
      <c r="IX1112" s="21"/>
      <c r="IY1112" s="21"/>
      <c r="IZ1112" s="21"/>
      <c r="JA1112" s="21"/>
      <c r="JB1112" s="21"/>
      <c r="JC1112" s="21"/>
      <c r="JD1112" s="21"/>
      <c r="JE1112" s="21"/>
      <c r="JF1112" s="21"/>
      <c r="JG1112" s="28"/>
      <c r="JH1112" s="21"/>
      <c r="JI1112" s="21"/>
      <c r="JJ1112" s="21"/>
      <c r="JK1112" s="21"/>
      <c r="JL1112" s="21"/>
      <c r="JM1112" s="21"/>
      <c r="JN1112" s="21"/>
      <c r="JO1112" s="21"/>
      <c r="JP1112" s="21"/>
      <c r="JQ1112" s="21"/>
      <c r="JR1112" s="21"/>
      <c r="JS1112" s="21"/>
      <c r="JT1112" s="21"/>
      <c r="JU1112" s="21"/>
      <c r="JV1112" s="21"/>
      <c r="JW1112" s="21"/>
      <c r="JX1112" s="21"/>
      <c r="JY1112" s="21"/>
      <c r="JZ1112" s="21"/>
      <c r="KA1112" s="21"/>
      <c r="KB1112" s="28"/>
    </row>
    <row r="1113" spans="2:288" ht="15" customHeight="1" x14ac:dyDescent="0.25">
      <c r="B1113" s="1590" t="s">
        <v>316</v>
      </c>
      <c r="C1113" s="1588" t="str">
        <v/>
      </c>
      <c r="D1113" s="1588" t="str">
        <v/>
      </c>
      <c r="E1113" s="1588" t="str">
        <v/>
      </c>
      <c r="F1113" s="1588" t="str">
        <v/>
      </c>
      <c r="G1113" s="1588" t="str">
        <v/>
      </c>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8"/>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8"/>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c r="GI1113" s="21"/>
      <c r="GJ1113" s="21"/>
      <c r="GK1113" s="21"/>
      <c r="GL1113" s="21"/>
      <c r="GM1113" s="21"/>
      <c r="GN1113" s="21"/>
      <c r="GO1113" s="21"/>
      <c r="GP1113" s="21"/>
      <c r="GQ1113" s="21"/>
      <c r="GR1113" s="21"/>
      <c r="GS1113" s="21"/>
      <c r="GT1113" s="21"/>
      <c r="GU1113" s="21"/>
      <c r="GV1113" s="21"/>
      <c r="GW1113" s="21"/>
      <c r="GX1113" s="21"/>
      <c r="GY1113" s="21"/>
      <c r="GZ1113" s="21"/>
      <c r="HA1113" s="21"/>
      <c r="HB1113" s="21"/>
      <c r="HC1113" s="21"/>
      <c r="HD1113" s="21"/>
      <c r="HE1113" s="21"/>
      <c r="HF1113" s="21"/>
      <c r="HG1113" s="21"/>
      <c r="HH1113" s="21"/>
      <c r="HI1113" s="21"/>
      <c r="HJ1113" s="21"/>
      <c r="HK1113" s="21"/>
      <c r="HL1113" s="21"/>
      <c r="HM1113" s="21"/>
      <c r="HN1113" s="21"/>
      <c r="HO1113" s="21"/>
      <c r="HP1113" s="21"/>
      <c r="HQ1113" s="21"/>
      <c r="HR1113" s="21"/>
      <c r="HS1113" s="21"/>
      <c r="HT1113" s="21"/>
      <c r="HU1113" s="21"/>
      <c r="HV1113" s="21"/>
      <c r="HW1113" s="21"/>
      <c r="HX1113" s="21"/>
      <c r="HY1113" s="21"/>
      <c r="HZ1113" s="21"/>
      <c r="IA1113" s="21"/>
      <c r="IB1113" s="21"/>
      <c r="IC1113" s="21"/>
      <c r="ID1113" s="21"/>
      <c r="IE1113" s="21"/>
      <c r="IF1113" s="21"/>
      <c r="IG1113" s="21"/>
      <c r="IH1113" s="21"/>
      <c r="II1113" s="21"/>
      <c r="IJ1113" s="21"/>
      <c r="IK1113" s="21"/>
      <c r="IL1113" s="21"/>
      <c r="IM1113" s="21"/>
      <c r="IN1113" s="21"/>
      <c r="IO1113" s="21"/>
      <c r="IP1113" s="21"/>
      <c r="IQ1113" s="21"/>
      <c r="IR1113" s="21"/>
      <c r="IS1113" s="21"/>
      <c r="IT1113" s="21"/>
      <c r="IU1113" s="21"/>
      <c r="IV1113" s="21"/>
      <c r="IW1113" s="21"/>
      <c r="IX1113" s="21"/>
      <c r="IY1113" s="21"/>
      <c r="IZ1113" s="21"/>
      <c r="JA1113" s="21"/>
      <c r="JB1113" s="21"/>
      <c r="JC1113" s="21"/>
      <c r="JD1113" s="21"/>
      <c r="JE1113" s="21"/>
      <c r="JF1113" s="21"/>
      <c r="JG1113" s="28"/>
      <c r="JH1113" s="21"/>
      <c r="JI1113" s="21"/>
      <c r="JJ1113" s="21"/>
      <c r="JK1113" s="21"/>
      <c r="JL1113" s="21"/>
      <c r="JM1113" s="21"/>
      <c r="JN1113" s="21"/>
      <c r="JO1113" s="21"/>
      <c r="JP1113" s="21"/>
      <c r="JQ1113" s="21"/>
      <c r="JR1113" s="21"/>
      <c r="JS1113" s="21"/>
      <c r="JT1113" s="21"/>
      <c r="JU1113" s="21"/>
      <c r="JV1113" s="21"/>
      <c r="JW1113" s="21"/>
      <c r="JX1113" s="21"/>
      <c r="JY1113" s="21"/>
      <c r="JZ1113" s="21"/>
      <c r="KA1113" s="21"/>
      <c r="KB1113" s="28"/>
    </row>
    <row r="1114" spans="2:288" ht="15" customHeight="1" x14ac:dyDescent="0.25">
      <c r="B1114" s="1590" t="s">
        <v>317</v>
      </c>
      <c r="C1114" s="1588" t="str">
        <v/>
      </c>
      <c r="D1114" s="1588" t="str">
        <v/>
      </c>
      <c r="E1114" s="1588" t="str">
        <v/>
      </c>
      <c r="F1114" s="1588" t="str">
        <v/>
      </c>
      <c r="G1114" s="1588" t="str">
        <v/>
      </c>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8"/>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8"/>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c r="GI1114" s="21"/>
      <c r="GJ1114" s="21"/>
      <c r="GK1114" s="21"/>
      <c r="GL1114" s="21"/>
      <c r="GM1114" s="21"/>
      <c r="GN1114" s="21"/>
      <c r="GO1114" s="21"/>
      <c r="GP1114" s="21"/>
      <c r="GQ1114" s="21"/>
      <c r="GR1114" s="21"/>
      <c r="GS1114" s="21"/>
      <c r="GT1114" s="21"/>
      <c r="GU1114" s="21"/>
      <c r="GV1114" s="21"/>
      <c r="GW1114" s="21"/>
      <c r="GX1114" s="21"/>
      <c r="GY1114" s="21"/>
      <c r="GZ1114" s="21"/>
      <c r="HA1114" s="21"/>
      <c r="HB1114" s="21"/>
      <c r="HC1114" s="21"/>
      <c r="HD1114" s="21"/>
      <c r="HE1114" s="21"/>
      <c r="HF1114" s="21"/>
      <c r="HG1114" s="21"/>
      <c r="HH1114" s="21"/>
      <c r="HI1114" s="21"/>
      <c r="HJ1114" s="21"/>
      <c r="HK1114" s="21"/>
      <c r="HL1114" s="21"/>
      <c r="HM1114" s="21"/>
      <c r="HN1114" s="21"/>
      <c r="HO1114" s="21"/>
      <c r="HP1114" s="21"/>
      <c r="HQ1114" s="21"/>
      <c r="HR1114" s="21"/>
      <c r="HS1114" s="21"/>
      <c r="HT1114" s="21"/>
      <c r="HU1114" s="21"/>
      <c r="HV1114" s="21"/>
      <c r="HW1114" s="21"/>
      <c r="HX1114" s="21"/>
      <c r="HY1114" s="21"/>
      <c r="HZ1114" s="21"/>
      <c r="IA1114" s="21"/>
      <c r="IB1114" s="21"/>
      <c r="IC1114" s="21"/>
      <c r="ID1114" s="21"/>
      <c r="IE1114" s="21"/>
      <c r="IF1114" s="21"/>
      <c r="IG1114" s="21"/>
      <c r="IH1114" s="21"/>
      <c r="II1114" s="21"/>
      <c r="IJ1114" s="21"/>
      <c r="IK1114" s="21"/>
      <c r="IL1114" s="21"/>
      <c r="IM1114" s="21"/>
      <c r="IN1114" s="21"/>
      <c r="IO1114" s="21"/>
      <c r="IP1114" s="21"/>
      <c r="IQ1114" s="21"/>
      <c r="IR1114" s="21"/>
      <c r="IS1114" s="21"/>
      <c r="IT1114" s="21"/>
      <c r="IU1114" s="21"/>
      <c r="IV1114" s="21"/>
      <c r="IW1114" s="21"/>
      <c r="IX1114" s="21"/>
      <c r="IY1114" s="21"/>
      <c r="IZ1114" s="21"/>
      <c r="JA1114" s="21"/>
      <c r="JB1114" s="21"/>
      <c r="JC1114" s="21"/>
      <c r="JD1114" s="21"/>
      <c r="JE1114" s="21"/>
      <c r="JF1114" s="21"/>
      <c r="JG1114" s="28"/>
      <c r="JH1114" s="21"/>
      <c r="JI1114" s="21"/>
      <c r="JJ1114" s="21"/>
      <c r="JK1114" s="21"/>
      <c r="JL1114" s="21"/>
      <c r="JM1114" s="21"/>
      <c r="JN1114" s="21"/>
      <c r="JO1114" s="21"/>
      <c r="JP1114" s="21"/>
      <c r="JQ1114" s="21"/>
      <c r="JR1114" s="21"/>
      <c r="JS1114" s="21"/>
      <c r="JT1114" s="21"/>
      <c r="JU1114" s="21"/>
      <c r="JV1114" s="21"/>
      <c r="JW1114" s="21"/>
      <c r="JX1114" s="21"/>
      <c r="JY1114" s="21"/>
      <c r="JZ1114" s="21"/>
      <c r="KA1114" s="21"/>
      <c r="KB1114" s="28"/>
    </row>
    <row r="1115" spans="2:288" ht="15" customHeight="1" x14ac:dyDescent="0.25">
      <c r="B1115" s="1590" t="s">
        <v>318</v>
      </c>
      <c r="C1115" s="1588" t="str">
        <v/>
      </c>
      <c r="D1115" s="1588" t="str">
        <v/>
      </c>
      <c r="E1115" s="1588" t="str">
        <v/>
      </c>
      <c r="F1115" s="1588" t="str">
        <v/>
      </c>
      <c r="G1115" s="1588" t="str">
        <v/>
      </c>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8"/>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8"/>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c r="GI1115" s="21"/>
      <c r="GJ1115" s="21"/>
      <c r="GK1115" s="21"/>
      <c r="GL1115" s="21"/>
      <c r="GM1115" s="21"/>
      <c r="GN1115" s="21"/>
      <c r="GO1115" s="21"/>
      <c r="GP1115" s="21"/>
      <c r="GQ1115" s="21"/>
      <c r="GR1115" s="21"/>
      <c r="GS1115" s="21"/>
      <c r="GT1115" s="21"/>
      <c r="GU1115" s="21"/>
      <c r="GV1115" s="21"/>
      <c r="GW1115" s="21"/>
      <c r="GX1115" s="21"/>
      <c r="GY1115" s="21"/>
      <c r="GZ1115" s="21"/>
      <c r="HA1115" s="21"/>
      <c r="HB1115" s="21"/>
      <c r="HC1115" s="21"/>
      <c r="HD1115" s="21"/>
      <c r="HE1115" s="21"/>
      <c r="HF1115" s="21"/>
      <c r="HG1115" s="21"/>
      <c r="HH1115" s="21"/>
      <c r="HI1115" s="21"/>
      <c r="HJ1115" s="21"/>
      <c r="HK1115" s="21"/>
      <c r="HL1115" s="21"/>
      <c r="HM1115" s="21"/>
      <c r="HN1115" s="21"/>
      <c r="HO1115" s="21"/>
      <c r="HP1115" s="21"/>
      <c r="HQ1115" s="21"/>
      <c r="HR1115" s="21"/>
      <c r="HS1115" s="21"/>
      <c r="HT1115" s="21"/>
      <c r="HU1115" s="21"/>
      <c r="HV1115" s="21"/>
      <c r="HW1115" s="21"/>
      <c r="HX1115" s="21"/>
      <c r="HY1115" s="21"/>
      <c r="HZ1115" s="21"/>
      <c r="IA1115" s="21"/>
      <c r="IB1115" s="21"/>
      <c r="IC1115" s="21"/>
      <c r="ID1115" s="21"/>
      <c r="IE1115" s="21"/>
      <c r="IF1115" s="21"/>
      <c r="IG1115" s="21"/>
      <c r="IH1115" s="21"/>
      <c r="II1115" s="21"/>
      <c r="IJ1115" s="21"/>
      <c r="IK1115" s="21"/>
      <c r="IL1115" s="21"/>
      <c r="IM1115" s="21"/>
      <c r="IN1115" s="21"/>
      <c r="IO1115" s="21"/>
      <c r="IP1115" s="21"/>
      <c r="IQ1115" s="21"/>
      <c r="IR1115" s="21"/>
      <c r="IS1115" s="21"/>
      <c r="IT1115" s="21"/>
      <c r="IU1115" s="21"/>
      <c r="IV1115" s="21"/>
      <c r="IW1115" s="21"/>
      <c r="IX1115" s="21"/>
      <c r="IY1115" s="21"/>
      <c r="IZ1115" s="21"/>
      <c r="JA1115" s="21"/>
      <c r="JB1115" s="21"/>
      <c r="JC1115" s="21"/>
      <c r="JD1115" s="21"/>
      <c r="JE1115" s="21"/>
      <c r="JF1115" s="21"/>
      <c r="JG1115" s="28"/>
      <c r="JH1115" s="21"/>
      <c r="JI1115" s="21"/>
      <c r="JJ1115" s="21"/>
      <c r="JK1115" s="21"/>
      <c r="JL1115" s="21"/>
      <c r="JM1115" s="21"/>
      <c r="JN1115" s="21"/>
      <c r="JO1115" s="21"/>
      <c r="JP1115" s="21"/>
      <c r="JQ1115" s="21"/>
      <c r="JR1115" s="21"/>
      <c r="JS1115" s="21"/>
      <c r="JT1115" s="21"/>
      <c r="JU1115" s="21"/>
      <c r="JV1115" s="21"/>
      <c r="JW1115" s="21"/>
      <c r="JX1115" s="21"/>
      <c r="JY1115" s="21"/>
      <c r="JZ1115" s="21"/>
      <c r="KA1115" s="21"/>
      <c r="KB1115" s="28"/>
    </row>
    <row r="1116" spans="2:288" ht="15" customHeight="1" x14ac:dyDescent="0.25">
      <c r="B1116" s="1590" t="s">
        <v>319</v>
      </c>
      <c r="C1116" s="1588" t="str">
        <v/>
      </c>
      <c r="D1116" s="1588" t="str">
        <v/>
      </c>
      <c r="E1116" s="1588" t="str">
        <v/>
      </c>
      <c r="F1116" s="1588" t="str">
        <v/>
      </c>
      <c r="G1116" s="1588" t="str">
        <v/>
      </c>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8"/>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8"/>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c r="GI1116" s="21"/>
      <c r="GJ1116" s="21"/>
      <c r="GK1116" s="21"/>
      <c r="GL1116" s="21"/>
      <c r="GM1116" s="21"/>
      <c r="GN1116" s="21"/>
      <c r="GO1116" s="21"/>
      <c r="GP1116" s="21"/>
      <c r="GQ1116" s="21"/>
      <c r="GR1116" s="21"/>
      <c r="GS1116" s="21"/>
      <c r="GT1116" s="21"/>
      <c r="GU1116" s="21"/>
      <c r="GV1116" s="21"/>
      <c r="GW1116" s="21"/>
      <c r="GX1116" s="21"/>
      <c r="GY1116" s="21"/>
      <c r="GZ1116" s="21"/>
      <c r="HA1116" s="21"/>
      <c r="HB1116" s="21"/>
      <c r="HC1116" s="21"/>
      <c r="HD1116" s="21"/>
      <c r="HE1116" s="21"/>
      <c r="HF1116" s="21"/>
      <c r="HG1116" s="21"/>
      <c r="HH1116" s="21"/>
      <c r="HI1116" s="21"/>
      <c r="HJ1116" s="21"/>
      <c r="HK1116" s="21"/>
      <c r="HL1116" s="21"/>
      <c r="HM1116" s="21"/>
      <c r="HN1116" s="21"/>
      <c r="HO1116" s="21"/>
      <c r="HP1116" s="21"/>
      <c r="HQ1116" s="21"/>
      <c r="HR1116" s="21"/>
      <c r="HS1116" s="21"/>
      <c r="HT1116" s="21"/>
      <c r="HU1116" s="21"/>
      <c r="HV1116" s="21"/>
      <c r="HW1116" s="21"/>
      <c r="HX1116" s="21"/>
      <c r="HY1116" s="21"/>
      <c r="HZ1116" s="21"/>
      <c r="IA1116" s="21"/>
      <c r="IB1116" s="21"/>
      <c r="IC1116" s="21"/>
      <c r="ID1116" s="21"/>
      <c r="IE1116" s="21"/>
      <c r="IF1116" s="21"/>
      <c r="IG1116" s="21"/>
      <c r="IH1116" s="21"/>
      <c r="II1116" s="21"/>
      <c r="IJ1116" s="21"/>
      <c r="IK1116" s="21"/>
      <c r="IL1116" s="21"/>
      <c r="IM1116" s="21"/>
      <c r="IN1116" s="21"/>
      <c r="IO1116" s="21"/>
      <c r="IP1116" s="21"/>
      <c r="IQ1116" s="21"/>
      <c r="IR1116" s="21"/>
      <c r="IS1116" s="21"/>
      <c r="IT1116" s="21"/>
      <c r="IU1116" s="21"/>
      <c r="IV1116" s="21"/>
      <c r="IW1116" s="21"/>
      <c r="IX1116" s="21"/>
      <c r="IY1116" s="21"/>
      <c r="IZ1116" s="21"/>
      <c r="JA1116" s="21"/>
      <c r="JB1116" s="21"/>
      <c r="JC1116" s="21"/>
      <c r="JD1116" s="21"/>
      <c r="JE1116" s="21"/>
      <c r="JF1116" s="21"/>
      <c r="JG1116" s="28"/>
      <c r="JH1116" s="21"/>
      <c r="JI1116" s="21"/>
      <c r="JJ1116" s="21"/>
      <c r="JK1116" s="21"/>
      <c r="JL1116" s="21"/>
      <c r="JM1116" s="21"/>
      <c r="JN1116" s="21"/>
      <c r="JO1116" s="21"/>
      <c r="JP1116" s="21"/>
      <c r="JQ1116" s="21"/>
      <c r="JR1116" s="21"/>
      <c r="JS1116" s="21"/>
      <c r="JT1116" s="21"/>
      <c r="JU1116" s="21"/>
      <c r="JV1116" s="21"/>
      <c r="JW1116" s="21"/>
      <c r="JX1116" s="21"/>
      <c r="JY1116" s="21"/>
      <c r="JZ1116" s="21"/>
      <c r="KA1116" s="21"/>
      <c r="KB1116" s="28"/>
    </row>
    <row r="1117" spans="2:288" ht="15" customHeight="1" x14ac:dyDescent="0.25">
      <c r="B1117" s="1590" t="s">
        <v>320</v>
      </c>
      <c r="C1117" s="1588" t="str">
        <v/>
      </c>
      <c r="D1117" s="1588" t="str">
        <v/>
      </c>
      <c r="E1117" s="1588" t="str">
        <v/>
      </c>
      <c r="F1117" s="1588" t="str">
        <v/>
      </c>
      <c r="G1117" s="1588" t="str">
        <v/>
      </c>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8"/>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8"/>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c r="GI1117" s="21"/>
      <c r="GJ1117" s="21"/>
      <c r="GK1117" s="21"/>
      <c r="GL1117" s="21"/>
      <c r="GM1117" s="21"/>
      <c r="GN1117" s="21"/>
      <c r="GO1117" s="21"/>
      <c r="GP1117" s="21"/>
      <c r="GQ1117" s="21"/>
      <c r="GR1117" s="21"/>
      <c r="GS1117" s="21"/>
      <c r="GT1117" s="21"/>
      <c r="GU1117" s="21"/>
      <c r="GV1117" s="21"/>
      <c r="GW1117" s="21"/>
      <c r="GX1117" s="21"/>
      <c r="GY1117" s="21"/>
      <c r="GZ1117" s="21"/>
      <c r="HA1117" s="21"/>
      <c r="HB1117" s="21"/>
      <c r="HC1117" s="21"/>
      <c r="HD1117" s="21"/>
      <c r="HE1117" s="21"/>
      <c r="HF1117" s="21"/>
      <c r="HG1117" s="21"/>
      <c r="HH1117" s="21"/>
      <c r="HI1117" s="21"/>
      <c r="HJ1117" s="21"/>
      <c r="HK1117" s="21"/>
      <c r="HL1117" s="21"/>
      <c r="HM1117" s="21"/>
      <c r="HN1117" s="21"/>
      <c r="HO1117" s="21"/>
      <c r="HP1117" s="21"/>
      <c r="HQ1117" s="21"/>
      <c r="HR1117" s="21"/>
      <c r="HS1117" s="21"/>
      <c r="HT1117" s="21"/>
      <c r="HU1117" s="21"/>
      <c r="HV1117" s="21"/>
      <c r="HW1117" s="21"/>
      <c r="HX1117" s="21"/>
      <c r="HY1117" s="21"/>
      <c r="HZ1117" s="21"/>
      <c r="IA1117" s="21"/>
      <c r="IB1117" s="21"/>
      <c r="IC1117" s="21"/>
      <c r="ID1117" s="21"/>
      <c r="IE1117" s="21"/>
      <c r="IF1117" s="21"/>
      <c r="IG1117" s="21"/>
      <c r="IH1117" s="21"/>
      <c r="II1117" s="21"/>
      <c r="IJ1117" s="21"/>
      <c r="IK1117" s="21"/>
      <c r="IL1117" s="21"/>
      <c r="IM1117" s="21"/>
      <c r="IN1117" s="21"/>
      <c r="IO1117" s="21"/>
      <c r="IP1117" s="21"/>
      <c r="IQ1117" s="21"/>
      <c r="IR1117" s="21"/>
      <c r="IS1117" s="21"/>
      <c r="IT1117" s="21"/>
      <c r="IU1117" s="21"/>
      <c r="IV1117" s="21"/>
      <c r="IW1117" s="21"/>
      <c r="IX1117" s="21"/>
      <c r="IY1117" s="21"/>
      <c r="IZ1117" s="21"/>
      <c r="JA1117" s="21"/>
      <c r="JB1117" s="21"/>
      <c r="JC1117" s="21"/>
      <c r="JD1117" s="21"/>
      <c r="JE1117" s="21"/>
      <c r="JF1117" s="21"/>
      <c r="JG1117" s="28"/>
      <c r="JH1117" s="21"/>
      <c r="JI1117" s="21"/>
      <c r="JJ1117" s="21"/>
      <c r="JK1117" s="21"/>
      <c r="JL1117" s="21"/>
      <c r="JM1117" s="21"/>
      <c r="JN1117" s="21"/>
      <c r="JO1117" s="21"/>
      <c r="JP1117" s="21"/>
      <c r="JQ1117" s="21"/>
      <c r="JR1117" s="21"/>
      <c r="JS1117" s="21"/>
      <c r="JT1117" s="21"/>
      <c r="JU1117" s="21"/>
      <c r="JV1117" s="21"/>
      <c r="JW1117" s="21"/>
      <c r="JX1117" s="21"/>
      <c r="JY1117" s="21"/>
      <c r="JZ1117" s="21"/>
      <c r="KA1117" s="21"/>
      <c r="KB1117" s="28"/>
    </row>
    <row r="1118" spans="2:288" ht="15" customHeight="1" x14ac:dyDescent="0.25">
      <c r="B1118" s="1590" t="s">
        <v>321</v>
      </c>
      <c r="C1118" s="1588" t="str">
        <v/>
      </c>
      <c r="D1118" s="1588" t="str">
        <v/>
      </c>
      <c r="E1118" s="1588" t="str">
        <v/>
      </c>
      <c r="F1118" s="1588" t="str">
        <v/>
      </c>
      <c r="G1118" s="1588" t="str">
        <v/>
      </c>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8"/>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8"/>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c r="GI1118" s="21"/>
      <c r="GJ1118" s="21"/>
      <c r="GK1118" s="21"/>
      <c r="GL1118" s="21"/>
      <c r="GM1118" s="21"/>
      <c r="GN1118" s="21"/>
      <c r="GO1118" s="21"/>
      <c r="GP1118" s="21"/>
      <c r="GQ1118" s="21"/>
      <c r="GR1118" s="21"/>
      <c r="GS1118" s="21"/>
      <c r="GT1118" s="21"/>
      <c r="GU1118" s="21"/>
      <c r="GV1118" s="21"/>
      <c r="GW1118" s="21"/>
      <c r="GX1118" s="21"/>
      <c r="GY1118" s="21"/>
      <c r="GZ1118" s="21"/>
      <c r="HA1118" s="21"/>
      <c r="HB1118" s="21"/>
      <c r="HC1118" s="21"/>
      <c r="HD1118" s="21"/>
      <c r="HE1118" s="21"/>
      <c r="HF1118" s="21"/>
      <c r="HG1118" s="21"/>
      <c r="HH1118" s="21"/>
      <c r="HI1118" s="21"/>
      <c r="HJ1118" s="21"/>
      <c r="HK1118" s="21"/>
      <c r="HL1118" s="21"/>
      <c r="HM1118" s="21"/>
      <c r="HN1118" s="21"/>
      <c r="HO1118" s="21"/>
      <c r="HP1118" s="21"/>
      <c r="HQ1118" s="21"/>
      <c r="HR1118" s="21"/>
      <c r="HS1118" s="21"/>
      <c r="HT1118" s="21"/>
      <c r="HU1118" s="21"/>
      <c r="HV1118" s="21"/>
      <c r="HW1118" s="21"/>
      <c r="HX1118" s="21"/>
      <c r="HY1118" s="21"/>
      <c r="HZ1118" s="21"/>
      <c r="IA1118" s="21"/>
      <c r="IB1118" s="21"/>
      <c r="IC1118" s="21"/>
      <c r="ID1118" s="21"/>
      <c r="IE1118" s="21"/>
      <c r="IF1118" s="21"/>
      <c r="IG1118" s="21"/>
      <c r="IH1118" s="21"/>
      <c r="II1118" s="21"/>
      <c r="IJ1118" s="21"/>
      <c r="IK1118" s="21"/>
      <c r="IL1118" s="21"/>
      <c r="IM1118" s="21"/>
      <c r="IN1118" s="21"/>
      <c r="IO1118" s="21"/>
      <c r="IP1118" s="21"/>
      <c r="IQ1118" s="21"/>
      <c r="IR1118" s="21"/>
      <c r="IS1118" s="21"/>
      <c r="IT1118" s="21"/>
      <c r="IU1118" s="21"/>
      <c r="IV1118" s="21"/>
      <c r="IW1118" s="21"/>
      <c r="IX1118" s="21"/>
      <c r="IY1118" s="21"/>
      <c r="IZ1118" s="21"/>
      <c r="JA1118" s="21"/>
      <c r="JB1118" s="21"/>
      <c r="JC1118" s="21"/>
      <c r="JD1118" s="21"/>
      <c r="JE1118" s="21"/>
      <c r="JF1118" s="21"/>
      <c r="JG1118" s="28"/>
      <c r="JH1118" s="21"/>
      <c r="JI1118" s="21"/>
      <c r="JJ1118" s="21"/>
      <c r="JK1118" s="21"/>
      <c r="JL1118" s="21"/>
      <c r="JM1118" s="21"/>
      <c r="JN1118" s="21"/>
      <c r="JO1118" s="21"/>
      <c r="JP1118" s="21"/>
      <c r="JQ1118" s="21"/>
      <c r="JR1118" s="21"/>
      <c r="JS1118" s="21"/>
      <c r="JT1118" s="21"/>
      <c r="JU1118" s="21"/>
      <c r="JV1118" s="21"/>
      <c r="JW1118" s="21"/>
      <c r="JX1118" s="21"/>
      <c r="JY1118" s="21"/>
      <c r="JZ1118" s="21"/>
      <c r="KA1118" s="21"/>
      <c r="KB1118" s="28"/>
    </row>
    <row r="1119" spans="2:288" ht="15" customHeight="1" x14ac:dyDescent="0.25">
      <c r="B1119" s="1590" t="s">
        <v>322</v>
      </c>
      <c r="C1119" s="1588" t="str">
        <v/>
      </c>
      <c r="D1119" s="1588" t="str">
        <v/>
      </c>
      <c r="E1119" s="1588" t="str">
        <v/>
      </c>
      <c r="F1119" s="1588" t="str">
        <v/>
      </c>
      <c r="G1119" s="1588" t="str">
        <v/>
      </c>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8"/>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8"/>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1"/>
      <c r="GK1119" s="21"/>
      <c r="GL1119" s="21"/>
      <c r="GM1119" s="21"/>
      <c r="GN1119" s="21"/>
      <c r="GO1119" s="21"/>
      <c r="GP1119" s="21"/>
      <c r="GQ1119" s="21"/>
      <c r="GR1119" s="21"/>
      <c r="GS1119" s="21"/>
      <c r="GT1119" s="21"/>
      <c r="GU1119" s="21"/>
      <c r="GV1119" s="21"/>
      <c r="GW1119" s="21"/>
      <c r="GX1119" s="21"/>
      <c r="GY1119" s="21"/>
      <c r="GZ1119" s="21"/>
      <c r="HA1119" s="21"/>
      <c r="HB1119" s="21"/>
      <c r="HC1119" s="21"/>
      <c r="HD1119" s="21"/>
      <c r="HE1119" s="21"/>
      <c r="HF1119" s="21"/>
      <c r="HG1119" s="21"/>
      <c r="HH1119" s="21"/>
      <c r="HI1119" s="21"/>
      <c r="HJ1119" s="21"/>
      <c r="HK1119" s="21"/>
      <c r="HL1119" s="21"/>
      <c r="HM1119" s="21"/>
      <c r="HN1119" s="21"/>
      <c r="HO1119" s="21"/>
      <c r="HP1119" s="21"/>
      <c r="HQ1119" s="21"/>
      <c r="HR1119" s="21"/>
      <c r="HS1119" s="21"/>
      <c r="HT1119" s="21"/>
      <c r="HU1119" s="21"/>
      <c r="HV1119" s="21"/>
      <c r="HW1119" s="21"/>
      <c r="HX1119" s="21"/>
      <c r="HY1119" s="21"/>
      <c r="HZ1119" s="21"/>
      <c r="IA1119" s="21"/>
      <c r="IB1119" s="21"/>
      <c r="IC1119" s="21"/>
      <c r="ID1119" s="21"/>
      <c r="IE1119" s="21"/>
      <c r="IF1119" s="21"/>
      <c r="IG1119" s="21"/>
      <c r="IH1119" s="21"/>
      <c r="II1119" s="21"/>
      <c r="IJ1119" s="21"/>
      <c r="IK1119" s="21"/>
      <c r="IL1119" s="21"/>
      <c r="IM1119" s="21"/>
      <c r="IN1119" s="21"/>
      <c r="IO1119" s="21"/>
      <c r="IP1119" s="21"/>
      <c r="IQ1119" s="21"/>
      <c r="IR1119" s="21"/>
      <c r="IS1119" s="21"/>
      <c r="IT1119" s="21"/>
      <c r="IU1119" s="21"/>
      <c r="IV1119" s="21"/>
      <c r="IW1119" s="21"/>
      <c r="IX1119" s="21"/>
      <c r="IY1119" s="21"/>
      <c r="IZ1119" s="21"/>
      <c r="JA1119" s="21"/>
      <c r="JB1119" s="21"/>
      <c r="JC1119" s="21"/>
      <c r="JD1119" s="21"/>
      <c r="JE1119" s="21"/>
      <c r="JF1119" s="21"/>
      <c r="JG1119" s="28"/>
      <c r="JH1119" s="21"/>
      <c r="JI1119" s="21"/>
      <c r="JJ1119" s="21"/>
      <c r="JK1119" s="21"/>
      <c r="JL1119" s="21"/>
      <c r="JM1119" s="21"/>
      <c r="JN1119" s="21"/>
      <c r="JO1119" s="21"/>
      <c r="JP1119" s="21"/>
      <c r="JQ1119" s="21"/>
      <c r="JR1119" s="21"/>
      <c r="JS1119" s="21"/>
      <c r="JT1119" s="21"/>
      <c r="JU1119" s="21"/>
      <c r="JV1119" s="21"/>
      <c r="JW1119" s="21"/>
      <c r="JX1119" s="21"/>
      <c r="JY1119" s="21"/>
      <c r="JZ1119" s="21"/>
      <c r="KA1119" s="21"/>
      <c r="KB1119" s="28"/>
    </row>
    <row r="1120" spans="2:288" ht="15" customHeight="1" x14ac:dyDescent="0.25">
      <c r="B1120" s="1590" t="s">
        <v>323</v>
      </c>
      <c r="C1120" s="1588" t="str">
        <v/>
      </c>
      <c r="D1120" s="1588" t="str">
        <v/>
      </c>
      <c r="E1120" s="1588" t="str">
        <v/>
      </c>
      <c r="F1120" s="1588" t="str">
        <v/>
      </c>
      <c r="G1120" s="1588" t="str">
        <v/>
      </c>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8"/>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8"/>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1"/>
      <c r="GK1120" s="21"/>
      <c r="GL1120" s="21"/>
      <c r="GM1120" s="21"/>
      <c r="GN1120" s="21"/>
      <c r="GO1120" s="21"/>
      <c r="GP1120" s="21"/>
      <c r="GQ1120" s="21"/>
      <c r="GR1120" s="21"/>
      <c r="GS1120" s="21"/>
      <c r="GT1120" s="21"/>
      <c r="GU1120" s="21"/>
      <c r="GV1120" s="21"/>
      <c r="GW1120" s="21"/>
      <c r="GX1120" s="21"/>
      <c r="GY1120" s="21"/>
      <c r="GZ1120" s="21"/>
      <c r="HA1120" s="21"/>
      <c r="HB1120" s="21"/>
      <c r="HC1120" s="21"/>
      <c r="HD1120" s="21"/>
      <c r="HE1120" s="21"/>
      <c r="HF1120" s="21"/>
      <c r="HG1120" s="21"/>
      <c r="HH1120" s="21"/>
      <c r="HI1120" s="21"/>
      <c r="HJ1120" s="21"/>
      <c r="HK1120" s="21"/>
      <c r="HL1120" s="21"/>
      <c r="HM1120" s="21"/>
      <c r="HN1120" s="21"/>
      <c r="HO1120" s="21"/>
      <c r="HP1120" s="21"/>
      <c r="HQ1120" s="21"/>
      <c r="HR1120" s="21"/>
      <c r="HS1120" s="21"/>
      <c r="HT1120" s="21"/>
      <c r="HU1120" s="21"/>
      <c r="HV1120" s="21"/>
      <c r="HW1120" s="21"/>
      <c r="HX1120" s="21"/>
      <c r="HY1120" s="21"/>
      <c r="HZ1120" s="21"/>
      <c r="IA1120" s="21"/>
      <c r="IB1120" s="21"/>
      <c r="IC1120" s="21"/>
      <c r="ID1120" s="21"/>
      <c r="IE1120" s="21"/>
      <c r="IF1120" s="21"/>
      <c r="IG1120" s="21"/>
      <c r="IH1120" s="21"/>
      <c r="II1120" s="21"/>
      <c r="IJ1120" s="21"/>
      <c r="IK1120" s="21"/>
      <c r="IL1120" s="21"/>
      <c r="IM1120" s="21"/>
      <c r="IN1120" s="21"/>
      <c r="IO1120" s="21"/>
      <c r="IP1120" s="21"/>
      <c r="IQ1120" s="21"/>
      <c r="IR1120" s="21"/>
      <c r="IS1120" s="21"/>
      <c r="IT1120" s="21"/>
      <c r="IU1120" s="21"/>
      <c r="IV1120" s="21"/>
      <c r="IW1120" s="21"/>
      <c r="IX1120" s="21"/>
      <c r="IY1120" s="21"/>
      <c r="IZ1120" s="21"/>
      <c r="JA1120" s="21"/>
      <c r="JB1120" s="21"/>
      <c r="JC1120" s="21"/>
      <c r="JD1120" s="21"/>
      <c r="JE1120" s="21"/>
      <c r="JF1120" s="21"/>
      <c r="JG1120" s="28"/>
      <c r="JH1120" s="21"/>
      <c r="JI1120" s="21"/>
      <c r="JJ1120" s="21"/>
      <c r="JK1120" s="21"/>
      <c r="JL1120" s="21"/>
      <c r="JM1120" s="21"/>
      <c r="JN1120" s="21"/>
      <c r="JO1120" s="21"/>
      <c r="JP1120" s="21"/>
      <c r="JQ1120" s="21"/>
      <c r="JR1120" s="21"/>
      <c r="JS1120" s="21"/>
      <c r="JT1120" s="21"/>
      <c r="JU1120" s="21"/>
      <c r="JV1120" s="21"/>
      <c r="JW1120" s="21"/>
      <c r="JX1120" s="21"/>
      <c r="JY1120" s="21"/>
      <c r="JZ1120" s="21"/>
      <c r="KA1120" s="21"/>
      <c r="KB1120" s="28"/>
    </row>
    <row r="1121" spans="2:288" ht="15" customHeight="1" x14ac:dyDescent="0.25">
      <c r="B1121" s="1590" t="s">
        <v>324</v>
      </c>
      <c r="C1121" s="1588" t="str">
        <v/>
      </c>
      <c r="D1121" s="1588" t="str">
        <v/>
      </c>
      <c r="E1121" s="1588" t="str">
        <v/>
      </c>
      <c r="F1121" s="1588" t="str">
        <v/>
      </c>
      <c r="G1121" s="1588" t="str">
        <v/>
      </c>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8"/>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8"/>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c r="GI1121" s="21"/>
      <c r="GJ1121" s="21"/>
      <c r="GK1121" s="21"/>
      <c r="GL1121" s="21"/>
      <c r="GM1121" s="21"/>
      <c r="GN1121" s="21"/>
      <c r="GO1121" s="21"/>
      <c r="GP1121" s="21"/>
      <c r="GQ1121" s="21"/>
      <c r="GR1121" s="21"/>
      <c r="GS1121" s="21"/>
      <c r="GT1121" s="21"/>
      <c r="GU1121" s="21"/>
      <c r="GV1121" s="21"/>
      <c r="GW1121" s="21"/>
      <c r="GX1121" s="21"/>
      <c r="GY1121" s="21"/>
      <c r="GZ1121" s="21"/>
      <c r="HA1121" s="21"/>
      <c r="HB1121" s="21"/>
      <c r="HC1121" s="21"/>
      <c r="HD1121" s="21"/>
      <c r="HE1121" s="21"/>
      <c r="HF1121" s="21"/>
      <c r="HG1121" s="21"/>
      <c r="HH1121" s="21"/>
      <c r="HI1121" s="21"/>
      <c r="HJ1121" s="21"/>
      <c r="HK1121" s="21"/>
      <c r="HL1121" s="21"/>
      <c r="HM1121" s="21"/>
      <c r="HN1121" s="21"/>
      <c r="HO1121" s="21"/>
      <c r="HP1121" s="21"/>
      <c r="HQ1121" s="21"/>
      <c r="HR1121" s="21"/>
      <c r="HS1121" s="21"/>
      <c r="HT1121" s="21"/>
      <c r="HU1121" s="21"/>
      <c r="HV1121" s="21"/>
      <c r="HW1121" s="21"/>
      <c r="HX1121" s="21"/>
      <c r="HY1121" s="21"/>
      <c r="HZ1121" s="21"/>
      <c r="IA1121" s="21"/>
      <c r="IB1121" s="21"/>
      <c r="IC1121" s="21"/>
      <c r="ID1121" s="21"/>
      <c r="IE1121" s="21"/>
      <c r="IF1121" s="21"/>
      <c r="IG1121" s="21"/>
      <c r="IH1121" s="21"/>
      <c r="II1121" s="21"/>
      <c r="IJ1121" s="21"/>
      <c r="IK1121" s="21"/>
      <c r="IL1121" s="21"/>
      <c r="IM1121" s="21"/>
      <c r="IN1121" s="21"/>
      <c r="IO1121" s="21"/>
      <c r="IP1121" s="21"/>
      <c r="IQ1121" s="21"/>
      <c r="IR1121" s="21"/>
      <c r="IS1121" s="21"/>
      <c r="IT1121" s="21"/>
      <c r="IU1121" s="21"/>
      <c r="IV1121" s="21"/>
      <c r="IW1121" s="21"/>
      <c r="IX1121" s="21"/>
      <c r="IY1121" s="21"/>
      <c r="IZ1121" s="21"/>
      <c r="JA1121" s="21"/>
      <c r="JB1121" s="21"/>
      <c r="JC1121" s="21"/>
      <c r="JD1121" s="21"/>
      <c r="JE1121" s="21"/>
      <c r="JF1121" s="21"/>
      <c r="JG1121" s="28"/>
      <c r="JH1121" s="21"/>
      <c r="JI1121" s="21"/>
      <c r="JJ1121" s="21"/>
      <c r="JK1121" s="21"/>
      <c r="JL1121" s="21"/>
      <c r="JM1121" s="21"/>
      <c r="JN1121" s="21"/>
      <c r="JO1121" s="21"/>
      <c r="JP1121" s="21"/>
      <c r="JQ1121" s="21"/>
      <c r="JR1121" s="21"/>
      <c r="JS1121" s="21"/>
      <c r="JT1121" s="21"/>
      <c r="JU1121" s="21"/>
      <c r="JV1121" s="21"/>
      <c r="JW1121" s="21"/>
      <c r="JX1121" s="21"/>
      <c r="JY1121" s="21"/>
      <c r="JZ1121" s="21"/>
      <c r="KA1121" s="21"/>
      <c r="KB1121" s="28"/>
    </row>
    <row r="1122" spans="2:288" ht="15" customHeight="1" x14ac:dyDescent="0.25">
      <c r="B1122" s="1590" t="s">
        <v>325</v>
      </c>
      <c r="C1122" s="1588" t="str">
        <v/>
      </c>
      <c r="D1122" s="1588" t="str">
        <v/>
      </c>
      <c r="E1122" s="1588" t="str">
        <v/>
      </c>
      <c r="F1122" s="1588" t="str">
        <v/>
      </c>
      <c r="G1122" s="1588" t="str">
        <v/>
      </c>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8"/>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8"/>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c r="GI1122" s="21"/>
      <c r="GJ1122" s="21"/>
      <c r="GK1122" s="21"/>
      <c r="GL1122" s="21"/>
      <c r="GM1122" s="21"/>
      <c r="GN1122" s="21"/>
      <c r="GO1122" s="21"/>
      <c r="GP1122" s="21"/>
      <c r="GQ1122" s="21"/>
      <c r="GR1122" s="21"/>
      <c r="GS1122" s="21"/>
      <c r="GT1122" s="21"/>
      <c r="GU1122" s="21"/>
      <c r="GV1122" s="21"/>
      <c r="GW1122" s="21"/>
      <c r="GX1122" s="21"/>
      <c r="GY1122" s="21"/>
      <c r="GZ1122" s="21"/>
      <c r="HA1122" s="21"/>
      <c r="HB1122" s="21"/>
      <c r="HC1122" s="21"/>
      <c r="HD1122" s="21"/>
      <c r="HE1122" s="21"/>
      <c r="HF1122" s="21"/>
      <c r="HG1122" s="21"/>
      <c r="HH1122" s="21"/>
      <c r="HI1122" s="21"/>
      <c r="HJ1122" s="21"/>
      <c r="HK1122" s="21"/>
      <c r="HL1122" s="21"/>
      <c r="HM1122" s="21"/>
      <c r="HN1122" s="21"/>
      <c r="HO1122" s="21"/>
      <c r="HP1122" s="21"/>
      <c r="HQ1122" s="21"/>
      <c r="HR1122" s="21"/>
      <c r="HS1122" s="21"/>
      <c r="HT1122" s="21"/>
      <c r="HU1122" s="21"/>
      <c r="HV1122" s="21"/>
      <c r="HW1122" s="21"/>
      <c r="HX1122" s="21"/>
      <c r="HY1122" s="21"/>
      <c r="HZ1122" s="21"/>
      <c r="IA1122" s="21"/>
      <c r="IB1122" s="21"/>
      <c r="IC1122" s="21"/>
      <c r="ID1122" s="21"/>
      <c r="IE1122" s="21"/>
      <c r="IF1122" s="21"/>
      <c r="IG1122" s="21"/>
      <c r="IH1122" s="21"/>
      <c r="II1122" s="21"/>
      <c r="IJ1122" s="21"/>
      <c r="IK1122" s="21"/>
      <c r="IL1122" s="21"/>
      <c r="IM1122" s="21"/>
      <c r="IN1122" s="21"/>
      <c r="IO1122" s="21"/>
      <c r="IP1122" s="21"/>
      <c r="IQ1122" s="21"/>
      <c r="IR1122" s="21"/>
      <c r="IS1122" s="21"/>
      <c r="IT1122" s="21"/>
      <c r="IU1122" s="21"/>
      <c r="IV1122" s="21"/>
      <c r="IW1122" s="21"/>
      <c r="IX1122" s="21"/>
      <c r="IY1122" s="21"/>
      <c r="IZ1122" s="21"/>
      <c r="JA1122" s="21"/>
      <c r="JB1122" s="21"/>
      <c r="JC1122" s="21"/>
      <c r="JD1122" s="21"/>
      <c r="JE1122" s="21"/>
      <c r="JF1122" s="21"/>
      <c r="JG1122" s="28"/>
      <c r="JH1122" s="21"/>
      <c r="JI1122" s="21"/>
      <c r="JJ1122" s="21"/>
      <c r="JK1122" s="21"/>
      <c r="JL1122" s="21"/>
      <c r="JM1122" s="21"/>
      <c r="JN1122" s="21"/>
      <c r="JO1122" s="21"/>
      <c r="JP1122" s="21"/>
      <c r="JQ1122" s="21"/>
      <c r="JR1122" s="21"/>
      <c r="JS1122" s="21"/>
      <c r="JT1122" s="21"/>
      <c r="JU1122" s="21"/>
      <c r="JV1122" s="21"/>
      <c r="JW1122" s="21"/>
      <c r="JX1122" s="21"/>
      <c r="JY1122" s="21"/>
      <c r="JZ1122" s="21"/>
      <c r="KA1122" s="21"/>
      <c r="KB1122" s="28"/>
    </row>
    <row r="1123" spans="2:288" ht="15" customHeight="1" x14ac:dyDescent="0.25">
      <c r="B1123" s="1590" t="s">
        <v>326</v>
      </c>
      <c r="C1123" s="1588" t="str">
        <v/>
      </c>
      <c r="D1123" s="1588" t="str">
        <v/>
      </c>
      <c r="E1123" s="1588" t="str">
        <v/>
      </c>
      <c r="F1123" s="1588" t="str">
        <v/>
      </c>
      <c r="G1123" s="1588" t="str">
        <v/>
      </c>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8"/>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8"/>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1"/>
      <c r="GK1123" s="21"/>
      <c r="GL1123" s="21"/>
      <c r="GM1123" s="21"/>
      <c r="GN1123" s="21"/>
      <c r="GO1123" s="21"/>
      <c r="GP1123" s="21"/>
      <c r="GQ1123" s="21"/>
      <c r="GR1123" s="21"/>
      <c r="GS1123" s="21"/>
      <c r="GT1123" s="21"/>
      <c r="GU1123" s="21"/>
      <c r="GV1123" s="21"/>
      <c r="GW1123" s="21"/>
      <c r="GX1123" s="21"/>
      <c r="GY1123" s="21"/>
      <c r="GZ1123" s="21"/>
      <c r="HA1123" s="21"/>
      <c r="HB1123" s="21"/>
      <c r="HC1123" s="21"/>
      <c r="HD1123" s="21"/>
      <c r="HE1123" s="21"/>
      <c r="HF1123" s="21"/>
      <c r="HG1123" s="21"/>
      <c r="HH1123" s="21"/>
      <c r="HI1123" s="21"/>
      <c r="HJ1123" s="21"/>
      <c r="HK1123" s="21"/>
      <c r="HL1123" s="21"/>
      <c r="HM1123" s="21"/>
      <c r="HN1123" s="21"/>
      <c r="HO1123" s="21"/>
      <c r="HP1123" s="21"/>
      <c r="HQ1123" s="21"/>
      <c r="HR1123" s="21"/>
      <c r="HS1123" s="21"/>
      <c r="HT1123" s="21"/>
      <c r="HU1123" s="21"/>
      <c r="HV1123" s="21"/>
      <c r="HW1123" s="21"/>
      <c r="HX1123" s="21"/>
      <c r="HY1123" s="21"/>
      <c r="HZ1123" s="21"/>
      <c r="IA1123" s="21"/>
      <c r="IB1123" s="21"/>
      <c r="IC1123" s="21"/>
      <c r="ID1123" s="21"/>
      <c r="IE1123" s="21"/>
      <c r="IF1123" s="21"/>
      <c r="IG1123" s="21"/>
      <c r="IH1123" s="21"/>
      <c r="II1123" s="21"/>
      <c r="IJ1123" s="21"/>
      <c r="IK1123" s="21"/>
      <c r="IL1123" s="21"/>
      <c r="IM1123" s="21"/>
      <c r="IN1123" s="21"/>
      <c r="IO1123" s="21"/>
      <c r="IP1123" s="21"/>
      <c r="IQ1123" s="21"/>
      <c r="IR1123" s="21"/>
      <c r="IS1123" s="21"/>
      <c r="IT1123" s="21"/>
      <c r="IU1123" s="21"/>
      <c r="IV1123" s="21"/>
      <c r="IW1123" s="21"/>
      <c r="IX1123" s="21"/>
      <c r="IY1123" s="21"/>
      <c r="IZ1123" s="21"/>
      <c r="JA1123" s="21"/>
      <c r="JB1123" s="21"/>
      <c r="JC1123" s="21"/>
      <c r="JD1123" s="21"/>
      <c r="JE1123" s="21"/>
      <c r="JF1123" s="21"/>
      <c r="JG1123" s="28"/>
      <c r="JH1123" s="21"/>
      <c r="JI1123" s="21"/>
      <c r="JJ1123" s="21"/>
      <c r="JK1123" s="21"/>
      <c r="JL1123" s="21"/>
      <c r="JM1123" s="21"/>
      <c r="JN1123" s="21"/>
      <c r="JO1123" s="21"/>
      <c r="JP1123" s="21"/>
      <c r="JQ1123" s="21"/>
      <c r="JR1123" s="21"/>
      <c r="JS1123" s="21"/>
      <c r="JT1123" s="21"/>
      <c r="JU1123" s="21"/>
      <c r="JV1123" s="21"/>
      <c r="JW1123" s="21"/>
      <c r="JX1123" s="21"/>
      <c r="JY1123" s="21"/>
      <c r="JZ1123" s="21"/>
      <c r="KA1123" s="21"/>
      <c r="KB1123" s="28"/>
    </row>
    <row r="1124" spans="2:288" ht="15" customHeight="1" x14ac:dyDescent="0.25">
      <c r="B1124" s="1590" t="s">
        <v>327</v>
      </c>
      <c r="C1124" s="1588" t="str">
        <v/>
      </c>
      <c r="D1124" s="1588" t="str">
        <v/>
      </c>
      <c r="E1124" s="1588" t="str">
        <v/>
      </c>
      <c r="F1124" s="1588" t="str">
        <v/>
      </c>
      <c r="G1124" s="1588" t="str">
        <v/>
      </c>
      <c r="H1124" s="21"/>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8"/>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8"/>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1"/>
      <c r="GK1124" s="21"/>
      <c r="GL1124" s="21"/>
      <c r="GM1124" s="21"/>
      <c r="GN1124" s="21"/>
      <c r="GO1124" s="21"/>
      <c r="GP1124" s="21"/>
      <c r="GQ1124" s="21"/>
      <c r="GR1124" s="21"/>
      <c r="GS1124" s="21"/>
      <c r="GT1124" s="21"/>
      <c r="GU1124" s="21"/>
      <c r="GV1124" s="21"/>
      <c r="GW1124" s="21"/>
      <c r="GX1124" s="21"/>
      <c r="GY1124" s="21"/>
      <c r="GZ1124" s="21"/>
      <c r="HA1124" s="21"/>
      <c r="HB1124" s="21"/>
      <c r="HC1124" s="21"/>
      <c r="HD1124" s="21"/>
      <c r="HE1124" s="21"/>
      <c r="HF1124" s="21"/>
      <c r="HG1124" s="21"/>
      <c r="HH1124" s="21"/>
      <c r="HI1124" s="21"/>
      <c r="HJ1124" s="21"/>
      <c r="HK1124" s="21"/>
      <c r="HL1124" s="21"/>
      <c r="HM1124" s="21"/>
      <c r="HN1124" s="21"/>
      <c r="HO1124" s="21"/>
      <c r="HP1124" s="21"/>
      <c r="HQ1124" s="21"/>
      <c r="HR1124" s="21"/>
      <c r="HS1124" s="21"/>
      <c r="HT1124" s="21"/>
      <c r="HU1124" s="21"/>
      <c r="HV1124" s="21"/>
      <c r="HW1124" s="21"/>
      <c r="HX1124" s="21"/>
      <c r="HY1124" s="21"/>
      <c r="HZ1124" s="21"/>
      <c r="IA1124" s="21"/>
      <c r="IB1124" s="21"/>
      <c r="IC1124" s="21"/>
      <c r="ID1124" s="21"/>
      <c r="IE1124" s="21"/>
      <c r="IF1124" s="21"/>
      <c r="IG1124" s="21"/>
      <c r="IH1124" s="21"/>
      <c r="II1124" s="21"/>
      <c r="IJ1124" s="21"/>
      <c r="IK1124" s="21"/>
      <c r="IL1124" s="21"/>
      <c r="IM1124" s="21"/>
      <c r="IN1124" s="21"/>
      <c r="IO1124" s="21"/>
      <c r="IP1124" s="21"/>
      <c r="IQ1124" s="21"/>
      <c r="IR1124" s="21"/>
      <c r="IS1124" s="21"/>
      <c r="IT1124" s="21"/>
      <c r="IU1124" s="21"/>
      <c r="IV1124" s="21"/>
      <c r="IW1124" s="21"/>
      <c r="IX1124" s="21"/>
      <c r="IY1124" s="21"/>
      <c r="IZ1124" s="21"/>
      <c r="JA1124" s="21"/>
      <c r="JB1124" s="21"/>
      <c r="JC1124" s="21"/>
      <c r="JD1124" s="21"/>
      <c r="JE1124" s="21"/>
      <c r="JF1124" s="21"/>
      <c r="JG1124" s="28"/>
      <c r="JH1124" s="21"/>
      <c r="JI1124" s="21"/>
      <c r="JJ1124" s="21"/>
      <c r="JK1124" s="21"/>
      <c r="JL1124" s="21"/>
      <c r="JM1124" s="21"/>
      <c r="JN1124" s="21"/>
      <c r="JO1124" s="21"/>
      <c r="JP1124" s="21"/>
      <c r="JQ1124" s="21"/>
      <c r="JR1124" s="21"/>
      <c r="JS1124" s="21"/>
      <c r="JT1124" s="21"/>
      <c r="JU1124" s="21"/>
      <c r="JV1124" s="21"/>
      <c r="JW1124" s="21"/>
      <c r="JX1124" s="21"/>
      <c r="JY1124" s="21"/>
      <c r="JZ1124" s="21"/>
      <c r="KA1124" s="21"/>
      <c r="KB1124" s="28"/>
    </row>
    <row r="1125" spans="2:288" ht="15" customHeight="1" x14ac:dyDescent="0.25">
      <c r="B1125" s="1590" t="s">
        <v>328</v>
      </c>
      <c r="C1125" s="1588" t="str">
        <v/>
      </c>
      <c r="D1125" s="1588" t="str">
        <v/>
      </c>
      <c r="E1125" s="1588" t="str">
        <v/>
      </c>
      <c r="F1125" s="1588" t="str">
        <v/>
      </c>
      <c r="G1125" s="1588" t="str">
        <v/>
      </c>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8"/>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8"/>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c r="GI1125" s="21"/>
      <c r="GJ1125" s="21"/>
      <c r="GK1125" s="21"/>
      <c r="GL1125" s="21"/>
      <c r="GM1125" s="21"/>
      <c r="GN1125" s="21"/>
      <c r="GO1125" s="21"/>
      <c r="GP1125" s="21"/>
      <c r="GQ1125" s="21"/>
      <c r="GR1125" s="21"/>
      <c r="GS1125" s="21"/>
      <c r="GT1125" s="21"/>
      <c r="GU1125" s="21"/>
      <c r="GV1125" s="21"/>
      <c r="GW1125" s="21"/>
      <c r="GX1125" s="21"/>
      <c r="GY1125" s="21"/>
      <c r="GZ1125" s="21"/>
      <c r="HA1125" s="21"/>
      <c r="HB1125" s="21"/>
      <c r="HC1125" s="21"/>
      <c r="HD1125" s="21"/>
      <c r="HE1125" s="21"/>
      <c r="HF1125" s="21"/>
      <c r="HG1125" s="21"/>
      <c r="HH1125" s="21"/>
      <c r="HI1125" s="21"/>
      <c r="HJ1125" s="21"/>
      <c r="HK1125" s="21"/>
      <c r="HL1125" s="21"/>
      <c r="HM1125" s="21"/>
      <c r="HN1125" s="21"/>
      <c r="HO1125" s="21"/>
      <c r="HP1125" s="21"/>
      <c r="HQ1125" s="21"/>
      <c r="HR1125" s="21"/>
      <c r="HS1125" s="21"/>
      <c r="HT1125" s="21"/>
      <c r="HU1125" s="21"/>
      <c r="HV1125" s="21"/>
      <c r="HW1125" s="21"/>
      <c r="HX1125" s="21"/>
      <c r="HY1125" s="21"/>
      <c r="HZ1125" s="21"/>
      <c r="IA1125" s="21"/>
      <c r="IB1125" s="21"/>
      <c r="IC1125" s="21"/>
      <c r="ID1125" s="21"/>
      <c r="IE1125" s="21"/>
      <c r="IF1125" s="21"/>
      <c r="IG1125" s="21"/>
      <c r="IH1125" s="21"/>
      <c r="II1125" s="21"/>
      <c r="IJ1125" s="21"/>
      <c r="IK1125" s="21"/>
      <c r="IL1125" s="21"/>
      <c r="IM1125" s="21"/>
      <c r="IN1125" s="21"/>
      <c r="IO1125" s="21"/>
      <c r="IP1125" s="21"/>
      <c r="IQ1125" s="21"/>
      <c r="IR1125" s="21"/>
      <c r="IS1125" s="21"/>
      <c r="IT1125" s="21"/>
      <c r="IU1125" s="21"/>
      <c r="IV1125" s="21"/>
      <c r="IW1125" s="21"/>
      <c r="IX1125" s="21"/>
      <c r="IY1125" s="21"/>
      <c r="IZ1125" s="21"/>
      <c r="JA1125" s="21"/>
      <c r="JB1125" s="21"/>
      <c r="JC1125" s="21"/>
      <c r="JD1125" s="21"/>
      <c r="JE1125" s="21"/>
      <c r="JF1125" s="21"/>
      <c r="JG1125" s="28"/>
      <c r="JH1125" s="21"/>
      <c r="JI1125" s="21"/>
      <c r="JJ1125" s="21"/>
      <c r="JK1125" s="21"/>
      <c r="JL1125" s="21"/>
      <c r="JM1125" s="21"/>
      <c r="JN1125" s="21"/>
      <c r="JO1125" s="21"/>
      <c r="JP1125" s="21"/>
      <c r="JQ1125" s="21"/>
      <c r="JR1125" s="21"/>
      <c r="JS1125" s="21"/>
      <c r="JT1125" s="21"/>
      <c r="JU1125" s="21"/>
      <c r="JV1125" s="21"/>
      <c r="JW1125" s="21"/>
      <c r="JX1125" s="21"/>
      <c r="JY1125" s="21"/>
      <c r="JZ1125" s="21"/>
      <c r="KA1125" s="21"/>
      <c r="KB1125" s="28"/>
    </row>
    <row r="1126" spans="2:288" ht="15" customHeight="1" x14ac:dyDescent="0.25">
      <c r="B1126" s="1590" t="s">
        <v>329</v>
      </c>
      <c r="C1126" s="1588" t="str">
        <v/>
      </c>
      <c r="D1126" s="1588" t="str">
        <v/>
      </c>
      <c r="E1126" s="1588" t="str">
        <v/>
      </c>
      <c r="F1126" s="1588" t="str">
        <v/>
      </c>
      <c r="G1126" s="1588" t="str">
        <v/>
      </c>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8"/>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8"/>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c r="GI1126" s="21"/>
      <c r="GJ1126" s="21"/>
      <c r="GK1126" s="21"/>
      <c r="GL1126" s="21"/>
      <c r="GM1126" s="21"/>
      <c r="GN1126" s="21"/>
      <c r="GO1126" s="21"/>
      <c r="GP1126" s="21"/>
      <c r="GQ1126" s="21"/>
      <c r="GR1126" s="21"/>
      <c r="GS1126" s="21"/>
      <c r="GT1126" s="21"/>
      <c r="GU1126" s="21"/>
      <c r="GV1126" s="21"/>
      <c r="GW1126" s="21"/>
      <c r="GX1126" s="21"/>
      <c r="GY1126" s="21"/>
      <c r="GZ1126" s="21"/>
      <c r="HA1126" s="21"/>
      <c r="HB1126" s="21"/>
      <c r="HC1126" s="21"/>
      <c r="HD1126" s="21"/>
      <c r="HE1126" s="21"/>
      <c r="HF1126" s="21"/>
      <c r="HG1126" s="21"/>
      <c r="HH1126" s="21"/>
      <c r="HI1126" s="21"/>
      <c r="HJ1126" s="21"/>
      <c r="HK1126" s="21"/>
      <c r="HL1126" s="21"/>
      <c r="HM1126" s="21"/>
      <c r="HN1126" s="21"/>
      <c r="HO1126" s="21"/>
      <c r="HP1126" s="21"/>
      <c r="HQ1126" s="21"/>
      <c r="HR1126" s="21"/>
      <c r="HS1126" s="21"/>
      <c r="HT1126" s="21"/>
      <c r="HU1126" s="21"/>
      <c r="HV1126" s="21"/>
      <c r="HW1126" s="21"/>
      <c r="HX1126" s="21"/>
      <c r="HY1126" s="21"/>
      <c r="HZ1126" s="21"/>
      <c r="IA1126" s="21"/>
      <c r="IB1126" s="21"/>
      <c r="IC1126" s="21"/>
      <c r="ID1126" s="21"/>
      <c r="IE1126" s="21"/>
      <c r="IF1126" s="21"/>
      <c r="IG1126" s="21"/>
      <c r="IH1126" s="21"/>
      <c r="II1126" s="21"/>
      <c r="IJ1126" s="21"/>
      <c r="IK1126" s="21"/>
      <c r="IL1126" s="21"/>
      <c r="IM1126" s="21"/>
      <c r="IN1126" s="21"/>
      <c r="IO1126" s="21"/>
      <c r="IP1126" s="21"/>
      <c r="IQ1126" s="21"/>
      <c r="IR1126" s="21"/>
      <c r="IS1126" s="21"/>
      <c r="IT1126" s="21"/>
      <c r="IU1126" s="21"/>
      <c r="IV1126" s="21"/>
      <c r="IW1126" s="21"/>
      <c r="IX1126" s="21"/>
      <c r="IY1126" s="21"/>
      <c r="IZ1126" s="21"/>
      <c r="JA1126" s="21"/>
      <c r="JB1126" s="21"/>
      <c r="JC1126" s="21"/>
      <c r="JD1126" s="21"/>
      <c r="JE1126" s="21"/>
      <c r="JF1126" s="21"/>
      <c r="JG1126" s="28"/>
      <c r="JH1126" s="21"/>
      <c r="JI1126" s="21"/>
      <c r="JJ1126" s="21"/>
      <c r="JK1126" s="21"/>
      <c r="JL1126" s="21"/>
      <c r="JM1126" s="21"/>
      <c r="JN1126" s="21"/>
      <c r="JO1126" s="21"/>
      <c r="JP1126" s="21"/>
      <c r="JQ1126" s="21"/>
      <c r="JR1126" s="21"/>
      <c r="JS1126" s="21"/>
      <c r="JT1126" s="21"/>
      <c r="JU1126" s="21"/>
      <c r="JV1126" s="21"/>
      <c r="JW1126" s="21"/>
      <c r="JX1126" s="21"/>
      <c r="JY1126" s="21"/>
      <c r="JZ1126" s="21"/>
      <c r="KA1126" s="21"/>
      <c r="KB1126" s="28"/>
    </row>
    <row r="1127" spans="2:288" ht="15" customHeight="1" x14ac:dyDescent="0.25">
      <c r="B1127" s="1590" t="s">
        <v>330</v>
      </c>
      <c r="C1127" s="1588" t="str">
        <v/>
      </c>
      <c r="D1127" s="1588" t="str">
        <v/>
      </c>
      <c r="E1127" s="1588" t="str">
        <v/>
      </c>
      <c r="F1127" s="1588" t="str">
        <v/>
      </c>
      <c r="G1127" s="1588" t="str">
        <v/>
      </c>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8"/>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8"/>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c r="GI1127" s="21"/>
      <c r="GJ1127" s="21"/>
      <c r="GK1127" s="21"/>
      <c r="GL1127" s="21"/>
      <c r="GM1127" s="21"/>
      <c r="GN1127" s="21"/>
      <c r="GO1127" s="21"/>
      <c r="GP1127" s="21"/>
      <c r="GQ1127" s="21"/>
      <c r="GR1127" s="21"/>
      <c r="GS1127" s="21"/>
      <c r="GT1127" s="21"/>
      <c r="GU1127" s="21"/>
      <c r="GV1127" s="21"/>
      <c r="GW1127" s="21"/>
      <c r="GX1127" s="21"/>
      <c r="GY1127" s="21"/>
      <c r="GZ1127" s="21"/>
      <c r="HA1127" s="21"/>
      <c r="HB1127" s="21"/>
      <c r="HC1127" s="21"/>
      <c r="HD1127" s="21"/>
      <c r="HE1127" s="21"/>
      <c r="HF1127" s="21"/>
      <c r="HG1127" s="21"/>
      <c r="HH1127" s="21"/>
      <c r="HI1127" s="21"/>
      <c r="HJ1127" s="21"/>
      <c r="HK1127" s="21"/>
      <c r="HL1127" s="21"/>
      <c r="HM1127" s="21"/>
      <c r="HN1127" s="21"/>
      <c r="HO1127" s="21"/>
      <c r="HP1127" s="21"/>
      <c r="HQ1127" s="21"/>
      <c r="HR1127" s="21"/>
      <c r="HS1127" s="21"/>
      <c r="HT1127" s="21"/>
      <c r="HU1127" s="21"/>
      <c r="HV1127" s="21"/>
      <c r="HW1127" s="21"/>
      <c r="HX1127" s="21"/>
      <c r="HY1127" s="21"/>
      <c r="HZ1127" s="21"/>
      <c r="IA1127" s="21"/>
      <c r="IB1127" s="21"/>
      <c r="IC1127" s="21"/>
      <c r="ID1127" s="21"/>
      <c r="IE1127" s="21"/>
      <c r="IF1127" s="21"/>
      <c r="IG1127" s="21"/>
      <c r="IH1127" s="21"/>
      <c r="II1127" s="21"/>
      <c r="IJ1127" s="21"/>
      <c r="IK1127" s="21"/>
      <c r="IL1127" s="21"/>
      <c r="IM1127" s="21"/>
      <c r="IN1127" s="21"/>
      <c r="IO1127" s="21"/>
      <c r="IP1127" s="21"/>
      <c r="IQ1127" s="21"/>
      <c r="IR1127" s="21"/>
      <c r="IS1127" s="21"/>
      <c r="IT1127" s="21"/>
      <c r="IU1127" s="21"/>
      <c r="IV1127" s="21"/>
      <c r="IW1127" s="21"/>
      <c r="IX1127" s="21"/>
      <c r="IY1127" s="21"/>
      <c r="IZ1127" s="21"/>
      <c r="JA1127" s="21"/>
      <c r="JB1127" s="21"/>
      <c r="JC1127" s="21"/>
      <c r="JD1127" s="21"/>
      <c r="JE1127" s="21"/>
      <c r="JF1127" s="21"/>
      <c r="JG1127" s="28"/>
      <c r="JH1127" s="21"/>
      <c r="JI1127" s="21"/>
      <c r="JJ1127" s="21"/>
      <c r="JK1127" s="21"/>
      <c r="JL1127" s="21"/>
      <c r="JM1127" s="21"/>
      <c r="JN1127" s="21"/>
      <c r="JO1127" s="21"/>
      <c r="JP1127" s="21"/>
      <c r="JQ1127" s="21"/>
      <c r="JR1127" s="21"/>
      <c r="JS1127" s="21"/>
      <c r="JT1127" s="21"/>
      <c r="JU1127" s="21"/>
      <c r="JV1127" s="21"/>
      <c r="JW1127" s="21"/>
      <c r="JX1127" s="21"/>
      <c r="JY1127" s="21"/>
      <c r="JZ1127" s="21"/>
      <c r="KA1127" s="21"/>
      <c r="KB1127" s="28"/>
    </row>
    <row r="1128" spans="2:288" ht="15" customHeight="1" x14ac:dyDescent="0.25">
      <c r="B1128" s="1590" t="s">
        <v>1851</v>
      </c>
      <c r="C1128" s="1588" t="str">
        <v/>
      </c>
      <c r="D1128" s="1588" t="str">
        <v/>
      </c>
      <c r="E1128" s="1588" t="str">
        <v/>
      </c>
      <c r="F1128" s="1588" t="str">
        <v/>
      </c>
      <c r="G1128" s="1588" t="str">
        <v/>
      </c>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8"/>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8"/>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c r="GI1128" s="21"/>
      <c r="GJ1128" s="21"/>
      <c r="GK1128" s="21"/>
      <c r="GL1128" s="21"/>
      <c r="GM1128" s="21"/>
      <c r="GN1128" s="21"/>
      <c r="GO1128" s="21"/>
      <c r="GP1128" s="21"/>
      <c r="GQ1128" s="21"/>
      <c r="GR1128" s="21"/>
      <c r="GS1128" s="21"/>
      <c r="GT1128" s="21"/>
      <c r="GU1128" s="21"/>
      <c r="GV1128" s="21"/>
      <c r="GW1128" s="21"/>
      <c r="GX1128" s="21"/>
      <c r="GY1128" s="21"/>
      <c r="GZ1128" s="21"/>
      <c r="HA1128" s="21"/>
      <c r="HB1128" s="21"/>
      <c r="HC1128" s="21"/>
      <c r="HD1128" s="21"/>
      <c r="HE1128" s="21"/>
      <c r="HF1128" s="21"/>
      <c r="HG1128" s="21"/>
      <c r="HH1128" s="21"/>
      <c r="HI1128" s="21"/>
      <c r="HJ1128" s="21"/>
      <c r="HK1128" s="21"/>
      <c r="HL1128" s="21"/>
      <c r="HM1128" s="21"/>
      <c r="HN1128" s="21"/>
      <c r="HO1128" s="21"/>
      <c r="HP1128" s="21"/>
      <c r="HQ1128" s="21"/>
      <c r="HR1128" s="21"/>
      <c r="HS1128" s="21"/>
      <c r="HT1128" s="21"/>
      <c r="HU1128" s="21"/>
      <c r="HV1128" s="21"/>
      <c r="HW1128" s="21"/>
      <c r="HX1128" s="21"/>
      <c r="HY1128" s="21"/>
      <c r="HZ1128" s="21"/>
      <c r="IA1128" s="21"/>
      <c r="IB1128" s="21"/>
      <c r="IC1128" s="21"/>
      <c r="ID1128" s="21"/>
      <c r="IE1128" s="21"/>
      <c r="IF1128" s="21"/>
      <c r="IG1128" s="21"/>
      <c r="IH1128" s="21"/>
      <c r="II1128" s="21"/>
      <c r="IJ1128" s="21"/>
      <c r="IK1128" s="21"/>
      <c r="IL1128" s="21"/>
      <c r="IM1128" s="21"/>
      <c r="IN1128" s="21"/>
      <c r="IO1128" s="21"/>
      <c r="IP1128" s="21"/>
      <c r="IQ1128" s="21"/>
      <c r="IR1128" s="21"/>
      <c r="IS1128" s="21"/>
      <c r="IT1128" s="21"/>
      <c r="IU1128" s="21"/>
      <c r="IV1128" s="21"/>
      <c r="IW1128" s="21"/>
      <c r="IX1128" s="21"/>
      <c r="IY1128" s="21"/>
      <c r="IZ1128" s="21"/>
      <c r="JA1128" s="21"/>
      <c r="JB1128" s="21"/>
      <c r="JC1128" s="21"/>
      <c r="JD1128" s="21"/>
      <c r="JE1128" s="21"/>
      <c r="JF1128" s="21"/>
      <c r="JG1128" s="28"/>
      <c r="JH1128" s="21"/>
      <c r="JI1128" s="21"/>
      <c r="JJ1128" s="21"/>
      <c r="JK1128" s="21"/>
      <c r="JL1128" s="21"/>
      <c r="JM1128" s="21"/>
      <c r="JN1128" s="21"/>
      <c r="JO1128" s="21"/>
      <c r="JP1128" s="21"/>
      <c r="JQ1128" s="21"/>
      <c r="JR1128" s="21"/>
      <c r="JS1128" s="21"/>
      <c r="JT1128" s="21"/>
      <c r="JU1128" s="21"/>
      <c r="JV1128" s="21"/>
      <c r="JW1128" s="21"/>
      <c r="JX1128" s="21"/>
      <c r="JY1128" s="21"/>
      <c r="JZ1128" s="21"/>
      <c r="KA1128" s="21"/>
      <c r="KB1128" s="28"/>
    </row>
    <row r="1129" spans="2:288" ht="15" customHeight="1" x14ac:dyDescent="0.25">
      <c r="B1129" s="1590" t="s">
        <v>1852</v>
      </c>
      <c r="C1129" s="1588" t="str">
        <v/>
      </c>
      <c r="D1129" s="1588" t="str">
        <v/>
      </c>
      <c r="E1129" s="1588" t="str">
        <v/>
      </c>
      <c r="F1129" s="1588" t="str">
        <v/>
      </c>
      <c r="G1129" s="1588" t="str">
        <v/>
      </c>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8"/>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8"/>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c r="GI1129" s="21"/>
      <c r="GJ1129" s="21"/>
      <c r="GK1129" s="21"/>
      <c r="GL1129" s="21"/>
      <c r="GM1129" s="21"/>
      <c r="GN1129" s="21"/>
      <c r="GO1129" s="21"/>
      <c r="GP1129" s="21"/>
      <c r="GQ1129" s="21"/>
      <c r="GR1129" s="21"/>
      <c r="GS1129" s="21"/>
      <c r="GT1129" s="21"/>
      <c r="GU1129" s="21"/>
      <c r="GV1129" s="21"/>
      <c r="GW1129" s="21"/>
      <c r="GX1129" s="21"/>
      <c r="GY1129" s="21"/>
      <c r="GZ1129" s="21"/>
      <c r="HA1129" s="21"/>
      <c r="HB1129" s="21"/>
      <c r="HC1129" s="21"/>
      <c r="HD1129" s="21"/>
      <c r="HE1129" s="21"/>
      <c r="HF1129" s="21"/>
      <c r="HG1129" s="21"/>
      <c r="HH1129" s="21"/>
      <c r="HI1129" s="21"/>
      <c r="HJ1129" s="21"/>
      <c r="HK1129" s="21"/>
      <c r="HL1129" s="21"/>
      <c r="HM1129" s="21"/>
      <c r="HN1129" s="21"/>
      <c r="HO1129" s="21"/>
      <c r="HP1129" s="21"/>
      <c r="HQ1129" s="21"/>
      <c r="HR1129" s="21"/>
      <c r="HS1129" s="21"/>
      <c r="HT1129" s="21"/>
      <c r="HU1129" s="21"/>
      <c r="HV1129" s="21"/>
      <c r="HW1129" s="21"/>
      <c r="HX1129" s="21"/>
      <c r="HY1129" s="21"/>
      <c r="HZ1129" s="21"/>
      <c r="IA1129" s="21"/>
      <c r="IB1129" s="21"/>
      <c r="IC1129" s="21"/>
      <c r="ID1129" s="21"/>
      <c r="IE1129" s="21"/>
      <c r="IF1129" s="21"/>
      <c r="IG1129" s="21"/>
      <c r="IH1129" s="21"/>
      <c r="II1129" s="21"/>
      <c r="IJ1129" s="21"/>
      <c r="IK1129" s="21"/>
      <c r="IL1129" s="21"/>
      <c r="IM1129" s="21"/>
      <c r="IN1129" s="21"/>
      <c r="IO1129" s="21"/>
      <c r="IP1129" s="21"/>
      <c r="IQ1129" s="21"/>
      <c r="IR1129" s="21"/>
      <c r="IS1129" s="21"/>
      <c r="IT1129" s="21"/>
      <c r="IU1129" s="21"/>
      <c r="IV1129" s="21"/>
      <c r="IW1129" s="21"/>
      <c r="IX1129" s="21"/>
      <c r="IY1129" s="21"/>
      <c r="IZ1129" s="21"/>
      <c r="JA1129" s="21"/>
      <c r="JB1129" s="21"/>
      <c r="JC1129" s="21"/>
      <c r="JD1129" s="21"/>
      <c r="JE1129" s="21"/>
      <c r="JF1129" s="21"/>
      <c r="JG1129" s="28"/>
      <c r="JH1129" s="21"/>
      <c r="JI1129" s="21"/>
      <c r="JJ1129" s="21"/>
      <c r="JK1129" s="21"/>
      <c r="JL1129" s="21"/>
      <c r="JM1129" s="21"/>
      <c r="JN1129" s="21"/>
      <c r="JO1129" s="21"/>
      <c r="JP1129" s="21"/>
      <c r="JQ1129" s="21"/>
      <c r="JR1129" s="21"/>
      <c r="JS1129" s="21"/>
      <c r="JT1129" s="21"/>
      <c r="JU1129" s="21"/>
      <c r="JV1129" s="21"/>
      <c r="JW1129" s="21"/>
      <c r="JX1129" s="21"/>
      <c r="JY1129" s="21"/>
      <c r="JZ1129" s="21"/>
      <c r="KA1129" s="21"/>
      <c r="KB1129" s="28"/>
    </row>
    <row r="1130" spans="2:288" ht="15" customHeight="1" x14ac:dyDescent="0.25">
      <c r="B1130" s="1590" t="s">
        <v>1853</v>
      </c>
      <c r="C1130" s="1588" t="str">
        <v/>
      </c>
      <c r="D1130" s="1588" t="str">
        <v/>
      </c>
      <c r="E1130" s="1588" t="str">
        <v/>
      </c>
      <c r="F1130" s="1588" t="str">
        <v/>
      </c>
      <c r="G1130" s="1588" t="str">
        <v/>
      </c>
      <c r="H1130" s="21"/>
      <c r="I1130" s="21"/>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8"/>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8"/>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c r="GI1130" s="21"/>
      <c r="GJ1130" s="21"/>
      <c r="GK1130" s="21"/>
      <c r="GL1130" s="21"/>
      <c r="GM1130" s="21"/>
      <c r="GN1130" s="21"/>
      <c r="GO1130" s="21"/>
      <c r="GP1130" s="21"/>
      <c r="GQ1130" s="21"/>
      <c r="GR1130" s="21"/>
      <c r="GS1130" s="21"/>
      <c r="GT1130" s="21"/>
      <c r="GU1130" s="21"/>
      <c r="GV1130" s="21"/>
      <c r="GW1130" s="21"/>
      <c r="GX1130" s="21"/>
      <c r="GY1130" s="21"/>
      <c r="GZ1130" s="21"/>
      <c r="HA1130" s="21"/>
      <c r="HB1130" s="21"/>
      <c r="HC1130" s="21"/>
      <c r="HD1130" s="21"/>
      <c r="HE1130" s="21"/>
      <c r="HF1130" s="21"/>
      <c r="HG1130" s="21"/>
      <c r="HH1130" s="21"/>
      <c r="HI1130" s="21"/>
      <c r="HJ1130" s="21"/>
      <c r="HK1130" s="21"/>
      <c r="HL1130" s="21"/>
      <c r="HM1130" s="21"/>
      <c r="HN1130" s="21"/>
      <c r="HO1130" s="21"/>
      <c r="HP1130" s="21"/>
      <c r="HQ1130" s="21"/>
      <c r="HR1130" s="21"/>
      <c r="HS1130" s="21"/>
      <c r="HT1130" s="21"/>
      <c r="HU1130" s="21"/>
      <c r="HV1130" s="21"/>
      <c r="HW1130" s="21"/>
      <c r="HX1130" s="21"/>
      <c r="HY1130" s="21"/>
      <c r="HZ1130" s="21"/>
      <c r="IA1130" s="21"/>
      <c r="IB1130" s="21"/>
      <c r="IC1130" s="21"/>
      <c r="ID1130" s="21"/>
      <c r="IE1130" s="21"/>
      <c r="IF1130" s="21"/>
      <c r="IG1130" s="21"/>
      <c r="IH1130" s="21"/>
      <c r="II1130" s="21"/>
      <c r="IJ1130" s="21"/>
      <c r="IK1130" s="21"/>
      <c r="IL1130" s="21"/>
      <c r="IM1130" s="21"/>
      <c r="IN1130" s="21"/>
      <c r="IO1130" s="21"/>
      <c r="IP1130" s="21"/>
      <c r="IQ1130" s="21"/>
      <c r="IR1130" s="21"/>
      <c r="IS1130" s="21"/>
      <c r="IT1130" s="21"/>
      <c r="IU1130" s="21"/>
      <c r="IV1130" s="21"/>
      <c r="IW1130" s="21"/>
      <c r="IX1130" s="21"/>
      <c r="IY1130" s="21"/>
      <c r="IZ1130" s="21"/>
      <c r="JA1130" s="21"/>
      <c r="JB1130" s="21"/>
      <c r="JC1130" s="21"/>
      <c r="JD1130" s="21"/>
      <c r="JE1130" s="21"/>
      <c r="JF1130" s="21"/>
      <c r="JG1130" s="28"/>
      <c r="JH1130" s="21"/>
      <c r="JI1130" s="21"/>
      <c r="JJ1130" s="21"/>
      <c r="JK1130" s="21"/>
      <c r="JL1130" s="21"/>
      <c r="JM1130" s="21"/>
      <c r="JN1130" s="21"/>
      <c r="JO1130" s="21"/>
      <c r="JP1130" s="21"/>
      <c r="JQ1130" s="21"/>
      <c r="JR1130" s="21"/>
      <c r="JS1130" s="21"/>
      <c r="JT1130" s="21"/>
      <c r="JU1130" s="21"/>
      <c r="JV1130" s="21"/>
      <c r="JW1130" s="21"/>
      <c r="JX1130" s="21"/>
      <c r="JY1130" s="21"/>
      <c r="JZ1130" s="21"/>
      <c r="KA1130" s="21"/>
      <c r="KB1130" s="28"/>
    </row>
    <row r="1131" spans="2:288" ht="15" customHeight="1" x14ac:dyDescent="0.25">
      <c r="B1131" s="1590" t="s">
        <v>1854</v>
      </c>
      <c r="C1131" s="1588" t="str">
        <v/>
      </c>
      <c r="D1131" s="1588" t="str">
        <v/>
      </c>
      <c r="E1131" s="1588" t="str">
        <v/>
      </c>
      <c r="F1131" s="1588" t="str">
        <v/>
      </c>
      <c r="G1131" s="1588" t="str">
        <v/>
      </c>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8"/>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8"/>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c r="GI1131" s="21"/>
      <c r="GJ1131" s="21"/>
      <c r="GK1131" s="21"/>
      <c r="GL1131" s="21"/>
      <c r="GM1131" s="21"/>
      <c r="GN1131" s="21"/>
      <c r="GO1131" s="21"/>
      <c r="GP1131" s="21"/>
      <c r="GQ1131" s="21"/>
      <c r="GR1131" s="21"/>
      <c r="GS1131" s="21"/>
      <c r="GT1131" s="21"/>
      <c r="GU1131" s="21"/>
      <c r="GV1131" s="21"/>
      <c r="GW1131" s="21"/>
      <c r="GX1131" s="21"/>
      <c r="GY1131" s="21"/>
      <c r="GZ1131" s="21"/>
      <c r="HA1131" s="21"/>
      <c r="HB1131" s="21"/>
      <c r="HC1131" s="21"/>
      <c r="HD1131" s="21"/>
      <c r="HE1131" s="21"/>
      <c r="HF1131" s="21"/>
      <c r="HG1131" s="21"/>
      <c r="HH1131" s="21"/>
      <c r="HI1131" s="21"/>
      <c r="HJ1131" s="21"/>
      <c r="HK1131" s="21"/>
      <c r="HL1131" s="21"/>
      <c r="HM1131" s="21"/>
      <c r="HN1131" s="21"/>
      <c r="HO1131" s="21"/>
      <c r="HP1131" s="21"/>
      <c r="HQ1131" s="21"/>
      <c r="HR1131" s="21"/>
      <c r="HS1131" s="21"/>
      <c r="HT1131" s="21"/>
      <c r="HU1131" s="21"/>
      <c r="HV1131" s="21"/>
      <c r="HW1131" s="21"/>
      <c r="HX1131" s="21"/>
      <c r="HY1131" s="21"/>
      <c r="HZ1131" s="21"/>
      <c r="IA1131" s="21"/>
      <c r="IB1131" s="21"/>
      <c r="IC1131" s="21"/>
      <c r="ID1131" s="21"/>
      <c r="IE1131" s="21"/>
      <c r="IF1131" s="21"/>
      <c r="IG1131" s="21"/>
      <c r="IH1131" s="21"/>
      <c r="II1131" s="21"/>
      <c r="IJ1131" s="21"/>
      <c r="IK1131" s="21"/>
      <c r="IL1131" s="21"/>
      <c r="IM1131" s="21"/>
      <c r="IN1131" s="21"/>
      <c r="IO1131" s="21"/>
      <c r="IP1131" s="21"/>
      <c r="IQ1131" s="21"/>
      <c r="IR1131" s="21"/>
      <c r="IS1131" s="21"/>
      <c r="IT1131" s="21"/>
      <c r="IU1131" s="21"/>
      <c r="IV1131" s="21"/>
      <c r="IW1131" s="21"/>
      <c r="IX1131" s="21"/>
      <c r="IY1131" s="21"/>
      <c r="IZ1131" s="21"/>
      <c r="JA1131" s="21"/>
      <c r="JB1131" s="21"/>
      <c r="JC1131" s="21"/>
      <c r="JD1131" s="21"/>
      <c r="JE1131" s="21"/>
      <c r="JF1131" s="21"/>
      <c r="JG1131" s="28"/>
      <c r="JH1131" s="21"/>
      <c r="JI1131" s="21"/>
      <c r="JJ1131" s="21"/>
      <c r="JK1131" s="21"/>
      <c r="JL1131" s="21"/>
      <c r="JM1131" s="21"/>
      <c r="JN1131" s="21"/>
      <c r="JO1131" s="21"/>
      <c r="JP1131" s="21"/>
      <c r="JQ1131" s="21"/>
      <c r="JR1131" s="21"/>
      <c r="JS1131" s="21"/>
      <c r="JT1131" s="21"/>
      <c r="JU1131" s="21"/>
      <c r="JV1131" s="21"/>
      <c r="JW1131" s="21"/>
      <c r="JX1131" s="21"/>
      <c r="JY1131" s="21"/>
      <c r="JZ1131" s="21"/>
      <c r="KA1131" s="21"/>
      <c r="KB1131" s="28"/>
    </row>
    <row r="1132" spans="2:288" ht="15" customHeight="1" x14ac:dyDescent="0.25">
      <c r="B1132" s="1590" t="s">
        <v>1855</v>
      </c>
      <c r="C1132" s="1588" t="str">
        <v/>
      </c>
      <c r="D1132" s="1588" t="str">
        <v/>
      </c>
      <c r="E1132" s="1588" t="str">
        <v/>
      </c>
      <c r="F1132" s="1588" t="str">
        <v/>
      </c>
      <c r="G1132" s="1588" t="str">
        <v/>
      </c>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8"/>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8"/>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c r="GI1132" s="21"/>
      <c r="GJ1132" s="21"/>
      <c r="GK1132" s="21"/>
      <c r="GL1132" s="21"/>
      <c r="GM1132" s="21"/>
      <c r="GN1132" s="21"/>
      <c r="GO1132" s="21"/>
      <c r="GP1132" s="21"/>
      <c r="GQ1132" s="21"/>
      <c r="GR1132" s="21"/>
      <c r="GS1132" s="21"/>
      <c r="GT1132" s="21"/>
      <c r="GU1132" s="21"/>
      <c r="GV1132" s="21"/>
      <c r="GW1132" s="21"/>
      <c r="GX1132" s="21"/>
      <c r="GY1132" s="21"/>
      <c r="GZ1132" s="21"/>
      <c r="HA1132" s="21"/>
      <c r="HB1132" s="21"/>
      <c r="HC1132" s="21"/>
      <c r="HD1132" s="21"/>
      <c r="HE1132" s="21"/>
      <c r="HF1132" s="21"/>
      <c r="HG1132" s="21"/>
      <c r="HH1132" s="21"/>
      <c r="HI1132" s="21"/>
      <c r="HJ1132" s="21"/>
      <c r="HK1132" s="21"/>
      <c r="HL1132" s="21"/>
      <c r="HM1132" s="21"/>
      <c r="HN1132" s="21"/>
      <c r="HO1132" s="21"/>
      <c r="HP1132" s="21"/>
      <c r="HQ1132" s="21"/>
      <c r="HR1132" s="21"/>
      <c r="HS1132" s="21"/>
      <c r="HT1132" s="21"/>
      <c r="HU1132" s="21"/>
      <c r="HV1132" s="21"/>
      <c r="HW1132" s="21"/>
      <c r="HX1132" s="21"/>
      <c r="HY1132" s="21"/>
      <c r="HZ1132" s="21"/>
      <c r="IA1132" s="21"/>
      <c r="IB1132" s="21"/>
      <c r="IC1132" s="21"/>
      <c r="ID1132" s="21"/>
      <c r="IE1132" s="21"/>
      <c r="IF1132" s="21"/>
      <c r="IG1132" s="21"/>
      <c r="IH1132" s="21"/>
      <c r="II1132" s="21"/>
      <c r="IJ1132" s="21"/>
      <c r="IK1132" s="21"/>
      <c r="IL1132" s="21"/>
      <c r="IM1132" s="21"/>
      <c r="IN1132" s="21"/>
      <c r="IO1132" s="21"/>
      <c r="IP1132" s="21"/>
      <c r="IQ1132" s="21"/>
      <c r="IR1132" s="21"/>
      <c r="IS1132" s="21"/>
      <c r="IT1132" s="21"/>
      <c r="IU1132" s="21"/>
      <c r="IV1132" s="21"/>
      <c r="IW1132" s="21"/>
      <c r="IX1132" s="21"/>
      <c r="IY1132" s="21"/>
      <c r="IZ1132" s="21"/>
      <c r="JA1132" s="21"/>
      <c r="JB1132" s="21"/>
      <c r="JC1132" s="21"/>
      <c r="JD1132" s="21"/>
      <c r="JE1132" s="21"/>
      <c r="JF1132" s="21"/>
      <c r="JG1132" s="28"/>
      <c r="JH1132" s="21"/>
      <c r="JI1132" s="21"/>
      <c r="JJ1132" s="21"/>
      <c r="JK1132" s="21"/>
      <c r="JL1132" s="21"/>
      <c r="JM1132" s="21"/>
      <c r="JN1132" s="21"/>
      <c r="JO1132" s="21"/>
      <c r="JP1132" s="21"/>
      <c r="JQ1132" s="21"/>
      <c r="JR1132" s="21"/>
      <c r="JS1132" s="21"/>
      <c r="JT1132" s="21"/>
      <c r="JU1132" s="21"/>
      <c r="JV1132" s="21"/>
      <c r="JW1132" s="21"/>
      <c r="JX1132" s="21"/>
      <c r="JY1132" s="21"/>
      <c r="JZ1132" s="21"/>
      <c r="KA1132" s="21"/>
      <c r="KB1132" s="28"/>
    </row>
    <row r="1133" spans="2:288" ht="15" customHeight="1" x14ac:dyDescent="0.25">
      <c r="B1133" s="1590" t="s">
        <v>1856</v>
      </c>
      <c r="C1133" s="1588" t="str">
        <v/>
      </c>
      <c r="D1133" s="1588" t="str">
        <v/>
      </c>
      <c r="E1133" s="1588" t="str">
        <v/>
      </c>
      <c r="F1133" s="1588" t="str">
        <v/>
      </c>
      <c r="G1133" s="1588" t="str">
        <v/>
      </c>
      <c r="H1133" s="21"/>
      <c r="I1133" s="21"/>
      <c r="J1133" s="21"/>
      <c r="K1133" s="21"/>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8"/>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8"/>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c r="GI1133" s="21"/>
      <c r="GJ1133" s="21"/>
      <c r="GK1133" s="21"/>
      <c r="GL1133" s="21"/>
      <c r="GM1133" s="21"/>
      <c r="GN1133" s="21"/>
      <c r="GO1133" s="21"/>
      <c r="GP1133" s="21"/>
      <c r="GQ1133" s="21"/>
      <c r="GR1133" s="21"/>
      <c r="GS1133" s="21"/>
      <c r="GT1133" s="21"/>
      <c r="GU1133" s="21"/>
      <c r="GV1133" s="21"/>
      <c r="GW1133" s="21"/>
      <c r="GX1133" s="21"/>
      <c r="GY1133" s="21"/>
      <c r="GZ1133" s="21"/>
      <c r="HA1133" s="21"/>
      <c r="HB1133" s="21"/>
      <c r="HC1133" s="21"/>
      <c r="HD1133" s="21"/>
      <c r="HE1133" s="21"/>
      <c r="HF1133" s="21"/>
      <c r="HG1133" s="21"/>
      <c r="HH1133" s="21"/>
      <c r="HI1133" s="21"/>
      <c r="HJ1133" s="21"/>
      <c r="HK1133" s="21"/>
      <c r="HL1133" s="21"/>
      <c r="HM1133" s="21"/>
      <c r="HN1133" s="21"/>
      <c r="HO1133" s="21"/>
      <c r="HP1133" s="21"/>
      <c r="HQ1133" s="21"/>
      <c r="HR1133" s="21"/>
      <c r="HS1133" s="21"/>
      <c r="HT1133" s="21"/>
      <c r="HU1133" s="21"/>
      <c r="HV1133" s="21"/>
      <c r="HW1133" s="21"/>
      <c r="HX1133" s="21"/>
      <c r="HY1133" s="21"/>
      <c r="HZ1133" s="21"/>
      <c r="IA1133" s="21"/>
      <c r="IB1133" s="21"/>
      <c r="IC1133" s="21"/>
      <c r="ID1133" s="21"/>
      <c r="IE1133" s="21"/>
      <c r="IF1133" s="21"/>
      <c r="IG1133" s="21"/>
      <c r="IH1133" s="21"/>
      <c r="II1133" s="21"/>
      <c r="IJ1133" s="21"/>
      <c r="IK1133" s="21"/>
      <c r="IL1133" s="21"/>
      <c r="IM1133" s="21"/>
      <c r="IN1133" s="21"/>
      <c r="IO1133" s="21"/>
      <c r="IP1133" s="21"/>
      <c r="IQ1133" s="21"/>
      <c r="IR1133" s="21"/>
      <c r="IS1133" s="21"/>
      <c r="IT1133" s="21"/>
      <c r="IU1133" s="21"/>
      <c r="IV1133" s="21"/>
      <c r="IW1133" s="21"/>
      <c r="IX1133" s="21"/>
      <c r="IY1133" s="21"/>
      <c r="IZ1133" s="21"/>
      <c r="JA1133" s="21"/>
      <c r="JB1133" s="21"/>
      <c r="JC1133" s="21"/>
      <c r="JD1133" s="21"/>
      <c r="JE1133" s="21"/>
      <c r="JF1133" s="21"/>
      <c r="JG1133" s="28"/>
      <c r="JH1133" s="21"/>
      <c r="JI1133" s="21"/>
      <c r="JJ1133" s="21"/>
      <c r="JK1133" s="21"/>
      <c r="JL1133" s="21"/>
      <c r="JM1133" s="21"/>
      <c r="JN1133" s="21"/>
      <c r="JO1133" s="21"/>
      <c r="JP1133" s="21"/>
      <c r="JQ1133" s="21"/>
      <c r="JR1133" s="21"/>
      <c r="JS1133" s="21"/>
      <c r="JT1133" s="21"/>
      <c r="JU1133" s="21"/>
      <c r="JV1133" s="21"/>
      <c r="JW1133" s="21"/>
      <c r="JX1133" s="21"/>
      <c r="JY1133" s="21"/>
      <c r="JZ1133" s="21"/>
      <c r="KA1133" s="21"/>
      <c r="KB1133" s="28"/>
    </row>
    <row r="1134" spans="2:288" ht="15" customHeight="1" x14ac:dyDescent="0.25">
      <c r="B1134" s="1590" t="s">
        <v>1857</v>
      </c>
      <c r="C1134" s="1588" t="str">
        <v/>
      </c>
      <c r="D1134" s="1588" t="str">
        <v/>
      </c>
      <c r="E1134" s="1588" t="str">
        <v/>
      </c>
      <c r="F1134" s="1588" t="str">
        <v/>
      </c>
      <c r="G1134" s="1588" t="str">
        <v/>
      </c>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8"/>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8"/>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c r="GI1134" s="21"/>
      <c r="GJ1134" s="21"/>
      <c r="GK1134" s="21"/>
      <c r="GL1134" s="21"/>
      <c r="GM1134" s="21"/>
      <c r="GN1134" s="21"/>
      <c r="GO1134" s="21"/>
      <c r="GP1134" s="21"/>
      <c r="GQ1134" s="21"/>
      <c r="GR1134" s="21"/>
      <c r="GS1134" s="21"/>
      <c r="GT1134" s="21"/>
      <c r="GU1134" s="21"/>
      <c r="GV1134" s="21"/>
      <c r="GW1134" s="21"/>
      <c r="GX1134" s="21"/>
      <c r="GY1134" s="21"/>
      <c r="GZ1134" s="21"/>
      <c r="HA1134" s="21"/>
      <c r="HB1134" s="21"/>
      <c r="HC1134" s="21"/>
      <c r="HD1134" s="21"/>
      <c r="HE1134" s="21"/>
      <c r="HF1134" s="21"/>
      <c r="HG1134" s="21"/>
      <c r="HH1134" s="21"/>
      <c r="HI1134" s="21"/>
      <c r="HJ1134" s="21"/>
      <c r="HK1134" s="21"/>
      <c r="HL1134" s="21"/>
      <c r="HM1134" s="21"/>
      <c r="HN1134" s="21"/>
      <c r="HO1134" s="21"/>
      <c r="HP1134" s="21"/>
      <c r="HQ1134" s="21"/>
      <c r="HR1134" s="21"/>
      <c r="HS1134" s="21"/>
      <c r="HT1134" s="21"/>
      <c r="HU1134" s="21"/>
      <c r="HV1134" s="21"/>
      <c r="HW1134" s="21"/>
      <c r="HX1134" s="21"/>
      <c r="HY1134" s="21"/>
      <c r="HZ1134" s="21"/>
      <c r="IA1134" s="21"/>
      <c r="IB1134" s="21"/>
      <c r="IC1134" s="21"/>
      <c r="ID1134" s="21"/>
      <c r="IE1134" s="21"/>
      <c r="IF1134" s="21"/>
      <c r="IG1134" s="21"/>
      <c r="IH1134" s="21"/>
      <c r="II1134" s="21"/>
      <c r="IJ1134" s="21"/>
      <c r="IK1134" s="21"/>
      <c r="IL1134" s="21"/>
      <c r="IM1134" s="21"/>
      <c r="IN1134" s="21"/>
      <c r="IO1134" s="21"/>
      <c r="IP1134" s="21"/>
      <c r="IQ1134" s="21"/>
      <c r="IR1134" s="21"/>
      <c r="IS1134" s="21"/>
      <c r="IT1134" s="21"/>
      <c r="IU1134" s="21"/>
      <c r="IV1134" s="21"/>
      <c r="IW1134" s="21"/>
      <c r="IX1134" s="21"/>
      <c r="IY1134" s="21"/>
      <c r="IZ1134" s="21"/>
      <c r="JA1134" s="21"/>
      <c r="JB1134" s="21"/>
      <c r="JC1134" s="21"/>
      <c r="JD1134" s="21"/>
      <c r="JE1134" s="21"/>
      <c r="JF1134" s="21"/>
      <c r="JG1134" s="28"/>
      <c r="JH1134" s="21"/>
      <c r="JI1134" s="21"/>
      <c r="JJ1134" s="21"/>
      <c r="JK1134" s="21"/>
      <c r="JL1134" s="21"/>
      <c r="JM1134" s="21"/>
      <c r="JN1134" s="21"/>
      <c r="JO1134" s="21"/>
      <c r="JP1134" s="21"/>
      <c r="JQ1134" s="21"/>
      <c r="JR1134" s="21"/>
      <c r="JS1134" s="21"/>
      <c r="JT1134" s="21"/>
      <c r="JU1134" s="21"/>
      <c r="JV1134" s="21"/>
      <c r="JW1134" s="21"/>
      <c r="JX1134" s="21"/>
      <c r="JY1134" s="21"/>
      <c r="JZ1134" s="21"/>
      <c r="KA1134" s="21"/>
      <c r="KB1134" s="28"/>
    </row>
    <row r="1135" spans="2:288" ht="15" customHeight="1" x14ac:dyDescent="0.25">
      <c r="B1135" s="1590" t="s">
        <v>1858</v>
      </c>
      <c r="C1135" s="1588" t="str">
        <v/>
      </c>
      <c r="D1135" s="1588" t="str">
        <v/>
      </c>
      <c r="E1135" s="1588" t="str">
        <v/>
      </c>
      <c r="F1135" s="1588" t="str">
        <v/>
      </c>
      <c r="G1135" s="1588" t="str">
        <v/>
      </c>
      <c r="H1135" s="21"/>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8"/>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8"/>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c r="GI1135" s="21"/>
      <c r="GJ1135" s="21"/>
      <c r="GK1135" s="21"/>
      <c r="GL1135" s="21"/>
      <c r="GM1135" s="21"/>
      <c r="GN1135" s="21"/>
      <c r="GO1135" s="21"/>
      <c r="GP1135" s="21"/>
      <c r="GQ1135" s="21"/>
      <c r="GR1135" s="21"/>
      <c r="GS1135" s="21"/>
      <c r="GT1135" s="21"/>
      <c r="GU1135" s="21"/>
      <c r="GV1135" s="21"/>
      <c r="GW1135" s="21"/>
      <c r="GX1135" s="21"/>
      <c r="GY1135" s="21"/>
      <c r="GZ1135" s="21"/>
      <c r="HA1135" s="21"/>
      <c r="HB1135" s="21"/>
      <c r="HC1135" s="21"/>
      <c r="HD1135" s="21"/>
      <c r="HE1135" s="21"/>
      <c r="HF1135" s="21"/>
      <c r="HG1135" s="21"/>
      <c r="HH1135" s="21"/>
      <c r="HI1135" s="21"/>
      <c r="HJ1135" s="21"/>
      <c r="HK1135" s="21"/>
      <c r="HL1135" s="21"/>
      <c r="HM1135" s="21"/>
      <c r="HN1135" s="21"/>
      <c r="HO1135" s="21"/>
      <c r="HP1135" s="21"/>
      <c r="HQ1135" s="21"/>
      <c r="HR1135" s="21"/>
      <c r="HS1135" s="21"/>
      <c r="HT1135" s="21"/>
      <c r="HU1135" s="21"/>
      <c r="HV1135" s="21"/>
      <c r="HW1135" s="21"/>
      <c r="HX1135" s="21"/>
      <c r="HY1135" s="21"/>
      <c r="HZ1135" s="21"/>
      <c r="IA1135" s="21"/>
      <c r="IB1135" s="21"/>
      <c r="IC1135" s="21"/>
      <c r="ID1135" s="21"/>
      <c r="IE1135" s="21"/>
      <c r="IF1135" s="21"/>
      <c r="IG1135" s="21"/>
      <c r="IH1135" s="21"/>
      <c r="II1135" s="21"/>
      <c r="IJ1135" s="21"/>
      <c r="IK1135" s="21"/>
      <c r="IL1135" s="21"/>
      <c r="IM1135" s="21"/>
      <c r="IN1135" s="21"/>
      <c r="IO1135" s="21"/>
      <c r="IP1135" s="21"/>
      <c r="IQ1135" s="21"/>
      <c r="IR1135" s="21"/>
      <c r="IS1135" s="21"/>
      <c r="IT1135" s="21"/>
      <c r="IU1135" s="21"/>
      <c r="IV1135" s="21"/>
      <c r="IW1135" s="21"/>
      <c r="IX1135" s="21"/>
      <c r="IY1135" s="21"/>
      <c r="IZ1135" s="21"/>
      <c r="JA1135" s="21"/>
      <c r="JB1135" s="21"/>
      <c r="JC1135" s="21"/>
      <c r="JD1135" s="21"/>
      <c r="JE1135" s="21"/>
      <c r="JF1135" s="21"/>
      <c r="JG1135" s="28"/>
      <c r="JH1135" s="21"/>
      <c r="JI1135" s="21"/>
      <c r="JJ1135" s="21"/>
      <c r="JK1135" s="21"/>
      <c r="JL1135" s="21"/>
      <c r="JM1135" s="21"/>
      <c r="JN1135" s="21"/>
      <c r="JO1135" s="21"/>
      <c r="JP1135" s="21"/>
      <c r="JQ1135" s="21"/>
      <c r="JR1135" s="21"/>
      <c r="JS1135" s="21"/>
      <c r="JT1135" s="21"/>
      <c r="JU1135" s="21"/>
      <c r="JV1135" s="21"/>
      <c r="JW1135" s="21"/>
      <c r="JX1135" s="21"/>
      <c r="JY1135" s="21"/>
      <c r="JZ1135" s="21"/>
      <c r="KA1135" s="21"/>
      <c r="KB1135" s="28"/>
    </row>
    <row r="1136" spans="2:288" ht="15" customHeight="1" x14ac:dyDescent="0.25">
      <c r="B1136" s="1590" t="s">
        <v>1859</v>
      </c>
      <c r="C1136" s="1588" t="str">
        <v/>
      </c>
      <c r="D1136" s="1588" t="str">
        <v/>
      </c>
      <c r="E1136" s="1588" t="str">
        <v/>
      </c>
      <c r="F1136" s="1588" t="str">
        <v/>
      </c>
      <c r="G1136" s="1588" t="str">
        <v/>
      </c>
      <c r="H1136" s="21"/>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8"/>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8"/>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c r="GI1136" s="21"/>
      <c r="GJ1136" s="21"/>
      <c r="GK1136" s="21"/>
      <c r="GL1136" s="21"/>
      <c r="GM1136" s="21"/>
      <c r="GN1136" s="21"/>
      <c r="GO1136" s="21"/>
      <c r="GP1136" s="21"/>
      <c r="GQ1136" s="21"/>
      <c r="GR1136" s="21"/>
      <c r="GS1136" s="21"/>
      <c r="GT1136" s="21"/>
      <c r="GU1136" s="21"/>
      <c r="GV1136" s="21"/>
      <c r="GW1136" s="21"/>
      <c r="GX1136" s="21"/>
      <c r="GY1136" s="21"/>
      <c r="GZ1136" s="21"/>
      <c r="HA1136" s="21"/>
      <c r="HB1136" s="21"/>
      <c r="HC1136" s="21"/>
      <c r="HD1136" s="21"/>
      <c r="HE1136" s="21"/>
      <c r="HF1136" s="21"/>
      <c r="HG1136" s="21"/>
      <c r="HH1136" s="21"/>
      <c r="HI1136" s="21"/>
      <c r="HJ1136" s="21"/>
      <c r="HK1136" s="21"/>
      <c r="HL1136" s="21"/>
      <c r="HM1136" s="21"/>
      <c r="HN1136" s="21"/>
      <c r="HO1136" s="21"/>
      <c r="HP1136" s="21"/>
      <c r="HQ1136" s="21"/>
      <c r="HR1136" s="21"/>
      <c r="HS1136" s="21"/>
      <c r="HT1136" s="21"/>
      <c r="HU1136" s="21"/>
      <c r="HV1136" s="21"/>
      <c r="HW1136" s="21"/>
      <c r="HX1136" s="21"/>
      <c r="HY1136" s="21"/>
      <c r="HZ1136" s="21"/>
      <c r="IA1136" s="21"/>
      <c r="IB1136" s="21"/>
      <c r="IC1136" s="21"/>
      <c r="ID1136" s="21"/>
      <c r="IE1136" s="21"/>
      <c r="IF1136" s="21"/>
      <c r="IG1136" s="21"/>
      <c r="IH1136" s="21"/>
      <c r="II1136" s="21"/>
      <c r="IJ1136" s="21"/>
      <c r="IK1136" s="21"/>
      <c r="IL1136" s="21"/>
      <c r="IM1136" s="21"/>
      <c r="IN1136" s="21"/>
      <c r="IO1136" s="21"/>
      <c r="IP1136" s="21"/>
      <c r="IQ1136" s="21"/>
      <c r="IR1136" s="21"/>
      <c r="IS1136" s="21"/>
      <c r="IT1136" s="21"/>
      <c r="IU1136" s="21"/>
      <c r="IV1136" s="21"/>
      <c r="IW1136" s="21"/>
      <c r="IX1136" s="21"/>
      <c r="IY1136" s="21"/>
      <c r="IZ1136" s="21"/>
      <c r="JA1136" s="21"/>
      <c r="JB1136" s="21"/>
      <c r="JC1136" s="21"/>
      <c r="JD1136" s="21"/>
      <c r="JE1136" s="21"/>
      <c r="JF1136" s="21"/>
      <c r="JG1136" s="28"/>
      <c r="JH1136" s="21"/>
      <c r="JI1136" s="21"/>
      <c r="JJ1136" s="21"/>
      <c r="JK1136" s="21"/>
      <c r="JL1136" s="21"/>
      <c r="JM1136" s="21"/>
      <c r="JN1136" s="21"/>
      <c r="JO1136" s="21"/>
      <c r="JP1136" s="21"/>
      <c r="JQ1136" s="21"/>
      <c r="JR1136" s="21"/>
      <c r="JS1136" s="21"/>
      <c r="JT1136" s="21"/>
      <c r="JU1136" s="21"/>
      <c r="JV1136" s="21"/>
      <c r="JW1136" s="21"/>
      <c r="JX1136" s="21"/>
      <c r="JY1136" s="21"/>
      <c r="JZ1136" s="21"/>
      <c r="KA1136" s="21"/>
      <c r="KB1136" s="28"/>
    </row>
    <row r="1137" spans="2:288" ht="15" customHeight="1" x14ac:dyDescent="0.25">
      <c r="B1137" s="1590" t="s">
        <v>1860</v>
      </c>
      <c r="C1137" s="1588" t="str">
        <v/>
      </c>
      <c r="D1137" s="1588" t="str">
        <v/>
      </c>
      <c r="E1137" s="1588" t="str">
        <v/>
      </c>
      <c r="F1137" s="1588" t="str">
        <v/>
      </c>
      <c r="G1137" s="1588" t="str">
        <v/>
      </c>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8"/>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8"/>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c r="GI1137" s="21"/>
      <c r="GJ1137" s="21"/>
      <c r="GK1137" s="21"/>
      <c r="GL1137" s="21"/>
      <c r="GM1137" s="21"/>
      <c r="GN1137" s="21"/>
      <c r="GO1137" s="21"/>
      <c r="GP1137" s="21"/>
      <c r="GQ1137" s="21"/>
      <c r="GR1137" s="21"/>
      <c r="GS1137" s="21"/>
      <c r="GT1137" s="21"/>
      <c r="GU1137" s="21"/>
      <c r="GV1137" s="21"/>
      <c r="GW1137" s="21"/>
      <c r="GX1137" s="21"/>
      <c r="GY1137" s="21"/>
      <c r="GZ1137" s="21"/>
      <c r="HA1137" s="21"/>
      <c r="HB1137" s="21"/>
      <c r="HC1137" s="21"/>
      <c r="HD1137" s="21"/>
      <c r="HE1137" s="21"/>
      <c r="HF1137" s="21"/>
      <c r="HG1137" s="21"/>
      <c r="HH1137" s="21"/>
      <c r="HI1137" s="21"/>
      <c r="HJ1137" s="21"/>
      <c r="HK1137" s="21"/>
      <c r="HL1137" s="21"/>
      <c r="HM1137" s="21"/>
      <c r="HN1137" s="21"/>
      <c r="HO1137" s="21"/>
      <c r="HP1137" s="21"/>
      <c r="HQ1137" s="21"/>
      <c r="HR1137" s="21"/>
      <c r="HS1137" s="21"/>
      <c r="HT1137" s="21"/>
      <c r="HU1137" s="21"/>
      <c r="HV1137" s="21"/>
      <c r="HW1137" s="21"/>
      <c r="HX1137" s="21"/>
      <c r="HY1137" s="21"/>
      <c r="HZ1137" s="21"/>
      <c r="IA1137" s="21"/>
      <c r="IB1137" s="21"/>
      <c r="IC1137" s="21"/>
      <c r="ID1137" s="21"/>
      <c r="IE1137" s="21"/>
      <c r="IF1137" s="21"/>
      <c r="IG1137" s="21"/>
      <c r="IH1137" s="21"/>
      <c r="II1137" s="21"/>
      <c r="IJ1137" s="21"/>
      <c r="IK1137" s="21"/>
      <c r="IL1137" s="21"/>
      <c r="IM1137" s="21"/>
      <c r="IN1137" s="21"/>
      <c r="IO1137" s="21"/>
      <c r="IP1137" s="21"/>
      <c r="IQ1137" s="21"/>
      <c r="IR1137" s="21"/>
      <c r="IS1137" s="21"/>
      <c r="IT1137" s="21"/>
      <c r="IU1137" s="21"/>
      <c r="IV1137" s="21"/>
      <c r="IW1137" s="21"/>
      <c r="IX1137" s="21"/>
      <c r="IY1137" s="21"/>
      <c r="IZ1137" s="21"/>
      <c r="JA1137" s="21"/>
      <c r="JB1137" s="21"/>
      <c r="JC1137" s="21"/>
      <c r="JD1137" s="21"/>
      <c r="JE1137" s="21"/>
      <c r="JF1137" s="21"/>
      <c r="JG1137" s="28"/>
      <c r="JH1137" s="21"/>
      <c r="JI1137" s="21"/>
      <c r="JJ1137" s="21"/>
      <c r="JK1137" s="21"/>
      <c r="JL1137" s="21"/>
      <c r="JM1137" s="21"/>
      <c r="JN1137" s="21"/>
      <c r="JO1137" s="21"/>
      <c r="JP1137" s="21"/>
      <c r="JQ1137" s="21"/>
      <c r="JR1137" s="21"/>
      <c r="JS1137" s="21"/>
      <c r="JT1137" s="21"/>
      <c r="JU1137" s="21"/>
      <c r="JV1137" s="21"/>
      <c r="JW1137" s="21"/>
      <c r="JX1137" s="21"/>
      <c r="JY1137" s="21"/>
      <c r="JZ1137" s="21"/>
      <c r="KA1137" s="21"/>
      <c r="KB1137" s="28"/>
    </row>
    <row r="1138" spans="2:288" ht="15" customHeight="1" x14ac:dyDescent="0.25">
      <c r="B1138" s="1590" t="s">
        <v>1861</v>
      </c>
      <c r="C1138" s="1588" t="str">
        <v/>
      </c>
      <c r="D1138" s="1588" t="str">
        <v/>
      </c>
      <c r="E1138" s="1588" t="str">
        <v/>
      </c>
      <c r="F1138" s="1588" t="str">
        <v/>
      </c>
      <c r="G1138" s="1588" t="str">
        <v/>
      </c>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8"/>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8"/>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c r="GI1138" s="21"/>
      <c r="GJ1138" s="21"/>
      <c r="GK1138" s="21"/>
      <c r="GL1138" s="21"/>
      <c r="GM1138" s="21"/>
      <c r="GN1138" s="21"/>
      <c r="GO1138" s="21"/>
      <c r="GP1138" s="21"/>
      <c r="GQ1138" s="21"/>
      <c r="GR1138" s="21"/>
      <c r="GS1138" s="21"/>
      <c r="GT1138" s="21"/>
      <c r="GU1138" s="21"/>
      <c r="GV1138" s="21"/>
      <c r="GW1138" s="21"/>
      <c r="GX1138" s="21"/>
      <c r="GY1138" s="21"/>
      <c r="GZ1138" s="21"/>
      <c r="HA1138" s="21"/>
      <c r="HB1138" s="21"/>
      <c r="HC1138" s="21"/>
      <c r="HD1138" s="21"/>
      <c r="HE1138" s="21"/>
      <c r="HF1138" s="21"/>
      <c r="HG1138" s="21"/>
      <c r="HH1138" s="21"/>
      <c r="HI1138" s="21"/>
      <c r="HJ1138" s="21"/>
      <c r="HK1138" s="21"/>
      <c r="HL1138" s="21"/>
      <c r="HM1138" s="21"/>
      <c r="HN1138" s="21"/>
      <c r="HO1138" s="21"/>
      <c r="HP1138" s="21"/>
      <c r="HQ1138" s="21"/>
      <c r="HR1138" s="21"/>
      <c r="HS1138" s="21"/>
      <c r="HT1138" s="21"/>
      <c r="HU1138" s="21"/>
      <c r="HV1138" s="21"/>
      <c r="HW1138" s="21"/>
      <c r="HX1138" s="21"/>
      <c r="HY1138" s="21"/>
      <c r="HZ1138" s="21"/>
      <c r="IA1138" s="21"/>
      <c r="IB1138" s="21"/>
      <c r="IC1138" s="21"/>
      <c r="ID1138" s="21"/>
      <c r="IE1138" s="21"/>
      <c r="IF1138" s="21"/>
      <c r="IG1138" s="21"/>
      <c r="IH1138" s="21"/>
      <c r="II1138" s="21"/>
      <c r="IJ1138" s="21"/>
      <c r="IK1138" s="21"/>
      <c r="IL1138" s="21"/>
      <c r="IM1138" s="21"/>
      <c r="IN1138" s="21"/>
      <c r="IO1138" s="21"/>
      <c r="IP1138" s="21"/>
      <c r="IQ1138" s="21"/>
      <c r="IR1138" s="21"/>
      <c r="IS1138" s="21"/>
      <c r="IT1138" s="21"/>
      <c r="IU1138" s="21"/>
      <c r="IV1138" s="21"/>
      <c r="IW1138" s="21"/>
      <c r="IX1138" s="21"/>
      <c r="IY1138" s="21"/>
      <c r="IZ1138" s="21"/>
      <c r="JA1138" s="21"/>
      <c r="JB1138" s="21"/>
      <c r="JC1138" s="21"/>
      <c r="JD1138" s="21"/>
      <c r="JE1138" s="21"/>
      <c r="JF1138" s="21"/>
      <c r="JG1138" s="28"/>
      <c r="JH1138" s="21"/>
      <c r="JI1138" s="21"/>
      <c r="JJ1138" s="21"/>
      <c r="JK1138" s="21"/>
      <c r="JL1138" s="21"/>
      <c r="JM1138" s="21"/>
      <c r="JN1138" s="21"/>
      <c r="JO1138" s="21"/>
      <c r="JP1138" s="21"/>
      <c r="JQ1138" s="21"/>
      <c r="JR1138" s="21"/>
      <c r="JS1138" s="21"/>
      <c r="JT1138" s="21"/>
      <c r="JU1138" s="21"/>
      <c r="JV1138" s="21"/>
      <c r="JW1138" s="21"/>
      <c r="JX1138" s="21"/>
      <c r="JY1138" s="21"/>
      <c r="JZ1138" s="21"/>
      <c r="KA1138" s="21"/>
      <c r="KB1138" s="28"/>
    </row>
    <row r="1139" spans="2:288" ht="15" customHeight="1" x14ac:dyDescent="0.25">
      <c r="B1139" s="1590" t="s">
        <v>1862</v>
      </c>
      <c r="C1139" s="1588" t="str">
        <v/>
      </c>
      <c r="D1139" s="1588" t="str">
        <v/>
      </c>
      <c r="E1139" s="1588" t="str">
        <v/>
      </c>
      <c r="F1139" s="1588" t="str">
        <v/>
      </c>
      <c r="G1139" s="1588" t="str">
        <v/>
      </c>
      <c r="H1139" s="21"/>
      <c r="I1139" s="21"/>
      <c r="J1139" s="21"/>
      <c r="K1139" s="21"/>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8"/>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8"/>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c r="GI1139" s="21"/>
      <c r="GJ1139" s="21"/>
      <c r="GK1139" s="21"/>
      <c r="GL1139" s="21"/>
      <c r="GM1139" s="21"/>
      <c r="GN1139" s="21"/>
      <c r="GO1139" s="21"/>
      <c r="GP1139" s="21"/>
      <c r="GQ1139" s="21"/>
      <c r="GR1139" s="21"/>
      <c r="GS1139" s="21"/>
      <c r="GT1139" s="21"/>
      <c r="GU1139" s="21"/>
      <c r="GV1139" s="21"/>
      <c r="GW1139" s="21"/>
      <c r="GX1139" s="21"/>
      <c r="GY1139" s="21"/>
      <c r="GZ1139" s="21"/>
      <c r="HA1139" s="21"/>
      <c r="HB1139" s="21"/>
      <c r="HC1139" s="21"/>
      <c r="HD1139" s="21"/>
      <c r="HE1139" s="21"/>
      <c r="HF1139" s="21"/>
      <c r="HG1139" s="21"/>
      <c r="HH1139" s="21"/>
      <c r="HI1139" s="21"/>
      <c r="HJ1139" s="21"/>
      <c r="HK1139" s="21"/>
      <c r="HL1139" s="21"/>
      <c r="HM1139" s="21"/>
      <c r="HN1139" s="21"/>
      <c r="HO1139" s="21"/>
      <c r="HP1139" s="21"/>
      <c r="HQ1139" s="21"/>
      <c r="HR1139" s="21"/>
      <c r="HS1139" s="21"/>
      <c r="HT1139" s="21"/>
      <c r="HU1139" s="21"/>
      <c r="HV1139" s="21"/>
      <c r="HW1139" s="21"/>
      <c r="HX1139" s="21"/>
      <c r="HY1139" s="21"/>
      <c r="HZ1139" s="21"/>
      <c r="IA1139" s="21"/>
      <c r="IB1139" s="21"/>
      <c r="IC1139" s="21"/>
      <c r="ID1139" s="21"/>
      <c r="IE1139" s="21"/>
      <c r="IF1139" s="21"/>
      <c r="IG1139" s="21"/>
      <c r="IH1139" s="21"/>
      <c r="II1139" s="21"/>
      <c r="IJ1139" s="21"/>
      <c r="IK1139" s="21"/>
      <c r="IL1139" s="21"/>
      <c r="IM1139" s="21"/>
      <c r="IN1139" s="21"/>
      <c r="IO1139" s="21"/>
      <c r="IP1139" s="21"/>
      <c r="IQ1139" s="21"/>
      <c r="IR1139" s="21"/>
      <c r="IS1139" s="21"/>
      <c r="IT1139" s="21"/>
      <c r="IU1139" s="21"/>
      <c r="IV1139" s="21"/>
      <c r="IW1139" s="21"/>
      <c r="IX1139" s="21"/>
      <c r="IY1139" s="21"/>
      <c r="IZ1139" s="21"/>
      <c r="JA1139" s="21"/>
      <c r="JB1139" s="21"/>
      <c r="JC1139" s="21"/>
      <c r="JD1139" s="21"/>
      <c r="JE1139" s="21"/>
      <c r="JF1139" s="21"/>
      <c r="JG1139" s="28"/>
      <c r="JH1139" s="21"/>
      <c r="JI1139" s="21"/>
      <c r="JJ1139" s="21"/>
      <c r="JK1139" s="21"/>
      <c r="JL1139" s="21"/>
      <c r="JM1139" s="21"/>
      <c r="JN1139" s="21"/>
      <c r="JO1139" s="21"/>
      <c r="JP1139" s="21"/>
      <c r="JQ1139" s="21"/>
      <c r="JR1139" s="21"/>
      <c r="JS1139" s="21"/>
      <c r="JT1139" s="21"/>
      <c r="JU1139" s="21"/>
      <c r="JV1139" s="21"/>
      <c r="JW1139" s="21"/>
      <c r="JX1139" s="21"/>
      <c r="JY1139" s="21"/>
      <c r="JZ1139" s="21"/>
      <c r="KA1139" s="21"/>
      <c r="KB1139" s="28"/>
    </row>
    <row r="1140" spans="2:288" ht="15" customHeight="1" x14ac:dyDescent="0.25">
      <c r="B1140" s="1590" t="s">
        <v>1863</v>
      </c>
      <c r="C1140" s="1588" t="str">
        <v/>
      </c>
      <c r="D1140" s="1588" t="str">
        <v/>
      </c>
      <c r="E1140" s="1588" t="str">
        <v/>
      </c>
      <c r="F1140" s="1588" t="str">
        <v/>
      </c>
      <c r="G1140" s="1588" t="str">
        <v/>
      </c>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8"/>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8"/>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c r="GI1140" s="21"/>
      <c r="GJ1140" s="21"/>
      <c r="GK1140" s="21"/>
      <c r="GL1140" s="21"/>
      <c r="GM1140" s="21"/>
      <c r="GN1140" s="21"/>
      <c r="GO1140" s="21"/>
      <c r="GP1140" s="21"/>
      <c r="GQ1140" s="21"/>
      <c r="GR1140" s="21"/>
      <c r="GS1140" s="21"/>
      <c r="GT1140" s="21"/>
      <c r="GU1140" s="21"/>
      <c r="GV1140" s="21"/>
      <c r="GW1140" s="21"/>
      <c r="GX1140" s="21"/>
      <c r="GY1140" s="21"/>
      <c r="GZ1140" s="21"/>
      <c r="HA1140" s="21"/>
      <c r="HB1140" s="21"/>
      <c r="HC1140" s="21"/>
      <c r="HD1140" s="21"/>
      <c r="HE1140" s="21"/>
      <c r="HF1140" s="21"/>
      <c r="HG1140" s="21"/>
      <c r="HH1140" s="21"/>
      <c r="HI1140" s="21"/>
      <c r="HJ1140" s="21"/>
      <c r="HK1140" s="21"/>
      <c r="HL1140" s="21"/>
      <c r="HM1140" s="21"/>
      <c r="HN1140" s="21"/>
      <c r="HO1140" s="21"/>
      <c r="HP1140" s="21"/>
      <c r="HQ1140" s="21"/>
      <c r="HR1140" s="21"/>
      <c r="HS1140" s="21"/>
      <c r="HT1140" s="21"/>
      <c r="HU1140" s="21"/>
      <c r="HV1140" s="21"/>
      <c r="HW1140" s="21"/>
      <c r="HX1140" s="21"/>
      <c r="HY1140" s="21"/>
      <c r="HZ1140" s="21"/>
      <c r="IA1140" s="21"/>
      <c r="IB1140" s="21"/>
      <c r="IC1140" s="21"/>
      <c r="ID1140" s="21"/>
      <c r="IE1140" s="21"/>
      <c r="IF1140" s="21"/>
      <c r="IG1140" s="21"/>
      <c r="IH1140" s="21"/>
      <c r="II1140" s="21"/>
      <c r="IJ1140" s="21"/>
      <c r="IK1140" s="21"/>
      <c r="IL1140" s="21"/>
      <c r="IM1140" s="21"/>
      <c r="IN1140" s="21"/>
      <c r="IO1140" s="21"/>
      <c r="IP1140" s="21"/>
      <c r="IQ1140" s="21"/>
      <c r="IR1140" s="21"/>
      <c r="IS1140" s="21"/>
      <c r="IT1140" s="21"/>
      <c r="IU1140" s="21"/>
      <c r="IV1140" s="21"/>
      <c r="IW1140" s="21"/>
      <c r="IX1140" s="21"/>
      <c r="IY1140" s="21"/>
      <c r="IZ1140" s="21"/>
      <c r="JA1140" s="21"/>
      <c r="JB1140" s="21"/>
      <c r="JC1140" s="21"/>
      <c r="JD1140" s="21"/>
      <c r="JE1140" s="21"/>
      <c r="JF1140" s="21"/>
      <c r="JG1140" s="28"/>
      <c r="JH1140" s="21"/>
      <c r="JI1140" s="21"/>
      <c r="JJ1140" s="21"/>
      <c r="JK1140" s="21"/>
      <c r="JL1140" s="21"/>
      <c r="JM1140" s="21"/>
      <c r="JN1140" s="21"/>
      <c r="JO1140" s="21"/>
      <c r="JP1140" s="21"/>
      <c r="JQ1140" s="21"/>
      <c r="JR1140" s="21"/>
      <c r="JS1140" s="21"/>
      <c r="JT1140" s="21"/>
      <c r="JU1140" s="21"/>
      <c r="JV1140" s="21"/>
      <c r="JW1140" s="21"/>
      <c r="JX1140" s="21"/>
      <c r="JY1140" s="21"/>
      <c r="JZ1140" s="21"/>
      <c r="KA1140" s="21"/>
      <c r="KB1140" s="28"/>
    </row>
    <row r="1141" spans="2:288" ht="15" customHeight="1" x14ac:dyDescent="0.25">
      <c r="B1141" s="1590" t="s">
        <v>1864</v>
      </c>
      <c r="C1141" s="1588" t="str">
        <v/>
      </c>
      <c r="D1141" s="1588" t="str">
        <v/>
      </c>
      <c r="E1141" s="1588" t="str">
        <v/>
      </c>
      <c r="F1141" s="1588" t="str">
        <v/>
      </c>
      <c r="G1141" s="1588" t="str">
        <v/>
      </c>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8"/>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8"/>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1"/>
      <c r="GK1141" s="21"/>
      <c r="GL1141" s="21"/>
      <c r="GM1141" s="21"/>
      <c r="GN1141" s="21"/>
      <c r="GO1141" s="21"/>
      <c r="GP1141" s="21"/>
      <c r="GQ1141" s="21"/>
      <c r="GR1141" s="21"/>
      <c r="GS1141" s="21"/>
      <c r="GT1141" s="21"/>
      <c r="GU1141" s="21"/>
      <c r="GV1141" s="21"/>
      <c r="GW1141" s="21"/>
      <c r="GX1141" s="21"/>
      <c r="GY1141" s="21"/>
      <c r="GZ1141" s="21"/>
      <c r="HA1141" s="21"/>
      <c r="HB1141" s="21"/>
      <c r="HC1141" s="21"/>
      <c r="HD1141" s="21"/>
      <c r="HE1141" s="21"/>
      <c r="HF1141" s="21"/>
      <c r="HG1141" s="21"/>
      <c r="HH1141" s="21"/>
      <c r="HI1141" s="21"/>
      <c r="HJ1141" s="21"/>
      <c r="HK1141" s="21"/>
      <c r="HL1141" s="21"/>
      <c r="HM1141" s="21"/>
      <c r="HN1141" s="21"/>
      <c r="HO1141" s="21"/>
      <c r="HP1141" s="21"/>
      <c r="HQ1141" s="21"/>
      <c r="HR1141" s="21"/>
      <c r="HS1141" s="21"/>
      <c r="HT1141" s="21"/>
      <c r="HU1141" s="21"/>
      <c r="HV1141" s="21"/>
      <c r="HW1141" s="21"/>
      <c r="HX1141" s="21"/>
      <c r="HY1141" s="21"/>
      <c r="HZ1141" s="21"/>
      <c r="IA1141" s="21"/>
      <c r="IB1141" s="21"/>
      <c r="IC1141" s="21"/>
      <c r="ID1141" s="21"/>
      <c r="IE1141" s="21"/>
      <c r="IF1141" s="21"/>
      <c r="IG1141" s="21"/>
      <c r="IH1141" s="21"/>
      <c r="II1141" s="21"/>
      <c r="IJ1141" s="21"/>
      <c r="IK1141" s="21"/>
      <c r="IL1141" s="21"/>
      <c r="IM1141" s="21"/>
      <c r="IN1141" s="21"/>
      <c r="IO1141" s="21"/>
      <c r="IP1141" s="21"/>
      <c r="IQ1141" s="21"/>
      <c r="IR1141" s="21"/>
      <c r="IS1141" s="21"/>
      <c r="IT1141" s="21"/>
      <c r="IU1141" s="21"/>
      <c r="IV1141" s="21"/>
      <c r="IW1141" s="21"/>
      <c r="IX1141" s="21"/>
      <c r="IY1141" s="21"/>
      <c r="IZ1141" s="21"/>
      <c r="JA1141" s="21"/>
      <c r="JB1141" s="21"/>
      <c r="JC1141" s="21"/>
      <c r="JD1141" s="21"/>
      <c r="JE1141" s="21"/>
      <c r="JF1141" s="21"/>
      <c r="JG1141" s="28"/>
      <c r="JH1141" s="21"/>
      <c r="JI1141" s="21"/>
      <c r="JJ1141" s="21"/>
      <c r="JK1141" s="21"/>
      <c r="JL1141" s="21"/>
      <c r="JM1141" s="21"/>
      <c r="JN1141" s="21"/>
      <c r="JO1141" s="21"/>
      <c r="JP1141" s="21"/>
      <c r="JQ1141" s="21"/>
      <c r="JR1141" s="21"/>
      <c r="JS1141" s="21"/>
      <c r="JT1141" s="21"/>
      <c r="JU1141" s="21"/>
      <c r="JV1141" s="21"/>
      <c r="JW1141" s="21"/>
      <c r="JX1141" s="21"/>
      <c r="JY1141" s="21"/>
      <c r="JZ1141" s="21"/>
      <c r="KA1141" s="21"/>
      <c r="KB1141" s="28"/>
    </row>
    <row r="1142" spans="2:288" ht="15" customHeight="1" x14ac:dyDescent="0.25">
      <c r="B1142" s="1590" t="s">
        <v>1865</v>
      </c>
      <c r="C1142" s="1588" t="str">
        <v/>
      </c>
      <c r="D1142" s="1588" t="str">
        <v/>
      </c>
      <c r="E1142" s="1588" t="str">
        <v/>
      </c>
      <c r="F1142" s="1588" t="str">
        <v/>
      </c>
      <c r="G1142" s="1588" t="str">
        <v/>
      </c>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8"/>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8"/>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c r="GI1142" s="21"/>
      <c r="GJ1142" s="21"/>
      <c r="GK1142" s="21"/>
      <c r="GL1142" s="21"/>
      <c r="GM1142" s="21"/>
      <c r="GN1142" s="21"/>
      <c r="GO1142" s="21"/>
      <c r="GP1142" s="21"/>
      <c r="GQ1142" s="21"/>
      <c r="GR1142" s="21"/>
      <c r="GS1142" s="21"/>
      <c r="GT1142" s="21"/>
      <c r="GU1142" s="21"/>
      <c r="GV1142" s="21"/>
      <c r="GW1142" s="21"/>
      <c r="GX1142" s="21"/>
      <c r="GY1142" s="21"/>
      <c r="GZ1142" s="21"/>
      <c r="HA1142" s="21"/>
      <c r="HB1142" s="21"/>
      <c r="HC1142" s="21"/>
      <c r="HD1142" s="21"/>
      <c r="HE1142" s="21"/>
      <c r="HF1142" s="21"/>
      <c r="HG1142" s="21"/>
      <c r="HH1142" s="21"/>
      <c r="HI1142" s="21"/>
      <c r="HJ1142" s="21"/>
      <c r="HK1142" s="21"/>
      <c r="HL1142" s="21"/>
      <c r="HM1142" s="21"/>
      <c r="HN1142" s="21"/>
      <c r="HO1142" s="21"/>
      <c r="HP1142" s="21"/>
      <c r="HQ1142" s="21"/>
      <c r="HR1142" s="21"/>
      <c r="HS1142" s="21"/>
      <c r="HT1142" s="21"/>
      <c r="HU1142" s="21"/>
      <c r="HV1142" s="21"/>
      <c r="HW1142" s="21"/>
      <c r="HX1142" s="21"/>
      <c r="HY1142" s="21"/>
      <c r="HZ1142" s="21"/>
      <c r="IA1142" s="21"/>
      <c r="IB1142" s="21"/>
      <c r="IC1142" s="21"/>
      <c r="ID1142" s="21"/>
      <c r="IE1142" s="21"/>
      <c r="IF1142" s="21"/>
      <c r="IG1142" s="21"/>
      <c r="IH1142" s="21"/>
      <c r="II1142" s="21"/>
      <c r="IJ1142" s="21"/>
      <c r="IK1142" s="21"/>
      <c r="IL1142" s="21"/>
      <c r="IM1142" s="21"/>
      <c r="IN1142" s="21"/>
      <c r="IO1142" s="21"/>
      <c r="IP1142" s="21"/>
      <c r="IQ1142" s="21"/>
      <c r="IR1142" s="21"/>
      <c r="IS1142" s="21"/>
      <c r="IT1142" s="21"/>
      <c r="IU1142" s="21"/>
      <c r="IV1142" s="21"/>
      <c r="IW1142" s="21"/>
      <c r="IX1142" s="21"/>
      <c r="IY1142" s="21"/>
      <c r="IZ1142" s="21"/>
      <c r="JA1142" s="21"/>
      <c r="JB1142" s="21"/>
      <c r="JC1142" s="21"/>
      <c r="JD1142" s="21"/>
      <c r="JE1142" s="21"/>
      <c r="JF1142" s="21"/>
      <c r="JG1142" s="28"/>
      <c r="JH1142" s="21"/>
      <c r="JI1142" s="21"/>
      <c r="JJ1142" s="21"/>
      <c r="JK1142" s="21"/>
      <c r="JL1142" s="21"/>
      <c r="JM1142" s="21"/>
      <c r="JN1142" s="21"/>
      <c r="JO1142" s="21"/>
      <c r="JP1142" s="21"/>
      <c r="JQ1142" s="21"/>
      <c r="JR1142" s="21"/>
      <c r="JS1142" s="21"/>
      <c r="JT1142" s="21"/>
      <c r="JU1142" s="21"/>
      <c r="JV1142" s="21"/>
      <c r="JW1142" s="21"/>
      <c r="JX1142" s="21"/>
      <c r="JY1142" s="21"/>
      <c r="JZ1142" s="21"/>
      <c r="KA1142" s="21"/>
      <c r="KB1142" s="28"/>
    </row>
    <row r="1143" spans="2:288" ht="15" customHeight="1" x14ac:dyDescent="0.25">
      <c r="B1143" s="1590" t="s">
        <v>1866</v>
      </c>
      <c r="C1143" s="1588" t="str">
        <v/>
      </c>
      <c r="D1143" s="1588" t="str">
        <v/>
      </c>
      <c r="E1143" s="1588" t="str">
        <v/>
      </c>
      <c r="F1143" s="1588" t="str">
        <v/>
      </c>
      <c r="G1143" s="1588" t="str">
        <v/>
      </c>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8"/>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8"/>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1"/>
      <c r="GK1143" s="21"/>
      <c r="GL1143" s="21"/>
      <c r="GM1143" s="21"/>
      <c r="GN1143" s="21"/>
      <c r="GO1143" s="21"/>
      <c r="GP1143" s="21"/>
      <c r="GQ1143" s="21"/>
      <c r="GR1143" s="21"/>
      <c r="GS1143" s="21"/>
      <c r="GT1143" s="21"/>
      <c r="GU1143" s="21"/>
      <c r="GV1143" s="21"/>
      <c r="GW1143" s="21"/>
      <c r="GX1143" s="21"/>
      <c r="GY1143" s="21"/>
      <c r="GZ1143" s="21"/>
      <c r="HA1143" s="21"/>
      <c r="HB1143" s="21"/>
      <c r="HC1143" s="21"/>
      <c r="HD1143" s="21"/>
      <c r="HE1143" s="21"/>
      <c r="HF1143" s="21"/>
      <c r="HG1143" s="21"/>
      <c r="HH1143" s="21"/>
      <c r="HI1143" s="21"/>
      <c r="HJ1143" s="21"/>
      <c r="HK1143" s="21"/>
      <c r="HL1143" s="21"/>
      <c r="HM1143" s="21"/>
      <c r="HN1143" s="21"/>
      <c r="HO1143" s="21"/>
      <c r="HP1143" s="21"/>
      <c r="HQ1143" s="21"/>
      <c r="HR1143" s="21"/>
      <c r="HS1143" s="21"/>
      <c r="HT1143" s="21"/>
      <c r="HU1143" s="21"/>
      <c r="HV1143" s="21"/>
      <c r="HW1143" s="21"/>
      <c r="HX1143" s="21"/>
      <c r="HY1143" s="21"/>
      <c r="HZ1143" s="21"/>
      <c r="IA1143" s="21"/>
      <c r="IB1143" s="21"/>
      <c r="IC1143" s="21"/>
      <c r="ID1143" s="21"/>
      <c r="IE1143" s="21"/>
      <c r="IF1143" s="21"/>
      <c r="IG1143" s="21"/>
      <c r="IH1143" s="21"/>
      <c r="II1143" s="21"/>
      <c r="IJ1143" s="21"/>
      <c r="IK1143" s="21"/>
      <c r="IL1143" s="21"/>
      <c r="IM1143" s="21"/>
      <c r="IN1143" s="21"/>
      <c r="IO1143" s="21"/>
      <c r="IP1143" s="21"/>
      <c r="IQ1143" s="21"/>
      <c r="IR1143" s="21"/>
      <c r="IS1143" s="21"/>
      <c r="IT1143" s="21"/>
      <c r="IU1143" s="21"/>
      <c r="IV1143" s="21"/>
      <c r="IW1143" s="21"/>
      <c r="IX1143" s="21"/>
      <c r="IY1143" s="21"/>
      <c r="IZ1143" s="21"/>
      <c r="JA1143" s="21"/>
      <c r="JB1143" s="21"/>
      <c r="JC1143" s="21"/>
      <c r="JD1143" s="21"/>
      <c r="JE1143" s="21"/>
      <c r="JF1143" s="21"/>
      <c r="JG1143" s="28"/>
      <c r="JH1143" s="21"/>
      <c r="JI1143" s="21"/>
      <c r="JJ1143" s="21"/>
      <c r="JK1143" s="21"/>
      <c r="JL1143" s="21"/>
      <c r="JM1143" s="21"/>
      <c r="JN1143" s="21"/>
      <c r="JO1143" s="21"/>
      <c r="JP1143" s="21"/>
      <c r="JQ1143" s="21"/>
      <c r="JR1143" s="21"/>
      <c r="JS1143" s="21"/>
      <c r="JT1143" s="21"/>
      <c r="JU1143" s="21"/>
      <c r="JV1143" s="21"/>
      <c r="JW1143" s="21"/>
      <c r="JX1143" s="21"/>
      <c r="JY1143" s="21"/>
      <c r="JZ1143" s="21"/>
      <c r="KA1143" s="21"/>
      <c r="KB1143" s="28"/>
    </row>
    <row r="1144" spans="2:288" ht="15" customHeight="1" x14ac:dyDescent="0.25">
      <c r="B1144" s="1590" t="s">
        <v>1867</v>
      </c>
      <c r="C1144" s="1588" t="str">
        <v/>
      </c>
      <c r="D1144" s="1588" t="str">
        <v/>
      </c>
      <c r="E1144" s="1588" t="str">
        <v/>
      </c>
      <c r="F1144" s="1588" t="str">
        <v/>
      </c>
      <c r="G1144" s="1588" t="str">
        <v/>
      </c>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8"/>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8"/>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c r="GI1144" s="21"/>
      <c r="GJ1144" s="21"/>
      <c r="GK1144" s="21"/>
      <c r="GL1144" s="21"/>
      <c r="GM1144" s="21"/>
      <c r="GN1144" s="21"/>
      <c r="GO1144" s="21"/>
      <c r="GP1144" s="21"/>
      <c r="GQ1144" s="21"/>
      <c r="GR1144" s="21"/>
      <c r="GS1144" s="21"/>
      <c r="GT1144" s="21"/>
      <c r="GU1144" s="21"/>
      <c r="GV1144" s="21"/>
      <c r="GW1144" s="21"/>
      <c r="GX1144" s="21"/>
      <c r="GY1144" s="21"/>
      <c r="GZ1144" s="21"/>
      <c r="HA1144" s="21"/>
      <c r="HB1144" s="21"/>
      <c r="HC1144" s="21"/>
      <c r="HD1144" s="21"/>
      <c r="HE1144" s="21"/>
      <c r="HF1144" s="21"/>
      <c r="HG1144" s="21"/>
      <c r="HH1144" s="21"/>
      <c r="HI1144" s="21"/>
      <c r="HJ1144" s="21"/>
      <c r="HK1144" s="21"/>
      <c r="HL1144" s="21"/>
      <c r="HM1144" s="21"/>
      <c r="HN1144" s="21"/>
      <c r="HO1144" s="21"/>
      <c r="HP1144" s="21"/>
      <c r="HQ1144" s="21"/>
      <c r="HR1144" s="21"/>
      <c r="HS1144" s="21"/>
      <c r="HT1144" s="21"/>
      <c r="HU1144" s="21"/>
      <c r="HV1144" s="21"/>
      <c r="HW1144" s="21"/>
      <c r="HX1144" s="21"/>
      <c r="HY1144" s="21"/>
      <c r="HZ1144" s="21"/>
      <c r="IA1144" s="21"/>
      <c r="IB1144" s="21"/>
      <c r="IC1144" s="21"/>
      <c r="ID1144" s="21"/>
      <c r="IE1144" s="21"/>
      <c r="IF1144" s="21"/>
      <c r="IG1144" s="21"/>
      <c r="IH1144" s="21"/>
      <c r="II1144" s="21"/>
      <c r="IJ1144" s="21"/>
      <c r="IK1144" s="21"/>
      <c r="IL1144" s="21"/>
      <c r="IM1144" s="21"/>
      <c r="IN1144" s="21"/>
      <c r="IO1144" s="21"/>
      <c r="IP1144" s="21"/>
      <c r="IQ1144" s="21"/>
      <c r="IR1144" s="21"/>
      <c r="IS1144" s="21"/>
      <c r="IT1144" s="21"/>
      <c r="IU1144" s="21"/>
      <c r="IV1144" s="21"/>
      <c r="IW1144" s="21"/>
      <c r="IX1144" s="21"/>
      <c r="IY1144" s="21"/>
      <c r="IZ1144" s="21"/>
      <c r="JA1144" s="21"/>
      <c r="JB1144" s="21"/>
      <c r="JC1144" s="21"/>
      <c r="JD1144" s="21"/>
      <c r="JE1144" s="21"/>
      <c r="JF1144" s="21"/>
      <c r="JG1144" s="28"/>
      <c r="JH1144" s="21"/>
      <c r="JI1144" s="21"/>
      <c r="JJ1144" s="21"/>
      <c r="JK1144" s="21"/>
      <c r="JL1144" s="21"/>
      <c r="JM1144" s="21"/>
      <c r="JN1144" s="21"/>
      <c r="JO1144" s="21"/>
      <c r="JP1144" s="21"/>
      <c r="JQ1144" s="21"/>
      <c r="JR1144" s="21"/>
      <c r="JS1144" s="21"/>
      <c r="JT1144" s="21"/>
      <c r="JU1144" s="21"/>
      <c r="JV1144" s="21"/>
      <c r="JW1144" s="21"/>
      <c r="JX1144" s="21"/>
      <c r="JY1144" s="21"/>
      <c r="JZ1144" s="21"/>
      <c r="KA1144" s="21"/>
      <c r="KB1144" s="28"/>
    </row>
    <row r="1145" spans="2:288" ht="15" customHeight="1" x14ac:dyDescent="0.25">
      <c r="B1145" s="1590" t="s">
        <v>1868</v>
      </c>
      <c r="C1145" s="1588" t="str">
        <v/>
      </c>
      <c r="D1145" s="1588" t="str">
        <v/>
      </c>
      <c r="E1145" s="1588" t="str">
        <v/>
      </c>
      <c r="F1145" s="1588" t="str">
        <v/>
      </c>
      <c r="G1145" s="1588" t="str">
        <v/>
      </c>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8"/>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8"/>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c r="GI1145" s="21"/>
      <c r="GJ1145" s="21"/>
      <c r="GK1145" s="21"/>
      <c r="GL1145" s="21"/>
      <c r="GM1145" s="21"/>
      <c r="GN1145" s="21"/>
      <c r="GO1145" s="21"/>
      <c r="GP1145" s="21"/>
      <c r="GQ1145" s="21"/>
      <c r="GR1145" s="21"/>
      <c r="GS1145" s="21"/>
      <c r="GT1145" s="21"/>
      <c r="GU1145" s="21"/>
      <c r="GV1145" s="21"/>
      <c r="GW1145" s="21"/>
      <c r="GX1145" s="21"/>
      <c r="GY1145" s="21"/>
      <c r="GZ1145" s="21"/>
      <c r="HA1145" s="21"/>
      <c r="HB1145" s="21"/>
      <c r="HC1145" s="21"/>
      <c r="HD1145" s="21"/>
      <c r="HE1145" s="21"/>
      <c r="HF1145" s="21"/>
      <c r="HG1145" s="21"/>
      <c r="HH1145" s="21"/>
      <c r="HI1145" s="21"/>
      <c r="HJ1145" s="21"/>
      <c r="HK1145" s="21"/>
      <c r="HL1145" s="21"/>
      <c r="HM1145" s="21"/>
      <c r="HN1145" s="21"/>
      <c r="HO1145" s="21"/>
      <c r="HP1145" s="21"/>
      <c r="HQ1145" s="21"/>
      <c r="HR1145" s="21"/>
      <c r="HS1145" s="21"/>
      <c r="HT1145" s="21"/>
      <c r="HU1145" s="21"/>
      <c r="HV1145" s="21"/>
      <c r="HW1145" s="21"/>
      <c r="HX1145" s="21"/>
      <c r="HY1145" s="21"/>
      <c r="HZ1145" s="21"/>
      <c r="IA1145" s="21"/>
      <c r="IB1145" s="21"/>
      <c r="IC1145" s="21"/>
      <c r="ID1145" s="21"/>
      <c r="IE1145" s="21"/>
      <c r="IF1145" s="21"/>
      <c r="IG1145" s="21"/>
      <c r="IH1145" s="21"/>
      <c r="II1145" s="21"/>
      <c r="IJ1145" s="21"/>
      <c r="IK1145" s="21"/>
      <c r="IL1145" s="21"/>
      <c r="IM1145" s="21"/>
      <c r="IN1145" s="21"/>
      <c r="IO1145" s="21"/>
      <c r="IP1145" s="21"/>
      <c r="IQ1145" s="21"/>
      <c r="IR1145" s="21"/>
      <c r="IS1145" s="21"/>
      <c r="IT1145" s="21"/>
      <c r="IU1145" s="21"/>
      <c r="IV1145" s="21"/>
      <c r="IW1145" s="21"/>
      <c r="IX1145" s="21"/>
      <c r="IY1145" s="21"/>
      <c r="IZ1145" s="21"/>
      <c r="JA1145" s="21"/>
      <c r="JB1145" s="21"/>
      <c r="JC1145" s="21"/>
      <c r="JD1145" s="21"/>
      <c r="JE1145" s="21"/>
      <c r="JF1145" s="21"/>
      <c r="JG1145" s="28"/>
      <c r="JH1145" s="21"/>
      <c r="JI1145" s="21"/>
      <c r="JJ1145" s="21"/>
      <c r="JK1145" s="21"/>
      <c r="JL1145" s="21"/>
      <c r="JM1145" s="21"/>
      <c r="JN1145" s="21"/>
      <c r="JO1145" s="21"/>
      <c r="JP1145" s="21"/>
      <c r="JQ1145" s="21"/>
      <c r="JR1145" s="21"/>
      <c r="JS1145" s="21"/>
      <c r="JT1145" s="21"/>
      <c r="JU1145" s="21"/>
      <c r="JV1145" s="21"/>
      <c r="JW1145" s="21"/>
      <c r="JX1145" s="21"/>
      <c r="JY1145" s="21"/>
      <c r="JZ1145" s="21"/>
      <c r="KA1145" s="21"/>
      <c r="KB1145" s="28"/>
    </row>
    <row r="1146" spans="2:288" ht="15" customHeight="1" x14ac:dyDescent="0.25">
      <c r="B1146" s="1590" t="s">
        <v>1869</v>
      </c>
      <c r="C1146" s="1588" t="str">
        <v/>
      </c>
      <c r="D1146" s="1588" t="str">
        <v/>
      </c>
      <c r="E1146" s="1588" t="str">
        <v/>
      </c>
      <c r="F1146" s="1588" t="str">
        <v/>
      </c>
      <c r="G1146" s="1588" t="str">
        <v/>
      </c>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8"/>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8"/>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c r="GI1146" s="21"/>
      <c r="GJ1146" s="21"/>
      <c r="GK1146" s="21"/>
      <c r="GL1146" s="21"/>
      <c r="GM1146" s="21"/>
      <c r="GN1146" s="21"/>
      <c r="GO1146" s="21"/>
      <c r="GP1146" s="21"/>
      <c r="GQ1146" s="21"/>
      <c r="GR1146" s="21"/>
      <c r="GS1146" s="21"/>
      <c r="GT1146" s="21"/>
      <c r="GU1146" s="21"/>
      <c r="GV1146" s="21"/>
      <c r="GW1146" s="21"/>
      <c r="GX1146" s="21"/>
      <c r="GY1146" s="21"/>
      <c r="GZ1146" s="21"/>
      <c r="HA1146" s="21"/>
      <c r="HB1146" s="21"/>
      <c r="HC1146" s="21"/>
      <c r="HD1146" s="21"/>
      <c r="HE1146" s="21"/>
      <c r="HF1146" s="21"/>
      <c r="HG1146" s="21"/>
      <c r="HH1146" s="21"/>
      <c r="HI1146" s="21"/>
      <c r="HJ1146" s="21"/>
      <c r="HK1146" s="21"/>
      <c r="HL1146" s="21"/>
      <c r="HM1146" s="21"/>
      <c r="HN1146" s="21"/>
      <c r="HO1146" s="21"/>
      <c r="HP1146" s="21"/>
      <c r="HQ1146" s="21"/>
      <c r="HR1146" s="21"/>
      <c r="HS1146" s="21"/>
      <c r="HT1146" s="21"/>
      <c r="HU1146" s="21"/>
      <c r="HV1146" s="21"/>
      <c r="HW1146" s="21"/>
      <c r="HX1146" s="21"/>
      <c r="HY1146" s="21"/>
      <c r="HZ1146" s="21"/>
      <c r="IA1146" s="21"/>
      <c r="IB1146" s="21"/>
      <c r="IC1146" s="21"/>
      <c r="ID1146" s="21"/>
      <c r="IE1146" s="21"/>
      <c r="IF1146" s="21"/>
      <c r="IG1146" s="21"/>
      <c r="IH1146" s="21"/>
      <c r="II1146" s="21"/>
      <c r="IJ1146" s="21"/>
      <c r="IK1146" s="21"/>
      <c r="IL1146" s="21"/>
      <c r="IM1146" s="21"/>
      <c r="IN1146" s="21"/>
      <c r="IO1146" s="21"/>
      <c r="IP1146" s="21"/>
      <c r="IQ1146" s="21"/>
      <c r="IR1146" s="21"/>
      <c r="IS1146" s="21"/>
      <c r="IT1146" s="21"/>
      <c r="IU1146" s="21"/>
      <c r="IV1146" s="21"/>
      <c r="IW1146" s="21"/>
      <c r="IX1146" s="21"/>
      <c r="IY1146" s="21"/>
      <c r="IZ1146" s="21"/>
      <c r="JA1146" s="21"/>
      <c r="JB1146" s="21"/>
      <c r="JC1146" s="21"/>
      <c r="JD1146" s="21"/>
      <c r="JE1146" s="21"/>
      <c r="JF1146" s="21"/>
      <c r="JG1146" s="28"/>
      <c r="JH1146" s="21"/>
      <c r="JI1146" s="21"/>
      <c r="JJ1146" s="21"/>
      <c r="JK1146" s="21"/>
      <c r="JL1146" s="21"/>
      <c r="JM1146" s="21"/>
      <c r="JN1146" s="21"/>
      <c r="JO1146" s="21"/>
      <c r="JP1146" s="21"/>
      <c r="JQ1146" s="21"/>
      <c r="JR1146" s="21"/>
      <c r="JS1146" s="21"/>
      <c r="JT1146" s="21"/>
      <c r="JU1146" s="21"/>
      <c r="JV1146" s="21"/>
      <c r="JW1146" s="21"/>
      <c r="JX1146" s="21"/>
      <c r="JY1146" s="21"/>
      <c r="JZ1146" s="21"/>
      <c r="KA1146" s="21"/>
      <c r="KB1146" s="28"/>
    </row>
    <row r="1147" spans="2:288" ht="15" customHeight="1" x14ac:dyDescent="0.25">
      <c r="B1147" s="1590" t="s">
        <v>1870</v>
      </c>
      <c r="C1147" s="1588" t="str">
        <v/>
      </c>
      <c r="D1147" s="1588" t="str">
        <v/>
      </c>
      <c r="E1147" s="1588" t="str">
        <v/>
      </c>
      <c r="F1147" s="1588" t="str">
        <v/>
      </c>
      <c r="G1147" s="1588" t="str">
        <v/>
      </c>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8"/>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8"/>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c r="GI1147" s="21"/>
      <c r="GJ1147" s="21"/>
      <c r="GK1147" s="21"/>
      <c r="GL1147" s="21"/>
      <c r="GM1147" s="21"/>
      <c r="GN1147" s="21"/>
      <c r="GO1147" s="21"/>
      <c r="GP1147" s="21"/>
      <c r="GQ1147" s="21"/>
      <c r="GR1147" s="21"/>
      <c r="GS1147" s="21"/>
      <c r="GT1147" s="21"/>
      <c r="GU1147" s="21"/>
      <c r="GV1147" s="21"/>
      <c r="GW1147" s="21"/>
      <c r="GX1147" s="21"/>
      <c r="GY1147" s="21"/>
      <c r="GZ1147" s="21"/>
      <c r="HA1147" s="21"/>
      <c r="HB1147" s="21"/>
      <c r="HC1147" s="21"/>
      <c r="HD1147" s="21"/>
      <c r="HE1147" s="21"/>
      <c r="HF1147" s="21"/>
      <c r="HG1147" s="21"/>
      <c r="HH1147" s="21"/>
      <c r="HI1147" s="21"/>
      <c r="HJ1147" s="21"/>
      <c r="HK1147" s="21"/>
      <c r="HL1147" s="21"/>
      <c r="HM1147" s="21"/>
      <c r="HN1147" s="21"/>
      <c r="HO1147" s="21"/>
      <c r="HP1147" s="21"/>
      <c r="HQ1147" s="21"/>
      <c r="HR1147" s="21"/>
      <c r="HS1147" s="21"/>
      <c r="HT1147" s="21"/>
      <c r="HU1147" s="21"/>
      <c r="HV1147" s="21"/>
      <c r="HW1147" s="21"/>
      <c r="HX1147" s="21"/>
      <c r="HY1147" s="21"/>
      <c r="HZ1147" s="21"/>
      <c r="IA1147" s="21"/>
      <c r="IB1147" s="21"/>
      <c r="IC1147" s="21"/>
      <c r="ID1147" s="21"/>
      <c r="IE1147" s="21"/>
      <c r="IF1147" s="21"/>
      <c r="IG1147" s="21"/>
      <c r="IH1147" s="21"/>
      <c r="II1147" s="21"/>
      <c r="IJ1147" s="21"/>
      <c r="IK1147" s="21"/>
      <c r="IL1147" s="21"/>
      <c r="IM1147" s="21"/>
      <c r="IN1147" s="21"/>
      <c r="IO1147" s="21"/>
      <c r="IP1147" s="21"/>
      <c r="IQ1147" s="21"/>
      <c r="IR1147" s="21"/>
      <c r="IS1147" s="21"/>
      <c r="IT1147" s="21"/>
      <c r="IU1147" s="21"/>
      <c r="IV1147" s="21"/>
      <c r="IW1147" s="21"/>
      <c r="IX1147" s="21"/>
      <c r="IY1147" s="21"/>
      <c r="IZ1147" s="21"/>
      <c r="JA1147" s="21"/>
      <c r="JB1147" s="21"/>
      <c r="JC1147" s="21"/>
      <c r="JD1147" s="21"/>
      <c r="JE1147" s="21"/>
      <c r="JF1147" s="21"/>
      <c r="JG1147" s="28"/>
      <c r="JH1147" s="21"/>
      <c r="JI1147" s="21"/>
      <c r="JJ1147" s="21"/>
      <c r="JK1147" s="21"/>
      <c r="JL1147" s="21"/>
      <c r="JM1147" s="21"/>
      <c r="JN1147" s="21"/>
      <c r="JO1147" s="21"/>
      <c r="JP1147" s="21"/>
      <c r="JQ1147" s="21"/>
      <c r="JR1147" s="21"/>
      <c r="JS1147" s="21"/>
      <c r="JT1147" s="21"/>
      <c r="JU1147" s="21"/>
      <c r="JV1147" s="21"/>
      <c r="JW1147" s="21"/>
      <c r="JX1147" s="21"/>
      <c r="JY1147" s="21"/>
      <c r="JZ1147" s="21"/>
      <c r="KA1147" s="21"/>
      <c r="KB1147" s="28"/>
    </row>
    <row r="1148" spans="2:288" ht="15" customHeight="1" x14ac:dyDescent="0.25">
      <c r="B1148" s="1590" t="s">
        <v>1871</v>
      </c>
      <c r="C1148" s="1588" t="str">
        <v/>
      </c>
      <c r="D1148" s="1588" t="str">
        <v/>
      </c>
      <c r="E1148" s="1588" t="str">
        <v/>
      </c>
      <c r="F1148" s="1588" t="str">
        <v/>
      </c>
      <c r="G1148" s="1588" t="str">
        <v/>
      </c>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8"/>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8"/>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c r="GI1148" s="21"/>
      <c r="GJ1148" s="21"/>
      <c r="GK1148" s="21"/>
      <c r="GL1148" s="21"/>
      <c r="GM1148" s="21"/>
      <c r="GN1148" s="21"/>
      <c r="GO1148" s="21"/>
      <c r="GP1148" s="21"/>
      <c r="GQ1148" s="21"/>
      <c r="GR1148" s="21"/>
      <c r="GS1148" s="21"/>
      <c r="GT1148" s="21"/>
      <c r="GU1148" s="21"/>
      <c r="GV1148" s="21"/>
      <c r="GW1148" s="21"/>
      <c r="GX1148" s="21"/>
      <c r="GY1148" s="21"/>
      <c r="GZ1148" s="21"/>
      <c r="HA1148" s="21"/>
      <c r="HB1148" s="21"/>
      <c r="HC1148" s="21"/>
      <c r="HD1148" s="21"/>
      <c r="HE1148" s="21"/>
      <c r="HF1148" s="21"/>
      <c r="HG1148" s="21"/>
      <c r="HH1148" s="21"/>
      <c r="HI1148" s="21"/>
      <c r="HJ1148" s="21"/>
      <c r="HK1148" s="21"/>
      <c r="HL1148" s="21"/>
      <c r="HM1148" s="21"/>
      <c r="HN1148" s="21"/>
      <c r="HO1148" s="21"/>
      <c r="HP1148" s="21"/>
      <c r="HQ1148" s="21"/>
      <c r="HR1148" s="21"/>
      <c r="HS1148" s="21"/>
      <c r="HT1148" s="21"/>
      <c r="HU1148" s="21"/>
      <c r="HV1148" s="21"/>
      <c r="HW1148" s="21"/>
      <c r="HX1148" s="21"/>
      <c r="HY1148" s="21"/>
      <c r="HZ1148" s="21"/>
      <c r="IA1148" s="21"/>
      <c r="IB1148" s="21"/>
      <c r="IC1148" s="21"/>
      <c r="ID1148" s="21"/>
      <c r="IE1148" s="21"/>
      <c r="IF1148" s="21"/>
      <c r="IG1148" s="21"/>
      <c r="IH1148" s="21"/>
      <c r="II1148" s="21"/>
      <c r="IJ1148" s="21"/>
      <c r="IK1148" s="21"/>
      <c r="IL1148" s="21"/>
      <c r="IM1148" s="21"/>
      <c r="IN1148" s="21"/>
      <c r="IO1148" s="21"/>
      <c r="IP1148" s="21"/>
      <c r="IQ1148" s="21"/>
      <c r="IR1148" s="21"/>
      <c r="IS1148" s="21"/>
      <c r="IT1148" s="21"/>
      <c r="IU1148" s="21"/>
      <c r="IV1148" s="21"/>
      <c r="IW1148" s="21"/>
      <c r="IX1148" s="21"/>
      <c r="IY1148" s="21"/>
      <c r="IZ1148" s="21"/>
      <c r="JA1148" s="21"/>
      <c r="JB1148" s="21"/>
      <c r="JC1148" s="21"/>
      <c r="JD1148" s="21"/>
      <c r="JE1148" s="21"/>
      <c r="JF1148" s="21"/>
      <c r="JG1148" s="28"/>
      <c r="JH1148" s="21"/>
      <c r="JI1148" s="21"/>
      <c r="JJ1148" s="21"/>
      <c r="JK1148" s="21"/>
      <c r="JL1148" s="21"/>
      <c r="JM1148" s="21"/>
      <c r="JN1148" s="21"/>
      <c r="JO1148" s="21"/>
      <c r="JP1148" s="21"/>
      <c r="JQ1148" s="21"/>
      <c r="JR1148" s="21"/>
      <c r="JS1148" s="21"/>
      <c r="JT1148" s="21"/>
      <c r="JU1148" s="21"/>
      <c r="JV1148" s="21"/>
      <c r="JW1148" s="21"/>
      <c r="JX1148" s="21"/>
      <c r="JY1148" s="21"/>
      <c r="JZ1148" s="21"/>
      <c r="KA1148" s="21"/>
      <c r="KB1148" s="28"/>
    </row>
    <row r="1149" spans="2:288" ht="15" customHeight="1" x14ac:dyDescent="0.25">
      <c r="B1149" s="1590" t="s">
        <v>1872</v>
      </c>
      <c r="C1149" s="1588" t="str">
        <v/>
      </c>
      <c r="D1149" s="1588" t="str">
        <v/>
      </c>
      <c r="E1149" s="1588" t="str">
        <v/>
      </c>
      <c r="F1149" s="1588" t="str">
        <v/>
      </c>
      <c r="G1149" s="1588" t="str">
        <v/>
      </c>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8"/>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8"/>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c r="GI1149" s="21"/>
      <c r="GJ1149" s="21"/>
      <c r="GK1149" s="21"/>
      <c r="GL1149" s="21"/>
      <c r="GM1149" s="21"/>
      <c r="GN1149" s="21"/>
      <c r="GO1149" s="21"/>
      <c r="GP1149" s="21"/>
      <c r="GQ1149" s="21"/>
      <c r="GR1149" s="21"/>
      <c r="GS1149" s="21"/>
      <c r="GT1149" s="21"/>
      <c r="GU1149" s="21"/>
      <c r="GV1149" s="21"/>
      <c r="GW1149" s="21"/>
      <c r="GX1149" s="21"/>
      <c r="GY1149" s="21"/>
      <c r="GZ1149" s="21"/>
      <c r="HA1149" s="21"/>
      <c r="HB1149" s="21"/>
      <c r="HC1149" s="21"/>
      <c r="HD1149" s="21"/>
      <c r="HE1149" s="21"/>
      <c r="HF1149" s="21"/>
      <c r="HG1149" s="21"/>
      <c r="HH1149" s="21"/>
      <c r="HI1149" s="21"/>
      <c r="HJ1149" s="21"/>
      <c r="HK1149" s="21"/>
      <c r="HL1149" s="21"/>
      <c r="HM1149" s="21"/>
      <c r="HN1149" s="21"/>
      <c r="HO1149" s="21"/>
      <c r="HP1149" s="21"/>
      <c r="HQ1149" s="21"/>
      <c r="HR1149" s="21"/>
      <c r="HS1149" s="21"/>
      <c r="HT1149" s="21"/>
      <c r="HU1149" s="21"/>
      <c r="HV1149" s="21"/>
      <c r="HW1149" s="21"/>
      <c r="HX1149" s="21"/>
      <c r="HY1149" s="21"/>
      <c r="HZ1149" s="21"/>
      <c r="IA1149" s="21"/>
      <c r="IB1149" s="21"/>
      <c r="IC1149" s="21"/>
      <c r="ID1149" s="21"/>
      <c r="IE1149" s="21"/>
      <c r="IF1149" s="21"/>
      <c r="IG1149" s="21"/>
      <c r="IH1149" s="21"/>
      <c r="II1149" s="21"/>
      <c r="IJ1149" s="21"/>
      <c r="IK1149" s="21"/>
      <c r="IL1149" s="21"/>
      <c r="IM1149" s="21"/>
      <c r="IN1149" s="21"/>
      <c r="IO1149" s="21"/>
      <c r="IP1149" s="21"/>
      <c r="IQ1149" s="21"/>
      <c r="IR1149" s="21"/>
      <c r="IS1149" s="21"/>
      <c r="IT1149" s="21"/>
      <c r="IU1149" s="21"/>
      <c r="IV1149" s="21"/>
      <c r="IW1149" s="21"/>
      <c r="IX1149" s="21"/>
      <c r="IY1149" s="21"/>
      <c r="IZ1149" s="21"/>
      <c r="JA1149" s="21"/>
      <c r="JB1149" s="21"/>
      <c r="JC1149" s="21"/>
      <c r="JD1149" s="21"/>
      <c r="JE1149" s="21"/>
      <c r="JF1149" s="21"/>
      <c r="JG1149" s="28"/>
      <c r="JH1149" s="21"/>
      <c r="JI1149" s="21"/>
      <c r="JJ1149" s="21"/>
      <c r="JK1149" s="21"/>
      <c r="JL1149" s="21"/>
      <c r="JM1149" s="21"/>
      <c r="JN1149" s="21"/>
      <c r="JO1149" s="21"/>
      <c r="JP1149" s="21"/>
      <c r="JQ1149" s="21"/>
      <c r="JR1149" s="21"/>
      <c r="JS1149" s="21"/>
      <c r="JT1149" s="21"/>
      <c r="JU1149" s="21"/>
      <c r="JV1149" s="21"/>
      <c r="JW1149" s="21"/>
      <c r="JX1149" s="21"/>
      <c r="JY1149" s="21"/>
      <c r="JZ1149" s="21"/>
      <c r="KA1149" s="21"/>
      <c r="KB1149" s="28"/>
    </row>
    <row r="1150" spans="2:288" ht="15" customHeight="1" x14ac:dyDescent="0.25">
      <c r="B1150" s="1590" t="s">
        <v>1873</v>
      </c>
      <c r="C1150" s="1588" t="str">
        <v/>
      </c>
      <c r="D1150" s="1588" t="str">
        <v/>
      </c>
      <c r="E1150" s="1588" t="str">
        <v/>
      </c>
      <c r="F1150" s="1588" t="str">
        <v/>
      </c>
      <c r="G1150" s="1588" t="str">
        <v/>
      </c>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8"/>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8"/>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c r="GI1150" s="21"/>
      <c r="GJ1150" s="21"/>
      <c r="GK1150" s="21"/>
      <c r="GL1150" s="21"/>
      <c r="GM1150" s="21"/>
      <c r="GN1150" s="21"/>
      <c r="GO1150" s="21"/>
      <c r="GP1150" s="21"/>
      <c r="GQ1150" s="21"/>
      <c r="GR1150" s="21"/>
      <c r="GS1150" s="21"/>
      <c r="GT1150" s="21"/>
      <c r="GU1150" s="21"/>
      <c r="GV1150" s="21"/>
      <c r="GW1150" s="21"/>
      <c r="GX1150" s="21"/>
      <c r="GY1150" s="21"/>
      <c r="GZ1150" s="21"/>
      <c r="HA1150" s="21"/>
      <c r="HB1150" s="21"/>
      <c r="HC1150" s="21"/>
      <c r="HD1150" s="21"/>
      <c r="HE1150" s="21"/>
      <c r="HF1150" s="21"/>
      <c r="HG1150" s="21"/>
      <c r="HH1150" s="21"/>
      <c r="HI1150" s="21"/>
      <c r="HJ1150" s="21"/>
      <c r="HK1150" s="21"/>
      <c r="HL1150" s="21"/>
      <c r="HM1150" s="21"/>
      <c r="HN1150" s="21"/>
      <c r="HO1150" s="21"/>
      <c r="HP1150" s="21"/>
      <c r="HQ1150" s="21"/>
      <c r="HR1150" s="21"/>
      <c r="HS1150" s="21"/>
      <c r="HT1150" s="21"/>
      <c r="HU1150" s="21"/>
      <c r="HV1150" s="21"/>
      <c r="HW1150" s="21"/>
      <c r="HX1150" s="21"/>
      <c r="HY1150" s="21"/>
      <c r="HZ1150" s="21"/>
      <c r="IA1150" s="21"/>
      <c r="IB1150" s="21"/>
      <c r="IC1150" s="21"/>
      <c r="ID1150" s="21"/>
      <c r="IE1150" s="21"/>
      <c r="IF1150" s="21"/>
      <c r="IG1150" s="21"/>
      <c r="IH1150" s="21"/>
      <c r="II1150" s="21"/>
      <c r="IJ1150" s="21"/>
      <c r="IK1150" s="21"/>
      <c r="IL1150" s="21"/>
      <c r="IM1150" s="21"/>
      <c r="IN1150" s="21"/>
      <c r="IO1150" s="21"/>
      <c r="IP1150" s="21"/>
      <c r="IQ1150" s="21"/>
      <c r="IR1150" s="21"/>
      <c r="IS1150" s="21"/>
      <c r="IT1150" s="21"/>
      <c r="IU1150" s="21"/>
      <c r="IV1150" s="21"/>
      <c r="IW1150" s="21"/>
      <c r="IX1150" s="21"/>
      <c r="IY1150" s="21"/>
      <c r="IZ1150" s="21"/>
      <c r="JA1150" s="21"/>
      <c r="JB1150" s="21"/>
      <c r="JC1150" s="21"/>
      <c r="JD1150" s="21"/>
      <c r="JE1150" s="21"/>
      <c r="JF1150" s="21"/>
      <c r="JG1150" s="28"/>
      <c r="JH1150" s="21"/>
      <c r="JI1150" s="21"/>
      <c r="JJ1150" s="21"/>
      <c r="JK1150" s="21"/>
      <c r="JL1150" s="21"/>
      <c r="JM1150" s="21"/>
      <c r="JN1150" s="21"/>
      <c r="JO1150" s="21"/>
      <c r="JP1150" s="21"/>
      <c r="JQ1150" s="21"/>
      <c r="JR1150" s="21"/>
      <c r="JS1150" s="21"/>
      <c r="JT1150" s="21"/>
      <c r="JU1150" s="21"/>
      <c r="JV1150" s="21"/>
      <c r="JW1150" s="21"/>
      <c r="JX1150" s="21"/>
      <c r="JY1150" s="21"/>
      <c r="JZ1150" s="21"/>
      <c r="KA1150" s="21"/>
      <c r="KB1150" s="28"/>
    </row>
    <row r="1151" spans="2:288" ht="15" customHeight="1" x14ac:dyDescent="0.25">
      <c r="B1151" s="1590" t="s">
        <v>1874</v>
      </c>
      <c r="C1151" s="1588" t="str">
        <v/>
      </c>
      <c r="D1151" s="1588" t="str">
        <v/>
      </c>
      <c r="E1151" s="1588" t="str">
        <v/>
      </c>
      <c r="F1151" s="1588" t="str">
        <v/>
      </c>
      <c r="G1151" s="1588" t="str">
        <v/>
      </c>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8"/>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8"/>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c r="GI1151" s="21"/>
      <c r="GJ1151" s="21"/>
      <c r="GK1151" s="21"/>
      <c r="GL1151" s="21"/>
      <c r="GM1151" s="21"/>
      <c r="GN1151" s="21"/>
      <c r="GO1151" s="21"/>
      <c r="GP1151" s="21"/>
      <c r="GQ1151" s="21"/>
      <c r="GR1151" s="21"/>
      <c r="GS1151" s="21"/>
      <c r="GT1151" s="21"/>
      <c r="GU1151" s="21"/>
      <c r="GV1151" s="21"/>
      <c r="GW1151" s="21"/>
      <c r="GX1151" s="21"/>
      <c r="GY1151" s="21"/>
      <c r="GZ1151" s="21"/>
      <c r="HA1151" s="21"/>
      <c r="HB1151" s="21"/>
      <c r="HC1151" s="21"/>
      <c r="HD1151" s="21"/>
      <c r="HE1151" s="21"/>
      <c r="HF1151" s="21"/>
      <c r="HG1151" s="21"/>
      <c r="HH1151" s="21"/>
      <c r="HI1151" s="21"/>
      <c r="HJ1151" s="21"/>
      <c r="HK1151" s="21"/>
      <c r="HL1151" s="21"/>
      <c r="HM1151" s="21"/>
      <c r="HN1151" s="21"/>
      <c r="HO1151" s="21"/>
      <c r="HP1151" s="21"/>
      <c r="HQ1151" s="21"/>
      <c r="HR1151" s="21"/>
      <c r="HS1151" s="21"/>
      <c r="HT1151" s="21"/>
      <c r="HU1151" s="21"/>
      <c r="HV1151" s="21"/>
      <c r="HW1151" s="21"/>
      <c r="HX1151" s="21"/>
      <c r="HY1151" s="21"/>
      <c r="HZ1151" s="21"/>
      <c r="IA1151" s="21"/>
      <c r="IB1151" s="21"/>
      <c r="IC1151" s="21"/>
      <c r="ID1151" s="21"/>
      <c r="IE1151" s="21"/>
      <c r="IF1151" s="21"/>
      <c r="IG1151" s="21"/>
      <c r="IH1151" s="21"/>
      <c r="II1151" s="21"/>
      <c r="IJ1151" s="21"/>
      <c r="IK1151" s="21"/>
      <c r="IL1151" s="21"/>
      <c r="IM1151" s="21"/>
      <c r="IN1151" s="21"/>
      <c r="IO1151" s="21"/>
      <c r="IP1151" s="21"/>
      <c r="IQ1151" s="21"/>
      <c r="IR1151" s="21"/>
      <c r="IS1151" s="21"/>
      <c r="IT1151" s="21"/>
      <c r="IU1151" s="21"/>
      <c r="IV1151" s="21"/>
      <c r="IW1151" s="21"/>
      <c r="IX1151" s="21"/>
      <c r="IY1151" s="21"/>
      <c r="IZ1151" s="21"/>
      <c r="JA1151" s="21"/>
      <c r="JB1151" s="21"/>
      <c r="JC1151" s="21"/>
      <c r="JD1151" s="21"/>
      <c r="JE1151" s="21"/>
      <c r="JF1151" s="21"/>
      <c r="JG1151" s="28"/>
      <c r="JH1151" s="21"/>
      <c r="JI1151" s="21"/>
      <c r="JJ1151" s="21"/>
      <c r="JK1151" s="21"/>
      <c r="JL1151" s="21"/>
      <c r="JM1151" s="21"/>
      <c r="JN1151" s="21"/>
      <c r="JO1151" s="21"/>
      <c r="JP1151" s="21"/>
      <c r="JQ1151" s="21"/>
      <c r="JR1151" s="21"/>
      <c r="JS1151" s="21"/>
      <c r="JT1151" s="21"/>
      <c r="JU1151" s="21"/>
      <c r="JV1151" s="21"/>
      <c r="JW1151" s="21"/>
      <c r="JX1151" s="21"/>
      <c r="JY1151" s="21"/>
      <c r="JZ1151" s="21"/>
      <c r="KA1151" s="21"/>
      <c r="KB1151" s="28"/>
    </row>
    <row r="1152" spans="2:288" ht="15" customHeight="1" x14ac:dyDescent="0.25">
      <c r="B1152" s="1590" t="s">
        <v>1875</v>
      </c>
      <c r="C1152" s="1588" t="str">
        <v/>
      </c>
      <c r="D1152" s="1588" t="str">
        <v/>
      </c>
      <c r="E1152" s="1588" t="str">
        <v/>
      </c>
      <c r="F1152" s="1588" t="str">
        <v/>
      </c>
      <c r="G1152" s="1588" t="str">
        <v/>
      </c>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8"/>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8"/>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c r="GI1152" s="21"/>
      <c r="GJ1152" s="21"/>
      <c r="GK1152" s="21"/>
      <c r="GL1152" s="21"/>
      <c r="GM1152" s="21"/>
      <c r="GN1152" s="21"/>
      <c r="GO1152" s="21"/>
      <c r="GP1152" s="21"/>
      <c r="GQ1152" s="21"/>
      <c r="GR1152" s="21"/>
      <c r="GS1152" s="21"/>
      <c r="GT1152" s="21"/>
      <c r="GU1152" s="21"/>
      <c r="GV1152" s="21"/>
      <c r="GW1152" s="21"/>
      <c r="GX1152" s="21"/>
      <c r="GY1152" s="21"/>
      <c r="GZ1152" s="21"/>
      <c r="HA1152" s="21"/>
      <c r="HB1152" s="21"/>
      <c r="HC1152" s="21"/>
      <c r="HD1152" s="21"/>
      <c r="HE1152" s="21"/>
      <c r="HF1152" s="21"/>
      <c r="HG1152" s="21"/>
      <c r="HH1152" s="21"/>
      <c r="HI1152" s="21"/>
      <c r="HJ1152" s="21"/>
      <c r="HK1152" s="21"/>
      <c r="HL1152" s="21"/>
      <c r="HM1152" s="21"/>
      <c r="HN1152" s="21"/>
      <c r="HO1152" s="21"/>
      <c r="HP1152" s="21"/>
      <c r="HQ1152" s="21"/>
      <c r="HR1152" s="21"/>
      <c r="HS1152" s="21"/>
      <c r="HT1152" s="21"/>
      <c r="HU1152" s="21"/>
      <c r="HV1152" s="21"/>
      <c r="HW1152" s="21"/>
      <c r="HX1152" s="21"/>
      <c r="HY1152" s="21"/>
      <c r="HZ1152" s="21"/>
      <c r="IA1152" s="21"/>
      <c r="IB1152" s="21"/>
      <c r="IC1152" s="21"/>
      <c r="ID1152" s="21"/>
      <c r="IE1152" s="21"/>
      <c r="IF1152" s="21"/>
      <c r="IG1152" s="21"/>
      <c r="IH1152" s="21"/>
      <c r="II1152" s="21"/>
      <c r="IJ1152" s="21"/>
      <c r="IK1152" s="21"/>
      <c r="IL1152" s="21"/>
      <c r="IM1152" s="21"/>
      <c r="IN1152" s="21"/>
      <c r="IO1152" s="21"/>
      <c r="IP1152" s="21"/>
      <c r="IQ1152" s="21"/>
      <c r="IR1152" s="21"/>
      <c r="IS1152" s="21"/>
      <c r="IT1152" s="21"/>
      <c r="IU1152" s="21"/>
      <c r="IV1152" s="21"/>
      <c r="IW1152" s="21"/>
      <c r="IX1152" s="21"/>
      <c r="IY1152" s="21"/>
      <c r="IZ1152" s="21"/>
      <c r="JA1152" s="21"/>
      <c r="JB1152" s="21"/>
      <c r="JC1152" s="21"/>
      <c r="JD1152" s="21"/>
      <c r="JE1152" s="21"/>
      <c r="JF1152" s="21"/>
      <c r="JG1152" s="28"/>
      <c r="JH1152" s="21"/>
      <c r="JI1152" s="21"/>
      <c r="JJ1152" s="21"/>
      <c r="JK1152" s="21"/>
      <c r="JL1152" s="21"/>
      <c r="JM1152" s="21"/>
      <c r="JN1152" s="21"/>
      <c r="JO1152" s="21"/>
      <c r="JP1152" s="21"/>
      <c r="JQ1152" s="21"/>
      <c r="JR1152" s="21"/>
      <c r="JS1152" s="21"/>
      <c r="JT1152" s="21"/>
      <c r="JU1152" s="21"/>
      <c r="JV1152" s="21"/>
      <c r="JW1152" s="21"/>
      <c r="JX1152" s="21"/>
      <c r="JY1152" s="21"/>
      <c r="JZ1152" s="21"/>
      <c r="KA1152" s="21"/>
      <c r="KB1152" s="28"/>
    </row>
    <row r="1153" spans="2:288" ht="15" customHeight="1" x14ac:dyDescent="0.25">
      <c r="B1153" s="1590" t="s">
        <v>1876</v>
      </c>
      <c r="C1153" s="1588" t="str">
        <v/>
      </c>
      <c r="D1153" s="1588" t="str">
        <v/>
      </c>
      <c r="E1153" s="1588" t="str">
        <v/>
      </c>
      <c r="F1153" s="1588" t="str">
        <v/>
      </c>
      <c r="G1153" s="1588" t="str">
        <v/>
      </c>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8"/>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8"/>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1"/>
      <c r="GK1153" s="21"/>
      <c r="GL1153" s="21"/>
      <c r="GM1153" s="21"/>
      <c r="GN1153" s="21"/>
      <c r="GO1153" s="21"/>
      <c r="GP1153" s="21"/>
      <c r="GQ1153" s="21"/>
      <c r="GR1153" s="21"/>
      <c r="GS1153" s="21"/>
      <c r="GT1153" s="21"/>
      <c r="GU1153" s="21"/>
      <c r="GV1153" s="21"/>
      <c r="GW1153" s="21"/>
      <c r="GX1153" s="21"/>
      <c r="GY1153" s="21"/>
      <c r="GZ1153" s="21"/>
      <c r="HA1153" s="21"/>
      <c r="HB1153" s="21"/>
      <c r="HC1153" s="21"/>
      <c r="HD1153" s="21"/>
      <c r="HE1153" s="21"/>
      <c r="HF1153" s="21"/>
      <c r="HG1153" s="21"/>
      <c r="HH1153" s="21"/>
      <c r="HI1153" s="21"/>
      <c r="HJ1153" s="21"/>
      <c r="HK1153" s="21"/>
      <c r="HL1153" s="21"/>
      <c r="HM1153" s="21"/>
      <c r="HN1153" s="21"/>
      <c r="HO1153" s="21"/>
      <c r="HP1153" s="21"/>
      <c r="HQ1153" s="21"/>
      <c r="HR1153" s="21"/>
      <c r="HS1153" s="21"/>
      <c r="HT1153" s="21"/>
      <c r="HU1153" s="21"/>
      <c r="HV1153" s="21"/>
      <c r="HW1153" s="21"/>
      <c r="HX1153" s="21"/>
      <c r="HY1153" s="21"/>
      <c r="HZ1153" s="21"/>
      <c r="IA1153" s="21"/>
      <c r="IB1153" s="21"/>
      <c r="IC1153" s="21"/>
      <c r="ID1153" s="21"/>
      <c r="IE1153" s="21"/>
      <c r="IF1153" s="21"/>
      <c r="IG1153" s="21"/>
      <c r="IH1153" s="21"/>
      <c r="II1153" s="21"/>
      <c r="IJ1153" s="21"/>
      <c r="IK1153" s="21"/>
      <c r="IL1153" s="21"/>
      <c r="IM1153" s="21"/>
      <c r="IN1153" s="21"/>
      <c r="IO1153" s="21"/>
      <c r="IP1153" s="21"/>
      <c r="IQ1153" s="21"/>
      <c r="IR1153" s="21"/>
      <c r="IS1153" s="21"/>
      <c r="IT1153" s="21"/>
      <c r="IU1153" s="21"/>
      <c r="IV1153" s="21"/>
      <c r="IW1153" s="21"/>
      <c r="IX1153" s="21"/>
      <c r="IY1153" s="21"/>
      <c r="IZ1153" s="21"/>
      <c r="JA1153" s="21"/>
      <c r="JB1153" s="21"/>
      <c r="JC1153" s="21"/>
      <c r="JD1153" s="21"/>
      <c r="JE1153" s="21"/>
      <c r="JF1153" s="21"/>
      <c r="JG1153" s="28"/>
      <c r="JH1153" s="21"/>
      <c r="JI1153" s="21"/>
      <c r="JJ1153" s="21"/>
      <c r="JK1153" s="21"/>
      <c r="JL1153" s="21"/>
      <c r="JM1153" s="21"/>
      <c r="JN1153" s="21"/>
      <c r="JO1153" s="21"/>
      <c r="JP1153" s="21"/>
      <c r="JQ1153" s="21"/>
      <c r="JR1153" s="21"/>
      <c r="JS1153" s="21"/>
      <c r="JT1153" s="21"/>
      <c r="JU1153" s="21"/>
      <c r="JV1153" s="21"/>
      <c r="JW1153" s="21"/>
      <c r="JX1153" s="21"/>
      <c r="JY1153" s="21"/>
      <c r="JZ1153" s="21"/>
      <c r="KA1153" s="21"/>
      <c r="KB1153" s="28"/>
    </row>
    <row r="1154" spans="2:288" ht="15" customHeight="1" x14ac:dyDescent="0.25">
      <c r="B1154" s="1590" t="s">
        <v>1877</v>
      </c>
      <c r="C1154" s="1588" t="str">
        <v/>
      </c>
      <c r="D1154" s="1588" t="str">
        <v/>
      </c>
      <c r="E1154" s="1588" t="str">
        <v/>
      </c>
      <c r="F1154" s="1588" t="str">
        <v/>
      </c>
      <c r="G1154" s="1588" t="str">
        <v/>
      </c>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8"/>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8"/>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c r="GI1154" s="21"/>
      <c r="GJ1154" s="21"/>
      <c r="GK1154" s="21"/>
      <c r="GL1154" s="21"/>
      <c r="GM1154" s="21"/>
      <c r="GN1154" s="21"/>
      <c r="GO1154" s="21"/>
      <c r="GP1154" s="21"/>
      <c r="GQ1154" s="21"/>
      <c r="GR1154" s="21"/>
      <c r="GS1154" s="21"/>
      <c r="GT1154" s="21"/>
      <c r="GU1154" s="21"/>
      <c r="GV1154" s="21"/>
      <c r="GW1154" s="21"/>
      <c r="GX1154" s="21"/>
      <c r="GY1154" s="21"/>
      <c r="GZ1154" s="21"/>
      <c r="HA1154" s="21"/>
      <c r="HB1154" s="21"/>
      <c r="HC1154" s="21"/>
      <c r="HD1154" s="21"/>
      <c r="HE1154" s="21"/>
      <c r="HF1154" s="21"/>
      <c r="HG1154" s="21"/>
      <c r="HH1154" s="21"/>
      <c r="HI1154" s="21"/>
      <c r="HJ1154" s="21"/>
      <c r="HK1154" s="21"/>
      <c r="HL1154" s="21"/>
      <c r="HM1154" s="21"/>
      <c r="HN1154" s="21"/>
      <c r="HO1154" s="21"/>
      <c r="HP1154" s="21"/>
      <c r="HQ1154" s="21"/>
      <c r="HR1154" s="21"/>
      <c r="HS1154" s="21"/>
      <c r="HT1154" s="21"/>
      <c r="HU1154" s="21"/>
      <c r="HV1154" s="21"/>
      <c r="HW1154" s="21"/>
      <c r="HX1154" s="21"/>
      <c r="HY1154" s="21"/>
      <c r="HZ1154" s="21"/>
      <c r="IA1154" s="21"/>
      <c r="IB1154" s="21"/>
      <c r="IC1154" s="21"/>
      <c r="ID1154" s="21"/>
      <c r="IE1154" s="21"/>
      <c r="IF1154" s="21"/>
      <c r="IG1154" s="21"/>
      <c r="IH1154" s="21"/>
      <c r="II1154" s="21"/>
      <c r="IJ1154" s="21"/>
      <c r="IK1154" s="21"/>
      <c r="IL1154" s="21"/>
      <c r="IM1154" s="21"/>
      <c r="IN1154" s="21"/>
      <c r="IO1154" s="21"/>
      <c r="IP1154" s="21"/>
      <c r="IQ1154" s="21"/>
      <c r="IR1154" s="21"/>
      <c r="IS1154" s="21"/>
      <c r="IT1154" s="21"/>
      <c r="IU1154" s="21"/>
      <c r="IV1154" s="21"/>
      <c r="IW1154" s="21"/>
      <c r="IX1154" s="21"/>
      <c r="IY1154" s="21"/>
      <c r="IZ1154" s="21"/>
      <c r="JA1154" s="21"/>
      <c r="JB1154" s="21"/>
      <c r="JC1154" s="21"/>
      <c r="JD1154" s="21"/>
      <c r="JE1154" s="21"/>
      <c r="JF1154" s="21"/>
      <c r="JG1154" s="28"/>
      <c r="JH1154" s="21"/>
      <c r="JI1154" s="21"/>
      <c r="JJ1154" s="21"/>
      <c r="JK1154" s="21"/>
      <c r="JL1154" s="21"/>
      <c r="JM1154" s="21"/>
      <c r="JN1154" s="21"/>
      <c r="JO1154" s="21"/>
      <c r="JP1154" s="21"/>
      <c r="JQ1154" s="21"/>
      <c r="JR1154" s="21"/>
      <c r="JS1154" s="21"/>
      <c r="JT1154" s="21"/>
      <c r="JU1154" s="21"/>
      <c r="JV1154" s="21"/>
      <c r="JW1154" s="21"/>
      <c r="JX1154" s="21"/>
      <c r="JY1154" s="21"/>
      <c r="JZ1154" s="21"/>
      <c r="KA1154" s="21"/>
      <c r="KB1154" s="28"/>
    </row>
    <row r="1155" spans="2:288" ht="15" customHeight="1" x14ac:dyDescent="0.25">
      <c r="B1155" s="1590" t="s">
        <v>1878</v>
      </c>
      <c r="C1155" s="1588" t="str">
        <v/>
      </c>
      <c r="D1155" s="1588" t="str">
        <v/>
      </c>
      <c r="E1155" s="1588" t="str">
        <v/>
      </c>
      <c r="F1155" s="1588" t="str">
        <v/>
      </c>
      <c r="G1155" s="1588" t="str">
        <v/>
      </c>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8"/>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8"/>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c r="GI1155" s="21"/>
      <c r="GJ1155" s="21"/>
      <c r="GK1155" s="21"/>
      <c r="GL1155" s="21"/>
      <c r="GM1155" s="21"/>
      <c r="GN1155" s="21"/>
      <c r="GO1155" s="21"/>
      <c r="GP1155" s="21"/>
      <c r="GQ1155" s="21"/>
      <c r="GR1155" s="21"/>
      <c r="GS1155" s="21"/>
      <c r="GT1155" s="21"/>
      <c r="GU1155" s="21"/>
      <c r="GV1155" s="21"/>
      <c r="GW1155" s="21"/>
      <c r="GX1155" s="21"/>
      <c r="GY1155" s="21"/>
      <c r="GZ1155" s="21"/>
      <c r="HA1155" s="21"/>
      <c r="HB1155" s="21"/>
      <c r="HC1155" s="21"/>
      <c r="HD1155" s="21"/>
      <c r="HE1155" s="21"/>
      <c r="HF1155" s="21"/>
      <c r="HG1155" s="21"/>
      <c r="HH1155" s="21"/>
      <c r="HI1155" s="21"/>
      <c r="HJ1155" s="21"/>
      <c r="HK1155" s="21"/>
      <c r="HL1155" s="21"/>
      <c r="HM1155" s="21"/>
      <c r="HN1155" s="21"/>
      <c r="HO1155" s="21"/>
      <c r="HP1155" s="21"/>
      <c r="HQ1155" s="21"/>
      <c r="HR1155" s="21"/>
      <c r="HS1155" s="21"/>
      <c r="HT1155" s="21"/>
      <c r="HU1155" s="21"/>
      <c r="HV1155" s="21"/>
      <c r="HW1155" s="21"/>
      <c r="HX1155" s="21"/>
      <c r="HY1155" s="21"/>
      <c r="HZ1155" s="21"/>
      <c r="IA1155" s="21"/>
      <c r="IB1155" s="21"/>
      <c r="IC1155" s="21"/>
      <c r="ID1155" s="21"/>
      <c r="IE1155" s="21"/>
      <c r="IF1155" s="21"/>
      <c r="IG1155" s="21"/>
      <c r="IH1155" s="21"/>
      <c r="II1155" s="21"/>
      <c r="IJ1155" s="21"/>
      <c r="IK1155" s="21"/>
      <c r="IL1155" s="21"/>
      <c r="IM1155" s="21"/>
      <c r="IN1155" s="21"/>
      <c r="IO1155" s="21"/>
      <c r="IP1155" s="21"/>
      <c r="IQ1155" s="21"/>
      <c r="IR1155" s="21"/>
      <c r="IS1155" s="21"/>
      <c r="IT1155" s="21"/>
      <c r="IU1155" s="21"/>
      <c r="IV1155" s="21"/>
      <c r="IW1155" s="21"/>
      <c r="IX1155" s="21"/>
      <c r="IY1155" s="21"/>
      <c r="IZ1155" s="21"/>
      <c r="JA1155" s="21"/>
      <c r="JB1155" s="21"/>
      <c r="JC1155" s="21"/>
      <c r="JD1155" s="21"/>
      <c r="JE1155" s="21"/>
      <c r="JF1155" s="21"/>
      <c r="JG1155" s="28"/>
      <c r="JH1155" s="21"/>
      <c r="JI1155" s="21"/>
      <c r="JJ1155" s="21"/>
      <c r="JK1155" s="21"/>
      <c r="JL1155" s="21"/>
      <c r="JM1155" s="21"/>
      <c r="JN1155" s="21"/>
      <c r="JO1155" s="21"/>
      <c r="JP1155" s="21"/>
      <c r="JQ1155" s="21"/>
      <c r="JR1155" s="21"/>
      <c r="JS1155" s="21"/>
      <c r="JT1155" s="21"/>
      <c r="JU1155" s="21"/>
      <c r="JV1155" s="21"/>
      <c r="JW1155" s="21"/>
      <c r="JX1155" s="21"/>
      <c r="JY1155" s="21"/>
      <c r="JZ1155" s="21"/>
      <c r="KA1155" s="21"/>
      <c r="KB1155" s="28"/>
    </row>
    <row r="1156" spans="2:288" ht="15" customHeight="1" x14ac:dyDescent="0.25">
      <c r="B1156" s="1590" t="s">
        <v>1879</v>
      </c>
      <c r="C1156" s="1588" t="str">
        <v/>
      </c>
      <c r="D1156" s="1588" t="str">
        <v/>
      </c>
      <c r="E1156" s="1588" t="str">
        <v/>
      </c>
      <c r="F1156" s="1588" t="str">
        <v/>
      </c>
      <c r="G1156" s="1588" t="str">
        <v/>
      </c>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8"/>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8"/>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c r="GI1156" s="21"/>
      <c r="GJ1156" s="21"/>
      <c r="GK1156" s="21"/>
      <c r="GL1156" s="21"/>
      <c r="GM1156" s="21"/>
      <c r="GN1156" s="21"/>
      <c r="GO1156" s="21"/>
      <c r="GP1156" s="21"/>
      <c r="GQ1156" s="21"/>
      <c r="GR1156" s="21"/>
      <c r="GS1156" s="21"/>
      <c r="GT1156" s="21"/>
      <c r="GU1156" s="21"/>
      <c r="GV1156" s="21"/>
      <c r="GW1156" s="21"/>
      <c r="GX1156" s="21"/>
      <c r="GY1156" s="21"/>
      <c r="GZ1156" s="21"/>
      <c r="HA1156" s="21"/>
      <c r="HB1156" s="21"/>
      <c r="HC1156" s="21"/>
      <c r="HD1156" s="21"/>
      <c r="HE1156" s="21"/>
      <c r="HF1156" s="21"/>
      <c r="HG1156" s="21"/>
      <c r="HH1156" s="21"/>
      <c r="HI1156" s="21"/>
      <c r="HJ1156" s="21"/>
      <c r="HK1156" s="21"/>
      <c r="HL1156" s="21"/>
      <c r="HM1156" s="21"/>
      <c r="HN1156" s="21"/>
      <c r="HO1156" s="21"/>
      <c r="HP1156" s="21"/>
      <c r="HQ1156" s="21"/>
      <c r="HR1156" s="21"/>
      <c r="HS1156" s="21"/>
      <c r="HT1156" s="21"/>
      <c r="HU1156" s="21"/>
      <c r="HV1156" s="21"/>
      <c r="HW1156" s="21"/>
      <c r="HX1156" s="21"/>
      <c r="HY1156" s="21"/>
      <c r="HZ1156" s="21"/>
      <c r="IA1156" s="21"/>
      <c r="IB1156" s="21"/>
      <c r="IC1156" s="21"/>
      <c r="ID1156" s="21"/>
      <c r="IE1156" s="21"/>
      <c r="IF1156" s="21"/>
      <c r="IG1156" s="21"/>
      <c r="IH1156" s="21"/>
      <c r="II1156" s="21"/>
      <c r="IJ1156" s="21"/>
      <c r="IK1156" s="21"/>
      <c r="IL1156" s="21"/>
      <c r="IM1156" s="21"/>
      <c r="IN1156" s="21"/>
      <c r="IO1156" s="21"/>
      <c r="IP1156" s="21"/>
      <c r="IQ1156" s="21"/>
      <c r="IR1156" s="21"/>
      <c r="IS1156" s="21"/>
      <c r="IT1156" s="21"/>
      <c r="IU1156" s="21"/>
      <c r="IV1156" s="21"/>
      <c r="IW1156" s="21"/>
      <c r="IX1156" s="21"/>
      <c r="IY1156" s="21"/>
      <c r="IZ1156" s="21"/>
      <c r="JA1156" s="21"/>
      <c r="JB1156" s="21"/>
      <c r="JC1156" s="21"/>
      <c r="JD1156" s="21"/>
      <c r="JE1156" s="21"/>
      <c r="JF1156" s="21"/>
      <c r="JG1156" s="28"/>
      <c r="JH1156" s="21"/>
      <c r="JI1156" s="21"/>
      <c r="JJ1156" s="21"/>
      <c r="JK1156" s="21"/>
      <c r="JL1156" s="21"/>
      <c r="JM1156" s="21"/>
      <c r="JN1156" s="21"/>
      <c r="JO1156" s="21"/>
      <c r="JP1156" s="21"/>
      <c r="JQ1156" s="21"/>
      <c r="JR1156" s="21"/>
      <c r="JS1156" s="21"/>
      <c r="JT1156" s="21"/>
      <c r="JU1156" s="21"/>
      <c r="JV1156" s="21"/>
      <c r="JW1156" s="21"/>
      <c r="JX1156" s="21"/>
      <c r="JY1156" s="21"/>
      <c r="JZ1156" s="21"/>
      <c r="KA1156" s="21"/>
      <c r="KB1156" s="28"/>
    </row>
    <row r="1157" spans="2:288" ht="15" customHeight="1" x14ac:dyDescent="0.25">
      <c r="B1157" s="1590" t="s">
        <v>1880</v>
      </c>
      <c r="C1157" s="1588" t="str">
        <v/>
      </c>
      <c r="D1157" s="1588" t="str">
        <v/>
      </c>
      <c r="E1157" s="1588" t="str">
        <v/>
      </c>
      <c r="F1157" s="1588" t="str">
        <v/>
      </c>
      <c r="G1157" s="1588" t="str">
        <v/>
      </c>
      <c r="H1157" s="21"/>
      <c r="I1157" s="21"/>
      <c r="J1157" s="21"/>
      <c r="K1157" s="21"/>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8"/>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8"/>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c r="GI1157" s="21"/>
      <c r="GJ1157" s="21"/>
      <c r="GK1157" s="21"/>
      <c r="GL1157" s="21"/>
      <c r="GM1157" s="21"/>
      <c r="GN1157" s="21"/>
      <c r="GO1157" s="21"/>
      <c r="GP1157" s="21"/>
      <c r="GQ1157" s="21"/>
      <c r="GR1157" s="21"/>
      <c r="GS1157" s="21"/>
      <c r="GT1157" s="21"/>
      <c r="GU1157" s="21"/>
      <c r="GV1157" s="21"/>
      <c r="GW1157" s="21"/>
      <c r="GX1157" s="21"/>
      <c r="GY1157" s="21"/>
      <c r="GZ1157" s="21"/>
      <c r="HA1157" s="21"/>
      <c r="HB1157" s="21"/>
      <c r="HC1157" s="21"/>
      <c r="HD1157" s="21"/>
      <c r="HE1157" s="21"/>
      <c r="HF1157" s="21"/>
      <c r="HG1157" s="21"/>
      <c r="HH1157" s="21"/>
      <c r="HI1157" s="21"/>
      <c r="HJ1157" s="21"/>
      <c r="HK1157" s="21"/>
      <c r="HL1157" s="21"/>
      <c r="HM1157" s="21"/>
      <c r="HN1157" s="21"/>
      <c r="HO1157" s="21"/>
      <c r="HP1157" s="21"/>
      <c r="HQ1157" s="21"/>
      <c r="HR1157" s="21"/>
      <c r="HS1157" s="21"/>
      <c r="HT1157" s="21"/>
      <c r="HU1157" s="21"/>
      <c r="HV1157" s="21"/>
      <c r="HW1157" s="21"/>
      <c r="HX1157" s="21"/>
      <c r="HY1157" s="21"/>
      <c r="HZ1157" s="21"/>
      <c r="IA1157" s="21"/>
      <c r="IB1157" s="21"/>
      <c r="IC1157" s="21"/>
      <c r="ID1157" s="21"/>
      <c r="IE1157" s="21"/>
      <c r="IF1157" s="21"/>
      <c r="IG1157" s="21"/>
      <c r="IH1157" s="21"/>
      <c r="II1157" s="21"/>
      <c r="IJ1157" s="21"/>
      <c r="IK1157" s="21"/>
      <c r="IL1157" s="21"/>
      <c r="IM1157" s="21"/>
      <c r="IN1157" s="21"/>
      <c r="IO1157" s="21"/>
      <c r="IP1157" s="21"/>
      <c r="IQ1157" s="21"/>
      <c r="IR1157" s="21"/>
      <c r="IS1157" s="21"/>
      <c r="IT1157" s="21"/>
      <c r="IU1157" s="21"/>
      <c r="IV1157" s="21"/>
      <c r="IW1157" s="21"/>
      <c r="IX1157" s="21"/>
      <c r="IY1157" s="21"/>
      <c r="IZ1157" s="21"/>
      <c r="JA1157" s="21"/>
      <c r="JB1157" s="21"/>
      <c r="JC1157" s="21"/>
      <c r="JD1157" s="21"/>
      <c r="JE1157" s="21"/>
      <c r="JF1157" s="21"/>
      <c r="JG1157" s="28"/>
      <c r="JH1157" s="21"/>
      <c r="JI1157" s="21"/>
      <c r="JJ1157" s="21"/>
      <c r="JK1157" s="21"/>
      <c r="JL1157" s="21"/>
      <c r="JM1157" s="21"/>
      <c r="JN1157" s="21"/>
      <c r="JO1157" s="21"/>
      <c r="JP1157" s="21"/>
      <c r="JQ1157" s="21"/>
      <c r="JR1157" s="21"/>
      <c r="JS1157" s="21"/>
      <c r="JT1157" s="21"/>
      <c r="JU1157" s="21"/>
      <c r="JV1157" s="21"/>
      <c r="JW1157" s="21"/>
      <c r="JX1157" s="21"/>
      <c r="JY1157" s="21"/>
      <c r="JZ1157" s="21"/>
      <c r="KA1157" s="21"/>
      <c r="KB1157" s="28"/>
    </row>
    <row r="1158" spans="2:288" ht="15" customHeight="1" x14ac:dyDescent="0.25">
      <c r="B1158" s="1590" t="s">
        <v>1881</v>
      </c>
      <c r="C1158" s="1588" t="str">
        <v/>
      </c>
      <c r="D1158" s="1588" t="str">
        <v/>
      </c>
      <c r="E1158" s="1588" t="str">
        <v/>
      </c>
      <c r="F1158" s="1588" t="str">
        <v/>
      </c>
      <c r="G1158" s="1588" t="str">
        <v/>
      </c>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8"/>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8"/>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c r="GI1158" s="21"/>
      <c r="GJ1158" s="21"/>
      <c r="GK1158" s="21"/>
      <c r="GL1158" s="21"/>
      <c r="GM1158" s="21"/>
      <c r="GN1158" s="21"/>
      <c r="GO1158" s="21"/>
      <c r="GP1158" s="21"/>
      <c r="GQ1158" s="21"/>
      <c r="GR1158" s="21"/>
      <c r="GS1158" s="21"/>
      <c r="GT1158" s="21"/>
      <c r="GU1158" s="21"/>
      <c r="GV1158" s="21"/>
      <c r="GW1158" s="21"/>
      <c r="GX1158" s="21"/>
      <c r="GY1158" s="21"/>
      <c r="GZ1158" s="21"/>
      <c r="HA1158" s="21"/>
      <c r="HB1158" s="21"/>
      <c r="HC1158" s="21"/>
      <c r="HD1158" s="21"/>
      <c r="HE1158" s="21"/>
      <c r="HF1158" s="21"/>
      <c r="HG1158" s="21"/>
      <c r="HH1158" s="21"/>
      <c r="HI1158" s="21"/>
      <c r="HJ1158" s="21"/>
      <c r="HK1158" s="21"/>
      <c r="HL1158" s="21"/>
      <c r="HM1158" s="21"/>
      <c r="HN1158" s="21"/>
      <c r="HO1158" s="21"/>
      <c r="HP1158" s="21"/>
      <c r="HQ1158" s="21"/>
      <c r="HR1158" s="21"/>
      <c r="HS1158" s="21"/>
      <c r="HT1158" s="21"/>
      <c r="HU1158" s="21"/>
      <c r="HV1158" s="21"/>
      <c r="HW1158" s="21"/>
      <c r="HX1158" s="21"/>
      <c r="HY1158" s="21"/>
      <c r="HZ1158" s="21"/>
      <c r="IA1158" s="21"/>
      <c r="IB1158" s="21"/>
      <c r="IC1158" s="21"/>
      <c r="ID1158" s="21"/>
      <c r="IE1158" s="21"/>
      <c r="IF1158" s="21"/>
      <c r="IG1158" s="21"/>
      <c r="IH1158" s="21"/>
      <c r="II1158" s="21"/>
      <c r="IJ1158" s="21"/>
      <c r="IK1158" s="21"/>
      <c r="IL1158" s="21"/>
      <c r="IM1158" s="21"/>
      <c r="IN1158" s="21"/>
      <c r="IO1158" s="21"/>
      <c r="IP1158" s="21"/>
      <c r="IQ1158" s="21"/>
      <c r="IR1158" s="21"/>
      <c r="IS1158" s="21"/>
      <c r="IT1158" s="21"/>
      <c r="IU1158" s="21"/>
      <c r="IV1158" s="21"/>
      <c r="IW1158" s="21"/>
      <c r="IX1158" s="21"/>
      <c r="IY1158" s="21"/>
      <c r="IZ1158" s="21"/>
      <c r="JA1158" s="21"/>
      <c r="JB1158" s="21"/>
      <c r="JC1158" s="21"/>
      <c r="JD1158" s="21"/>
      <c r="JE1158" s="21"/>
      <c r="JF1158" s="21"/>
      <c r="JG1158" s="28"/>
      <c r="JH1158" s="21"/>
      <c r="JI1158" s="21"/>
      <c r="JJ1158" s="21"/>
      <c r="JK1158" s="21"/>
      <c r="JL1158" s="21"/>
      <c r="JM1158" s="21"/>
      <c r="JN1158" s="21"/>
      <c r="JO1158" s="21"/>
      <c r="JP1158" s="21"/>
      <c r="JQ1158" s="21"/>
      <c r="JR1158" s="21"/>
      <c r="JS1158" s="21"/>
      <c r="JT1158" s="21"/>
      <c r="JU1158" s="21"/>
      <c r="JV1158" s="21"/>
      <c r="JW1158" s="21"/>
      <c r="JX1158" s="21"/>
      <c r="JY1158" s="21"/>
      <c r="JZ1158" s="21"/>
      <c r="KA1158" s="21"/>
      <c r="KB1158" s="28"/>
    </row>
    <row r="1159" spans="2:288" ht="15" customHeight="1" x14ac:dyDescent="0.25">
      <c r="B1159" s="1590" t="s">
        <v>1882</v>
      </c>
      <c r="C1159" s="1588" t="str">
        <v/>
      </c>
      <c r="D1159" s="1588" t="str">
        <v/>
      </c>
      <c r="E1159" s="1588" t="str">
        <v/>
      </c>
      <c r="F1159" s="1588" t="str">
        <v/>
      </c>
      <c r="G1159" s="1588" t="str">
        <v/>
      </c>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8"/>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8"/>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c r="GI1159" s="21"/>
      <c r="GJ1159" s="21"/>
      <c r="GK1159" s="21"/>
      <c r="GL1159" s="21"/>
      <c r="GM1159" s="21"/>
      <c r="GN1159" s="21"/>
      <c r="GO1159" s="21"/>
      <c r="GP1159" s="21"/>
      <c r="GQ1159" s="21"/>
      <c r="GR1159" s="21"/>
      <c r="GS1159" s="21"/>
      <c r="GT1159" s="21"/>
      <c r="GU1159" s="21"/>
      <c r="GV1159" s="21"/>
      <c r="GW1159" s="21"/>
      <c r="GX1159" s="21"/>
      <c r="GY1159" s="21"/>
      <c r="GZ1159" s="21"/>
      <c r="HA1159" s="21"/>
      <c r="HB1159" s="21"/>
      <c r="HC1159" s="21"/>
      <c r="HD1159" s="21"/>
      <c r="HE1159" s="21"/>
      <c r="HF1159" s="21"/>
      <c r="HG1159" s="21"/>
      <c r="HH1159" s="21"/>
      <c r="HI1159" s="21"/>
      <c r="HJ1159" s="21"/>
      <c r="HK1159" s="21"/>
      <c r="HL1159" s="21"/>
      <c r="HM1159" s="21"/>
      <c r="HN1159" s="21"/>
      <c r="HO1159" s="21"/>
      <c r="HP1159" s="21"/>
      <c r="HQ1159" s="21"/>
      <c r="HR1159" s="21"/>
      <c r="HS1159" s="21"/>
      <c r="HT1159" s="21"/>
      <c r="HU1159" s="21"/>
      <c r="HV1159" s="21"/>
      <c r="HW1159" s="21"/>
      <c r="HX1159" s="21"/>
      <c r="HY1159" s="21"/>
      <c r="HZ1159" s="21"/>
      <c r="IA1159" s="21"/>
      <c r="IB1159" s="21"/>
      <c r="IC1159" s="21"/>
      <c r="ID1159" s="21"/>
      <c r="IE1159" s="21"/>
      <c r="IF1159" s="21"/>
      <c r="IG1159" s="21"/>
      <c r="IH1159" s="21"/>
      <c r="II1159" s="21"/>
      <c r="IJ1159" s="21"/>
      <c r="IK1159" s="21"/>
      <c r="IL1159" s="21"/>
      <c r="IM1159" s="21"/>
      <c r="IN1159" s="21"/>
      <c r="IO1159" s="21"/>
      <c r="IP1159" s="21"/>
      <c r="IQ1159" s="21"/>
      <c r="IR1159" s="21"/>
      <c r="IS1159" s="21"/>
      <c r="IT1159" s="21"/>
      <c r="IU1159" s="21"/>
      <c r="IV1159" s="21"/>
      <c r="IW1159" s="21"/>
      <c r="IX1159" s="21"/>
      <c r="IY1159" s="21"/>
      <c r="IZ1159" s="21"/>
      <c r="JA1159" s="21"/>
      <c r="JB1159" s="21"/>
      <c r="JC1159" s="21"/>
      <c r="JD1159" s="21"/>
      <c r="JE1159" s="21"/>
      <c r="JF1159" s="21"/>
      <c r="JG1159" s="28"/>
      <c r="JH1159" s="21"/>
      <c r="JI1159" s="21"/>
      <c r="JJ1159" s="21"/>
      <c r="JK1159" s="21"/>
      <c r="JL1159" s="21"/>
      <c r="JM1159" s="21"/>
      <c r="JN1159" s="21"/>
      <c r="JO1159" s="21"/>
      <c r="JP1159" s="21"/>
      <c r="JQ1159" s="21"/>
      <c r="JR1159" s="21"/>
      <c r="JS1159" s="21"/>
      <c r="JT1159" s="21"/>
      <c r="JU1159" s="21"/>
      <c r="JV1159" s="21"/>
      <c r="JW1159" s="21"/>
      <c r="JX1159" s="21"/>
      <c r="JY1159" s="21"/>
      <c r="JZ1159" s="21"/>
      <c r="KA1159" s="21"/>
      <c r="KB1159" s="28"/>
    </row>
    <row r="1160" spans="2:288" ht="15" customHeight="1" x14ac:dyDescent="0.25">
      <c r="B1160" s="1590" t="s">
        <v>1883</v>
      </c>
      <c r="C1160" s="1588" t="str">
        <v/>
      </c>
      <c r="D1160" s="1588" t="str">
        <v/>
      </c>
      <c r="E1160" s="1588" t="str">
        <v/>
      </c>
      <c r="F1160" s="1588" t="str">
        <v/>
      </c>
      <c r="G1160" s="1588" t="str">
        <v/>
      </c>
      <c r="H1160" s="21"/>
      <c r="I1160" s="21"/>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8"/>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8"/>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c r="GI1160" s="21"/>
      <c r="GJ1160" s="21"/>
      <c r="GK1160" s="21"/>
      <c r="GL1160" s="21"/>
      <c r="GM1160" s="21"/>
      <c r="GN1160" s="21"/>
      <c r="GO1160" s="21"/>
      <c r="GP1160" s="21"/>
      <c r="GQ1160" s="21"/>
      <c r="GR1160" s="21"/>
      <c r="GS1160" s="21"/>
      <c r="GT1160" s="21"/>
      <c r="GU1160" s="21"/>
      <c r="GV1160" s="21"/>
      <c r="GW1160" s="21"/>
      <c r="GX1160" s="21"/>
      <c r="GY1160" s="21"/>
      <c r="GZ1160" s="21"/>
      <c r="HA1160" s="21"/>
      <c r="HB1160" s="21"/>
      <c r="HC1160" s="21"/>
      <c r="HD1160" s="21"/>
      <c r="HE1160" s="21"/>
      <c r="HF1160" s="21"/>
      <c r="HG1160" s="21"/>
      <c r="HH1160" s="21"/>
      <c r="HI1160" s="21"/>
      <c r="HJ1160" s="21"/>
      <c r="HK1160" s="21"/>
      <c r="HL1160" s="21"/>
      <c r="HM1160" s="21"/>
      <c r="HN1160" s="21"/>
      <c r="HO1160" s="21"/>
      <c r="HP1160" s="21"/>
      <c r="HQ1160" s="21"/>
      <c r="HR1160" s="21"/>
      <c r="HS1160" s="21"/>
      <c r="HT1160" s="21"/>
      <c r="HU1160" s="21"/>
      <c r="HV1160" s="21"/>
      <c r="HW1160" s="21"/>
      <c r="HX1160" s="21"/>
      <c r="HY1160" s="21"/>
      <c r="HZ1160" s="21"/>
      <c r="IA1160" s="21"/>
      <c r="IB1160" s="21"/>
      <c r="IC1160" s="21"/>
      <c r="ID1160" s="21"/>
      <c r="IE1160" s="21"/>
      <c r="IF1160" s="21"/>
      <c r="IG1160" s="21"/>
      <c r="IH1160" s="21"/>
      <c r="II1160" s="21"/>
      <c r="IJ1160" s="21"/>
      <c r="IK1160" s="21"/>
      <c r="IL1160" s="21"/>
      <c r="IM1160" s="21"/>
      <c r="IN1160" s="21"/>
      <c r="IO1160" s="21"/>
      <c r="IP1160" s="21"/>
      <c r="IQ1160" s="21"/>
      <c r="IR1160" s="21"/>
      <c r="IS1160" s="21"/>
      <c r="IT1160" s="21"/>
      <c r="IU1160" s="21"/>
      <c r="IV1160" s="21"/>
      <c r="IW1160" s="21"/>
      <c r="IX1160" s="21"/>
      <c r="IY1160" s="21"/>
      <c r="IZ1160" s="21"/>
      <c r="JA1160" s="21"/>
      <c r="JB1160" s="21"/>
      <c r="JC1160" s="21"/>
      <c r="JD1160" s="21"/>
      <c r="JE1160" s="21"/>
      <c r="JF1160" s="21"/>
      <c r="JG1160" s="28"/>
      <c r="JH1160" s="21"/>
      <c r="JI1160" s="21"/>
      <c r="JJ1160" s="21"/>
      <c r="JK1160" s="21"/>
      <c r="JL1160" s="21"/>
      <c r="JM1160" s="21"/>
      <c r="JN1160" s="21"/>
      <c r="JO1160" s="21"/>
      <c r="JP1160" s="21"/>
      <c r="JQ1160" s="21"/>
      <c r="JR1160" s="21"/>
      <c r="JS1160" s="21"/>
      <c r="JT1160" s="21"/>
      <c r="JU1160" s="21"/>
      <c r="JV1160" s="21"/>
      <c r="JW1160" s="21"/>
      <c r="JX1160" s="21"/>
      <c r="JY1160" s="21"/>
      <c r="JZ1160" s="21"/>
      <c r="KA1160" s="21"/>
      <c r="KB1160" s="28"/>
    </row>
    <row r="1161" spans="2:288" ht="15" customHeight="1" x14ac:dyDescent="0.25">
      <c r="B1161" s="1590" t="s">
        <v>1884</v>
      </c>
      <c r="C1161" s="1588" t="str">
        <v/>
      </c>
      <c r="D1161" s="1588" t="str">
        <v/>
      </c>
      <c r="E1161" s="1588" t="str">
        <v/>
      </c>
      <c r="F1161" s="1588" t="str">
        <v/>
      </c>
      <c r="G1161" s="1588" t="str">
        <v/>
      </c>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8"/>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8"/>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c r="GI1161" s="21"/>
      <c r="GJ1161" s="21"/>
      <c r="GK1161" s="21"/>
      <c r="GL1161" s="21"/>
      <c r="GM1161" s="21"/>
      <c r="GN1161" s="21"/>
      <c r="GO1161" s="21"/>
      <c r="GP1161" s="21"/>
      <c r="GQ1161" s="21"/>
      <c r="GR1161" s="21"/>
      <c r="GS1161" s="21"/>
      <c r="GT1161" s="21"/>
      <c r="GU1161" s="21"/>
      <c r="GV1161" s="21"/>
      <c r="GW1161" s="21"/>
      <c r="GX1161" s="21"/>
      <c r="GY1161" s="21"/>
      <c r="GZ1161" s="21"/>
      <c r="HA1161" s="21"/>
      <c r="HB1161" s="21"/>
      <c r="HC1161" s="21"/>
      <c r="HD1161" s="21"/>
      <c r="HE1161" s="21"/>
      <c r="HF1161" s="21"/>
      <c r="HG1161" s="21"/>
      <c r="HH1161" s="21"/>
      <c r="HI1161" s="21"/>
      <c r="HJ1161" s="21"/>
      <c r="HK1161" s="21"/>
      <c r="HL1161" s="21"/>
      <c r="HM1161" s="21"/>
      <c r="HN1161" s="21"/>
      <c r="HO1161" s="21"/>
      <c r="HP1161" s="21"/>
      <c r="HQ1161" s="21"/>
      <c r="HR1161" s="21"/>
      <c r="HS1161" s="21"/>
      <c r="HT1161" s="21"/>
      <c r="HU1161" s="21"/>
      <c r="HV1161" s="21"/>
      <c r="HW1161" s="21"/>
      <c r="HX1161" s="21"/>
      <c r="HY1161" s="21"/>
      <c r="HZ1161" s="21"/>
      <c r="IA1161" s="21"/>
      <c r="IB1161" s="21"/>
      <c r="IC1161" s="21"/>
      <c r="ID1161" s="21"/>
      <c r="IE1161" s="21"/>
      <c r="IF1161" s="21"/>
      <c r="IG1161" s="21"/>
      <c r="IH1161" s="21"/>
      <c r="II1161" s="21"/>
      <c r="IJ1161" s="21"/>
      <c r="IK1161" s="21"/>
      <c r="IL1161" s="21"/>
      <c r="IM1161" s="21"/>
      <c r="IN1161" s="21"/>
      <c r="IO1161" s="21"/>
      <c r="IP1161" s="21"/>
      <c r="IQ1161" s="21"/>
      <c r="IR1161" s="21"/>
      <c r="IS1161" s="21"/>
      <c r="IT1161" s="21"/>
      <c r="IU1161" s="21"/>
      <c r="IV1161" s="21"/>
      <c r="IW1161" s="21"/>
      <c r="IX1161" s="21"/>
      <c r="IY1161" s="21"/>
      <c r="IZ1161" s="21"/>
      <c r="JA1161" s="21"/>
      <c r="JB1161" s="21"/>
      <c r="JC1161" s="21"/>
      <c r="JD1161" s="21"/>
      <c r="JE1161" s="21"/>
      <c r="JF1161" s="21"/>
      <c r="JG1161" s="28"/>
      <c r="JH1161" s="21"/>
      <c r="JI1161" s="21"/>
      <c r="JJ1161" s="21"/>
      <c r="JK1161" s="21"/>
      <c r="JL1161" s="21"/>
      <c r="JM1161" s="21"/>
      <c r="JN1161" s="21"/>
      <c r="JO1161" s="21"/>
      <c r="JP1161" s="21"/>
      <c r="JQ1161" s="21"/>
      <c r="JR1161" s="21"/>
      <c r="JS1161" s="21"/>
      <c r="JT1161" s="21"/>
      <c r="JU1161" s="21"/>
      <c r="JV1161" s="21"/>
      <c r="JW1161" s="21"/>
      <c r="JX1161" s="21"/>
      <c r="JY1161" s="21"/>
      <c r="JZ1161" s="21"/>
      <c r="KA1161" s="21"/>
      <c r="KB1161" s="28"/>
    </row>
    <row r="1162" spans="2:288" ht="15" customHeight="1" x14ac:dyDescent="0.25">
      <c r="B1162" s="1590" t="s">
        <v>1885</v>
      </c>
      <c r="C1162" s="1588" t="str">
        <v/>
      </c>
      <c r="D1162" s="1588" t="str">
        <v/>
      </c>
      <c r="E1162" s="1588" t="str">
        <v/>
      </c>
      <c r="F1162" s="1588" t="str">
        <v/>
      </c>
      <c r="G1162" s="1588" t="str">
        <v/>
      </c>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8"/>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8"/>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c r="GI1162" s="21"/>
      <c r="GJ1162" s="21"/>
      <c r="GK1162" s="21"/>
      <c r="GL1162" s="21"/>
      <c r="GM1162" s="21"/>
      <c r="GN1162" s="21"/>
      <c r="GO1162" s="21"/>
      <c r="GP1162" s="21"/>
      <c r="GQ1162" s="21"/>
      <c r="GR1162" s="21"/>
      <c r="GS1162" s="21"/>
      <c r="GT1162" s="21"/>
      <c r="GU1162" s="21"/>
      <c r="GV1162" s="21"/>
      <c r="GW1162" s="21"/>
      <c r="GX1162" s="21"/>
      <c r="GY1162" s="21"/>
      <c r="GZ1162" s="21"/>
      <c r="HA1162" s="21"/>
      <c r="HB1162" s="21"/>
      <c r="HC1162" s="21"/>
      <c r="HD1162" s="21"/>
      <c r="HE1162" s="21"/>
      <c r="HF1162" s="21"/>
      <c r="HG1162" s="21"/>
      <c r="HH1162" s="21"/>
      <c r="HI1162" s="21"/>
      <c r="HJ1162" s="21"/>
      <c r="HK1162" s="21"/>
      <c r="HL1162" s="21"/>
      <c r="HM1162" s="21"/>
      <c r="HN1162" s="21"/>
      <c r="HO1162" s="21"/>
      <c r="HP1162" s="21"/>
      <c r="HQ1162" s="21"/>
      <c r="HR1162" s="21"/>
      <c r="HS1162" s="21"/>
      <c r="HT1162" s="21"/>
      <c r="HU1162" s="21"/>
      <c r="HV1162" s="21"/>
      <c r="HW1162" s="21"/>
      <c r="HX1162" s="21"/>
      <c r="HY1162" s="21"/>
      <c r="HZ1162" s="21"/>
      <c r="IA1162" s="21"/>
      <c r="IB1162" s="21"/>
      <c r="IC1162" s="21"/>
      <c r="ID1162" s="21"/>
      <c r="IE1162" s="21"/>
      <c r="IF1162" s="21"/>
      <c r="IG1162" s="21"/>
      <c r="IH1162" s="21"/>
      <c r="II1162" s="21"/>
      <c r="IJ1162" s="21"/>
      <c r="IK1162" s="21"/>
      <c r="IL1162" s="21"/>
      <c r="IM1162" s="21"/>
      <c r="IN1162" s="21"/>
      <c r="IO1162" s="21"/>
      <c r="IP1162" s="21"/>
      <c r="IQ1162" s="21"/>
      <c r="IR1162" s="21"/>
      <c r="IS1162" s="21"/>
      <c r="IT1162" s="21"/>
      <c r="IU1162" s="21"/>
      <c r="IV1162" s="21"/>
      <c r="IW1162" s="21"/>
      <c r="IX1162" s="21"/>
      <c r="IY1162" s="21"/>
      <c r="IZ1162" s="21"/>
      <c r="JA1162" s="21"/>
      <c r="JB1162" s="21"/>
      <c r="JC1162" s="21"/>
      <c r="JD1162" s="21"/>
      <c r="JE1162" s="21"/>
      <c r="JF1162" s="21"/>
      <c r="JG1162" s="28"/>
      <c r="JH1162" s="21"/>
      <c r="JI1162" s="21"/>
      <c r="JJ1162" s="21"/>
      <c r="JK1162" s="21"/>
      <c r="JL1162" s="21"/>
      <c r="JM1162" s="21"/>
      <c r="JN1162" s="21"/>
      <c r="JO1162" s="21"/>
      <c r="JP1162" s="21"/>
      <c r="JQ1162" s="21"/>
      <c r="JR1162" s="21"/>
      <c r="JS1162" s="21"/>
      <c r="JT1162" s="21"/>
      <c r="JU1162" s="21"/>
      <c r="JV1162" s="21"/>
      <c r="JW1162" s="21"/>
      <c r="JX1162" s="21"/>
      <c r="JY1162" s="21"/>
      <c r="JZ1162" s="21"/>
      <c r="KA1162" s="21"/>
      <c r="KB1162" s="28"/>
    </row>
    <row r="1163" spans="2:288" ht="15" customHeight="1" x14ac:dyDescent="0.25">
      <c r="B1163" s="1590" t="s">
        <v>1886</v>
      </c>
      <c r="C1163" s="1588" t="str">
        <v/>
      </c>
      <c r="D1163" s="1588" t="str">
        <v/>
      </c>
      <c r="E1163" s="1588" t="str">
        <v/>
      </c>
      <c r="F1163" s="1588" t="str">
        <v/>
      </c>
      <c r="G1163" s="1588" t="str">
        <v/>
      </c>
      <c r="H1163" s="21"/>
      <c r="I1163" s="21"/>
      <c r="J1163" s="21"/>
      <c r="K1163" s="21"/>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8"/>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8"/>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c r="GI1163" s="21"/>
      <c r="GJ1163" s="21"/>
      <c r="GK1163" s="21"/>
      <c r="GL1163" s="21"/>
      <c r="GM1163" s="21"/>
      <c r="GN1163" s="21"/>
      <c r="GO1163" s="21"/>
      <c r="GP1163" s="21"/>
      <c r="GQ1163" s="21"/>
      <c r="GR1163" s="21"/>
      <c r="GS1163" s="21"/>
      <c r="GT1163" s="21"/>
      <c r="GU1163" s="21"/>
      <c r="GV1163" s="21"/>
      <c r="GW1163" s="21"/>
      <c r="GX1163" s="21"/>
      <c r="GY1163" s="21"/>
      <c r="GZ1163" s="21"/>
      <c r="HA1163" s="21"/>
      <c r="HB1163" s="21"/>
      <c r="HC1163" s="21"/>
      <c r="HD1163" s="21"/>
      <c r="HE1163" s="21"/>
      <c r="HF1163" s="21"/>
      <c r="HG1163" s="21"/>
      <c r="HH1163" s="21"/>
      <c r="HI1163" s="21"/>
      <c r="HJ1163" s="21"/>
      <c r="HK1163" s="21"/>
      <c r="HL1163" s="21"/>
      <c r="HM1163" s="21"/>
      <c r="HN1163" s="21"/>
      <c r="HO1163" s="21"/>
      <c r="HP1163" s="21"/>
      <c r="HQ1163" s="21"/>
      <c r="HR1163" s="21"/>
      <c r="HS1163" s="21"/>
      <c r="HT1163" s="21"/>
      <c r="HU1163" s="21"/>
      <c r="HV1163" s="21"/>
      <c r="HW1163" s="21"/>
      <c r="HX1163" s="21"/>
      <c r="HY1163" s="21"/>
      <c r="HZ1163" s="21"/>
      <c r="IA1163" s="21"/>
      <c r="IB1163" s="21"/>
      <c r="IC1163" s="21"/>
      <c r="ID1163" s="21"/>
      <c r="IE1163" s="21"/>
      <c r="IF1163" s="21"/>
      <c r="IG1163" s="21"/>
      <c r="IH1163" s="21"/>
      <c r="II1163" s="21"/>
      <c r="IJ1163" s="21"/>
      <c r="IK1163" s="21"/>
      <c r="IL1163" s="21"/>
      <c r="IM1163" s="21"/>
      <c r="IN1163" s="21"/>
      <c r="IO1163" s="21"/>
      <c r="IP1163" s="21"/>
      <c r="IQ1163" s="21"/>
      <c r="IR1163" s="21"/>
      <c r="IS1163" s="21"/>
      <c r="IT1163" s="21"/>
      <c r="IU1163" s="21"/>
      <c r="IV1163" s="21"/>
      <c r="IW1163" s="21"/>
      <c r="IX1163" s="21"/>
      <c r="IY1163" s="21"/>
      <c r="IZ1163" s="21"/>
      <c r="JA1163" s="21"/>
      <c r="JB1163" s="21"/>
      <c r="JC1163" s="21"/>
      <c r="JD1163" s="21"/>
      <c r="JE1163" s="21"/>
      <c r="JF1163" s="21"/>
      <c r="JG1163" s="28"/>
      <c r="JH1163" s="21"/>
      <c r="JI1163" s="21"/>
      <c r="JJ1163" s="21"/>
      <c r="JK1163" s="21"/>
      <c r="JL1163" s="21"/>
      <c r="JM1163" s="21"/>
      <c r="JN1163" s="21"/>
      <c r="JO1163" s="21"/>
      <c r="JP1163" s="21"/>
      <c r="JQ1163" s="21"/>
      <c r="JR1163" s="21"/>
      <c r="JS1163" s="21"/>
      <c r="JT1163" s="21"/>
      <c r="JU1163" s="21"/>
      <c r="JV1163" s="21"/>
      <c r="JW1163" s="21"/>
      <c r="JX1163" s="21"/>
      <c r="JY1163" s="21"/>
      <c r="JZ1163" s="21"/>
      <c r="KA1163" s="21"/>
      <c r="KB1163" s="28"/>
    </row>
    <row r="1164" spans="2:288" ht="15" customHeight="1" x14ac:dyDescent="0.25">
      <c r="B1164" s="1590" t="s">
        <v>1887</v>
      </c>
      <c r="C1164" s="1588" t="str">
        <v/>
      </c>
      <c r="D1164" s="1588" t="str">
        <v/>
      </c>
      <c r="E1164" s="1588" t="str">
        <v/>
      </c>
      <c r="F1164" s="1588" t="str">
        <v/>
      </c>
      <c r="G1164" s="1588" t="str">
        <v/>
      </c>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8"/>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8"/>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c r="GI1164" s="21"/>
      <c r="GJ1164" s="21"/>
      <c r="GK1164" s="21"/>
      <c r="GL1164" s="21"/>
      <c r="GM1164" s="21"/>
      <c r="GN1164" s="21"/>
      <c r="GO1164" s="21"/>
      <c r="GP1164" s="21"/>
      <c r="GQ1164" s="21"/>
      <c r="GR1164" s="21"/>
      <c r="GS1164" s="21"/>
      <c r="GT1164" s="21"/>
      <c r="GU1164" s="21"/>
      <c r="GV1164" s="21"/>
      <c r="GW1164" s="21"/>
      <c r="GX1164" s="21"/>
      <c r="GY1164" s="21"/>
      <c r="GZ1164" s="21"/>
      <c r="HA1164" s="21"/>
      <c r="HB1164" s="21"/>
      <c r="HC1164" s="21"/>
      <c r="HD1164" s="21"/>
      <c r="HE1164" s="21"/>
      <c r="HF1164" s="21"/>
      <c r="HG1164" s="21"/>
      <c r="HH1164" s="21"/>
      <c r="HI1164" s="21"/>
      <c r="HJ1164" s="21"/>
      <c r="HK1164" s="21"/>
      <c r="HL1164" s="21"/>
      <c r="HM1164" s="21"/>
      <c r="HN1164" s="21"/>
      <c r="HO1164" s="21"/>
      <c r="HP1164" s="21"/>
      <c r="HQ1164" s="21"/>
      <c r="HR1164" s="21"/>
      <c r="HS1164" s="21"/>
      <c r="HT1164" s="21"/>
      <c r="HU1164" s="21"/>
      <c r="HV1164" s="21"/>
      <c r="HW1164" s="21"/>
      <c r="HX1164" s="21"/>
      <c r="HY1164" s="21"/>
      <c r="HZ1164" s="21"/>
      <c r="IA1164" s="21"/>
      <c r="IB1164" s="21"/>
      <c r="IC1164" s="21"/>
      <c r="ID1164" s="21"/>
      <c r="IE1164" s="21"/>
      <c r="IF1164" s="21"/>
      <c r="IG1164" s="21"/>
      <c r="IH1164" s="21"/>
      <c r="II1164" s="21"/>
      <c r="IJ1164" s="21"/>
      <c r="IK1164" s="21"/>
      <c r="IL1164" s="21"/>
      <c r="IM1164" s="21"/>
      <c r="IN1164" s="21"/>
      <c r="IO1164" s="21"/>
      <c r="IP1164" s="21"/>
      <c r="IQ1164" s="21"/>
      <c r="IR1164" s="21"/>
      <c r="IS1164" s="21"/>
      <c r="IT1164" s="21"/>
      <c r="IU1164" s="21"/>
      <c r="IV1164" s="21"/>
      <c r="IW1164" s="21"/>
      <c r="IX1164" s="21"/>
      <c r="IY1164" s="21"/>
      <c r="IZ1164" s="21"/>
      <c r="JA1164" s="21"/>
      <c r="JB1164" s="21"/>
      <c r="JC1164" s="21"/>
      <c r="JD1164" s="21"/>
      <c r="JE1164" s="21"/>
      <c r="JF1164" s="21"/>
      <c r="JG1164" s="28"/>
      <c r="JH1164" s="21"/>
      <c r="JI1164" s="21"/>
      <c r="JJ1164" s="21"/>
      <c r="JK1164" s="21"/>
      <c r="JL1164" s="21"/>
      <c r="JM1164" s="21"/>
      <c r="JN1164" s="21"/>
      <c r="JO1164" s="21"/>
      <c r="JP1164" s="21"/>
      <c r="JQ1164" s="21"/>
      <c r="JR1164" s="21"/>
      <c r="JS1164" s="21"/>
      <c r="JT1164" s="21"/>
      <c r="JU1164" s="21"/>
      <c r="JV1164" s="21"/>
      <c r="JW1164" s="21"/>
      <c r="JX1164" s="21"/>
      <c r="JY1164" s="21"/>
      <c r="JZ1164" s="21"/>
      <c r="KA1164" s="21"/>
      <c r="KB1164" s="28"/>
    </row>
    <row r="1165" spans="2:288" ht="15" customHeight="1" x14ac:dyDescent="0.25">
      <c r="B1165" s="1590" t="s">
        <v>1888</v>
      </c>
      <c r="C1165" s="1588" t="str">
        <v/>
      </c>
      <c r="D1165" s="1588" t="str">
        <v/>
      </c>
      <c r="E1165" s="1588" t="str">
        <v/>
      </c>
      <c r="F1165" s="1588" t="str">
        <v/>
      </c>
      <c r="G1165" s="1588" t="str">
        <v/>
      </c>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8"/>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8"/>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c r="GI1165" s="21"/>
      <c r="GJ1165" s="21"/>
      <c r="GK1165" s="21"/>
      <c r="GL1165" s="21"/>
      <c r="GM1165" s="21"/>
      <c r="GN1165" s="21"/>
      <c r="GO1165" s="21"/>
      <c r="GP1165" s="21"/>
      <c r="GQ1165" s="21"/>
      <c r="GR1165" s="21"/>
      <c r="GS1165" s="21"/>
      <c r="GT1165" s="21"/>
      <c r="GU1165" s="21"/>
      <c r="GV1165" s="21"/>
      <c r="GW1165" s="21"/>
      <c r="GX1165" s="21"/>
      <c r="GY1165" s="21"/>
      <c r="GZ1165" s="21"/>
      <c r="HA1165" s="21"/>
      <c r="HB1165" s="21"/>
      <c r="HC1165" s="21"/>
      <c r="HD1165" s="21"/>
      <c r="HE1165" s="21"/>
      <c r="HF1165" s="21"/>
      <c r="HG1165" s="21"/>
      <c r="HH1165" s="21"/>
      <c r="HI1165" s="21"/>
      <c r="HJ1165" s="21"/>
      <c r="HK1165" s="21"/>
      <c r="HL1165" s="21"/>
      <c r="HM1165" s="21"/>
      <c r="HN1165" s="21"/>
      <c r="HO1165" s="21"/>
      <c r="HP1165" s="21"/>
      <c r="HQ1165" s="21"/>
      <c r="HR1165" s="21"/>
      <c r="HS1165" s="21"/>
      <c r="HT1165" s="21"/>
      <c r="HU1165" s="21"/>
      <c r="HV1165" s="21"/>
      <c r="HW1165" s="21"/>
      <c r="HX1165" s="21"/>
      <c r="HY1165" s="21"/>
      <c r="HZ1165" s="21"/>
      <c r="IA1165" s="21"/>
      <c r="IB1165" s="21"/>
      <c r="IC1165" s="21"/>
      <c r="ID1165" s="21"/>
      <c r="IE1165" s="21"/>
      <c r="IF1165" s="21"/>
      <c r="IG1165" s="21"/>
      <c r="IH1165" s="21"/>
      <c r="II1165" s="21"/>
      <c r="IJ1165" s="21"/>
      <c r="IK1165" s="21"/>
      <c r="IL1165" s="21"/>
      <c r="IM1165" s="21"/>
      <c r="IN1165" s="21"/>
      <c r="IO1165" s="21"/>
      <c r="IP1165" s="21"/>
      <c r="IQ1165" s="21"/>
      <c r="IR1165" s="21"/>
      <c r="IS1165" s="21"/>
      <c r="IT1165" s="21"/>
      <c r="IU1165" s="21"/>
      <c r="IV1165" s="21"/>
      <c r="IW1165" s="21"/>
      <c r="IX1165" s="21"/>
      <c r="IY1165" s="21"/>
      <c r="IZ1165" s="21"/>
      <c r="JA1165" s="21"/>
      <c r="JB1165" s="21"/>
      <c r="JC1165" s="21"/>
      <c r="JD1165" s="21"/>
      <c r="JE1165" s="21"/>
      <c r="JF1165" s="21"/>
      <c r="JG1165" s="28"/>
      <c r="JH1165" s="21"/>
      <c r="JI1165" s="21"/>
      <c r="JJ1165" s="21"/>
      <c r="JK1165" s="21"/>
      <c r="JL1165" s="21"/>
      <c r="JM1165" s="21"/>
      <c r="JN1165" s="21"/>
      <c r="JO1165" s="21"/>
      <c r="JP1165" s="21"/>
      <c r="JQ1165" s="21"/>
      <c r="JR1165" s="21"/>
      <c r="JS1165" s="21"/>
      <c r="JT1165" s="21"/>
      <c r="JU1165" s="21"/>
      <c r="JV1165" s="21"/>
      <c r="JW1165" s="21"/>
      <c r="JX1165" s="21"/>
      <c r="JY1165" s="21"/>
      <c r="JZ1165" s="21"/>
      <c r="KA1165" s="21"/>
      <c r="KB1165" s="28"/>
    </row>
    <row r="1166" spans="2:288" ht="15" customHeight="1" x14ac:dyDescent="0.25">
      <c r="B1166" s="1590" t="s">
        <v>1889</v>
      </c>
      <c r="C1166" s="1588" t="str">
        <v/>
      </c>
      <c r="D1166" s="1588" t="str">
        <v/>
      </c>
      <c r="E1166" s="1588" t="str">
        <v/>
      </c>
      <c r="F1166" s="1588" t="str">
        <v/>
      </c>
      <c r="G1166" s="1588" t="str">
        <v/>
      </c>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8"/>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8"/>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c r="GI1166" s="21"/>
      <c r="GJ1166" s="21"/>
      <c r="GK1166" s="21"/>
      <c r="GL1166" s="21"/>
      <c r="GM1166" s="21"/>
      <c r="GN1166" s="21"/>
      <c r="GO1166" s="21"/>
      <c r="GP1166" s="21"/>
      <c r="GQ1166" s="21"/>
      <c r="GR1166" s="21"/>
      <c r="GS1166" s="21"/>
      <c r="GT1166" s="21"/>
      <c r="GU1166" s="21"/>
      <c r="GV1166" s="21"/>
      <c r="GW1166" s="21"/>
      <c r="GX1166" s="21"/>
      <c r="GY1166" s="21"/>
      <c r="GZ1166" s="21"/>
      <c r="HA1166" s="21"/>
      <c r="HB1166" s="21"/>
      <c r="HC1166" s="21"/>
      <c r="HD1166" s="21"/>
      <c r="HE1166" s="21"/>
      <c r="HF1166" s="21"/>
      <c r="HG1166" s="21"/>
      <c r="HH1166" s="21"/>
      <c r="HI1166" s="21"/>
      <c r="HJ1166" s="21"/>
      <c r="HK1166" s="21"/>
      <c r="HL1166" s="21"/>
      <c r="HM1166" s="21"/>
      <c r="HN1166" s="21"/>
      <c r="HO1166" s="21"/>
      <c r="HP1166" s="21"/>
      <c r="HQ1166" s="21"/>
      <c r="HR1166" s="21"/>
      <c r="HS1166" s="21"/>
      <c r="HT1166" s="21"/>
      <c r="HU1166" s="21"/>
      <c r="HV1166" s="21"/>
      <c r="HW1166" s="21"/>
      <c r="HX1166" s="21"/>
      <c r="HY1166" s="21"/>
      <c r="HZ1166" s="21"/>
      <c r="IA1166" s="21"/>
      <c r="IB1166" s="21"/>
      <c r="IC1166" s="21"/>
      <c r="ID1166" s="21"/>
      <c r="IE1166" s="21"/>
      <c r="IF1166" s="21"/>
      <c r="IG1166" s="21"/>
      <c r="IH1166" s="21"/>
      <c r="II1166" s="21"/>
      <c r="IJ1166" s="21"/>
      <c r="IK1166" s="21"/>
      <c r="IL1166" s="21"/>
      <c r="IM1166" s="21"/>
      <c r="IN1166" s="21"/>
      <c r="IO1166" s="21"/>
      <c r="IP1166" s="21"/>
      <c r="IQ1166" s="21"/>
      <c r="IR1166" s="21"/>
      <c r="IS1166" s="21"/>
      <c r="IT1166" s="21"/>
      <c r="IU1166" s="21"/>
      <c r="IV1166" s="21"/>
      <c r="IW1166" s="21"/>
      <c r="IX1166" s="21"/>
      <c r="IY1166" s="21"/>
      <c r="IZ1166" s="21"/>
      <c r="JA1166" s="21"/>
      <c r="JB1166" s="21"/>
      <c r="JC1166" s="21"/>
      <c r="JD1166" s="21"/>
      <c r="JE1166" s="21"/>
      <c r="JF1166" s="21"/>
      <c r="JG1166" s="28"/>
      <c r="JH1166" s="21"/>
      <c r="JI1166" s="21"/>
      <c r="JJ1166" s="21"/>
      <c r="JK1166" s="21"/>
      <c r="JL1166" s="21"/>
      <c r="JM1166" s="21"/>
      <c r="JN1166" s="21"/>
      <c r="JO1166" s="21"/>
      <c r="JP1166" s="21"/>
      <c r="JQ1166" s="21"/>
      <c r="JR1166" s="21"/>
      <c r="JS1166" s="21"/>
      <c r="JT1166" s="21"/>
      <c r="JU1166" s="21"/>
      <c r="JV1166" s="21"/>
      <c r="JW1166" s="21"/>
      <c r="JX1166" s="21"/>
      <c r="JY1166" s="21"/>
      <c r="JZ1166" s="21"/>
      <c r="KA1166" s="21"/>
      <c r="KB1166" s="28"/>
    </row>
    <row r="1167" spans="2:288" ht="15" customHeight="1" x14ac:dyDescent="0.25">
      <c r="B1167" s="1590" t="s">
        <v>1890</v>
      </c>
      <c r="C1167" s="1588" t="str">
        <v/>
      </c>
      <c r="D1167" s="1588" t="str">
        <v/>
      </c>
      <c r="E1167" s="1588" t="str">
        <v/>
      </c>
      <c r="F1167" s="1588" t="str">
        <v/>
      </c>
      <c r="G1167" s="1588" t="str">
        <v/>
      </c>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8"/>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8"/>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c r="GI1167" s="21"/>
      <c r="GJ1167" s="21"/>
      <c r="GK1167" s="21"/>
      <c r="GL1167" s="21"/>
      <c r="GM1167" s="21"/>
      <c r="GN1167" s="21"/>
      <c r="GO1167" s="21"/>
      <c r="GP1167" s="21"/>
      <c r="GQ1167" s="21"/>
      <c r="GR1167" s="21"/>
      <c r="GS1167" s="21"/>
      <c r="GT1167" s="21"/>
      <c r="GU1167" s="21"/>
      <c r="GV1167" s="21"/>
      <c r="GW1167" s="21"/>
      <c r="GX1167" s="21"/>
      <c r="GY1167" s="21"/>
      <c r="GZ1167" s="21"/>
      <c r="HA1167" s="21"/>
      <c r="HB1167" s="21"/>
      <c r="HC1167" s="21"/>
      <c r="HD1167" s="21"/>
      <c r="HE1167" s="21"/>
      <c r="HF1167" s="21"/>
      <c r="HG1167" s="21"/>
      <c r="HH1167" s="21"/>
      <c r="HI1167" s="21"/>
      <c r="HJ1167" s="21"/>
      <c r="HK1167" s="21"/>
      <c r="HL1167" s="21"/>
      <c r="HM1167" s="21"/>
      <c r="HN1167" s="21"/>
      <c r="HO1167" s="21"/>
      <c r="HP1167" s="21"/>
      <c r="HQ1167" s="21"/>
      <c r="HR1167" s="21"/>
      <c r="HS1167" s="21"/>
      <c r="HT1167" s="21"/>
      <c r="HU1167" s="21"/>
      <c r="HV1167" s="21"/>
      <c r="HW1167" s="21"/>
      <c r="HX1167" s="21"/>
      <c r="HY1167" s="21"/>
      <c r="HZ1167" s="21"/>
      <c r="IA1167" s="21"/>
      <c r="IB1167" s="21"/>
      <c r="IC1167" s="21"/>
      <c r="ID1167" s="21"/>
      <c r="IE1167" s="21"/>
      <c r="IF1167" s="21"/>
      <c r="IG1167" s="21"/>
      <c r="IH1167" s="21"/>
      <c r="II1167" s="21"/>
      <c r="IJ1167" s="21"/>
      <c r="IK1167" s="21"/>
      <c r="IL1167" s="21"/>
      <c r="IM1167" s="21"/>
      <c r="IN1167" s="21"/>
      <c r="IO1167" s="21"/>
      <c r="IP1167" s="21"/>
      <c r="IQ1167" s="21"/>
      <c r="IR1167" s="21"/>
      <c r="IS1167" s="21"/>
      <c r="IT1167" s="21"/>
      <c r="IU1167" s="21"/>
      <c r="IV1167" s="21"/>
      <c r="IW1167" s="21"/>
      <c r="IX1167" s="21"/>
      <c r="IY1167" s="21"/>
      <c r="IZ1167" s="21"/>
      <c r="JA1167" s="21"/>
      <c r="JB1167" s="21"/>
      <c r="JC1167" s="21"/>
      <c r="JD1167" s="21"/>
      <c r="JE1167" s="21"/>
      <c r="JF1167" s="21"/>
      <c r="JG1167" s="28"/>
      <c r="JH1167" s="21"/>
      <c r="JI1167" s="21"/>
      <c r="JJ1167" s="21"/>
      <c r="JK1167" s="21"/>
      <c r="JL1167" s="21"/>
      <c r="JM1167" s="21"/>
      <c r="JN1167" s="21"/>
      <c r="JO1167" s="21"/>
      <c r="JP1167" s="21"/>
      <c r="JQ1167" s="21"/>
      <c r="JR1167" s="21"/>
      <c r="JS1167" s="21"/>
      <c r="JT1167" s="21"/>
      <c r="JU1167" s="21"/>
      <c r="JV1167" s="21"/>
      <c r="JW1167" s="21"/>
      <c r="JX1167" s="21"/>
      <c r="JY1167" s="21"/>
      <c r="JZ1167" s="21"/>
      <c r="KA1167" s="21"/>
      <c r="KB1167" s="28"/>
    </row>
    <row r="1168" spans="2:288" ht="15" customHeight="1" x14ac:dyDescent="0.25">
      <c r="B1168" s="1590" t="s">
        <v>1891</v>
      </c>
      <c r="C1168" s="1588" t="str">
        <v/>
      </c>
      <c r="D1168" s="1588" t="str">
        <v/>
      </c>
      <c r="E1168" s="1588" t="str">
        <v/>
      </c>
      <c r="F1168" s="1588" t="str">
        <v/>
      </c>
      <c r="G1168" s="1588" t="str">
        <v/>
      </c>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8"/>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8"/>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c r="GI1168" s="21"/>
      <c r="GJ1168" s="21"/>
      <c r="GK1168" s="21"/>
      <c r="GL1168" s="21"/>
      <c r="GM1168" s="21"/>
      <c r="GN1168" s="21"/>
      <c r="GO1168" s="21"/>
      <c r="GP1168" s="21"/>
      <c r="GQ1168" s="21"/>
      <c r="GR1168" s="21"/>
      <c r="GS1168" s="21"/>
      <c r="GT1168" s="21"/>
      <c r="GU1168" s="21"/>
      <c r="GV1168" s="21"/>
      <c r="GW1168" s="21"/>
      <c r="GX1168" s="21"/>
      <c r="GY1168" s="21"/>
      <c r="GZ1168" s="21"/>
      <c r="HA1168" s="21"/>
      <c r="HB1168" s="21"/>
      <c r="HC1168" s="21"/>
      <c r="HD1168" s="21"/>
      <c r="HE1168" s="21"/>
      <c r="HF1168" s="21"/>
      <c r="HG1168" s="21"/>
      <c r="HH1168" s="21"/>
      <c r="HI1168" s="21"/>
      <c r="HJ1168" s="21"/>
      <c r="HK1168" s="21"/>
      <c r="HL1168" s="21"/>
      <c r="HM1168" s="21"/>
      <c r="HN1168" s="21"/>
      <c r="HO1168" s="21"/>
      <c r="HP1168" s="21"/>
      <c r="HQ1168" s="21"/>
      <c r="HR1168" s="21"/>
      <c r="HS1168" s="21"/>
      <c r="HT1168" s="21"/>
      <c r="HU1168" s="21"/>
      <c r="HV1168" s="21"/>
      <c r="HW1168" s="21"/>
      <c r="HX1168" s="21"/>
      <c r="HY1168" s="21"/>
      <c r="HZ1168" s="21"/>
      <c r="IA1168" s="21"/>
      <c r="IB1168" s="21"/>
      <c r="IC1168" s="21"/>
      <c r="ID1168" s="21"/>
      <c r="IE1168" s="21"/>
      <c r="IF1168" s="21"/>
      <c r="IG1168" s="21"/>
      <c r="IH1168" s="21"/>
      <c r="II1168" s="21"/>
      <c r="IJ1168" s="21"/>
      <c r="IK1168" s="21"/>
      <c r="IL1168" s="21"/>
      <c r="IM1168" s="21"/>
      <c r="IN1168" s="21"/>
      <c r="IO1168" s="21"/>
      <c r="IP1168" s="21"/>
      <c r="IQ1168" s="21"/>
      <c r="IR1168" s="21"/>
      <c r="IS1168" s="21"/>
      <c r="IT1168" s="21"/>
      <c r="IU1168" s="21"/>
      <c r="IV1168" s="21"/>
      <c r="IW1168" s="21"/>
      <c r="IX1168" s="21"/>
      <c r="IY1168" s="21"/>
      <c r="IZ1168" s="21"/>
      <c r="JA1168" s="21"/>
      <c r="JB1168" s="21"/>
      <c r="JC1168" s="21"/>
      <c r="JD1168" s="21"/>
      <c r="JE1168" s="21"/>
      <c r="JF1168" s="21"/>
      <c r="JG1168" s="28"/>
      <c r="JH1168" s="21"/>
      <c r="JI1168" s="21"/>
      <c r="JJ1168" s="21"/>
      <c r="JK1168" s="21"/>
      <c r="JL1168" s="21"/>
      <c r="JM1168" s="21"/>
      <c r="JN1168" s="21"/>
      <c r="JO1168" s="21"/>
      <c r="JP1168" s="21"/>
      <c r="JQ1168" s="21"/>
      <c r="JR1168" s="21"/>
      <c r="JS1168" s="21"/>
      <c r="JT1168" s="21"/>
      <c r="JU1168" s="21"/>
      <c r="JV1168" s="21"/>
      <c r="JW1168" s="21"/>
      <c r="JX1168" s="21"/>
      <c r="JY1168" s="21"/>
      <c r="JZ1168" s="21"/>
      <c r="KA1168" s="21"/>
      <c r="KB1168" s="28"/>
    </row>
    <row r="1169" spans="2:288" ht="15" customHeight="1" x14ac:dyDescent="0.25">
      <c r="B1169" s="1590" t="s">
        <v>1892</v>
      </c>
      <c r="C1169" s="1588" t="str">
        <v/>
      </c>
      <c r="D1169" s="1588" t="str">
        <v/>
      </c>
      <c r="E1169" s="1588" t="str">
        <v/>
      </c>
      <c r="F1169" s="1588" t="str">
        <v/>
      </c>
      <c r="G1169" s="1588" t="str">
        <v/>
      </c>
      <c r="H1169" s="21"/>
      <c r="I1169" s="21"/>
      <c r="J1169" s="21"/>
      <c r="K1169" s="21"/>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8"/>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8"/>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c r="GI1169" s="21"/>
      <c r="GJ1169" s="21"/>
      <c r="GK1169" s="21"/>
      <c r="GL1169" s="21"/>
      <c r="GM1169" s="21"/>
      <c r="GN1169" s="21"/>
      <c r="GO1169" s="21"/>
      <c r="GP1169" s="21"/>
      <c r="GQ1169" s="21"/>
      <c r="GR1169" s="21"/>
      <c r="GS1169" s="21"/>
      <c r="GT1169" s="21"/>
      <c r="GU1169" s="21"/>
      <c r="GV1169" s="21"/>
      <c r="GW1169" s="21"/>
      <c r="GX1169" s="21"/>
      <c r="GY1169" s="21"/>
      <c r="GZ1169" s="21"/>
      <c r="HA1169" s="21"/>
      <c r="HB1169" s="21"/>
      <c r="HC1169" s="21"/>
      <c r="HD1169" s="21"/>
      <c r="HE1169" s="21"/>
      <c r="HF1169" s="21"/>
      <c r="HG1169" s="21"/>
      <c r="HH1169" s="21"/>
      <c r="HI1169" s="21"/>
      <c r="HJ1169" s="21"/>
      <c r="HK1169" s="21"/>
      <c r="HL1169" s="21"/>
      <c r="HM1169" s="21"/>
      <c r="HN1169" s="21"/>
      <c r="HO1169" s="21"/>
      <c r="HP1169" s="21"/>
      <c r="HQ1169" s="21"/>
      <c r="HR1169" s="21"/>
      <c r="HS1169" s="21"/>
      <c r="HT1169" s="21"/>
      <c r="HU1169" s="21"/>
      <c r="HV1169" s="21"/>
      <c r="HW1169" s="21"/>
      <c r="HX1169" s="21"/>
      <c r="HY1169" s="21"/>
      <c r="HZ1169" s="21"/>
      <c r="IA1169" s="21"/>
      <c r="IB1169" s="21"/>
      <c r="IC1169" s="21"/>
      <c r="ID1169" s="21"/>
      <c r="IE1169" s="21"/>
      <c r="IF1169" s="21"/>
      <c r="IG1169" s="21"/>
      <c r="IH1169" s="21"/>
      <c r="II1169" s="21"/>
      <c r="IJ1169" s="21"/>
      <c r="IK1169" s="21"/>
      <c r="IL1169" s="21"/>
      <c r="IM1169" s="21"/>
      <c r="IN1169" s="21"/>
      <c r="IO1169" s="21"/>
      <c r="IP1169" s="21"/>
      <c r="IQ1169" s="21"/>
      <c r="IR1169" s="21"/>
      <c r="IS1169" s="21"/>
      <c r="IT1169" s="21"/>
      <c r="IU1169" s="21"/>
      <c r="IV1169" s="21"/>
      <c r="IW1169" s="21"/>
      <c r="IX1169" s="21"/>
      <c r="IY1169" s="21"/>
      <c r="IZ1169" s="21"/>
      <c r="JA1169" s="21"/>
      <c r="JB1169" s="21"/>
      <c r="JC1169" s="21"/>
      <c r="JD1169" s="21"/>
      <c r="JE1169" s="21"/>
      <c r="JF1169" s="21"/>
      <c r="JG1169" s="28"/>
      <c r="JH1169" s="21"/>
      <c r="JI1169" s="21"/>
      <c r="JJ1169" s="21"/>
      <c r="JK1169" s="21"/>
      <c r="JL1169" s="21"/>
      <c r="JM1169" s="21"/>
      <c r="JN1169" s="21"/>
      <c r="JO1169" s="21"/>
      <c r="JP1169" s="21"/>
      <c r="JQ1169" s="21"/>
      <c r="JR1169" s="21"/>
      <c r="JS1169" s="21"/>
      <c r="JT1169" s="21"/>
      <c r="JU1169" s="21"/>
      <c r="JV1169" s="21"/>
      <c r="JW1169" s="21"/>
      <c r="JX1169" s="21"/>
      <c r="JY1169" s="21"/>
      <c r="JZ1169" s="21"/>
      <c r="KA1169" s="21"/>
      <c r="KB1169" s="28"/>
    </row>
    <row r="1170" spans="2:288" ht="15" customHeight="1" x14ac:dyDescent="0.25">
      <c r="B1170" s="1590" t="s">
        <v>1893</v>
      </c>
      <c r="C1170" s="1588" t="str">
        <v/>
      </c>
      <c r="D1170" s="1588" t="str">
        <v/>
      </c>
      <c r="E1170" s="1588" t="str">
        <v/>
      </c>
      <c r="F1170" s="1588" t="str">
        <v/>
      </c>
      <c r="G1170" s="1588" t="str">
        <v/>
      </c>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8"/>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8"/>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c r="GI1170" s="21"/>
      <c r="GJ1170" s="21"/>
      <c r="GK1170" s="21"/>
      <c r="GL1170" s="21"/>
      <c r="GM1170" s="21"/>
      <c r="GN1170" s="21"/>
      <c r="GO1170" s="21"/>
      <c r="GP1170" s="21"/>
      <c r="GQ1170" s="21"/>
      <c r="GR1170" s="21"/>
      <c r="GS1170" s="21"/>
      <c r="GT1170" s="21"/>
      <c r="GU1170" s="21"/>
      <c r="GV1170" s="21"/>
      <c r="GW1170" s="21"/>
      <c r="GX1170" s="21"/>
      <c r="GY1170" s="21"/>
      <c r="GZ1170" s="21"/>
      <c r="HA1170" s="21"/>
      <c r="HB1170" s="21"/>
      <c r="HC1170" s="21"/>
      <c r="HD1170" s="21"/>
      <c r="HE1170" s="21"/>
      <c r="HF1170" s="21"/>
      <c r="HG1170" s="21"/>
      <c r="HH1170" s="21"/>
      <c r="HI1170" s="21"/>
      <c r="HJ1170" s="21"/>
      <c r="HK1170" s="21"/>
      <c r="HL1170" s="21"/>
      <c r="HM1170" s="21"/>
      <c r="HN1170" s="21"/>
      <c r="HO1170" s="21"/>
      <c r="HP1170" s="21"/>
      <c r="HQ1170" s="21"/>
      <c r="HR1170" s="21"/>
      <c r="HS1170" s="21"/>
      <c r="HT1170" s="21"/>
      <c r="HU1170" s="21"/>
      <c r="HV1170" s="21"/>
      <c r="HW1170" s="21"/>
      <c r="HX1170" s="21"/>
      <c r="HY1170" s="21"/>
      <c r="HZ1170" s="21"/>
      <c r="IA1170" s="21"/>
      <c r="IB1170" s="21"/>
      <c r="IC1170" s="21"/>
      <c r="ID1170" s="21"/>
      <c r="IE1170" s="21"/>
      <c r="IF1170" s="21"/>
      <c r="IG1170" s="21"/>
      <c r="IH1170" s="21"/>
      <c r="II1170" s="21"/>
      <c r="IJ1170" s="21"/>
      <c r="IK1170" s="21"/>
      <c r="IL1170" s="21"/>
      <c r="IM1170" s="21"/>
      <c r="IN1170" s="21"/>
      <c r="IO1170" s="21"/>
      <c r="IP1170" s="21"/>
      <c r="IQ1170" s="21"/>
      <c r="IR1170" s="21"/>
      <c r="IS1170" s="21"/>
      <c r="IT1170" s="21"/>
      <c r="IU1170" s="21"/>
      <c r="IV1170" s="21"/>
      <c r="IW1170" s="21"/>
      <c r="IX1170" s="21"/>
      <c r="IY1170" s="21"/>
      <c r="IZ1170" s="21"/>
      <c r="JA1170" s="21"/>
      <c r="JB1170" s="21"/>
      <c r="JC1170" s="21"/>
      <c r="JD1170" s="21"/>
      <c r="JE1170" s="21"/>
      <c r="JF1170" s="21"/>
      <c r="JG1170" s="28"/>
      <c r="JH1170" s="21"/>
      <c r="JI1170" s="21"/>
      <c r="JJ1170" s="21"/>
      <c r="JK1170" s="21"/>
      <c r="JL1170" s="21"/>
      <c r="JM1170" s="21"/>
      <c r="JN1170" s="21"/>
      <c r="JO1170" s="21"/>
      <c r="JP1170" s="21"/>
      <c r="JQ1170" s="21"/>
      <c r="JR1170" s="21"/>
      <c r="JS1170" s="21"/>
      <c r="JT1170" s="21"/>
      <c r="JU1170" s="21"/>
      <c r="JV1170" s="21"/>
      <c r="JW1170" s="21"/>
      <c r="JX1170" s="21"/>
      <c r="JY1170" s="21"/>
      <c r="JZ1170" s="21"/>
      <c r="KA1170" s="21"/>
      <c r="KB1170" s="28"/>
    </row>
    <row r="1171" spans="2:288" ht="15" customHeight="1" x14ac:dyDescent="0.25">
      <c r="B1171" s="1590" t="s">
        <v>1894</v>
      </c>
      <c r="C1171" s="1588" t="str">
        <v/>
      </c>
      <c r="D1171" s="1588" t="str">
        <v/>
      </c>
      <c r="E1171" s="1588" t="str">
        <v/>
      </c>
      <c r="F1171" s="1588" t="str">
        <v/>
      </c>
      <c r="G1171" s="1588" t="str">
        <v/>
      </c>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8"/>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8"/>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c r="GI1171" s="21"/>
      <c r="GJ1171" s="21"/>
      <c r="GK1171" s="21"/>
      <c r="GL1171" s="21"/>
      <c r="GM1171" s="21"/>
      <c r="GN1171" s="21"/>
      <c r="GO1171" s="21"/>
      <c r="GP1171" s="21"/>
      <c r="GQ1171" s="21"/>
      <c r="GR1171" s="21"/>
      <c r="GS1171" s="21"/>
      <c r="GT1171" s="21"/>
      <c r="GU1171" s="21"/>
      <c r="GV1171" s="21"/>
      <c r="GW1171" s="21"/>
      <c r="GX1171" s="21"/>
      <c r="GY1171" s="21"/>
      <c r="GZ1171" s="21"/>
      <c r="HA1171" s="21"/>
      <c r="HB1171" s="21"/>
      <c r="HC1171" s="21"/>
      <c r="HD1171" s="21"/>
      <c r="HE1171" s="21"/>
      <c r="HF1171" s="21"/>
      <c r="HG1171" s="21"/>
      <c r="HH1171" s="21"/>
      <c r="HI1171" s="21"/>
      <c r="HJ1171" s="21"/>
      <c r="HK1171" s="21"/>
      <c r="HL1171" s="21"/>
      <c r="HM1171" s="21"/>
      <c r="HN1171" s="21"/>
      <c r="HO1171" s="21"/>
      <c r="HP1171" s="21"/>
      <c r="HQ1171" s="21"/>
      <c r="HR1171" s="21"/>
      <c r="HS1171" s="21"/>
      <c r="HT1171" s="21"/>
      <c r="HU1171" s="21"/>
      <c r="HV1171" s="21"/>
      <c r="HW1171" s="21"/>
      <c r="HX1171" s="21"/>
      <c r="HY1171" s="21"/>
      <c r="HZ1171" s="21"/>
      <c r="IA1171" s="21"/>
      <c r="IB1171" s="21"/>
      <c r="IC1171" s="21"/>
      <c r="ID1171" s="21"/>
      <c r="IE1171" s="21"/>
      <c r="IF1171" s="21"/>
      <c r="IG1171" s="21"/>
      <c r="IH1171" s="21"/>
      <c r="II1171" s="21"/>
      <c r="IJ1171" s="21"/>
      <c r="IK1171" s="21"/>
      <c r="IL1171" s="21"/>
      <c r="IM1171" s="21"/>
      <c r="IN1171" s="21"/>
      <c r="IO1171" s="21"/>
      <c r="IP1171" s="21"/>
      <c r="IQ1171" s="21"/>
      <c r="IR1171" s="21"/>
      <c r="IS1171" s="21"/>
      <c r="IT1171" s="21"/>
      <c r="IU1171" s="21"/>
      <c r="IV1171" s="21"/>
      <c r="IW1171" s="21"/>
      <c r="IX1171" s="21"/>
      <c r="IY1171" s="21"/>
      <c r="IZ1171" s="21"/>
      <c r="JA1171" s="21"/>
      <c r="JB1171" s="21"/>
      <c r="JC1171" s="21"/>
      <c r="JD1171" s="21"/>
      <c r="JE1171" s="21"/>
      <c r="JF1171" s="21"/>
      <c r="JG1171" s="28"/>
      <c r="JH1171" s="21"/>
      <c r="JI1171" s="21"/>
      <c r="JJ1171" s="21"/>
      <c r="JK1171" s="21"/>
      <c r="JL1171" s="21"/>
      <c r="JM1171" s="21"/>
      <c r="JN1171" s="21"/>
      <c r="JO1171" s="21"/>
      <c r="JP1171" s="21"/>
      <c r="JQ1171" s="21"/>
      <c r="JR1171" s="21"/>
      <c r="JS1171" s="21"/>
      <c r="JT1171" s="21"/>
      <c r="JU1171" s="21"/>
      <c r="JV1171" s="21"/>
      <c r="JW1171" s="21"/>
      <c r="JX1171" s="21"/>
      <c r="JY1171" s="21"/>
      <c r="JZ1171" s="21"/>
      <c r="KA1171" s="21"/>
      <c r="KB1171" s="28"/>
    </row>
    <row r="1172" spans="2:288" ht="15" customHeight="1" x14ac:dyDescent="0.25">
      <c r="B1172" s="1590" t="s">
        <v>1895</v>
      </c>
      <c r="C1172" s="1588" t="str">
        <v/>
      </c>
      <c r="D1172" s="1588" t="str">
        <v/>
      </c>
      <c r="E1172" s="1588" t="str">
        <v/>
      </c>
      <c r="F1172" s="1588" t="str">
        <v/>
      </c>
      <c r="G1172" s="1588" t="str">
        <v/>
      </c>
      <c r="H1172" s="21"/>
      <c r="I1172" s="21"/>
      <c r="J1172" s="21"/>
      <c r="K1172" s="21"/>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8"/>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8"/>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c r="GI1172" s="21"/>
      <c r="GJ1172" s="21"/>
      <c r="GK1172" s="21"/>
      <c r="GL1172" s="21"/>
      <c r="GM1172" s="21"/>
      <c r="GN1172" s="21"/>
      <c r="GO1172" s="21"/>
      <c r="GP1172" s="21"/>
      <c r="GQ1172" s="21"/>
      <c r="GR1172" s="21"/>
      <c r="GS1172" s="21"/>
      <c r="GT1172" s="21"/>
      <c r="GU1172" s="21"/>
      <c r="GV1172" s="21"/>
      <c r="GW1172" s="21"/>
      <c r="GX1172" s="21"/>
      <c r="GY1172" s="21"/>
      <c r="GZ1172" s="21"/>
      <c r="HA1172" s="21"/>
      <c r="HB1172" s="21"/>
      <c r="HC1172" s="21"/>
      <c r="HD1172" s="21"/>
      <c r="HE1172" s="21"/>
      <c r="HF1172" s="21"/>
      <c r="HG1172" s="21"/>
      <c r="HH1172" s="21"/>
      <c r="HI1172" s="21"/>
      <c r="HJ1172" s="21"/>
      <c r="HK1172" s="21"/>
      <c r="HL1172" s="21"/>
      <c r="HM1172" s="21"/>
      <c r="HN1172" s="21"/>
      <c r="HO1172" s="21"/>
      <c r="HP1172" s="21"/>
      <c r="HQ1172" s="21"/>
      <c r="HR1172" s="21"/>
      <c r="HS1172" s="21"/>
      <c r="HT1172" s="21"/>
      <c r="HU1172" s="21"/>
      <c r="HV1172" s="21"/>
      <c r="HW1172" s="21"/>
      <c r="HX1172" s="21"/>
      <c r="HY1172" s="21"/>
      <c r="HZ1172" s="21"/>
      <c r="IA1172" s="21"/>
      <c r="IB1172" s="21"/>
      <c r="IC1172" s="21"/>
      <c r="ID1172" s="21"/>
      <c r="IE1172" s="21"/>
      <c r="IF1172" s="21"/>
      <c r="IG1172" s="21"/>
      <c r="IH1172" s="21"/>
      <c r="II1172" s="21"/>
      <c r="IJ1172" s="21"/>
      <c r="IK1172" s="21"/>
      <c r="IL1172" s="21"/>
      <c r="IM1172" s="21"/>
      <c r="IN1172" s="21"/>
      <c r="IO1172" s="21"/>
      <c r="IP1172" s="21"/>
      <c r="IQ1172" s="21"/>
      <c r="IR1172" s="21"/>
      <c r="IS1172" s="21"/>
      <c r="IT1172" s="21"/>
      <c r="IU1172" s="21"/>
      <c r="IV1172" s="21"/>
      <c r="IW1172" s="21"/>
      <c r="IX1172" s="21"/>
      <c r="IY1172" s="21"/>
      <c r="IZ1172" s="21"/>
      <c r="JA1172" s="21"/>
      <c r="JB1172" s="21"/>
      <c r="JC1172" s="21"/>
      <c r="JD1172" s="21"/>
      <c r="JE1172" s="21"/>
      <c r="JF1172" s="21"/>
      <c r="JG1172" s="28"/>
      <c r="JH1172" s="21"/>
      <c r="JI1172" s="21"/>
      <c r="JJ1172" s="21"/>
      <c r="JK1172" s="21"/>
      <c r="JL1172" s="21"/>
      <c r="JM1172" s="21"/>
      <c r="JN1172" s="21"/>
      <c r="JO1172" s="21"/>
      <c r="JP1172" s="21"/>
      <c r="JQ1172" s="21"/>
      <c r="JR1172" s="21"/>
      <c r="JS1172" s="21"/>
      <c r="JT1172" s="21"/>
      <c r="JU1172" s="21"/>
      <c r="JV1172" s="21"/>
      <c r="JW1172" s="21"/>
      <c r="JX1172" s="21"/>
      <c r="JY1172" s="21"/>
      <c r="JZ1172" s="21"/>
      <c r="KA1172" s="21"/>
      <c r="KB1172" s="28"/>
    </row>
    <row r="1173" spans="2:288" ht="15" customHeight="1" x14ac:dyDescent="0.25">
      <c r="B1173" s="1590" t="s">
        <v>1896</v>
      </c>
      <c r="C1173" s="1588" t="str">
        <v/>
      </c>
      <c r="D1173" s="1588" t="str">
        <v/>
      </c>
      <c r="E1173" s="1588" t="str">
        <v/>
      </c>
      <c r="F1173" s="1588" t="str">
        <v/>
      </c>
      <c r="G1173" s="1588" t="str">
        <v/>
      </c>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8"/>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8"/>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c r="GI1173" s="21"/>
      <c r="GJ1173" s="21"/>
      <c r="GK1173" s="21"/>
      <c r="GL1173" s="21"/>
      <c r="GM1173" s="21"/>
      <c r="GN1173" s="21"/>
      <c r="GO1173" s="21"/>
      <c r="GP1173" s="21"/>
      <c r="GQ1173" s="21"/>
      <c r="GR1173" s="21"/>
      <c r="GS1173" s="21"/>
      <c r="GT1173" s="21"/>
      <c r="GU1173" s="21"/>
      <c r="GV1173" s="21"/>
      <c r="GW1173" s="21"/>
      <c r="GX1173" s="21"/>
      <c r="GY1173" s="21"/>
      <c r="GZ1173" s="21"/>
      <c r="HA1173" s="21"/>
      <c r="HB1173" s="21"/>
      <c r="HC1173" s="21"/>
      <c r="HD1173" s="21"/>
      <c r="HE1173" s="21"/>
      <c r="HF1173" s="21"/>
      <c r="HG1173" s="21"/>
      <c r="HH1173" s="21"/>
      <c r="HI1173" s="21"/>
      <c r="HJ1173" s="21"/>
      <c r="HK1173" s="21"/>
      <c r="HL1173" s="21"/>
      <c r="HM1173" s="21"/>
      <c r="HN1173" s="21"/>
      <c r="HO1173" s="21"/>
      <c r="HP1173" s="21"/>
      <c r="HQ1173" s="21"/>
      <c r="HR1173" s="21"/>
      <c r="HS1173" s="21"/>
      <c r="HT1173" s="21"/>
      <c r="HU1173" s="21"/>
      <c r="HV1173" s="21"/>
      <c r="HW1173" s="21"/>
      <c r="HX1173" s="21"/>
      <c r="HY1173" s="21"/>
      <c r="HZ1173" s="21"/>
      <c r="IA1173" s="21"/>
      <c r="IB1173" s="21"/>
      <c r="IC1173" s="21"/>
      <c r="ID1173" s="21"/>
      <c r="IE1173" s="21"/>
      <c r="IF1173" s="21"/>
      <c r="IG1173" s="21"/>
      <c r="IH1173" s="21"/>
      <c r="II1173" s="21"/>
      <c r="IJ1173" s="21"/>
      <c r="IK1173" s="21"/>
      <c r="IL1173" s="21"/>
      <c r="IM1173" s="21"/>
      <c r="IN1173" s="21"/>
      <c r="IO1173" s="21"/>
      <c r="IP1173" s="21"/>
      <c r="IQ1173" s="21"/>
      <c r="IR1173" s="21"/>
      <c r="IS1173" s="21"/>
      <c r="IT1173" s="21"/>
      <c r="IU1173" s="21"/>
      <c r="IV1173" s="21"/>
      <c r="IW1173" s="21"/>
      <c r="IX1173" s="21"/>
      <c r="IY1173" s="21"/>
      <c r="IZ1173" s="21"/>
      <c r="JA1173" s="21"/>
      <c r="JB1173" s="21"/>
      <c r="JC1173" s="21"/>
      <c r="JD1173" s="21"/>
      <c r="JE1173" s="21"/>
      <c r="JF1173" s="21"/>
      <c r="JG1173" s="28"/>
      <c r="JH1173" s="21"/>
      <c r="JI1173" s="21"/>
      <c r="JJ1173" s="21"/>
      <c r="JK1173" s="21"/>
      <c r="JL1173" s="21"/>
      <c r="JM1173" s="21"/>
      <c r="JN1173" s="21"/>
      <c r="JO1173" s="21"/>
      <c r="JP1173" s="21"/>
      <c r="JQ1173" s="21"/>
      <c r="JR1173" s="21"/>
      <c r="JS1173" s="21"/>
      <c r="JT1173" s="21"/>
      <c r="JU1173" s="21"/>
      <c r="JV1173" s="21"/>
      <c r="JW1173" s="21"/>
      <c r="JX1173" s="21"/>
      <c r="JY1173" s="21"/>
      <c r="JZ1173" s="21"/>
      <c r="KA1173" s="21"/>
      <c r="KB1173" s="28"/>
    </row>
    <row r="1174" spans="2:288" ht="15" customHeight="1" x14ac:dyDescent="0.25">
      <c r="B1174" s="1590" t="s">
        <v>1897</v>
      </c>
      <c r="C1174" s="1588" t="str">
        <v/>
      </c>
      <c r="D1174" s="1588" t="str">
        <v/>
      </c>
      <c r="E1174" s="1588" t="str">
        <v/>
      </c>
      <c r="F1174" s="1588" t="str">
        <v/>
      </c>
      <c r="G1174" s="1588" t="str">
        <v/>
      </c>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8"/>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8"/>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c r="GI1174" s="21"/>
      <c r="GJ1174" s="21"/>
      <c r="GK1174" s="21"/>
      <c r="GL1174" s="21"/>
      <c r="GM1174" s="21"/>
      <c r="GN1174" s="21"/>
      <c r="GO1174" s="21"/>
      <c r="GP1174" s="21"/>
      <c r="GQ1174" s="21"/>
      <c r="GR1174" s="21"/>
      <c r="GS1174" s="21"/>
      <c r="GT1174" s="21"/>
      <c r="GU1174" s="21"/>
      <c r="GV1174" s="21"/>
      <c r="GW1174" s="21"/>
      <c r="GX1174" s="21"/>
      <c r="GY1174" s="21"/>
      <c r="GZ1174" s="21"/>
      <c r="HA1174" s="21"/>
      <c r="HB1174" s="21"/>
      <c r="HC1174" s="21"/>
      <c r="HD1174" s="21"/>
      <c r="HE1174" s="21"/>
      <c r="HF1174" s="21"/>
      <c r="HG1174" s="21"/>
      <c r="HH1174" s="21"/>
      <c r="HI1174" s="21"/>
      <c r="HJ1174" s="21"/>
      <c r="HK1174" s="21"/>
      <c r="HL1174" s="21"/>
      <c r="HM1174" s="21"/>
      <c r="HN1174" s="21"/>
      <c r="HO1174" s="21"/>
      <c r="HP1174" s="21"/>
      <c r="HQ1174" s="21"/>
      <c r="HR1174" s="21"/>
      <c r="HS1174" s="21"/>
      <c r="HT1174" s="21"/>
      <c r="HU1174" s="21"/>
      <c r="HV1174" s="21"/>
      <c r="HW1174" s="21"/>
      <c r="HX1174" s="21"/>
      <c r="HY1174" s="21"/>
      <c r="HZ1174" s="21"/>
      <c r="IA1174" s="21"/>
      <c r="IB1174" s="21"/>
      <c r="IC1174" s="21"/>
      <c r="ID1174" s="21"/>
      <c r="IE1174" s="21"/>
      <c r="IF1174" s="21"/>
      <c r="IG1174" s="21"/>
      <c r="IH1174" s="21"/>
      <c r="II1174" s="21"/>
      <c r="IJ1174" s="21"/>
      <c r="IK1174" s="21"/>
      <c r="IL1174" s="21"/>
      <c r="IM1174" s="21"/>
      <c r="IN1174" s="21"/>
      <c r="IO1174" s="21"/>
      <c r="IP1174" s="21"/>
      <c r="IQ1174" s="21"/>
      <c r="IR1174" s="21"/>
      <c r="IS1174" s="21"/>
      <c r="IT1174" s="21"/>
      <c r="IU1174" s="21"/>
      <c r="IV1174" s="21"/>
      <c r="IW1174" s="21"/>
      <c r="IX1174" s="21"/>
      <c r="IY1174" s="21"/>
      <c r="IZ1174" s="21"/>
      <c r="JA1174" s="21"/>
      <c r="JB1174" s="21"/>
      <c r="JC1174" s="21"/>
      <c r="JD1174" s="21"/>
      <c r="JE1174" s="21"/>
      <c r="JF1174" s="21"/>
      <c r="JG1174" s="28"/>
      <c r="JH1174" s="21"/>
      <c r="JI1174" s="21"/>
      <c r="JJ1174" s="21"/>
      <c r="JK1174" s="21"/>
      <c r="JL1174" s="21"/>
      <c r="JM1174" s="21"/>
      <c r="JN1174" s="21"/>
      <c r="JO1174" s="21"/>
      <c r="JP1174" s="21"/>
      <c r="JQ1174" s="21"/>
      <c r="JR1174" s="21"/>
      <c r="JS1174" s="21"/>
      <c r="JT1174" s="21"/>
      <c r="JU1174" s="21"/>
      <c r="JV1174" s="21"/>
      <c r="JW1174" s="21"/>
      <c r="JX1174" s="21"/>
      <c r="JY1174" s="21"/>
      <c r="JZ1174" s="21"/>
      <c r="KA1174" s="21"/>
      <c r="KB1174" s="28"/>
    </row>
    <row r="1175" spans="2:288" ht="15" customHeight="1" x14ac:dyDescent="0.25">
      <c r="B1175" s="1590" t="s">
        <v>1898</v>
      </c>
      <c r="C1175" s="1588" t="str">
        <v/>
      </c>
      <c r="D1175" s="1588" t="str">
        <v/>
      </c>
      <c r="E1175" s="1588" t="str">
        <v/>
      </c>
      <c r="F1175" s="1588" t="str">
        <v/>
      </c>
      <c r="G1175" s="1588" t="str">
        <v/>
      </c>
      <c r="H1175" s="21"/>
      <c r="I1175" s="21"/>
      <c r="J1175" s="21"/>
      <c r="K1175" s="21"/>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8"/>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8"/>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c r="GI1175" s="21"/>
      <c r="GJ1175" s="21"/>
      <c r="GK1175" s="21"/>
      <c r="GL1175" s="21"/>
      <c r="GM1175" s="21"/>
      <c r="GN1175" s="21"/>
      <c r="GO1175" s="21"/>
      <c r="GP1175" s="21"/>
      <c r="GQ1175" s="21"/>
      <c r="GR1175" s="21"/>
      <c r="GS1175" s="21"/>
      <c r="GT1175" s="21"/>
      <c r="GU1175" s="21"/>
      <c r="GV1175" s="21"/>
      <c r="GW1175" s="21"/>
      <c r="GX1175" s="21"/>
      <c r="GY1175" s="21"/>
      <c r="GZ1175" s="21"/>
      <c r="HA1175" s="21"/>
      <c r="HB1175" s="21"/>
      <c r="HC1175" s="21"/>
      <c r="HD1175" s="21"/>
      <c r="HE1175" s="21"/>
      <c r="HF1175" s="21"/>
      <c r="HG1175" s="21"/>
      <c r="HH1175" s="21"/>
      <c r="HI1175" s="21"/>
      <c r="HJ1175" s="21"/>
      <c r="HK1175" s="21"/>
      <c r="HL1175" s="21"/>
      <c r="HM1175" s="21"/>
      <c r="HN1175" s="21"/>
      <c r="HO1175" s="21"/>
      <c r="HP1175" s="21"/>
      <c r="HQ1175" s="21"/>
      <c r="HR1175" s="21"/>
      <c r="HS1175" s="21"/>
      <c r="HT1175" s="21"/>
      <c r="HU1175" s="21"/>
      <c r="HV1175" s="21"/>
      <c r="HW1175" s="21"/>
      <c r="HX1175" s="21"/>
      <c r="HY1175" s="21"/>
      <c r="HZ1175" s="21"/>
      <c r="IA1175" s="21"/>
      <c r="IB1175" s="21"/>
      <c r="IC1175" s="21"/>
      <c r="ID1175" s="21"/>
      <c r="IE1175" s="21"/>
      <c r="IF1175" s="21"/>
      <c r="IG1175" s="21"/>
      <c r="IH1175" s="21"/>
      <c r="II1175" s="21"/>
      <c r="IJ1175" s="21"/>
      <c r="IK1175" s="21"/>
      <c r="IL1175" s="21"/>
      <c r="IM1175" s="21"/>
      <c r="IN1175" s="21"/>
      <c r="IO1175" s="21"/>
      <c r="IP1175" s="21"/>
      <c r="IQ1175" s="21"/>
      <c r="IR1175" s="21"/>
      <c r="IS1175" s="21"/>
      <c r="IT1175" s="21"/>
      <c r="IU1175" s="21"/>
      <c r="IV1175" s="21"/>
      <c r="IW1175" s="21"/>
      <c r="IX1175" s="21"/>
      <c r="IY1175" s="21"/>
      <c r="IZ1175" s="21"/>
      <c r="JA1175" s="21"/>
      <c r="JB1175" s="21"/>
      <c r="JC1175" s="21"/>
      <c r="JD1175" s="21"/>
      <c r="JE1175" s="21"/>
      <c r="JF1175" s="21"/>
      <c r="JG1175" s="28"/>
      <c r="JH1175" s="21"/>
      <c r="JI1175" s="21"/>
      <c r="JJ1175" s="21"/>
      <c r="JK1175" s="21"/>
      <c r="JL1175" s="21"/>
      <c r="JM1175" s="21"/>
      <c r="JN1175" s="21"/>
      <c r="JO1175" s="21"/>
      <c r="JP1175" s="21"/>
      <c r="JQ1175" s="21"/>
      <c r="JR1175" s="21"/>
      <c r="JS1175" s="21"/>
      <c r="JT1175" s="21"/>
      <c r="JU1175" s="21"/>
      <c r="JV1175" s="21"/>
      <c r="JW1175" s="21"/>
      <c r="JX1175" s="21"/>
      <c r="JY1175" s="21"/>
      <c r="JZ1175" s="21"/>
      <c r="KA1175" s="21"/>
      <c r="KB1175" s="28"/>
    </row>
    <row r="1176" spans="2:288" ht="15" customHeight="1" x14ac:dyDescent="0.25">
      <c r="B1176" s="1590" t="s">
        <v>1899</v>
      </c>
      <c r="C1176" s="1588" t="str">
        <v/>
      </c>
      <c r="D1176" s="1588" t="str">
        <v/>
      </c>
      <c r="E1176" s="1588" t="str">
        <v/>
      </c>
      <c r="F1176" s="1588" t="str">
        <v/>
      </c>
      <c r="G1176" s="1588" t="str">
        <v/>
      </c>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8"/>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8"/>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c r="GI1176" s="21"/>
      <c r="GJ1176" s="21"/>
      <c r="GK1176" s="21"/>
      <c r="GL1176" s="21"/>
      <c r="GM1176" s="21"/>
      <c r="GN1176" s="21"/>
      <c r="GO1176" s="21"/>
      <c r="GP1176" s="21"/>
      <c r="GQ1176" s="21"/>
      <c r="GR1176" s="21"/>
      <c r="GS1176" s="21"/>
      <c r="GT1176" s="21"/>
      <c r="GU1176" s="21"/>
      <c r="GV1176" s="21"/>
      <c r="GW1176" s="21"/>
      <c r="GX1176" s="21"/>
      <c r="GY1176" s="21"/>
      <c r="GZ1176" s="21"/>
      <c r="HA1176" s="21"/>
      <c r="HB1176" s="21"/>
      <c r="HC1176" s="21"/>
      <c r="HD1176" s="21"/>
      <c r="HE1176" s="21"/>
      <c r="HF1176" s="21"/>
      <c r="HG1176" s="21"/>
      <c r="HH1176" s="21"/>
      <c r="HI1176" s="21"/>
      <c r="HJ1176" s="21"/>
      <c r="HK1176" s="21"/>
      <c r="HL1176" s="21"/>
      <c r="HM1176" s="21"/>
      <c r="HN1176" s="21"/>
      <c r="HO1176" s="21"/>
      <c r="HP1176" s="21"/>
      <c r="HQ1176" s="21"/>
      <c r="HR1176" s="21"/>
      <c r="HS1176" s="21"/>
      <c r="HT1176" s="21"/>
      <c r="HU1176" s="21"/>
      <c r="HV1176" s="21"/>
      <c r="HW1176" s="21"/>
      <c r="HX1176" s="21"/>
      <c r="HY1176" s="21"/>
      <c r="HZ1176" s="21"/>
      <c r="IA1176" s="21"/>
      <c r="IB1176" s="21"/>
      <c r="IC1176" s="21"/>
      <c r="ID1176" s="21"/>
      <c r="IE1176" s="21"/>
      <c r="IF1176" s="21"/>
      <c r="IG1176" s="21"/>
      <c r="IH1176" s="21"/>
      <c r="II1176" s="21"/>
      <c r="IJ1176" s="21"/>
      <c r="IK1176" s="21"/>
      <c r="IL1176" s="21"/>
      <c r="IM1176" s="21"/>
      <c r="IN1176" s="21"/>
      <c r="IO1176" s="21"/>
      <c r="IP1176" s="21"/>
      <c r="IQ1176" s="21"/>
      <c r="IR1176" s="21"/>
      <c r="IS1176" s="21"/>
      <c r="IT1176" s="21"/>
      <c r="IU1176" s="21"/>
      <c r="IV1176" s="21"/>
      <c r="IW1176" s="21"/>
      <c r="IX1176" s="21"/>
      <c r="IY1176" s="21"/>
      <c r="IZ1176" s="21"/>
      <c r="JA1176" s="21"/>
      <c r="JB1176" s="21"/>
      <c r="JC1176" s="21"/>
      <c r="JD1176" s="21"/>
      <c r="JE1176" s="21"/>
      <c r="JF1176" s="21"/>
      <c r="JG1176" s="28"/>
      <c r="JH1176" s="21"/>
      <c r="JI1176" s="21"/>
      <c r="JJ1176" s="21"/>
      <c r="JK1176" s="21"/>
      <c r="JL1176" s="21"/>
      <c r="JM1176" s="21"/>
      <c r="JN1176" s="21"/>
      <c r="JO1176" s="21"/>
      <c r="JP1176" s="21"/>
      <c r="JQ1176" s="21"/>
      <c r="JR1176" s="21"/>
      <c r="JS1176" s="21"/>
      <c r="JT1176" s="21"/>
      <c r="JU1176" s="21"/>
      <c r="JV1176" s="21"/>
      <c r="JW1176" s="21"/>
      <c r="JX1176" s="21"/>
      <c r="JY1176" s="21"/>
      <c r="JZ1176" s="21"/>
      <c r="KA1176" s="21"/>
      <c r="KB1176" s="28"/>
    </row>
    <row r="1177" spans="2:288" ht="15" customHeight="1" x14ac:dyDescent="0.25">
      <c r="B1177" s="1590" t="s">
        <v>1900</v>
      </c>
      <c r="C1177" s="1588" t="str">
        <v/>
      </c>
      <c r="D1177" s="1588" t="str">
        <v/>
      </c>
      <c r="E1177" s="1588" t="str">
        <v/>
      </c>
      <c r="F1177" s="1588" t="str">
        <v/>
      </c>
      <c r="G1177" s="1588" t="str">
        <v/>
      </c>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8"/>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8"/>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c r="GI1177" s="21"/>
      <c r="GJ1177" s="21"/>
      <c r="GK1177" s="21"/>
      <c r="GL1177" s="21"/>
      <c r="GM1177" s="21"/>
      <c r="GN1177" s="21"/>
      <c r="GO1177" s="21"/>
      <c r="GP1177" s="21"/>
      <c r="GQ1177" s="21"/>
      <c r="GR1177" s="21"/>
      <c r="GS1177" s="21"/>
      <c r="GT1177" s="21"/>
      <c r="GU1177" s="21"/>
      <c r="GV1177" s="21"/>
      <c r="GW1177" s="21"/>
      <c r="GX1177" s="21"/>
      <c r="GY1177" s="21"/>
      <c r="GZ1177" s="21"/>
      <c r="HA1177" s="21"/>
      <c r="HB1177" s="21"/>
      <c r="HC1177" s="21"/>
      <c r="HD1177" s="21"/>
      <c r="HE1177" s="21"/>
      <c r="HF1177" s="21"/>
      <c r="HG1177" s="21"/>
      <c r="HH1177" s="21"/>
      <c r="HI1177" s="21"/>
      <c r="HJ1177" s="21"/>
      <c r="HK1177" s="21"/>
      <c r="HL1177" s="21"/>
      <c r="HM1177" s="21"/>
      <c r="HN1177" s="21"/>
      <c r="HO1177" s="21"/>
      <c r="HP1177" s="21"/>
      <c r="HQ1177" s="21"/>
      <c r="HR1177" s="21"/>
      <c r="HS1177" s="21"/>
      <c r="HT1177" s="21"/>
      <c r="HU1177" s="21"/>
      <c r="HV1177" s="21"/>
      <c r="HW1177" s="21"/>
      <c r="HX1177" s="21"/>
      <c r="HY1177" s="21"/>
      <c r="HZ1177" s="21"/>
      <c r="IA1177" s="21"/>
      <c r="IB1177" s="21"/>
      <c r="IC1177" s="21"/>
      <c r="ID1177" s="21"/>
      <c r="IE1177" s="21"/>
      <c r="IF1177" s="21"/>
      <c r="IG1177" s="21"/>
      <c r="IH1177" s="21"/>
      <c r="II1177" s="21"/>
      <c r="IJ1177" s="21"/>
      <c r="IK1177" s="21"/>
      <c r="IL1177" s="21"/>
      <c r="IM1177" s="21"/>
      <c r="IN1177" s="21"/>
      <c r="IO1177" s="21"/>
      <c r="IP1177" s="21"/>
      <c r="IQ1177" s="21"/>
      <c r="IR1177" s="21"/>
      <c r="IS1177" s="21"/>
      <c r="IT1177" s="21"/>
      <c r="IU1177" s="21"/>
      <c r="IV1177" s="21"/>
      <c r="IW1177" s="21"/>
      <c r="IX1177" s="21"/>
      <c r="IY1177" s="21"/>
      <c r="IZ1177" s="21"/>
      <c r="JA1177" s="21"/>
      <c r="JB1177" s="21"/>
      <c r="JC1177" s="21"/>
      <c r="JD1177" s="21"/>
      <c r="JE1177" s="21"/>
      <c r="JF1177" s="21"/>
      <c r="JG1177" s="28"/>
      <c r="JH1177" s="21"/>
      <c r="JI1177" s="21"/>
      <c r="JJ1177" s="21"/>
      <c r="JK1177" s="21"/>
      <c r="JL1177" s="21"/>
      <c r="JM1177" s="21"/>
      <c r="JN1177" s="21"/>
      <c r="JO1177" s="21"/>
      <c r="JP1177" s="21"/>
      <c r="JQ1177" s="21"/>
      <c r="JR1177" s="21"/>
      <c r="JS1177" s="21"/>
      <c r="JT1177" s="21"/>
      <c r="JU1177" s="21"/>
      <c r="JV1177" s="21"/>
      <c r="JW1177" s="21"/>
      <c r="JX1177" s="21"/>
      <c r="JY1177" s="21"/>
      <c r="JZ1177" s="21"/>
      <c r="KA1177" s="21"/>
      <c r="KB1177" s="28"/>
    </row>
    <row r="1178" spans="2:288" ht="15" customHeight="1" x14ac:dyDescent="0.25">
      <c r="B1178" s="1590" t="s">
        <v>1901</v>
      </c>
      <c r="C1178" s="1588" t="str">
        <v/>
      </c>
      <c r="D1178" s="1588" t="str">
        <v/>
      </c>
      <c r="E1178" s="1588" t="str">
        <v/>
      </c>
      <c r="F1178" s="1588" t="str">
        <v/>
      </c>
      <c r="G1178" s="1588" t="str">
        <v/>
      </c>
      <c r="H1178" s="21"/>
      <c r="I1178" s="21"/>
      <c r="J1178" s="21"/>
      <c r="K1178" s="21"/>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8"/>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8"/>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c r="GI1178" s="21"/>
      <c r="GJ1178" s="21"/>
      <c r="GK1178" s="21"/>
      <c r="GL1178" s="21"/>
      <c r="GM1178" s="21"/>
      <c r="GN1178" s="21"/>
      <c r="GO1178" s="21"/>
      <c r="GP1178" s="21"/>
      <c r="GQ1178" s="21"/>
      <c r="GR1178" s="21"/>
      <c r="GS1178" s="21"/>
      <c r="GT1178" s="21"/>
      <c r="GU1178" s="21"/>
      <c r="GV1178" s="21"/>
      <c r="GW1178" s="21"/>
      <c r="GX1178" s="21"/>
      <c r="GY1178" s="21"/>
      <c r="GZ1178" s="21"/>
      <c r="HA1178" s="21"/>
      <c r="HB1178" s="21"/>
      <c r="HC1178" s="21"/>
      <c r="HD1178" s="21"/>
      <c r="HE1178" s="21"/>
      <c r="HF1178" s="21"/>
      <c r="HG1178" s="21"/>
      <c r="HH1178" s="21"/>
      <c r="HI1178" s="21"/>
      <c r="HJ1178" s="21"/>
      <c r="HK1178" s="21"/>
      <c r="HL1178" s="21"/>
      <c r="HM1178" s="21"/>
      <c r="HN1178" s="21"/>
      <c r="HO1178" s="21"/>
      <c r="HP1178" s="21"/>
      <c r="HQ1178" s="21"/>
      <c r="HR1178" s="21"/>
      <c r="HS1178" s="21"/>
      <c r="HT1178" s="21"/>
      <c r="HU1178" s="21"/>
      <c r="HV1178" s="21"/>
      <c r="HW1178" s="21"/>
      <c r="HX1178" s="21"/>
      <c r="HY1178" s="21"/>
      <c r="HZ1178" s="21"/>
      <c r="IA1178" s="21"/>
      <c r="IB1178" s="21"/>
      <c r="IC1178" s="21"/>
      <c r="ID1178" s="21"/>
      <c r="IE1178" s="21"/>
      <c r="IF1178" s="21"/>
      <c r="IG1178" s="21"/>
      <c r="IH1178" s="21"/>
      <c r="II1178" s="21"/>
      <c r="IJ1178" s="21"/>
      <c r="IK1178" s="21"/>
      <c r="IL1178" s="21"/>
      <c r="IM1178" s="21"/>
      <c r="IN1178" s="21"/>
      <c r="IO1178" s="21"/>
      <c r="IP1178" s="21"/>
      <c r="IQ1178" s="21"/>
      <c r="IR1178" s="21"/>
      <c r="IS1178" s="21"/>
      <c r="IT1178" s="21"/>
      <c r="IU1178" s="21"/>
      <c r="IV1178" s="21"/>
      <c r="IW1178" s="21"/>
      <c r="IX1178" s="21"/>
      <c r="IY1178" s="21"/>
      <c r="IZ1178" s="21"/>
      <c r="JA1178" s="21"/>
      <c r="JB1178" s="21"/>
      <c r="JC1178" s="21"/>
      <c r="JD1178" s="21"/>
      <c r="JE1178" s="21"/>
      <c r="JF1178" s="21"/>
      <c r="JG1178" s="28"/>
      <c r="JH1178" s="21"/>
      <c r="JI1178" s="21"/>
      <c r="JJ1178" s="21"/>
      <c r="JK1178" s="21"/>
      <c r="JL1178" s="21"/>
      <c r="JM1178" s="21"/>
      <c r="JN1178" s="21"/>
      <c r="JO1178" s="21"/>
      <c r="JP1178" s="21"/>
      <c r="JQ1178" s="21"/>
      <c r="JR1178" s="21"/>
      <c r="JS1178" s="21"/>
      <c r="JT1178" s="21"/>
      <c r="JU1178" s="21"/>
      <c r="JV1178" s="21"/>
      <c r="JW1178" s="21"/>
      <c r="JX1178" s="21"/>
      <c r="JY1178" s="21"/>
      <c r="JZ1178" s="21"/>
      <c r="KA1178" s="21"/>
      <c r="KB1178" s="28"/>
    </row>
    <row r="1179" spans="2:288" ht="15" customHeight="1" x14ac:dyDescent="0.25">
      <c r="B1179" s="1590" t="s">
        <v>1902</v>
      </c>
      <c r="C1179" s="1588" t="str">
        <v/>
      </c>
      <c r="D1179" s="1588" t="str">
        <v/>
      </c>
      <c r="E1179" s="1588" t="str">
        <v/>
      </c>
      <c r="F1179" s="1588" t="str">
        <v/>
      </c>
      <c r="G1179" s="1588" t="str">
        <v/>
      </c>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8"/>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8"/>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c r="GI1179" s="21"/>
      <c r="GJ1179" s="21"/>
      <c r="GK1179" s="21"/>
      <c r="GL1179" s="21"/>
      <c r="GM1179" s="21"/>
      <c r="GN1179" s="21"/>
      <c r="GO1179" s="21"/>
      <c r="GP1179" s="21"/>
      <c r="GQ1179" s="21"/>
      <c r="GR1179" s="21"/>
      <c r="GS1179" s="21"/>
      <c r="GT1179" s="21"/>
      <c r="GU1179" s="21"/>
      <c r="GV1179" s="21"/>
      <c r="GW1179" s="21"/>
      <c r="GX1179" s="21"/>
      <c r="GY1179" s="21"/>
      <c r="GZ1179" s="21"/>
      <c r="HA1179" s="21"/>
      <c r="HB1179" s="21"/>
      <c r="HC1179" s="21"/>
      <c r="HD1179" s="21"/>
      <c r="HE1179" s="21"/>
      <c r="HF1179" s="21"/>
      <c r="HG1179" s="21"/>
      <c r="HH1179" s="21"/>
      <c r="HI1179" s="21"/>
      <c r="HJ1179" s="21"/>
      <c r="HK1179" s="21"/>
      <c r="HL1179" s="21"/>
      <c r="HM1179" s="21"/>
      <c r="HN1179" s="21"/>
      <c r="HO1179" s="21"/>
      <c r="HP1179" s="21"/>
      <c r="HQ1179" s="21"/>
      <c r="HR1179" s="21"/>
      <c r="HS1179" s="21"/>
      <c r="HT1179" s="21"/>
      <c r="HU1179" s="21"/>
      <c r="HV1179" s="21"/>
      <c r="HW1179" s="21"/>
      <c r="HX1179" s="21"/>
      <c r="HY1179" s="21"/>
      <c r="HZ1179" s="21"/>
      <c r="IA1179" s="21"/>
      <c r="IB1179" s="21"/>
      <c r="IC1179" s="21"/>
      <c r="ID1179" s="21"/>
      <c r="IE1179" s="21"/>
      <c r="IF1179" s="21"/>
      <c r="IG1179" s="21"/>
      <c r="IH1179" s="21"/>
      <c r="II1179" s="21"/>
      <c r="IJ1179" s="21"/>
      <c r="IK1179" s="21"/>
      <c r="IL1179" s="21"/>
      <c r="IM1179" s="21"/>
      <c r="IN1179" s="21"/>
      <c r="IO1179" s="21"/>
      <c r="IP1179" s="21"/>
      <c r="IQ1179" s="21"/>
      <c r="IR1179" s="21"/>
      <c r="IS1179" s="21"/>
      <c r="IT1179" s="21"/>
      <c r="IU1179" s="21"/>
      <c r="IV1179" s="21"/>
      <c r="IW1179" s="21"/>
      <c r="IX1179" s="21"/>
      <c r="IY1179" s="21"/>
      <c r="IZ1179" s="21"/>
      <c r="JA1179" s="21"/>
      <c r="JB1179" s="21"/>
      <c r="JC1179" s="21"/>
      <c r="JD1179" s="21"/>
      <c r="JE1179" s="21"/>
      <c r="JF1179" s="21"/>
      <c r="JG1179" s="28"/>
      <c r="JH1179" s="21"/>
      <c r="JI1179" s="21"/>
      <c r="JJ1179" s="21"/>
      <c r="JK1179" s="21"/>
      <c r="JL1179" s="21"/>
      <c r="JM1179" s="21"/>
      <c r="JN1179" s="21"/>
      <c r="JO1179" s="21"/>
      <c r="JP1179" s="21"/>
      <c r="JQ1179" s="21"/>
      <c r="JR1179" s="21"/>
      <c r="JS1179" s="21"/>
      <c r="JT1179" s="21"/>
      <c r="JU1179" s="21"/>
      <c r="JV1179" s="21"/>
      <c r="JW1179" s="21"/>
      <c r="JX1179" s="21"/>
      <c r="JY1179" s="21"/>
      <c r="JZ1179" s="21"/>
      <c r="KA1179" s="21"/>
      <c r="KB1179" s="28"/>
    </row>
    <row r="1180" spans="2:288" ht="15" customHeight="1" x14ac:dyDescent="0.25">
      <c r="B1180" s="1590" t="s">
        <v>1903</v>
      </c>
      <c r="C1180" s="1588" t="str">
        <v/>
      </c>
      <c r="D1180" s="1588" t="str">
        <v/>
      </c>
      <c r="E1180" s="1588" t="str">
        <v/>
      </c>
      <c r="F1180" s="1588" t="str">
        <v/>
      </c>
      <c r="G1180" s="1588" t="str">
        <v/>
      </c>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8"/>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8"/>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c r="GI1180" s="21"/>
      <c r="GJ1180" s="21"/>
      <c r="GK1180" s="21"/>
      <c r="GL1180" s="21"/>
      <c r="GM1180" s="21"/>
      <c r="GN1180" s="21"/>
      <c r="GO1180" s="21"/>
      <c r="GP1180" s="21"/>
      <c r="GQ1180" s="21"/>
      <c r="GR1180" s="21"/>
      <c r="GS1180" s="21"/>
      <c r="GT1180" s="21"/>
      <c r="GU1180" s="21"/>
      <c r="GV1180" s="21"/>
      <c r="GW1180" s="21"/>
      <c r="GX1180" s="21"/>
      <c r="GY1180" s="21"/>
      <c r="GZ1180" s="21"/>
      <c r="HA1180" s="21"/>
      <c r="HB1180" s="21"/>
      <c r="HC1180" s="21"/>
      <c r="HD1180" s="21"/>
      <c r="HE1180" s="21"/>
      <c r="HF1180" s="21"/>
      <c r="HG1180" s="21"/>
      <c r="HH1180" s="21"/>
      <c r="HI1180" s="21"/>
      <c r="HJ1180" s="21"/>
      <c r="HK1180" s="21"/>
      <c r="HL1180" s="21"/>
      <c r="HM1180" s="21"/>
      <c r="HN1180" s="21"/>
      <c r="HO1180" s="21"/>
      <c r="HP1180" s="21"/>
      <c r="HQ1180" s="21"/>
      <c r="HR1180" s="21"/>
      <c r="HS1180" s="21"/>
      <c r="HT1180" s="21"/>
      <c r="HU1180" s="21"/>
      <c r="HV1180" s="21"/>
      <c r="HW1180" s="21"/>
      <c r="HX1180" s="21"/>
      <c r="HY1180" s="21"/>
      <c r="HZ1180" s="21"/>
      <c r="IA1180" s="21"/>
      <c r="IB1180" s="21"/>
      <c r="IC1180" s="21"/>
      <c r="ID1180" s="21"/>
      <c r="IE1180" s="21"/>
      <c r="IF1180" s="21"/>
      <c r="IG1180" s="21"/>
      <c r="IH1180" s="21"/>
      <c r="II1180" s="21"/>
      <c r="IJ1180" s="21"/>
      <c r="IK1180" s="21"/>
      <c r="IL1180" s="21"/>
      <c r="IM1180" s="21"/>
      <c r="IN1180" s="21"/>
      <c r="IO1180" s="21"/>
      <c r="IP1180" s="21"/>
      <c r="IQ1180" s="21"/>
      <c r="IR1180" s="21"/>
      <c r="IS1180" s="21"/>
      <c r="IT1180" s="21"/>
      <c r="IU1180" s="21"/>
      <c r="IV1180" s="21"/>
      <c r="IW1180" s="21"/>
      <c r="IX1180" s="21"/>
      <c r="IY1180" s="21"/>
      <c r="IZ1180" s="21"/>
      <c r="JA1180" s="21"/>
      <c r="JB1180" s="21"/>
      <c r="JC1180" s="21"/>
      <c r="JD1180" s="21"/>
      <c r="JE1180" s="21"/>
      <c r="JF1180" s="21"/>
      <c r="JG1180" s="28"/>
      <c r="JH1180" s="21"/>
      <c r="JI1180" s="21"/>
      <c r="JJ1180" s="21"/>
      <c r="JK1180" s="21"/>
      <c r="JL1180" s="21"/>
      <c r="JM1180" s="21"/>
      <c r="JN1180" s="21"/>
      <c r="JO1180" s="21"/>
      <c r="JP1180" s="21"/>
      <c r="JQ1180" s="21"/>
      <c r="JR1180" s="21"/>
      <c r="JS1180" s="21"/>
      <c r="JT1180" s="21"/>
      <c r="JU1180" s="21"/>
      <c r="JV1180" s="21"/>
      <c r="JW1180" s="21"/>
      <c r="JX1180" s="21"/>
      <c r="JY1180" s="21"/>
      <c r="JZ1180" s="21"/>
      <c r="KA1180" s="21"/>
      <c r="KB1180" s="28"/>
    </row>
    <row r="1181" spans="2:288" ht="15" customHeight="1" x14ac:dyDescent="0.25">
      <c r="B1181" s="1590" t="s">
        <v>1904</v>
      </c>
      <c r="C1181" s="1588" t="str">
        <v/>
      </c>
      <c r="D1181" s="1588" t="str">
        <v/>
      </c>
      <c r="E1181" s="1588" t="str">
        <v/>
      </c>
      <c r="F1181" s="1588" t="str">
        <v/>
      </c>
      <c r="G1181" s="1588" t="str">
        <v/>
      </c>
      <c r="H1181" s="21"/>
      <c r="I1181" s="21"/>
      <c r="J1181" s="21"/>
      <c r="K1181" s="21"/>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8"/>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8"/>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c r="GI1181" s="21"/>
      <c r="GJ1181" s="21"/>
      <c r="GK1181" s="21"/>
      <c r="GL1181" s="21"/>
      <c r="GM1181" s="21"/>
      <c r="GN1181" s="21"/>
      <c r="GO1181" s="21"/>
      <c r="GP1181" s="21"/>
      <c r="GQ1181" s="21"/>
      <c r="GR1181" s="21"/>
      <c r="GS1181" s="21"/>
      <c r="GT1181" s="21"/>
      <c r="GU1181" s="21"/>
      <c r="GV1181" s="21"/>
      <c r="GW1181" s="21"/>
      <c r="GX1181" s="21"/>
      <c r="GY1181" s="21"/>
      <c r="GZ1181" s="21"/>
      <c r="HA1181" s="21"/>
      <c r="HB1181" s="21"/>
      <c r="HC1181" s="21"/>
      <c r="HD1181" s="21"/>
      <c r="HE1181" s="21"/>
      <c r="HF1181" s="21"/>
      <c r="HG1181" s="21"/>
      <c r="HH1181" s="21"/>
      <c r="HI1181" s="21"/>
      <c r="HJ1181" s="21"/>
      <c r="HK1181" s="21"/>
      <c r="HL1181" s="21"/>
      <c r="HM1181" s="21"/>
      <c r="HN1181" s="21"/>
      <c r="HO1181" s="21"/>
      <c r="HP1181" s="21"/>
      <c r="HQ1181" s="21"/>
      <c r="HR1181" s="21"/>
      <c r="HS1181" s="21"/>
      <c r="HT1181" s="21"/>
      <c r="HU1181" s="21"/>
      <c r="HV1181" s="21"/>
      <c r="HW1181" s="21"/>
      <c r="HX1181" s="21"/>
      <c r="HY1181" s="21"/>
      <c r="HZ1181" s="21"/>
      <c r="IA1181" s="21"/>
      <c r="IB1181" s="21"/>
      <c r="IC1181" s="21"/>
      <c r="ID1181" s="21"/>
      <c r="IE1181" s="21"/>
      <c r="IF1181" s="21"/>
      <c r="IG1181" s="21"/>
      <c r="IH1181" s="21"/>
      <c r="II1181" s="21"/>
      <c r="IJ1181" s="21"/>
      <c r="IK1181" s="21"/>
      <c r="IL1181" s="21"/>
      <c r="IM1181" s="21"/>
      <c r="IN1181" s="21"/>
      <c r="IO1181" s="21"/>
      <c r="IP1181" s="21"/>
      <c r="IQ1181" s="21"/>
      <c r="IR1181" s="21"/>
      <c r="IS1181" s="21"/>
      <c r="IT1181" s="21"/>
      <c r="IU1181" s="21"/>
      <c r="IV1181" s="21"/>
      <c r="IW1181" s="21"/>
      <c r="IX1181" s="21"/>
      <c r="IY1181" s="21"/>
      <c r="IZ1181" s="21"/>
      <c r="JA1181" s="21"/>
      <c r="JB1181" s="21"/>
      <c r="JC1181" s="21"/>
      <c r="JD1181" s="21"/>
      <c r="JE1181" s="21"/>
      <c r="JF1181" s="21"/>
      <c r="JG1181" s="28"/>
      <c r="JH1181" s="21"/>
      <c r="JI1181" s="21"/>
      <c r="JJ1181" s="21"/>
      <c r="JK1181" s="21"/>
      <c r="JL1181" s="21"/>
      <c r="JM1181" s="21"/>
      <c r="JN1181" s="21"/>
      <c r="JO1181" s="21"/>
      <c r="JP1181" s="21"/>
      <c r="JQ1181" s="21"/>
      <c r="JR1181" s="21"/>
      <c r="JS1181" s="21"/>
      <c r="JT1181" s="21"/>
      <c r="JU1181" s="21"/>
      <c r="JV1181" s="21"/>
      <c r="JW1181" s="21"/>
      <c r="JX1181" s="21"/>
      <c r="JY1181" s="21"/>
      <c r="JZ1181" s="21"/>
      <c r="KA1181" s="21"/>
      <c r="KB1181" s="28"/>
    </row>
    <row r="1182" spans="2:288" ht="15" customHeight="1" x14ac:dyDescent="0.25">
      <c r="B1182" s="1590" t="s">
        <v>1905</v>
      </c>
      <c r="C1182" s="1588" t="str">
        <v/>
      </c>
      <c r="D1182" s="1588" t="str">
        <v/>
      </c>
      <c r="E1182" s="1588" t="str">
        <v/>
      </c>
      <c r="F1182" s="1588" t="str">
        <v/>
      </c>
      <c r="G1182" s="1588" t="str">
        <v/>
      </c>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8"/>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8"/>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c r="GI1182" s="21"/>
      <c r="GJ1182" s="21"/>
      <c r="GK1182" s="21"/>
      <c r="GL1182" s="21"/>
      <c r="GM1182" s="21"/>
      <c r="GN1182" s="21"/>
      <c r="GO1182" s="21"/>
      <c r="GP1182" s="21"/>
      <c r="GQ1182" s="21"/>
      <c r="GR1182" s="21"/>
      <c r="GS1182" s="21"/>
      <c r="GT1182" s="21"/>
      <c r="GU1182" s="21"/>
      <c r="GV1182" s="21"/>
      <c r="GW1182" s="21"/>
      <c r="GX1182" s="21"/>
      <c r="GY1182" s="21"/>
      <c r="GZ1182" s="21"/>
      <c r="HA1182" s="21"/>
      <c r="HB1182" s="21"/>
      <c r="HC1182" s="21"/>
      <c r="HD1182" s="21"/>
      <c r="HE1182" s="21"/>
      <c r="HF1182" s="21"/>
      <c r="HG1182" s="21"/>
      <c r="HH1182" s="21"/>
      <c r="HI1182" s="21"/>
      <c r="HJ1182" s="21"/>
      <c r="HK1182" s="21"/>
      <c r="HL1182" s="21"/>
      <c r="HM1182" s="21"/>
      <c r="HN1182" s="21"/>
      <c r="HO1182" s="21"/>
      <c r="HP1182" s="21"/>
      <c r="HQ1182" s="21"/>
      <c r="HR1182" s="21"/>
      <c r="HS1182" s="21"/>
      <c r="HT1182" s="21"/>
      <c r="HU1182" s="21"/>
      <c r="HV1182" s="21"/>
      <c r="HW1182" s="21"/>
      <c r="HX1182" s="21"/>
      <c r="HY1182" s="21"/>
      <c r="HZ1182" s="21"/>
      <c r="IA1182" s="21"/>
      <c r="IB1182" s="21"/>
      <c r="IC1182" s="21"/>
      <c r="ID1182" s="21"/>
      <c r="IE1182" s="21"/>
      <c r="IF1182" s="21"/>
      <c r="IG1182" s="21"/>
      <c r="IH1182" s="21"/>
      <c r="II1182" s="21"/>
      <c r="IJ1182" s="21"/>
      <c r="IK1182" s="21"/>
      <c r="IL1182" s="21"/>
      <c r="IM1182" s="21"/>
      <c r="IN1182" s="21"/>
      <c r="IO1182" s="21"/>
      <c r="IP1182" s="21"/>
      <c r="IQ1182" s="21"/>
      <c r="IR1182" s="21"/>
      <c r="IS1182" s="21"/>
      <c r="IT1182" s="21"/>
      <c r="IU1182" s="21"/>
      <c r="IV1182" s="21"/>
      <c r="IW1182" s="21"/>
      <c r="IX1182" s="21"/>
      <c r="IY1182" s="21"/>
      <c r="IZ1182" s="21"/>
      <c r="JA1182" s="21"/>
      <c r="JB1182" s="21"/>
      <c r="JC1182" s="21"/>
      <c r="JD1182" s="21"/>
      <c r="JE1182" s="21"/>
      <c r="JF1182" s="21"/>
      <c r="JG1182" s="28"/>
      <c r="JH1182" s="21"/>
      <c r="JI1182" s="21"/>
      <c r="JJ1182" s="21"/>
      <c r="JK1182" s="21"/>
      <c r="JL1182" s="21"/>
      <c r="JM1182" s="21"/>
      <c r="JN1182" s="21"/>
      <c r="JO1182" s="21"/>
      <c r="JP1182" s="21"/>
      <c r="JQ1182" s="21"/>
      <c r="JR1182" s="21"/>
      <c r="JS1182" s="21"/>
      <c r="JT1182" s="21"/>
      <c r="JU1182" s="21"/>
      <c r="JV1182" s="21"/>
      <c r="JW1182" s="21"/>
      <c r="JX1182" s="21"/>
      <c r="JY1182" s="21"/>
      <c r="JZ1182" s="21"/>
      <c r="KA1182" s="21"/>
      <c r="KB1182" s="28"/>
    </row>
    <row r="1183" spans="2:288" ht="15" customHeight="1" x14ac:dyDescent="0.25">
      <c r="B1183" s="1590" t="s">
        <v>1906</v>
      </c>
      <c r="C1183" s="1588" t="str">
        <v/>
      </c>
      <c r="D1183" s="1588" t="str">
        <v/>
      </c>
      <c r="E1183" s="1588" t="str">
        <v/>
      </c>
      <c r="F1183" s="1588" t="str">
        <v/>
      </c>
      <c r="G1183" s="1588" t="str">
        <v/>
      </c>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8"/>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8"/>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c r="GI1183" s="21"/>
      <c r="GJ1183" s="21"/>
      <c r="GK1183" s="21"/>
      <c r="GL1183" s="21"/>
      <c r="GM1183" s="21"/>
      <c r="GN1183" s="21"/>
      <c r="GO1183" s="21"/>
      <c r="GP1183" s="21"/>
      <c r="GQ1183" s="21"/>
      <c r="GR1183" s="21"/>
      <c r="GS1183" s="21"/>
      <c r="GT1183" s="21"/>
      <c r="GU1183" s="21"/>
      <c r="GV1183" s="21"/>
      <c r="GW1183" s="21"/>
      <c r="GX1183" s="21"/>
      <c r="GY1183" s="21"/>
      <c r="GZ1183" s="21"/>
      <c r="HA1183" s="21"/>
      <c r="HB1183" s="21"/>
      <c r="HC1183" s="21"/>
      <c r="HD1183" s="21"/>
      <c r="HE1183" s="21"/>
      <c r="HF1183" s="21"/>
      <c r="HG1183" s="21"/>
      <c r="HH1183" s="21"/>
      <c r="HI1183" s="21"/>
      <c r="HJ1183" s="21"/>
      <c r="HK1183" s="21"/>
      <c r="HL1183" s="21"/>
      <c r="HM1183" s="21"/>
      <c r="HN1183" s="21"/>
      <c r="HO1183" s="21"/>
      <c r="HP1183" s="21"/>
      <c r="HQ1183" s="21"/>
      <c r="HR1183" s="21"/>
      <c r="HS1183" s="21"/>
      <c r="HT1183" s="21"/>
      <c r="HU1183" s="21"/>
      <c r="HV1183" s="21"/>
      <c r="HW1183" s="21"/>
      <c r="HX1183" s="21"/>
      <c r="HY1183" s="21"/>
      <c r="HZ1183" s="21"/>
      <c r="IA1183" s="21"/>
      <c r="IB1183" s="21"/>
      <c r="IC1183" s="21"/>
      <c r="ID1183" s="21"/>
      <c r="IE1183" s="21"/>
      <c r="IF1183" s="21"/>
      <c r="IG1183" s="21"/>
      <c r="IH1183" s="21"/>
      <c r="II1183" s="21"/>
      <c r="IJ1183" s="21"/>
      <c r="IK1183" s="21"/>
      <c r="IL1183" s="21"/>
      <c r="IM1183" s="21"/>
      <c r="IN1183" s="21"/>
      <c r="IO1183" s="21"/>
      <c r="IP1183" s="21"/>
      <c r="IQ1183" s="21"/>
      <c r="IR1183" s="21"/>
      <c r="IS1183" s="21"/>
      <c r="IT1183" s="21"/>
      <c r="IU1183" s="21"/>
      <c r="IV1183" s="21"/>
      <c r="IW1183" s="21"/>
      <c r="IX1183" s="21"/>
      <c r="IY1183" s="21"/>
      <c r="IZ1183" s="21"/>
      <c r="JA1183" s="21"/>
      <c r="JB1183" s="21"/>
      <c r="JC1183" s="21"/>
      <c r="JD1183" s="21"/>
      <c r="JE1183" s="21"/>
      <c r="JF1183" s="21"/>
      <c r="JG1183" s="28"/>
      <c r="JH1183" s="21"/>
      <c r="JI1183" s="21"/>
      <c r="JJ1183" s="21"/>
      <c r="JK1183" s="21"/>
      <c r="JL1183" s="21"/>
      <c r="JM1183" s="21"/>
      <c r="JN1183" s="21"/>
      <c r="JO1183" s="21"/>
      <c r="JP1183" s="21"/>
      <c r="JQ1183" s="21"/>
      <c r="JR1183" s="21"/>
      <c r="JS1183" s="21"/>
      <c r="JT1183" s="21"/>
      <c r="JU1183" s="21"/>
      <c r="JV1183" s="21"/>
      <c r="JW1183" s="21"/>
      <c r="JX1183" s="21"/>
      <c r="JY1183" s="21"/>
      <c r="JZ1183" s="21"/>
      <c r="KA1183" s="21"/>
      <c r="KB1183" s="28"/>
    </row>
    <row r="1184" spans="2:288" ht="15" customHeight="1" x14ac:dyDescent="0.25">
      <c r="B1184" s="1590" t="s">
        <v>1907</v>
      </c>
      <c r="C1184" s="1588" t="str">
        <v/>
      </c>
      <c r="D1184" s="1588" t="str">
        <v/>
      </c>
      <c r="E1184" s="1588" t="str">
        <v/>
      </c>
      <c r="F1184" s="1588" t="str">
        <v/>
      </c>
      <c r="G1184" s="1588" t="str">
        <v/>
      </c>
      <c r="H1184" s="21"/>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8"/>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8"/>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c r="GI1184" s="21"/>
      <c r="GJ1184" s="21"/>
      <c r="GK1184" s="21"/>
      <c r="GL1184" s="21"/>
      <c r="GM1184" s="21"/>
      <c r="GN1184" s="21"/>
      <c r="GO1184" s="21"/>
      <c r="GP1184" s="21"/>
      <c r="GQ1184" s="21"/>
      <c r="GR1184" s="21"/>
      <c r="GS1184" s="21"/>
      <c r="GT1184" s="21"/>
      <c r="GU1184" s="21"/>
      <c r="GV1184" s="21"/>
      <c r="GW1184" s="21"/>
      <c r="GX1184" s="21"/>
      <c r="GY1184" s="21"/>
      <c r="GZ1184" s="21"/>
      <c r="HA1184" s="21"/>
      <c r="HB1184" s="21"/>
      <c r="HC1184" s="21"/>
      <c r="HD1184" s="21"/>
      <c r="HE1184" s="21"/>
      <c r="HF1184" s="21"/>
      <c r="HG1184" s="21"/>
      <c r="HH1184" s="21"/>
      <c r="HI1184" s="21"/>
      <c r="HJ1184" s="21"/>
      <c r="HK1184" s="21"/>
      <c r="HL1184" s="21"/>
      <c r="HM1184" s="21"/>
      <c r="HN1184" s="21"/>
      <c r="HO1184" s="21"/>
      <c r="HP1184" s="21"/>
      <c r="HQ1184" s="21"/>
      <c r="HR1184" s="21"/>
      <c r="HS1184" s="21"/>
      <c r="HT1184" s="21"/>
      <c r="HU1184" s="21"/>
      <c r="HV1184" s="21"/>
      <c r="HW1184" s="21"/>
      <c r="HX1184" s="21"/>
      <c r="HY1184" s="21"/>
      <c r="HZ1184" s="21"/>
      <c r="IA1184" s="21"/>
      <c r="IB1184" s="21"/>
      <c r="IC1184" s="21"/>
      <c r="ID1184" s="21"/>
      <c r="IE1184" s="21"/>
      <c r="IF1184" s="21"/>
      <c r="IG1184" s="21"/>
      <c r="IH1184" s="21"/>
      <c r="II1184" s="21"/>
      <c r="IJ1184" s="21"/>
      <c r="IK1184" s="21"/>
      <c r="IL1184" s="21"/>
      <c r="IM1184" s="21"/>
      <c r="IN1184" s="21"/>
      <c r="IO1184" s="21"/>
      <c r="IP1184" s="21"/>
      <c r="IQ1184" s="21"/>
      <c r="IR1184" s="21"/>
      <c r="IS1184" s="21"/>
      <c r="IT1184" s="21"/>
      <c r="IU1184" s="21"/>
      <c r="IV1184" s="21"/>
      <c r="IW1184" s="21"/>
      <c r="IX1184" s="21"/>
      <c r="IY1184" s="21"/>
      <c r="IZ1184" s="21"/>
      <c r="JA1184" s="21"/>
      <c r="JB1184" s="21"/>
      <c r="JC1184" s="21"/>
      <c r="JD1184" s="21"/>
      <c r="JE1184" s="21"/>
      <c r="JF1184" s="21"/>
      <c r="JG1184" s="28"/>
      <c r="JH1184" s="21"/>
      <c r="JI1184" s="21"/>
      <c r="JJ1184" s="21"/>
      <c r="JK1184" s="21"/>
      <c r="JL1184" s="21"/>
      <c r="JM1184" s="21"/>
      <c r="JN1184" s="21"/>
      <c r="JO1184" s="21"/>
      <c r="JP1184" s="21"/>
      <c r="JQ1184" s="21"/>
      <c r="JR1184" s="21"/>
      <c r="JS1184" s="21"/>
      <c r="JT1184" s="21"/>
      <c r="JU1184" s="21"/>
      <c r="JV1184" s="21"/>
      <c r="JW1184" s="21"/>
      <c r="JX1184" s="21"/>
      <c r="JY1184" s="21"/>
      <c r="JZ1184" s="21"/>
      <c r="KA1184" s="21"/>
      <c r="KB1184" s="28"/>
    </row>
    <row r="1185" spans="2:288" ht="15" customHeight="1" x14ac:dyDescent="0.25">
      <c r="B1185" s="1590" t="s">
        <v>1908</v>
      </c>
      <c r="C1185" s="1588" t="str">
        <v/>
      </c>
      <c r="D1185" s="1588" t="str">
        <v/>
      </c>
      <c r="E1185" s="1588" t="str">
        <v/>
      </c>
      <c r="F1185" s="1588" t="str">
        <v/>
      </c>
      <c r="G1185" s="1588" t="str">
        <v/>
      </c>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8"/>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8"/>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c r="GI1185" s="21"/>
      <c r="GJ1185" s="21"/>
      <c r="GK1185" s="21"/>
      <c r="GL1185" s="21"/>
      <c r="GM1185" s="21"/>
      <c r="GN1185" s="21"/>
      <c r="GO1185" s="21"/>
      <c r="GP1185" s="21"/>
      <c r="GQ1185" s="21"/>
      <c r="GR1185" s="21"/>
      <c r="GS1185" s="21"/>
      <c r="GT1185" s="21"/>
      <c r="GU1185" s="21"/>
      <c r="GV1185" s="21"/>
      <c r="GW1185" s="21"/>
      <c r="GX1185" s="21"/>
      <c r="GY1185" s="21"/>
      <c r="GZ1185" s="21"/>
      <c r="HA1185" s="21"/>
      <c r="HB1185" s="21"/>
      <c r="HC1185" s="21"/>
      <c r="HD1185" s="21"/>
      <c r="HE1185" s="21"/>
      <c r="HF1185" s="21"/>
      <c r="HG1185" s="21"/>
      <c r="HH1185" s="21"/>
      <c r="HI1185" s="21"/>
      <c r="HJ1185" s="21"/>
      <c r="HK1185" s="21"/>
      <c r="HL1185" s="21"/>
      <c r="HM1185" s="21"/>
      <c r="HN1185" s="21"/>
      <c r="HO1185" s="21"/>
      <c r="HP1185" s="21"/>
      <c r="HQ1185" s="21"/>
      <c r="HR1185" s="21"/>
      <c r="HS1185" s="21"/>
      <c r="HT1185" s="21"/>
      <c r="HU1185" s="21"/>
      <c r="HV1185" s="21"/>
      <c r="HW1185" s="21"/>
      <c r="HX1185" s="21"/>
      <c r="HY1185" s="21"/>
      <c r="HZ1185" s="21"/>
      <c r="IA1185" s="21"/>
      <c r="IB1185" s="21"/>
      <c r="IC1185" s="21"/>
      <c r="ID1185" s="21"/>
      <c r="IE1185" s="21"/>
      <c r="IF1185" s="21"/>
      <c r="IG1185" s="21"/>
      <c r="IH1185" s="21"/>
      <c r="II1185" s="21"/>
      <c r="IJ1185" s="21"/>
      <c r="IK1185" s="21"/>
      <c r="IL1185" s="21"/>
      <c r="IM1185" s="21"/>
      <c r="IN1185" s="21"/>
      <c r="IO1185" s="21"/>
      <c r="IP1185" s="21"/>
      <c r="IQ1185" s="21"/>
      <c r="IR1185" s="21"/>
      <c r="IS1185" s="21"/>
      <c r="IT1185" s="21"/>
      <c r="IU1185" s="21"/>
      <c r="IV1185" s="21"/>
      <c r="IW1185" s="21"/>
      <c r="IX1185" s="21"/>
      <c r="IY1185" s="21"/>
      <c r="IZ1185" s="21"/>
      <c r="JA1185" s="21"/>
      <c r="JB1185" s="21"/>
      <c r="JC1185" s="21"/>
      <c r="JD1185" s="21"/>
      <c r="JE1185" s="21"/>
      <c r="JF1185" s="21"/>
      <c r="JG1185" s="28"/>
      <c r="JH1185" s="21"/>
      <c r="JI1185" s="21"/>
      <c r="JJ1185" s="21"/>
      <c r="JK1185" s="21"/>
      <c r="JL1185" s="21"/>
      <c r="JM1185" s="21"/>
      <c r="JN1185" s="21"/>
      <c r="JO1185" s="21"/>
      <c r="JP1185" s="21"/>
      <c r="JQ1185" s="21"/>
      <c r="JR1185" s="21"/>
      <c r="JS1185" s="21"/>
      <c r="JT1185" s="21"/>
      <c r="JU1185" s="21"/>
      <c r="JV1185" s="21"/>
      <c r="JW1185" s="21"/>
      <c r="JX1185" s="21"/>
      <c r="JY1185" s="21"/>
      <c r="JZ1185" s="21"/>
      <c r="KA1185" s="21"/>
      <c r="KB1185" s="28"/>
    </row>
    <row r="1186" spans="2:288" ht="15" customHeight="1" x14ac:dyDescent="0.25">
      <c r="B1186" s="1590" t="s">
        <v>1909</v>
      </c>
      <c r="C1186" s="1588" t="str">
        <v/>
      </c>
      <c r="D1186" s="1588" t="str">
        <v/>
      </c>
      <c r="E1186" s="1588" t="str">
        <v/>
      </c>
      <c r="F1186" s="1588" t="str">
        <v/>
      </c>
      <c r="G1186" s="1588" t="str">
        <v/>
      </c>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8"/>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8"/>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c r="GI1186" s="21"/>
      <c r="GJ1186" s="21"/>
      <c r="GK1186" s="21"/>
      <c r="GL1186" s="21"/>
      <c r="GM1186" s="21"/>
      <c r="GN1186" s="21"/>
      <c r="GO1186" s="21"/>
      <c r="GP1186" s="21"/>
      <c r="GQ1186" s="21"/>
      <c r="GR1186" s="21"/>
      <c r="GS1186" s="21"/>
      <c r="GT1186" s="21"/>
      <c r="GU1186" s="21"/>
      <c r="GV1186" s="21"/>
      <c r="GW1186" s="21"/>
      <c r="GX1186" s="21"/>
      <c r="GY1186" s="21"/>
      <c r="GZ1186" s="21"/>
      <c r="HA1186" s="21"/>
      <c r="HB1186" s="21"/>
      <c r="HC1186" s="21"/>
      <c r="HD1186" s="21"/>
      <c r="HE1186" s="21"/>
      <c r="HF1186" s="21"/>
      <c r="HG1186" s="21"/>
      <c r="HH1186" s="21"/>
      <c r="HI1186" s="21"/>
      <c r="HJ1186" s="21"/>
      <c r="HK1186" s="21"/>
      <c r="HL1186" s="21"/>
      <c r="HM1186" s="21"/>
      <c r="HN1186" s="21"/>
      <c r="HO1186" s="21"/>
      <c r="HP1186" s="21"/>
      <c r="HQ1186" s="21"/>
      <c r="HR1186" s="21"/>
      <c r="HS1186" s="21"/>
      <c r="HT1186" s="21"/>
      <c r="HU1186" s="21"/>
      <c r="HV1186" s="21"/>
      <c r="HW1186" s="21"/>
      <c r="HX1186" s="21"/>
      <c r="HY1186" s="21"/>
      <c r="HZ1186" s="21"/>
      <c r="IA1186" s="21"/>
      <c r="IB1186" s="21"/>
      <c r="IC1186" s="21"/>
      <c r="ID1186" s="21"/>
      <c r="IE1186" s="21"/>
      <c r="IF1186" s="21"/>
      <c r="IG1186" s="21"/>
      <c r="IH1186" s="21"/>
      <c r="II1186" s="21"/>
      <c r="IJ1186" s="21"/>
      <c r="IK1186" s="21"/>
      <c r="IL1186" s="21"/>
      <c r="IM1186" s="21"/>
      <c r="IN1186" s="21"/>
      <c r="IO1186" s="21"/>
      <c r="IP1186" s="21"/>
      <c r="IQ1186" s="21"/>
      <c r="IR1186" s="21"/>
      <c r="IS1186" s="21"/>
      <c r="IT1186" s="21"/>
      <c r="IU1186" s="21"/>
      <c r="IV1186" s="21"/>
      <c r="IW1186" s="21"/>
      <c r="IX1186" s="21"/>
      <c r="IY1186" s="21"/>
      <c r="IZ1186" s="21"/>
      <c r="JA1186" s="21"/>
      <c r="JB1186" s="21"/>
      <c r="JC1186" s="21"/>
      <c r="JD1186" s="21"/>
      <c r="JE1186" s="21"/>
      <c r="JF1186" s="21"/>
      <c r="JG1186" s="28"/>
      <c r="JH1186" s="21"/>
      <c r="JI1186" s="21"/>
      <c r="JJ1186" s="21"/>
      <c r="JK1186" s="21"/>
      <c r="JL1186" s="21"/>
      <c r="JM1186" s="21"/>
      <c r="JN1186" s="21"/>
      <c r="JO1186" s="21"/>
      <c r="JP1186" s="21"/>
      <c r="JQ1186" s="21"/>
      <c r="JR1186" s="21"/>
      <c r="JS1186" s="21"/>
      <c r="JT1186" s="21"/>
      <c r="JU1186" s="21"/>
      <c r="JV1186" s="21"/>
      <c r="JW1186" s="21"/>
      <c r="JX1186" s="21"/>
      <c r="JY1186" s="21"/>
      <c r="JZ1186" s="21"/>
      <c r="KA1186" s="21"/>
      <c r="KB1186" s="28"/>
    </row>
    <row r="1187" spans="2:288" ht="15" customHeight="1" x14ac:dyDescent="0.25">
      <c r="B1187" s="1590" t="s">
        <v>1910</v>
      </c>
      <c r="C1187" s="1588" t="str">
        <v/>
      </c>
      <c r="D1187" s="1588" t="str">
        <v/>
      </c>
      <c r="E1187" s="1588" t="str">
        <v/>
      </c>
      <c r="F1187" s="1588" t="str">
        <v/>
      </c>
      <c r="G1187" s="1588" t="str">
        <v/>
      </c>
      <c r="H1187" s="21"/>
      <c r="I1187" s="21"/>
      <c r="J1187" s="21"/>
      <c r="K1187" s="21"/>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8"/>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8"/>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c r="GI1187" s="21"/>
      <c r="GJ1187" s="21"/>
      <c r="GK1187" s="21"/>
      <c r="GL1187" s="21"/>
      <c r="GM1187" s="21"/>
      <c r="GN1187" s="21"/>
      <c r="GO1187" s="21"/>
      <c r="GP1187" s="21"/>
      <c r="GQ1187" s="21"/>
      <c r="GR1187" s="21"/>
      <c r="GS1187" s="21"/>
      <c r="GT1187" s="21"/>
      <c r="GU1187" s="21"/>
      <c r="GV1187" s="21"/>
      <c r="GW1187" s="21"/>
      <c r="GX1187" s="21"/>
      <c r="GY1187" s="21"/>
      <c r="GZ1187" s="21"/>
      <c r="HA1187" s="21"/>
      <c r="HB1187" s="21"/>
      <c r="HC1187" s="21"/>
      <c r="HD1187" s="21"/>
      <c r="HE1187" s="21"/>
      <c r="HF1187" s="21"/>
      <c r="HG1187" s="21"/>
      <c r="HH1187" s="21"/>
      <c r="HI1187" s="21"/>
      <c r="HJ1187" s="21"/>
      <c r="HK1187" s="21"/>
      <c r="HL1187" s="21"/>
      <c r="HM1187" s="21"/>
      <c r="HN1187" s="21"/>
      <c r="HO1187" s="21"/>
      <c r="HP1187" s="21"/>
      <c r="HQ1187" s="21"/>
      <c r="HR1187" s="21"/>
      <c r="HS1187" s="21"/>
      <c r="HT1187" s="21"/>
      <c r="HU1187" s="21"/>
      <c r="HV1187" s="21"/>
      <c r="HW1187" s="21"/>
      <c r="HX1187" s="21"/>
      <c r="HY1187" s="21"/>
      <c r="HZ1187" s="21"/>
      <c r="IA1187" s="21"/>
      <c r="IB1187" s="21"/>
      <c r="IC1187" s="21"/>
      <c r="ID1187" s="21"/>
      <c r="IE1187" s="21"/>
      <c r="IF1187" s="21"/>
      <c r="IG1187" s="21"/>
      <c r="IH1187" s="21"/>
      <c r="II1187" s="21"/>
      <c r="IJ1187" s="21"/>
      <c r="IK1187" s="21"/>
      <c r="IL1187" s="21"/>
      <c r="IM1187" s="21"/>
      <c r="IN1187" s="21"/>
      <c r="IO1187" s="21"/>
      <c r="IP1187" s="21"/>
      <c r="IQ1187" s="21"/>
      <c r="IR1187" s="21"/>
      <c r="IS1187" s="21"/>
      <c r="IT1187" s="21"/>
      <c r="IU1187" s="21"/>
      <c r="IV1187" s="21"/>
      <c r="IW1187" s="21"/>
      <c r="IX1187" s="21"/>
      <c r="IY1187" s="21"/>
      <c r="IZ1187" s="21"/>
      <c r="JA1187" s="21"/>
      <c r="JB1187" s="21"/>
      <c r="JC1187" s="21"/>
      <c r="JD1187" s="21"/>
      <c r="JE1187" s="21"/>
      <c r="JF1187" s="21"/>
      <c r="JG1187" s="28"/>
      <c r="JH1187" s="21"/>
      <c r="JI1187" s="21"/>
      <c r="JJ1187" s="21"/>
      <c r="JK1187" s="21"/>
      <c r="JL1187" s="21"/>
      <c r="JM1187" s="21"/>
      <c r="JN1187" s="21"/>
      <c r="JO1187" s="21"/>
      <c r="JP1187" s="21"/>
      <c r="JQ1187" s="21"/>
      <c r="JR1187" s="21"/>
      <c r="JS1187" s="21"/>
      <c r="JT1187" s="21"/>
      <c r="JU1187" s="21"/>
      <c r="JV1187" s="21"/>
      <c r="JW1187" s="21"/>
      <c r="JX1187" s="21"/>
      <c r="JY1187" s="21"/>
      <c r="JZ1187" s="21"/>
      <c r="KA1187" s="21"/>
      <c r="KB1187" s="28"/>
    </row>
    <row r="1188" spans="2:288" ht="15" customHeight="1" x14ac:dyDescent="0.25">
      <c r="B1188" s="1590" t="s">
        <v>1911</v>
      </c>
      <c r="C1188" s="1588" t="str">
        <v/>
      </c>
      <c r="D1188" s="1588" t="str">
        <v/>
      </c>
      <c r="E1188" s="1588" t="str">
        <v/>
      </c>
      <c r="F1188" s="1588" t="str">
        <v/>
      </c>
      <c r="G1188" s="1588" t="str">
        <v/>
      </c>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8"/>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8"/>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c r="GI1188" s="21"/>
      <c r="GJ1188" s="21"/>
      <c r="GK1188" s="21"/>
      <c r="GL1188" s="21"/>
      <c r="GM1188" s="21"/>
      <c r="GN1188" s="21"/>
      <c r="GO1188" s="21"/>
      <c r="GP1188" s="21"/>
      <c r="GQ1188" s="21"/>
      <c r="GR1188" s="21"/>
      <c r="GS1188" s="21"/>
      <c r="GT1188" s="21"/>
      <c r="GU1188" s="21"/>
      <c r="GV1188" s="21"/>
      <c r="GW1188" s="21"/>
      <c r="GX1188" s="21"/>
      <c r="GY1188" s="21"/>
      <c r="GZ1188" s="21"/>
      <c r="HA1188" s="21"/>
      <c r="HB1188" s="21"/>
      <c r="HC1188" s="21"/>
      <c r="HD1188" s="21"/>
      <c r="HE1188" s="21"/>
      <c r="HF1188" s="21"/>
      <c r="HG1188" s="21"/>
      <c r="HH1188" s="21"/>
      <c r="HI1188" s="21"/>
      <c r="HJ1188" s="21"/>
      <c r="HK1188" s="21"/>
      <c r="HL1188" s="21"/>
      <c r="HM1188" s="21"/>
      <c r="HN1188" s="21"/>
      <c r="HO1188" s="21"/>
      <c r="HP1188" s="21"/>
      <c r="HQ1188" s="21"/>
      <c r="HR1188" s="21"/>
      <c r="HS1188" s="21"/>
      <c r="HT1188" s="21"/>
      <c r="HU1188" s="21"/>
      <c r="HV1188" s="21"/>
      <c r="HW1188" s="21"/>
      <c r="HX1188" s="21"/>
      <c r="HY1188" s="21"/>
      <c r="HZ1188" s="21"/>
      <c r="IA1188" s="21"/>
      <c r="IB1188" s="21"/>
      <c r="IC1188" s="21"/>
      <c r="ID1188" s="21"/>
      <c r="IE1188" s="21"/>
      <c r="IF1188" s="21"/>
      <c r="IG1188" s="21"/>
      <c r="IH1188" s="21"/>
      <c r="II1188" s="21"/>
      <c r="IJ1188" s="21"/>
      <c r="IK1188" s="21"/>
      <c r="IL1188" s="21"/>
      <c r="IM1188" s="21"/>
      <c r="IN1188" s="21"/>
      <c r="IO1188" s="21"/>
      <c r="IP1188" s="21"/>
      <c r="IQ1188" s="21"/>
      <c r="IR1188" s="21"/>
      <c r="IS1188" s="21"/>
      <c r="IT1188" s="21"/>
      <c r="IU1188" s="21"/>
      <c r="IV1188" s="21"/>
      <c r="IW1188" s="21"/>
      <c r="IX1188" s="21"/>
      <c r="IY1188" s="21"/>
      <c r="IZ1188" s="21"/>
      <c r="JA1188" s="21"/>
      <c r="JB1188" s="21"/>
      <c r="JC1188" s="21"/>
      <c r="JD1188" s="21"/>
      <c r="JE1188" s="21"/>
      <c r="JF1188" s="21"/>
      <c r="JG1188" s="28"/>
      <c r="JH1188" s="21"/>
      <c r="JI1188" s="21"/>
      <c r="JJ1188" s="21"/>
      <c r="JK1188" s="21"/>
      <c r="JL1188" s="21"/>
      <c r="JM1188" s="21"/>
      <c r="JN1188" s="21"/>
      <c r="JO1188" s="21"/>
      <c r="JP1188" s="21"/>
      <c r="JQ1188" s="21"/>
      <c r="JR1188" s="21"/>
      <c r="JS1188" s="21"/>
      <c r="JT1188" s="21"/>
      <c r="JU1188" s="21"/>
      <c r="JV1188" s="21"/>
      <c r="JW1188" s="21"/>
      <c r="JX1188" s="21"/>
      <c r="JY1188" s="21"/>
      <c r="JZ1188" s="21"/>
      <c r="KA1188" s="21"/>
      <c r="KB1188" s="28"/>
    </row>
    <row r="1189" spans="2:288" ht="15" customHeight="1" x14ac:dyDescent="0.25">
      <c r="B1189" s="1590" t="s">
        <v>1912</v>
      </c>
      <c r="C1189" s="1588" t="str">
        <v/>
      </c>
      <c r="D1189" s="1588" t="str">
        <v/>
      </c>
      <c r="E1189" s="1588" t="str">
        <v/>
      </c>
      <c r="F1189" s="1588" t="str">
        <v/>
      </c>
      <c r="G1189" s="1588" t="str">
        <v/>
      </c>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8"/>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8"/>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c r="GI1189" s="21"/>
      <c r="GJ1189" s="21"/>
      <c r="GK1189" s="21"/>
      <c r="GL1189" s="21"/>
      <c r="GM1189" s="21"/>
      <c r="GN1189" s="21"/>
      <c r="GO1189" s="21"/>
      <c r="GP1189" s="21"/>
      <c r="GQ1189" s="21"/>
      <c r="GR1189" s="21"/>
      <c r="GS1189" s="21"/>
      <c r="GT1189" s="21"/>
      <c r="GU1189" s="21"/>
      <c r="GV1189" s="21"/>
      <c r="GW1189" s="21"/>
      <c r="GX1189" s="21"/>
      <c r="GY1189" s="21"/>
      <c r="GZ1189" s="21"/>
      <c r="HA1189" s="21"/>
      <c r="HB1189" s="21"/>
      <c r="HC1189" s="21"/>
      <c r="HD1189" s="21"/>
      <c r="HE1189" s="21"/>
      <c r="HF1189" s="21"/>
      <c r="HG1189" s="21"/>
      <c r="HH1189" s="21"/>
      <c r="HI1189" s="21"/>
      <c r="HJ1189" s="21"/>
      <c r="HK1189" s="21"/>
      <c r="HL1189" s="21"/>
      <c r="HM1189" s="21"/>
      <c r="HN1189" s="21"/>
      <c r="HO1189" s="21"/>
      <c r="HP1189" s="21"/>
      <c r="HQ1189" s="21"/>
      <c r="HR1189" s="21"/>
      <c r="HS1189" s="21"/>
      <c r="HT1189" s="21"/>
      <c r="HU1189" s="21"/>
      <c r="HV1189" s="21"/>
      <c r="HW1189" s="21"/>
      <c r="HX1189" s="21"/>
      <c r="HY1189" s="21"/>
      <c r="HZ1189" s="21"/>
      <c r="IA1189" s="21"/>
      <c r="IB1189" s="21"/>
      <c r="IC1189" s="21"/>
      <c r="ID1189" s="21"/>
      <c r="IE1189" s="21"/>
      <c r="IF1189" s="21"/>
      <c r="IG1189" s="21"/>
      <c r="IH1189" s="21"/>
      <c r="II1189" s="21"/>
      <c r="IJ1189" s="21"/>
      <c r="IK1189" s="21"/>
      <c r="IL1189" s="21"/>
      <c r="IM1189" s="21"/>
      <c r="IN1189" s="21"/>
      <c r="IO1189" s="21"/>
      <c r="IP1189" s="21"/>
      <c r="IQ1189" s="21"/>
      <c r="IR1189" s="21"/>
      <c r="IS1189" s="21"/>
      <c r="IT1189" s="21"/>
      <c r="IU1189" s="21"/>
      <c r="IV1189" s="21"/>
      <c r="IW1189" s="21"/>
      <c r="IX1189" s="21"/>
      <c r="IY1189" s="21"/>
      <c r="IZ1189" s="21"/>
      <c r="JA1189" s="21"/>
      <c r="JB1189" s="21"/>
      <c r="JC1189" s="21"/>
      <c r="JD1189" s="21"/>
      <c r="JE1189" s="21"/>
      <c r="JF1189" s="21"/>
      <c r="JG1189" s="28"/>
      <c r="JH1189" s="21"/>
      <c r="JI1189" s="21"/>
      <c r="JJ1189" s="21"/>
      <c r="JK1189" s="21"/>
      <c r="JL1189" s="21"/>
      <c r="JM1189" s="21"/>
      <c r="JN1189" s="21"/>
      <c r="JO1189" s="21"/>
      <c r="JP1189" s="21"/>
      <c r="JQ1189" s="21"/>
      <c r="JR1189" s="21"/>
      <c r="JS1189" s="21"/>
      <c r="JT1189" s="21"/>
      <c r="JU1189" s="21"/>
      <c r="JV1189" s="21"/>
      <c r="JW1189" s="21"/>
      <c r="JX1189" s="21"/>
      <c r="JY1189" s="21"/>
      <c r="JZ1189" s="21"/>
      <c r="KA1189" s="21"/>
      <c r="KB1189" s="28"/>
    </row>
    <row r="1190" spans="2:288" ht="15" customHeight="1" x14ac:dyDescent="0.25">
      <c r="B1190" s="1590" t="s">
        <v>1913</v>
      </c>
      <c r="C1190" s="1588" t="str">
        <v/>
      </c>
      <c r="D1190" s="1588" t="str">
        <v/>
      </c>
      <c r="E1190" s="1588" t="str">
        <v/>
      </c>
      <c r="F1190" s="1588" t="str">
        <v/>
      </c>
      <c r="G1190" s="1588" t="str">
        <v/>
      </c>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8"/>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8"/>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c r="GI1190" s="21"/>
      <c r="GJ1190" s="21"/>
      <c r="GK1190" s="21"/>
      <c r="GL1190" s="21"/>
      <c r="GM1190" s="21"/>
      <c r="GN1190" s="21"/>
      <c r="GO1190" s="21"/>
      <c r="GP1190" s="21"/>
      <c r="GQ1190" s="21"/>
      <c r="GR1190" s="21"/>
      <c r="GS1190" s="21"/>
      <c r="GT1190" s="21"/>
      <c r="GU1190" s="21"/>
      <c r="GV1190" s="21"/>
      <c r="GW1190" s="21"/>
      <c r="GX1190" s="21"/>
      <c r="GY1190" s="21"/>
      <c r="GZ1190" s="21"/>
      <c r="HA1190" s="21"/>
      <c r="HB1190" s="21"/>
      <c r="HC1190" s="21"/>
      <c r="HD1190" s="21"/>
      <c r="HE1190" s="21"/>
      <c r="HF1190" s="21"/>
      <c r="HG1190" s="21"/>
      <c r="HH1190" s="21"/>
      <c r="HI1190" s="21"/>
      <c r="HJ1190" s="21"/>
      <c r="HK1190" s="21"/>
      <c r="HL1190" s="21"/>
      <c r="HM1190" s="21"/>
      <c r="HN1190" s="21"/>
      <c r="HO1190" s="21"/>
      <c r="HP1190" s="21"/>
      <c r="HQ1190" s="21"/>
      <c r="HR1190" s="21"/>
      <c r="HS1190" s="21"/>
      <c r="HT1190" s="21"/>
      <c r="HU1190" s="21"/>
      <c r="HV1190" s="21"/>
      <c r="HW1190" s="21"/>
      <c r="HX1190" s="21"/>
      <c r="HY1190" s="21"/>
      <c r="HZ1190" s="21"/>
      <c r="IA1190" s="21"/>
      <c r="IB1190" s="21"/>
      <c r="IC1190" s="21"/>
      <c r="ID1190" s="21"/>
      <c r="IE1190" s="21"/>
      <c r="IF1190" s="21"/>
      <c r="IG1190" s="21"/>
      <c r="IH1190" s="21"/>
      <c r="II1190" s="21"/>
      <c r="IJ1190" s="21"/>
      <c r="IK1190" s="21"/>
      <c r="IL1190" s="21"/>
      <c r="IM1190" s="21"/>
      <c r="IN1190" s="21"/>
      <c r="IO1190" s="21"/>
      <c r="IP1190" s="21"/>
      <c r="IQ1190" s="21"/>
      <c r="IR1190" s="21"/>
      <c r="IS1190" s="21"/>
      <c r="IT1190" s="21"/>
      <c r="IU1190" s="21"/>
      <c r="IV1190" s="21"/>
      <c r="IW1190" s="21"/>
      <c r="IX1190" s="21"/>
      <c r="IY1190" s="21"/>
      <c r="IZ1190" s="21"/>
      <c r="JA1190" s="21"/>
      <c r="JB1190" s="21"/>
      <c r="JC1190" s="21"/>
      <c r="JD1190" s="21"/>
      <c r="JE1190" s="21"/>
      <c r="JF1190" s="21"/>
      <c r="JG1190" s="28"/>
      <c r="JH1190" s="21"/>
      <c r="JI1190" s="21"/>
      <c r="JJ1190" s="21"/>
      <c r="JK1190" s="21"/>
      <c r="JL1190" s="21"/>
      <c r="JM1190" s="21"/>
      <c r="JN1190" s="21"/>
      <c r="JO1190" s="21"/>
      <c r="JP1190" s="21"/>
      <c r="JQ1190" s="21"/>
      <c r="JR1190" s="21"/>
      <c r="JS1190" s="21"/>
      <c r="JT1190" s="21"/>
      <c r="JU1190" s="21"/>
      <c r="JV1190" s="21"/>
      <c r="JW1190" s="21"/>
      <c r="JX1190" s="21"/>
      <c r="JY1190" s="21"/>
      <c r="JZ1190" s="21"/>
      <c r="KA1190" s="21"/>
      <c r="KB1190" s="28"/>
    </row>
    <row r="1191" spans="2:288" ht="15" customHeight="1" x14ac:dyDescent="0.25">
      <c r="B1191" s="1590" t="s">
        <v>1914</v>
      </c>
      <c r="C1191" s="1588" t="str">
        <v/>
      </c>
      <c r="D1191" s="1588" t="str">
        <v/>
      </c>
      <c r="E1191" s="1588" t="str">
        <v/>
      </c>
      <c r="F1191" s="1588" t="str">
        <v/>
      </c>
      <c r="G1191" s="1588" t="str">
        <v/>
      </c>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8"/>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8"/>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c r="GI1191" s="21"/>
      <c r="GJ1191" s="21"/>
      <c r="GK1191" s="21"/>
      <c r="GL1191" s="21"/>
      <c r="GM1191" s="21"/>
      <c r="GN1191" s="21"/>
      <c r="GO1191" s="21"/>
      <c r="GP1191" s="21"/>
      <c r="GQ1191" s="21"/>
      <c r="GR1191" s="21"/>
      <c r="GS1191" s="21"/>
      <c r="GT1191" s="21"/>
      <c r="GU1191" s="21"/>
      <c r="GV1191" s="21"/>
      <c r="GW1191" s="21"/>
      <c r="GX1191" s="21"/>
      <c r="GY1191" s="21"/>
      <c r="GZ1191" s="21"/>
      <c r="HA1191" s="21"/>
      <c r="HB1191" s="21"/>
      <c r="HC1191" s="21"/>
      <c r="HD1191" s="21"/>
      <c r="HE1191" s="21"/>
      <c r="HF1191" s="21"/>
      <c r="HG1191" s="21"/>
      <c r="HH1191" s="21"/>
      <c r="HI1191" s="21"/>
      <c r="HJ1191" s="21"/>
      <c r="HK1191" s="21"/>
      <c r="HL1191" s="21"/>
      <c r="HM1191" s="21"/>
      <c r="HN1191" s="21"/>
      <c r="HO1191" s="21"/>
      <c r="HP1191" s="21"/>
      <c r="HQ1191" s="21"/>
      <c r="HR1191" s="21"/>
      <c r="HS1191" s="21"/>
      <c r="HT1191" s="21"/>
      <c r="HU1191" s="21"/>
      <c r="HV1191" s="21"/>
      <c r="HW1191" s="21"/>
      <c r="HX1191" s="21"/>
      <c r="HY1191" s="21"/>
      <c r="HZ1191" s="21"/>
      <c r="IA1191" s="21"/>
      <c r="IB1191" s="21"/>
      <c r="IC1191" s="21"/>
      <c r="ID1191" s="21"/>
      <c r="IE1191" s="21"/>
      <c r="IF1191" s="21"/>
      <c r="IG1191" s="21"/>
      <c r="IH1191" s="21"/>
      <c r="II1191" s="21"/>
      <c r="IJ1191" s="21"/>
      <c r="IK1191" s="21"/>
      <c r="IL1191" s="21"/>
      <c r="IM1191" s="21"/>
      <c r="IN1191" s="21"/>
      <c r="IO1191" s="21"/>
      <c r="IP1191" s="21"/>
      <c r="IQ1191" s="21"/>
      <c r="IR1191" s="21"/>
      <c r="IS1191" s="21"/>
      <c r="IT1191" s="21"/>
      <c r="IU1191" s="21"/>
      <c r="IV1191" s="21"/>
      <c r="IW1191" s="21"/>
      <c r="IX1191" s="21"/>
      <c r="IY1191" s="21"/>
      <c r="IZ1191" s="21"/>
      <c r="JA1191" s="21"/>
      <c r="JB1191" s="21"/>
      <c r="JC1191" s="21"/>
      <c r="JD1191" s="21"/>
      <c r="JE1191" s="21"/>
      <c r="JF1191" s="21"/>
      <c r="JG1191" s="28"/>
      <c r="JH1191" s="21"/>
      <c r="JI1191" s="21"/>
      <c r="JJ1191" s="21"/>
      <c r="JK1191" s="21"/>
      <c r="JL1191" s="21"/>
      <c r="JM1191" s="21"/>
      <c r="JN1191" s="21"/>
      <c r="JO1191" s="21"/>
      <c r="JP1191" s="21"/>
      <c r="JQ1191" s="21"/>
      <c r="JR1191" s="21"/>
      <c r="JS1191" s="21"/>
      <c r="JT1191" s="21"/>
      <c r="JU1191" s="21"/>
      <c r="JV1191" s="21"/>
      <c r="JW1191" s="21"/>
      <c r="JX1191" s="21"/>
      <c r="JY1191" s="21"/>
      <c r="JZ1191" s="21"/>
      <c r="KA1191" s="21"/>
      <c r="KB1191" s="28"/>
    </row>
    <row r="1192" spans="2:288" ht="15" customHeight="1" x14ac:dyDescent="0.25">
      <c r="B1192" s="1590" t="s">
        <v>1915</v>
      </c>
      <c r="C1192" s="1588" t="str">
        <v/>
      </c>
      <c r="D1192" s="1588" t="str">
        <v/>
      </c>
      <c r="E1192" s="1588" t="str">
        <v/>
      </c>
      <c r="F1192" s="1588" t="str">
        <v/>
      </c>
      <c r="G1192" s="1588" t="str">
        <v/>
      </c>
      <c r="H1192" s="21"/>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8"/>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8"/>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c r="GI1192" s="21"/>
      <c r="GJ1192" s="21"/>
      <c r="GK1192" s="21"/>
      <c r="GL1192" s="21"/>
      <c r="GM1192" s="21"/>
      <c r="GN1192" s="21"/>
      <c r="GO1192" s="21"/>
      <c r="GP1192" s="21"/>
      <c r="GQ1192" s="21"/>
      <c r="GR1192" s="21"/>
      <c r="GS1192" s="21"/>
      <c r="GT1192" s="21"/>
      <c r="GU1192" s="21"/>
      <c r="GV1192" s="21"/>
      <c r="GW1192" s="21"/>
      <c r="GX1192" s="21"/>
      <c r="GY1192" s="21"/>
      <c r="GZ1192" s="21"/>
      <c r="HA1192" s="21"/>
      <c r="HB1192" s="21"/>
      <c r="HC1192" s="21"/>
      <c r="HD1192" s="21"/>
      <c r="HE1192" s="21"/>
      <c r="HF1192" s="21"/>
      <c r="HG1192" s="21"/>
      <c r="HH1192" s="21"/>
      <c r="HI1192" s="21"/>
      <c r="HJ1192" s="21"/>
      <c r="HK1192" s="21"/>
      <c r="HL1192" s="21"/>
      <c r="HM1192" s="21"/>
      <c r="HN1192" s="21"/>
      <c r="HO1192" s="21"/>
      <c r="HP1192" s="21"/>
      <c r="HQ1192" s="21"/>
      <c r="HR1192" s="21"/>
      <c r="HS1192" s="21"/>
      <c r="HT1192" s="21"/>
      <c r="HU1192" s="21"/>
      <c r="HV1192" s="21"/>
      <c r="HW1192" s="21"/>
      <c r="HX1192" s="21"/>
      <c r="HY1192" s="21"/>
      <c r="HZ1192" s="21"/>
      <c r="IA1192" s="21"/>
      <c r="IB1192" s="21"/>
      <c r="IC1192" s="21"/>
      <c r="ID1192" s="21"/>
      <c r="IE1192" s="21"/>
      <c r="IF1192" s="21"/>
      <c r="IG1192" s="21"/>
      <c r="IH1192" s="21"/>
      <c r="II1192" s="21"/>
      <c r="IJ1192" s="21"/>
      <c r="IK1192" s="21"/>
      <c r="IL1192" s="21"/>
      <c r="IM1192" s="21"/>
      <c r="IN1192" s="21"/>
      <c r="IO1192" s="21"/>
      <c r="IP1192" s="21"/>
      <c r="IQ1192" s="21"/>
      <c r="IR1192" s="21"/>
      <c r="IS1192" s="21"/>
      <c r="IT1192" s="21"/>
      <c r="IU1192" s="21"/>
      <c r="IV1192" s="21"/>
      <c r="IW1192" s="21"/>
      <c r="IX1192" s="21"/>
      <c r="IY1192" s="21"/>
      <c r="IZ1192" s="21"/>
      <c r="JA1192" s="21"/>
      <c r="JB1192" s="21"/>
      <c r="JC1192" s="21"/>
      <c r="JD1192" s="21"/>
      <c r="JE1192" s="21"/>
      <c r="JF1192" s="21"/>
      <c r="JG1192" s="28"/>
      <c r="JH1192" s="21"/>
      <c r="JI1192" s="21"/>
      <c r="JJ1192" s="21"/>
      <c r="JK1192" s="21"/>
      <c r="JL1192" s="21"/>
      <c r="JM1192" s="21"/>
      <c r="JN1192" s="21"/>
      <c r="JO1192" s="21"/>
      <c r="JP1192" s="21"/>
      <c r="JQ1192" s="21"/>
      <c r="JR1192" s="21"/>
      <c r="JS1192" s="21"/>
      <c r="JT1192" s="21"/>
      <c r="JU1192" s="21"/>
      <c r="JV1192" s="21"/>
      <c r="JW1192" s="21"/>
      <c r="JX1192" s="21"/>
      <c r="JY1192" s="21"/>
      <c r="JZ1192" s="21"/>
      <c r="KA1192" s="21"/>
      <c r="KB1192" s="28"/>
    </row>
    <row r="1193" spans="2:288" ht="15" customHeight="1" x14ac:dyDescent="0.25">
      <c r="B1193" s="1590" t="s">
        <v>1916</v>
      </c>
      <c r="C1193" s="1588" t="str">
        <v/>
      </c>
      <c r="D1193" s="1588" t="str">
        <v/>
      </c>
      <c r="E1193" s="1588" t="str">
        <v/>
      </c>
      <c r="F1193" s="1588" t="str">
        <v/>
      </c>
      <c r="G1193" s="1588" t="str">
        <v/>
      </c>
      <c r="H1193" s="21"/>
      <c r="I1193" s="21"/>
      <c r="J1193" s="21"/>
      <c r="K1193" s="21"/>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8"/>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8"/>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c r="GI1193" s="21"/>
      <c r="GJ1193" s="21"/>
      <c r="GK1193" s="21"/>
      <c r="GL1193" s="21"/>
      <c r="GM1193" s="21"/>
      <c r="GN1193" s="21"/>
      <c r="GO1193" s="21"/>
      <c r="GP1193" s="21"/>
      <c r="GQ1193" s="21"/>
      <c r="GR1193" s="21"/>
      <c r="GS1193" s="21"/>
      <c r="GT1193" s="21"/>
      <c r="GU1193" s="21"/>
      <c r="GV1193" s="21"/>
      <c r="GW1193" s="21"/>
      <c r="GX1193" s="21"/>
      <c r="GY1193" s="21"/>
      <c r="GZ1193" s="21"/>
      <c r="HA1193" s="21"/>
      <c r="HB1193" s="21"/>
      <c r="HC1193" s="21"/>
      <c r="HD1193" s="21"/>
      <c r="HE1193" s="21"/>
      <c r="HF1193" s="21"/>
      <c r="HG1193" s="21"/>
      <c r="HH1193" s="21"/>
      <c r="HI1193" s="21"/>
      <c r="HJ1193" s="21"/>
      <c r="HK1193" s="21"/>
      <c r="HL1193" s="21"/>
      <c r="HM1193" s="21"/>
      <c r="HN1193" s="21"/>
      <c r="HO1193" s="21"/>
      <c r="HP1193" s="21"/>
      <c r="HQ1193" s="21"/>
      <c r="HR1193" s="21"/>
      <c r="HS1193" s="21"/>
      <c r="HT1193" s="21"/>
      <c r="HU1193" s="21"/>
      <c r="HV1193" s="21"/>
      <c r="HW1193" s="21"/>
      <c r="HX1193" s="21"/>
      <c r="HY1193" s="21"/>
      <c r="HZ1193" s="21"/>
      <c r="IA1193" s="21"/>
      <c r="IB1193" s="21"/>
      <c r="IC1193" s="21"/>
      <c r="ID1193" s="21"/>
      <c r="IE1193" s="21"/>
      <c r="IF1193" s="21"/>
      <c r="IG1193" s="21"/>
      <c r="IH1193" s="21"/>
      <c r="II1193" s="21"/>
      <c r="IJ1193" s="21"/>
      <c r="IK1193" s="21"/>
      <c r="IL1193" s="21"/>
      <c r="IM1193" s="21"/>
      <c r="IN1193" s="21"/>
      <c r="IO1193" s="21"/>
      <c r="IP1193" s="21"/>
      <c r="IQ1193" s="21"/>
      <c r="IR1193" s="21"/>
      <c r="IS1193" s="21"/>
      <c r="IT1193" s="21"/>
      <c r="IU1193" s="21"/>
      <c r="IV1193" s="21"/>
      <c r="IW1193" s="21"/>
      <c r="IX1193" s="21"/>
      <c r="IY1193" s="21"/>
      <c r="IZ1193" s="21"/>
      <c r="JA1193" s="21"/>
      <c r="JB1193" s="21"/>
      <c r="JC1193" s="21"/>
      <c r="JD1193" s="21"/>
      <c r="JE1193" s="21"/>
      <c r="JF1193" s="21"/>
      <c r="JG1193" s="28"/>
      <c r="JH1193" s="21"/>
      <c r="JI1193" s="21"/>
      <c r="JJ1193" s="21"/>
      <c r="JK1193" s="21"/>
      <c r="JL1193" s="21"/>
      <c r="JM1193" s="21"/>
      <c r="JN1193" s="21"/>
      <c r="JO1193" s="21"/>
      <c r="JP1193" s="21"/>
      <c r="JQ1193" s="21"/>
      <c r="JR1193" s="21"/>
      <c r="JS1193" s="21"/>
      <c r="JT1193" s="21"/>
      <c r="JU1193" s="21"/>
      <c r="JV1193" s="21"/>
      <c r="JW1193" s="21"/>
      <c r="JX1193" s="21"/>
      <c r="JY1193" s="21"/>
      <c r="JZ1193" s="21"/>
      <c r="KA1193" s="21"/>
      <c r="KB1193" s="28"/>
    </row>
    <row r="1194" spans="2:288" ht="15" customHeight="1" x14ac:dyDescent="0.25">
      <c r="B1194" s="1590" t="s">
        <v>1917</v>
      </c>
      <c r="C1194" s="1588" t="str">
        <v/>
      </c>
      <c r="D1194" s="1588" t="str">
        <v/>
      </c>
      <c r="E1194" s="1588" t="str">
        <v/>
      </c>
      <c r="F1194" s="1588" t="str">
        <v/>
      </c>
      <c r="G1194" s="1588" t="str">
        <v/>
      </c>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8"/>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8"/>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c r="GI1194" s="21"/>
      <c r="GJ1194" s="21"/>
      <c r="GK1194" s="21"/>
      <c r="GL1194" s="21"/>
      <c r="GM1194" s="21"/>
      <c r="GN1194" s="21"/>
      <c r="GO1194" s="21"/>
      <c r="GP1194" s="21"/>
      <c r="GQ1194" s="21"/>
      <c r="GR1194" s="21"/>
      <c r="GS1194" s="21"/>
      <c r="GT1194" s="21"/>
      <c r="GU1194" s="21"/>
      <c r="GV1194" s="21"/>
      <c r="GW1194" s="21"/>
      <c r="GX1194" s="21"/>
      <c r="GY1194" s="21"/>
      <c r="GZ1194" s="21"/>
      <c r="HA1194" s="21"/>
      <c r="HB1194" s="21"/>
      <c r="HC1194" s="21"/>
      <c r="HD1194" s="21"/>
      <c r="HE1194" s="21"/>
      <c r="HF1194" s="21"/>
      <c r="HG1194" s="21"/>
      <c r="HH1194" s="21"/>
      <c r="HI1194" s="21"/>
      <c r="HJ1194" s="21"/>
      <c r="HK1194" s="21"/>
      <c r="HL1194" s="21"/>
      <c r="HM1194" s="21"/>
      <c r="HN1194" s="21"/>
      <c r="HO1194" s="21"/>
      <c r="HP1194" s="21"/>
      <c r="HQ1194" s="21"/>
      <c r="HR1194" s="21"/>
      <c r="HS1194" s="21"/>
      <c r="HT1194" s="21"/>
      <c r="HU1194" s="21"/>
      <c r="HV1194" s="21"/>
      <c r="HW1194" s="21"/>
      <c r="HX1194" s="21"/>
      <c r="HY1194" s="21"/>
      <c r="HZ1194" s="21"/>
      <c r="IA1194" s="21"/>
      <c r="IB1194" s="21"/>
      <c r="IC1194" s="21"/>
      <c r="ID1194" s="21"/>
      <c r="IE1194" s="21"/>
      <c r="IF1194" s="21"/>
      <c r="IG1194" s="21"/>
      <c r="IH1194" s="21"/>
      <c r="II1194" s="21"/>
      <c r="IJ1194" s="21"/>
      <c r="IK1194" s="21"/>
      <c r="IL1194" s="21"/>
      <c r="IM1194" s="21"/>
      <c r="IN1194" s="21"/>
      <c r="IO1194" s="21"/>
      <c r="IP1194" s="21"/>
      <c r="IQ1194" s="21"/>
      <c r="IR1194" s="21"/>
      <c r="IS1194" s="21"/>
      <c r="IT1194" s="21"/>
      <c r="IU1194" s="21"/>
      <c r="IV1194" s="21"/>
      <c r="IW1194" s="21"/>
      <c r="IX1194" s="21"/>
      <c r="IY1194" s="21"/>
      <c r="IZ1194" s="21"/>
      <c r="JA1194" s="21"/>
      <c r="JB1194" s="21"/>
      <c r="JC1194" s="21"/>
      <c r="JD1194" s="21"/>
      <c r="JE1194" s="21"/>
      <c r="JF1194" s="21"/>
      <c r="JG1194" s="28"/>
      <c r="JH1194" s="21"/>
      <c r="JI1194" s="21"/>
      <c r="JJ1194" s="21"/>
      <c r="JK1194" s="21"/>
      <c r="JL1194" s="21"/>
      <c r="JM1194" s="21"/>
      <c r="JN1194" s="21"/>
      <c r="JO1194" s="21"/>
      <c r="JP1194" s="21"/>
      <c r="JQ1194" s="21"/>
      <c r="JR1194" s="21"/>
      <c r="JS1194" s="21"/>
      <c r="JT1194" s="21"/>
      <c r="JU1194" s="21"/>
      <c r="JV1194" s="21"/>
      <c r="JW1194" s="21"/>
      <c r="JX1194" s="21"/>
      <c r="JY1194" s="21"/>
      <c r="JZ1194" s="21"/>
      <c r="KA1194" s="21"/>
      <c r="KB1194" s="28"/>
    </row>
    <row r="1195" spans="2:288" ht="15" customHeight="1" x14ac:dyDescent="0.25">
      <c r="B1195" s="1590" t="s">
        <v>1918</v>
      </c>
      <c r="C1195" s="1588" t="str">
        <v/>
      </c>
      <c r="D1195" s="1588" t="str">
        <v/>
      </c>
      <c r="E1195" s="1588" t="str">
        <v/>
      </c>
      <c r="F1195" s="1588" t="str">
        <v/>
      </c>
      <c r="G1195" s="1588" t="str">
        <v/>
      </c>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8"/>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8"/>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c r="GI1195" s="21"/>
      <c r="GJ1195" s="21"/>
      <c r="GK1195" s="21"/>
      <c r="GL1195" s="21"/>
      <c r="GM1195" s="21"/>
      <c r="GN1195" s="21"/>
      <c r="GO1195" s="21"/>
      <c r="GP1195" s="21"/>
      <c r="GQ1195" s="21"/>
      <c r="GR1195" s="21"/>
      <c r="GS1195" s="21"/>
      <c r="GT1195" s="21"/>
      <c r="GU1195" s="21"/>
      <c r="GV1195" s="21"/>
      <c r="GW1195" s="21"/>
      <c r="GX1195" s="21"/>
      <c r="GY1195" s="21"/>
      <c r="GZ1195" s="21"/>
      <c r="HA1195" s="21"/>
      <c r="HB1195" s="21"/>
      <c r="HC1195" s="21"/>
      <c r="HD1195" s="21"/>
      <c r="HE1195" s="21"/>
      <c r="HF1195" s="21"/>
      <c r="HG1195" s="21"/>
      <c r="HH1195" s="21"/>
      <c r="HI1195" s="21"/>
      <c r="HJ1195" s="21"/>
      <c r="HK1195" s="21"/>
      <c r="HL1195" s="21"/>
      <c r="HM1195" s="21"/>
      <c r="HN1195" s="21"/>
      <c r="HO1195" s="21"/>
      <c r="HP1195" s="21"/>
      <c r="HQ1195" s="21"/>
      <c r="HR1195" s="21"/>
      <c r="HS1195" s="21"/>
      <c r="HT1195" s="21"/>
      <c r="HU1195" s="21"/>
      <c r="HV1195" s="21"/>
      <c r="HW1195" s="21"/>
      <c r="HX1195" s="21"/>
      <c r="HY1195" s="21"/>
      <c r="HZ1195" s="21"/>
      <c r="IA1195" s="21"/>
      <c r="IB1195" s="21"/>
      <c r="IC1195" s="21"/>
      <c r="ID1195" s="21"/>
      <c r="IE1195" s="21"/>
      <c r="IF1195" s="21"/>
      <c r="IG1195" s="21"/>
      <c r="IH1195" s="21"/>
      <c r="II1195" s="21"/>
      <c r="IJ1195" s="21"/>
      <c r="IK1195" s="21"/>
      <c r="IL1195" s="21"/>
      <c r="IM1195" s="21"/>
      <c r="IN1195" s="21"/>
      <c r="IO1195" s="21"/>
      <c r="IP1195" s="21"/>
      <c r="IQ1195" s="21"/>
      <c r="IR1195" s="21"/>
      <c r="IS1195" s="21"/>
      <c r="IT1195" s="21"/>
      <c r="IU1195" s="21"/>
      <c r="IV1195" s="21"/>
      <c r="IW1195" s="21"/>
      <c r="IX1195" s="21"/>
      <c r="IY1195" s="21"/>
      <c r="IZ1195" s="21"/>
      <c r="JA1195" s="21"/>
      <c r="JB1195" s="21"/>
      <c r="JC1195" s="21"/>
      <c r="JD1195" s="21"/>
      <c r="JE1195" s="21"/>
      <c r="JF1195" s="21"/>
      <c r="JG1195" s="28"/>
      <c r="JH1195" s="21"/>
      <c r="JI1195" s="21"/>
      <c r="JJ1195" s="21"/>
      <c r="JK1195" s="21"/>
      <c r="JL1195" s="21"/>
      <c r="JM1195" s="21"/>
      <c r="JN1195" s="21"/>
      <c r="JO1195" s="21"/>
      <c r="JP1195" s="21"/>
      <c r="JQ1195" s="21"/>
      <c r="JR1195" s="21"/>
      <c r="JS1195" s="21"/>
      <c r="JT1195" s="21"/>
      <c r="JU1195" s="21"/>
      <c r="JV1195" s="21"/>
      <c r="JW1195" s="21"/>
      <c r="JX1195" s="21"/>
      <c r="JY1195" s="21"/>
      <c r="JZ1195" s="21"/>
      <c r="KA1195" s="21"/>
      <c r="KB1195" s="28"/>
    </row>
    <row r="1196" spans="2:288" ht="15" customHeight="1" x14ac:dyDescent="0.25">
      <c r="B1196" s="1590" t="s">
        <v>1919</v>
      </c>
      <c r="C1196" s="1588" t="str">
        <v/>
      </c>
      <c r="D1196" s="1588" t="str">
        <v/>
      </c>
      <c r="E1196" s="1588" t="str">
        <v/>
      </c>
      <c r="F1196" s="1588" t="str">
        <v/>
      </c>
      <c r="G1196" s="1588" t="str">
        <v/>
      </c>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8"/>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8"/>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c r="GI1196" s="21"/>
      <c r="GJ1196" s="21"/>
      <c r="GK1196" s="21"/>
      <c r="GL1196" s="21"/>
      <c r="GM1196" s="21"/>
      <c r="GN1196" s="21"/>
      <c r="GO1196" s="21"/>
      <c r="GP1196" s="21"/>
      <c r="GQ1196" s="21"/>
      <c r="GR1196" s="21"/>
      <c r="GS1196" s="21"/>
      <c r="GT1196" s="21"/>
      <c r="GU1196" s="21"/>
      <c r="GV1196" s="21"/>
      <c r="GW1196" s="21"/>
      <c r="GX1196" s="21"/>
      <c r="GY1196" s="21"/>
      <c r="GZ1196" s="21"/>
      <c r="HA1196" s="21"/>
      <c r="HB1196" s="21"/>
      <c r="HC1196" s="21"/>
      <c r="HD1196" s="21"/>
      <c r="HE1196" s="21"/>
      <c r="HF1196" s="21"/>
      <c r="HG1196" s="21"/>
      <c r="HH1196" s="21"/>
      <c r="HI1196" s="21"/>
      <c r="HJ1196" s="21"/>
      <c r="HK1196" s="21"/>
      <c r="HL1196" s="21"/>
      <c r="HM1196" s="21"/>
      <c r="HN1196" s="21"/>
      <c r="HO1196" s="21"/>
      <c r="HP1196" s="21"/>
      <c r="HQ1196" s="21"/>
      <c r="HR1196" s="21"/>
      <c r="HS1196" s="21"/>
      <c r="HT1196" s="21"/>
      <c r="HU1196" s="21"/>
      <c r="HV1196" s="21"/>
      <c r="HW1196" s="21"/>
      <c r="HX1196" s="21"/>
      <c r="HY1196" s="21"/>
      <c r="HZ1196" s="21"/>
      <c r="IA1196" s="21"/>
      <c r="IB1196" s="21"/>
      <c r="IC1196" s="21"/>
      <c r="ID1196" s="21"/>
      <c r="IE1196" s="21"/>
      <c r="IF1196" s="21"/>
      <c r="IG1196" s="21"/>
      <c r="IH1196" s="21"/>
      <c r="II1196" s="21"/>
      <c r="IJ1196" s="21"/>
      <c r="IK1196" s="21"/>
      <c r="IL1196" s="21"/>
      <c r="IM1196" s="21"/>
      <c r="IN1196" s="21"/>
      <c r="IO1196" s="21"/>
      <c r="IP1196" s="21"/>
      <c r="IQ1196" s="21"/>
      <c r="IR1196" s="21"/>
      <c r="IS1196" s="21"/>
      <c r="IT1196" s="21"/>
      <c r="IU1196" s="21"/>
      <c r="IV1196" s="21"/>
      <c r="IW1196" s="21"/>
      <c r="IX1196" s="21"/>
      <c r="IY1196" s="21"/>
      <c r="IZ1196" s="21"/>
      <c r="JA1196" s="21"/>
      <c r="JB1196" s="21"/>
      <c r="JC1196" s="21"/>
      <c r="JD1196" s="21"/>
      <c r="JE1196" s="21"/>
      <c r="JF1196" s="21"/>
      <c r="JG1196" s="28"/>
      <c r="JH1196" s="21"/>
      <c r="JI1196" s="21"/>
      <c r="JJ1196" s="21"/>
      <c r="JK1196" s="21"/>
      <c r="JL1196" s="21"/>
      <c r="JM1196" s="21"/>
      <c r="JN1196" s="21"/>
      <c r="JO1196" s="21"/>
      <c r="JP1196" s="21"/>
      <c r="JQ1196" s="21"/>
      <c r="JR1196" s="21"/>
      <c r="JS1196" s="21"/>
      <c r="JT1196" s="21"/>
      <c r="JU1196" s="21"/>
      <c r="JV1196" s="21"/>
      <c r="JW1196" s="21"/>
      <c r="JX1196" s="21"/>
      <c r="JY1196" s="21"/>
      <c r="JZ1196" s="21"/>
      <c r="KA1196" s="21"/>
      <c r="KB1196" s="28"/>
    </row>
    <row r="1197" spans="2:288" ht="15" customHeight="1" x14ac:dyDescent="0.25">
      <c r="B1197" s="1590" t="s">
        <v>1920</v>
      </c>
      <c r="C1197" s="1588" t="str">
        <v/>
      </c>
      <c r="D1197" s="1588" t="str">
        <v/>
      </c>
      <c r="E1197" s="1588" t="str">
        <v/>
      </c>
      <c r="F1197" s="1588" t="str">
        <v/>
      </c>
      <c r="G1197" s="1588" t="str">
        <v/>
      </c>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8"/>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8"/>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c r="GI1197" s="21"/>
      <c r="GJ1197" s="21"/>
      <c r="GK1197" s="21"/>
      <c r="GL1197" s="21"/>
      <c r="GM1197" s="21"/>
      <c r="GN1197" s="21"/>
      <c r="GO1197" s="21"/>
      <c r="GP1197" s="21"/>
      <c r="GQ1197" s="21"/>
      <c r="GR1197" s="21"/>
      <c r="GS1197" s="21"/>
      <c r="GT1197" s="21"/>
      <c r="GU1197" s="21"/>
      <c r="GV1197" s="21"/>
      <c r="GW1197" s="21"/>
      <c r="GX1197" s="21"/>
      <c r="GY1197" s="21"/>
      <c r="GZ1197" s="21"/>
      <c r="HA1197" s="21"/>
      <c r="HB1197" s="21"/>
      <c r="HC1197" s="21"/>
      <c r="HD1197" s="21"/>
      <c r="HE1197" s="21"/>
      <c r="HF1197" s="21"/>
      <c r="HG1197" s="21"/>
      <c r="HH1197" s="21"/>
      <c r="HI1197" s="21"/>
      <c r="HJ1197" s="21"/>
      <c r="HK1197" s="21"/>
      <c r="HL1197" s="21"/>
      <c r="HM1197" s="21"/>
      <c r="HN1197" s="21"/>
      <c r="HO1197" s="21"/>
      <c r="HP1197" s="21"/>
      <c r="HQ1197" s="21"/>
      <c r="HR1197" s="21"/>
      <c r="HS1197" s="21"/>
      <c r="HT1197" s="21"/>
      <c r="HU1197" s="21"/>
      <c r="HV1197" s="21"/>
      <c r="HW1197" s="21"/>
      <c r="HX1197" s="21"/>
      <c r="HY1197" s="21"/>
      <c r="HZ1197" s="21"/>
      <c r="IA1197" s="21"/>
      <c r="IB1197" s="21"/>
      <c r="IC1197" s="21"/>
      <c r="ID1197" s="21"/>
      <c r="IE1197" s="21"/>
      <c r="IF1197" s="21"/>
      <c r="IG1197" s="21"/>
      <c r="IH1197" s="21"/>
      <c r="II1197" s="21"/>
      <c r="IJ1197" s="21"/>
      <c r="IK1197" s="21"/>
      <c r="IL1197" s="21"/>
      <c r="IM1197" s="21"/>
      <c r="IN1197" s="21"/>
      <c r="IO1197" s="21"/>
      <c r="IP1197" s="21"/>
      <c r="IQ1197" s="21"/>
      <c r="IR1197" s="21"/>
      <c r="IS1197" s="21"/>
      <c r="IT1197" s="21"/>
      <c r="IU1197" s="21"/>
      <c r="IV1197" s="21"/>
      <c r="IW1197" s="21"/>
      <c r="IX1197" s="21"/>
      <c r="IY1197" s="21"/>
      <c r="IZ1197" s="21"/>
      <c r="JA1197" s="21"/>
      <c r="JB1197" s="21"/>
      <c r="JC1197" s="21"/>
      <c r="JD1197" s="21"/>
      <c r="JE1197" s="21"/>
      <c r="JF1197" s="21"/>
      <c r="JG1197" s="28"/>
      <c r="JH1197" s="21"/>
      <c r="JI1197" s="21"/>
      <c r="JJ1197" s="21"/>
      <c r="JK1197" s="21"/>
      <c r="JL1197" s="21"/>
      <c r="JM1197" s="21"/>
      <c r="JN1197" s="21"/>
      <c r="JO1197" s="21"/>
      <c r="JP1197" s="21"/>
      <c r="JQ1197" s="21"/>
      <c r="JR1197" s="21"/>
      <c r="JS1197" s="21"/>
      <c r="JT1197" s="21"/>
      <c r="JU1197" s="21"/>
      <c r="JV1197" s="21"/>
      <c r="JW1197" s="21"/>
      <c r="JX1197" s="21"/>
      <c r="JY1197" s="21"/>
      <c r="JZ1197" s="21"/>
      <c r="KA1197" s="21"/>
      <c r="KB1197" s="28"/>
    </row>
    <row r="1198" spans="2:288" ht="15" customHeight="1" x14ac:dyDescent="0.25">
      <c r="B1198" s="1590" t="s">
        <v>1921</v>
      </c>
      <c r="C1198" s="1588" t="str">
        <v/>
      </c>
      <c r="D1198" s="1588" t="str">
        <v/>
      </c>
      <c r="E1198" s="1588" t="str">
        <v/>
      </c>
      <c r="F1198" s="1588" t="str">
        <v/>
      </c>
      <c r="G1198" s="1588" t="str">
        <v/>
      </c>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8"/>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8"/>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c r="GI1198" s="21"/>
      <c r="GJ1198" s="21"/>
      <c r="GK1198" s="21"/>
      <c r="GL1198" s="21"/>
      <c r="GM1198" s="21"/>
      <c r="GN1198" s="21"/>
      <c r="GO1198" s="21"/>
      <c r="GP1198" s="21"/>
      <c r="GQ1198" s="21"/>
      <c r="GR1198" s="21"/>
      <c r="GS1198" s="21"/>
      <c r="GT1198" s="21"/>
      <c r="GU1198" s="21"/>
      <c r="GV1198" s="21"/>
      <c r="GW1198" s="21"/>
      <c r="GX1198" s="21"/>
      <c r="GY1198" s="21"/>
      <c r="GZ1198" s="21"/>
      <c r="HA1198" s="21"/>
      <c r="HB1198" s="21"/>
      <c r="HC1198" s="21"/>
      <c r="HD1198" s="21"/>
      <c r="HE1198" s="21"/>
      <c r="HF1198" s="21"/>
      <c r="HG1198" s="21"/>
      <c r="HH1198" s="21"/>
      <c r="HI1198" s="21"/>
      <c r="HJ1198" s="21"/>
      <c r="HK1198" s="21"/>
      <c r="HL1198" s="21"/>
      <c r="HM1198" s="21"/>
      <c r="HN1198" s="21"/>
      <c r="HO1198" s="21"/>
      <c r="HP1198" s="21"/>
      <c r="HQ1198" s="21"/>
      <c r="HR1198" s="21"/>
      <c r="HS1198" s="21"/>
      <c r="HT1198" s="21"/>
      <c r="HU1198" s="21"/>
      <c r="HV1198" s="21"/>
      <c r="HW1198" s="21"/>
      <c r="HX1198" s="21"/>
      <c r="HY1198" s="21"/>
      <c r="HZ1198" s="21"/>
      <c r="IA1198" s="21"/>
      <c r="IB1198" s="21"/>
      <c r="IC1198" s="21"/>
      <c r="ID1198" s="21"/>
      <c r="IE1198" s="21"/>
      <c r="IF1198" s="21"/>
      <c r="IG1198" s="21"/>
      <c r="IH1198" s="21"/>
      <c r="II1198" s="21"/>
      <c r="IJ1198" s="21"/>
      <c r="IK1198" s="21"/>
      <c r="IL1198" s="21"/>
      <c r="IM1198" s="21"/>
      <c r="IN1198" s="21"/>
      <c r="IO1198" s="21"/>
      <c r="IP1198" s="21"/>
      <c r="IQ1198" s="21"/>
      <c r="IR1198" s="21"/>
      <c r="IS1198" s="21"/>
      <c r="IT1198" s="21"/>
      <c r="IU1198" s="21"/>
      <c r="IV1198" s="21"/>
      <c r="IW1198" s="21"/>
      <c r="IX1198" s="21"/>
      <c r="IY1198" s="21"/>
      <c r="IZ1198" s="21"/>
      <c r="JA1198" s="21"/>
      <c r="JB1198" s="21"/>
      <c r="JC1198" s="21"/>
      <c r="JD1198" s="21"/>
      <c r="JE1198" s="21"/>
      <c r="JF1198" s="21"/>
      <c r="JG1198" s="28"/>
      <c r="JH1198" s="21"/>
      <c r="JI1198" s="21"/>
      <c r="JJ1198" s="21"/>
      <c r="JK1198" s="21"/>
      <c r="JL1198" s="21"/>
      <c r="JM1198" s="21"/>
      <c r="JN1198" s="21"/>
      <c r="JO1198" s="21"/>
      <c r="JP1198" s="21"/>
      <c r="JQ1198" s="21"/>
      <c r="JR1198" s="21"/>
      <c r="JS1198" s="21"/>
      <c r="JT1198" s="21"/>
      <c r="JU1198" s="21"/>
      <c r="JV1198" s="21"/>
      <c r="JW1198" s="21"/>
      <c r="JX1198" s="21"/>
      <c r="JY1198" s="21"/>
      <c r="JZ1198" s="21"/>
      <c r="KA1198" s="21"/>
      <c r="KB1198" s="28"/>
    </row>
    <row r="1199" spans="2:288" ht="15" customHeight="1" x14ac:dyDescent="0.25">
      <c r="B1199" s="1590" t="s">
        <v>1922</v>
      </c>
      <c r="C1199" s="1588" t="str">
        <v/>
      </c>
      <c r="D1199" s="1588" t="str">
        <v/>
      </c>
      <c r="E1199" s="1588" t="str">
        <v/>
      </c>
      <c r="F1199" s="1588" t="str">
        <v/>
      </c>
      <c r="G1199" s="1588" t="str">
        <v/>
      </c>
      <c r="H1199" s="21"/>
      <c r="I1199" s="21"/>
      <c r="J1199" s="21"/>
      <c r="K1199" s="21"/>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8"/>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8"/>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c r="GI1199" s="21"/>
      <c r="GJ1199" s="21"/>
      <c r="GK1199" s="21"/>
      <c r="GL1199" s="21"/>
      <c r="GM1199" s="21"/>
      <c r="GN1199" s="21"/>
      <c r="GO1199" s="21"/>
      <c r="GP1199" s="21"/>
      <c r="GQ1199" s="21"/>
      <c r="GR1199" s="21"/>
      <c r="GS1199" s="21"/>
      <c r="GT1199" s="21"/>
      <c r="GU1199" s="21"/>
      <c r="GV1199" s="21"/>
      <c r="GW1199" s="21"/>
      <c r="GX1199" s="21"/>
      <c r="GY1199" s="21"/>
      <c r="GZ1199" s="21"/>
      <c r="HA1199" s="21"/>
      <c r="HB1199" s="21"/>
      <c r="HC1199" s="21"/>
      <c r="HD1199" s="21"/>
      <c r="HE1199" s="21"/>
      <c r="HF1199" s="21"/>
      <c r="HG1199" s="21"/>
      <c r="HH1199" s="21"/>
      <c r="HI1199" s="21"/>
      <c r="HJ1199" s="21"/>
      <c r="HK1199" s="21"/>
      <c r="HL1199" s="21"/>
      <c r="HM1199" s="21"/>
      <c r="HN1199" s="21"/>
      <c r="HO1199" s="21"/>
      <c r="HP1199" s="21"/>
      <c r="HQ1199" s="21"/>
      <c r="HR1199" s="21"/>
      <c r="HS1199" s="21"/>
      <c r="HT1199" s="21"/>
      <c r="HU1199" s="21"/>
      <c r="HV1199" s="21"/>
      <c r="HW1199" s="21"/>
      <c r="HX1199" s="21"/>
      <c r="HY1199" s="21"/>
      <c r="HZ1199" s="21"/>
      <c r="IA1199" s="21"/>
      <c r="IB1199" s="21"/>
      <c r="IC1199" s="21"/>
      <c r="ID1199" s="21"/>
      <c r="IE1199" s="21"/>
      <c r="IF1199" s="21"/>
      <c r="IG1199" s="21"/>
      <c r="IH1199" s="21"/>
      <c r="II1199" s="21"/>
      <c r="IJ1199" s="21"/>
      <c r="IK1199" s="21"/>
      <c r="IL1199" s="21"/>
      <c r="IM1199" s="21"/>
      <c r="IN1199" s="21"/>
      <c r="IO1199" s="21"/>
      <c r="IP1199" s="21"/>
      <c r="IQ1199" s="21"/>
      <c r="IR1199" s="21"/>
      <c r="IS1199" s="21"/>
      <c r="IT1199" s="21"/>
      <c r="IU1199" s="21"/>
      <c r="IV1199" s="21"/>
      <c r="IW1199" s="21"/>
      <c r="IX1199" s="21"/>
      <c r="IY1199" s="21"/>
      <c r="IZ1199" s="21"/>
      <c r="JA1199" s="21"/>
      <c r="JB1199" s="21"/>
      <c r="JC1199" s="21"/>
      <c r="JD1199" s="21"/>
      <c r="JE1199" s="21"/>
      <c r="JF1199" s="21"/>
      <c r="JG1199" s="28"/>
      <c r="JH1199" s="21"/>
      <c r="JI1199" s="21"/>
      <c r="JJ1199" s="21"/>
      <c r="JK1199" s="21"/>
      <c r="JL1199" s="21"/>
      <c r="JM1199" s="21"/>
      <c r="JN1199" s="21"/>
      <c r="JO1199" s="21"/>
      <c r="JP1199" s="21"/>
      <c r="JQ1199" s="21"/>
      <c r="JR1199" s="21"/>
      <c r="JS1199" s="21"/>
      <c r="JT1199" s="21"/>
      <c r="JU1199" s="21"/>
      <c r="JV1199" s="21"/>
      <c r="JW1199" s="21"/>
      <c r="JX1199" s="21"/>
      <c r="JY1199" s="21"/>
      <c r="JZ1199" s="21"/>
      <c r="KA1199" s="21"/>
      <c r="KB1199" s="28"/>
    </row>
    <row r="1200" spans="2:288" ht="15" customHeight="1" x14ac:dyDescent="0.25">
      <c r="B1200" s="1590" t="s">
        <v>1923</v>
      </c>
      <c r="C1200" s="1588" t="str">
        <v/>
      </c>
      <c r="D1200" s="1588" t="str">
        <v/>
      </c>
      <c r="E1200" s="1588" t="str">
        <v/>
      </c>
      <c r="F1200" s="1588" t="str">
        <v/>
      </c>
      <c r="G1200" s="1588" t="str">
        <v/>
      </c>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8"/>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8"/>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c r="GI1200" s="21"/>
      <c r="GJ1200" s="21"/>
      <c r="GK1200" s="21"/>
      <c r="GL1200" s="21"/>
      <c r="GM1200" s="21"/>
      <c r="GN1200" s="21"/>
      <c r="GO1200" s="21"/>
      <c r="GP1200" s="21"/>
      <c r="GQ1200" s="21"/>
      <c r="GR1200" s="21"/>
      <c r="GS1200" s="21"/>
      <c r="GT1200" s="21"/>
      <c r="GU1200" s="21"/>
      <c r="GV1200" s="21"/>
      <c r="GW1200" s="21"/>
      <c r="GX1200" s="21"/>
      <c r="GY1200" s="21"/>
      <c r="GZ1200" s="21"/>
      <c r="HA1200" s="21"/>
      <c r="HB1200" s="21"/>
      <c r="HC1200" s="21"/>
      <c r="HD1200" s="21"/>
      <c r="HE1200" s="21"/>
      <c r="HF1200" s="21"/>
      <c r="HG1200" s="21"/>
      <c r="HH1200" s="21"/>
      <c r="HI1200" s="21"/>
      <c r="HJ1200" s="21"/>
      <c r="HK1200" s="21"/>
      <c r="HL1200" s="21"/>
      <c r="HM1200" s="21"/>
      <c r="HN1200" s="21"/>
      <c r="HO1200" s="21"/>
      <c r="HP1200" s="21"/>
      <c r="HQ1200" s="21"/>
      <c r="HR1200" s="21"/>
      <c r="HS1200" s="21"/>
      <c r="HT1200" s="21"/>
      <c r="HU1200" s="21"/>
      <c r="HV1200" s="21"/>
      <c r="HW1200" s="21"/>
      <c r="HX1200" s="21"/>
      <c r="HY1200" s="21"/>
      <c r="HZ1200" s="21"/>
      <c r="IA1200" s="21"/>
      <c r="IB1200" s="21"/>
      <c r="IC1200" s="21"/>
      <c r="ID1200" s="21"/>
      <c r="IE1200" s="21"/>
      <c r="IF1200" s="21"/>
      <c r="IG1200" s="21"/>
      <c r="IH1200" s="21"/>
      <c r="II1200" s="21"/>
      <c r="IJ1200" s="21"/>
      <c r="IK1200" s="21"/>
      <c r="IL1200" s="21"/>
      <c r="IM1200" s="21"/>
      <c r="IN1200" s="21"/>
      <c r="IO1200" s="21"/>
      <c r="IP1200" s="21"/>
      <c r="IQ1200" s="21"/>
      <c r="IR1200" s="21"/>
      <c r="IS1200" s="21"/>
      <c r="IT1200" s="21"/>
      <c r="IU1200" s="21"/>
      <c r="IV1200" s="21"/>
      <c r="IW1200" s="21"/>
      <c r="IX1200" s="21"/>
      <c r="IY1200" s="21"/>
      <c r="IZ1200" s="21"/>
      <c r="JA1200" s="21"/>
      <c r="JB1200" s="21"/>
      <c r="JC1200" s="21"/>
      <c r="JD1200" s="21"/>
      <c r="JE1200" s="21"/>
      <c r="JF1200" s="21"/>
      <c r="JG1200" s="28"/>
      <c r="JH1200" s="21"/>
      <c r="JI1200" s="21"/>
      <c r="JJ1200" s="21"/>
      <c r="JK1200" s="21"/>
      <c r="JL1200" s="21"/>
      <c r="JM1200" s="21"/>
      <c r="JN1200" s="21"/>
      <c r="JO1200" s="21"/>
      <c r="JP1200" s="21"/>
      <c r="JQ1200" s="21"/>
      <c r="JR1200" s="21"/>
      <c r="JS1200" s="21"/>
      <c r="JT1200" s="21"/>
      <c r="JU1200" s="21"/>
      <c r="JV1200" s="21"/>
      <c r="JW1200" s="21"/>
      <c r="JX1200" s="21"/>
      <c r="JY1200" s="21"/>
      <c r="JZ1200" s="21"/>
      <c r="KA1200" s="21"/>
      <c r="KB1200" s="28"/>
    </row>
    <row r="1201" spans="2:288" ht="15" customHeight="1" x14ac:dyDescent="0.25">
      <c r="B1201" s="1590" t="s">
        <v>1924</v>
      </c>
      <c r="C1201" s="1588" t="str">
        <v/>
      </c>
      <c r="D1201" s="1588" t="str">
        <v/>
      </c>
      <c r="E1201" s="1588" t="str">
        <v/>
      </c>
      <c r="F1201" s="1588" t="str">
        <v/>
      </c>
      <c r="G1201" s="1588" t="str">
        <v/>
      </c>
      <c r="H1201" s="21"/>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8"/>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8"/>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c r="GI1201" s="21"/>
      <c r="GJ1201" s="21"/>
      <c r="GK1201" s="21"/>
      <c r="GL1201" s="21"/>
      <c r="GM1201" s="21"/>
      <c r="GN1201" s="21"/>
      <c r="GO1201" s="21"/>
      <c r="GP1201" s="21"/>
      <c r="GQ1201" s="21"/>
      <c r="GR1201" s="21"/>
      <c r="GS1201" s="21"/>
      <c r="GT1201" s="21"/>
      <c r="GU1201" s="21"/>
      <c r="GV1201" s="21"/>
      <c r="GW1201" s="21"/>
      <c r="GX1201" s="21"/>
      <c r="GY1201" s="21"/>
      <c r="GZ1201" s="21"/>
      <c r="HA1201" s="21"/>
      <c r="HB1201" s="21"/>
      <c r="HC1201" s="21"/>
      <c r="HD1201" s="21"/>
      <c r="HE1201" s="21"/>
      <c r="HF1201" s="21"/>
      <c r="HG1201" s="21"/>
      <c r="HH1201" s="21"/>
      <c r="HI1201" s="21"/>
      <c r="HJ1201" s="21"/>
      <c r="HK1201" s="21"/>
      <c r="HL1201" s="21"/>
      <c r="HM1201" s="21"/>
      <c r="HN1201" s="21"/>
      <c r="HO1201" s="21"/>
      <c r="HP1201" s="21"/>
      <c r="HQ1201" s="21"/>
      <c r="HR1201" s="21"/>
      <c r="HS1201" s="21"/>
      <c r="HT1201" s="21"/>
      <c r="HU1201" s="21"/>
      <c r="HV1201" s="21"/>
      <c r="HW1201" s="21"/>
      <c r="HX1201" s="21"/>
      <c r="HY1201" s="21"/>
      <c r="HZ1201" s="21"/>
      <c r="IA1201" s="21"/>
      <c r="IB1201" s="21"/>
      <c r="IC1201" s="21"/>
      <c r="ID1201" s="21"/>
      <c r="IE1201" s="21"/>
      <c r="IF1201" s="21"/>
      <c r="IG1201" s="21"/>
      <c r="IH1201" s="21"/>
      <c r="II1201" s="21"/>
      <c r="IJ1201" s="21"/>
      <c r="IK1201" s="21"/>
      <c r="IL1201" s="21"/>
      <c r="IM1201" s="21"/>
      <c r="IN1201" s="21"/>
      <c r="IO1201" s="21"/>
      <c r="IP1201" s="21"/>
      <c r="IQ1201" s="21"/>
      <c r="IR1201" s="21"/>
      <c r="IS1201" s="21"/>
      <c r="IT1201" s="21"/>
      <c r="IU1201" s="21"/>
      <c r="IV1201" s="21"/>
      <c r="IW1201" s="21"/>
      <c r="IX1201" s="21"/>
      <c r="IY1201" s="21"/>
      <c r="IZ1201" s="21"/>
      <c r="JA1201" s="21"/>
      <c r="JB1201" s="21"/>
      <c r="JC1201" s="21"/>
      <c r="JD1201" s="21"/>
      <c r="JE1201" s="21"/>
      <c r="JF1201" s="21"/>
      <c r="JG1201" s="28"/>
      <c r="JH1201" s="21"/>
      <c r="JI1201" s="21"/>
      <c r="JJ1201" s="21"/>
      <c r="JK1201" s="21"/>
      <c r="JL1201" s="21"/>
      <c r="JM1201" s="21"/>
      <c r="JN1201" s="21"/>
      <c r="JO1201" s="21"/>
      <c r="JP1201" s="21"/>
      <c r="JQ1201" s="21"/>
      <c r="JR1201" s="21"/>
      <c r="JS1201" s="21"/>
      <c r="JT1201" s="21"/>
      <c r="JU1201" s="21"/>
      <c r="JV1201" s="21"/>
      <c r="JW1201" s="21"/>
      <c r="JX1201" s="21"/>
      <c r="JY1201" s="21"/>
      <c r="JZ1201" s="21"/>
      <c r="KA1201" s="21"/>
      <c r="KB1201" s="28"/>
    </row>
    <row r="1202" spans="2:288" ht="15" customHeight="1" x14ac:dyDescent="0.25">
      <c r="B1202" s="1590" t="s">
        <v>1925</v>
      </c>
      <c r="C1202" s="1588" t="str">
        <v/>
      </c>
      <c r="D1202" s="1588" t="str">
        <v/>
      </c>
      <c r="E1202" s="1588" t="str">
        <v/>
      </c>
      <c r="F1202" s="1588" t="str">
        <v/>
      </c>
      <c r="G1202" s="1588" t="str">
        <v/>
      </c>
      <c r="H1202" s="21"/>
      <c r="I1202" s="21"/>
      <c r="J1202" s="21"/>
      <c r="K1202" s="21"/>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8"/>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8"/>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c r="GI1202" s="21"/>
      <c r="GJ1202" s="21"/>
      <c r="GK1202" s="21"/>
      <c r="GL1202" s="21"/>
      <c r="GM1202" s="21"/>
      <c r="GN1202" s="21"/>
      <c r="GO1202" s="21"/>
      <c r="GP1202" s="21"/>
      <c r="GQ1202" s="21"/>
      <c r="GR1202" s="21"/>
      <c r="GS1202" s="21"/>
      <c r="GT1202" s="21"/>
      <c r="GU1202" s="21"/>
      <c r="GV1202" s="21"/>
      <c r="GW1202" s="21"/>
      <c r="GX1202" s="21"/>
      <c r="GY1202" s="21"/>
      <c r="GZ1202" s="21"/>
      <c r="HA1202" s="21"/>
      <c r="HB1202" s="21"/>
      <c r="HC1202" s="21"/>
      <c r="HD1202" s="21"/>
      <c r="HE1202" s="21"/>
      <c r="HF1202" s="21"/>
      <c r="HG1202" s="21"/>
      <c r="HH1202" s="21"/>
      <c r="HI1202" s="21"/>
      <c r="HJ1202" s="21"/>
      <c r="HK1202" s="21"/>
      <c r="HL1202" s="21"/>
      <c r="HM1202" s="21"/>
      <c r="HN1202" s="21"/>
      <c r="HO1202" s="21"/>
      <c r="HP1202" s="21"/>
      <c r="HQ1202" s="21"/>
      <c r="HR1202" s="21"/>
      <c r="HS1202" s="21"/>
      <c r="HT1202" s="21"/>
      <c r="HU1202" s="21"/>
      <c r="HV1202" s="21"/>
      <c r="HW1202" s="21"/>
      <c r="HX1202" s="21"/>
      <c r="HY1202" s="21"/>
      <c r="HZ1202" s="21"/>
      <c r="IA1202" s="21"/>
      <c r="IB1202" s="21"/>
      <c r="IC1202" s="21"/>
      <c r="ID1202" s="21"/>
      <c r="IE1202" s="21"/>
      <c r="IF1202" s="21"/>
      <c r="IG1202" s="21"/>
      <c r="IH1202" s="21"/>
      <c r="II1202" s="21"/>
      <c r="IJ1202" s="21"/>
      <c r="IK1202" s="21"/>
      <c r="IL1202" s="21"/>
      <c r="IM1202" s="21"/>
      <c r="IN1202" s="21"/>
      <c r="IO1202" s="21"/>
      <c r="IP1202" s="21"/>
      <c r="IQ1202" s="21"/>
      <c r="IR1202" s="21"/>
      <c r="IS1202" s="21"/>
      <c r="IT1202" s="21"/>
      <c r="IU1202" s="21"/>
      <c r="IV1202" s="21"/>
      <c r="IW1202" s="21"/>
      <c r="IX1202" s="21"/>
      <c r="IY1202" s="21"/>
      <c r="IZ1202" s="21"/>
      <c r="JA1202" s="21"/>
      <c r="JB1202" s="21"/>
      <c r="JC1202" s="21"/>
      <c r="JD1202" s="21"/>
      <c r="JE1202" s="21"/>
      <c r="JF1202" s="21"/>
      <c r="JG1202" s="28"/>
      <c r="JH1202" s="21"/>
      <c r="JI1202" s="21"/>
      <c r="JJ1202" s="21"/>
      <c r="JK1202" s="21"/>
      <c r="JL1202" s="21"/>
      <c r="JM1202" s="21"/>
      <c r="JN1202" s="21"/>
      <c r="JO1202" s="21"/>
      <c r="JP1202" s="21"/>
      <c r="JQ1202" s="21"/>
      <c r="JR1202" s="21"/>
      <c r="JS1202" s="21"/>
      <c r="JT1202" s="21"/>
      <c r="JU1202" s="21"/>
      <c r="JV1202" s="21"/>
      <c r="JW1202" s="21"/>
      <c r="JX1202" s="21"/>
      <c r="JY1202" s="21"/>
      <c r="JZ1202" s="21"/>
      <c r="KA1202" s="21"/>
      <c r="KB1202" s="28"/>
    </row>
    <row r="1203" spans="2:288" ht="15" customHeight="1" x14ac:dyDescent="0.25">
      <c r="B1203" s="1590" t="s">
        <v>1926</v>
      </c>
      <c r="C1203" s="1588" t="str">
        <v/>
      </c>
      <c r="D1203" s="1588" t="str">
        <v/>
      </c>
      <c r="E1203" s="1588" t="str">
        <v/>
      </c>
      <c r="F1203" s="1588" t="str">
        <v/>
      </c>
      <c r="G1203" s="1588" t="str">
        <v/>
      </c>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8"/>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8"/>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c r="GI1203" s="21"/>
      <c r="GJ1203" s="21"/>
      <c r="GK1203" s="21"/>
      <c r="GL1203" s="21"/>
      <c r="GM1203" s="21"/>
      <c r="GN1203" s="21"/>
      <c r="GO1203" s="21"/>
      <c r="GP1203" s="21"/>
      <c r="GQ1203" s="21"/>
      <c r="GR1203" s="21"/>
      <c r="GS1203" s="21"/>
      <c r="GT1203" s="21"/>
      <c r="GU1203" s="21"/>
      <c r="GV1203" s="21"/>
      <c r="GW1203" s="21"/>
      <c r="GX1203" s="21"/>
      <c r="GY1203" s="21"/>
      <c r="GZ1203" s="21"/>
      <c r="HA1203" s="21"/>
      <c r="HB1203" s="21"/>
      <c r="HC1203" s="21"/>
      <c r="HD1203" s="21"/>
      <c r="HE1203" s="21"/>
      <c r="HF1203" s="21"/>
      <c r="HG1203" s="21"/>
      <c r="HH1203" s="21"/>
      <c r="HI1203" s="21"/>
      <c r="HJ1203" s="21"/>
      <c r="HK1203" s="21"/>
      <c r="HL1203" s="21"/>
      <c r="HM1203" s="21"/>
      <c r="HN1203" s="21"/>
      <c r="HO1203" s="21"/>
      <c r="HP1203" s="21"/>
      <c r="HQ1203" s="21"/>
      <c r="HR1203" s="21"/>
      <c r="HS1203" s="21"/>
      <c r="HT1203" s="21"/>
      <c r="HU1203" s="21"/>
      <c r="HV1203" s="21"/>
      <c r="HW1203" s="21"/>
      <c r="HX1203" s="21"/>
      <c r="HY1203" s="21"/>
      <c r="HZ1203" s="21"/>
      <c r="IA1203" s="21"/>
      <c r="IB1203" s="21"/>
      <c r="IC1203" s="21"/>
      <c r="ID1203" s="21"/>
      <c r="IE1203" s="21"/>
      <c r="IF1203" s="21"/>
      <c r="IG1203" s="21"/>
      <c r="IH1203" s="21"/>
      <c r="II1203" s="21"/>
      <c r="IJ1203" s="21"/>
      <c r="IK1203" s="21"/>
      <c r="IL1203" s="21"/>
      <c r="IM1203" s="21"/>
      <c r="IN1203" s="21"/>
      <c r="IO1203" s="21"/>
      <c r="IP1203" s="21"/>
      <c r="IQ1203" s="21"/>
      <c r="IR1203" s="21"/>
      <c r="IS1203" s="21"/>
      <c r="IT1203" s="21"/>
      <c r="IU1203" s="21"/>
      <c r="IV1203" s="21"/>
      <c r="IW1203" s="21"/>
      <c r="IX1203" s="21"/>
      <c r="IY1203" s="21"/>
      <c r="IZ1203" s="21"/>
      <c r="JA1203" s="21"/>
      <c r="JB1203" s="21"/>
      <c r="JC1203" s="21"/>
      <c r="JD1203" s="21"/>
      <c r="JE1203" s="21"/>
      <c r="JF1203" s="21"/>
      <c r="JG1203" s="28"/>
      <c r="JH1203" s="21"/>
      <c r="JI1203" s="21"/>
      <c r="JJ1203" s="21"/>
      <c r="JK1203" s="21"/>
      <c r="JL1203" s="21"/>
      <c r="JM1203" s="21"/>
      <c r="JN1203" s="21"/>
      <c r="JO1203" s="21"/>
      <c r="JP1203" s="21"/>
      <c r="JQ1203" s="21"/>
      <c r="JR1203" s="21"/>
      <c r="JS1203" s="21"/>
      <c r="JT1203" s="21"/>
      <c r="JU1203" s="21"/>
      <c r="JV1203" s="21"/>
      <c r="JW1203" s="21"/>
      <c r="JX1203" s="21"/>
      <c r="JY1203" s="21"/>
      <c r="JZ1203" s="21"/>
      <c r="KA1203" s="21"/>
      <c r="KB1203" s="28"/>
    </row>
    <row r="1204" spans="2:288" ht="15" customHeight="1" x14ac:dyDescent="0.25">
      <c r="B1204" s="1590" t="s">
        <v>1927</v>
      </c>
      <c r="C1204" s="1588" t="str">
        <v/>
      </c>
      <c r="D1204" s="1588" t="str">
        <v/>
      </c>
      <c r="E1204" s="1588" t="str">
        <v/>
      </c>
      <c r="F1204" s="1588" t="str">
        <v/>
      </c>
      <c r="G1204" s="1588" t="str">
        <v/>
      </c>
      <c r="H1204" s="21"/>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8"/>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8"/>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c r="GI1204" s="21"/>
      <c r="GJ1204" s="21"/>
      <c r="GK1204" s="21"/>
      <c r="GL1204" s="21"/>
      <c r="GM1204" s="21"/>
      <c r="GN1204" s="21"/>
      <c r="GO1204" s="21"/>
      <c r="GP1204" s="21"/>
      <c r="GQ1204" s="21"/>
      <c r="GR1204" s="21"/>
      <c r="GS1204" s="21"/>
      <c r="GT1204" s="21"/>
      <c r="GU1204" s="21"/>
      <c r="GV1204" s="21"/>
      <c r="GW1204" s="21"/>
      <c r="GX1204" s="21"/>
      <c r="GY1204" s="21"/>
      <c r="GZ1204" s="21"/>
      <c r="HA1204" s="21"/>
      <c r="HB1204" s="21"/>
      <c r="HC1204" s="21"/>
      <c r="HD1204" s="21"/>
      <c r="HE1204" s="21"/>
      <c r="HF1204" s="21"/>
      <c r="HG1204" s="21"/>
      <c r="HH1204" s="21"/>
      <c r="HI1204" s="21"/>
      <c r="HJ1204" s="21"/>
      <c r="HK1204" s="21"/>
      <c r="HL1204" s="21"/>
      <c r="HM1204" s="21"/>
      <c r="HN1204" s="21"/>
      <c r="HO1204" s="21"/>
      <c r="HP1204" s="21"/>
      <c r="HQ1204" s="21"/>
      <c r="HR1204" s="21"/>
      <c r="HS1204" s="21"/>
      <c r="HT1204" s="21"/>
      <c r="HU1204" s="21"/>
      <c r="HV1204" s="21"/>
      <c r="HW1204" s="21"/>
      <c r="HX1204" s="21"/>
      <c r="HY1204" s="21"/>
      <c r="HZ1204" s="21"/>
      <c r="IA1204" s="21"/>
      <c r="IB1204" s="21"/>
      <c r="IC1204" s="21"/>
      <c r="ID1204" s="21"/>
      <c r="IE1204" s="21"/>
      <c r="IF1204" s="21"/>
      <c r="IG1204" s="21"/>
      <c r="IH1204" s="21"/>
      <c r="II1204" s="21"/>
      <c r="IJ1204" s="21"/>
      <c r="IK1204" s="21"/>
      <c r="IL1204" s="21"/>
      <c r="IM1204" s="21"/>
      <c r="IN1204" s="21"/>
      <c r="IO1204" s="21"/>
      <c r="IP1204" s="21"/>
      <c r="IQ1204" s="21"/>
      <c r="IR1204" s="21"/>
      <c r="IS1204" s="21"/>
      <c r="IT1204" s="21"/>
      <c r="IU1204" s="21"/>
      <c r="IV1204" s="21"/>
      <c r="IW1204" s="21"/>
      <c r="IX1204" s="21"/>
      <c r="IY1204" s="21"/>
      <c r="IZ1204" s="21"/>
      <c r="JA1204" s="21"/>
      <c r="JB1204" s="21"/>
      <c r="JC1204" s="21"/>
      <c r="JD1204" s="21"/>
      <c r="JE1204" s="21"/>
      <c r="JF1204" s="21"/>
      <c r="JG1204" s="28"/>
      <c r="JH1204" s="21"/>
      <c r="JI1204" s="21"/>
      <c r="JJ1204" s="21"/>
      <c r="JK1204" s="21"/>
      <c r="JL1204" s="21"/>
      <c r="JM1204" s="21"/>
      <c r="JN1204" s="21"/>
      <c r="JO1204" s="21"/>
      <c r="JP1204" s="21"/>
      <c r="JQ1204" s="21"/>
      <c r="JR1204" s="21"/>
      <c r="JS1204" s="21"/>
      <c r="JT1204" s="21"/>
      <c r="JU1204" s="21"/>
      <c r="JV1204" s="21"/>
      <c r="JW1204" s="21"/>
      <c r="JX1204" s="21"/>
      <c r="JY1204" s="21"/>
      <c r="JZ1204" s="21"/>
      <c r="KA1204" s="21"/>
      <c r="KB1204" s="28"/>
    </row>
    <row r="1205" spans="2:288" ht="15" customHeight="1" x14ac:dyDescent="0.25">
      <c r="B1205" s="1590" t="s">
        <v>1928</v>
      </c>
      <c r="C1205" s="1588" t="str">
        <v/>
      </c>
      <c r="D1205" s="1588" t="str">
        <v/>
      </c>
      <c r="E1205" s="1588" t="str">
        <v/>
      </c>
      <c r="F1205" s="1588" t="str">
        <v/>
      </c>
      <c r="G1205" s="1588" t="str">
        <v/>
      </c>
      <c r="H1205" s="21"/>
      <c r="I1205" s="21"/>
      <c r="J1205" s="21"/>
      <c r="K1205" s="21"/>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8"/>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8"/>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c r="GI1205" s="21"/>
      <c r="GJ1205" s="21"/>
      <c r="GK1205" s="21"/>
      <c r="GL1205" s="21"/>
      <c r="GM1205" s="21"/>
      <c r="GN1205" s="21"/>
      <c r="GO1205" s="21"/>
      <c r="GP1205" s="21"/>
      <c r="GQ1205" s="21"/>
      <c r="GR1205" s="21"/>
      <c r="GS1205" s="21"/>
      <c r="GT1205" s="21"/>
      <c r="GU1205" s="21"/>
      <c r="GV1205" s="21"/>
      <c r="GW1205" s="21"/>
      <c r="GX1205" s="21"/>
      <c r="GY1205" s="21"/>
      <c r="GZ1205" s="21"/>
      <c r="HA1205" s="21"/>
      <c r="HB1205" s="21"/>
      <c r="HC1205" s="21"/>
      <c r="HD1205" s="21"/>
      <c r="HE1205" s="21"/>
      <c r="HF1205" s="21"/>
      <c r="HG1205" s="21"/>
      <c r="HH1205" s="21"/>
      <c r="HI1205" s="21"/>
      <c r="HJ1205" s="21"/>
      <c r="HK1205" s="21"/>
      <c r="HL1205" s="21"/>
      <c r="HM1205" s="21"/>
      <c r="HN1205" s="21"/>
      <c r="HO1205" s="21"/>
      <c r="HP1205" s="21"/>
      <c r="HQ1205" s="21"/>
      <c r="HR1205" s="21"/>
      <c r="HS1205" s="21"/>
      <c r="HT1205" s="21"/>
      <c r="HU1205" s="21"/>
      <c r="HV1205" s="21"/>
      <c r="HW1205" s="21"/>
      <c r="HX1205" s="21"/>
      <c r="HY1205" s="21"/>
      <c r="HZ1205" s="21"/>
      <c r="IA1205" s="21"/>
      <c r="IB1205" s="21"/>
      <c r="IC1205" s="21"/>
      <c r="ID1205" s="21"/>
      <c r="IE1205" s="21"/>
      <c r="IF1205" s="21"/>
      <c r="IG1205" s="21"/>
      <c r="IH1205" s="21"/>
      <c r="II1205" s="21"/>
      <c r="IJ1205" s="21"/>
      <c r="IK1205" s="21"/>
      <c r="IL1205" s="21"/>
      <c r="IM1205" s="21"/>
      <c r="IN1205" s="21"/>
      <c r="IO1205" s="21"/>
      <c r="IP1205" s="21"/>
      <c r="IQ1205" s="21"/>
      <c r="IR1205" s="21"/>
      <c r="IS1205" s="21"/>
      <c r="IT1205" s="21"/>
      <c r="IU1205" s="21"/>
      <c r="IV1205" s="21"/>
      <c r="IW1205" s="21"/>
      <c r="IX1205" s="21"/>
      <c r="IY1205" s="21"/>
      <c r="IZ1205" s="21"/>
      <c r="JA1205" s="21"/>
      <c r="JB1205" s="21"/>
      <c r="JC1205" s="21"/>
      <c r="JD1205" s="21"/>
      <c r="JE1205" s="21"/>
      <c r="JF1205" s="21"/>
      <c r="JG1205" s="28"/>
      <c r="JH1205" s="21"/>
      <c r="JI1205" s="21"/>
      <c r="JJ1205" s="21"/>
      <c r="JK1205" s="21"/>
      <c r="JL1205" s="21"/>
      <c r="JM1205" s="21"/>
      <c r="JN1205" s="21"/>
      <c r="JO1205" s="21"/>
      <c r="JP1205" s="21"/>
      <c r="JQ1205" s="21"/>
      <c r="JR1205" s="21"/>
      <c r="JS1205" s="21"/>
      <c r="JT1205" s="21"/>
      <c r="JU1205" s="21"/>
      <c r="JV1205" s="21"/>
      <c r="JW1205" s="21"/>
      <c r="JX1205" s="21"/>
      <c r="JY1205" s="21"/>
      <c r="JZ1205" s="21"/>
      <c r="KA1205" s="21"/>
      <c r="KB1205" s="28"/>
    </row>
    <row r="1206" spans="2:288" ht="15" customHeight="1" x14ac:dyDescent="0.25">
      <c r="B1206" s="1590" t="s">
        <v>1929</v>
      </c>
      <c r="C1206" s="1588" t="str">
        <v/>
      </c>
      <c r="D1206" s="1588" t="str">
        <v/>
      </c>
      <c r="E1206" s="1588" t="str">
        <v/>
      </c>
      <c r="F1206" s="1588" t="str">
        <v/>
      </c>
      <c r="G1206" s="1588" t="str">
        <v/>
      </c>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8"/>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8"/>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c r="GI1206" s="21"/>
      <c r="GJ1206" s="21"/>
      <c r="GK1206" s="21"/>
      <c r="GL1206" s="21"/>
      <c r="GM1206" s="21"/>
      <c r="GN1206" s="21"/>
      <c r="GO1206" s="21"/>
      <c r="GP1206" s="21"/>
      <c r="GQ1206" s="21"/>
      <c r="GR1206" s="21"/>
      <c r="GS1206" s="21"/>
      <c r="GT1206" s="21"/>
      <c r="GU1206" s="21"/>
      <c r="GV1206" s="21"/>
      <c r="GW1206" s="21"/>
      <c r="GX1206" s="21"/>
      <c r="GY1206" s="21"/>
      <c r="GZ1206" s="21"/>
      <c r="HA1206" s="21"/>
      <c r="HB1206" s="21"/>
      <c r="HC1206" s="21"/>
      <c r="HD1206" s="21"/>
      <c r="HE1206" s="21"/>
      <c r="HF1206" s="21"/>
      <c r="HG1206" s="21"/>
      <c r="HH1206" s="21"/>
      <c r="HI1206" s="21"/>
      <c r="HJ1206" s="21"/>
      <c r="HK1206" s="21"/>
      <c r="HL1206" s="21"/>
      <c r="HM1206" s="21"/>
      <c r="HN1206" s="21"/>
      <c r="HO1206" s="21"/>
      <c r="HP1206" s="21"/>
      <c r="HQ1206" s="21"/>
      <c r="HR1206" s="21"/>
      <c r="HS1206" s="21"/>
      <c r="HT1206" s="21"/>
      <c r="HU1206" s="21"/>
      <c r="HV1206" s="21"/>
      <c r="HW1206" s="21"/>
      <c r="HX1206" s="21"/>
      <c r="HY1206" s="21"/>
      <c r="HZ1206" s="21"/>
      <c r="IA1206" s="21"/>
      <c r="IB1206" s="21"/>
      <c r="IC1206" s="21"/>
      <c r="ID1206" s="21"/>
      <c r="IE1206" s="21"/>
      <c r="IF1206" s="21"/>
      <c r="IG1206" s="21"/>
      <c r="IH1206" s="21"/>
      <c r="II1206" s="21"/>
      <c r="IJ1206" s="21"/>
      <c r="IK1206" s="21"/>
      <c r="IL1206" s="21"/>
      <c r="IM1206" s="21"/>
      <c r="IN1206" s="21"/>
      <c r="IO1206" s="21"/>
      <c r="IP1206" s="21"/>
      <c r="IQ1206" s="21"/>
      <c r="IR1206" s="21"/>
      <c r="IS1206" s="21"/>
      <c r="IT1206" s="21"/>
      <c r="IU1206" s="21"/>
      <c r="IV1206" s="21"/>
      <c r="IW1206" s="21"/>
      <c r="IX1206" s="21"/>
      <c r="IY1206" s="21"/>
      <c r="IZ1206" s="21"/>
      <c r="JA1206" s="21"/>
      <c r="JB1206" s="21"/>
      <c r="JC1206" s="21"/>
      <c r="JD1206" s="21"/>
      <c r="JE1206" s="21"/>
      <c r="JF1206" s="21"/>
      <c r="JG1206" s="28"/>
      <c r="JH1206" s="21"/>
      <c r="JI1206" s="21"/>
      <c r="JJ1206" s="21"/>
      <c r="JK1206" s="21"/>
      <c r="JL1206" s="21"/>
      <c r="JM1206" s="21"/>
      <c r="JN1206" s="21"/>
      <c r="JO1206" s="21"/>
      <c r="JP1206" s="21"/>
      <c r="JQ1206" s="21"/>
      <c r="JR1206" s="21"/>
      <c r="JS1206" s="21"/>
      <c r="JT1206" s="21"/>
      <c r="JU1206" s="21"/>
      <c r="JV1206" s="21"/>
      <c r="JW1206" s="21"/>
      <c r="JX1206" s="21"/>
      <c r="JY1206" s="21"/>
      <c r="JZ1206" s="21"/>
      <c r="KA1206" s="21"/>
      <c r="KB1206" s="28"/>
    </row>
    <row r="1207" spans="2:288" ht="15" customHeight="1" x14ac:dyDescent="0.25">
      <c r="B1207" s="1590" t="s">
        <v>1930</v>
      </c>
      <c r="C1207" s="1588" t="str">
        <v/>
      </c>
      <c r="D1207" s="1588" t="str">
        <v/>
      </c>
      <c r="E1207" s="1588" t="str">
        <v/>
      </c>
      <c r="F1207" s="1588" t="str">
        <v/>
      </c>
      <c r="G1207" s="1588" t="str">
        <v/>
      </c>
      <c r="H1207" s="21"/>
      <c r="I1207" s="21"/>
      <c r="J1207" s="21"/>
      <c r="K1207" s="21"/>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8"/>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8"/>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c r="GI1207" s="21"/>
      <c r="GJ1207" s="21"/>
      <c r="GK1207" s="21"/>
      <c r="GL1207" s="21"/>
      <c r="GM1207" s="21"/>
      <c r="GN1207" s="21"/>
      <c r="GO1207" s="21"/>
      <c r="GP1207" s="21"/>
      <c r="GQ1207" s="21"/>
      <c r="GR1207" s="21"/>
      <c r="GS1207" s="21"/>
      <c r="GT1207" s="21"/>
      <c r="GU1207" s="21"/>
      <c r="GV1207" s="21"/>
      <c r="GW1207" s="21"/>
      <c r="GX1207" s="21"/>
      <c r="GY1207" s="21"/>
      <c r="GZ1207" s="21"/>
      <c r="HA1207" s="21"/>
      <c r="HB1207" s="21"/>
      <c r="HC1207" s="21"/>
      <c r="HD1207" s="21"/>
      <c r="HE1207" s="21"/>
      <c r="HF1207" s="21"/>
      <c r="HG1207" s="21"/>
      <c r="HH1207" s="21"/>
      <c r="HI1207" s="21"/>
      <c r="HJ1207" s="21"/>
      <c r="HK1207" s="21"/>
      <c r="HL1207" s="21"/>
      <c r="HM1207" s="21"/>
      <c r="HN1207" s="21"/>
      <c r="HO1207" s="21"/>
      <c r="HP1207" s="21"/>
      <c r="HQ1207" s="21"/>
      <c r="HR1207" s="21"/>
      <c r="HS1207" s="21"/>
      <c r="HT1207" s="21"/>
      <c r="HU1207" s="21"/>
      <c r="HV1207" s="21"/>
      <c r="HW1207" s="21"/>
      <c r="HX1207" s="21"/>
      <c r="HY1207" s="21"/>
      <c r="HZ1207" s="21"/>
      <c r="IA1207" s="21"/>
      <c r="IB1207" s="21"/>
      <c r="IC1207" s="21"/>
      <c r="ID1207" s="21"/>
      <c r="IE1207" s="21"/>
      <c r="IF1207" s="21"/>
      <c r="IG1207" s="21"/>
      <c r="IH1207" s="21"/>
      <c r="II1207" s="21"/>
      <c r="IJ1207" s="21"/>
      <c r="IK1207" s="21"/>
      <c r="IL1207" s="21"/>
      <c r="IM1207" s="21"/>
      <c r="IN1207" s="21"/>
      <c r="IO1207" s="21"/>
      <c r="IP1207" s="21"/>
      <c r="IQ1207" s="21"/>
      <c r="IR1207" s="21"/>
      <c r="IS1207" s="21"/>
      <c r="IT1207" s="21"/>
      <c r="IU1207" s="21"/>
      <c r="IV1207" s="21"/>
      <c r="IW1207" s="21"/>
      <c r="IX1207" s="21"/>
      <c r="IY1207" s="21"/>
      <c r="IZ1207" s="21"/>
      <c r="JA1207" s="21"/>
      <c r="JB1207" s="21"/>
      <c r="JC1207" s="21"/>
      <c r="JD1207" s="21"/>
      <c r="JE1207" s="21"/>
      <c r="JF1207" s="21"/>
      <c r="JG1207" s="28"/>
      <c r="JH1207" s="21"/>
      <c r="JI1207" s="21"/>
      <c r="JJ1207" s="21"/>
      <c r="JK1207" s="21"/>
      <c r="JL1207" s="21"/>
      <c r="JM1207" s="21"/>
      <c r="JN1207" s="21"/>
      <c r="JO1207" s="21"/>
      <c r="JP1207" s="21"/>
      <c r="JQ1207" s="21"/>
      <c r="JR1207" s="21"/>
      <c r="JS1207" s="21"/>
      <c r="JT1207" s="21"/>
      <c r="JU1207" s="21"/>
      <c r="JV1207" s="21"/>
      <c r="JW1207" s="21"/>
      <c r="JX1207" s="21"/>
      <c r="JY1207" s="21"/>
      <c r="JZ1207" s="21"/>
      <c r="KA1207" s="21"/>
      <c r="KB1207" s="28"/>
    </row>
    <row r="1208" spans="2:288" ht="15" customHeight="1" x14ac:dyDescent="0.25">
      <c r="B1208" s="1590" t="s">
        <v>1931</v>
      </c>
      <c r="C1208" s="1588" t="str">
        <v/>
      </c>
      <c r="D1208" s="1588" t="str">
        <v/>
      </c>
      <c r="E1208" s="1588" t="str">
        <v/>
      </c>
      <c r="F1208" s="1588" t="str">
        <v/>
      </c>
      <c r="G1208" s="1588" t="str">
        <v/>
      </c>
      <c r="H1208" s="21"/>
      <c r="I1208" s="21"/>
      <c r="J1208" s="21"/>
      <c r="K1208" s="21"/>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8"/>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8"/>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c r="GI1208" s="21"/>
      <c r="GJ1208" s="21"/>
      <c r="GK1208" s="21"/>
      <c r="GL1208" s="21"/>
      <c r="GM1208" s="21"/>
      <c r="GN1208" s="21"/>
      <c r="GO1208" s="21"/>
      <c r="GP1208" s="21"/>
      <c r="GQ1208" s="21"/>
      <c r="GR1208" s="21"/>
      <c r="GS1208" s="21"/>
      <c r="GT1208" s="21"/>
      <c r="GU1208" s="21"/>
      <c r="GV1208" s="21"/>
      <c r="GW1208" s="21"/>
      <c r="GX1208" s="21"/>
      <c r="GY1208" s="21"/>
      <c r="GZ1208" s="21"/>
      <c r="HA1208" s="21"/>
      <c r="HB1208" s="21"/>
      <c r="HC1208" s="21"/>
      <c r="HD1208" s="21"/>
      <c r="HE1208" s="21"/>
      <c r="HF1208" s="21"/>
      <c r="HG1208" s="21"/>
      <c r="HH1208" s="21"/>
      <c r="HI1208" s="21"/>
      <c r="HJ1208" s="21"/>
      <c r="HK1208" s="21"/>
      <c r="HL1208" s="21"/>
      <c r="HM1208" s="21"/>
      <c r="HN1208" s="21"/>
      <c r="HO1208" s="21"/>
      <c r="HP1208" s="21"/>
      <c r="HQ1208" s="21"/>
      <c r="HR1208" s="21"/>
      <c r="HS1208" s="21"/>
      <c r="HT1208" s="21"/>
      <c r="HU1208" s="21"/>
      <c r="HV1208" s="21"/>
      <c r="HW1208" s="21"/>
      <c r="HX1208" s="21"/>
      <c r="HY1208" s="21"/>
      <c r="HZ1208" s="21"/>
      <c r="IA1208" s="21"/>
      <c r="IB1208" s="21"/>
      <c r="IC1208" s="21"/>
      <c r="ID1208" s="21"/>
      <c r="IE1208" s="21"/>
      <c r="IF1208" s="21"/>
      <c r="IG1208" s="21"/>
      <c r="IH1208" s="21"/>
      <c r="II1208" s="21"/>
      <c r="IJ1208" s="21"/>
      <c r="IK1208" s="21"/>
      <c r="IL1208" s="21"/>
      <c r="IM1208" s="21"/>
      <c r="IN1208" s="21"/>
      <c r="IO1208" s="21"/>
      <c r="IP1208" s="21"/>
      <c r="IQ1208" s="21"/>
      <c r="IR1208" s="21"/>
      <c r="IS1208" s="21"/>
      <c r="IT1208" s="21"/>
      <c r="IU1208" s="21"/>
      <c r="IV1208" s="21"/>
      <c r="IW1208" s="21"/>
      <c r="IX1208" s="21"/>
      <c r="IY1208" s="21"/>
      <c r="IZ1208" s="21"/>
      <c r="JA1208" s="21"/>
      <c r="JB1208" s="21"/>
      <c r="JC1208" s="21"/>
      <c r="JD1208" s="21"/>
      <c r="JE1208" s="21"/>
      <c r="JF1208" s="21"/>
      <c r="JG1208" s="28"/>
      <c r="JH1208" s="21"/>
      <c r="JI1208" s="21"/>
      <c r="JJ1208" s="21"/>
      <c r="JK1208" s="21"/>
      <c r="JL1208" s="21"/>
      <c r="JM1208" s="21"/>
      <c r="JN1208" s="21"/>
      <c r="JO1208" s="21"/>
      <c r="JP1208" s="21"/>
      <c r="JQ1208" s="21"/>
      <c r="JR1208" s="21"/>
      <c r="JS1208" s="21"/>
      <c r="JT1208" s="21"/>
      <c r="JU1208" s="21"/>
      <c r="JV1208" s="21"/>
      <c r="JW1208" s="21"/>
      <c r="JX1208" s="21"/>
      <c r="JY1208" s="21"/>
      <c r="JZ1208" s="21"/>
      <c r="KA1208" s="21"/>
      <c r="KB1208" s="28"/>
    </row>
    <row r="1209" spans="2:288" ht="15" customHeight="1" x14ac:dyDescent="0.25">
      <c r="B1209" s="1590" t="s">
        <v>1932</v>
      </c>
      <c r="C1209" s="1588" t="str">
        <v/>
      </c>
      <c r="D1209" s="1588" t="str">
        <v/>
      </c>
      <c r="E1209" s="1588" t="str">
        <v/>
      </c>
      <c r="F1209" s="1588" t="str">
        <v/>
      </c>
      <c r="G1209" s="1588" t="str">
        <v/>
      </c>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8"/>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8"/>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c r="GI1209" s="21"/>
      <c r="GJ1209" s="21"/>
      <c r="GK1209" s="21"/>
      <c r="GL1209" s="21"/>
      <c r="GM1209" s="21"/>
      <c r="GN1209" s="21"/>
      <c r="GO1209" s="21"/>
      <c r="GP1209" s="21"/>
      <c r="GQ1209" s="21"/>
      <c r="GR1209" s="21"/>
      <c r="GS1209" s="21"/>
      <c r="GT1209" s="21"/>
      <c r="GU1209" s="21"/>
      <c r="GV1209" s="21"/>
      <c r="GW1209" s="21"/>
      <c r="GX1209" s="21"/>
      <c r="GY1209" s="21"/>
      <c r="GZ1209" s="21"/>
      <c r="HA1209" s="21"/>
      <c r="HB1209" s="21"/>
      <c r="HC1209" s="21"/>
      <c r="HD1209" s="21"/>
      <c r="HE1209" s="21"/>
      <c r="HF1209" s="21"/>
      <c r="HG1209" s="21"/>
      <c r="HH1209" s="21"/>
      <c r="HI1209" s="21"/>
      <c r="HJ1209" s="21"/>
      <c r="HK1209" s="21"/>
      <c r="HL1209" s="21"/>
      <c r="HM1209" s="21"/>
      <c r="HN1209" s="21"/>
      <c r="HO1209" s="21"/>
      <c r="HP1209" s="21"/>
      <c r="HQ1209" s="21"/>
      <c r="HR1209" s="21"/>
      <c r="HS1209" s="21"/>
      <c r="HT1209" s="21"/>
      <c r="HU1209" s="21"/>
      <c r="HV1209" s="21"/>
      <c r="HW1209" s="21"/>
      <c r="HX1209" s="21"/>
      <c r="HY1209" s="21"/>
      <c r="HZ1209" s="21"/>
      <c r="IA1209" s="21"/>
      <c r="IB1209" s="21"/>
      <c r="IC1209" s="21"/>
      <c r="ID1209" s="21"/>
      <c r="IE1209" s="21"/>
      <c r="IF1209" s="21"/>
      <c r="IG1209" s="21"/>
      <c r="IH1209" s="21"/>
      <c r="II1209" s="21"/>
      <c r="IJ1209" s="21"/>
      <c r="IK1209" s="21"/>
      <c r="IL1209" s="21"/>
      <c r="IM1209" s="21"/>
      <c r="IN1209" s="21"/>
      <c r="IO1209" s="21"/>
      <c r="IP1209" s="21"/>
      <c r="IQ1209" s="21"/>
      <c r="IR1209" s="21"/>
      <c r="IS1209" s="21"/>
      <c r="IT1209" s="21"/>
      <c r="IU1209" s="21"/>
      <c r="IV1209" s="21"/>
      <c r="IW1209" s="21"/>
      <c r="IX1209" s="21"/>
      <c r="IY1209" s="21"/>
      <c r="IZ1209" s="21"/>
      <c r="JA1209" s="21"/>
      <c r="JB1209" s="21"/>
      <c r="JC1209" s="21"/>
      <c r="JD1209" s="21"/>
      <c r="JE1209" s="21"/>
      <c r="JF1209" s="21"/>
      <c r="JG1209" s="28"/>
      <c r="JH1209" s="21"/>
      <c r="JI1209" s="21"/>
      <c r="JJ1209" s="21"/>
      <c r="JK1209" s="21"/>
      <c r="JL1209" s="21"/>
      <c r="JM1209" s="21"/>
      <c r="JN1209" s="21"/>
      <c r="JO1209" s="21"/>
      <c r="JP1209" s="21"/>
      <c r="JQ1209" s="21"/>
      <c r="JR1209" s="21"/>
      <c r="JS1209" s="21"/>
      <c r="JT1209" s="21"/>
      <c r="JU1209" s="21"/>
      <c r="JV1209" s="21"/>
      <c r="JW1209" s="21"/>
      <c r="JX1209" s="21"/>
      <c r="JY1209" s="21"/>
      <c r="JZ1209" s="21"/>
      <c r="KA1209" s="21"/>
      <c r="KB1209" s="28"/>
    </row>
    <row r="1210" spans="2:288" ht="15" customHeight="1" x14ac:dyDescent="0.25">
      <c r="B1210" s="1590" t="s">
        <v>1933</v>
      </c>
      <c r="C1210" s="1588" t="str">
        <v/>
      </c>
      <c r="D1210" s="1588" t="str">
        <v/>
      </c>
      <c r="E1210" s="1588" t="str">
        <v/>
      </c>
      <c r="F1210" s="1588" t="str">
        <v/>
      </c>
      <c r="G1210" s="1588" t="str">
        <v/>
      </c>
      <c r="H1210" s="21"/>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8"/>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8"/>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c r="GI1210" s="21"/>
      <c r="GJ1210" s="21"/>
      <c r="GK1210" s="21"/>
      <c r="GL1210" s="21"/>
      <c r="GM1210" s="21"/>
      <c r="GN1210" s="21"/>
      <c r="GO1210" s="21"/>
      <c r="GP1210" s="21"/>
      <c r="GQ1210" s="21"/>
      <c r="GR1210" s="21"/>
      <c r="GS1210" s="21"/>
      <c r="GT1210" s="21"/>
      <c r="GU1210" s="21"/>
      <c r="GV1210" s="21"/>
      <c r="GW1210" s="21"/>
      <c r="GX1210" s="21"/>
      <c r="GY1210" s="21"/>
      <c r="GZ1210" s="21"/>
      <c r="HA1210" s="21"/>
      <c r="HB1210" s="21"/>
      <c r="HC1210" s="21"/>
      <c r="HD1210" s="21"/>
      <c r="HE1210" s="21"/>
      <c r="HF1210" s="21"/>
      <c r="HG1210" s="21"/>
      <c r="HH1210" s="21"/>
      <c r="HI1210" s="21"/>
      <c r="HJ1210" s="21"/>
      <c r="HK1210" s="21"/>
      <c r="HL1210" s="21"/>
      <c r="HM1210" s="21"/>
      <c r="HN1210" s="21"/>
      <c r="HO1210" s="21"/>
      <c r="HP1210" s="21"/>
      <c r="HQ1210" s="21"/>
      <c r="HR1210" s="21"/>
      <c r="HS1210" s="21"/>
      <c r="HT1210" s="21"/>
      <c r="HU1210" s="21"/>
      <c r="HV1210" s="21"/>
      <c r="HW1210" s="21"/>
      <c r="HX1210" s="21"/>
      <c r="HY1210" s="21"/>
      <c r="HZ1210" s="21"/>
      <c r="IA1210" s="21"/>
      <c r="IB1210" s="21"/>
      <c r="IC1210" s="21"/>
      <c r="ID1210" s="21"/>
      <c r="IE1210" s="21"/>
      <c r="IF1210" s="21"/>
      <c r="IG1210" s="21"/>
      <c r="IH1210" s="21"/>
      <c r="II1210" s="21"/>
      <c r="IJ1210" s="21"/>
      <c r="IK1210" s="21"/>
      <c r="IL1210" s="21"/>
      <c r="IM1210" s="21"/>
      <c r="IN1210" s="21"/>
      <c r="IO1210" s="21"/>
      <c r="IP1210" s="21"/>
      <c r="IQ1210" s="21"/>
      <c r="IR1210" s="21"/>
      <c r="IS1210" s="21"/>
      <c r="IT1210" s="21"/>
      <c r="IU1210" s="21"/>
      <c r="IV1210" s="21"/>
      <c r="IW1210" s="21"/>
      <c r="IX1210" s="21"/>
      <c r="IY1210" s="21"/>
      <c r="IZ1210" s="21"/>
      <c r="JA1210" s="21"/>
      <c r="JB1210" s="21"/>
      <c r="JC1210" s="21"/>
      <c r="JD1210" s="21"/>
      <c r="JE1210" s="21"/>
      <c r="JF1210" s="21"/>
      <c r="JG1210" s="28"/>
      <c r="JH1210" s="21"/>
      <c r="JI1210" s="21"/>
      <c r="JJ1210" s="21"/>
      <c r="JK1210" s="21"/>
      <c r="JL1210" s="21"/>
      <c r="JM1210" s="21"/>
      <c r="JN1210" s="21"/>
      <c r="JO1210" s="21"/>
      <c r="JP1210" s="21"/>
      <c r="JQ1210" s="21"/>
      <c r="JR1210" s="21"/>
      <c r="JS1210" s="21"/>
      <c r="JT1210" s="21"/>
      <c r="JU1210" s="21"/>
      <c r="JV1210" s="21"/>
      <c r="JW1210" s="21"/>
      <c r="JX1210" s="21"/>
      <c r="JY1210" s="21"/>
      <c r="JZ1210" s="21"/>
      <c r="KA1210" s="21"/>
      <c r="KB1210" s="28"/>
    </row>
    <row r="1211" spans="2:288" ht="15" customHeight="1" x14ac:dyDescent="0.25">
      <c r="B1211" s="1590" t="s">
        <v>1934</v>
      </c>
      <c r="C1211" s="1588" t="str">
        <v/>
      </c>
      <c r="D1211" s="1588" t="str">
        <v/>
      </c>
      <c r="E1211" s="1588" t="str">
        <v/>
      </c>
      <c r="F1211" s="1588" t="str">
        <v/>
      </c>
      <c r="G1211" s="1588" t="str">
        <v/>
      </c>
      <c r="H1211" s="21"/>
      <c r="I1211" s="21"/>
      <c r="J1211" s="21"/>
      <c r="K1211" s="21"/>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8"/>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8"/>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c r="GI1211" s="21"/>
      <c r="GJ1211" s="21"/>
      <c r="GK1211" s="21"/>
      <c r="GL1211" s="21"/>
      <c r="GM1211" s="21"/>
      <c r="GN1211" s="21"/>
      <c r="GO1211" s="21"/>
      <c r="GP1211" s="21"/>
      <c r="GQ1211" s="21"/>
      <c r="GR1211" s="21"/>
      <c r="GS1211" s="21"/>
      <c r="GT1211" s="21"/>
      <c r="GU1211" s="21"/>
      <c r="GV1211" s="21"/>
      <c r="GW1211" s="21"/>
      <c r="GX1211" s="21"/>
      <c r="GY1211" s="21"/>
      <c r="GZ1211" s="21"/>
      <c r="HA1211" s="21"/>
      <c r="HB1211" s="21"/>
      <c r="HC1211" s="21"/>
      <c r="HD1211" s="21"/>
      <c r="HE1211" s="21"/>
      <c r="HF1211" s="21"/>
      <c r="HG1211" s="21"/>
      <c r="HH1211" s="21"/>
      <c r="HI1211" s="21"/>
      <c r="HJ1211" s="21"/>
      <c r="HK1211" s="21"/>
      <c r="HL1211" s="21"/>
      <c r="HM1211" s="21"/>
      <c r="HN1211" s="21"/>
      <c r="HO1211" s="21"/>
      <c r="HP1211" s="21"/>
      <c r="HQ1211" s="21"/>
      <c r="HR1211" s="21"/>
      <c r="HS1211" s="21"/>
      <c r="HT1211" s="21"/>
      <c r="HU1211" s="21"/>
      <c r="HV1211" s="21"/>
      <c r="HW1211" s="21"/>
      <c r="HX1211" s="21"/>
      <c r="HY1211" s="21"/>
      <c r="HZ1211" s="21"/>
      <c r="IA1211" s="21"/>
      <c r="IB1211" s="21"/>
      <c r="IC1211" s="21"/>
      <c r="ID1211" s="21"/>
      <c r="IE1211" s="21"/>
      <c r="IF1211" s="21"/>
      <c r="IG1211" s="21"/>
      <c r="IH1211" s="21"/>
      <c r="II1211" s="21"/>
      <c r="IJ1211" s="21"/>
      <c r="IK1211" s="21"/>
      <c r="IL1211" s="21"/>
      <c r="IM1211" s="21"/>
      <c r="IN1211" s="21"/>
      <c r="IO1211" s="21"/>
      <c r="IP1211" s="21"/>
      <c r="IQ1211" s="21"/>
      <c r="IR1211" s="21"/>
      <c r="IS1211" s="21"/>
      <c r="IT1211" s="21"/>
      <c r="IU1211" s="21"/>
      <c r="IV1211" s="21"/>
      <c r="IW1211" s="21"/>
      <c r="IX1211" s="21"/>
      <c r="IY1211" s="21"/>
      <c r="IZ1211" s="21"/>
      <c r="JA1211" s="21"/>
      <c r="JB1211" s="21"/>
      <c r="JC1211" s="21"/>
      <c r="JD1211" s="21"/>
      <c r="JE1211" s="21"/>
      <c r="JF1211" s="21"/>
      <c r="JG1211" s="28"/>
      <c r="JH1211" s="21"/>
      <c r="JI1211" s="21"/>
      <c r="JJ1211" s="21"/>
      <c r="JK1211" s="21"/>
      <c r="JL1211" s="21"/>
      <c r="JM1211" s="21"/>
      <c r="JN1211" s="21"/>
      <c r="JO1211" s="21"/>
      <c r="JP1211" s="21"/>
      <c r="JQ1211" s="21"/>
      <c r="JR1211" s="21"/>
      <c r="JS1211" s="21"/>
      <c r="JT1211" s="21"/>
      <c r="JU1211" s="21"/>
      <c r="JV1211" s="21"/>
      <c r="JW1211" s="21"/>
      <c r="JX1211" s="21"/>
      <c r="JY1211" s="21"/>
      <c r="JZ1211" s="21"/>
      <c r="KA1211" s="21"/>
      <c r="KB1211" s="28"/>
    </row>
    <row r="1212" spans="2:288" ht="15" customHeight="1" x14ac:dyDescent="0.25">
      <c r="B1212" s="1590" t="s">
        <v>1935</v>
      </c>
      <c r="C1212" s="1588" t="str">
        <v/>
      </c>
      <c r="D1212" s="1588" t="str">
        <v/>
      </c>
      <c r="E1212" s="1588" t="str">
        <v/>
      </c>
      <c r="F1212" s="1588" t="str">
        <v/>
      </c>
      <c r="G1212" s="1588" t="str">
        <v/>
      </c>
      <c r="H1212" s="21"/>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8"/>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8"/>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c r="GI1212" s="21"/>
      <c r="GJ1212" s="21"/>
      <c r="GK1212" s="21"/>
      <c r="GL1212" s="21"/>
      <c r="GM1212" s="21"/>
      <c r="GN1212" s="21"/>
      <c r="GO1212" s="21"/>
      <c r="GP1212" s="21"/>
      <c r="GQ1212" s="21"/>
      <c r="GR1212" s="21"/>
      <c r="GS1212" s="21"/>
      <c r="GT1212" s="21"/>
      <c r="GU1212" s="21"/>
      <c r="GV1212" s="21"/>
      <c r="GW1212" s="21"/>
      <c r="GX1212" s="21"/>
      <c r="GY1212" s="21"/>
      <c r="GZ1212" s="21"/>
      <c r="HA1212" s="21"/>
      <c r="HB1212" s="21"/>
      <c r="HC1212" s="21"/>
      <c r="HD1212" s="21"/>
      <c r="HE1212" s="21"/>
      <c r="HF1212" s="21"/>
      <c r="HG1212" s="21"/>
      <c r="HH1212" s="21"/>
      <c r="HI1212" s="21"/>
      <c r="HJ1212" s="21"/>
      <c r="HK1212" s="21"/>
      <c r="HL1212" s="21"/>
      <c r="HM1212" s="21"/>
      <c r="HN1212" s="21"/>
      <c r="HO1212" s="21"/>
      <c r="HP1212" s="21"/>
      <c r="HQ1212" s="21"/>
      <c r="HR1212" s="21"/>
      <c r="HS1212" s="21"/>
      <c r="HT1212" s="21"/>
      <c r="HU1212" s="21"/>
      <c r="HV1212" s="21"/>
      <c r="HW1212" s="21"/>
      <c r="HX1212" s="21"/>
      <c r="HY1212" s="21"/>
      <c r="HZ1212" s="21"/>
      <c r="IA1212" s="21"/>
      <c r="IB1212" s="21"/>
      <c r="IC1212" s="21"/>
      <c r="ID1212" s="21"/>
      <c r="IE1212" s="21"/>
      <c r="IF1212" s="21"/>
      <c r="IG1212" s="21"/>
      <c r="IH1212" s="21"/>
      <c r="II1212" s="21"/>
      <c r="IJ1212" s="21"/>
      <c r="IK1212" s="21"/>
      <c r="IL1212" s="21"/>
      <c r="IM1212" s="21"/>
      <c r="IN1212" s="21"/>
      <c r="IO1212" s="21"/>
      <c r="IP1212" s="21"/>
      <c r="IQ1212" s="21"/>
      <c r="IR1212" s="21"/>
      <c r="IS1212" s="21"/>
      <c r="IT1212" s="21"/>
      <c r="IU1212" s="21"/>
      <c r="IV1212" s="21"/>
      <c r="IW1212" s="21"/>
      <c r="IX1212" s="21"/>
      <c r="IY1212" s="21"/>
      <c r="IZ1212" s="21"/>
      <c r="JA1212" s="21"/>
      <c r="JB1212" s="21"/>
      <c r="JC1212" s="21"/>
      <c r="JD1212" s="21"/>
      <c r="JE1212" s="21"/>
      <c r="JF1212" s="21"/>
      <c r="JG1212" s="28"/>
      <c r="JH1212" s="21"/>
      <c r="JI1212" s="21"/>
      <c r="JJ1212" s="21"/>
      <c r="JK1212" s="21"/>
      <c r="JL1212" s="21"/>
      <c r="JM1212" s="21"/>
      <c r="JN1212" s="21"/>
      <c r="JO1212" s="21"/>
      <c r="JP1212" s="21"/>
      <c r="JQ1212" s="21"/>
      <c r="JR1212" s="21"/>
      <c r="JS1212" s="21"/>
      <c r="JT1212" s="21"/>
      <c r="JU1212" s="21"/>
      <c r="JV1212" s="21"/>
      <c r="JW1212" s="21"/>
      <c r="JX1212" s="21"/>
      <c r="JY1212" s="21"/>
      <c r="JZ1212" s="21"/>
      <c r="KA1212" s="21"/>
      <c r="KB1212" s="28"/>
    </row>
    <row r="1213" spans="2:288" ht="15" customHeight="1" x14ac:dyDescent="0.25">
      <c r="B1213" s="1590" t="s">
        <v>1936</v>
      </c>
      <c r="C1213" s="1588" t="str">
        <v/>
      </c>
      <c r="D1213" s="1588" t="str">
        <v/>
      </c>
      <c r="E1213" s="1588" t="str">
        <v/>
      </c>
      <c r="F1213" s="1588" t="str">
        <v/>
      </c>
      <c r="G1213" s="1588" t="str">
        <v/>
      </c>
      <c r="H1213" s="21"/>
      <c r="I1213" s="21"/>
      <c r="J1213" s="21"/>
      <c r="K1213" s="21"/>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8"/>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8"/>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c r="GI1213" s="21"/>
      <c r="GJ1213" s="21"/>
      <c r="GK1213" s="21"/>
      <c r="GL1213" s="21"/>
      <c r="GM1213" s="21"/>
      <c r="GN1213" s="21"/>
      <c r="GO1213" s="21"/>
      <c r="GP1213" s="21"/>
      <c r="GQ1213" s="21"/>
      <c r="GR1213" s="21"/>
      <c r="GS1213" s="21"/>
      <c r="GT1213" s="21"/>
      <c r="GU1213" s="21"/>
      <c r="GV1213" s="21"/>
      <c r="GW1213" s="21"/>
      <c r="GX1213" s="21"/>
      <c r="GY1213" s="21"/>
      <c r="GZ1213" s="21"/>
      <c r="HA1213" s="21"/>
      <c r="HB1213" s="21"/>
      <c r="HC1213" s="21"/>
      <c r="HD1213" s="21"/>
      <c r="HE1213" s="21"/>
      <c r="HF1213" s="21"/>
      <c r="HG1213" s="21"/>
      <c r="HH1213" s="21"/>
      <c r="HI1213" s="21"/>
      <c r="HJ1213" s="21"/>
      <c r="HK1213" s="21"/>
      <c r="HL1213" s="21"/>
      <c r="HM1213" s="21"/>
      <c r="HN1213" s="21"/>
      <c r="HO1213" s="21"/>
      <c r="HP1213" s="21"/>
      <c r="HQ1213" s="21"/>
      <c r="HR1213" s="21"/>
      <c r="HS1213" s="21"/>
      <c r="HT1213" s="21"/>
      <c r="HU1213" s="21"/>
      <c r="HV1213" s="21"/>
      <c r="HW1213" s="21"/>
      <c r="HX1213" s="21"/>
      <c r="HY1213" s="21"/>
      <c r="HZ1213" s="21"/>
      <c r="IA1213" s="21"/>
      <c r="IB1213" s="21"/>
      <c r="IC1213" s="21"/>
      <c r="ID1213" s="21"/>
      <c r="IE1213" s="21"/>
      <c r="IF1213" s="21"/>
      <c r="IG1213" s="21"/>
      <c r="IH1213" s="21"/>
      <c r="II1213" s="21"/>
      <c r="IJ1213" s="21"/>
      <c r="IK1213" s="21"/>
      <c r="IL1213" s="21"/>
      <c r="IM1213" s="21"/>
      <c r="IN1213" s="21"/>
      <c r="IO1213" s="21"/>
      <c r="IP1213" s="21"/>
      <c r="IQ1213" s="21"/>
      <c r="IR1213" s="21"/>
      <c r="IS1213" s="21"/>
      <c r="IT1213" s="21"/>
      <c r="IU1213" s="21"/>
      <c r="IV1213" s="21"/>
      <c r="IW1213" s="21"/>
      <c r="IX1213" s="21"/>
      <c r="IY1213" s="21"/>
      <c r="IZ1213" s="21"/>
      <c r="JA1213" s="21"/>
      <c r="JB1213" s="21"/>
      <c r="JC1213" s="21"/>
      <c r="JD1213" s="21"/>
      <c r="JE1213" s="21"/>
      <c r="JF1213" s="21"/>
      <c r="JG1213" s="28"/>
      <c r="JH1213" s="21"/>
      <c r="JI1213" s="21"/>
      <c r="JJ1213" s="21"/>
      <c r="JK1213" s="21"/>
      <c r="JL1213" s="21"/>
      <c r="JM1213" s="21"/>
      <c r="JN1213" s="21"/>
      <c r="JO1213" s="21"/>
      <c r="JP1213" s="21"/>
      <c r="JQ1213" s="21"/>
      <c r="JR1213" s="21"/>
      <c r="JS1213" s="21"/>
      <c r="JT1213" s="21"/>
      <c r="JU1213" s="21"/>
      <c r="JV1213" s="21"/>
      <c r="JW1213" s="21"/>
      <c r="JX1213" s="21"/>
      <c r="JY1213" s="21"/>
      <c r="JZ1213" s="21"/>
      <c r="KA1213" s="21"/>
      <c r="KB1213" s="28"/>
    </row>
    <row r="1214" spans="2:288" ht="15" customHeight="1" x14ac:dyDescent="0.25">
      <c r="B1214" s="1590" t="s">
        <v>1937</v>
      </c>
      <c r="C1214" s="1588" t="str">
        <v/>
      </c>
      <c r="D1214" s="1588" t="str">
        <v/>
      </c>
      <c r="E1214" s="1588" t="str">
        <v/>
      </c>
      <c r="F1214" s="1588" t="str">
        <v/>
      </c>
      <c r="G1214" s="1588" t="str">
        <v/>
      </c>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8"/>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8"/>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c r="GI1214" s="21"/>
      <c r="GJ1214" s="21"/>
      <c r="GK1214" s="21"/>
      <c r="GL1214" s="21"/>
      <c r="GM1214" s="21"/>
      <c r="GN1214" s="21"/>
      <c r="GO1214" s="21"/>
      <c r="GP1214" s="21"/>
      <c r="GQ1214" s="21"/>
      <c r="GR1214" s="21"/>
      <c r="GS1214" s="21"/>
      <c r="GT1214" s="21"/>
      <c r="GU1214" s="21"/>
      <c r="GV1214" s="21"/>
      <c r="GW1214" s="21"/>
      <c r="GX1214" s="21"/>
      <c r="GY1214" s="21"/>
      <c r="GZ1214" s="21"/>
      <c r="HA1214" s="21"/>
      <c r="HB1214" s="21"/>
      <c r="HC1214" s="21"/>
      <c r="HD1214" s="21"/>
      <c r="HE1214" s="21"/>
      <c r="HF1214" s="21"/>
      <c r="HG1214" s="21"/>
      <c r="HH1214" s="21"/>
      <c r="HI1214" s="21"/>
      <c r="HJ1214" s="21"/>
      <c r="HK1214" s="21"/>
      <c r="HL1214" s="21"/>
      <c r="HM1214" s="21"/>
      <c r="HN1214" s="21"/>
      <c r="HO1214" s="21"/>
      <c r="HP1214" s="21"/>
      <c r="HQ1214" s="21"/>
      <c r="HR1214" s="21"/>
      <c r="HS1214" s="21"/>
      <c r="HT1214" s="21"/>
      <c r="HU1214" s="21"/>
      <c r="HV1214" s="21"/>
      <c r="HW1214" s="21"/>
      <c r="HX1214" s="21"/>
      <c r="HY1214" s="21"/>
      <c r="HZ1214" s="21"/>
      <c r="IA1214" s="21"/>
      <c r="IB1214" s="21"/>
      <c r="IC1214" s="21"/>
      <c r="ID1214" s="21"/>
      <c r="IE1214" s="21"/>
      <c r="IF1214" s="21"/>
      <c r="IG1214" s="21"/>
      <c r="IH1214" s="21"/>
      <c r="II1214" s="21"/>
      <c r="IJ1214" s="21"/>
      <c r="IK1214" s="21"/>
      <c r="IL1214" s="21"/>
      <c r="IM1214" s="21"/>
      <c r="IN1214" s="21"/>
      <c r="IO1214" s="21"/>
      <c r="IP1214" s="21"/>
      <c r="IQ1214" s="21"/>
      <c r="IR1214" s="21"/>
      <c r="IS1214" s="21"/>
      <c r="IT1214" s="21"/>
      <c r="IU1214" s="21"/>
      <c r="IV1214" s="21"/>
      <c r="IW1214" s="21"/>
      <c r="IX1214" s="21"/>
      <c r="IY1214" s="21"/>
      <c r="IZ1214" s="21"/>
      <c r="JA1214" s="21"/>
      <c r="JB1214" s="21"/>
      <c r="JC1214" s="21"/>
      <c r="JD1214" s="21"/>
      <c r="JE1214" s="21"/>
      <c r="JF1214" s="21"/>
      <c r="JG1214" s="28"/>
      <c r="JH1214" s="21"/>
      <c r="JI1214" s="21"/>
      <c r="JJ1214" s="21"/>
      <c r="JK1214" s="21"/>
      <c r="JL1214" s="21"/>
      <c r="JM1214" s="21"/>
      <c r="JN1214" s="21"/>
      <c r="JO1214" s="21"/>
      <c r="JP1214" s="21"/>
      <c r="JQ1214" s="21"/>
      <c r="JR1214" s="21"/>
      <c r="JS1214" s="21"/>
      <c r="JT1214" s="21"/>
      <c r="JU1214" s="21"/>
      <c r="JV1214" s="21"/>
      <c r="JW1214" s="21"/>
      <c r="JX1214" s="21"/>
      <c r="JY1214" s="21"/>
      <c r="JZ1214" s="21"/>
      <c r="KA1214" s="21"/>
      <c r="KB1214" s="28"/>
    </row>
    <row r="1215" spans="2:288" ht="15" customHeight="1" x14ac:dyDescent="0.25">
      <c r="B1215" s="1590" t="s">
        <v>1938</v>
      </c>
      <c r="C1215" s="1588" t="str">
        <v/>
      </c>
      <c r="D1215" s="1588" t="str">
        <v/>
      </c>
      <c r="E1215" s="1588" t="str">
        <v/>
      </c>
      <c r="F1215" s="1588" t="str">
        <v/>
      </c>
      <c r="G1215" s="1588" t="str">
        <v/>
      </c>
      <c r="H1215" s="21"/>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8"/>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8"/>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c r="GI1215" s="21"/>
      <c r="GJ1215" s="21"/>
      <c r="GK1215" s="21"/>
      <c r="GL1215" s="21"/>
      <c r="GM1215" s="21"/>
      <c r="GN1215" s="21"/>
      <c r="GO1215" s="21"/>
      <c r="GP1215" s="21"/>
      <c r="GQ1215" s="21"/>
      <c r="GR1215" s="21"/>
      <c r="GS1215" s="21"/>
      <c r="GT1215" s="21"/>
      <c r="GU1215" s="21"/>
      <c r="GV1215" s="21"/>
      <c r="GW1215" s="21"/>
      <c r="GX1215" s="21"/>
      <c r="GY1215" s="21"/>
      <c r="GZ1215" s="21"/>
      <c r="HA1215" s="21"/>
      <c r="HB1215" s="21"/>
      <c r="HC1215" s="21"/>
      <c r="HD1215" s="21"/>
      <c r="HE1215" s="21"/>
      <c r="HF1215" s="21"/>
      <c r="HG1215" s="21"/>
      <c r="HH1215" s="21"/>
      <c r="HI1215" s="21"/>
      <c r="HJ1215" s="21"/>
      <c r="HK1215" s="21"/>
      <c r="HL1215" s="21"/>
      <c r="HM1215" s="21"/>
      <c r="HN1215" s="21"/>
      <c r="HO1215" s="21"/>
      <c r="HP1215" s="21"/>
      <c r="HQ1215" s="21"/>
      <c r="HR1215" s="21"/>
      <c r="HS1215" s="21"/>
      <c r="HT1215" s="21"/>
      <c r="HU1215" s="21"/>
      <c r="HV1215" s="21"/>
      <c r="HW1215" s="21"/>
      <c r="HX1215" s="21"/>
      <c r="HY1215" s="21"/>
      <c r="HZ1215" s="21"/>
      <c r="IA1215" s="21"/>
      <c r="IB1215" s="21"/>
      <c r="IC1215" s="21"/>
      <c r="ID1215" s="21"/>
      <c r="IE1215" s="21"/>
      <c r="IF1215" s="21"/>
      <c r="IG1215" s="21"/>
      <c r="IH1215" s="21"/>
      <c r="II1215" s="21"/>
      <c r="IJ1215" s="21"/>
      <c r="IK1215" s="21"/>
      <c r="IL1215" s="21"/>
      <c r="IM1215" s="21"/>
      <c r="IN1215" s="21"/>
      <c r="IO1215" s="21"/>
      <c r="IP1215" s="21"/>
      <c r="IQ1215" s="21"/>
      <c r="IR1215" s="21"/>
      <c r="IS1215" s="21"/>
      <c r="IT1215" s="21"/>
      <c r="IU1215" s="21"/>
      <c r="IV1215" s="21"/>
      <c r="IW1215" s="21"/>
      <c r="IX1215" s="21"/>
      <c r="IY1215" s="21"/>
      <c r="IZ1215" s="21"/>
      <c r="JA1215" s="21"/>
      <c r="JB1215" s="21"/>
      <c r="JC1215" s="21"/>
      <c r="JD1215" s="21"/>
      <c r="JE1215" s="21"/>
      <c r="JF1215" s="21"/>
      <c r="JG1215" s="28"/>
      <c r="JH1215" s="21"/>
      <c r="JI1215" s="21"/>
      <c r="JJ1215" s="21"/>
      <c r="JK1215" s="21"/>
      <c r="JL1215" s="21"/>
      <c r="JM1215" s="21"/>
      <c r="JN1215" s="21"/>
      <c r="JO1215" s="21"/>
      <c r="JP1215" s="21"/>
      <c r="JQ1215" s="21"/>
      <c r="JR1215" s="21"/>
      <c r="JS1215" s="21"/>
      <c r="JT1215" s="21"/>
      <c r="JU1215" s="21"/>
      <c r="JV1215" s="21"/>
      <c r="JW1215" s="21"/>
      <c r="JX1215" s="21"/>
      <c r="JY1215" s="21"/>
      <c r="JZ1215" s="21"/>
      <c r="KA1215" s="21"/>
      <c r="KB1215" s="28"/>
    </row>
    <row r="1216" spans="2:288" ht="15" customHeight="1" x14ac:dyDescent="0.25">
      <c r="B1216" s="1590" t="s">
        <v>1939</v>
      </c>
      <c r="C1216" s="1588" t="str">
        <v/>
      </c>
      <c r="D1216" s="1588" t="str">
        <v/>
      </c>
      <c r="E1216" s="1588" t="str">
        <v/>
      </c>
      <c r="F1216" s="1588" t="str">
        <v/>
      </c>
      <c r="G1216" s="1588" t="str">
        <v/>
      </c>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8"/>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8"/>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c r="GI1216" s="21"/>
      <c r="GJ1216" s="21"/>
      <c r="GK1216" s="21"/>
      <c r="GL1216" s="21"/>
      <c r="GM1216" s="21"/>
      <c r="GN1216" s="21"/>
      <c r="GO1216" s="21"/>
      <c r="GP1216" s="21"/>
      <c r="GQ1216" s="21"/>
      <c r="GR1216" s="21"/>
      <c r="GS1216" s="21"/>
      <c r="GT1216" s="21"/>
      <c r="GU1216" s="21"/>
      <c r="GV1216" s="21"/>
      <c r="GW1216" s="21"/>
      <c r="GX1216" s="21"/>
      <c r="GY1216" s="21"/>
      <c r="GZ1216" s="21"/>
      <c r="HA1216" s="21"/>
      <c r="HB1216" s="21"/>
      <c r="HC1216" s="21"/>
      <c r="HD1216" s="21"/>
      <c r="HE1216" s="21"/>
      <c r="HF1216" s="21"/>
      <c r="HG1216" s="21"/>
      <c r="HH1216" s="21"/>
      <c r="HI1216" s="21"/>
      <c r="HJ1216" s="21"/>
      <c r="HK1216" s="21"/>
      <c r="HL1216" s="21"/>
      <c r="HM1216" s="21"/>
      <c r="HN1216" s="21"/>
      <c r="HO1216" s="21"/>
      <c r="HP1216" s="21"/>
      <c r="HQ1216" s="21"/>
      <c r="HR1216" s="21"/>
      <c r="HS1216" s="21"/>
      <c r="HT1216" s="21"/>
      <c r="HU1216" s="21"/>
      <c r="HV1216" s="21"/>
      <c r="HW1216" s="21"/>
      <c r="HX1216" s="21"/>
      <c r="HY1216" s="21"/>
      <c r="HZ1216" s="21"/>
      <c r="IA1216" s="21"/>
      <c r="IB1216" s="21"/>
      <c r="IC1216" s="21"/>
      <c r="ID1216" s="21"/>
      <c r="IE1216" s="21"/>
      <c r="IF1216" s="21"/>
      <c r="IG1216" s="21"/>
      <c r="IH1216" s="21"/>
      <c r="II1216" s="21"/>
      <c r="IJ1216" s="21"/>
      <c r="IK1216" s="21"/>
      <c r="IL1216" s="21"/>
      <c r="IM1216" s="21"/>
      <c r="IN1216" s="21"/>
      <c r="IO1216" s="21"/>
      <c r="IP1216" s="21"/>
      <c r="IQ1216" s="21"/>
      <c r="IR1216" s="21"/>
      <c r="IS1216" s="21"/>
      <c r="IT1216" s="21"/>
      <c r="IU1216" s="21"/>
      <c r="IV1216" s="21"/>
      <c r="IW1216" s="21"/>
      <c r="IX1216" s="21"/>
      <c r="IY1216" s="21"/>
      <c r="IZ1216" s="21"/>
      <c r="JA1216" s="21"/>
      <c r="JB1216" s="21"/>
      <c r="JC1216" s="21"/>
      <c r="JD1216" s="21"/>
      <c r="JE1216" s="21"/>
      <c r="JF1216" s="21"/>
      <c r="JG1216" s="28"/>
      <c r="JH1216" s="21"/>
      <c r="JI1216" s="21"/>
      <c r="JJ1216" s="21"/>
      <c r="JK1216" s="21"/>
      <c r="JL1216" s="21"/>
      <c r="JM1216" s="21"/>
      <c r="JN1216" s="21"/>
      <c r="JO1216" s="21"/>
      <c r="JP1216" s="21"/>
      <c r="JQ1216" s="21"/>
      <c r="JR1216" s="21"/>
      <c r="JS1216" s="21"/>
      <c r="JT1216" s="21"/>
      <c r="JU1216" s="21"/>
      <c r="JV1216" s="21"/>
      <c r="JW1216" s="21"/>
      <c r="JX1216" s="21"/>
      <c r="JY1216" s="21"/>
      <c r="JZ1216" s="21"/>
      <c r="KA1216" s="21"/>
      <c r="KB1216" s="28"/>
    </row>
    <row r="1217" spans="1:288" ht="15" customHeight="1" x14ac:dyDescent="0.25">
      <c r="B1217" s="1590" t="s">
        <v>1940</v>
      </c>
      <c r="C1217" s="1588" t="str">
        <v/>
      </c>
      <c r="D1217" s="1588" t="str">
        <v/>
      </c>
      <c r="E1217" s="1588" t="str">
        <v/>
      </c>
      <c r="F1217" s="1588" t="str">
        <v/>
      </c>
      <c r="G1217" s="1588" t="str">
        <v/>
      </c>
      <c r="H1217" s="21"/>
      <c r="I1217" s="21"/>
      <c r="J1217" s="21"/>
      <c r="K1217" s="21"/>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8"/>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8"/>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c r="GI1217" s="21"/>
      <c r="GJ1217" s="21"/>
      <c r="GK1217" s="21"/>
      <c r="GL1217" s="21"/>
      <c r="GM1217" s="21"/>
      <c r="GN1217" s="21"/>
      <c r="GO1217" s="21"/>
      <c r="GP1217" s="21"/>
      <c r="GQ1217" s="21"/>
      <c r="GR1217" s="21"/>
      <c r="GS1217" s="21"/>
      <c r="GT1217" s="21"/>
      <c r="GU1217" s="21"/>
      <c r="GV1217" s="21"/>
      <c r="GW1217" s="21"/>
      <c r="GX1217" s="21"/>
      <c r="GY1217" s="21"/>
      <c r="GZ1217" s="21"/>
      <c r="HA1217" s="21"/>
      <c r="HB1217" s="21"/>
      <c r="HC1217" s="21"/>
      <c r="HD1217" s="21"/>
      <c r="HE1217" s="21"/>
      <c r="HF1217" s="21"/>
      <c r="HG1217" s="21"/>
      <c r="HH1217" s="21"/>
      <c r="HI1217" s="21"/>
      <c r="HJ1217" s="21"/>
      <c r="HK1217" s="21"/>
      <c r="HL1217" s="21"/>
      <c r="HM1217" s="21"/>
      <c r="HN1217" s="21"/>
      <c r="HO1217" s="21"/>
      <c r="HP1217" s="21"/>
      <c r="HQ1217" s="21"/>
      <c r="HR1217" s="21"/>
      <c r="HS1217" s="21"/>
      <c r="HT1217" s="21"/>
      <c r="HU1217" s="21"/>
      <c r="HV1217" s="21"/>
      <c r="HW1217" s="21"/>
      <c r="HX1217" s="21"/>
      <c r="HY1217" s="21"/>
      <c r="HZ1217" s="21"/>
      <c r="IA1217" s="21"/>
      <c r="IB1217" s="21"/>
      <c r="IC1217" s="21"/>
      <c r="ID1217" s="21"/>
      <c r="IE1217" s="21"/>
      <c r="IF1217" s="21"/>
      <c r="IG1217" s="21"/>
      <c r="IH1217" s="21"/>
      <c r="II1217" s="21"/>
      <c r="IJ1217" s="21"/>
      <c r="IK1217" s="21"/>
      <c r="IL1217" s="21"/>
      <c r="IM1217" s="21"/>
      <c r="IN1217" s="21"/>
      <c r="IO1217" s="21"/>
      <c r="IP1217" s="21"/>
      <c r="IQ1217" s="21"/>
      <c r="IR1217" s="21"/>
      <c r="IS1217" s="21"/>
      <c r="IT1217" s="21"/>
      <c r="IU1217" s="21"/>
      <c r="IV1217" s="21"/>
      <c r="IW1217" s="21"/>
      <c r="IX1217" s="21"/>
      <c r="IY1217" s="21"/>
      <c r="IZ1217" s="21"/>
      <c r="JA1217" s="21"/>
      <c r="JB1217" s="21"/>
      <c r="JC1217" s="21"/>
      <c r="JD1217" s="21"/>
      <c r="JE1217" s="21"/>
      <c r="JF1217" s="21"/>
      <c r="JG1217" s="28"/>
      <c r="JH1217" s="21"/>
      <c r="JI1217" s="21"/>
      <c r="JJ1217" s="21"/>
      <c r="JK1217" s="21"/>
      <c r="JL1217" s="21"/>
      <c r="JM1217" s="21"/>
      <c r="JN1217" s="21"/>
      <c r="JO1217" s="21"/>
      <c r="JP1217" s="21"/>
      <c r="JQ1217" s="21"/>
      <c r="JR1217" s="21"/>
      <c r="JS1217" s="21"/>
      <c r="JT1217" s="21"/>
      <c r="JU1217" s="21"/>
      <c r="JV1217" s="21"/>
      <c r="JW1217" s="21"/>
      <c r="JX1217" s="21"/>
      <c r="JY1217" s="21"/>
      <c r="JZ1217" s="21"/>
      <c r="KA1217" s="21"/>
      <c r="KB1217" s="28"/>
    </row>
    <row r="1218" spans="1:288" ht="15" customHeight="1" x14ac:dyDescent="0.25">
      <c r="B1218" s="1590" t="s">
        <v>1941</v>
      </c>
      <c r="C1218" s="1588" t="str">
        <v/>
      </c>
      <c r="D1218" s="1588" t="str">
        <v/>
      </c>
      <c r="E1218" s="1588" t="str">
        <v/>
      </c>
      <c r="F1218" s="1588" t="str">
        <v/>
      </c>
      <c r="G1218" s="1588" t="str">
        <v/>
      </c>
      <c r="H1218" s="21"/>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8"/>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8"/>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c r="GI1218" s="21"/>
      <c r="GJ1218" s="21"/>
      <c r="GK1218" s="21"/>
      <c r="GL1218" s="21"/>
      <c r="GM1218" s="21"/>
      <c r="GN1218" s="21"/>
      <c r="GO1218" s="21"/>
      <c r="GP1218" s="21"/>
      <c r="GQ1218" s="21"/>
      <c r="GR1218" s="21"/>
      <c r="GS1218" s="21"/>
      <c r="GT1218" s="21"/>
      <c r="GU1218" s="21"/>
      <c r="GV1218" s="21"/>
      <c r="GW1218" s="21"/>
      <c r="GX1218" s="21"/>
      <c r="GY1218" s="21"/>
      <c r="GZ1218" s="21"/>
      <c r="HA1218" s="21"/>
      <c r="HB1218" s="21"/>
      <c r="HC1218" s="21"/>
      <c r="HD1218" s="21"/>
      <c r="HE1218" s="21"/>
      <c r="HF1218" s="21"/>
      <c r="HG1218" s="21"/>
      <c r="HH1218" s="21"/>
      <c r="HI1218" s="21"/>
      <c r="HJ1218" s="21"/>
      <c r="HK1218" s="21"/>
      <c r="HL1218" s="21"/>
      <c r="HM1218" s="21"/>
      <c r="HN1218" s="21"/>
      <c r="HO1218" s="21"/>
      <c r="HP1218" s="21"/>
      <c r="HQ1218" s="21"/>
      <c r="HR1218" s="21"/>
      <c r="HS1218" s="21"/>
      <c r="HT1218" s="21"/>
      <c r="HU1218" s="21"/>
      <c r="HV1218" s="21"/>
      <c r="HW1218" s="21"/>
      <c r="HX1218" s="21"/>
      <c r="HY1218" s="21"/>
      <c r="HZ1218" s="21"/>
      <c r="IA1218" s="21"/>
      <c r="IB1218" s="21"/>
      <c r="IC1218" s="21"/>
      <c r="ID1218" s="21"/>
      <c r="IE1218" s="21"/>
      <c r="IF1218" s="21"/>
      <c r="IG1218" s="21"/>
      <c r="IH1218" s="21"/>
      <c r="II1218" s="21"/>
      <c r="IJ1218" s="21"/>
      <c r="IK1218" s="21"/>
      <c r="IL1218" s="21"/>
      <c r="IM1218" s="21"/>
      <c r="IN1218" s="21"/>
      <c r="IO1218" s="21"/>
      <c r="IP1218" s="21"/>
      <c r="IQ1218" s="21"/>
      <c r="IR1218" s="21"/>
      <c r="IS1218" s="21"/>
      <c r="IT1218" s="21"/>
      <c r="IU1218" s="21"/>
      <c r="IV1218" s="21"/>
      <c r="IW1218" s="21"/>
      <c r="IX1218" s="21"/>
      <c r="IY1218" s="21"/>
      <c r="IZ1218" s="21"/>
      <c r="JA1218" s="21"/>
      <c r="JB1218" s="21"/>
      <c r="JC1218" s="21"/>
      <c r="JD1218" s="21"/>
      <c r="JE1218" s="21"/>
      <c r="JF1218" s="21"/>
      <c r="JG1218" s="28"/>
      <c r="JH1218" s="21"/>
      <c r="JI1218" s="21"/>
      <c r="JJ1218" s="21"/>
      <c r="JK1218" s="21"/>
      <c r="JL1218" s="21"/>
      <c r="JM1218" s="21"/>
      <c r="JN1218" s="21"/>
      <c r="JO1218" s="21"/>
      <c r="JP1218" s="21"/>
      <c r="JQ1218" s="21"/>
      <c r="JR1218" s="21"/>
      <c r="JS1218" s="21"/>
      <c r="JT1218" s="21"/>
      <c r="JU1218" s="21"/>
      <c r="JV1218" s="21"/>
      <c r="JW1218" s="21"/>
      <c r="JX1218" s="21"/>
      <c r="JY1218" s="21"/>
      <c r="JZ1218" s="21"/>
      <c r="KA1218" s="21"/>
      <c r="KB1218" s="28"/>
    </row>
    <row r="1219" spans="1:288" ht="15" customHeight="1" x14ac:dyDescent="0.25">
      <c r="B1219" s="1590" t="s">
        <v>1942</v>
      </c>
      <c r="C1219" s="1588" t="str">
        <v/>
      </c>
      <c r="D1219" s="1588" t="str">
        <v/>
      </c>
      <c r="E1219" s="1588" t="str">
        <v/>
      </c>
      <c r="F1219" s="1588" t="str">
        <v/>
      </c>
      <c r="G1219" s="1588" t="str">
        <v/>
      </c>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8"/>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8"/>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c r="GI1219" s="21"/>
      <c r="GJ1219" s="21"/>
      <c r="GK1219" s="21"/>
      <c r="GL1219" s="21"/>
      <c r="GM1219" s="21"/>
      <c r="GN1219" s="21"/>
      <c r="GO1219" s="21"/>
      <c r="GP1219" s="21"/>
      <c r="GQ1219" s="21"/>
      <c r="GR1219" s="21"/>
      <c r="GS1219" s="21"/>
      <c r="GT1219" s="21"/>
      <c r="GU1219" s="21"/>
      <c r="GV1219" s="21"/>
      <c r="GW1219" s="21"/>
      <c r="GX1219" s="21"/>
      <c r="GY1219" s="21"/>
      <c r="GZ1219" s="21"/>
      <c r="HA1219" s="21"/>
      <c r="HB1219" s="21"/>
      <c r="HC1219" s="21"/>
      <c r="HD1219" s="21"/>
      <c r="HE1219" s="21"/>
      <c r="HF1219" s="21"/>
      <c r="HG1219" s="21"/>
      <c r="HH1219" s="21"/>
      <c r="HI1219" s="21"/>
      <c r="HJ1219" s="21"/>
      <c r="HK1219" s="21"/>
      <c r="HL1219" s="21"/>
      <c r="HM1219" s="21"/>
      <c r="HN1219" s="21"/>
      <c r="HO1219" s="21"/>
      <c r="HP1219" s="21"/>
      <c r="HQ1219" s="21"/>
      <c r="HR1219" s="21"/>
      <c r="HS1219" s="21"/>
      <c r="HT1219" s="21"/>
      <c r="HU1219" s="21"/>
      <c r="HV1219" s="21"/>
      <c r="HW1219" s="21"/>
      <c r="HX1219" s="21"/>
      <c r="HY1219" s="21"/>
      <c r="HZ1219" s="21"/>
      <c r="IA1219" s="21"/>
      <c r="IB1219" s="21"/>
      <c r="IC1219" s="21"/>
      <c r="ID1219" s="21"/>
      <c r="IE1219" s="21"/>
      <c r="IF1219" s="21"/>
      <c r="IG1219" s="21"/>
      <c r="IH1219" s="21"/>
      <c r="II1219" s="21"/>
      <c r="IJ1219" s="21"/>
      <c r="IK1219" s="21"/>
      <c r="IL1219" s="21"/>
      <c r="IM1219" s="21"/>
      <c r="IN1219" s="21"/>
      <c r="IO1219" s="21"/>
      <c r="IP1219" s="21"/>
      <c r="IQ1219" s="21"/>
      <c r="IR1219" s="21"/>
      <c r="IS1219" s="21"/>
      <c r="IT1219" s="21"/>
      <c r="IU1219" s="21"/>
      <c r="IV1219" s="21"/>
      <c r="IW1219" s="21"/>
      <c r="IX1219" s="21"/>
      <c r="IY1219" s="21"/>
      <c r="IZ1219" s="21"/>
      <c r="JA1219" s="21"/>
      <c r="JB1219" s="21"/>
      <c r="JC1219" s="21"/>
      <c r="JD1219" s="21"/>
      <c r="JE1219" s="21"/>
      <c r="JF1219" s="21"/>
      <c r="JG1219" s="28"/>
      <c r="JH1219" s="21"/>
      <c r="JI1219" s="21"/>
      <c r="JJ1219" s="21"/>
      <c r="JK1219" s="21"/>
      <c r="JL1219" s="21"/>
      <c r="JM1219" s="21"/>
      <c r="JN1219" s="21"/>
      <c r="JO1219" s="21"/>
      <c r="JP1219" s="21"/>
      <c r="JQ1219" s="21"/>
      <c r="JR1219" s="21"/>
      <c r="JS1219" s="21"/>
      <c r="JT1219" s="21"/>
      <c r="JU1219" s="21"/>
      <c r="JV1219" s="21"/>
      <c r="JW1219" s="21"/>
      <c r="JX1219" s="21"/>
      <c r="JY1219" s="21"/>
      <c r="JZ1219" s="21"/>
      <c r="KA1219" s="21"/>
      <c r="KB1219" s="28"/>
    </row>
    <row r="1220" spans="1:288" ht="15" customHeight="1" x14ac:dyDescent="0.25">
      <c r="B1220" s="1590" t="s">
        <v>1943</v>
      </c>
      <c r="C1220" s="1588" t="str">
        <v/>
      </c>
      <c r="D1220" s="1588" t="str">
        <v/>
      </c>
      <c r="E1220" s="1588" t="str">
        <v/>
      </c>
      <c r="F1220" s="1588" t="str">
        <v/>
      </c>
      <c r="G1220" s="1588" t="str">
        <v/>
      </c>
      <c r="H1220" s="21"/>
      <c r="I1220" s="21"/>
      <c r="J1220" s="21"/>
      <c r="K1220" s="21"/>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8"/>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8"/>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c r="GI1220" s="21"/>
      <c r="GJ1220" s="21"/>
      <c r="GK1220" s="21"/>
      <c r="GL1220" s="21"/>
      <c r="GM1220" s="21"/>
      <c r="GN1220" s="21"/>
      <c r="GO1220" s="21"/>
      <c r="GP1220" s="21"/>
      <c r="GQ1220" s="21"/>
      <c r="GR1220" s="21"/>
      <c r="GS1220" s="21"/>
      <c r="GT1220" s="21"/>
      <c r="GU1220" s="21"/>
      <c r="GV1220" s="21"/>
      <c r="GW1220" s="21"/>
      <c r="GX1220" s="21"/>
      <c r="GY1220" s="21"/>
      <c r="GZ1220" s="21"/>
      <c r="HA1220" s="21"/>
      <c r="HB1220" s="21"/>
      <c r="HC1220" s="21"/>
      <c r="HD1220" s="21"/>
      <c r="HE1220" s="21"/>
      <c r="HF1220" s="21"/>
      <c r="HG1220" s="21"/>
      <c r="HH1220" s="21"/>
      <c r="HI1220" s="21"/>
      <c r="HJ1220" s="21"/>
      <c r="HK1220" s="21"/>
      <c r="HL1220" s="21"/>
      <c r="HM1220" s="21"/>
      <c r="HN1220" s="21"/>
      <c r="HO1220" s="21"/>
      <c r="HP1220" s="21"/>
      <c r="HQ1220" s="21"/>
      <c r="HR1220" s="21"/>
      <c r="HS1220" s="21"/>
      <c r="HT1220" s="21"/>
      <c r="HU1220" s="21"/>
      <c r="HV1220" s="21"/>
      <c r="HW1220" s="21"/>
      <c r="HX1220" s="21"/>
      <c r="HY1220" s="21"/>
      <c r="HZ1220" s="21"/>
      <c r="IA1220" s="21"/>
      <c r="IB1220" s="21"/>
      <c r="IC1220" s="21"/>
      <c r="ID1220" s="21"/>
      <c r="IE1220" s="21"/>
      <c r="IF1220" s="21"/>
      <c r="IG1220" s="21"/>
      <c r="IH1220" s="21"/>
      <c r="II1220" s="21"/>
      <c r="IJ1220" s="21"/>
      <c r="IK1220" s="21"/>
      <c r="IL1220" s="21"/>
      <c r="IM1220" s="21"/>
      <c r="IN1220" s="21"/>
      <c r="IO1220" s="21"/>
      <c r="IP1220" s="21"/>
      <c r="IQ1220" s="21"/>
      <c r="IR1220" s="21"/>
      <c r="IS1220" s="21"/>
      <c r="IT1220" s="21"/>
      <c r="IU1220" s="21"/>
      <c r="IV1220" s="21"/>
      <c r="IW1220" s="21"/>
      <c r="IX1220" s="21"/>
      <c r="IY1220" s="21"/>
      <c r="IZ1220" s="21"/>
      <c r="JA1220" s="21"/>
      <c r="JB1220" s="21"/>
      <c r="JC1220" s="21"/>
      <c r="JD1220" s="21"/>
      <c r="JE1220" s="21"/>
      <c r="JF1220" s="21"/>
      <c r="JG1220" s="28"/>
      <c r="JH1220" s="21"/>
      <c r="JI1220" s="21"/>
      <c r="JJ1220" s="21"/>
      <c r="JK1220" s="21"/>
      <c r="JL1220" s="21"/>
      <c r="JM1220" s="21"/>
      <c r="JN1220" s="21"/>
      <c r="JO1220" s="21"/>
      <c r="JP1220" s="21"/>
      <c r="JQ1220" s="21"/>
      <c r="JR1220" s="21"/>
      <c r="JS1220" s="21"/>
      <c r="JT1220" s="21"/>
      <c r="JU1220" s="21"/>
      <c r="JV1220" s="21"/>
      <c r="JW1220" s="21"/>
      <c r="JX1220" s="21"/>
      <c r="JY1220" s="21"/>
      <c r="JZ1220" s="21"/>
      <c r="KA1220" s="21"/>
      <c r="KB1220" s="28"/>
    </row>
    <row r="1221" spans="1:288" ht="15" customHeight="1" x14ac:dyDescent="0.25">
      <c r="B1221" s="1590" t="s">
        <v>1944</v>
      </c>
      <c r="C1221" s="1588" t="str">
        <v/>
      </c>
      <c r="D1221" s="1588" t="str">
        <v/>
      </c>
      <c r="E1221" s="1588" t="str">
        <v/>
      </c>
      <c r="F1221" s="1588" t="str">
        <v/>
      </c>
      <c r="G1221" s="1588" t="str">
        <v/>
      </c>
      <c r="H1221" s="21"/>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8"/>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8"/>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c r="GI1221" s="21"/>
      <c r="GJ1221" s="21"/>
      <c r="GK1221" s="21"/>
      <c r="GL1221" s="21"/>
      <c r="GM1221" s="21"/>
      <c r="GN1221" s="21"/>
      <c r="GO1221" s="21"/>
      <c r="GP1221" s="21"/>
      <c r="GQ1221" s="21"/>
      <c r="GR1221" s="21"/>
      <c r="GS1221" s="21"/>
      <c r="GT1221" s="21"/>
      <c r="GU1221" s="21"/>
      <c r="GV1221" s="21"/>
      <c r="GW1221" s="21"/>
      <c r="GX1221" s="21"/>
      <c r="GY1221" s="21"/>
      <c r="GZ1221" s="21"/>
      <c r="HA1221" s="21"/>
      <c r="HB1221" s="21"/>
      <c r="HC1221" s="21"/>
      <c r="HD1221" s="21"/>
      <c r="HE1221" s="21"/>
      <c r="HF1221" s="21"/>
      <c r="HG1221" s="21"/>
      <c r="HH1221" s="21"/>
      <c r="HI1221" s="21"/>
      <c r="HJ1221" s="21"/>
      <c r="HK1221" s="21"/>
      <c r="HL1221" s="21"/>
      <c r="HM1221" s="21"/>
      <c r="HN1221" s="21"/>
      <c r="HO1221" s="21"/>
      <c r="HP1221" s="21"/>
      <c r="HQ1221" s="21"/>
      <c r="HR1221" s="21"/>
      <c r="HS1221" s="21"/>
      <c r="HT1221" s="21"/>
      <c r="HU1221" s="21"/>
      <c r="HV1221" s="21"/>
      <c r="HW1221" s="21"/>
      <c r="HX1221" s="21"/>
      <c r="HY1221" s="21"/>
      <c r="HZ1221" s="21"/>
      <c r="IA1221" s="21"/>
      <c r="IB1221" s="21"/>
      <c r="IC1221" s="21"/>
      <c r="ID1221" s="21"/>
      <c r="IE1221" s="21"/>
      <c r="IF1221" s="21"/>
      <c r="IG1221" s="21"/>
      <c r="IH1221" s="21"/>
      <c r="II1221" s="21"/>
      <c r="IJ1221" s="21"/>
      <c r="IK1221" s="21"/>
      <c r="IL1221" s="21"/>
      <c r="IM1221" s="21"/>
      <c r="IN1221" s="21"/>
      <c r="IO1221" s="21"/>
      <c r="IP1221" s="21"/>
      <c r="IQ1221" s="21"/>
      <c r="IR1221" s="21"/>
      <c r="IS1221" s="21"/>
      <c r="IT1221" s="21"/>
      <c r="IU1221" s="21"/>
      <c r="IV1221" s="21"/>
      <c r="IW1221" s="21"/>
      <c r="IX1221" s="21"/>
      <c r="IY1221" s="21"/>
      <c r="IZ1221" s="21"/>
      <c r="JA1221" s="21"/>
      <c r="JB1221" s="21"/>
      <c r="JC1221" s="21"/>
      <c r="JD1221" s="21"/>
      <c r="JE1221" s="21"/>
      <c r="JF1221" s="21"/>
      <c r="JG1221" s="28"/>
      <c r="JH1221" s="21"/>
      <c r="JI1221" s="21"/>
      <c r="JJ1221" s="21"/>
      <c r="JK1221" s="21"/>
      <c r="JL1221" s="21"/>
      <c r="JM1221" s="21"/>
      <c r="JN1221" s="21"/>
      <c r="JO1221" s="21"/>
      <c r="JP1221" s="21"/>
      <c r="JQ1221" s="21"/>
      <c r="JR1221" s="21"/>
      <c r="JS1221" s="21"/>
      <c r="JT1221" s="21"/>
      <c r="JU1221" s="21"/>
      <c r="JV1221" s="21"/>
      <c r="JW1221" s="21"/>
      <c r="JX1221" s="21"/>
      <c r="JY1221" s="21"/>
      <c r="JZ1221" s="21"/>
      <c r="KA1221" s="21"/>
      <c r="KB1221" s="28"/>
    </row>
    <row r="1222" spans="1:288" ht="15" customHeight="1" x14ac:dyDescent="0.25">
      <c r="B1222" s="1590" t="s">
        <v>1945</v>
      </c>
      <c r="C1222" s="1588" t="str">
        <v/>
      </c>
      <c r="D1222" s="1588" t="str">
        <v/>
      </c>
      <c r="E1222" s="1588" t="str">
        <v/>
      </c>
      <c r="F1222" s="1588" t="str">
        <v/>
      </c>
      <c r="G1222" s="1588" t="str">
        <v/>
      </c>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8"/>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8"/>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c r="GI1222" s="21"/>
      <c r="GJ1222" s="21"/>
      <c r="GK1222" s="21"/>
      <c r="GL1222" s="21"/>
      <c r="GM1222" s="21"/>
      <c r="GN1222" s="21"/>
      <c r="GO1222" s="21"/>
      <c r="GP1222" s="21"/>
      <c r="GQ1222" s="21"/>
      <c r="GR1222" s="21"/>
      <c r="GS1222" s="21"/>
      <c r="GT1222" s="21"/>
      <c r="GU1222" s="21"/>
      <c r="GV1222" s="21"/>
      <c r="GW1222" s="21"/>
      <c r="GX1222" s="21"/>
      <c r="GY1222" s="21"/>
      <c r="GZ1222" s="21"/>
      <c r="HA1222" s="21"/>
      <c r="HB1222" s="21"/>
      <c r="HC1222" s="21"/>
      <c r="HD1222" s="21"/>
      <c r="HE1222" s="21"/>
      <c r="HF1222" s="21"/>
      <c r="HG1222" s="21"/>
      <c r="HH1222" s="21"/>
      <c r="HI1222" s="21"/>
      <c r="HJ1222" s="21"/>
      <c r="HK1222" s="21"/>
      <c r="HL1222" s="21"/>
      <c r="HM1222" s="21"/>
      <c r="HN1222" s="21"/>
      <c r="HO1222" s="21"/>
      <c r="HP1222" s="21"/>
      <c r="HQ1222" s="21"/>
      <c r="HR1222" s="21"/>
      <c r="HS1222" s="21"/>
      <c r="HT1222" s="21"/>
      <c r="HU1222" s="21"/>
      <c r="HV1222" s="21"/>
      <c r="HW1222" s="21"/>
      <c r="HX1222" s="21"/>
      <c r="HY1222" s="21"/>
      <c r="HZ1222" s="21"/>
      <c r="IA1222" s="21"/>
      <c r="IB1222" s="21"/>
      <c r="IC1222" s="21"/>
      <c r="ID1222" s="21"/>
      <c r="IE1222" s="21"/>
      <c r="IF1222" s="21"/>
      <c r="IG1222" s="21"/>
      <c r="IH1222" s="21"/>
      <c r="II1222" s="21"/>
      <c r="IJ1222" s="21"/>
      <c r="IK1222" s="21"/>
      <c r="IL1222" s="21"/>
      <c r="IM1222" s="21"/>
      <c r="IN1222" s="21"/>
      <c r="IO1222" s="21"/>
      <c r="IP1222" s="21"/>
      <c r="IQ1222" s="21"/>
      <c r="IR1222" s="21"/>
      <c r="IS1222" s="21"/>
      <c r="IT1222" s="21"/>
      <c r="IU1222" s="21"/>
      <c r="IV1222" s="21"/>
      <c r="IW1222" s="21"/>
      <c r="IX1222" s="21"/>
      <c r="IY1222" s="21"/>
      <c r="IZ1222" s="21"/>
      <c r="JA1222" s="21"/>
      <c r="JB1222" s="21"/>
      <c r="JC1222" s="21"/>
      <c r="JD1222" s="21"/>
      <c r="JE1222" s="21"/>
      <c r="JF1222" s="21"/>
      <c r="JG1222" s="28"/>
      <c r="JH1222" s="21"/>
      <c r="JI1222" s="21"/>
      <c r="JJ1222" s="21"/>
      <c r="JK1222" s="21"/>
      <c r="JL1222" s="21"/>
      <c r="JM1222" s="21"/>
      <c r="JN1222" s="21"/>
      <c r="JO1222" s="21"/>
      <c r="JP1222" s="21"/>
      <c r="JQ1222" s="21"/>
      <c r="JR1222" s="21"/>
      <c r="JS1222" s="21"/>
      <c r="JT1222" s="21"/>
      <c r="JU1222" s="21"/>
      <c r="JV1222" s="21"/>
      <c r="JW1222" s="21"/>
      <c r="JX1222" s="21"/>
      <c r="JY1222" s="21"/>
      <c r="JZ1222" s="21"/>
      <c r="KA1222" s="21"/>
      <c r="KB1222" s="28"/>
    </row>
    <row r="1223" spans="1:288" ht="15" customHeight="1" x14ac:dyDescent="0.25">
      <c r="B1223" s="1590" t="s">
        <v>1946</v>
      </c>
      <c r="C1223" s="1588" t="str">
        <v/>
      </c>
      <c r="D1223" s="1588" t="str">
        <v/>
      </c>
      <c r="E1223" s="1588" t="str">
        <v/>
      </c>
      <c r="F1223" s="1588" t="str">
        <v/>
      </c>
      <c r="G1223" s="1588" t="str">
        <v/>
      </c>
      <c r="H1223" s="21"/>
      <c r="I1223" s="21"/>
      <c r="J1223" s="21"/>
      <c r="K1223" s="21"/>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8"/>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8"/>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c r="GI1223" s="21"/>
      <c r="GJ1223" s="21"/>
      <c r="GK1223" s="21"/>
      <c r="GL1223" s="21"/>
      <c r="GM1223" s="21"/>
      <c r="GN1223" s="21"/>
      <c r="GO1223" s="21"/>
      <c r="GP1223" s="21"/>
      <c r="GQ1223" s="21"/>
      <c r="GR1223" s="21"/>
      <c r="GS1223" s="21"/>
      <c r="GT1223" s="21"/>
      <c r="GU1223" s="21"/>
      <c r="GV1223" s="21"/>
      <c r="GW1223" s="21"/>
      <c r="GX1223" s="21"/>
      <c r="GY1223" s="21"/>
      <c r="GZ1223" s="21"/>
      <c r="HA1223" s="21"/>
      <c r="HB1223" s="21"/>
      <c r="HC1223" s="21"/>
      <c r="HD1223" s="21"/>
      <c r="HE1223" s="21"/>
      <c r="HF1223" s="21"/>
      <c r="HG1223" s="21"/>
      <c r="HH1223" s="21"/>
      <c r="HI1223" s="21"/>
      <c r="HJ1223" s="21"/>
      <c r="HK1223" s="21"/>
      <c r="HL1223" s="21"/>
      <c r="HM1223" s="21"/>
      <c r="HN1223" s="21"/>
      <c r="HO1223" s="21"/>
      <c r="HP1223" s="21"/>
      <c r="HQ1223" s="21"/>
      <c r="HR1223" s="21"/>
      <c r="HS1223" s="21"/>
      <c r="HT1223" s="21"/>
      <c r="HU1223" s="21"/>
      <c r="HV1223" s="21"/>
      <c r="HW1223" s="21"/>
      <c r="HX1223" s="21"/>
      <c r="HY1223" s="21"/>
      <c r="HZ1223" s="21"/>
      <c r="IA1223" s="21"/>
      <c r="IB1223" s="21"/>
      <c r="IC1223" s="21"/>
      <c r="ID1223" s="21"/>
      <c r="IE1223" s="21"/>
      <c r="IF1223" s="21"/>
      <c r="IG1223" s="21"/>
      <c r="IH1223" s="21"/>
      <c r="II1223" s="21"/>
      <c r="IJ1223" s="21"/>
      <c r="IK1223" s="21"/>
      <c r="IL1223" s="21"/>
      <c r="IM1223" s="21"/>
      <c r="IN1223" s="21"/>
      <c r="IO1223" s="21"/>
      <c r="IP1223" s="21"/>
      <c r="IQ1223" s="21"/>
      <c r="IR1223" s="21"/>
      <c r="IS1223" s="21"/>
      <c r="IT1223" s="21"/>
      <c r="IU1223" s="21"/>
      <c r="IV1223" s="21"/>
      <c r="IW1223" s="21"/>
      <c r="IX1223" s="21"/>
      <c r="IY1223" s="21"/>
      <c r="IZ1223" s="21"/>
      <c r="JA1223" s="21"/>
      <c r="JB1223" s="21"/>
      <c r="JC1223" s="21"/>
      <c r="JD1223" s="21"/>
      <c r="JE1223" s="21"/>
      <c r="JF1223" s="21"/>
      <c r="JG1223" s="28"/>
      <c r="JH1223" s="21"/>
      <c r="JI1223" s="21"/>
      <c r="JJ1223" s="21"/>
      <c r="JK1223" s="21"/>
      <c r="JL1223" s="21"/>
      <c r="JM1223" s="21"/>
      <c r="JN1223" s="21"/>
      <c r="JO1223" s="21"/>
      <c r="JP1223" s="21"/>
      <c r="JQ1223" s="21"/>
      <c r="JR1223" s="21"/>
      <c r="JS1223" s="21"/>
      <c r="JT1223" s="21"/>
      <c r="JU1223" s="21"/>
      <c r="JV1223" s="21"/>
      <c r="JW1223" s="21"/>
      <c r="JX1223" s="21"/>
      <c r="JY1223" s="21"/>
      <c r="JZ1223" s="21"/>
      <c r="KA1223" s="21"/>
      <c r="KB1223" s="28"/>
    </row>
    <row r="1224" spans="1:288" ht="15" customHeight="1" x14ac:dyDescent="0.25">
      <c r="B1224" s="1590" t="s">
        <v>1947</v>
      </c>
      <c r="C1224" s="1588" t="str">
        <v/>
      </c>
      <c r="D1224" s="1588" t="str">
        <v/>
      </c>
      <c r="E1224" s="1588" t="str">
        <v/>
      </c>
      <c r="F1224" s="1588" t="str">
        <v/>
      </c>
      <c r="G1224" s="1588" t="str">
        <v/>
      </c>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8"/>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8"/>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c r="GI1224" s="21"/>
      <c r="GJ1224" s="21"/>
      <c r="GK1224" s="21"/>
      <c r="GL1224" s="21"/>
      <c r="GM1224" s="21"/>
      <c r="GN1224" s="21"/>
      <c r="GO1224" s="21"/>
      <c r="GP1224" s="21"/>
      <c r="GQ1224" s="21"/>
      <c r="GR1224" s="21"/>
      <c r="GS1224" s="21"/>
      <c r="GT1224" s="21"/>
      <c r="GU1224" s="21"/>
      <c r="GV1224" s="21"/>
      <c r="GW1224" s="21"/>
      <c r="GX1224" s="21"/>
      <c r="GY1224" s="21"/>
      <c r="GZ1224" s="21"/>
      <c r="HA1224" s="21"/>
      <c r="HB1224" s="21"/>
      <c r="HC1224" s="21"/>
      <c r="HD1224" s="21"/>
      <c r="HE1224" s="21"/>
      <c r="HF1224" s="21"/>
      <c r="HG1224" s="21"/>
      <c r="HH1224" s="21"/>
      <c r="HI1224" s="21"/>
      <c r="HJ1224" s="21"/>
      <c r="HK1224" s="21"/>
      <c r="HL1224" s="21"/>
      <c r="HM1224" s="21"/>
      <c r="HN1224" s="21"/>
      <c r="HO1224" s="21"/>
      <c r="HP1224" s="21"/>
      <c r="HQ1224" s="21"/>
      <c r="HR1224" s="21"/>
      <c r="HS1224" s="21"/>
      <c r="HT1224" s="21"/>
      <c r="HU1224" s="21"/>
      <c r="HV1224" s="21"/>
      <c r="HW1224" s="21"/>
      <c r="HX1224" s="21"/>
      <c r="HY1224" s="21"/>
      <c r="HZ1224" s="21"/>
      <c r="IA1224" s="21"/>
      <c r="IB1224" s="21"/>
      <c r="IC1224" s="21"/>
      <c r="ID1224" s="21"/>
      <c r="IE1224" s="21"/>
      <c r="IF1224" s="21"/>
      <c r="IG1224" s="21"/>
      <c r="IH1224" s="21"/>
      <c r="II1224" s="21"/>
      <c r="IJ1224" s="21"/>
      <c r="IK1224" s="21"/>
      <c r="IL1224" s="21"/>
      <c r="IM1224" s="21"/>
      <c r="IN1224" s="21"/>
      <c r="IO1224" s="21"/>
      <c r="IP1224" s="21"/>
      <c r="IQ1224" s="21"/>
      <c r="IR1224" s="21"/>
      <c r="IS1224" s="21"/>
      <c r="IT1224" s="21"/>
      <c r="IU1224" s="21"/>
      <c r="IV1224" s="21"/>
      <c r="IW1224" s="21"/>
      <c r="IX1224" s="21"/>
      <c r="IY1224" s="21"/>
      <c r="IZ1224" s="21"/>
      <c r="JA1224" s="21"/>
      <c r="JB1224" s="21"/>
      <c r="JC1224" s="21"/>
      <c r="JD1224" s="21"/>
      <c r="JE1224" s="21"/>
      <c r="JF1224" s="21"/>
      <c r="JG1224" s="28"/>
      <c r="JH1224" s="21"/>
      <c r="JI1224" s="21"/>
      <c r="JJ1224" s="21"/>
      <c r="JK1224" s="21"/>
      <c r="JL1224" s="21"/>
      <c r="JM1224" s="21"/>
      <c r="JN1224" s="21"/>
      <c r="JO1224" s="21"/>
      <c r="JP1224" s="21"/>
      <c r="JQ1224" s="21"/>
      <c r="JR1224" s="21"/>
      <c r="JS1224" s="21"/>
      <c r="JT1224" s="21"/>
      <c r="JU1224" s="21"/>
      <c r="JV1224" s="21"/>
      <c r="JW1224" s="21"/>
      <c r="JX1224" s="21"/>
      <c r="JY1224" s="21"/>
      <c r="JZ1224" s="21"/>
      <c r="KA1224" s="21"/>
      <c r="KB1224" s="28"/>
    </row>
    <row r="1225" spans="1:288" ht="15" customHeight="1" x14ac:dyDescent="0.25">
      <c r="B1225" s="1590" t="s">
        <v>1948</v>
      </c>
      <c r="C1225" s="1588" t="str">
        <v/>
      </c>
      <c r="D1225" s="1588" t="str">
        <v/>
      </c>
      <c r="E1225" s="1588" t="str">
        <v/>
      </c>
      <c r="F1225" s="1588" t="str">
        <v/>
      </c>
      <c r="G1225" s="1588" t="str">
        <v/>
      </c>
      <c r="H1225" s="21"/>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8"/>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8"/>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c r="GI1225" s="21"/>
      <c r="GJ1225" s="21"/>
      <c r="GK1225" s="21"/>
      <c r="GL1225" s="21"/>
      <c r="GM1225" s="21"/>
      <c r="GN1225" s="21"/>
      <c r="GO1225" s="21"/>
      <c r="GP1225" s="21"/>
      <c r="GQ1225" s="21"/>
      <c r="GR1225" s="21"/>
      <c r="GS1225" s="21"/>
      <c r="GT1225" s="21"/>
      <c r="GU1225" s="21"/>
      <c r="GV1225" s="21"/>
      <c r="GW1225" s="21"/>
      <c r="GX1225" s="21"/>
      <c r="GY1225" s="21"/>
      <c r="GZ1225" s="21"/>
      <c r="HA1225" s="21"/>
      <c r="HB1225" s="21"/>
      <c r="HC1225" s="21"/>
      <c r="HD1225" s="21"/>
      <c r="HE1225" s="21"/>
      <c r="HF1225" s="21"/>
      <c r="HG1225" s="21"/>
      <c r="HH1225" s="21"/>
      <c r="HI1225" s="21"/>
      <c r="HJ1225" s="21"/>
      <c r="HK1225" s="21"/>
      <c r="HL1225" s="21"/>
      <c r="HM1225" s="21"/>
      <c r="HN1225" s="21"/>
      <c r="HO1225" s="21"/>
      <c r="HP1225" s="21"/>
      <c r="HQ1225" s="21"/>
      <c r="HR1225" s="21"/>
      <c r="HS1225" s="21"/>
      <c r="HT1225" s="21"/>
      <c r="HU1225" s="21"/>
      <c r="HV1225" s="21"/>
      <c r="HW1225" s="21"/>
      <c r="HX1225" s="21"/>
      <c r="HY1225" s="21"/>
      <c r="HZ1225" s="21"/>
      <c r="IA1225" s="21"/>
      <c r="IB1225" s="21"/>
      <c r="IC1225" s="21"/>
      <c r="ID1225" s="21"/>
      <c r="IE1225" s="21"/>
      <c r="IF1225" s="21"/>
      <c r="IG1225" s="21"/>
      <c r="IH1225" s="21"/>
      <c r="II1225" s="21"/>
      <c r="IJ1225" s="21"/>
      <c r="IK1225" s="21"/>
      <c r="IL1225" s="21"/>
      <c r="IM1225" s="21"/>
      <c r="IN1225" s="21"/>
      <c r="IO1225" s="21"/>
      <c r="IP1225" s="21"/>
      <c r="IQ1225" s="21"/>
      <c r="IR1225" s="21"/>
      <c r="IS1225" s="21"/>
      <c r="IT1225" s="21"/>
      <c r="IU1225" s="21"/>
      <c r="IV1225" s="21"/>
      <c r="IW1225" s="21"/>
      <c r="IX1225" s="21"/>
      <c r="IY1225" s="21"/>
      <c r="IZ1225" s="21"/>
      <c r="JA1225" s="21"/>
      <c r="JB1225" s="21"/>
      <c r="JC1225" s="21"/>
      <c r="JD1225" s="21"/>
      <c r="JE1225" s="21"/>
      <c r="JF1225" s="21"/>
      <c r="JG1225" s="28"/>
      <c r="JH1225" s="21"/>
      <c r="JI1225" s="21"/>
      <c r="JJ1225" s="21"/>
      <c r="JK1225" s="21"/>
      <c r="JL1225" s="21"/>
      <c r="JM1225" s="21"/>
      <c r="JN1225" s="21"/>
      <c r="JO1225" s="21"/>
      <c r="JP1225" s="21"/>
      <c r="JQ1225" s="21"/>
      <c r="JR1225" s="21"/>
      <c r="JS1225" s="21"/>
      <c r="JT1225" s="21"/>
      <c r="JU1225" s="21"/>
      <c r="JV1225" s="21"/>
      <c r="JW1225" s="21"/>
      <c r="JX1225" s="21"/>
      <c r="JY1225" s="21"/>
      <c r="JZ1225" s="21"/>
      <c r="KA1225" s="21"/>
      <c r="KB1225" s="28"/>
    </row>
    <row r="1226" spans="1:288" ht="15" customHeight="1" x14ac:dyDescent="0.25">
      <c r="B1226" s="1590" t="s">
        <v>1949</v>
      </c>
      <c r="C1226" s="1588" t="str">
        <v/>
      </c>
      <c r="D1226" s="1588" t="str">
        <v/>
      </c>
      <c r="E1226" s="1588" t="str">
        <v/>
      </c>
      <c r="F1226" s="1588" t="str">
        <v/>
      </c>
      <c r="G1226" s="1588" t="str">
        <v/>
      </c>
      <c r="H1226" s="21"/>
      <c r="I1226" s="21"/>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8"/>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8"/>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c r="GI1226" s="21"/>
      <c r="GJ1226" s="21"/>
      <c r="GK1226" s="21"/>
      <c r="GL1226" s="21"/>
      <c r="GM1226" s="21"/>
      <c r="GN1226" s="21"/>
      <c r="GO1226" s="21"/>
      <c r="GP1226" s="21"/>
      <c r="GQ1226" s="21"/>
      <c r="GR1226" s="21"/>
      <c r="GS1226" s="21"/>
      <c r="GT1226" s="21"/>
      <c r="GU1226" s="21"/>
      <c r="GV1226" s="21"/>
      <c r="GW1226" s="21"/>
      <c r="GX1226" s="21"/>
      <c r="GY1226" s="21"/>
      <c r="GZ1226" s="21"/>
      <c r="HA1226" s="21"/>
      <c r="HB1226" s="21"/>
      <c r="HC1226" s="21"/>
      <c r="HD1226" s="21"/>
      <c r="HE1226" s="21"/>
      <c r="HF1226" s="21"/>
      <c r="HG1226" s="21"/>
      <c r="HH1226" s="21"/>
      <c r="HI1226" s="21"/>
      <c r="HJ1226" s="21"/>
      <c r="HK1226" s="21"/>
      <c r="HL1226" s="21"/>
      <c r="HM1226" s="21"/>
      <c r="HN1226" s="21"/>
      <c r="HO1226" s="21"/>
      <c r="HP1226" s="21"/>
      <c r="HQ1226" s="21"/>
      <c r="HR1226" s="21"/>
      <c r="HS1226" s="21"/>
      <c r="HT1226" s="21"/>
      <c r="HU1226" s="21"/>
      <c r="HV1226" s="21"/>
      <c r="HW1226" s="21"/>
      <c r="HX1226" s="21"/>
      <c r="HY1226" s="21"/>
      <c r="HZ1226" s="21"/>
      <c r="IA1226" s="21"/>
      <c r="IB1226" s="21"/>
      <c r="IC1226" s="21"/>
      <c r="ID1226" s="21"/>
      <c r="IE1226" s="21"/>
      <c r="IF1226" s="21"/>
      <c r="IG1226" s="21"/>
      <c r="IH1226" s="21"/>
      <c r="II1226" s="21"/>
      <c r="IJ1226" s="21"/>
      <c r="IK1226" s="21"/>
      <c r="IL1226" s="21"/>
      <c r="IM1226" s="21"/>
      <c r="IN1226" s="21"/>
      <c r="IO1226" s="21"/>
      <c r="IP1226" s="21"/>
      <c r="IQ1226" s="21"/>
      <c r="IR1226" s="21"/>
      <c r="IS1226" s="21"/>
      <c r="IT1226" s="21"/>
      <c r="IU1226" s="21"/>
      <c r="IV1226" s="21"/>
      <c r="IW1226" s="21"/>
      <c r="IX1226" s="21"/>
      <c r="IY1226" s="21"/>
      <c r="IZ1226" s="21"/>
      <c r="JA1226" s="21"/>
      <c r="JB1226" s="21"/>
      <c r="JC1226" s="21"/>
      <c r="JD1226" s="21"/>
      <c r="JE1226" s="21"/>
      <c r="JF1226" s="21"/>
      <c r="JG1226" s="28"/>
      <c r="JH1226" s="21"/>
      <c r="JI1226" s="21"/>
      <c r="JJ1226" s="21"/>
      <c r="JK1226" s="21"/>
      <c r="JL1226" s="21"/>
      <c r="JM1226" s="21"/>
      <c r="JN1226" s="21"/>
      <c r="JO1226" s="21"/>
      <c r="JP1226" s="21"/>
      <c r="JQ1226" s="21"/>
      <c r="JR1226" s="21"/>
      <c r="JS1226" s="21"/>
      <c r="JT1226" s="21"/>
      <c r="JU1226" s="21"/>
      <c r="JV1226" s="21"/>
      <c r="JW1226" s="21"/>
      <c r="JX1226" s="21"/>
      <c r="JY1226" s="21"/>
      <c r="JZ1226" s="21"/>
      <c r="KA1226" s="21"/>
      <c r="KB1226" s="28"/>
    </row>
    <row r="1227" spans="1:288" ht="15" customHeight="1" x14ac:dyDescent="0.25">
      <c r="B1227" s="1597" t="s">
        <v>1950</v>
      </c>
      <c r="C1227" s="1588" t="str">
        <v/>
      </c>
      <c r="D1227" s="1588" t="str">
        <v/>
      </c>
      <c r="E1227" s="1588" t="str">
        <v/>
      </c>
      <c r="F1227" s="1588" t="str">
        <v/>
      </c>
      <c r="G1227" s="1588" t="str">
        <v/>
      </c>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8"/>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8"/>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c r="GI1227" s="21"/>
      <c r="GJ1227" s="21"/>
      <c r="GK1227" s="21"/>
      <c r="GL1227" s="21"/>
      <c r="GM1227" s="21"/>
      <c r="GN1227" s="21"/>
      <c r="GO1227" s="21"/>
      <c r="GP1227" s="21"/>
      <c r="GQ1227" s="21"/>
      <c r="GR1227" s="21"/>
      <c r="GS1227" s="21"/>
      <c r="GT1227" s="21"/>
      <c r="GU1227" s="21"/>
      <c r="GV1227" s="21"/>
      <c r="GW1227" s="21"/>
      <c r="GX1227" s="21"/>
      <c r="GY1227" s="21"/>
      <c r="GZ1227" s="21"/>
      <c r="HA1227" s="21"/>
      <c r="HB1227" s="21"/>
      <c r="HC1227" s="21"/>
      <c r="HD1227" s="21"/>
      <c r="HE1227" s="21"/>
      <c r="HF1227" s="21"/>
      <c r="HG1227" s="21"/>
      <c r="HH1227" s="21"/>
      <c r="HI1227" s="21"/>
      <c r="HJ1227" s="21"/>
      <c r="HK1227" s="21"/>
      <c r="HL1227" s="21"/>
      <c r="HM1227" s="21"/>
      <c r="HN1227" s="21"/>
      <c r="HO1227" s="21"/>
      <c r="HP1227" s="21"/>
      <c r="HQ1227" s="21"/>
      <c r="HR1227" s="21"/>
      <c r="HS1227" s="21"/>
      <c r="HT1227" s="21"/>
      <c r="HU1227" s="21"/>
      <c r="HV1227" s="21"/>
      <c r="HW1227" s="21"/>
      <c r="HX1227" s="21"/>
      <c r="HY1227" s="21"/>
      <c r="HZ1227" s="21"/>
      <c r="IA1227" s="21"/>
      <c r="IB1227" s="21"/>
      <c r="IC1227" s="21"/>
      <c r="ID1227" s="21"/>
      <c r="IE1227" s="21"/>
      <c r="IF1227" s="21"/>
      <c r="IG1227" s="21"/>
      <c r="IH1227" s="21"/>
      <c r="II1227" s="21"/>
      <c r="IJ1227" s="21"/>
      <c r="IK1227" s="21"/>
      <c r="IL1227" s="21"/>
      <c r="IM1227" s="21"/>
      <c r="IN1227" s="21"/>
      <c r="IO1227" s="21"/>
      <c r="IP1227" s="21"/>
      <c r="IQ1227" s="21"/>
      <c r="IR1227" s="21"/>
      <c r="IS1227" s="21"/>
      <c r="IT1227" s="21"/>
      <c r="IU1227" s="21"/>
      <c r="IV1227" s="21"/>
      <c r="IW1227" s="21"/>
      <c r="IX1227" s="21"/>
      <c r="IY1227" s="21"/>
      <c r="IZ1227" s="21"/>
      <c r="JA1227" s="21"/>
      <c r="JB1227" s="21"/>
      <c r="JC1227" s="21"/>
      <c r="JD1227" s="21"/>
      <c r="JE1227" s="21"/>
      <c r="JF1227" s="21"/>
      <c r="JG1227" s="28"/>
      <c r="JH1227" s="21"/>
      <c r="JI1227" s="21"/>
      <c r="JJ1227" s="21"/>
      <c r="JK1227" s="21"/>
      <c r="JL1227" s="21"/>
      <c r="JM1227" s="21"/>
      <c r="JN1227" s="21"/>
      <c r="JO1227" s="21"/>
      <c r="JP1227" s="21"/>
      <c r="JQ1227" s="21"/>
      <c r="JR1227" s="21"/>
      <c r="JS1227" s="21"/>
      <c r="JT1227" s="21"/>
      <c r="JU1227" s="21"/>
      <c r="JV1227" s="21"/>
      <c r="JW1227" s="21"/>
      <c r="JX1227" s="21"/>
      <c r="JY1227" s="21"/>
      <c r="JZ1227" s="21"/>
      <c r="KA1227" s="21"/>
      <c r="KB1227" s="28"/>
    </row>
    <row r="1228" spans="1:288" ht="15" customHeight="1" x14ac:dyDescent="0.25">
      <c r="B1228" s="1608" t="s">
        <v>331</v>
      </c>
      <c r="C1228" s="993"/>
      <c r="D1228" s="993"/>
      <c r="E1228" s="993"/>
      <c r="F1228" s="993"/>
      <c r="G1228" s="993"/>
      <c r="H1228" s="994"/>
      <c r="I1228" s="994"/>
      <c r="J1228" s="994"/>
      <c r="K1228" s="994"/>
      <c r="L1228" s="994"/>
      <c r="M1228" s="994"/>
      <c r="N1228" s="994"/>
      <c r="O1228" s="994"/>
      <c r="P1228" s="994"/>
      <c r="Q1228" s="994"/>
      <c r="R1228" s="994"/>
      <c r="S1228" s="994"/>
      <c r="T1228" s="994"/>
      <c r="U1228" s="994"/>
      <c r="V1228" s="994"/>
      <c r="W1228" s="994"/>
      <c r="X1228" s="994"/>
      <c r="Y1228" s="994"/>
      <c r="Z1228" s="994"/>
      <c r="AA1228" s="994"/>
      <c r="AB1228" s="994"/>
      <c r="AC1228" s="994"/>
      <c r="AD1228" s="994"/>
      <c r="AE1228" s="994"/>
      <c r="AF1228" s="994"/>
      <c r="AG1228" s="994"/>
      <c r="AH1228" s="994"/>
      <c r="AI1228" s="994"/>
      <c r="AJ1228" s="994"/>
      <c r="AK1228" s="994"/>
      <c r="AL1228" s="994"/>
      <c r="AM1228" s="994"/>
      <c r="AN1228" s="994"/>
      <c r="AO1228" s="994"/>
      <c r="AP1228" s="994"/>
      <c r="AQ1228" s="994"/>
      <c r="AR1228" s="994"/>
      <c r="AS1228" s="994"/>
      <c r="AT1228" s="994"/>
      <c r="AU1228" s="994"/>
      <c r="AV1228" s="994"/>
      <c r="AW1228" s="994"/>
      <c r="AX1228" s="994"/>
      <c r="AY1228" s="994"/>
      <c r="AZ1228" s="994"/>
      <c r="BA1228" s="994"/>
      <c r="BB1228" s="994"/>
      <c r="BC1228" s="994"/>
      <c r="BD1228" s="994"/>
      <c r="BE1228" s="994"/>
      <c r="BF1228" s="994"/>
      <c r="BG1228" s="994"/>
      <c r="BH1228" s="994"/>
      <c r="BI1228" s="994"/>
      <c r="BJ1228" s="994"/>
      <c r="BK1228" s="994"/>
      <c r="BL1228" s="994"/>
      <c r="BM1228" s="994"/>
      <c r="BN1228" s="994"/>
      <c r="BO1228" s="994"/>
      <c r="BP1228" s="994"/>
      <c r="BQ1228" s="994"/>
      <c r="BR1228" s="994"/>
      <c r="BS1228" s="994"/>
      <c r="BT1228" s="994"/>
      <c r="BU1228" s="994"/>
      <c r="BV1228" s="994"/>
      <c r="BW1228" s="994"/>
      <c r="BX1228" s="994"/>
      <c r="BY1228" s="994"/>
      <c r="BZ1228" s="994"/>
      <c r="CA1228" s="994"/>
      <c r="CB1228" s="994"/>
      <c r="CC1228" s="994"/>
      <c r="CD1228" s="994"/>
      <c r="CE1228" s="994"/>
      <c r="CF1228" s="994"/>
      <c r="CG1228" s="994"/>
      <c r="CH1228" s="994"/>
      <c r="CI1228" s="994"/>
      <c r="CJ1228" s="994"/>
      <c r="CK1228" s="994"/>
      <c r="CL1228" s="994"/>
      <c r="CM1228" s="994"/>
      <c r="CN1228" s="994"/>
      <c r="CO1228" s="994"/>
      <c r="CP1228" s="994"/>
      <c r="CQ1228" s="994"/>
      <c r="CR1228" s="994"/>
      <c r="CS1228" s="994"/>
      <c r="CT1228" s="994"/>
      <c r="CU1228" s="994"/>
      <c r="CV1228" s="994"/>
      <c r="CW1228" s="994"/>
      <c r="CX1228" s="994"/>
      <c r="CY1228" s="994"/>
      <c r="CZ1228" s="994"/>
      <c r="DA1228" s="994"/>
      <c r="DB1228" s="994"/>
      <c r="DC1228" s="994"/>
      <c r="DD1228" s="994"/>
      <c r="DE1228" s="994"/>
      <c r="DF1228" s="994"/>
      <c r="DG1228" s="994"/>
      <c r="DH1228" s="994"/>
      <c r="DI1228" s="994"/>
      <c r="DJ1228" s="994"/>
      <c r="DK1228" s="994"/>
      <c r="DL1228" s="994"/>
      <c r="DM1228" s="994"/>
      <c r="DN1228" s="994"/>
      <c r="DO1228" s="994"/>
      <c r="DP1228" s="994"/>
      <c r="DQ1228" s="994"/>
      <c r="DR1228" s="994"/>
      <c r="DS1228" s="994"/>
      <c r="DT1228" s="994"/>
      <c r="DU1228" s="994"/>
      <c r="DV1228" s="994"/>
      <c r="DW1228" s="994"/>
      <c r="DX1228" s="994"/>
      <c r="DY1228" s="994"/>
      <c r="DZ1228" s="994"/>
      <c r="EA1228" s="994"/>
      <c r="EB1228" s="994"/>
      <c r="EC1228" s="994"/>
      <c r="ED1228" s="994"/>
      <c r="EE1228" s="994"/>
      <c r="EF1228" s="994"/>
      <c r="EG1228" s="994"/>
      <c r="EH1228" s="994"/>
      <c r="EI1228" s="994"/>
      <c r="EJ1228" s="994"/>
      <c r="EK1228" s="994"/>
      <c r="EL1228" s="994"/>
      <c r="EM1228" s="994"/>
      <c r="EN1228" s="994"/>
      <c r="EO1228" s="994"/>
      <c r="EP1228" s="994"/>
      <c r="EQ1228" s="994"/>
      <c r="ER1228" s="994"/>
      <c r="ES1228" s="994"/>
      <c r="ET1228" s="994"/>
      <c r="EU1228" s="994"/>
      <c r="EV1228" s="994"/>
      <c r="EW1228" s="994"/>
      <c r="EX1228" s="994"/>
      <c r="EY1228" s="994"/>
      <c r="EZ1228" s="994"/>
      <c r="FA1228" s="994"/>
      <c r="FB1228" s="994"/>
      <c r="FC1228" s="994"/>
      <c r="FD1228" s="994"/>
      <c r="FE1228" s="994"/>
      <c r="FF1228" s="994"/>
      <c r="FG1228" s="994"/>
      <c r="FH1228" s="994"/>
      <c r="FI1228" s="994"/>
      <c r="FJ1228" s="994"/>
      <c r="FK1228" s="994"/>
      <c r="FL1228" s="994"/>
      <c r="FM1228" s="994"/>
      <c r="FN1228" s="994"/>
      <c r="FO1228" s="994"/>
      <c r="FP1228" s="994"/>
      <c r="FQ1228" s="994"/>
      <c r="FR1228" s="994"/>
      <c r="FS1228" s="994"/>
      <c r="FT1228" s="994"/>
      <c r="FU1228" s="994"/>
      <c r="FV1228" s="994"/>
      <c r="FW1228" s="994"/>
      <c r="FX1228" s="994"/>
      <c r="FY1228" s="994"/>
      <c r="FZ1228" s="994"/>
      <c r="GA1228" s="994"/>
      <c r="GB1228" s="994"/>
      <c r="GC1228" s="994"/>
      <c r="GD1228" s="994"/>
      <c r="GE1228" s="994"/>
      <c r="GF1228" s="994"/>
      <c r="GG1228" s="994"/>
      <c r="GH1228" s="994"/>
      <c r="GI1228" s="994"/>
      <c r="GJ1228" s="994"/>
      <c r="GK1228" s="994"/>
      <c r="GL1228" s="994"/>
      <c r="GM1228" s="994"/>
      <c r="GN1228" s="994"/>
      <c r="GO1228" s="994"/>
      <c r="GP1228" s="994"/>
      <c r="GQ1228" s="994"/>
      <c r="GR1228" s="994"/>
      <c r="GS1228" s="994"/>
      <c r="GT1228" s="994"/>
      <c r="GU1228" s="994"/>
      <c r="GV1228" s="994"/>
      <c r="GW1228" s="994"/>
      <c r="GX1228" s="994"/>
      <c r="GY1228" s="994"/>
      <c r="GZ1228" s="994"/>
      <c r="HA1228" s="994"/>
      <c r="HB1228" s="994"/>
      <c r="HC1228" s="994"/>
      <c r="HD1228" s="994"/>
      <c r="HE1228" s="994"/>
      <c r="HF1228" s="994"/>
      <c r="HG1228" s="994"/>
      <c r="HH1228" s="994"/>
      <c r="HI1228" s="994"/>
      <c r="HJ1228" s="994"/>
      <c r="HK1228" s="994"/>
      <c r="HL1228" s="994"/>
      <c r="HM1228" s="994"/>
      <c r="HN1228" s="994"/>
      <c r="HO1228" s="994"/>
      <c r="HP1228" s="994"/>
      <c r="HQ1228" s="994"/>
      <c r="HR1228" s="994"/>
      <c r="HS1228" s="994"/>
      <c r="HT1228" s="994"/>
      <c r="HU1228" s="994"/>
      <c r="HV1228" s="994"/>
      <c r="HW1228" s="994"/>
      <c r="HX1228" s="994"/>
      <c r="HY1228" s="994"/>
      <c r="HZ1228" s="994"/>
      <c r="IA1228" s="994"/>
      <c r="IB1228" s="994"/>
      <c r="IC1228" s="994"/>
      <c r="ID1228" s="994"/>
      <c r="IE1228" s="994"/>
      <c r="IF1228" s="994"/>
      <c r="IG1228" s="994"/>
      <c r="IH1228" s="994"/>
      <c r="II1228" s="994"/>
      <c r="IJ1228" s="994"/>
      <c r="IK1228" s="994"/>
      <c r="IL1228" s="994"/>
      <c r="IM1228" s="994"/>
      <c r="IN1228" s="994"/>
      <c r="IO1228" s="994"/>
      <c r="IP1228" s="994"/>
      <c r="IQ1228" s="994"/>
      <c r="IR1228" s="994"/>
      <c r="IS1228" s="994"/>
      <c r="IT1228" s="994"/>
      <c r="IU1228" s="994"/>
      <c r="IV1228" s="994"/>
      <c r="IW1228" s="994"/>
      <c r="IX1228" s="994"/>
      <c r="IY1228" s="994"/>
      <c r="IZ1228" s="994"/>
      <c r="JA1228" s="994"/>
      <c r="JB1228" s="994"/>
      <c r="JC1228" s="994"/>
      <c r="JD1228" s="994"/>
      <c r="JE1228" s="994"/>
      <c r="JF1228" s="994"/>
      <c r="JG1228" s="994"/>
      <c r="JH1228" s="994"/>
      <c r="JI1228" s="994"/>
      <c r="JJ1228" s="994"/>
      <c r="JK1228" s="994"/>
      <c r="JL1228" s="994"/>
      <c r="JM1228" s="994"/>
      <c r="JN1228" s="994"/>
      <c r="JO1228" s="994"/>
      <c r="JP1228" s="994"/>
      <c r="JQ1228" s="994"/>
      <c r="JR1228" s="994"/>
      <c r="JS1228" s="994"/>
      <c r="JT1228" s="994"/>
      <c r="JU1228" s="994"/>
      <c r="JV1228" s="994"/>
      <c r="JW1228" s="994"/>
      <c r="JX1228" s="994"/>
      <c r="JY1228" s="994"/>
      <c r="JZ1228" s="994"/>
      <c r="KA1228" s="994"/>
      <c r="KB1228" s="995"/>
    </row>
    <row r="1229" spans="1:288" ht="60" customHeight="1" x14ac:dyDescent="0.25">
      <c r="A1229" s="245" t="s">
        <v>1779</v>
      </c>
      <c r="B1229" s="56"/>
      <c r="C1229" s="56"/>
      <c r="D1229" s="72"/>
      <c r="E1229" s="72"/>
      <c r="F1229" s="72"/>
      <c r="G1229" s="72"/>
    </row>
    <row r="1230" spans="1:288" ht="60" customHeight="1" x14ac:dyDescent="0.25">
      <c r="B1230" s="246" t="s">
        <v>230</v>
      </c>
      <c r="C1230" s="219" t="s">
        <v>379</v>
      </c>
      <c r="D1230" s="247" t="s">
        <v>357</v>
      </c>
      <c r="E1230" s="219" t="s">
        <v>358</v>
      </c>
      <c r="F1230" s="663" t="s">
        <v>1057</v>
      </c>
      <c r="G1230" s="663" t="s">
        <v>1384</v>
      </c>
      <c r="H1230" s="1609" t="s">
        <v>228</v>
      </c>
      <c r="I1230" s="1609" t="str">
        <f t="shared" ref="I1230:BT1230" si="35">"T+" &amp; (COLUMN(I1230)-COLUMN($H1230))</f>
        <v>T+1</v>
      </c>
      <c r="J1230" s="1609" t="str">
        <f t="shared" si="35"/>
        <v>T+2</v>
      </c>
      <c r="K1230" s="1609" t="str">
        <f t="shared" si="35"/>
        <v>T+3</v>
      </c>
      <c r="L1230" s="1609" t="str">
        <f t="shared" si="35"/>
        <v>T+4</v>
      </c>
      <c r="M1230" s="1609" t="str">
        <f t="shared" si="35"/>
        <v>T+5</v>
      </c>
      <c r="N1230" s="1609" t="str">
        <f t="shared" si="35"/>
        <v>T+6</v>
      </c>
      <c r="O1230" s="1609" t="str">
        <f t="shared" si="35"/>
        <v>T+7</v>
      </c>
      <c r="P1230" s="1609" t="str">
        <f t="shared" si="35"/>
        <v>T+8</v>
      </c>
      <c r="Q1230" s="1609" t="str">
        <f t="shared" si="35"/>
        <v>T+9</v>
      </c>
      <c r="R1230" s="1609" t="str">
        <f t="shared" si="35"/>
        <v>T+10</v>
      </c>
      <c r="S1230" s="1609" t="str">
        <f t="shared" si="35"/>
        <v>T+11</v>
      </c>
      <c r="T1230" s="1609" t="str">
        <f t="shared" si="35"/>
        <v>T+12</v>
      </c>
      <c r="U1230" s="1609" t="str">
        <f t="shared" si="35"/>
        <v>T+13</v>
      </c>
      <c r="V1230" s="1609" t="str">
        <f t="shared" si="35"/>
        <v>T+14</v>
      </c>
      <c r="W1230" s="1609" t="str">
        <f t="shared" si="35"/>
        <v>T+15</v>
      </c>
      <c r="X1230" s="1609" t="str">
        <f t="shared" si="35"/>
        <v>T+16</v>
      </c>
      <c r="Y1230" s="1609" t="str">
        <f t="shared" si="35"/>
        <v>T+17</v>
      </c>
      <c r="Z1230" s="1609" t="str">
        <f t="shared" si="35"/>
        <v>T+18</v>
      </c>
      <c r="AA1230" s="1609" t="str">
        <f t="shared" si="35"/>
        <v>T+19</v>
      </c>
      <c r="AB1230" s="1609" t="str">
        <f t="shared" si="35"/>
        <v>T+20</v>
      </c>
      <c r="AC1230" s="1609" t="str">
        <f t="shared" si="35"/>
        <v>T+21</v>
      </c>
      <c r="AD1230" s="1609" t="str">
        <f t="shared" si="35"/>
        <v>T+22</v>
      </c>
      <c r="AE1230" s="1609" t="str">
        <f t="shared" si="35"/>
        <v>T+23</v>
      </c>
      <c r="AF1230" s="1609" t="str">
        <f t="shared" si="35"/>
        <v>T+24</v>
      </c>
      <c r="AG1230" s="1609" t="str">
        <f t="shared" si="35"/>
        <v>T+25</v>
      </c>
      <c r="AH1230" s="1609" t="str">
        <f t="shared" si="35"/>
        <v>T+26</v>
      </c>
      <c r="AI1230" s="1609" t="str">
        <f t="shared" si="35"/>
        <v>T+27</v>
      </c>
      <c r="AJ1230" s="1609" t="str">
        <f t="shared" si="35"/>
        <v>T+28</v>
      </c>
      <c r="AK1230" s="1609" t="str">
        <f t="shared" si="35"/>
        <v>T+29</v>
      </c>
      <c r="AL1230" s="1609" t="str">
        <f t="shared" si="35"/>
        <v>T+30</v>
      </c>
      <c r="AM1230" s="1609" t="str">
        <f t="shared" si="35"/>
        <v>T+31</v>
      </c>
      <c r="AN1230" s="1609" t="str">
        <f t="shared" si="35"/>
        <v>T+32</v>
      </c>
      <c r="AO1230" s="1609" t="str">
        <f t="shared" si="35"/>
        <v>T+33</v>
      </c>
      <c r="AP1230" s="1609" t="str">
        <f t="shared" si="35"/>
        <v>T+34</v>
      </c>
      <c r="AQ1230" s="1609" t="str">
        <f t="shared" si="35"/>
        <v>T+35</v>
      </c>
      <c r="AR1230" s="1609" t="str">
        <f t="shared" si="35"/>
        <v>T+36</v>
      </c>
      <c r="AS1230" s="1609" t="str">
        <f t="shared" si="35"/>
        <v>T+37</v>
      </c>
      <c r="AT1230" s="1609" t="str">
        <f t="shared" si="35"/>
        <v>T+38</v>
      </c>
      <c r="AU1230" s="1609" t="str">
        <f t="shared" si="35"/>
        <v>T+39</v>
      </c>
      <c r="AV1230" s="1609" t="str">
        <f t="shared" si="35"/>
        <v>T+40</v>
      </c>
      <c r="AW1230" s="1609" t="str">
        <f t="shared" si="35"/>
        <v>T+41</v>
      </c>
      <c r="AX1230" s="1609" t="str">
        <f t="shared" si="35"/>
        <v>T+42</v>
      </c>
      <c r="AY1230" s="1609" t="str">
        <f t="shared" si="35"/>
        <v>T+43</v>
      </c>
      <c r="AZ1230" s="1609" t="str">
        <f t="shared" si="35"/>
        <v>T+44</v>
      </c>
      <c r="BA1230" s="1609" t="str">
        <f t="shared" si="35"/>
        <v>T+45</v>
      </c>
      <c r="BB1230" s="1609" t="str">
        <f t="shared" si="35"/>
        <v>T+46</v>
      </c>
      <c r="BC1230" s="1609" t="str">
        <f t="shared" si="35"/>
        <v>T+47</v>
      </c>
      <c r="BD1230" s="1609" t="str">
        <f t="shared" si="35"/>
        <v>T+48</v>
      </c>
      <c r="BE1230" s="1609" t="str">
        <f t="shared" si="35"/>
        <v>T+49</v>
      </c>
      <c r="BF1230" s="1609" t="str">
        <f t="shared" si="35"/>
        <v>T+50</v>
      </c>
      <c r="BG1230" s="1609" t="str">
        <f t="shared" si="35"/>
        <v>T+51</v>
      </c>
      <c r="BH1230" s="1609" t="str">
        <f t="shared" si="35"/>
        <v>T+52</v>
      </c>
      <c r="BI1230" s="1609" t="str">
        <f t="shared" si="35"/>
        <v>T+53</v>
      </c>
      <c r="BJ1230" s="1609" t="str">
        <f t="shared" si="35"/>
        <v>T+54</v>
      </c>
      <c r="BK1230" s="1609" t="str">
        <f t="shared" si="35"/>
        <v>T+55</v>
      </c>
      <c r="BL1230" s="1609" t="str">
        <f t="shared" si="35"/>
        <v>T+56</v>
      </c>
      <c r="BM1230" s="1609" t="str">
        <f t="shared" si="35"/>
        <v>T+57</v>
      </c>
      <c r="BN1230" s="1609" t="str">
        <f t="shared" si="35"/>
        <v>T+58</v>
      </c>
      <c r="BO1230" s="1609" t="str">
        <f t="shared" si="35"/>
        <v>T+59</v>
      </c>
      <c r="BP1230" s="1609" t="str">
        <f t="shared" si="35"/>
        <v>T+60</v>
      </c>
      <c r="BQ1230" s="1609" t="str">
        <f t="shared" si="35"/>
        <v>T+61</v>
      </c>
      <c r="BR1230" s="1609" t="str">
        <f t="shared" si="35"/>
        <v>T+62</v>
      </c>
      <c r="BS1230" s="1609" t="str">
        <f t="shared" si="35"/>
        <v>T+63</v>
      </c>
      <c r="BT1230" s="1609" t="str">
        <f t="shared" si="35"/>
        <v>T+64</v>
      </c>
      <c r="BU1230" s="1609" t="str">
        <f t="shared" ref="BU1230:EF1230" si="36">"T+" &amp; (COLUMN(BU1230)-COLUMN($H1230))</f>
        <v>T+65</v>
      </c>
      <c r="BV1230" s="1609" t="str">
        <f t="shared" si="36"/>
        <v>T+66</v>
      </c>
      <c r="BW1230" s="1609" t="str">
        <f t="shared" si="36"/>
        <v>T+67</v>
      </c>
      <c r="BX1230" s="1609" t="str">
        <f t="shared" si="36"/>
        <v>T+68</v>
      </c>
      <c r="BY1230" s="1609" t="str">
        <f t="shared" si="36"/>
        <v>T+69</v>
      </c>
      <c r="BZ1230" s="1609" t="str">
        <f t="shared" si="36"/>
        <v>T+70</v>
      </c>
      <c r="CA1230" s="1609" t="str">
        <f t="shared" si="36"/>
        <v>T+71</v>
      </c>
      <c r="CB1230" s="1609" t="str">
        <f t="shared" si="36"/>
        <v>T+72</v>
      </c>
      <c r="CC1230" s="1609" t="str">
        <f t="shared" si="36"/>
        <v>T+73</v>
      </c>
      <c r="CD1230" s="1609" t="str">
        <f t="shared" si="36"/>
        <v>T+74</v>
      </c>
      <c r="CE1230" s="1609" t="str">
        <f t="shared" si="36"/>
        <v>T+75</v>
      </c>
      <c r="CF1230" s="1609" t="str">
        <f t="shared" si="36"/>
        <v>T+76</v>
      </c>
      <c r="CG1230" s="1609" t="str">
        <f t="shared" si="36"/>
        <v>T+77</v>
      </c>
      <c r="CH1230" s="1609" t="str">
        <f t="shared" si="36"/>
        <v>T+78</v>
      </c>
      <c r="CI1230" s="1609" t="str">
        <f t="shared" si="36"/>
        <v>T+79</v>
      </c>
      <c r="CJ1230" s="1609" t="str">
        <f t="shared" si="36"/>
        <v>T+80</v>
      </c>
      <c r="CK1230" s="1609" t="str">
        <f t="shared" si="36"/>
        <v>T+81</v>
      </c>
      <c r="CL1230" s="1609" t="str">
        <f t="shared" si="36"/>
        <v>T+82</v>
      </c>
      <c r="CM1230" s="1609" t="str">
        <f t="shared" si="36"/>
        <v>T+83</v>
      </c>
      <c r="CN1230" s="1609" t="str">
        <f t="shared" si="36"/>
        <v>T+84</v>
      </c>
      <c r="CO1230" s="1609" t="str">
        <f t="shared" si="36"/>
        <v>T+85</v>
      </c>
      <c r="CP1230" s="1609" t="str">
        <f t="shared" si="36"/>
        <v>T+86</v>
      </c>
      <c r="CQ1230" s="1609" t="str">
        <f t="shared" si="36"/>
        <v>T+87</v>
      </c>
      <c r="CR1230" s="1609" t="str">
        <f t="shared" si="36"/>
        <v>T+88</v>
      </c>
      <c r="CS1230" s="1609" t="str">
        <f t="shared" si="36"/>
        <v>T+89</v>
      </c>
      <c r="CT1230" s="1609" t="str">
        <f t="shared" si="36"/>
        <v>T+90</v>
      </c>
      <c r="CU1230" s="1609" t="str">
        <f t="shared" si="36"/>
        <v>T+91</v>
      </c>
      <c r="CV1230" s="1609" t="str">
        <f t="shared" si="36"/>
        <v>T+92</v>
      </c>
      <c r="CW1230" s="1609" t="str">
        <f t="shared" si="36"/>
        <v>T+93</v>
      </c>
      <c r="CX1230" s="1609" t="str">
        <f t="shared" si="36"/>
        <v>T+94</v>
      </c>
      <c r="CY1230" s="1609" t="str">
        <f t="shared" si="36"/>
        <v>T+95</v>
      </c>
      <c r="CZ1230" s="1609" t="str">
        <f t="shared" si="36"/>
        <v>T+96</v>
      </c>
      <c r="DA1230" s="1609" t="str">
        <f t="shared" si="36"/>
        <v>T+97</v>
      </c>
      <c r="DB1230" s="1609" t="str">
        <f t="shared" si="36"/>
        <v>T+98</v>
      </c>
      <c r="DC1230" s="1609" t="str">
        <f t="shared" si="36"/>
        <v>T+99</v>
      </c>
      <c r="DD1230" s="1609" t="str">
        <f t="shared" si="36"/>
        <v>T+100</v>
      </c>
      <c r="DE1230" s="1609" t="str">
        <f t="shared" si="36"/>
        <v>T+101</v>
      </c>
      <c r="DF1230" s="1609" t="str">
        <f t="shared" si="36"/>
        <v>T+102</v>
      </c>
      <c r="DG1230" s="1609" t="str">
        <f t="shared" si="36"/>
        <v>T+103</v>
      </c>
      <c r="DH1230" s="1609" t="str">
        <f t="shared" si="36"/>
        <v>T+104</v>
      </c>
      <c r="DI1230" s="1609" t="str">
        <f t="shared" si="36"/>
        <v>T+105</v>
      </c>
      <c r="DJ1230" s="1609" t="str">
        <f t="shared" si="36"/>
        <v>T+106</v>
      </c>
      <c r="DK1230" s="1609" t="str">
        <f t="shared" si="36"/>
        <v>T+107</v>
      </c>
      <c r="DL1230" s="1609" t="str">
        <f t="shared" si="36"/>
        <v>T+108</v>
      </c>
      <c r="DM1230" s="1609" t="str">
        <f t="shared" si="36"/>
        <v>T+109</v>
      </c>
      <c r="DN1230" s="1609" t="str">
        <f t="shared" si="36"/>
        <v>T+110</v>
      </c>
      <c r="DO1230" s="1609" t="str">
        <f t="shared" si="36"/>
        <v>T+111</v>
      </c>
      <c r="DP1230" s="1609" t="str">
        <f t="shared" si="36"/>
        <v>T+112</v>
      </c>
      <c r="DQ1230" s="1609" t="str">
        <f t="shared" si="36"/>
        <v>T+113</v>
      </c>
      <c r="DR1230" s="1609" t="str">
        <f t="shared" si="36"/>
        <v>T+114</v>
      </c>
      <c r="DS1230" s="1609" t="str">
        <f t="shared" si="36"/>
        <v>T+115</v>
      </c>
      <c r="DT1230" s="1609" t="str">
        <f t="shared" si="36"/>
        <v>T+116</v>
      </c>
      <c r="DU1230" s="1609" t="str">
        <f t="shared" si="36"/>
        <v>T+117</v>
      </c>
      <c r="DV1230" s="1609" t="str">
        <f t="shared" si="36"/>
        <v>T+118</v>
      </c>
      <c r="DW1230" s="1609" t="str">
        <f t="shared" si="36"/>
        <v>T+119</v>
      </c>
      <c r="DX1230" s="1609" t="str">
        <f t="shared" si="36"/>
        <v>T+120</v>
      </c>
      <c r="DY1230" s="1609" t="str">
        <f t="shared" si="36"/>
        <v>T+121</v>
      </c>
      <c r="DZ1230" s="1609" t="str">
        <f t="shared" si="36"/>
        <v>T+122</v>
      </c>
      <c r="EA1230" s="1609" t="str">
        <f t="shared" si="36"/>
        <v>T+123</v>
      </c>
      <c r="EB1230" s="1609" t="str">
        <f t="shared" si="36"/>
        <v>T+124</v>
      </c>
      <c r="EC1230" s="1609" t="str">
        <f t="shared" si="36"/>
        <v>T+125</v>
      </c>
      <c r="ED1230" s="1609" t="str">
        <f t="shared" si="36"/>
        <v>T+126</v>
      </c>
      <c r="EE1230" s="1609" t="str">
        <f t="shared" si="36"/>
        <v>T+127</v>
      </c>
      <c r="EF1230" s="1609" t="str">
        <f t="shared" si="36"/>
        <v>T+128</v>
      </c>
      <c r="EG1230" s="1609" t="str">
        <f t="shared" ref="EG1230:GR1230" si="37">"T+" &amp; (COLUMN(EG1230)-COLUMN($H1230))</f>
        <v>T+129</v>
      </c>
      <c r="EH1230" s="1609" t="str">
        <f t="shared" si="37"/>
        <v>T+130</v>
      </c>
      <c r="EI1230" s="1609" t="str">
        <f t="shared" si="37"/>
        <v>T+131</v>
      </c>
      <c r="EJ1230" s="1609" t="str">
        <f t="shared" si="37"/>
        <v>T+132</v>
      </c>
      <c r="EK1230" s="1609" t="str">
        <f t="shared" si="37"/>
        <v>T+133</v>
      </c>
      <c r="EL1230" s="1609" t="str">
        <f t="shared" si="37"/>
        <v>T+134</v>
      </c>
      <c r="EM1230" s="1609" t="str">
        <f t="shared" si="37"/>
        <v>T+135</v>
      </c>
      <c r="EN1230" s="1609" t="str">
        <f t="shared" si="37"/>
        <v>T+136</v>
      </c>
      <c r="EO1230" s="1609" t="str">
        <f t="shared" si="37"/>
        <v>T+137</v>
      </c>
      <c r="EP1230" s="1609" t="str">
        <f t="shared" si="37"/>
        <v>T+138</v>
      </c>
      <c r="EQ1230" s="1609" t="str">
        <f t="shared" si="37"/>
        <v>T+139</v>
      </c>
      <c r="ER1230" s="1609" t="str">
        <f t="shared" si="37"/>
        <v>T+140</v>
      </c>
      <c r="ES1230" s="1609" t="str">
        <f t="shared" si="37"/>
        <v>T+141</v>
      </c>
      <c r="ET1230" s="1609" t="str">
        <f t="shared" si="37"/>
        <v>T+142</v>
      </c>
      <c r="EU1230" s="1609" t="str">
        <f t="shared" si="37"/>
        <v>T+143</v>
      </c>
      <c r="EV1230" s="1609" t="str">
        <f t="shared" si="37"/>
        <v>T+144</v>
      </c>
      <c r="EW1230" s="1609" t="str">
        <f t="shared" si="37"/>
        <v>T+145</v>
      </c>
      <c r="EX1230" s="1609" t="str">
        <f t="shared" si="37"/>
        <v>T+146</v>
      </c>
      <c r="EY1230" s="1609" t="str">
        <f t="shared" si="37"/>
        <v>T+147</v>
      </c>
      <c r="EZ1230" s="1609" t="str">
        <f t="shared" si="37"/>
        <v>T+148</v>
      </c>
      <c r="FA1230" s="1609" t="str">
        <f t="shared" si="37"/>
        <v>T+149</v>
      </c>
      <c r="FB1230" s="1609" t="str">
        <f t="shared" si="37"/>
        <v>T+150</v>
      </c>
      <c r="FC1230" s="1609" t="str">
        <f t="shared" si="37"/>
        <v>T+151</v>
      </c>
      <c r="FD1230" s="1609" t="str">
        <f t="shared" si="37"/>
        <v>T+152</v>
      </c>
      <c r="FE1230" s="1609" t="str">
        <f t="shared" si="37"/>
        <v>T+153</v>
      </c>
      <c r="FF1230" s="1609" t="str">
        <f t="shared" si="37"/>
        <v>T+154</v>
      </c>
      <c r="FG1230" s="1609" t="str">
        <f t="shared" si="37"/>
        <v>T+155</v>
      </c>
      <c r="FH1230" s="1609" t="str">
        <f t="shared" si="37"/>
        <v>T+156</v>
      </c>
      <c r="FI1230" s="1609" t="str">
        <f t="shared" si="37"/>
        <v>T+157</v>
      </c>
      <c r="FJ1230" s="1609" t="str">
        <f t="shared" si="37"/>
        <v>T+158</v>
      </c>
      <c r="FK1230" s="1609" t="str">
        <f t="shared" si="37"/>
        <v>T+159</v>
      </c>
      <c r="FL1230" s="1609" t="str">
        <f t="shared" si="37"/>
        <v>T+160</v>
      </c>
      <c r="FM1230" s="1609" t="str">
        <f t="shared" si="37"/>
        <v>T+161</v>
      </c>
      <c r="FN1230" s="1609" t="str">
        <f t="shared" si="37"/>
        <v>T+162</v>
      </c>
      <c r="FO1230" s="1609" t="str">
        <f t="shared" si="37"/>
        <v>T+163</v>
      </c>
      <c r="FP1230" s="1609" t="str">
        <f t="shared" si="37"/>
        <v>T+164</v>
      </c>
      <c r="FQ1230" s="1609" t="str">
        <f t="shared" si="37"/>
        <v>T+165</v>
      </c>
      <c r="FR1230" s="1609" t="str">
        <f t="shared" si="37"/>
        <v>T+166</v>
      </c>
      <c r="FS1230" s="1609" t="str">
        <f t="shared" si="37"/>
        <v>T+167</v>
      </c>
      <c r="FT1230" s="1609" t="str">
        <f t="shared" si="37"/>
        <v>T+168</v>
      </c>
      <c r="FU1230" s="1609" t="str">
        <f t="shared" si="37"/>
        <v>T+169</v>
      </c>
      <c r="FV1230" s="1609" t="str">
        <f t="shared" si="37"/>
        <v>T+170</v>
      </c>
      <c r="FW1230" s="1609" t="str">
        <f t="shared" si="37"/>
        <v>T+171</v>
      </c>
      <c r="FX1230" s="1609" t="str">
        <f t="shared" si="37"/>
        <v>T+172</v>
      </c>
      <c r="FY1230" s="1609" t="str">
        <f t="shared" si="37"/>
        <v>T+173</v>
      </c>
      <c r="FZ1230" s="1609" t="str">
        <f t="shared" si="37"/>
        <v>T+174</v>
      </c>
      <c r="GA1230" s="1609" t="str">
        <f t="shared" si="37"/>
        <v>T+175</v>
      </c>
      <c r="GB1230" s="1609" t="str">
        <f t="shared" si="37"/>
        <v>T+176</v>
      </c>
      <c r="GC1230" s="1609" t="str">
        <f t="shared" si="37"/>
        <v>T+177</v>
      </c>
      <c r="GD1230" s="1609" t="str">
        <f t="shared" si="37"/>
        <v>T+178</v>
      </c>
      <c r="GE1230" s="1609" t="str">
        <f t="shared" si="37"/>
        <v>T+179</v>
      </c>
      <c r="GF1230" s="1609" t="str">
        <f t="shared" si="37"/>
        <v>T+180</v>
      </c>
      <c r="GG1230" s="1609" t="str">
        <f t="shared" si="37"/>
        <v>T+181</v>
      </c>
      <c r="GH1230" s="1609" t="str">
        <f t="shared" si="37"/>
        <v>T+182</v>
      </c>
      <c r="GI1230" s="1609" t="str">
        <f t="shared" si="37"/>
        <v>T+183</v>
      </c>
      <c r="GJ1230" s="1609" t="str">
        <f t="shared" si="37"/>
        <v>T+184</v>
      </c>
      <c r="GK1230" s="1609" t="str">
        <f t="shared" si="37"/>
        <v>T+185</v>
      </c>
      <c r="GL1230" s="1609" t="str">
        <f t="shared" si="37"/>
        <v>T+186</v>
      </c>
      <c r="GM1230" s="1609" t="str">
        <f t="shared" si="37"/>
        <v>T+187</v>
      </c>
      <c r="GN1230" s="1609" t="str">
        <f t="shared" si="37"/>
        <v>T+188</v>
      </c>
      <c r="GO1230" s="1609" t="str">
        <f t="shared" si="37"/>
        <v>T+189</v>
      </c>
      <c r="GP1230" s="1609" t="str">
        <f t="shared" si="37"/>
        <v>T+190</v>
      </c>
      <c r="GQ1230" s="1609" t="str">
        <f t="shared" si="37"/>
        <v>T+191</v>
      </c>
      <c r="GR1230" s="1609" t="str">
        <f t="shared" si="37"/>
        <v>T+192</v>
      </c>
      <c r="GS1230" s="1609" t="str">
        <f t="shared" ref="GS1230:JD1230" si="38">"T+" &amp; (COLUMN(GS1230)-COLUMN($H1230))</f>
        <v>T+193</v>
      </c>
      <c r="GT1230" s="1609" t="str">
        <f t="shared" si="38"/>
        <v>T+194</v>
      </c>
      <c r="GU1230" s="1609" t="str">
        <f t="shared" si="38"/>
        <v>T+195</v>
      </c>
      <c r="GV1230" s="1609" t="str">
        <f t="shared" si="38"/>
        <v>T+196</v>
      </c>
      <c r="GW1230" s="1609" t="str">
        <f t="shared" si="38"/>
        <v>T+197</v>
      </c>
      <c r="GX1230" s="1609" t="str">
        <f t="shared" si="38"/>
        <v>T+198</v>
      </c>
      <c r="GY1230" s="1609" t="str">
        <f t="shared" si="38"/>
        <v>T+199</v>
      </c>
      <c r="GZ1230" s="1609" t="str">
        <f t="shared" si="38"/>
        <v>T+200</v>
      </c>
      <c r="HA1230" s="1609" t="str">
        <f t="shared" si="38"/>
        <v>T+201</v>
      </c>
      <c r="HB1230" s="1609" t="str">
        <f t="shared" si="38"/>
        <v>T+202</v>
      </c>
      <c r="HC1230" s="1609" t="str">
        <f t="shared" si="38"/>
        <v>T+203</v>
      </c>
      <c r="HD1230" s="1609" t="str">
        <f t="shared" si="38"/>
        <v>T+204</v>
      </c>
      <c r="HE1230" s="1609" t="str">
        <f t="shared" si="38"/>
        <v>T+205</v>
      </c>
      <c r="HF1230" s="1609" t="str">
        <f t="shared" si="38"/>
        <v>T+206</v>
      </c>
      <c r="HG1230" s="1609" t="str">
        <f t="shared" si="38"/>
        <v>T+207</v>
      </c>
      <c r="HH1230" s="1609" t="str">
        <f t="shared" si="38"/>
        <v>T+208</v>
      </c>
      <c r="HI1230" s="1609" t="str">
        <f t="shared" si="38"/>
        <v>T+209</v>
      </c>
      <c r="HJ1230" s="1609" t="str">
        <f t="shared" si="38"/>
        <v>T+210</v>
      </c>
      <c r="HK1230" s="1609" t="str">
        <f t="shared" si="38"/>
        <v>T+211</v>
      </c>
      <c r="HL1230" s="1609" t="str">
        <f t="shared" si="38"/>
        <v>T+212</v>
      </c>
      <c r="HM1230" s="1609" t="str">
        <f t="shared" si="38"/>
        <v>T+213</v>
      </c>
      <c r="HN1230" s="1609" t="str">
        <f t="shared" si="38"/>
        <v>T+214</v>
      </c>
      <c r="HO1230" s="1609" t="str">
        <f t="shared" si="38"/>
        <v>T+215</v>
      </c>
      <c r="HP1230" s="1609" t="str">
        <f t="shared" si="38"/>
        <v>T+216</v>
      </c>
      <c r="HQ1230" s="1609" t="str">
        <f t="shared" si="38"/>
        <v>T+217</v>
      </c>
      <c r="HR1230" s="1609" t="str">
        <f t="shared" si="38"/>
        <v>T+218</v>
      </c>
      <c r="HS1230" s="1609" t="str">
        <f t="shared" si="38"/>
        <v>T+219</v>
      </c>
      <c r="HT1230" s="1609" t="str">
        <f t="shared" si="38"/>
        <v>T+220</v>
      </c>
      <c r="HU1230" s="1609" t="str">
        <f t="shared" si="38"/>
        <v>T+221</v>
      </c>
      <c r="HV1230" s="1609" t="str">
        <f t="shared" si="38"/>
        <v>T+222</v>
      </c>
      <c r="HW1230" s="1609" t="str">
        <f t="shared" si="38"/>
        <v>T+223</v>
      </c>
      <c r="HX1230" s="1609" t="str">
        <f t="shared" si="38"/>
        <v>T+224</v>
      </c>
      <c r="HY1230" s="1609" t="str">
        <f t="shared" si="38"/>
        <v>T+225</v>
      </c>
      <c r="HZ1230" s="1609" t="str">
        <f t="shared" si="38"/>
        <v>T+226</v>
      </c>
      <c r="IA1230" s="1609" t="str">
        <f t="shared" si="38"/>
        <v>T+227</v>
      </c>
      <c r="IB1230" s="1609" t="str">
        <f t="shared" si="38"/>
        <v>T+228</v>
      </c>
      <c r="IC1230" s="1609" t="str">
        <f t="shared" si="38"/>
        <v>T+229</v>
      </c>
      <c r="ID1230" s="1609" t="str">
        <f t="shared" si="38"/>
        <v>T+230</v>
      </c>
      <c r="IE1230" s="1609" t="str">
        <f t="shared" si="38"/>
        <v>T+231</v>
      </c>
      <c r="IF1230" s="1609" t="str">
        <f t="shared" si="38"/>
        <v>T+232</v>
      </c>
      <c r="IG1230" s="1609" t="str">
        <f t="shared" si="38"/>
        <v>T+233</v>
      </c>
      <c r="IH1230" s="1609" t="str">
        <f t="shared" si="38"/>
        <v>T+234</v>
      </c>
      <c r="II1230" s="1609" t="str">
        <f t="shared" si="38"/>
        <v>T+235</v>
      </c>
      <c r="IJ1230" s="1609" t="str">
        <f t="shared" si="38"/>
        <v>T+236</v>
      </c>
      <c r="IK1230" s="1609" t="str">
        <f t="shared" si="38"/>
        <v>T+237</v>
      </c>
      <c r="IL1230" s="1609" t="str">
        <f t="shared" si="38"/>
        <v>T+238</v>
      </c>
      <c r="IM1230" s="1609" t="str">
        <f t="shared" si="38"/>
        <v>T+239</v>
      </c>
      <c r="IN1230" s="1609" t="str">
        <f t="shared" si="38"/>
        <v>T+240</v>
      </c>
      <c r="IO1230" s="1609" t="str">
        <f t="shared" si="38"/>
        <v>T+241</v>
      </c>
      <c r="IP1230" s="1609" t="str">
        <f t="shared" si="38"/>
        <v>T+242</v>
      </c>
      <c r="IQ1230" s="1609" t="str">
        <f t="shared" si="38"/>
        <v>T+243</v>
      </c>
      <c r="IR1230" s="1609" t="str">
        <f t="shared" si="38"/>
        <v>T+244</v>
      </c>
      <c r="IS1230" s="1609" t="str">
        <f t="shared" si="38"/>
        <v>T+245</v>
      </c>
      <c r="IT1230" s="1609" t="str">
        <f t="shared" si="38"/>
        <v>T+246</v>
      </c>
      <c r="IU1230" s="1609" t="str">
        <f t="shared" si="38"/>
        <v>T+247</v>
      </c>
      <c r="IV1230" s="1609" t="str">
        <f t="shared" si="38"/>
        <v>T+248</v>
      </c>
      <c r="IW1230" s="1609" t="str">
        <f t="shared" si="38"/>
        <v>T+249</v>
      </c>
      <c r="IX1230" s="1609" t="str">
        <f t="shared" si="38"/>
        <v>T+250</v>
      </c>
      <c r="IY1230" s="1609" t="str">
        <f t="shared" si="38"/>
        <v>T+251</v>
      </c>
      <c r="IZ1230" s="1609" t="str">
        <f t="shared" si="38"/>
        <v>T+252</v>
      </c>
      <c r="JA1230" s="1609" t="str">
        <f t="shared" si="38"/>
        <v>T+253</v>
      </c>
      <c r="JB1230" s="1609" t="str">
        <f t="shared" si="38"/>
        <v>T+254</v>
      </c>
      <c r="JC1230" s="1609" t="str">
        <f t="shared" si="38"/>
        <v>T+255</v>
      </c>
      <c r="JD1230" s="1609" t="str">
        <f t="shared" si="38"/>
        <v>T+256</v>
      </c>
      <c r="JE1230" s="1609" t="str">
        <f t="shared" ref="JE1230:KB1230" si="39">"T+" &amp; (COLUMN(JE1230)-COLUMN($H1230))</f>
        <v>T+257</v>
      </c>
      <c r="JF1230" s="1609" t="str">
        <f t="shared" si="39"/>
        <v>T+258</v>
      </c>
      <c r="JG1230" s="1609" t="str">
        <f t="shared" si="39"/>
        <v>T+259</v>
      </c>
      <c r="JH1230" s="1609" t="str">
        <f t="shared" si="39"/>
        <v>T+260</v>
      </c>
      <c r="JI1230" s="1609" t="str">
        <f t="shared" si="39"/>
        <v>T+261</v>
      </c>
      <c r="JJ1230" s="1609" t="str">
        <f t="shared" si="39"/>
        <v>T+262</v>
      </c>
      <c r="JK1230" s="1609" t="str">
        <f t="shared" si="39"/>
        <v>T+263</v>
      </c>
      <c r="JL1230" s="1609" t="str">
        <f t="shared" si="39"/>
        <v>T+264</v>
      </c>
      <c r="JM1230" s="1609" t="str">
        <f t="shared" si="39"/>
        <v>T+265</v>
      </c>
      <c r="JN1230" s="1609" t="str">
        <f t="shared" si="39"/>
        <v>T+266</v>
      </c>
      <c r="JO1230" s="1609" t="str">
        <f t="shared" si="39"/>
        <v>T+267</v>
      </c>
      <c r="JP1230" s="1609" t="str">
        <f t="shared" si="39"/>
        <v>T+268</v>
      </c>
      <c r="JQ1230" s="1609" t="str">
        <f t="shared" si="39"/>
        <v>T+269</v>
      </c>
      <c r="JR1230" s="1609" t="str">
        <f t="shared" si="39"/>
        <v>T+270</v>
      </c>
      <c r="JS1230" s="1609" t="str">
        <f t="shared" si="39"/>
        <v>T+271</v>
      </c>
      <c r="JT1230" s="1609" t="str">
        <f t="shared" si="39"/>
        <v>T+272</v>
      </c>
      <c r="JU1230" s="1609" t="str">
        <f t="shared" si="39"/>
        <v>T+273</v>
      </c>
      <c r="JV1230" s="1609" t="str">
        <f t="shared" si="39"/>
        <v>T+274</v>
      </c>
      <c r="JW1230" s="1609" t="str">
        <f t="shared" si="39"/>
        <v>T+275</v>
      </c>
      <c r="JX1230" s="1609" t="str">
        <f t="shared" si="39"/>
        <v>T+276</v>
      </c>
      <c r="JY1230" s="1609" t="str">
        <f t="shared" si="39"/>
        <v>T+277</v>
      </c>
      <c r="JZ1230" s="1609" t="str">
        <f t="shared" si="39"/>
        <v>T+278</v>
      </c>
      <c r="KA1230" s="1609" t="str">
        <f t="shared" si="39"/>
        <v>T+279</v>
      </c>
      <c r="KB1230" s="1131" t="str">
        <f t="shared" si="39"/>
        <v>T+280</v>
      </c>
    </row>
    <row r="1231" spans="1:288" ht="15" customHeight="1" x14ac:dyDescent="0.25">
      <c r="B1231" s="1589" t="s">
        <v>231</v>
      </c>
      <c r="C1231" s="1588" t="str" cm="1">
        <f t="array" ref="C1231:C1430" xml:space="preserve"> IF(ISBLANK(TB!C$170:'TB'!C$369), "", TB!C$170:'TB'!C$369)</f>
        <v/>
      </c>
      <c r="D1231" s="1588" t="str" cm="1">
        <f t="array" ref="D1231:D1430" xml:space="preserve"> IF(ISBLANK(TB!D$170:'TB'!D$369), "", TB!D$170:'TB'!D$369)</f>
        <v/>
      </c>
      <c r="E1231" s="1588" t="str" cm="1">
        <f t="array" ref="E1231:E1430" xml:space="preserve"> IF(ISBLANK(TB!G$170:'TB'!G$369), "", TB!G$170:'TB'!G$369)</f>
        <v/>
      </c>
      <c r="F1231" s="1588" t="str" cm="1">
        <f t="array" ref="F1231:F1430" xml:space="preserve"> IF(ISBLANK(TB!I$170:'TB'!I$369), "", TB!I$170:'TB'!I$369)</f>
        <v/>
      </c>
      <c r="G1231" s="1588" t="str" cm="1">
        <f t="array" ref="G1231:G1430" xml:space="preserve"> IF(ISBLANK(TB!J$170:'TB'!J$369), "", TB!J$170:'TB'!J$369)</f>
        <v/>
      </c>
      <c r="H1231" s="21"/>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8"/>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8"/>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c r="GI1231" s="21"/>
      <c r="GJ1231" s="21"/>
      <c r="GK1231" s="21"/>
      <c r="GL1231" s="21"/>
      <c r="GM1231" s="21"/>
      <c r="GN1231" s="21"/>
      <c r="GO1231" s="21"/>
      <c r="GP1231" s="21"/>
      <c r="GQ1231" s="21"/>
      <c r="GR1231" s="21"/>
      <c r="GS1231" s="21"/>
      <c r="GT1231" s="21"/>
      <c r="GU1231" s="21"/>
      <c r="GV1231" s="21"/>
      <c r="GW1231" s="21"/>
      <c r="GX1231" s="21"/>
      <c r="GY1231" s="21"/>
      <c r="GZ1231" s="21"/>
      <c r="HA1231" s="21"/>
      <c r="HB1231" s="21"/>
      <c r="HC1231" s="21"/>
      <c r="HD1231" s="21"/>
      <c r="HE1231" s="21"/>
      <c r="HF1231" s="21"/>
      <c r="HG1231" s="21"/>
      <c r="HH1231" s="21"/>
      <c r="HI1231" s="21"/>
      <c r="HJ1231" s="21"/>
      <c r="HK1231" s="21"/>
      <c r="HL1231" s="21"/>
      <c r="HM1231" s="21"/>
      <c r="HN1231" s="21"/>
      <c r="HO1231" s="21"/>
      <c r="HP1231" s="21"/>
      <c r="HQ1231" s="21"/>
      <c r="HR1231" s="21"/>
      <c r="HS1231" s="21"/>
      <c r="HT1231" s="21"/>
      <c r="HU1231" s="21"/>
      <c r="HV1231" s="21"/>
      <c r="HW1231" s="21"/>
      <c r="HX1231" s="21"/>
      <c r="HY1231" s="21"/>
      <c r="HZ1231" s="21"/>
      <c r="IA1231" s="21"/>
      <c r="IB1231" s="21"/>
      <c r="IC1231" s="21"/>
      <c r="ID1231" s="21"/>
      <c r="IE1231" s="21"/>
      <c r="IF1231" s="21"/>
      <c r="IG1231" s="21"/>
      <c r="IH1231" s="21"/>
      <c r="II1231" s="21"/>
      <c r="IJ1231" s="21"/>
      <c r="IK1231" s="21"/>
      <c r="IL1231" s="21"/>
      <c r="IM1231" s="21"/>
      <c r="IN1231" s="21"/>
      <c r="IO1231" s="21"/>
      <c r="IP1231" s="21"/>
      <c r="IQ1231" s="21"/>
      <c r="IR1231" s="21"/>
      <c r="IS1231" s="21"/>
      <c r="IT1231" s="21"/>
      <c r="IU1231" s="21"/>
      <c r="IV1231" s="21"/>
      <c r="IW1231" s="21"/>
      <c r="IX1231" s="21"/>
      <c r="IY1231" s="21"/>
      <c r="IZ1231" s="21"/>
      <c r="JA1231" s="21"/>
      <c r="JB1231" s="21"/>
      <c r="JC1231" s="21"/>
      <c r="JD1231" s="21"/>
      <c r="JE1231" s="21"/>
      <c r="JF1231" s="21"/>
      <c r="JG1231" s="28"/>
      <c r="JH1231" s="21"/>
      <c r="JI1231" s="21"/>
      <c r="JJ1231" s="21"/>
      <c r="JK1231" s="21"/>
      <c r="JL1231" s="21"/>
      <c r="JM1231" s="21"/>
      <c r="JN1231" s="21"/>
      <c r="JO1231" s="21"/>
      <c r="JP1231" s="21"/>
      <c r="JQ1231" s="21"/>
      <c r="JR1231" s="21"/>
      <c r="JS1231" s="21"/>
      <c r="JT1231" s="21"/>
      <c r="JU1231" s="21"/>
      <c r="JV1231" s="21"/>
      <c r="JW1231" s="21"/>
      <c r="JX1231" s="21"/>
      <c r="JY1231" s="21"/>
      <c r="JZ1231" s="21"/>
      <c r="KA1231" s="21"/>
      <c r="KB1231" s="28"/>
    </row>
    <row r="1232" spans="1:288" ht="15" customHeight="1" x14ac:dyDescent="0.25">
      <c r="B1232" s="1590" t="s">
        <v>232</v>
      </c>
      <c r="C1232" s="1588" t="str">
        <v/>
      </c>
      <c r="D1232" s="1588" t="str">
        <v/>
      </c>
      <c r="E1232" s="1588" t="str">
        <v/>
      </c>
      <c r="F1232" s="1588" t="str">
        <v/>
      </c>
      <c r="G1232" s="1588" t="str">
        <v/>
      </c>
      <c r="H1232" s="21"/>
      <c r="I1232" s="21"/>
      <c r="J1232" s="21"/>
      <c r="K1232" s="21"/>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8"/>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8"/>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c r="GI1232" s="21"/>
      <c r="GJ1232" s="21"/>
      <c r="GK1232" s="21"/>
      <c r="GL1232" s="21"/>
      <c r="GM1232" s="21"/>
      <c r="GN1232" s="21"/>
      <c r="GO1232" s="21"/>
      <c r="GP1232" s="21"/>
      <c r="GQ1232" s="21"/>
      <c r="GR1232" s="21"/>
      <c r="GS1232" s="21"/>
      <c r="GT1232" s="21"/>
      <c r="GU1232" s="21"/>
      <c r="GV1232" s="21"/>
      <c r="GW1232" s="21"/>
      <c r="GX1232" s="21"/>
      <c r="GY1232" s="21"/>
      <c r="GZ1232" s="21"/>
      <c r="HA1232" s="21"/>
      <c r="HB1232" s="21"/>
      <c r="HC1232" s="21"/>
      <c r="HD1232" s="21"/>
      <c r="HE1232" s="21"/>
      <c r="HF1232" s="21"/>
      <c r="HG1232" s="21"/>
      <c r="HH1232" s="21"/>
      <c r="HI1232" s="21"/>
      <c r="HJ1232" s="21"/>
      <c r="HK1232" s="21"/>
      <c r="HL1232" s="21"/>
      <c r="HM1232" s="21"/>
      <c r="HN1232" s="21"/>
      <c r="HO1232" s="21"/>
      <c r="HP1232" s="21"/>
      <c r="HQ1232" s="21"/>
      <c r="HR1232" s="21"/>
      <c r="HS1232" s="21"/>
      <c r="HT1232" s="21"/>
      <c r="HU1232" s="21"/>
      <c r="HV1232" s="21"/>
      <c r="HW1232" s="21"/>
      <c r="HX1232" s="21"/>
      <c r="HY1232" s="21"/>
      <c r="HZ1232" s="21"/>
      <c r="IA1232" s="21"/>
      <c r="IB1232" s="21"/>
      <c r="IC1232" s="21"/>
      <c r="ID1232" s="21"/>
      <c r="IE1232" s="21"/>
      <c r="IF1232" s="21"/>
      <c r="IG1232" s="21"/>
      <c r="IH1232" s="21"/>
      <c r="II1232" s="21"/>
      <c r="IJ1232" s="21"/>
      <c r="IK1232" s="21"/>
      <c r="IL1232" s="21"/>
      <c r="IM1232" s="21"/>
      <c r="IN1232" s="21"/>
      <c r="IO1232" s="21"/>
      <c r="IP1232" s="21"/>
      <c r="IQ1232" s="21"/>
      <c r="IR1232" s="21"/>
      <c r="IS1232" s="21"/>
      <c r="IT1232" s="21"/>
      <c r="IU1232" s="21"/>
      <c r="IV1232" s="21"/>
      <c r="IW1232" s="21"/>
      <c r="IX1232" s="21"/>
      <c r="IY1232" s="21"/>
      <c r="IZ1232" s="21"/>
      <c r="JA1232" s="21"/>
      <c r="JB1232" s="21"/>
      <c r="JC1232" s="21"/>
      <c r="JD1232" s="21"/>
      <c r="JE1232" s="21"/>
      <c r="JF1232" s="21"/>
      <c r="JG1232" s="28"/>
      <c r="JH1232" s="21"/>
      <c r="JI1232" s="21"/>
      <c r="JJ1232" s="21"/>
      <c r="JK1232" s="21"/>
      <c r="JL1232" s="21"/>
      <c r="JM1232" s="21"/>
      <c r="JN1232" s="21"/>
      <c r="JO1232" s="21"/>
      <c r="JP1232" s="21"/>
      <c r="JQ1232" s="21"/>
      <c r="JR1232" s="21"/>
      <c r="JS1232" s="21"/>
      <c r="JT1232" s="21"/>
      <c r="JU1232" s="21"/>
      <c r="JV1232" s="21"/>
      <c r="JW1232" s="21"/>
      <c r="JX1232" s="21"/>
      <c r="JY1232" s="21"/>
      <c r="JZ1232" s="21"/>
      <c r="KA1232" s="21"/>
      <c r="KB1232" s="28"/>
    </row>
    <row r="1233" spans="2:288" ht="15" customHeight="1" x14ac:dyDescent="0.25">
      <c r="B1233" s="1590" t="s">
        <v>233</v>
      </c>
      <c r="C1233" s="1588" t="str">
        <v/>
      </c>
      <c r="D1233" s="1588" t="str">
        <v/>
      </c>
      <c r="E1233" s="1588" t="str">
        <v/>
      </c>
      <c r="F1233" s="1588" t="str">
        <v/>
      </c>
      <c r="G1233" s="1588" t="str">
        <v/>
      </c>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8"/>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8"/>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c r="GI1233" s="21"/>
      <c r="GJ1233" s="21"/>
      <c r="GK1233" s="21"/>
      <c r="GL1233" s="21"/>
      <c r="GM1233" s="21"/>
      <c r="GN1233" s="21"/>
      <c r="GO1233" s="21"/>
      <c r="GP1233" s="21"/>
      <c r="GQ1233" s="21"/>
      <c r="GR1233" s="21"/>
      <c r="GS1233" s="21"/>
      <c r="GT1233" s="21"/>
      <c r="GU1233" s="21"/>
      <c r="GV1233" s="21"/>
      <c r="GW1233" s="21"/>
      <c r="GX1233" s="21"/>
      <c r="GY1233" s="21"/>
      <c r="GZ1233" s="21"/>
      <c r="HA1233" s="21"/>
      <c r="HB1233" s="21"/>
      <c r="HC1233" s="21"/>
      <c r="HD1233" s="21"/>
      <c r="HE1233" s="21"/>
      <c r="HF1233" s="21"/>
      <c r="HG1233" s="21"/>
      <c r="HH1233" s="21"/>
      <c r="HI1233" s="21"/>
      <c r="HJ1233" s="21"/>
      <c r="HK1233" s="21"/>
      <c r="HL1233" s="21"/>
      <c r="HM1233" s="21"/>
      <c r="HN1233" s="21"/>
      <c r="HO1233" s="21"/>
      <c r="HP1233" s="21"/>
      <c r="HQ1233" s="21"/>
      <c r="HR1233" s="21"/>
      <c r="HS1233" s="21"/>
      <c r="HT1233" s="21"/>
      <c r="HU1233" s="21"/>
      <c r="HV1233" s="21"/>
      <c r="HW1233" s="21"/>
      <c r="HX1233" s="21"/>
      <c r="HY1233" s="21"/>
      <c r="HZ1233" s="21"/>
      <c r="IA1233" s="21"/>
      <c r="IB1233" s="21"/>
      <c r="IC1233" s="21"/>
      <c r="ID1233" s="21"/>
      <c r="IE1233" s="21"/>
      <c r="IF1233" s="21"/>
      <c r="IG1233" s="21"/>
      <c r="IH1233" s="21"/>
      <c r="II1233" s="21"/>
      <c r="IJ1233" s="21"/>
      <c r="IK1233" s="21"/>
      <c r="IL1233" s="21"/>
      <c r="IM1233" s="21"/>
      <c r="IN1233" s="21"/>
      <c r="IO1233" s="21"/>
      <c r="IP1233" s="21"/>
      <c r="IQ1233" s="21"/>
      <c r="IR1233" s="21"/>
      <c r="IS1233" s="21"/>
      <c r="IT1233" s="21"/>
      <c r="IU1233" s="21"/>
      <c r="IV1233" s="21"/>
      <c r="IW1233" s="21"/>
      <c r="IX1233" s="21"/>
      <c r="IY1233" s="21"/>
      <c r="IZ1233" s="21"/>
      <c r="JA1233" s="21"/>
      <c r="JB1233" s="21"/>
      <c r="JC1233" s="21"/>
      <c r="JD1233" s="21"/>
      <c r="JE1233" s="21"/>
      <c r="JF1233" s="21"/>
      <c r="JG1233" s="28"/>
      <c r="JH1233" s="21"/>
      <c r="JI1233" s="21"/>
      <c r="JJ1233" s="21"/>
      <c r="JK1233" s="21"/>
      <c r="JL1233" s="21"/>
      <c r="JM1233" s="21"/>
      <c r="JN1233" s="21"/>
      <c r="JO1233" s="21"/>
      <c r="JP1233" s="21"/>
      <c r="JQ1233" s="21"/>
      <c r="JR1233" s="21"/>
      <c r="JS1233" s="21"/>
      <c r="JT1233" s="21"/>
      <c r="JU1233" s="21"/>
      <c r="JV1233" s="21"/>
      <c r="JW1233" s="21"/>
      <c r="JX1233" s="21"/>
      <c r="JY1233" s="21"/>
      <c r="JZ1233" s="21"/>
      <c r="KA1233" s="21"/>
      <c r="KB1233" s="28"/>
    </row>
    <row r="1234" spans="2:288" ht="15" customHeight="1" x14ac:dyDescent="0.25">
      <c r="B1234" s="1590" t="s">
        <v>234</v>
      </c>
      <c r="C1234" s="1588" t="str">
        <v/>
      </c>
      <c r="D1234" s="1588" t="str">
        <v/>
      </c>
      <c r="E1234" s="1588" t="str">
        <v/>
      </c>
      <c r="F1234" s="1588" t="str">
        <v/>
      </c>
      <c r="G1234" s="1588" t="str">
        <v/>
      </c>
      <c r="H1234" s="21"/>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8"/>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8"/>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c r="GI1234" s="21"/>
      <c r="GJ1234" s="21"/>
      <c r="GK1234" s="21"/>
      <c r="GL1234" s="21"/>
      <c r="GM1234" s="21"/>
      <c r="GN1234" s="21"/>
      <c r="GO1234" s="21"/>
      <c r="GP1234" s="21"/>
      <c r="GQ1234" s="21"/>
      <c r="GR1234" s="21"/>
      <c r="GS1234" s="21"/>
      <c r="GT1234" s="21"/>
      <c r="GU1234" s="21"/>
      <c r="GV1234" s="21"/>
      <c r="GW1234" s="21"/>
      <c r="GX1234" s="21"/>
      <c r="GY1234" s="21"/>
      <c r="GZ1234" s="21"/>
      <c r="HA1234" s="21"/>
      <c r="HB1234" s="21"/>
      <c r="HC1234" s="21"/>
      <c r="HD1234" s="21"/>
      <c r="HE1234" s="21"/>
      <c r="HF1234" s="21"/>
      <c r="HG1234" s="21"/>
      <c r="HH1234" s="21"/>
      <c r="HI1234" s="21"/>
      <c r="HJ1234" s="21"/>
      <c r="HK1234" s="21"/>
      <c r="HL1234" s="21"/>
      <c r="HM1234" s="21"/>
      <c r="HN1234" s="21"/>
      <c r="HO1234" s="21"/>
      <c r="HP1234" s="21"/>
      <c r="HQ1234" s="21"/>
      <c r="HR1234" s="21"/>
      <c r="HS1234" s="21"/>
      <c r="HT1234" s="21"/>
      <c r="HU1234" s="21"/>
      <c r="HV1234" s="21"/>
      <c r="HW1234" s="21"/>
      <c r="HX1234" s="21"/>
      <c r="HY1234" s="21"/>
      <c r="HZ1234" s="21"/>
      <c r="IA1234" s="21"/>
      <c r="IB1234" s="21"/>
      <c r="IC1234" s="21"/>
      <c r="ID1234" s="21"/>
      <c r="IE1234" s="21"/>
      <c r="IF1234" s="21"/>
      <c r="IG1234" s="21"/>
      <c r="IH1234" s="21"/>
      <c r="II1234" s="21"/>
      <c r="IJ1234" s="21"/>
      <c r="IK1234" s="21"/>
      <c r="IL1234" s="21"/>
      <c r="IM1234" s="21"/>
      <c r="IN1234" s="21"/>
      <c r="IO1234" s="21"/>
      <c r="IP1234" s="21"/>
      <c r="IQ1234" s="21"/>
      <c r="IR1234" s="21"/>
      <c r="IS1234" s="21"/>
      <c r="IT1234" s="21"/>
      <c r="IU1234" s="21"/>
      <c r="IV1234" s="21"/>
      <c r="IW1234" s="21"/>
      <c r="IX1234" s="21"/>
      <c r="IY1234" s="21"/>
      <c r="IZ1234" s="21"/>
      <c r="JA1234" s="21"/>
      <c r="JB1234" s="21"/>
      <c r="JC1234" s="21"/>
      <c r="JD1234" s="21"/>
      <c r="JE1234" s="21"/>
      <c r="JF1234" s="21"/>
      <c r="JG1234" s="28"/>
      <c r="JH1234" s="21"/>
      <c r="JI1234" s="21"/>
      <c r="JJ1234" s="21"/>
      <c r="JK1234" s="21"/>
      <c r="JL1234" s="21"/>
      <c r="JM1234" s="21"/>
      <c r="JN1234" s="21"/>
      <c r="JO1234" s="21"/>
      <c r="JP1234" s="21"/>
      <c r="JQ1234" s="21"/>
      <c r="JR1234" s="21"/>
      <c r="JS1234" s="21"/>
      <c r="JT1234" s="21"/>
      <c r="JU1234" s="21"/>
      <c r="JV1234" s="21"/>
      <c r="JW1234" s="21"/>
      <c r="JX1234" s="21"/>
      <c r="JY1234" s="21"/>
      <c r="JZ1234" s="21"/>
      <c r="KA1234" s="21"/>
      <c r="KB1234" s="28"/>
    </row>
    <row r="1235" spans="2:288" ht="15" customHeight="1" x14ac:dyDescent="0.25">
      <c r="B1235" s="1590" t="s">
        <v>235</v>
      </c>
      <c r="C1235" s="1588" t="str">
        <v/>
      </c>
      <c r="D1235" s="1588" t="str">
        <v/>
      </c>
      <c r="E1235" s="1588" t="str">
        <v/>
      </c>
      <c r="F1235" s="1588" t="str">
        <v/>
      </c>
      <c r="G1235" s="1588" t="str">
        <v/>
      </c>
      <c r="H1235" s="21"/>
      <c r="I1235" s="21"/>
      <c r="J1235" s="21"/>
      <c r="K1235" s="21"/>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8"/>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8"/>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c r="GI1235" s="21"/>
      <c r="GJ1235" s="21"/>
      <c r="GK1235" s="21"/>
      <c r="GL1235" s="21"/>
      <c r="GM1235" s="21"/>
      <c r="GN1235" s="21"/>
      <c r="GO1235" s="21"/>
      <c r="GP1235" s="21"/>
      <c r="GQ1235" s="21"/>
      <c r="GR1235" s="21"/>
      <c r="GS1235" s="21"/>
      <c r="GT1235" s="21"/>
      <c r="GU1235" s="21"/>
      <c r="GV1235" s="21"/>
      <c r="GW1235" s="21"/>
      <c r="GX1235" s="21"/>
      <c r="GY1235" s="21"/>
      <c r="GZ1235" s="21"/>
      <c r="HA1235" s="21"/>
      <c r="HB1235" s="21"/>
      <c r="HC1235" s="21"/>
      <c r="HD1235" s="21"/>
      <c r="HE1235" s="21"/>
      <c r="HF1235" s="21"/>
      <c r="HG1235" s="21"/>
      <c r="HH1235" s="21"/>
      <c r="HI1235" s="21"/>
      <c r="HJ1235" s="21"/>
      <c r="HK1235" s="21"/>
      <c r="HL1235" s="21"/>
      <c r="HM1235" s="21"/>
      <c r="HN1235" s="21"/>
      <c r="HO1235" s="21"/>
      <c r="HP1235" s="21"/>
      <c r="HQ1235" s="21"/>
      <c r="HR1235" s="21"/>
      <c r="HS1235" s="21"/>
      <c r="HT1235" s="21"/>
      <c r="HU1235" s="21"/>
      <c r="HV1235" s="21"/>
      <c r="HW1235" s="21"/>
      <c r="HX1235" s="21"/>
      <c r="HY1235" s="21"/>
      <c r="HZ1235" s="21"/>
      <c r="IA1235" s="21"/>
      <c r="IB1235" s="21"/>
      <c r="IC1235" s="21"/>
      <c r="ID1235" s="21"/>
      <c r="IE1235" s="21"/>
      <c r="IF1235" s="21"/>
      <c r="IG1235" s="21"/>
      <c r="IH1235" s="21"/>
      <c r="II1235" s="21"/>
      <c r="IJ1235" s="21"/>
      <c r="IK1235" s="21"/>
      <c r="IL1235" s="21"/>
      <c r="IM1235" s="21"/>
      <c r="IN1235" s="21"/>
      <c r="IO1235" s="21"/>
      <c r="IP1235" s="21"/>
      <c r="IQ1235" s="21"/>
      <c r="IR1235" s="21"/>
      <c r="IS1235" s="21"/>
      <c r="IT1235" s="21"/>
      <c r="IU1235" s="21"/>
      <c r="IV1235" s="21"/>
      <c r="IW1235" s="21"/>
      <c r="IX1235" s="21"/>
      <c r="IY1235" s="21"/>
      <c r="IZ1235" s="21"/>
      <c r="JA1235" s="21"/>
      <c r="JB1235" s="21"/>
      <c r="JC1235" s="21"/>
      <c r="JD1235" s="21"/>
      <c r="JE1235" s="21"/>
      <c r="JF1235" s="21"/>
      <c r="JG1235" s="28"/>
      <c r="JH1235" s="21"/>
      <c r="JI1235" s="21"/>
      <c r="JJ1235" s="21"/>
      <c r="JK1235" s="21"/>
      <c r="JL1235" s="21"/>
      <c r="JM1235" s="21"/>
      <c r="JN1235" s="21"/>
      <c r="JO1235" s="21"/>
      <c r="JP1235" s="21"/>
      <c r="JQ1235" s="21"/>
      <c r="JR1235" s="21"/>
      <c r="JS1235" s="21"/>
      <c r="JT1235" s="21"/>
      <c r="JU1235" s="21"/>
      <c r="JV1235" s="21"/>
      <c r="JW1235" s="21"/>
      <c r="JX1235" s="21"/>
      <c r="JY1235" s="21"/>
      <c r="JZ1235" s="21"/>
      <c r="KA1235" s="21"/>
      <c r="KB1235" s="28"/>
    </row>
    <row r="1236" spans="2:288" ht="15" customHeight="1" x14ac:dyDescent="0.25">
      <c r="B1236" s="1590" t="s">
        <v>236</v>
      </c>
      <c r="C1236" s="1588" t="str">
        <v/>
      </c>
      <c r="D1236" s="1588" t="str">
        <v/>
      </c>
      <c r="E1236" s="1588" t="str">
        <v/>
      </c>
      <c r="F1236" s="1588" t="str">
        <v/>
      </c>
      <c r="G1236" s="1588" t="str">
        <v/>
      </c>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8"/>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8"/>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c r="GI1236" s="21"/>
      <c r="GJ1236" s="21"/>
      <c r="GK1236" s="21"/>
      <c r="GL1236" s="21"/>
      <c r="GM1236" s="21"/>
      <c r="GN1236" s="21"/>
      <c r="GO1236" s="21"/>
      <c r="GP1236" s="21"/>
      <c r="GQ1236" s="21"/>
      <c r="GR1236" s="21"/>
      <c r="GS1236" s="21"/>
      <c r="GT1236" s="21"/>
      <c r="GU1236" s="21"/>
      <c r="GV1236" s="21"/>
      <c r="GW1236" s="21"/>
      <c r="GX1236" s="21"/>
      <c r="GY1236" s="21"/>
      <c r="GZ1236" s="21"/>
      <c r="HA1236" s="21"/>
      <c r="HB1236" s="21"/>
      <c r="HC1236" s="21"/>
      <c r="HD1236" s="21"/>
      <c r="HE1236" s="21"/>
      <c r="HF1236" s="21"/>
      <c r="HG1236" s="21"/>
      <c r="HH1236" s="21"/>
      <c r="HI1236" s="21"/>
      <c r="HJ1236" s="21"/>
      <c r="HK1236" s="21"/>
      <c r="HL1236" s="21"/>
      <c r="HM1236" s="21"/>
      <c r="HN1236" s="21"/>
      <c r="HO1236" s="21"/>
      <c r="HP1236" s="21"/>
      <c r="HQ1236" s="21"/>
      <c r="HR1236" s="21"/>
      <c r="HS1236" s="21"/>
      <c r="HT1236" s="21"/>
      <c r="HU1236" s="21"/>
      <c r="HV1236" s="21"/>
      <c r="HW1236" s="21"/>
      <c r="HX1236" s="21"/>
      <c r="HY1236" s="21"/>
      <c r="HZ1236" s="21"/>
      <c r="IA1236" s="21"/>
      <c r="IB1236" s="21"/>
      <c r="IC1236" s="21"/>
      <c r="ID1236" s="21"/>
      <c r="IE1236" s="21"/>
      <c r="IF1236" s="21"/>
      <c r="IG1236" s="21"/>
      <c r="IH1236" s="21"/>
      <c r="II1236" s="21"/>
      <c r="IJ1236" s="21"/>
      <c r="IK1236" s="21"/>
      <c r="IL1236" s="21"/>
      <c r="IM1236" s="21"/>
      <c r="IN1236" s="21"/>
      <c r="IO1236" s="21"/>
      <c r="IP1236" s="21"/>
      <c r="IQ1236" s="21"/>
      <c r="IR1236" s="21"/>
      <c r="IS1236" s="21"/>
      <c r="IT1236" s="21"/>
      <c r="IU1236" s="21"/>
      <c r="IV1236" s="21"/>
      <c r="IW1236" s="21"/>
      <c r="IX1236" s="21"/>
      <c r="IY1236" s="21"/>
      <c r="IZ1236" s="21"/>
      <c r="JA1236" s="21"/>
      <c r="JB1236" s="21"/>
      <c r="JC1236" s="21"/>
      <c r="JD1236" s="21"/>
      <c r="JE1236" s="21"/>
      <c r="JF1236" s="21"/>
      <c r="JG1236" s="28"/>
      <c r="JH1236" s="21"/>
      <c r="JI1236" s="21"/>
      <c r="JJ1236" s="21"/>
      <c r="JK1236" s="21"/>
      <c r="JL1236" s="21"/>
      <c r="JM1236" s="21"/>
      <c r="JN1236" s="21"/>
      <c r="JO1236" s="21"/>
      <c r="JP1236" s="21"/>
      <c r="JQ1236" s="21"/>
      <c r="JR1236" s="21"/>
      <c r="JS1236" s="21"/>
      <c r="JT1236" s="21"/>
      <c r="JU1236" s="21"/>
      <c r="JV1236" s="21"/>
      <c r="JW1236" s="21"/>
      <c r="JX1236" s="21"/>
      <c r="JY1236" s="21"/>
      <c r="JZ1236" s="21"/>
      <c r="KA1236" s="21"/>
      <c r="KB1236" s="28"/>
    </row>
    <row r="1237" spans="2:288" ht="15" customHeight="1" x14ac:dyDescent="0.25">
      <c r="B1237" s="1590" t="s">
        <v>237</v>
      </c>
      <c r="C1237" s="1588" t="str">
        <v/>
      </c>
      <c r="D1237" s="1588" t="str">
        <v/>
      </c>
      <c r="E1237" s="1588" t="str">
        <v/>
      </c>
      <c r="F1237" s="1588" t="str">
        <v/>
      </c>
      <c r="G1237" s="1588" t="str">
        <v/>
      </c>
      <c r="H1237" s="21"/>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8"/>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8"/>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c r="GI1237" s="21"/>
      <c r="GJ1237" s="21"/>
      <c r="GK1237" s="21"/>
      <c r="GL1237" s="21"/>
      <c r="GM1237" s="21"/>
      <c r="GN1237" s="21"/>
      <c r="GO1237" s="21"/>
      <c r="GP1237" s="21"/>
      <c r="GQ1237" s="21"/>
      <c r="GR1237" s="21"/>
      <c r="GS1237" s="21"/>
      <c r="GT1237" s="21"/>
      <c r="GU1237" s="21"/>
      <c r="GV1237" s="21"/>
      <c r="GW1237" s="21"/>
      <c r="GX1237" s="21"/>
      <c r="GY1237" s="21"/>
      <c r="GZ1237" s="21"/>
      <c r="HA1237" s="21"/>
      <c r="HB1237" s="21"/>
      <c r="HC1237" s="21"/>
      <c r="HD1237" s="21"/>
      <c r="HE1237" s="21"/>
      <c r="HF1237" s="21"/>
      <c r="HG1237" s="21"/>
      <c r="HH1237" s="21"/>
      <c r="HI1237" s="21"/>
      <c r="HJ1237" s="21"/>
      <c r="HK1237" s="21"/>
      <c r="HL1237" s="21"/>
      <c r="HM1237" s="21"/>
      <c r="HN1237" s="21"/>
      <c r="HO1237" s="21"/>
      <c r="HP1237" s="21"/>
      <c r="HQ1237" s="21"/>
      <c r="HR1237" s="21"/>
      <c r="HS1237" s="21"/>
      <c r="HT1237" s="21"/>
      <c r="HU1237" s="21"/>
      <c r="HV1237" s="21"/>
      <c r="HW1237" s="21"/>
      <c r="HX1237" s="21"/>
      <c r="HY1237" s="21"/>
      <c r="HZ1237" s="21"/>
      <c r="IA1237" s="21"/>
      <c r="IB1237" s="21"/>
      <c r="IC1237" s="21"/>
      <c r="ID1237" s="21"/>
      <c r="IE1237" s="21"/>
      <c r="IF1237" s="21"/>
      <c r="IG1237" s="21"/>
      <c r="IH1237" s="21"/>
      <c r="II1237" s="21"/>
      <c r="IJ1237" s="21"/>
      <c r="IK1237" s="21"/>
      <c r="IL1237" s="21"/>
      <c r="IM1237" s="21"/>
      <c r="IN1237" s="21"/>
      <c r="IO1237" s="21"/>
      <c r="IP1237" s="21"/>
      <c r="IQ1237" s="21"/>
      <c r="IR1237" s="21"/>
      <c r="IS1237" s="21"/>
      <c r="IT1237" s="21"/>
      <c r="IU1237" s="21"/>
      <c r="IV1237" s="21"/>
      <c r="IW1237" s="21"/>
      <c r="IX1237" s="21"/>
      <c r="IY1237" s="21"/>
      <c r="IZ1237" s="21"/>
      <c r="JA1237" s="21"/>
      <c r="JB1237" s="21"/>
      <c r="JC1237" s="21"/>
      <c r="JD1237" s="21"/>
      <c r="JE1237" s="21"/>
      <c r="JF1237" s="21"/>
      <c r="JG1237" s="28"/>
      <c r="JH1237" s="21"/>
      <c r="JI1237" s="21"/>
      <c r="JJ1237" s="21"/>
      <c r="JK1237" s="21"/>
      <c r="JL1237" s="21"/>
      <c r="JM1237" s="21"/>
      <c r="JN1237" s="21"/>
      <c r="JO1237" s="21"/>
      <c r="JP1237" s="21"/>
      <c r="JQ1237" s="21"/>
      <c r="JR1237" s="21"/>
      <c r="JS1237" s="21"/>
      <c r="JT1237" s="21"/>
      <c r="JU1237" s="21"/>
      <c r="JV1237" s="21"/>
      <c r="JW1237" s="21"/>
      <c r="JX1237" s="21"/>
      <c r="JY1237" s="21"/>
      <c r="JZ1237" s="21"/>
      <c r="KA1237" s="21"/>
      <c r="KB1237" s="28"/>
    </row>
    <row r="1238" spans="2:288" ht="15" customHeight="1" x14ac:dyDescent="0.25">
      <c r="B1238" s="1590" t="s">
        <v>238</v>
      </c>
      <c r="C1238" s="1588" t="str">
        <v/>
      </c>
      <c r="D1238" s="1588" t="str">
        <v/>
      </c>
      <c r="E1238" s="1588" t="str">
        <v/>
      </c>
      <c r="F1238" s="1588" t="str">
        <v/>
      </c>
      <c r="G1238" s="1588" t="str">
        <v/>
      </c>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8"/>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8"/>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c r="GI1238" s="21"/>
      <c r="GJ1238" s="21"/>
      <c r="GK1238" s="21"/>
      <c r="GL1238" s="21"/>
      <c r="GM1238" s="21"/>
      <c r="GN1238" s="21"/>
      <c r="GO1238" s="21"/>
      <c r="GP1238" s="21"/>
      <c r="GQ1238" s="21"/>
      <c r="GR1238" s="21"/>
      <c r="GS1238" s="21"/>
      <c r="GT1238" s="21"/>
      <c r="GU1238" s="21"/>
      <c r="GV1238" s="21"/>
      <c r="GW1238" s="21"/>
      <c r="GX1238" s="21"/>
      <c r="GY1238" s="21"/>
      <c r="GZ1238" s="21"/>
      <c r="HA1238" s="21"/>
      <c r="HB1238" s="21"/>
      <c r="HC1238" s="21"/>
      <c r="HD1238" s="21"/>
      <c r="HE1238" s="21"/>
      <c r="HF1238" s="21"/>
      <c r="HG1238" s="21"/>
      <c r="HH1238" s="21"/>
      <c r="HI1238" s="21"/>
      <c r="HJ1238" s="21"/>
      <c r="HK1238" s="21"/>
      <c r="HL1238" s="21"/>
      <c r="HM1238" s="21"/>
      <c r="HN1238" s="21"/>
      <c r="HO1238" s="21"/>
      <c r="HP1238" s="21"/>
      <c r="HQ1238" s="21"/>
      <c r="HR1238" s="21"/>
      <c r="HS1238" s="21"/>
      <c r="HT1238" s="21"/>
      <c r="HU1238" s="21"/>
      <c r="HV1238" s="21"/>
      <c r="HW1238" s="21"/>
      <c r="HX1238" s="21"/>
      <c r="HY1238" s="21"/>
      <c r="HZ1238" s="21"/>
      <c r="IA1238" s="21"/>
      <c r="IB1238" s="21"/>
      <c r="IC1238" s="21"/>
      <c r="ID1238" s="21"/>
      <c r="IE1238" s="21"/>
      <c r="IF1238" s="21"/>
      <c r="IG1238" s="21"/>
      <c r="IH1238" s="21"/>
      <c r="II1238" s="21"/>
      <c r="IJ1238" s="21"/>
      <c r="IK1238" s="21"/>
      <c r="IL1238" s="21"/>
      <c r="IM1238" s="21"/>
      <c r="IN1238" s="21"/>
      <c r="IO1238" s="21"/>
      <c r="IP1238" s="21"/>
      <c r="IQ1238" s="21"/>
      <c r="IR1238" s="21"/>
      <c r="IS1238" s="21"/>
      <c r="IT1238" s="21"/>
      <c r="IU1238" s="21"/>
      <c r="IV1238" s="21"/>
      <c r="IW1238" s="21"/>
      <c r="IX1238" s="21"/>
      <c r="IY1238" s="21"/>
      <c r="IZ1238" s="21"/>
      <c r="JA1238" s="21"/>
      <c r="JB1238" s="21"/>
      <c r="JC1238" s="21"/>
      <c r="JD1238" s="21"/>
      <c r="JE1238" s="21"/>
      <c r="JF1238" s="21"/>
      <c r="JG1238" s="28"/>
      <c r="JH1238" s="21"/>
      <c r="JI1238" s="21"/>
      <c r="JJ1238" s="21"/>
      <c r="JK1238" s="21"/>
      <c r="JL1238" s="21"/>
      <c r="JM1238" s="21"/>
      <c r="JN1238" s="21"/>
      <c r="JO1238" s="21"/>
      <c r="JP1238" s="21"/>
      <c r="JQ1238" s="21"/>
      <c r="JR1238" s="21"/>
      <c r="JS1238" s="21"/>
      <c r="JT1238" s="21"/>
      <c r="JU1238" s="21"/>
      <c r="JV1238" s="21"/>
      <c r="JW1238" s="21"/>
      <c r="JX1238" s="21"/>
      <c r="JY1238" s="21"/>
      <c r="JZ1238" s="21"/>
      <c r="KA1238" s="21"/>
      <c r="KB1238" s="28"/>
    </row>
    <row r="1239" spans="2:288" ht="15" customHeight="1" x14ac:dyDescent="0.25">
      <c r="B1239" s="1590" t="s">
        <v>239</v>
      </c>
      <c r="C1239" s="1588" t="str">
        <v/>
      </c>
      <c r="D1239" s="1588" t="str">
        <v/>
      </c>
      <c r="E1239" s="1588" t="str">
        <v/>
      </c>
      <c r="F1239" s="1588" t="str">
        <v/>
      </c>
      <c r="G1239" s="1588" t="str">
        <v/>
      </c>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8"/>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8"/>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c r="GI1239" s="21"/>
      <c r="GJ1239" s="21"/>
      <c r="GK1239" s="21"/>
      <c r="GL1239" s="21"/>
      <c r="GM1239" s="21"/>
      <c r="GN1239" s="21"/>
      <c r="GO1239" s="21"/>
      <c r="GP1239" s="21"/>
      <c r="GQ1239" s="21"/>
      <c r="GR1239" s="21"/>
      <c r="GS1239" s="21"/>
      <c r="GT1239" s="21"/>
      <c r="GU1239" s="21"/>
      <c r="GV1239" s="21"/>
      <c r="GW1239" s="21"/>
      <c r="GX1239" s="21"/>
      <c r="GY1239" s="21"/>
      <c r="GZ1239" s="21"/>
      <c r="HA1239" s="21"/>
      <c r="HB1239" s="21"/>
      <c r="HC1239" s="21"/>
      <c r="HD1239" s="21"/>
      <c r="HE1239" s="21"/>
      <c r="HF1239" s="21"/>
      <c r="HG1239" s="21"/>
      <c r="HH1239" s="21"/>
      <c r="HI1239" s="21"/>
      <c r="HJ1239" s="21"/>
      <c r="HK1239" s="21"/>
      <c r="HL1239" s="21"/>
      <c r="HM1239" s="21"/>
      <c r="HN1239" s="21"/>
      <c r="HO1239" s="21"/>
      <c r="HP1239" s="21"/>
      <c r="HQ1239" s="21"/>
      <c r="HR1239" s="21"/>
      <c r="HS1239" s="21"/>
      <c r="HT1239" s="21"/>
      <c r="HU1239" s="21"/>
      <c r="HV1239" s="21"/>
      <c r="HW1239" s="21"/>
      <c r="HX1239" s="21"/>
      <c r="HY1239" s="21"/>
      <c r="HZ1239" s="21"/>
      <c r="IA1239" s="21"/>
      <c r="IB1239" s="21"/>
      <c r="IC1239" s="21"/>
      <c r="ID1239" s="21"/>
      <c r="IE1239" s="21"/>
      <c r="IF1239" s="21"/>
      <c r="IG1239" s="21"/>
      <c r="IH1239" s="21"/>
      <c r="II1239" s="21"/>
      <c r="IJ1239" s="21"/>
      <c r="IK1239" s="21"/>
      <c r="IL1239" s="21"/>
      <c r="IM1239" s="21"/>
      <c r="IN1239" s="21"/>
      <c r="IO1239" s="21"/>
      <c r="IP1239" s="21"/>
      <c r="IQ1239" s="21"/>
      <c r="IR1239" s="21"/>
      <c r="IS1239" s="21"/>
      <c r="IT1239" s="21"/>
      <c r="IU1239" s="21"/>
      <c r="IV1239" s="21"/>
      <c r="IW1239" s="21"/>
      <c r="IX1239" s="21"/>
      <c r="IY1239" s="21"/>
      <c r="IZ1239" s="21"/>
      <c r="JA1239" s="21"/>
      <c r="JB1239" s="21"/>
      <c r="JC1239" s="21"/>
      <c r="JD1239" s="21"/>
      <c r="JE1239" s="21"/>
      <c r="JF1239" s="21"/>
      <c r="JG1239" s="28"/>
      <c r="JH1239" s="21"/>
      <c r="JI1239" s="21"/>
      <c r="JJ1239" s="21"/>
      <c r="JK1239" s="21"/>
      <c r="JL1239" s="21"/>
      <c r="JM1239" s="21"/>
      <c r="JN1239" s="21"/>
      <c r="JO1239" s="21"/>
      <c r="JP1239" s="21"/>
      <c r="JQ1239" s="21"/>
      <c r="JR1239" s="21"/>
      <c r="JS1239" s="21"/>
      <c r="JT1239" s="21"/>
      <c r="JU1239" s="21"/>
      <c r="JV1239" s="21"/>
      <c r="JW1239" s="21"/>
      <c r="JX1239" s="21"/>
      <c r="JY1239" s="21"/>
      <c r="JZ1239" s="21"/>
      <c r="KA1239" s="21"/>
      <c r="KB1239" s="28"/>
    </row>
    <row r="1240" spans="2:288" ht="15" customHeight="1" x14ac:dyDescent="0.25">
      <c r="B1240" s="1590" t="s">
        <v>240</v>
      </c>
      <c r="C1240" s="1588" t="str">
        <v/>
      </c>
      <c r="D1240" s="1588" t="str">
        <v/>
      </c>
      <c r="E1240" s="1588" t="str">
        <v/>
      </c>
      <c r="F1240" s="1588" t="str">
        <v/>
      </c>
      <c r="G1240" s="1588" t="str">
        <v/>
      </c>
      <c r="H1240" s="21"/>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8"/>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8"/>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c r="GI1240" s="21"/>
      <c r="GJ1240" s="21"/>
      <c r="GK1240" s="21"/>
      <c r="GL1240" s="21"/>
      <c r="GM1240" s="21"/>
      <c r="GN1240" s="21"/>
      <c r="GO1240" s="21"/>
      <c r="GP1240" s="21"/>
      <c r="GQ1240" s="21"/>
      <c r="GR1240" s="21"/>
      <c r="GS1240" s="21"/>
      <c r="GT1240" s="21"/>
      <c r="GU1240" s="21"/>
      <c r="GV1240" s="21"/>
      <c r="GW1240" s="21"/>
      <c r="GX1240" s="21"/>
      <c r="GY1240" s="21"/>
      <c r="GZ1240" s="21"/>
      <c r="HA1240" s="21"/>
      <c r="HB1240" s="21"/>
      <c r="HC1240" s="21"/>
      <c r="HD1240" s="21"/>
      <c r="HE1240" s="21"/>
      <c r="HF1240" s="21"/>
      <c r="HG1240" s="21"/>
      <c r="HH1240" s="21"/>
      <c r="HI1240" s="21"/>
      <c r="HJ1240" s="21"/>
      <c r="HK1240" s="21"/>
      <c r="HL1240" s="21"/>
      <c r="HM1240" s="21"/>
      <c r="HN1240" s="21"/>
      <c r="HO1240" s="21"/>
      <c r="HP1240" s="21"/>
      <c r="HQ1240" s="21"/>
      <c r="HR1240" s="21"/>
      <c r="HS1240" s="21"/>
      <c r="HT1240" s="21"/>
      <c r="HU1240" s="21"/>
      <c r="HV1240" s="21"/>
      <c r="HW1240" s="21"/>
      <c r="HX1240" s="21"/>
      <c r="HY1240" s="21"/>
      <c r="HZ1240" s="21"/>
      <c r="IA1240" s="21"/>
      <c r="IB1240" s="21"/>
      <c r="IC1240" s="21"/>
      <c r="ID1240" s="21"/>
      <c r="IE1240" s="21"/>
      <c r="IF1240" s="21"/>
      <c r="IG1240" s="21"/>
      <c r="IH1240" s="21"/>
      <c r="II1240" s="21"/>
      <c r="IJ1240" s="21"/>
      <c r="IK1240" s="21"/>
      <c r="IL1240" s="21"/>
      <c r="IM1240" s="21"/>
      <c r="IN1240" s="21"/>
      <c r="IO1240" s="21"/>
      <c r="IP1240" s="21"/>
      <c r="IQ1240" s="21"/>
      <c r="IR1240" s="21"/>
      <c r="IS1240" s="21"/>
      <c r="IT1240" s="21"/>
      <c r="IU1240" s="21"/>
      <c r="IV1240" s="21"/>
      <c r="IW1240" s="21"/>
      <c r="IX1240" s="21"/>
      <c r="IY1240" s="21"/>
      <c r="IZ1240" s="21"/>
      <c r="JA1240" s="21"/>
      <c r="JB1240" s="21"/>
      <c r="JC1240" s="21"/>
      <c r="JD1240" s="21"/>
      <c r="JE1240" s="21"/>
      <c r="JF1240" s="21"/>
      <c r="JG1240" s="28"/>
      <c r="JH1240" s="21"/>
      <c r="JI1240" s="21"/>
      <c r="JJ1240" s="21"/>
      <c r="JK1240" s="21"/>
      <c r="JL1240" s="21"/>
      <c r="JM1240" s="21"/>
      <c r="JN1240" s="21"/>
      <c r="JO1240" s="21"/>
      <c r="JP1240" s="21"/>
      <c r="JQ1240" s="21"/>
      <c r="JR1240" s="21"/>
      <c r="JS1240" s="21"/>
      <c r="JT1240" s="21"/>
      <c r="JU1240" s="21"/>
      <c r="JV1240" s="21"/>
      <c r="JW1240" s="21"/>
      <c r="JX1240" s="21"/>
      <c r="JY1240" s="21"/>
      <c r="JZ1240" s="21"/>
      <c r="KA1240" s="21"/>
      <c r="KB1240" s="28"/>
    </row>
    <row r="1241" spans="2:288" ht="15" customHeight="1" x14ac:dyDescent="0.25">
      <c r="B1241" s="1590" t="s">
        <v>241</v>
      </c>
      <c r="C1241" s="1588" t="str">
        <v/>
      </c>
      <c r="D1241" s="1588" t="str">
        <v/>
      </c>
      <c r="E1241" s="1588" t="str">
        <v/>
      </c>
      <c r="F1241" s="1588" t="str">
        <v/>
      </c>
      <c r="G1241" s="1588" t="str">
        <v/>
      </c>
      <c r="H1241" s="21"/>
      <c r="I1241" s="21"/>
      <c r="J1241" s="21"/>
      <c r="K1241" s="21"/>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8"/>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8"/>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c r="GI1241" s="21"/>
      <c r="GJ1241" s="21"/>
      <c r="GK1241" s="21"/>
      <c r="GL1241" s="21"/>
      <c r="GM1241" s="21"/>
      <c r="GN1241" s="21"/>
      <c r="GO1241" s="21"/>
      <c r="GP1241" s="21"/>
      <c r="GQ1241" s="21"/>
      <c r="GR1241" s="21"/>
      <c r="GS1241" s="21"/>
      <c r="GT1241" s="21"/>
      <c r="GU1241" s="21"/>
      <c r="GV1241" s="21"/>
      <c r="GW1241" s="21"/>
      <c r="GX1241" s="21"/>
      <c r="GY1241" s="21"/>
      <c r="GZ1241" s="21"/>
      <c r="HA1241" s="21"/>
      <c r="HB1241" s="21"/>
      <c r="HC1241" s="21"/>
      <c r="HD1241" s="21"/>
      <c r="HE1241" s="21"/>
      <c r="HF1241" s="21"/>
      <c r="HG1241" s="21"/>
      <c r="HH1241" s="21"/>
      <c r="HI1241" s="21"/>
      <c r="HJ1241" s="21"/>
      <c r="HK1241" s="21"/>
      <c r="HL1241" s="21"/>
      <c r="HM1241" s="21"/>
      <c r="HN1241" s="21"/>
      <c r="HO1241" s="21"/>
      <c r="HP1241" s="21"/>
      <c r="HQ1241" s="21"/>
      <c r="HR1241" s="21"/>
      <c r="HS1241" s="21"/>
      <c r="HT1241" s="21"/>
      <c r="HU1241" s="21"/>
      <c r="HV1241" s="21"/>
      <c r="HW1241" s="21"/>
      <c r="HX1241" s="21"/>
      <c r="HY1241" s="21"/>
      <c r="HZ1241" s="21"/>
      <c r="IA1241" s="21"/>
      <c r="IB1241" s="21"/>
      <c r="IC1241" s="21"/>
      <c r="ID1241" s="21"/>
      <c r="IE1241" s="21"/>
      <c r="IF1241" s="21"/>
      <c r="IG1241" s="21"/>
      <c r="IH1241" s="21"/>
      <c r="II1241" s="21"/>
      <c r="IJ1241" s="21"/>
      <c r="IK1241" s="21"/>
      <c r="IL1241" s="21"/>
      <c r="IM1241" s="21"/>
      <c r="IN1241" s="21"/>
      <c r="IO1241" s="21"/>
      <c r="IP1241" s="21"/>
      <c r="IQ1241" s="21"/>
      <c r="IR1241" s="21"/>
      <c r="IS1241" s="21"/>
      <c r="IT1241" s="21"/>
      <c r="IU1241" s="21"/>
      <c r="IV1241" s="21"/>
      <c r="IW1241" s="21"/>
      <c r="IX1241" s="21"/>
      <c r="IY1241" s="21"/>
      <c r="IZ1241" s="21"/>
      <c r="JA1241" s="21"/>
      <c r="JB1241" s="21"/>
      <c r="JC1241" s="21"/>
      <c r="JD1241" s="21"/>
      <c r="JE1241" s="21"/>
      <c r="JF1241" s="21"/>
      <c r="JG1241" s="28"/>
      <c r="JH1241" s="21"/>
      <c r="JI1241" s="21"/>
      <c r="JJ1241" s="21"/>
      <c r="JK1241" s="21"/>
      <c r="JL1241" s="21"/>
      <c r="JM1241" s="21"/>
      <c r="JN1241" s="21"/>
      <c r="JO1241" s="21"/>
      <c r="JP1241" s="21"/>
      <c r="JQ1241" s="21"/>
      <c r="JR1241" s="21"/>
      <c r="JS1241" s="21"/>
      <c r="JT1241" s="21"/>
      <c r="JU1241" s="21"/>
      <c r="JV1241" s="21"/>
      <c r="JW1241" s="21"/>
      <c r="JX1241" s="21"/>
      <c r="JY1241" s="21"/>
      <c r="JZ1241" s="21"/>
      <c r="KA1241" s="21"/>
      <c r="KB1241" s="28"/>
    </row>
    <row r="1242" spans="2:288" ht="15" customHeight="1" x14ac:dyDescent="0.25">
      <c r="B1242" s="1590" t="s">
        <v>242</v>
      </c>
      <c r="C1242" s="1588" t="str">
        <v/>
      </c>
      <c r="D1242" s="1588" t="str">
        <v/>
      </c>
      <c r="E1242" s="1588" t="str">
        <v/>
      </c>
      <c r="F1242" s="1588" t="str">
        <v/>
      </c>
      <c r="G1242" s="1588" t="str">
        <v/>
      </c>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8"/>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8"/>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c r="GI1242" s="21"/>
      <c r="GJ1242" s="21"/>
      <c r="GK1242" s="21"/>
      <c r="GL1242" s="21"/>
      <c r="GM1242" s="21"/>
      <c r="GN1242" s="21"/>
      <c r="GO1242" s="21"/>
      <c r="GP1242" s="21"/>
      <c r="GQ1242" s="21"/>
      <c r="GR1242" s="21"/>
      <c r="GS1242" s="21"/>
      <c r="GT1242" s="21"/>
      <c r="GU1242" s="21"/>
      <c r="GV1242" s="21"/>
      <c r="GW1242" s="21"/>
      <c r="GX1242" s="21"/>
      <c r="GY1242" s="21"/>
      <c r="GZ1242" s="21"/>
      <c r="HA1242" s="21"/>
      <c r="HB1242" s="21"/>
      <c r="HC1242" s="21"/>
      <c r="HD1242" s="21"/>
      <c r="HE1242" s="21"/>
      <c r="HF1242" s="21"/>
      <c r="HG1242" s="21"/>
      <c r="HH1242" s="21"/>
      <c r="HI1242" s="21"/>
      <c r="HJ1242" s="21"/>
      <c r="HK1242" s="21"/>
      <c r="HL1242" s="21"/>
      <c r="HM1242" s="21"/>
      <c r="HN1242" s="21"/>
      <c r="HO1242" s="21"/>
      <c r="HP1242" s="21"/>
      <c r="HQ1242" s="21"/>
      <c r="HR1242" s="21"/>
      <c r="HS1242" s="21"/>
      <c r="HT1242" s="21"/>
      <c r="HU1242" s="21"/>
      <c r="HV1242" s="21"/>
      <c r="HW1242" s="21"/>
      <c r="HX1242" s="21"/>
      <c r="HY1242" s="21"/>
      <c r="HZ1242" s="21"/>
      <c r="IA1242" s="21"/>
      <c r="IB1242" s="21"/>
      <c r="IC1242" s="21"/>
      <c r="ID1242" s="21"/>
      <c r="IE1242" s="21"/>
      <c r="IF1242" s="21"/>
      <c r="IG1242" s="21"/>
      <c r="IH1242" s="21"/>
      <c r="II1242" s="21"/>
      <c r="IJ1242" s="21"/>
      <c r="IK1242" s="21"/>
      <c r="IL1242" s="21"/>
      <c r="IM1242" s="21"/>
      <c r="IN1242" s="21"/>
      <c r="IO1242" s="21"/>
      <c r="IP1242" s="21"/>
      <c r="IQ1242" s="21"/>
      <c r="IR1242" s="21"/>
      <c r="IS1242" s="21"/>
      <c r="IT1242" s="21"/>
      <c r="IU1242" s="21"/>
      <c r="IV1242" s="21"/>
      <c r="IW1242" s="21"/>
      <c r="IX1242" s="21"/>
      <c r="IY1242" s="21"/>
      <c r="IZ1242" s="21"/>
      <c r="JA1242" s="21"/>
      <c r="JB1242" s="21"/>
      <c r="JC1242" s="21"/>
      <c r="JD1242" s="21"/>
      <c r="JE1242" s="21"/>
      <c r="JF1242" s="21"/>
      <c r="JG1242" s="28"/>
      <c r="JH1242" s="21"/>
      <c r="JI1242" s="21"/>
      <c r="JJ1242" s="21"/>
      <c r="JK1242" s="21"/>
      <c r="JL1242" s="21"/>
      <c r="JM1242" s="21"/>
      <c r="JN1242" s="21"/>
      <c r="JO1242" s="21"/>
      <c r="JP1242" s="21"/>
      <c r="JQ1242" s="21"/>
      <c r="JR1242" s="21"/>
      <c r="JS1242" s="21"/>
      <c r="JT1242" s="21"/>
      <c r="JU1242" s="21"/>
      <c r="JV1242" s="21"/>
      <c r="JW1242" s="21"/>
      <c r="JX1242" s="21"/>
      <c r="JY1242" s="21"/>
      <c r="JZ1242" s="21"/>
      <c r="KA1242" s="21"/>
      <c r="KB1242" s="28"/>
    </row>
    <row r="1243" spans="2:288" ht="15" customHeight="1" x14ac:dyDescent="0.25">
      <c r="B1243" s="1590" t="s">
        <v>243</v>
      </c>
      <c r="C1243" s="1588" t="str">
        <v/>
      </c>
      <c r="D1243" s="1588" t="str">
        <v/>
      </c>
      <c r="E1243" s="1588" t="str">
        <v/>
      </c>
      <c r="F1243" s="1588" t="str">
        <v/>
      </c>
      <c r="G1243" s="1588" t="str">
        <v/>
      </c>
      <c r="H1243" s="21"/>
      <c r="I1243" s="21"/>
      <c r="J1243" s="21"/>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8"/>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8"/>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c r="GI1243" s="21"/>
      <c r="GJ1243" s="21"/>
      <c r="GK1243" s="21"/>
      <c r="GL1243" s="21"/>
      <c r="GM1243" s="21"/>
      <c r="GN1243" s="21"/>
      <c r="GO1243" s="21"/>
      <c r="GP1243" s="21"/>
      <c r="GQ1243" s="21"/>
      <c r="GR1243" s="21"/>
      <c r="GS1243" s="21"/>
      <c r="GT1243" s="21"/>
      <c r="GU1243" s="21"/>
      <c r="GV1243" s="21"/>
      <c r="GW1243" s="21"/>
      <c r="GX1243" s="21"/>
      <c r="GY1243" s="21"/>
      <c r="GZ1243" s="21"/>
      <c r="HA1243" s="21"/>
      <c r="HB1243" s="21"/>
      <c r="HC1243" s="21"/>
      <c r="HD1243" s="21"/>
      <c r="HE1243" s="21"/>
      <c r="HF1243" s="21"/>
      <c r="HG1243" s="21"/>
      <c r="HH1243" s="21"/>
      <c r="HI1243" s="21"/>
      <c r="HJ1243" s="21"/>
      <c r="HK1243" s="21"/>
      <c r="HL1243" s="21"/>
      <c r="HM1243" s="21"/>
      <c r="HN1243" s="21"/>
      <c r="HO1243" s="21"/>
      <c r="HP1243" s="21"/>
      <c r="HQ1243" s="21"/>
      <c r="HR1243" s="21"/>
      <c r="HS1243" s="21"/>
      <c r="HT1243" s="21"/>
      <c r="HU1243" s="21"/>
      <c r="HV1243" s="21"/>
      <c r="HW1243" s="21"/>
      <c r="HX1243" s="21"/>
      <c r="HY1243" s="21"/>
      <c r="HZ1243" s="21"/>
      <c r="IA1243" s="21"/>
      <c r="IB1243" s="21"/>
      <c r="IC1243" s="21"/>
      <c r="ID1243" s="21"/>
      <c r="IE1243" s="21"/>
      <c r="IF1243" s="21"/>
      <c r="IG1243" s="21"/>
      <c r="IH1243" s="21"/>
      <c r="II1243" s="21"/>
      <c r="IJ1243" s="21"/>
      <c r="IK1243" s="21"/>
      <c r="IL1243" s="21"/>
      <c r="IM1243" s="21"/>
      <c r="IN1243" s="21"/>
      <c r="IO1243" s="21"/>
      <c r="IP1243" s="21"/>
      <c r="IQ1243" s="21"/>
      <c r="IR1243" s="21"/>
      <c r="IS1243" s="21"/>
      <c r="IT1243" s="21"/>
      <c r="IU1243" s="21"/>
      <c r="IV1243" s="21"/>
      <c r="IW1243" s="21"/>
      <c r="IX1243" s="21"/>
      <c r="IY1243" s="21"/>
      <c r="IZ1243" s="21"/>
      <c r="JA1243" s="21"/>
      <c r="JB1243" s="21"/>
      <c r="JC1243" s="21"/>
      <c r="JD1243" s="21"/>
      <c r="JE1243" s="21"/>
      <c r="JF1243" s="21"/>
      <c r="JG1243" s="28"/>
      <c r="JH1243" s="21"/>
      <c r="JI1243" s="21"/>
      <c r="JJ1243" s="21"/>
      <c r="JK1243" s="21"/>
      <c r="JL1243" s="21"/>
      <c r="JM1243" s="21"/>
      <c r="JN1243" s="21"/>
      <c r="JO1243" s="21"/>
      <c r="JP1243" s="21"/>
      <c r="JQ1243" s="21"/>
      <c r="JR1243" s="21"/>
      <c r="JS1243" s="21"/>
      <c r="JT1243" s="21"/>
      <c r="JU1243" s="21"/>
      <c r="JV1243" s="21"/>
      <c r="JW1243" s="21"/>
      <c r="JX1243" s="21"/>
      <c r="JY1243" s="21"/>
      <c r="JZ1243" s="21"/>
      <c r="KA1243" s="21"/>
      <c r="KB1243" s="28"/>
    </row>
    <row r="1244" spans="2:288" ht="15" customHeight="1" x14ac:dyDescent="0.25">
      <c r="B1244" s="1590" t="s">
        <v>244</v>
      </c>
      <c r="C1244" s="1588" t="str">
        <v/>
      </c>
      <c r="D1244" s="1588" t="str">
        <v/>
      </c>
      <c r="E1244" s="1588" t="str">
        <v/>
      </c>
      <c r="F1244" s="1588" t="str">
        <v/>
      </c>
      <c r="G1244" s="1588" t="str">
        <v/>
      </c>
      <c r="H1244" s="21"/>
      <c r="I1244" s="21"/>
      <c r="J1244" s="21"/>
      <c r="K1244" s="21"/>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8"/>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8"/>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c r="GI1244" s="21"/>
      <c r="GJ1244" s="21"/>
      <c r="GK1244" s="21"/>
      <c r="GL1244" s="21"/>
      <c r="GM1244" s="21"/>
      <c r="GN1244" s="21"/>
      <c r="GO1244" s="21"/>
      <c r="GP1244" s="21"/>
      <c r="GQ1244" s="21"/>
      <c r="GR1244" s="21"/>
      <c r="GS1244" s="21"/>
      <c r="GT1244" s="21"/>
      <c r="GU1244" s="21"/>
      <c r="GV1244" s="21"/>
      <c r="GW1244" s="21"/>
      <c r="GX1244" s="21"/>
      <c r="GY1244" s="21"/>
      <c r="GZ1244" s="21"/>
      <c r="HA1244" s="21"/>
      <c r="HB1244" s="21"/>
      <c r="HC1244" s="21"/>
      <c r="HD1244" s="21"/>
      <c r="HE1244" s="21"/>
      <c r="HF1244" s="21"/>
      <c r="HG1244" s="21"/>
      <c r="HH1244" s="21"/>
      <c r="HI1244" s="21"/>
      <c r="HJ1244" s="21"/>
      <c r="HK1244" s="21"/>
      <c r="HL1244" s="21"/>
      <c r="HM1244" s="21"/>
      <c r="HN1244" s="21"/>
      <c r="HO1244" s="21"/>
      <c r="HP1244" s="21"/>
      <c r="HQ1244" s="21"/>
      <c r="HR1244" s="21"/>
      <c r="HS1244" s="21"/>
      <c r="HT1244" s="21"/>
      <c r="HU1244" s="21"/>
      <c r="HV1244" s="21"/>
      <c r="HW1244" s="21"/>
      <c r="HX1244" s="21"/>
      <c r="HY1244" s="21"/>
      <c r="HZ1244" s="21"/>
      <c r="IA1244" s="21"/>
      <c r="IB1244" s="21"/>
      <c r="IC1244" s="21"/>
      <c r="ID1244" s="21"/>
      <c r="IE1244" s="21"/>
      <c r="IF1244" s="21"/>
      <c r="IG1244" s="21"/>
      <c r="IH1244" s="21"/>
      <c r="II1244" s="21"/>
      <c r="IJ1244" s="21"/>
      <c r="IK1244" s="21"/>
      <c r="IL1244" s="21"/>
      <c r="IM1244" s="21"/>
      <c r="IN1244" s="21"/>
      <c r="IO1244" s="21"/>
      <c r="IP1244" s="21"/>
      <c r="IQ1244" s="21"/>
      <c r="IR1244" s="21"/>
      <c r="IS1244" s="21"/>
      <c r="IT1244" s="21"/>
      <c r="IU1244" s="21"/>
      <c r="IV1244" s="21"/>
      <c r="IW1244" s="21"/>
      <c r="IX1244" s="21"/>
      <c r="IY1244" s="21"/>
      <c r="IZ1244" s="21"/>
      <c r="JA1244" s="21"/>
      <c r="JB1244" s="21"/>
      <c r="JC1244" s="21"/>
      <c r="JD1244" s="21"/>
      <c r="JE1244" s="21"/>
      <c r="JF1244" s="21"/>
      <c r="JG1244" s="28"/>
      <c r="JH1244" s="21"/>
      <c r="JI1244" s="21"/>
      <c r="JJ1244" s="21"/>
      <c r="JK1244" s="21"/>
      <c r="JL1244" s="21"/>
      <c r="JM1244" s="21"/>
      <c r="JN1244" s="21"/>
      <c r="JO1244" s="21"/>
      <c r="JP1244" s="21"/>
      <c r="JQ1244" s="21"/>
      <c r="JR1244" s="21"/>
      <c r="JS1244" s="21"/>
      <c r="JT1244" s="21"/>
      <c r="JU1244" s="21"/>
      <c r="JV1244" s="21"/>
      <c r="JW1244" s="21"/>
      <c r="JX1244" s="21"/>
      <c r="JY1244" s="21"/>
      <c r="JZ1244" s="21"/>
      <c r="KA1244" s="21"/>
      <c r="KB1244" s="28"/>
    </row>
    <row r="1245" spans="2:288" ht="15" customHeight="1" x14ac:dyDescent="0.25">
      <c r="B1245" s="1590" t="s">
        <v>245</v>
      </c>
      <c r="C1245" s="1588" t="str">
        <v/>
      </c>
      <c r="D1245" s="1588" t="str">
        <v/>
      </c>
      <c r="E1245" s="1588" t="str">
        <v/>
      </c>
      <c r="F1245" s="1588" t="str">
        <v/>
      </c>
      <c r="G1245" s="1588" t="str">
        <v/>
      </c>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8"/>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8"/>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c r="GI1245" s="21"/>
      <c r="GJ1245" s="21"/>
      <c r="GK1245" s="21"/>
      <c r="GL1245" s="21"/>
      <c r="GM1245" s="21"/>
      <c r="GN1245" s="21"/>
      <c r="GO1245" s="21"/>
      <c r="GP1245" s="21"/>
      <c r="GQ1245" s="21"/>
      <c r="GR1245" s="21"/>
      <c r="GS1245" s="21"/>
      <c r="GT1245" s="21"/>
      <c r="GU1245" s="21"/>
      <c r="GV1245" s="21"/>
      <c r="GW1245" s="21"/>
      <c r="GX1245" s="21"/>
      <c r="GY1245" s="21"/>
      <c r="GZ1245" s="21"/>
      <c r="HA1245" s="21"/>
      <c r="HB1245" s="21"/>
      <c r="HC1245" s="21"/>
      <c r="HD1245" s="21"/>
      <c r="HE1245" s="21"/>
      <c r="HF1245" s="21"/>
      <c r="HG1245" s="21"/>
      <c r="HH1245" s="21"/>
      <c r="HI1245" s="21"/>
      <c r="HJ1245" s="21"/>
      <c r="HK1245" s="21"/>
      <c r="HL1245" s="21"/>
      <c r="HM1245" s="21"/>
      <c r="HN1245" s="21"/>
      <c r="HO1245" s="21"/>
      <c r="HP1245" s="21"/>
      <c r="HQ1245" s="21"/>
      <c r="HR1245" s="21"/>
      <c r="HS1245" s="21"/>
      <c r="HT1245" s="21"/>
      <c r="HU1245" s="21"/>
      <c r="HV1245" s="21"/>
      <c r="HW1245" s="21"/>
      <c r="HX1245" s="21"/>
      <c r="HY1245" s="21"/>
      <c r="HZ1245" s="21"/>
      <c r="IA1245" s="21"/>
      <c r="IB1245" s="21"/>
      <c r="IC1245" s="21"/>
      <c r="ID1245" s="21"/>
      <c r="IE1245" s="21"/>
      <c r="IF1245" s="21"/>
      <c r="IG1245" s="21"/>
      <c r="IH1245" s="21"/>
      <c r="II1245" s="21"/>
      <c r="IJ1245" s="21"/>
      <c r="IK1245" s="21"/>
      <c r="IL1245" s="21"/>
      <c r="IM1245" s="21"/>
      <c r="IN1245" s="21"/>
      <c r="IO1245" s="21"/>
      <c r="IP1245" s="21"/>
      <c r="IQ1245" s="21"/>
      <c r="IR1245" s="21"/>
      <c r="IS1245" s="21"/>
      <c r="IT1245" s="21"/>
      <c r="IU1245" s="21"/>
      <c r="IV1245" s="21"/>
      <c r="IW1245" s="21"/>
      <c r="IX1245" s="21"/>
      <c r="IY1245" s="21"/>
      <c r="IZ1245" s="21"/>
      <c r="JA1245" s="21"/>
      <c r="JB1245" s="21"/>
      <c r="JC1245" s="21"/>
      <c r="JD1245" s="21"/>
      <c r="JE1245" s="21"/>
      <c r="JF1245" s="21"/>
      <c r="JG1245" s="28"/>
      <c r="JH1245" s="21"/>
      <c r="JI1245" s="21"/>
      <c r="JJ1245" s="21"/>
      <c r="JK1245" s="21"/>
      <c r="JL1245" s="21"/>
      <c r="JM1245" s="21"/>
      <c r="JN1245" s="21"/>
      <c r="JO1245" s="21"/>
      <c r="JP1245" s="21"/>
      <c r="JQ1245" s="21"/>
      <c r="JR1245" s="21"/>
      <c r="JS1245" s="21"/>
      <c r="JT1245" s="21"/>
      <c r="JU1245" s="21"/>
      <c r="JV1245" s="21"/>
      <c r="JW1245" s="21"/>
      <c r="JX1245" s="21"/>
      <c r="JY1245" s="21"/>
      <c r="JZ1245" s="21"/>
      <c r="KA1245" s="21"/>
      <c r="KB1245" s="28"/>
    </row>
    <row r="1246" spans="2:288" ht="15" customHeight="1" x14ac:dyDescent="0.25">
      <c r="B1246" s="1590" t="s">
        <v>246</v>
      </c>
      <c r="C1246" s="1588" t="str">
        <v/>
      </c>
      <c r="D1246" s="1588" t="str">
        <v/>
      </c>
      <c r="E1246" s="1588" t="str">
        <v/>
      </c>
      <c r="F1246" s="1588" t="str">
        <v/>
      </c>
      <c r="G1246" s="1588" t="str">
        <v/>
      </c>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8"/>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8"/>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c r="GI1246" s="21"/>
      <c r="GJ1246" s="21"/>
      <c r="GK1246" s="21"/>
      <c r="GL1246" s="21"/>
      <c r="GM1246" s="21"/>
      <c r="GN1246" s="21"/>
      <c r="GO1246" s="21"/>
      <c r="GP1246" s="21"/>
      <c r="GQ1246" s="21"/>
      <c r="GR1246" s="21"/>
      <c r="GS1246" s="21"/>
      <c r="GT1246" s="21"/>
      <c r="GU1246" s="21"/>
      <c r="GV1246" s="21"/>
      <c r="GW1246" s="21"/>
      <c r="GX1246" s="21"/>
      <c r="GY1246" s="21"/>
      <c r="GZ1246" s="21"/>
      <c r="HA1246" s="21"/>
      <c r="HB1246" s="21"/>
      <c r="HC1246" s="21"/>
      <c r="HD1246" s="21"/>
      <c r="HE1246" s="21"/>
      <c r="HF1246" s="21"/>
      <c r="HG1246" s="21"/>
      <c r="HH1246" s="21"/>
      <c r="HI1246" s="21"/>
      <c r="HJ1246" s="21"/>
      <c r="HK1246" s="21"/>
      <c r="HL1246" s="21"/>
      <c r="HM1246" s="21"/>
      <c r="HN1246" s="21"/>
      <c r="HO1246" s="21"/>
      <c r="HP1246" s="21"/>
      <c r="HQ1246" s="21"/>
      <c r="HR1246" s="21"/>
      <c r="HS1246" s="21"/>
      <c r="HT1246" s="21"/>
      <c r="HU1246" s="21"/>
      <c r="HV1246" s="21"/>
      <c r="HW1246" s="21"/>
      <c r="HX1246" s="21"/>
      <c r="HY1246" s="21"/>
      <c r="HZ1246" s="21"/>
      <c r="IA1246" s="21"/>
      <c r="IB1246" s="21"/>
      <c r="IC1246" s="21"/>
      <c r="ID1246" s="21"/>
      <c r="IE1246" s="21"/>
      <c r="IF1246" s="21"/>
      <c r="IG1246" s="21"/>
      <c r="IH1246" s="21"/>
      <c r="II1246" s="21"/>
      <c r="IJ1246" s="21"/>
      <c r="IK1246" s="21"/>
      <c r="IL1246" s="21"/>
      <c r="IM1246" s="21"/>
      <c r="IN1246" s="21"/>
      <c r="IO1246" s="21"/>
      <c r="IP1246" s="21"/>
      <c r="IQ1246" s="21"/>
      <c r="IR1246" s="21"/>
      <c r="IS1246" s="21"/>
      <c r="IT1246" s="21"/>
      <c r="IU1246" s="21"/>
      <c r="IV1246" s="21"/>
      <c r="IW1246" s="21"/>
      <c r="IX1246" s="21"/>
      <c r="IY1246" s="21"/>
      <c r="IZ1246" s="21"/>
      <c r="JA1246" s="21"/>
      <c r="JB1246" s="21"/>
      <c r="JC1246" s="21"/>
      <c r="JD1246" s="21"/>
      <c r="JE1246" s="21"/>
      <c r="JF1246" s="21"/>
      <c r="JG1246" s="28"/>
      <c r="JH1246" s="21"/>
      <c r="JI1246" s="21"/>
      <c r="JJ1246" s="21"/>
      <c r="JK1246" s="21"/>
      <c r="JL1246" s="21"/>
      <c r="JM1246" s="21"/>
      <c r="JN1246" s="21"/>
      <c r="JO1246" s="21"/>
      <c r="JP1246" s="21"/>
      <c r="JQ1246" s="21"/>
      <c r="JR1246" s="21"/>
      <c r="JS1246" s="21"/>
      <c r="JT1246" s="21"/>
      <c r="JU1246" s="21"/>
      <c r="JV1246" s="21"/>
      <c r="JW1246" s="21"/>
      <c r="JX1246" s="21"/>
      <c r="JY1246" s="21"/>
      <c r="JZ1246" s="21"/>
      <c r="KA1246" s="21"/>
      <c r="KB1246" s="28"/>
    </row>
    <row r="1247" spans="2:288" ht="15" customHeight="1" x14ac:dyDescent="0.25">
      <c r="B1247" s="1590" t="s">
        <v>247</v>
      </c>
      <c r="C1247" s="1588" t="str">
        <v/>
      </c>
      <c r="D1247" s="1588" t="str">
        <v/>
      </c>
      <c r="E1247" s="1588" t="str">
        <v/>
      </c>
      <c r="F1247" s="1588" t="str">
        <v/>
      </c>
      <c r="G1247" s="1588" t="str">
        <v/>
      </c>
      <c r="H1247" s="21"/>
      <c r="I1247" s="21"/>
      <c r="J1247" s="21"/>
      <c r="K1247" s="21"/>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8"/>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8"/>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c r="GI1247" s="21"/>
      <c r="GJ1247" s="21"/>
      <c r="GK1247" s="21"/>
      <c r="GL1247" s="21"/>
      <c r="GM1247" s="21"/>
      <c r="GN1247" s="21"/>
      <c r="GO1247" s="21"/>
      <c r="GP1247" s="21"/>
      <c r="GQ1247" s="21"/>
      <c r="GR1247" s="21"/>
      <c r="GS1247" s="21"/>
      <c r="GT1247" s="21"/>
      <c r="GU1247" s="21"/>
      <c r="GV1247" s="21"/>
      <c r="GW1247" s="21"/>
      <c r="GX1247" s="21"/>
      <c r="GY1247" s="21"/>
      <c r="GZ1247" s="21"/>
      <c r="HA1247" s="21"/>
      <c r="HB1247" s="21"/>
      <c r="HC1247" s="21"/>
      <c r="HD1247" s="21"/>
      <c r="HE1247" s="21"/>
      <c r="HF1247" s="21"/>
      <c r="HG1247" s="21"/>
      <c r="HH1247" s="21"/>
      <c r="HI1247" s="21"/>
      <c r="HJ1247" s="21"/>
      <c r="HK1247" s="21"/>
      <c r="HL1247" s="21"/>
      <c r="HM1247" s="21"/>
      <c r="HN1247" s="21"/>
      <c r="HO1247" s="21"/>
      <c r="HP1247" s="21"/>
      <c r="HQ1247" s="21"/>
      <c r="HR1247" s="21"/>
      <c r="HS1247" s="21"/>
      <c r="HT1247" s="21"/>
      <c r="HU1247" s="21"/>
      <c r="HV1247" s="21"/>
      <c r="HW1247" s="21"/>
      <c r="HX1247" s="21"/>
      <c r="HY1247" s="21"/>
      <c r="HZ1247" s="21"/>
      <c r="IA1247" s="21"/>
      <c r="IB1247" s="21"/>
      <c r="IC1247" s="21"/>
      <c r="ID1247" s="21"/>
      <c r="IE1247" s="21"/>
      <c r="IF1247" s="21"/>
      <c r="IG1247" s="21"/>
      <c r="IH1247" s="21"/>
      <c r="II1247" s="21"/>
      <c r="IJ1247" s="21"/>
      <c r="IK1247" s="21"/>
      <c r="IL1247" s="21"/>
      <c r="IM1247" s="21"/>
      <c r="IN1247" s="21"/>
      <c r="IO1247" s="21"/>
      <c r="IP1247" s="21"/>
      <c r="IQ1247" s="21"/>
      <c r="IR1247" s="21"/>
      <c r="IS1247" s="21"/>
      <c r="IT1247" s="21"/>
      <c r="IU1247" s="21"/>
      <c r="IV1247" s="21"/>
      <c r="IW1247" s="21"/>
      <c r="IX1247" s="21"/>
      <c r="IY1247" s="21"/>
      <c r="IZ1247" s="21"/>
      <c r="JA1247" s="21"/>
      <c r="JB1247" s="21"/>
      <c r="JC1247" s="21"/>
      <c r="JD1247" s="21"/>
      <c r="JE1247" s="21"/>
      <c r="JF1247" s="21"/>
      <c r="JG1247" s="28"/>
      <c r="JH1247" s="21"/>
      <c r="JI1247" s="21"/>
      <c r="JJ1247" s="21"/>
      <c r="JK1247" s="21"/>
      <c r="JL1247" s="21"/>
      <c r="JM1247" s="21"/>
      <c r="JN1247" s="21"/>
      <c r="JO1247" s="21"/>
      <c r="JP1247" s="21"/>
      <c r="JQ1247" s="21"/>
      <c r="JR1247" s="21"/>
      <c r="JS1247" s="21"/>
      <c r="JT1247" s="21"/>
      <c r="JU1247" s="21"/>
      <c r="JV1247" s="21"/>
      <c r="JW1247" s="21"/>
      <c r="JX1247" s="21"/>
      <c r="JY1247" s="21"/>
      <c r="JZ1247" s="21"/>
      <c r="KA1247" s="21"/>
      <c r="KB1247" s="28"/>
    </row>
    <row r="1248" spans="2:288" ht="15" customHeight="1" x14ac:dyDescent="0.25">
      <c r="B1248" s="1590" t="s">
        <v>248</v>
      </c>
      <c r="C1248" s="1588" t="str">
        <v/>
      </c>
      <c r="D1248" s="1588" t="str">
        <v/>
      </c>
      <c r="E1248" s="1588" t="str">
        <v/>
      </c>
      <c r="F1248" s="1588" t="str">
        <v/>
      </c>
      <c r="G1248" s="1588" t="str">
        <v/>
      </c>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8"/>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8"/>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c r="GI1248" s="21"/>
      <c r="GJ1248" s="21"/>
      <c r="GK1248" s="21"/>
      <c r="GL1248" s="21"/>
      <c r="GM1248" s="21"/>
      <c r="GN1248" s="21"/>
      <c r="GO1248" s="21"/>
      <c r="GP1248" s="21"/>
      <c r="GQ1248" s="21"/>
      <c r="GR1248" s="21"/>
      <c r="GS1248" s="21"/>
      <c r="GT1248" s="21"/>
      <c r="GU1248" s="21"/>
      <c r="GV1248" s="21"/>
      <c r="GW1248" s="21"/>
      <c r="GX1248" s="21"/>
      <c r="GY1248" s="21"/>
      <c r="GZ1248" s="21"/>
      <c r="HA1248" s="21"/>
      <c r="HB1248" s="21"/>
      <c r="HC1248" s="21"/>
      <c r="HD1248" s="21"/>
      <c r="HE1248" s="21"/>
      <c r="HF1248" s="21"/>
      <c r="HG1248" s="21"/>
      <c r="HH1248" s="21"/>
      <c r="HI1248" s="21"/>
      <c r="HJ1248" s="21"/>
      <c r="HK1248" s="21"/>
      <c r="HL1248" s="21"/>
      <c r="HM1248" s="21"/>
      <c r="HN1248" s="21"/>
      <c r="HO1248" s="21"/>
      <c r="HP1248" s="21"/>
      <c r="HQ1248" s="21"/>
      <c r="HR1248" s="21"/>
      <c r="HS1248" s="21"/>
      <c r="HT1248" s="21"/>
      <c r="HU1248" s="21"/>
      <c r="HV1248" s="21"/>
      <c r="HW1248" s="21"/>
      <c r="HX1248" s="21"/>
      <c r="HY1248" s="21"/>
      <c r="HZ1248" s="21"/>
      <c r="IA1248" s="21"/>
      <c r="IB1248" s="21"/>
      <c r="IC1248" s="21"/>
      <c r="ID1248" s="21"/>
      <c r="IE1248" s="21"/>
      <c r="IF1248" s="21"/>
      <c r="IG1248" s="21"/>
      <c r="IH1248" s="21"/>
      <c r="II1248" s="21"/>
      <c r="IJ1248" s="21"/>
      <c r="IK1248" s="21"/>
      <c r="IL1248" s="21"/>
      <c r="IM1248" s="21"/>
      <c r="IN1248" s="21"/>
      <c r="IO1248" s="21"/>
      <c r="IP1248" s="21"/>
      <c r="IQ1248" s="21"/>
      <c r="IR1248" s="21"/>
      <c r="IS1248" s="21"/>
      <c r="IT1248" s="21"/>
      <c r="IU1248" s="21"/>
      <c r="IV1248" s="21"/>
      <c r="IW1248" s="21"/>
      <c r="IX1248" s="21"/>
      <c r="IY1248" s="21"/>
      <c r="IZ1248" s="21"/>
      <c r="JA1248" s="21"/>
      <c r="JB1248" s="21"/>
      <c r="JC1248" s="21"/>
      <c r="JD1248" s="21"/>
      <c r="JE1248" s="21"/>
      <c r="JF1248" s="21"/>
      <c r="JG1248" s="28"/>
      <c r="JH1248" s="21"/>
      <c r="JI1248" s="21"/>
      <c r="JJ1248" s="21"/>
      <c r="JK1248" s="21"/>
      <c r="JL1248" s="21"/>
      <c r="JM1248" s="21"/>
      <c r="JN1248" s="21"/>
      <c r="JO1248" s="21"/>
      <c r="JP1248" s="21"/>
      <c r="JQ1248" s="21"/>
      <c r="JR1248" s="21"/>
      <c r="JS1248" s="21"/>
      <c r="JT1248" s="21"/>
      <c r="JU1248" s="21"/>
      <c r="JV1248" s="21"/>
      <c r="JW1248" s="21"/>
      <c r="JX1248" s="21"/>
      <c r="JY1248" s="21"/>
      <c r="JZ1248" s="21"/>
      <c r="KA1248" s="21"/>
      <c r="KB1248" s="28"/>
    </row>
    <row r="1249" spans="2:288" ht="15" customHeight="1" x14ac:dyDescent="0.25">
      <c r="B1249" s="1590" t="s">
        <v>249</v>
      </c>
      <c r="C1249" s="1588" t="str">
        <v/>
      </c>
      <c r="D1249" s="1588" t="str">
        <v/>
      </c>
      <c r="E1249" s="1588" t="str">
        <v/>
      </c>
      <c r="F1249" s="1588" t="str">
        <v/>
      </c>
      <c r="G1249" s="1588" t="str">
        <v/>
      </c>
      <c r="H1249" s="21"/>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8"/>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8"/>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c r="GI1249" s="21"/>
      <c r="GJ1249" s="21"/>
      <c r="GK1249" s="21"/>
      <c r="GL1249" s="21"/>
      <c r="GM1249" s="21"/>
      <c r="GN1249" s="21"/>
      <c r="GO1249" s="21"/>
      <c r="GP1249" s="21"/>
      <c r="GQ1249" s="21"/>
      <c r="GR1249" s="21"/>
      <c r="GS1249" s="21"/>
      <c r="GT1249" s="21"/>
      <c r="GU1249" s="21"/>
      <c r="GV1249" s="21"/>
      <c r="GW1249" s="21"/>
      <c r="GX1249" s="21"/>
      <c r="GY1249" s="21"/>
      <c r="GZ1249" s="21"/>
      <c r="HA1249" s="21"/>
      <c r="HB1249" s="21"/>
      <c r="HC1249" s="21"/>
      <c r="HD1249" s="21"/>
      <c r="HE1249" s="21"/>
      <c r="HF1249" s="21"/>
      <c r="HG1249" s="21"/>
      <c r="HH1249" s="21"/>
      <c r="HI1249" s="21"/>
      <c r="HJ1249" s="21"/>
      <c r="HK1249" s="21"/>
      <c r="HL1249" s="21"/>
      <c r="HM1249" s="21"/>
      <c r="HN1249" s="21"/>
      <c r="HO1249" s="21"/>
      <c r="HP1249" s="21"/>
      <c r="HQ1249" s="21"/>
      <c r="HR1249" s="21"/>
      <c r="HS1249" s="21"/>
      <c r="HT1249" s="21"/>
      <c r="HU1249" s="21"/>
      <c r="HV1249" s="21"/>
      <c r="HW1249" s="21"/>
      <c r="HX1249" s="21"/>
      <c r="HY1249" s="21"/>
      <c r="HZ1249" s="21"/>
      <c r="IA1249" s="21"/>
      <c r="IB1249" s="21"/>
      <c r="IC1249" s="21"/>
      <c r="ID1249" s="21"/>
      <c r="IE1249" s="21"/>
      <c r="IF1249" s="21"/>
      <c r="IG1249" s="21"/>
      <c r="IH1249" s="21"/>
      <c r="II1249" s="21"/>
      <c r="IJ1249" s="21"/>
      <c r="IK1249" s="21"/>
      <c r="IL1249" s="21"/>
      <c r="IM1249" s="21"/>
      <c r="IN1249" s="21"/>
      <c r="IO1249" s="21"/>
      <c r="IP1249" s="21"/>
      <c r="IQ1249" s="21"/>
      <c r="IR1249" s="21"/>
      <c r="IS1249" s="21"/>
      <c r="IT1249" s="21"/>
      <c r="IU1249" s="21"/>
      <c r="IV1249" s="21"/>
      <c r="IW1249" s="21"/>
      <c r="IX1249" s="21"/>
      <c r="IY1249" s="21"/>
      <c r="IZ1249" s="21"/>
      <c r="JA1249" s="21"/>
      <c r="JB1249" s="21"/>
      <c r="JC1249" s="21"/>
      <c r="JD1249" s="21"/>
      <c r="JE1249" s="21"/>
      <c r="JF1249" s="21"/>
      <c r="JG1249" s="28"/>
      <c r="JH1249" s="21"/>
      <c r="JI1249" s="21"/>
      <c r="JJ1249" s="21"/>
      <c r="JK1249" s="21"/>
      <c r="JL1249" s="21"/>
      <c r="JM1249" s="21"/>
      <c r="JN1249" s="21"/>
      <c r="JO1249" s="21"/>
      <c r="JP1249" s="21"/>
      <c r="JQ1249" s="21"/>
      <c r="JR1249" s="21"/>
      <c r="JS1249" s="21"/>
      <c r="JT1249" s="21"/>
      <c r="JU1249" s="21"/>
      <c r="JV1249" s="21"/>
      <c r="JW1249" s="21"/>
      <c r="JX1249" s="21"/>
      <c r="JY1249" s="21"/>
      <c r="JZ1249" s="21"/>
      <c r="KA1249" s="21"/>
      <c r="KB1249" s="28"/>
    </row>
    <row r="1250" spans="2:288" ht="15" customHeight="1" x14ac:dyDescent="0.25">
      <c r="B1250" s="1590" t="s">
        <v>250</v>
      </c>
      <c r="C1250" s="1588" t="str">
        <v/>
      </c>
      <c r="D1250" s="1588" t="str">
        <v/>
      </c>
      <c r="E1250" s="1588" t="str">
        <v/>
      </c>
      <c r="F1250" s="1588" t="str">
        <v/>
      </c>
      <c r="G1250" s="1588" t="str">
        <v/>
      </c>
      <c r="H1250" s="21"/>
      <c r="I1250" s="21"/>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8"/>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8"/>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c r="GI1250" s="21"/>
      <c r="GJ1250" s="21"/>
      <c r="GK1250" s="21"/>
      <c r="GL1250" s="21"/>
      <c r="GM1250" s="21"/>
      <c r="GN1250" s="21"/>
      <c r="GO1250" s="21"/>
      <c r="GP1250" s="21"/>
      <c r="GQ1250" s="21"/>
      <c r="GR1250" s="21"/>
      <c r="GS1250" s="21"/>
      <c r="GT1250" s="21"/>
      <c r="GU1250" s="21"/>
      <c r="GV1250" s="21"/>
      <c r="GW1250" s="21"/>
      <c r="GX1250" s="21"/>
      <c r="GY1250" s="21"/>
      <c r="GZ1250" s="21"/>
      <c r="HA1250" s="21"/>
      <c r="HB1250" s="21"/>
      <c r="HC1250" s="21"/>
      <c r="HD1250" s="21"/>
      <c r="HE1250" s="21"/>
      <c r="HF1250" s="21"/>
      <c r="HG1250" s="21"/>
      <c r="HH1250" s="21"/>
      <c r="HI1250" s="21"/>
      <c r="HJ1250" s="21"/>
      <c r="HK1250" s="21"/>
      <c r="HL1250" s="21"/>
      <c r="HM1250" s="21"/>
      <c r="HN1250" s="21"/>
      <c r="HO1250" s="21"/>
      <c r="HP1250" s="21"/>
      <c r="HQ1250" s="21"/>
      <c r="HR1250" s="21"/>
      <c r="HS1250" s="21"/>
      <c r="HT1250" s="21"/>
      <c r="HU1250" s="21"/>
      <c r="HV1250" s="21"/>
      <c r="HW1250" s="21"/>
      <c r="HX1250" s="21"/>
      <c r="HY1250" s="21"/>
      <c r="HZ1250" s="21"/>
      <c r="IA1250" s="21"/>
      <c r="IB1250" s="21"/>
      <c r="IC1250" s="21"/>
      <c r="ID1250" s="21"/>
      <c r="IE1250" s="21"/>
      <c r="IF1250" s="21"/>
      <c r="IG1250" s="21"/>
      <c r="IH1250" s="21"/>
      <c r="II1250" s="21"/>
      <c r="IJ1250" s="21"/>
      <c r="IK1250" s="21"/>
      <c r="IL1250" s="21"/>
      <c r="IM1250" s="21"/>
      <c r="IN1250" s="21"/>
      <c r="IO1250" s="21"/>
      <c r="IP1250" s="21"/>
      <c r="IQ1250" s="21"/>
      <c r="IR1250" s="21"/>
      <c r="IS1250" s="21"/>
      <c r="IT1250" s="21"/>
      <c r="IU1250" s="21"/>
      <c r="IV1250" s="21"/>
      <c r="IW1250" s="21"/>
      <c r="IX1250" s="21"/>
      <c r="IY1250" s="21"/>
      <c r="IZ1250" s="21"/>
      <c r="JA1250" s="21"/>
      <c r="JB1250" s="21"/>
      <c r="JC1250" s="21"/>
      <c r="JD1250" s="21"/>
      <c r="JE1250" s="21"/>
      <c r="JF1250" s="21"/>
      <c r="JG1250" s="28"/>
      <c r="JH1250" s="21"/>
      <c r="JI1250" s="21"/>
      <c r="JJ1250" s="21"/>
      <c r="JK1250" s="21"/>
      <c r="JL1250" s="21"/>
      <c r="JM1250" s="21"/>
      <c r="JN1250" s="21"/>
      <c r="JO1250" s="21"/>
      <c r="JP1250" s="21"/>
      <c r="JQ1250" s="21"/>
      <c r="JR1250" s="21"/>
      <c r="JS1250" s="21"/>
      <c r="JT1250" s="21"/>
      <c r="JU1250" s="21"/>
      <c r="JV1250" s="21"/>
      <c r="JW1250" s="21"/>
      <c r="JX1250" s="21"/>
      <c r="JY1250" s="21"/>
      <c r="JZ1250" s="21"/>
      <c r="KA1250" s="21"/>
      <c r="KB1250" s="28"/>
    </row>
    <row r="1251" spans="2:288" ht="15" customHeight="1" x14ac:dyDescent="0.25">
      <c r="B1251" s="1590" t="s">
        <v>251</v>
      </c>
      <c r="C1251" s="1588" t="str">
        <v/>
      </c>
      <c r="D1251" s="1588" t="str">
        <v/>
      </c>
      <c r="E1251" s="1588" t="str">
        <v/>
      </c>
      <c r="F1251" s="1588" t="str">
        <v/>
      </c>
      <c r="G1251" s="1588" t="str">
        <v/>
      </c>
      <c r="H1251" s="21"/>
      <c r="I1251" s="21"/>
      <c r="J1251" s="21"/>
      <c r="K1251" s="21"/>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8"/>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8"/>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c r="GI1251" s="21"/>
      <c r="GJ1251" s="21"/>
      <c r="GK1251" s="21"/>
      <c r="GL1251" s="21"/>
      <c r="GM1251" s="21"/>
      <c r="GN1251" s="21"/>
      <c r="GO1251" s="21"/>
      <c r="GP1251" s="21"/>
      <c r="GQ1251" s="21"/>
      <c r="GR1251" s="21"/>
      <c r="GS1251" s="21"/>
      <c r="GT1251" s="21"/>
      <c r="GU1251" s="21"/>
      <c r="GV1251" s="21"/>
      <c r="GW1251" s="21"/>
      <c r="GX1251" s="21"/>
      <c r="GY1251" s="21"/>
      <c r="GZ1251" s="21"/>
      <c r="HA1251" s="21"/>
      <c r="HB1251" s="21"/>
      <c r="HC1251" s="21"/>
      <c r="HD1251" s="21"/>
      <c r="HE1251" s="21"/>
      <c r="HF1251" s="21"/>
      <c r="HG1251" s="21"/>
      <c r="HH1251" s="21"/>
      <c r="HI1251" s="21"/>
      <c r="HJ1251" s="21"/>
      <c r="HK1251" s="21"/>
      <c r="HL1251" s="21"/>
      <c r="HM1251" s="21"/>
      <c r="HN1251" s="21"/>
      <c r="HO1251" s="21"/>
      <c r="HP1251" s="21"/>
      <c r="HQ1251" s="21"/>
      <c r="HR1251" s="21"/>
      <c r="HS1251" s="21"/>
      <c r="HT1251" s="21"/>
      <c r="HU1251" s="21"/>
      <c r="HV1251" s="21"/>
      <c r="HW1251" s="21"/>
      <c r="HX1251" s="21"/>
      <c r="HY1251" s="21"/>
      <c r="HZ1251" s="21"/>
      <c r="IA1251" s="21"/>
      <c r="IB1251" s="21"/>
      <c r="IC1251" s="21"/>
      <c r="ID1251" s="21"/>
      <c r="IE1251" s="21"/>
      <c r="IF1251" s="21"/>
      <c r="IG1251" s="21"/>
      <c r="IH1251" s="21"/>
      <c r="II1251" s="21"/>
      <c r="IJ1251" s="21"/>
      <c r="IK1251" s="21"/>
      <c r="IL1251" s="21"/>
      <c r="IM1251" s="21"/>
      <c r="IN1251" s="21"/>
      <c r="IO1251" s="21"/>
      <c r="IP1251" s="21"/>
      <c r="IQ1251" s="21"/>
      <c r="IR1251" s="21"/>
      <c r="IS1251" s="21"/>
      <c r="IT1251" s="21"/>
      <c r="IU1251" s="21"/>
      <c r="IV1251" s="21"/>
      <c r="IW1251" s="21"/>
      <c r="IX1251" s="21"/>
      <c r="IY1251" s="21"/>
      <c r="IZ1251" s="21"/>
      <c r="JA1251" s="21"/>
      <c r="JB1251" s="21"/>
      <c r="JC1251" s="21"/>
      <c r="JD1251" s="21"/>
      <c r="JE1251" s="21"/>
      <c r="JF1251" s="21"/>
      <c r="JG1251" s="28"/>
      <c r="JH1251" s="21"/>
      <c r="JI1251" s="21"/>
      <c r="JJ1251" s="21"/>
      <c r="JK1251" s="21"/>
      <c r="JL1251" s="21"/>
      <c r="JM1251" s="21"/>
      <c r="JN1251" s="21"/>
      <c r="JO1251" s="21"/>
      <c r="JP1251" s="21"/>
      <c r="JQ1251" s="21"/>
      <c r="JR1251" s="21"/>
      <c r="JS1251" s="21"/>
      <c r="JT1251" s="21"/>
      <c r="JU1251" s="21"/>
      <c r="JV1251" s="21"/>
      <c r="JW1251" s="21"/>
      <c r="JX1251" s="21"/>
      <c r="JY1251" s="21"/>
      <c r="JZ1251" s="21"/>
      <c r="KA1251" s="21"/>
      <c r="KB1251" s="28"/>
    </row>
    <row r="1252" spans="2:288" ht="15" customHeight="1" x14ac:dyDescent="0.25">
      <c r="B1252" s="1590" t="s">
        <v>252</v>
      </c>
      <c r="C1252" s="1588" t="str">
        <v/>
      </c>
      <c r="D1252" s="1588" t="str">
        <v/>
      </c>
      <c r="E1252" s="1588" t="str">
        <v/>
      </c>
      <c r="F1252" s="1588" t="str">
        <v/>
      </c>
      <c r="G1252" s="1588" t="str">
        <v/>
      </c>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8"/>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8"/>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c r="GI1252" s="21"/>
      <c r="GJ1252" s="21"/>
      <c r="GK1252" s="21"/>
      <c r="GL1252" s="21"/>
      <c r="GM1252" s="21"/>
      <c r="GN1252" s="21"/>
      <c r="GO1252" s="21"/>
      <c r="GP1252" s="21"/>
      <c r="GQ1252" s="21"/>
      <c r="GR1252" s="21"/>
      <c r="GS1252" s="21"/>
      <c r="GT1252" s="21"/>
      <c r="GU1252" s="21"/>
      <c r="GV1252" s="21"/>
      <c r="GW1252" s="21"/>
      <c r="GX1252" s="21"/>
      <c r="GY1252" s="21"/>
      <c r="GZ1252" s="21"/>
      <c r="HA1252" s="21"/>
      <c r="HB1252" s="21"/>
      <c r="HC1252" s="21"/>
      <c r="HD1252" s="21"/>
      <c r="HE1252" s="21"/>
      <c r="HF1252" s="21"/>
      <c r="HG1252" s="21"/>
      <c r="HH1252" s="21"/>
      <c r="HI1252" s="21"/>
      <c r="HJ1252" s="21"/>
      <c r="HK1252" s="21"/>
      <c r="HL1252" s="21"/>
      <c r="HM1252" s="21"/>
      <c r="HN1252" s="21"/>
      <c r="HO1252" s="21"/>
      <c r="HP1252" s="21"/>
      <c r="HQ1252" s="21"/>
      <c r="HR1252" s="21"/>
      <c r="HS1252" s="21"/>
      <c r="HT1252" s="21"/>
      <c r="HU1252" s="21"/>
      <c r="HV1252" s="21"/>
      <c r="HW1252" s="21"/>
      <c r="HX1252" s="21"/>
      <c r="HY1252" s="21"/>
      <c r="HZ1252" s="21"/>
      <c r="IA1252" s="21"/>
      <c r="IB1252" s="21"/>
      <c r="IC1252" s="21"/>
      <c r="ID1252" s="21"/>
      <c r="IE1252" s="21"/>
      <c r="IF1252" s="21"/>
      <c r="IG1252" s="21"/>
      <c r="IH1252" s="21"/>
      <c r="II1252" s="21"/>
      <c r="IJ1252" s="21"/>
      <c r="IK1252" s="21"/>
      <c r="IL1252" s="21"/>
      <c r="IM1252" s="21"/>
      <c r="IN1252" s="21"/>
      <c r="IO1252" s="21"/>
      <c r="IP1252" s="21"/>
      <c r="IQ1252" s="21"/>
      <c r="IR1252" s="21"/>
      <c r="IS1252" s="21"/>
      <c r="IT1252" s="21"/>
      <c r="IU1252" s="21"/>
      <c r="IV1252" s="21"/>
      <c r="IW1252" s="21"/>
      <c r="IX1252" s="21"/>
      <c r="IY1252" s="21"/>
      <c r="IZ1252" s="21"/>
      <c r="JA1252" s="21"/>
      <c r="JB1252" s="21"/>
      <c r="JC1252" s="21"/>
      <c r="JD1252" s="21"/>
      <c r="JE1252" s="21"/>
      <c r="JF1252" s="21"/>
      <c r="JG1252" s="28"/>
      <c r="JH1252" s="21"/>
      <c r="JI1252" s="21"/>
      <c r="JJ1252" s="21"/>
      <c r="JK1252" s="21"/>
      <c r="JL1252" s="21"/>
      <c r="JM1252" s="21"/>
      <c r="JN1252" s="21"/>
      <c r="JO1252" s="21"/>
      <c r="JP1252" s="21"/>
      <c r="JQ1252" s="21"/>
      <c r="JR1252" s="21"/>
      <c r="JS1252" s="21"/>
      <c r="JT1252" s="21"/>
      <c r="JU1252" s="21"/>
      <c r="JV1252" s="21"/>
      <c r="JW1252" s="21"/>
      <c r="JX1252" s="21"/>
      <c r="JY1252" s="21"/>
      <c r="JZ1252" s="21"/>
      <c r="KA1252" s="21"/>
      <c r="KB1252" s="28"/>
    </row>
    <row r="1253" spans="2:288" ht="15" customHeight="1" x14ac:dyDescent="0.25">
      <c r="B1253" s="1590" t="s">
        <v>253</v>
      </c>
      <c r="C1253" s="1588" t="str">
        <v/>
      </c>
      <c r="D1253" s="1588" t="str">
        <v/>
      </c>
      <c r="E1253" s="1588" t="str">
        <v/>
      </c>
      <c r="F1253" s="1588" t="str">
        <v/>
      </c>
      <c r="G1253" s="1588" t="str">
        <v/>
      </c>
      <c r="H1253" s="21"/>
      <c r="I1253" s="21"/>
      <c r="J1253" s="21"/>
      <c r="K1253" s="21"/>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8"/>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8"/>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c r="GI1253" s="21"/>
      <c r="GJ1253" s="21"/>
      <c r="GK1253" s="21"/>
      <c r="GL1253" s="21"/>
      <c r="GM1253" s="21"/>
      <c r="GN1253" s="21"/>
      <c r="GO1253" s="21"/>
      <c r="GP1253" s="21"/>
      <c r="GQ1253" s="21"/>
      <c r="GR1253" s="21"/>
      <c r="GS1253" s="21"/>
      <c r="GT1253" s="21"/>
      <c r="GU1253" s="21"/>
      <c r="GV1253" s="21"/>
      <c r="GW1253" s="21"/>
      <c r="GX1253" s="21"/>
      <c r="GY1253" s="21"/>
      <c r="GZ1253" s="21"/>
      <c r="HA1253" s="21"/>
      <c r="HB1253" s="21"/>
      <c r="HC1253" s="21"/>
      <c r="HD1253" s="21"/>
      <c r="HE1253" s="21"/>
      <c r="HF1253" s="21"/>
      <c r="HG1253" s="21"/>
      <c r="HH1253" s="21"/>
      <c r="HI1253" s="21"/>
      <c r="HJ1253" s="21"/>
      <c r="HK1253" s="21"/>
      <c r="HL1253" s="21"/>
      <c r="HM1253" s="21"/>
      <c r="HN1253" s="21"/>
      <c r="HO1253" s="21"/>
      <c r="HP1253" s="21"/>
      <c r="HQ1253" s="21"/>
      <c r="HR1253" s="21"/>
      <c r="HS1253" s="21"/>
      <c r="HT1253" s="21"/>
      <c r="HU1253" s="21"/>
      <c r="HV1253" s="21"/>
      <c r="HW1253" s="21"/>
      <c r="HX1253" s="21"/>
      <c r="HY1253" s="21"/>
      <c r="HZ1253" s="21"/>
      <c r="IA1253" s="21"/>
      <c r="IB1253" s="21"/>
      <c r="IC1253" s="21"/>
      <c r="ID1253" s="21"/>
      <c r="IE1253" s="21"/>
      <c r="IF1253" s="21"/>
      <c r="IG1253" s="21"/>
      <c r="IH1253" s="21"/>
      <c r="II1253" s="21"/>
      <c r="IJ1253" s="21"/>
      <c r="IK1253" s="21"/>
      <c r="IL1253" s="21"/>
      <c r="IM1253" s="21"/>
      <c r="IN1253" s="21"/>
      <c r="IO1253" s="21"/>
      <c r="IP1253" s="21"/>
      <c r="IQ1253" s="21"/>
      <c r="IR1253" s="21"/>
      <c r="IS1253" s="21"/>
      <c r="IT1253" s="21"/>
      <c r="IU1253" s="21"/>
      <c r="IV1253" s="21"/>
      <c r="IW1253" s="21"/>
      <c r="IX1253" s="21"/>
      <c r="IY1253" s="21"/>
      <c r="IZ1253" s="21"/>
      <c r="JA1253" s="21"/>
      <c r="JB1253" s="21"/>
      <c r="JC1253" s="21"/>
      <c r="JD1253" s="21"/>
      <c r="JE1253" s="21"/>
      <c r="JF1253" s="21"/>
      <c r="JG1253" s="28"/>
      <c r="JH1253" s="21"/>
      <c r="JI1253" s="21"/>
      <c r="JJ1253" s="21"/>
      <c r="JK1253" s="21"/>
      <c r="JL1253" s="21"/>
      <c r="JM1253" s="21"/>
      <c r="JN1253" s="21"/>
      <c r="JO1253" s="21"/>
      <c r="JP1253" s="21"/>
      <c r="JQ1253" s="21"/>
      <c r="JR1253" s="21"/>
      <c r="JS1253" s="21"/>
      <c r="JT1253" s="21"/>
      <c r="JU1253" s="21"/>
      <c r="JV1253" s="21"/>
      <c r="JW1253" s="21"/>
      <c r="JX1253" s="21"/>
      <c r="JY1253" s="21"/>
      <c r="JZ1253" s="21"/>
      <c r="KA1253" s="21"/>
      <c r="KB1253" s="28"/>
    </row>
    <row r="1254" spans="2:288" ht="15" customHeight="1" x14ac:dyDescent="0.25">
      <c r="B1254" s="1590" t="s">
        <v>254</v>
      </c>
      <c r="C1254" s="1588" t="str">
        <v/>
      </c>
      <c r="D1254" s="1588" t="str">
        <v/>
      </c>
      <c r="E1254" s="1588" t="str">
        <v/>
      </c>
      <c r="F1254" s="1588" t="str">
        <v/>
      </c>
      <c r="G1254" s="1588" t="str">
        <v/>
      </c>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8"/>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8"/>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c r="GI1254" s="21"/>
      <c r="GJ1254" s="21"/>
      <c r="GK1254" s="21"/>
      <c r="GL1254" s="21"/>
      <c r="GM1254" s="21"/>
      <c r="GN1254" s="21"/>
      <c r="GO1254" s="21"/>
      <c r="GP1254" s="21"/>
      <c r="GQ1254" s="21"/>
      <c r="GR1254" s="21"/>
      <c r="GS1254" s="21"/>
      <c r="GT1254" s="21"/>
      <c r="GU1254" s="21"/>
      <c r="GV1254" s="21"/>
      <c r="GW1254" s="21"/>
      <c r="GX1254" s="21"/>
      <c r="GY1254" s="21"/>
      <c r="GZ1254" s="21"/>
      <c r="HA1254" s="21"/>
      <c r="HB1254" s="21"/>
      <c r="HC1254" s="21"/>
      <c r="HD1254" s="21"/>
      <c r="HE1254" s="21"/>
      <c r="HF1254" s="21"/>
      <c r="HG1254" s="21"/>
      <c r="HH1254" s="21"/>
      <c r="HI1254" s="21"/>
      <c r="HJ1254" s="21"/>
      <c r="HK1254" s="21"/>
      <c r="HL1254" s="21"/>
      <c r="HM1254" s="21"/>
      <c r="HN1254" s="21"/>
      <c r="HO1254" s="21"/>
      <c r="HP1254" s="21"/>
      <c r="HQ1254" s="21"/>
      <c r="HR1254" s="21"/>
      <c r="HS1254" s="21"/>
      <c r="HT1254" s="21"/>
      <c r="HU1254" s="21"/>
      <c r="HV1254" s="21"/>
      <c r="HW1254" s="21"/>
      <c r="HX1254" s="21"/>
      <c r="HY1254" s="21"/>
      <c r="HZ1254" s="21"/>
      <c r="IA1254" s="21"/>
      <c r="IB1254" s="21"/>
      <c r="IC1254" s="21"/>
      <c r="ID1254" s="21"/>
      <c r="IE1254" s="21"/>
      <c r="IF1254" s="21"/>
      <c r="IG1254" s="21"/>
      <c r="IH1254" s="21"/>
      <c r="II1254" s="21"/>
      <c r="IJ1254" s="21"/>
      <c r="IK1254" s="21"/>
      <c r="IL1254" s="21"/>
      <c r="IM1254" s="21"/>
      <c r="IN1254" s="21"/>
      <c r="IO1254" s="21"/>
      <c r="IP1254" s="21"/>
      <c r="IQ1254" s="21"/>
      <c r="IR1254" s="21"/>
      <c r="IS1254" s="21"/>
      <c r="IT1254" s="21"/>
      <c r="IU1254" s="21"/>
      <c r="IV1254" s="21"/>
      <c r="IW1254" s="21"/>
      <c r="IX1254" s="21"/>
      <c r="IY1254" s="21"/>
      <c r="IZ1254" s="21"/>
      <c r="JA1254" s="21"/>
      <c r="JB1254" s="21"/>
      <c r="JC1254" s="21"/>
      <c r="JD1254" s="21"/>
      <c r="JE1254" s="21"/>
      <c r="JF1254" s="21"/>
      <c r="JG1254" s="28"/>
      <c r="JH1254" s="21"/>
      <c r="JI1254" s="21"/>
      <c r="JJ1254" s="21"/>
      <c r="JK1254" s="21"/>
      <c r="JL1254" s="21"/>
      <c r="JM1254" s="21"/>
      <c r="JN1254" s="21"/>
      <c r="JO1254" s="21"/>
      <c r="JP1254" s="21"/>
      <c r="JQ1254" s="21"/>
      <c r="JR1254" s="21"/>
      <c r="JS1254" s="21"/>
      <c r="JT1254" s="21"/>
      <c r="JU1254" s="21"/>
      <c r="JV1254" s="21"/>
      <c r="JW1254" s="21"/>
      <c r="JX1254" s="21"/>
      <c r="JY1254" s="21"/>
      <c r="JZ1254" s="21"/>
      <c r="KA1254" s="21"/>
      <c r="KB1254" s="28"/>
    </row>
    <row r="1255" spans="2:288" ht="15" customHeight="1" x14ac:dyDescent="0.25">
      <c r="B1255" s="1590" t="s">
        <v>255</v>
      </c>
      <c r="C1255" s="1588" t="str">
        <v/>
      </c>
      <c r="D1255" s="1588" t="str">
        <v/>
      </c>
      <c r="E1255" s="1588" t="str">
        <v/>
      </c>
      <c r="F1255" s="1588" t="str">
        <v/>
      </c>
      <c r="G1255" s="1588" t="str">
        <v/>
      </c>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8"/>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8"/>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c r="GI1255" s="21"/>
      <c r="GJ1255" s="21"/>
      <c r="GK1255" s="21"/>
      <c r="GL1255" s="21"/>
      <c r="GM1255" s="21"/>
      <c r="GN1255" s="21"/>
      <c r="GO1255" s="21"/>
      <c r="GP1255" s="21"/>
      <c r="GQ1255" s="21"/>
      <c r="GR1255" s="21"/>
      <c r="GS1255" s="21"/>
      <c r="GT1255" s="21"/>
      <c r="GU1255" s="21"/>
      <c r="GV1255" s="21"/>
      <c r="GW1255" s="21"/>
      <c r="GX1255" s="21"/>
      <c r="GY1255" s="21"/>
      <c r="GZ1255" s="21"/>
      <c r="HA1255" s="21"/>
      <c r="HB1255" s="21"/>
      <c r="HC1255" s="21"/>
      <c r="HD1255" s="21"/>
      <c r="HE1255" s="21"/>
      <c r="HF1255" s="21"/>
      <c r="HG1255" s="21"/>
      <c r="HH1255" s="21"/>
      <c r="HI1255" s="21"/>
      <c r="HJ1255" s="21"/>
      <c r="HK1255" s="21"/>
      <c r="HL1255" s="21"/>
      <c r="HM1255" s="21"/>
      <c r="HN1255" s="21"/>
      <c r="HO1255" s="21"/>
      <c r="HP1255" s="21"/>
      <c r="HQ1255" s="21"/>
      <c r="HR1255" s="21"/>
      <c r="HS1255" s="21"/>
      <c r="HT1255" s="21"/>
      <c r="HU1255" s="21"/>
      <c r="HV1255" s="21"/>
      <c r="HW1255" s="21"/>
      <c r="HX1255" s="21"/>
      <c r="HY1255" s="21"/>
      <c r="HZ1255" s="21"/>
      <c r="IA1255" s="21"/>
      <c r="IB1255" s="21"/>
      <c r="IC1255" s="21"/>
      <c r="ID1255" s="21"/>
      <c r="IE1255" s="21"/>
      <c r="IF1255" s="21"/>
      <c r="IG1255" s="21"/>
      <c r="IH1255" s="21"/>
      <c r="II1255" s="21"/>
      <c r="IJ1255" s="21"/>
      <c r="IK1255" s="21"/>
      <c r="IL1255" s="21"/>
      <c r="IM1255" s="21"/>
      <c r="IN1255" s="21"/>
      <c r="IO1255" s="21"/>
      <c r="IP1255" s="21"/>
      <c r="IQ1255" s="21"/>
      <c r="IR1255" s="21"/>
      <c r="IS1255" s="21"/>
      <c r="IT1255" s="21"/>
      <c r="IU1255" s="21"/>
      <c r="IV1255" s="21"/>
      <c r="IW1255" s="21"/>
      <c r="IX1255" s="21"/>
      <c r="IY1255" s="21"/>
      <c r="IZ1255" s="21"/>
      <c r="JA1255" s="21"/>
      <c r="JB1255" s="21"/>
      <c r="JC1255" s="21"/>
      <c r="JD1255" s="21"/>
      <c r="JE1255" s="21"/>
      <c r="JF1255" s="21"/>
      <c r="JG1255" s="28"/>
      <c r="JH1255" s="21"/>
      <c r="JI1255" s="21"/>
      <c r="JJ1255" s="21"/>
      <c r="JK1255" s="21"/>
      <c r="JL1255" s="21"/>
      <c r="JM1255" s="21"/>
      <c r="JN1255" s="21"/>
      <c r="JO1255" s="21"/>
      <c r="JP1255" s="21"/>
      <c r="JQ1255" s="21"/>
      <c r="JR1255" s="21"/>
      <c r="JS1255" s="21"/>
      <c r="JT1255" s="21"/>
      <c r="JU1255" s="21"/>
      <c r="JV1255" s="21"/>
      <c r="JW1255" s="21"/>
      <c r="JX1255" s="21"/>
      <c r="JY1255" s="21"/>
      <c r="JZ1255" s="21"/>
      <c r="KA1255" s="21"/>
      <c r="KB1255" s="28"/>
    </row>
    <row r="1256" spans="2:288" ht="15" customHeight="1" x14ac:dyDescent="0.25">
      <c r="B1256" s="1590" t="s">
        <v>256</v>
      </c>
      <c r="C1256" s="1588" t="str">
        <v/>
      </c>
      <c r="D1256" s="1588" t="str">
        <v/>
      </c>
      <c r="E1256" s="1588" t="str">
        <v/>
      </c>
      <c r="F1256" s="1588" t="str">
        <v/>
      </c>
      <c r="G1256" s="1588" t="str">
        <v/>
      </c>
      <c r="H1256" s="21"/>
      <c r="I1256" s="21"/>
      <c r="J1256" s="21"/>
      <c r="K1256" s="21"/>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8"/>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8"/>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c r="GI1256" s="21"/>
      <c r="GJ1256" s="21"/>
      <c r="GK1256" s="21"/>
      <c r="GL1256" s="21"/>
      <c r="GM1256" s="21"/>
      <c r="GN1256" s="21"/>
      <c r="GO1256" s="21"/>
      <c r="GP1256" s="21"/>
      <c r="GQ1256" s="21"/>
      <c r="GR1256" s="21"/>
      <c r="GS1256" s="21"/>
      <c r="GT1256" s="21"/>
      <c r="GU1256" s="21"/>
      <c r="GV1256" s="21"/>
      <c r="GW1256" s="21"/>
      <c r="GX1256" s="21"/>
      <c r="GY1256" s="21"/>
      <c r="GZ1256" s="21"/>
      <c r="HA1256" s="21"/>
      <c r="HB1256" s="21"/>
      <c r="HC1256" s="21"/>
      <c r="HD1256" s="21"/>
      <c r="HE1256" s="21"/>
      <c r="HF1256" s="21"/>
      <c r="HG1256" s="21"/>
      <c r="HH1256" s="21"/>
      <c r="HI1256" s="21"/>
      <c r="HJ1256" s="21"/>
      <c r="HK1256" s="21"/>
      <c r="HL1256" s="21"/>
      <c r="HM1256" s="21"/>
      <c r="HN1256" s="21"/>
      <c r="HO1256" s="21"/>
      <c r="HP1256" s="21"/>
      <c r="HQ1256" s="21"/>
      <c r="HR1256" s="21"/>
      <c r="HS1256" s="21"/>
      <c r="HT1256" s="21"/>
      <c r="HU1256" s="21"/>
      <c r="HV1256" s="21"/>
      <c r="HW1256" s="21"/>
      <c r="HX1256" s="21"/>
      <c r="HY1256" s="21"/>
      <c r="HZ1256" s="21"/>
      <c r="IA1256" s="21"/>
      <c r="IB1256" s="21"/>
      <c r="IC1256" s="21"/>
      <c r="ID1256" s="21"/>
      <c r="IE1256" s="21"/>
      <c r="IF1256" s="21"/>
      <c r="IG1256" s="21"/>
      <c r="IH1256" s="21"/>
      <c r="II1256" s="21"/>
      <c r="IJ1256" s="21"/>
      <c r="IK1256" s="21"/>
      <c r="IL1256" s="21"/>
      <c r="IM1256" s="21"/>
      <c r="IN1256" s="21"/>
      <c r="IO1256" s="21"/>
      <c r="IP1256" s="21"/>
      <c r="IQ1256" s="21"/>
      <c r="IR1256" s="21"/>
      <c r="IS1256" s="21"/>
      <c r="IT1256" s="21"/>
      <c r="IU1256" s="21"/>
      <c r="IV1256" s="21"/>
      <c r="IW1256" s="21"/>
      <c r="IX1256" s="21"/>
      <c r="IY1256" s="21"/>
      <c r="IZ1256" s="21"/>
      <c r="JA1256" s="21"/>
      <c r="JB1256" s="21"/>
      <c r="JC1256" s="21"/>
      <c r="JD1256" s="21"/>
      <c r="JE1256" s="21"/>
      <c r="JF1256" s="21"/>
      <c r="JG1256" s="28"/>
      <c r="JH1256" s="21"/>
      <c r="JI1256" s="21"/>
      <c r="JJ1256" s="21"/>
      <c r="JK1256" s="21"/>
      <c r="JL1256" s="21"/>
      <c r="JM1256" s="21"/>
      <c r="JN1256" s="21"/>
      <c r="JO1256" s="21"/>
      <c r="JP1256" s="21"/>
      <c r="JQ1256" s="21"/>
      <c r="JR1256" s="21"/>
      <c r="JS1256" s="21"/>
      <c r="JT1256" s="21"/>
      <c r="JU1256" s="21"/>
      <c r="JV1256" s="21"/>
      <c r="JW1256" s="21"/>
      <c r="JX1256" s="21"/>
      <c r="JY1256" s="21"/>
      <c r="JZ1256" s="21"/>
      <c r="KA1256" s="21"/>
      <c r="KB1256" s="28"/>
    </row>
    <row r="1257" spans="2:288" ht="15" customHeight="1" x14ac:dyDescent="0.25">
      <c r="B1257" s="1590" t="s">
        <v>257</v>
      </c>
      <c r="C1257" s="1588" t="str">
        <v/>
      </c>
      <c r="D1257" s="1588" t="str">
        <v/>
      </c>
      <c r="E1257" s="1588" t="str">
        <v/>
      </c>
      <c r="F1257" s="1588" t="str">
        <v/>
      </c>
      <c r="G1257" s="1588" t="str">
        <v/>
      </c>
      <c r="H1257" s="21"/>
      <c r="I1257" s="21"/>
      <c r="J1257" s="21"/>
      <c r="K1257" s="21"/>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8"/>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8"/>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c r="GI1257" s="21"/>
      <c r="GJ1257" s="21"/>
      <c r="GK1257" s="21"/>
      <c r="GL1257" s="21"/>
      <c r="GM1257" s="21"/>
      <c r="GN1257" s="21"/>
      <c r="GO1257" s="21"/>
      <c r="GP1257" s="21"/>
      <c r="GQ1257" s="21"/>
      <c r="GR1257" s="21"/>
      <c r="GS1257" s="21"/>
      <c r="GT1257" s="21"/>
      <c r="GU1257" s="21"/>
      <c r="GV1257" s="21"/>
      <c r="GW1257" s="21"/>
      <c r="GX1257" s="21"/>
      <c r="GY1257" s="21"/>
      <c r="GZ1257" s="21"/>
      <c r="HA1257" s="21"/>
      <c r="HB1257" s="21"/>
      <c r="HC1257" s="21"/>
      <c r="HD1257" s="21"/>
      <c r="HE1257" s="21"/>
      <c r="HF1257" s="21"/>
      <c r="HG1257" s="21"/>
      <c r="HH1257" s="21"/>
      <c r="HI1257" s="21"/>
      <c r="HJ1257" s="21"/>
      <c r="HK1257" s="21"/>
      <c r="HL1257" s="21"/>
      <c r="HM1257" s="21"/>
      <c r="HN1257" s="21"/>
      <c r="HO1257" s="21"/>
      <c r="HP1257" s="21"/>
      <c r="HQ1257" s="21"/>
      <c r="HR1257" s="21"/>
      <c r="HS1257" s="21"/>
      <c r="HT1257" s="21"/>
      <c r="HU1257" s="21"/>
      <c r="HV1257" s="21"/>
      <c r="HW1257" s="21"/>
      <c r="HX1257" s="21"/>
      <c r="HY1257" s="21"/>
      <c r="HZ1257" s="21"/>
      <c r="IA1257" s="21"/>
      <c r="IB1257" s="21"/>
      <c r="IC1257" s="21"/>
      <c r="ID1257" s="21"/>
      <c r="IE1257" s="21"/>
      <c r="IF1257" s="21"/>
      <c r="IG1257" s="21"/>
      <c r="IH1257" s="21"/>
      <c r="II1257" s="21"/>
      <c r="IJ1257" s="21"/>
      <c r="IK1257" s="21"/>
      <c r="IL1257" s="21"/>
      <c r="IM1257" s="21"/>
      <c r="IN1257" s="21"/>
      <c r="IO1257" s="21"/>
      <c r="IP1257" s="21"/>
      <c r="IQ1257" s="21"/>
      <c r="IR1257" s="21"/>
      <c r="IS1257" s="21"/>
      <c r="IT1257" s="21"/>
      <c r="IU1257" s="21"/>
      <c r="IV1257" s="21"/>
      <c r="IW1257" s="21"/>
      <c r="IX1257" s="21"/>
      <c r="IY1257" s="21"/>
      <c r="IZ1257" s="21"/>
      <c r="JA1257" s="21"/>
      <c r="JB1257" s="21"/>
      <c r="JC1257" s="21"/>
      <c r="JD1257" s="21"/>
      <c r="JE1257" s="21"/>
      <c r="JF1257" s="21"/>
      <c r="JG1257" s="28"/>
      <c r="JH1257" s="21"/>
      <c r="JI1257" s="21"/>
      <c r="JJ1257" s="21"/>
      <c r="JK1257" s="21"/>
      <c r="JL1257" s="21"/>
      <c r="JM1257" s="21"/>
      <c r="JN1257" s="21"/>
      <c r="JO1257" s="21"/>
      <c r="JP1257" s="21"/>
      <c r="JQ1257" s="21"/>
      <c r="JR1257" s="21"/>
      <c r="JS1257" s="21"/>
      <c r="JT1257" s="21"/>
      <c r="JU1257" s="21"/>
      <c r="JV1257" s="21"/>
      <c r="JW1257" s="21"/>
      <c r="JX1257" s="21"/>
      <c r="JY1257" s="21"/>
      <c r="JZ1257" s="21"/>
      <c r="KA1257" s="21"/>
      <c r="KB1257" s="28"/>
    </row>
    <row r="1258" spans="2:288" ht="15" customHeight="1" x14ac:dyDescent="0.25">
      <c r="B1258" s="1590" t="s">
        <v>258</v>
      </c>
      <c r="C1258" s="1588" t="str">
        <v/>
      </c>
      <c r="D1258" s="1588" t="str">
        <v/>
      </c>
      <c r="E1258" s="1588" t="str">
        <v/>
      </c>
      <c r="F1258" s="1588" t="str">
        <v/>
      </c>
      <c r="G1258" s="1588" t="str">
        <v/>
      </c>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8"/>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8"/>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c r="GI1258" s="21"/>
      <c r="GJ1258" s="21"/>
      <c r="GK1258" s="21"/>
      <c r="GL1258" s="21"/>
      <c r="GM1258" s="21"/>
      <c r="GN1258" s="21"/>
      <c r="GO1258" s="21"/>
      <c r="GP1258" s="21"/>
      <c r="GQ1258" s="21"/>
      <c r="GR1258" s="21"/>
      <c r="GS1258" s="21"/>
      <c r="GT1258" s="21"/>
      <c r="GU1258" s="21"/>
      <c r="GV1258" s="21"/>
      <c r="GW1258" s="21"/>
      <c r="GX1258" s="21"/>
      <c r="GY1258" s="21"/>
      <c r="GZ1258" s="21"/>
      <c r="HA1258" s="21"/>
      <c r="HB1258" s="21"/>
      <c r="HC1258" s="21"/>
      <c r="HD1258" s="21"/>
      <c r="HE1258" s="21"/>
      <c r="HF1258" s="21"/>
      <c r="HG1258" s="21"/>
      <c r="HH1258" s="21"/>
      <c r="HI1258" s="21"/>
      <c r="HJ1258" s="21"/>
      <c r="HK1258" s="21"/>
      <c r="HL1258" s="21"/>
      <c r="HM1258" s="21"/>
      <c r="HN1258" s="21"/>
      <c r="HO1258" s="21"/>
      <c r="HP1258" s="21"/>
      <c r="HQ1258" s="21"/>
      <c r="HR1258" s="21"/>
      <c r="HS1258" s="21"/>
      <c r="HT1258" s="21"/>
      <c r="HU1258" s="21"/>
      <c r="HV1258" s="21"/>
      <c r="HW1258" s="21"/>
      <c r="HX1258" s="21"/>
      <c r="HY1258" s="21"/>
      <c r="HZ1258" s="21"/>
      <c r="IA1258" s="21"/>
      <c r="IB1258" s="21"/>
      <c r="IC1258" s="21"/>
      <c r="ID1258" s="21"/>
      <c r="IE1258" s="21"/>
      <c r="IF1258" s="21"/>
      <c r="IG1258" s="21"/>
      <c r="IH1258" s="21"/>
      <c r="II1258" s="21"/>
      <c r="IJ1258" s="21"/>
      <c r="IK1258" s="21"/>
      <c r="IL1258" s="21"/>
      <c r="IM1258" s="21"/>
      <c r="IN1258" s="21"/>
      <c r="IO1258" s="21"/>
      <c r="IP1258" s="21"/>
      <c r="IQ1258" s="21"/>
      <c r="IR1258" s="21"/>
      <c r="IS1258" s="21"/>
      <c r="IT1258" s="21"/>
      <c r="IU1258" s="21"/>
      <c r="IV1258" s="21"/>
      <c r="IW1258" s="21"/>
      <c r="IX1258" s="21"/>
      <c r="IY1258" s="21"/>
      <c r="IZ1258" s="21"/>
      <c r="JA1258" s="21"/>
      <c r="JB1258" s="21"/>
      <c r="JC1258" s="21"/>
      <c r="JD1258" s="21"/>
      <c r="JE1258" s="21"/>
      <c r="JF1258" s="21"/>
      <c r="JG1258" s="28"/>
      <c r="JH1258" s="21"/>
      <c r="JI1258" s="21"/>
      <c r="JJ1258" s="21"/>
      <c r="JK1258" s="21"/>
      <c r="JL1258" s="21"/>
      <c r="JM1258" s="21"/>
      <c r="JN1258" s="21"/>
      <c r="JO1258" s="21"/>
      <c r="JP1258" s="21"/>
      <c r="JQ1258" s="21"/>
      <c r="JR1258" s="21"/>
      <c r="JS1258" s="21"/>
      <c r="JT1258" s="21"/>
      <c r="JU1258" s="21"/>
      <c r="JV1258" s="21"/>
      <c r="JW1258" s="21"/>
      <c r="JX1258" s="21"/>
      <c r="JY1258" s="21"/>
      <c r="JZ1258" s="21"/>
      <c r="KA1258" s="21"/>
      <c r="KB1258" s="28"/>
    </row>
    <row r="1259" spans="2:288" ht="15" customHeight="1" x14ac:dyDescent="0.25">
      <c r="B1259" s="1590" t="s">
        <v>259</v>
      </c>
      <c r="C1259" s="1588" t="str">
        <v/>
      </c>
      <c r="D1259" s="1588" t="str">
        <v/>
      </c>
      <c r="E1259" s="1588" t="str">
        <v/>
      </c>
      <c r="F1259" s="1588" t="str">
        <v/>
      </c>
      <c r="G1259" s="1588" t="str">
        <v/>
      </c>
      <c r="H1259" s="21"/>
      <c r="I1259" s="21"/>
      <c r="J1259" s="21"/>
      <c r="K1259" s="21"/>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8"/>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8"/>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c r="GI1259" s="21"/>
      <c r="GJ1259" s="21"/>
      <c r="GK1259" s="21"/>
      <c r="GL1259" s="21"/>
      <c r="GM1259" s="21"/>
      <c r="GN1259" s="21"/>
      <c r="GO1259" s="21"/>
      <c r="GP1259" s="21"/>
      <c r="GQ1259" s="21"/>
      <c r="GR1259" s="21"/>
      <c r="GS1259" s="21"/>
      <c r="GT1259" s="21"/>
      <c r="GU1259" s="21"/>
      <c r="GV1259" s="21"/>
      <c r="GW1259" s="21"/>
      <c r="GX1259" s="21"/>
      <c r="GY1259" s="21"/>
      <c r="GZ1259" s="21"/>
      <c r="HA1259" s="21"/>
      <c r="HB1259" s="21"/>
      <c r="HC1259" s="21"/>
      <c r="HD1259" s="21"/>
      <c r="HE1259" s="21"/>
      <c r="HF1259" s="21"/>
      <c r="HG1259" s="21"/>
      <c r="HH1259" s="21"/>
      <c r="HI1259" s="21"/>
      <c r="HJ1259" s="21"/>
      <c r="HK1259" s="21"/>
      <c r="HL1259" s="21"/>
      <c r="HM1259" s="21"/>
      <c r="HN1259" s="21"/>
      <c r="HO1259" s="21"/>
      <c r="HP1259" s="21"/>
      <c r="HQ1259" s="21"/>
      <c r="HR1259" s="21"/>
      <c r="HS1259" s="21"/>
      <c r="HT1259" s="21"/>
      <c r="HU1259" s="21"/>
      <c r="HV1259" s="21"/>
      <c r="HW1259" s="21"/>
      <c r="HX1259" s="21"/>
      <c r="HY1259" s="21"/>
      <c r="HZ1259" s="21"/>
      <c r="IA1259" s="21"/>
      <c r="IB1259" s="21"/>
      <c r="IC1259" s="21"/>
      <c r="ID1259" s="21"/>
      <c r="IE1259" s="21"/>
      <c r="IF1259" s="21"/>
      <c r="IG1259" s="21"/>
      <c r="IH1259" s="21"/>
      <c r="II1259" s="21"/>
      <c r="IJ1259" s="21"/>
      <c r="IK1259" s="21"/>
      <c r="IL1259" s="21"/>
      <c r="IM1259" s="21"/>
      <c r="IN1259" s="21"/>
      <c r="IO1259" s="21"/>
      <c r="IP1259" s="21"/>
      <c r="IQ1259" s="21"/>
      <c r="IR1259" s="21"/>
      <c r="IS1259" s="21"/>
      <c r="IT1259" s="21"/>
      <c r="IU1259" s="21"/>
      <c r="IV1259" s="21"/>
      <c r="IW1259" s="21"/>
      <c r="IX1259" s="21"/>
      <c r="IY1259" s="21"/>
      <c r="IZ1259" s="21"/>
      <c r="JA1259" s="21"/>
      <c r="JB1259" s="21"/>
      <c r="JC1259" s="21"/>
      <c r="JD1259" s="21"/>
      <c r="JE1259" s="21"/>
      <c r="JF1259" s="21"/>
      <c r="JG1259" s="28"/>
      <c r="JH1259" s="21"/>
      <c r="JI1259" s="21"/>
      <c r="JJ1259" s="21"/>
      <c r="JK1259" s="21"/>
      <c r="JL1259" s="21"/>
      <c r="JM1259" s="21"/>
      <c r="JN1259" s="21"/>
      <c r="JO1259" s="21"/>
      <c r="JP1259" s="21"/>
      <c r="JQ1259" s="21"/>
      <c r="JR1259" s="21"/>
      <c r="JS1259" s="21"/>
      <c r="JT1259" s="21"/>
      <c r="JU1259" s="21"/>
      <c r="JV1259" s="21"/>
      <c r="JW1259" s="21"/>
      <c r="JX1259" s="21"/>
      <c r="JY1259" s="21"/>
      <c r="JZ1259" s="21"/>
      <c r="KA1259" s="21"/>
      <c r="KB1259" s="28"/>
    </row>
    <row r="1260" spans="2:288" ht="15" customHeight="1" x14ac:dyDescent="0.25">
      <c r="B1260" s="1590" t="s">
        <v>260</v>
      </c>
      <c r="C1260" s="1588" t="str">
        <v/>
      </c>
      <c r="D1260" s="1588" t="str">
        <v/>
      </c>
      <c r="E1260" s="1588" t="str">
        <v/>
      </c>
      <c r="F1260" s="1588" t="str">
        <v/>
      </c>
      <c r="G1260" s="1588" t="str">
        <v/>
      </c>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8"/>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8"/>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c r="GI1260" s="21"/>
      <c r="GJ1260" s="21"/>
      <c r="GK1260" s="21"/>
      <c r="GL1260" s="21"/>
      <c r="GM1260" s="21"/>
      <c r="GN1260" s="21"/>
      <c r="GO1260" s="21"/>
      <c r="GP1260" s="21"/>
      <c r="GQ1260" s="21"/>
      <c r="GR1260" s="21"/>
      <c r="GS1260" s="21"/>
      <c r="GT1260" s="21"/>
      <c r="GU1260" s="21"/>
      <c r="GV1260" s="21"/>
      <c r="GW1260" s="21"/>
      <c r="GX1260" s="21"/>
      <c r="GY1260" s="21"/>
      <c r="GZ1260" s="21"/>
      <c r="HA1260" s="21"/>
      <c r="HB1260" s="21"/>
      <c r="HC1260" s="21"/>
      <c r="HD1260" s="21"/>
      <c r="HE1260" s="21"/>
      <c r="HF1260" s="21"/>
      <c r="HG1260" s="21"/>
      <c r="HH1260" s="21"/>
      <c r="HI1260" s="21"/>
      <c r="HJ1260" s="21"/>
      <c r="HK1260" s="21"/>
      <c r="HL1260" s="21"/>
      <c r="HM1260" s="21"/>
      <c r="HN1260" s="21"/>
      <c r="HO1260" s="21"/>
      <c r="HP1260" s="21"/>
      <c r="HQ1260" s="21"/>
      <c r="HR1260" s="21"/>
      <c r="HS1260" s="21"/>
      <c r="HT1260" s="21"/>
      <c r="HU1260" s="21"/>
      <c r="HV1260" s="21"/>
      <c r="HW1260" s="21"/>
      <c r="HX1260" s="21"/>
      <c r="HY1260" s="21"/>
      <c r="HZ1260" s="21"/>
      <c r="IA1260" s="21"/>
      <c r="IB1260" s="21"/>
      <c r="IC1260" s="21"/>
      <c r="ID1260" s="21"/>
      <c r="IE1260" s="21"/>
      <c r="IF1260" s="21"/>
      <c r="IG1260" s="21"/>
      <c r="IH1260" s="21"/>
      <c r="II1260" s="21"/>
      <c r="IJ1260" s="21"/>
      <c r="IK1260" s="21"/>
      <c r="IL1260" s="21"/>
      <c r="IM1260" s="21"/>
      <c r="IN1260" s="21"/>
      <c r="IO1260" s="21"/>
      <c r="IP1260" s="21"/>
      <c r="IQ1260" s="21"/>
      <c r="IR1260" s="21"/>
      <c r="IS1260" s="21"/>
      <c r="IT1260" s="21"/>
      <c r="IU1260" s="21"/>
      <c r="IV1260" s="21"/>
      <c r="IW1260" s="21"/>
      <c r="IX1260" s="21"/>
      <c r="IY1260" s="21"/>
      <c r="IZ1260" s="21"/>
      <c r="JA1260" s="21"/>
      <c r="JB1260" s="21"/>
      <c r="JC1260" s="21"/>
      <c r="JD1260" s="21"/>
      <c r="JE1260" s="21"/>
      <c r="JF1260" s="21"/>
      <c r="JG1260" s="28"/>
      <c r="JH1260" s="21"/>
      <c r="JI1260" s="21"/>
      <c r="JJ1260" s="21"/>
      <c r="JK1260" s="21"/>
      <c r="JL1260" s="21"/>
      <c r="JM1260" s="21"/>
      <c r="JN1260" s="21"/>
      <c r="JO1260" s="21"/>
      <c r="JP1260" s="21"/>
      <c r="JQ1260" s="21"/>
      <c r="JR1260" s="21"/>
      <c r="JS1260" s="21"/>
      <c r="JT1260" s="21"/>
      <c r="JU1260" s="21"/>
      <c r="JV1260" s="21"/>
      <c r="JW1260" s="21"/>
      <c r="JX1260" s="21"/>
      <c r="JY1260" s="21"/>
      <c r="JZ1260" s="21"/>
      <c r="KA1260" s="21"/>
      <c r="KB1260" s="28"/>
    </row>
    <row r="1261" spans="2:288" ht="15" customHeight="1" x14ac:dyDescent="0.25">
      <c r="B1261" s="1590" t="s">
        <v>261</v>
      </c>
      <c r="C1261" s="1588" t="str">
        <v/>
      </c>
      <c r="D1261" s="1588" t="str">
        <v/>
      </c>
      <c r="E1261" s="1588" t="str">
        <v/>
      </c>
      <c r="F1261" s="1588" t="str">
        <v/>
      </c>
      <c r="G1261" s="1588" t="str">
        <v/>
      </c>
      <c r="H1261" s="21"/>
      <c r="I1261" s="21"/>
      <c r="J1261" s="21"/>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8"/>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8"/>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c r="GI1261" s="21"/>
      <c r="GJ1261" s="21"/>
      <c r="GK1261" s="21"/>
      <c r="GL1261" s="21"/>
      <c r="GM1261" s="21"/>
      <c r="GN1261" s="21"/>
      <c r="GO1261" s="21"/>
      <c r="GP1261" s="21"/>
      <c r="GQ1261" s="21"/>
      <c r="GR1261" s="21"/>
      <c r="GS1261" s="21"/>
      <c r="GT1261" s="21"/>
      <c r="GU1261" s="21"/>
      <c r="GV1261" s="21"/>
      <c r="GW1261" s="21"/>
      <c r="GX1261" s="21"/>
      <c r="GY1261" s="21"/>
      <c r="GZ1261" s="21"/>
      <c r="HA1261" s="21"/>
      <c r="HB1261" s="21"/>
      <c r="HC1261" s="21"/>
      <c r="HD1261" s="21"/>
      <c r="HE1261" s="21"/>
      <c r="HF1261" s="21"/>
      <c r="HG1261" s="21"/>
      <c r="HH1261" s="21"/>
      <c r="HI1261" s="21"/>
      <c r="HJ1261" s="21"/>
      <c r="HK1261" s="21"/>
      <c r="HL1261" s="21"/>
      <c r="HM1261" s="21"/>
      <c r="HN1261" s="21"/>
      <c r="HO1261" s="21"/>
      <c r="HP1261" s="21"/>
      <c r="HQ1261" s="21"/>
      <c r="HR1261" s="21"/>
      <c r="HS1261" s="21"/>
      <c r="HT1261" s="21"/>
      <c r="HU1261" s="21"/>
      <c r="HV1261" s="21"/>
      <c r="HW1261" s="21"/>
      <c r="HX1261" s="21"/>
      <c r="HY1261" s="21"/>
      <c r="HZ1261" s="21"/>
      <c r="IA1261" s="21"/>
      <c r="IB1261" s="21"/>
      <c r="IC1261" s="21"/>
      <c r="ID1261" s="21"/>
      <c r="IE1261" s="21"/>
      <c r="IF1261" s="21"/>
      <c r="IG1261" s="21"/>
      <c r="IH1261" s="21"/>
      <c r="II1261" s="21"/>
      <c r="IJ1261" s="21"/>
      <c r="IK1261" s="21"/>
      <c r="IL1261" s="21"/>
      <c r="IM1261" s="21"/>
      <c r="IN1261" s="21"/>
      <c r="IO1261" s="21"/>
      <c r="IP1261" s="21"/>
      <c r="IQ1261" s="21"/>
      <c r="IR1261" s="21"/>
      <c r="IS1261" s="21"/>
      <c r="IT1261" s="21"/>
      <c r="IU1261" s="21"/>
      <c r="IV1261" s="21"/>
      <c r="IW1261" s="21"/>
      <c r="IX1261" s="21"/>
      <c r="IY1261" s="21"/>
      <c r="IZ1261" s="21"/>
      <c r="JA1261" s="21"/>
      <c r="JB1261" s="21"/>
      <c r="JC1261" s="21"/>
      <c r="JD1261" s="21"/>
      <c r="JE1261" s="21"/>
      <c r="JF1261" s="21"/>
      <c r="JG1261" s="28"/>
      <c r="JH1261" s="21"/>
      <c r="JI1261" s="21"/>
      <c r="JJ1261" s="21"/>
      <c r="JK1261" s="21"/>
      <c r="JL1261" s="21"/>
      <c r="JM1261" s="21"/>
      <c r="JN1261" s="21"/>
      <c r="JO1261" s="21"/>
      <c r="JP1261" s="21"/>
      <c r="JQ1261" s="21"/>
      <c r="JR1261" s="21"/>
      <c r="JS1261" s="21"/>
      <c r="JT1261" s="21"/>
      <c r="JU1261" s="21"/>
      <c r="JV1261" s="21"/>
      <c r="JW1261" s="21"/>
      <c r="JX1261" s="21"/>
      <c r="JY1261" s="21"/>
      <c r="JZ1261" s="21"/>
      <c r="KA1261" s="21"/>
      <c r="KB1261" s="28"/>
    </row>
    <row r="1262" spans="2:288" ht="15" customHeight="1" x14ac:dyDescent="0.25">
      <c r="B1262" s="1590" t="s">
        <v>262</v>
      </c>
      <c r="C1262" s="1588" t="str">
        <v/>
      </c>
      <c r="D1262" s="1588" t="str">
        <v/>
      </c>
      <c r="E1262" s="1588" t="str">
        <v/>
      </c>
      <c r="F1262" s="1588" t="str">
        <v/>
      </c>
      <c r="G1262" s="1588" t="str">
        <v/>
      </c>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8"/>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8"/>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c r="GI1262" s="21"/>
      <c r="GJ1262" s="21"/>
      <c r="GK1262" s="21"/>
      <c r="GL1262" s="21"/>
      <c r="GM1262" s="21"/>
      <c r="GN1262" s="21"/>
      <c r="GO1262" s="21"/>
      <c r="GP1262" s="21"/>
      <c r="GQ1262" s="21"/>
      <c r="GR1262" s="21"/>
      <c r="GS1262" s="21"/>
      <c r="GT1262" s="21"/>
      <c r="GU1262" s="21"/>
      <c r="GV1262" s="21"/>
      <c r="GW1262" s="21"/>
      <c r="GX1262" s="21"/>
      <c r="GY1262" s="21"/>
      <c r="GZ1262" s="21"/>
      <c r="HA1262" s="21"/>
      <c r="HB1262" s="21"/>
      <c r="HC1262" s="21"/>
      <c r="HD1262" s="21"/>
      <c r="HE1262" s="21"/>
      <c r="HF1262" s="21"/>
      <c r="HG1262" s="21"/>
      <c r="HH1262" s="21"/>
      <c r="HI1262" s="21"/>
      <c r="HJ1262" s="21"/>
      <c r="HK1262" s="21"/>
      <c r="HL1262" s="21"/>
      <c r="HM1262" s="21"/>
      <c r="HN1262" s="21"/>
      <c r="HO1262" s="21"/>
      <c r="HP1262" s="21"/>
      <c r="HQ1262" s="21"/>
      <c r="HR1262" s="21"/>
      <c r="HS1262" s="21"/>
      <c r="HT1262" s="21"/>
      <c r="HU1262" s="21"/>
      <c r="HV1262" s="21"/>
      <c r="HW1262" s="21"/>
      <c r="HX1262" s="21"/>
      <c r="HY1262" s="21"/>
      <c r="HZ1262" s="21"/>
      <c r="IA1262" s="21"/>
      <c r="IB1262" s="21"/>
      <c r="IC1262" s="21"/>
      <c r="ID1262" s="21"/>
      <c r="IE1262" s="21"/>
      <c r="IF1262" s="21"/>
      <c r="IG1262" s="21"/>
      <c r="IH1262" s="21"/>
      <c r="II1262" s="21"/>
      <c r="IJ1262" s="21"/>
      <c r="IK1262" s="21"/>
      <c r="IL1262" s="21"/>
      <c r="IM1262" s="21"/>
      <c r="IN1262" s="21"/>
      <c r="IO1262" s="21"/>
      <c r="IP1262" s="21"/>
      <c r="IQ1262" s="21"/>
      <c r="IR1262" s="21"/>
      <c r="IS1262" s="21"/>
      <c r="IT1262" s="21"/>
      <c r="IU1262" s="21"/>
      <c r="IV1262" s="21"/>
      <c r="IW1262" s="21"/>
      <c r="IX1262" s="21"/>
      <c r="IY1262" s="21"/>
      <c r="IZ1262" s="21"/>
      <c r="JA1262" s="21"/>
      <c r="JB1262" s="21"/>
      <c r="JC1262" s="21"/>
      <c r="JD1262" s="21"/>
      <c r="JE1262" s="21"/>
      <c r="JF1262" s="21"/>
      <c r="JG1262" s="28"/>
      <c r="JH1262" s="21"/>
      <c r="JI1262" s="21"/>
      <c r="JJ1262" s="21"/>
      <c r="JK1262" s="21"/>
      <c r="JL1262" s="21"/>
      <c r="JM1262" s="21"/>
      <c r="JN1262" s="21"/>
      <c r="JO1262" s="21"/>
      <c r="JP1262" s="21"/>
      <c r="JQ1262" s="21"/>
      <c r="JR1262" s="21"/>
      <c r="JS1262" s="21"/>
      <c r="JT1262" s="21"/>
      <c r="JU1262" s="21"/>
      <c r="JV1262" s="21"/>
      <c r="JW1262" s="21"/>
      <c r="JX1262" s="21"/>
      <c r="JY1262" s="21"/>
      <c r="JZ1262" s="21"/>
      <c r="KA1262" s="21"/>
      <c r="KB1262" s="28"/>
    </row>
    <row r="1263" spans="2:288" ht="15" customHeight="1" x14ac:dyDescent="0.25">
      <c r="B1263" s="1590" t="s">
        <v>263</v>
      </c>
      <c r="C1263" s="1588" t="str">
        <v/>
      </c>
      <c r="D1263" s="1588" t="str">
        <v/>
      </c>
      <c r="E1263" s="1588" t="str">
        <v/>
      </c>
      <c r="F1263" s="1588" t="str">
        <v/>
      </c>
      <c r="G1263" s="1588" t="str">
        <v/>
      </c>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8"/>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8"/>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c r="GI1263" s="21"/>
      <c r="GJ1263" s="21"/>
      <c r="GK1263" s="21"/>
      <c r="GL1263" s="21"/>
      <c r="GM1263" s="21"/>
      <c r="GN1263" s="21"/>
      <c r="GO1263" s="21"/>
      <c r="GP1263" s="21"/>
      <c r="GQ1263" s="21"/>
      <c r="GR1263" s="21"/>
      <c r="GS1263" s="21"/>
      <c r="GT1263" s="21"/>
      <c r="GU1263" s="21"/>
      <c r="GV1263" s="21"/>
      <c r="GW1263" s="21"/>
      <c r="GX1263" s="21"/>
      <c r="GY1263" s="21"/>
      <c r="GZ1263" s="21"/>
      <c r="HA1263" s="21"/>
      <c r="HB1263" s="21"/>
      <c r="HC1263" s="21"/>
      <c r="HD1263" s="21"/>
      <c r="HE1263" s="21"/>
      <c r="HF1263" s="21"/>
      <c r="HG1263" s="21"/>
      <c r="HH1263" s="21"/>
      <c r="HI1263" s="21"/>
      <c r="HJ1263" s="21"/>
      <c r="HK1263" s="21"/>
      <c r="HL1263" s="21"/>
      <c r="HM1263" s="21"/>
      <c r="HN1263" s="21"/>
      <c r="HO1263" s="21"/>
      <c r="HP1263" s="21"/>
      <c r="HQ1263" s="21"/>
      <c r="HR1263" s="21"/>
      <c r="HS1263" s="21"/>
      <c r="HT1263" s="21"/>
      <c r="HU1263" s="21"/>
      <c r="HV1263" s="21"/>
      <c r="HW1263" s="21"/>
      <c r="HX1263" s="21"/>
      <c r="HY1263" s="21"/>
      <c r="HZ1263" s="21"/>
      <c r="IA1263" s="21"/>
      <c r="IB1263" s="21"/>
      <c r="IC1263" s="21"/>
      <c r="ID1263" s="21"/>
      <c r="IE1263" s="21"/>
      <c r="IF1263" s="21"/>
      <c r="IG1263" s="21"/>
      <c r="IH1263" s="21"/>
      <c r="II1263" s="21"/>
      <c r="IJ1263" s="21"/>
      <c r="IK1263" s="21"/>
      <c r="IL1263" s="21"/>
      <c r="IM1263" s="21"/>
      <c r="IN1263" s="21"/>
      <c r="IO1263" s="21"/>
      <c r="IP1263" s="21"/>
      <c r="IQ1263" s="21"/>
      <c r="IR1263" s="21"/>
      <c r="IS1263" s="21"/>
      <c r="IT1263" s="21"/>
      <c r="IU1263" s="21"/>
      <c r="IV1263" s="21"/>
      <c r="IW1263" s="21"/>
      <c r="IX1263" s="21"/>
      <c r="IY1263" s="21"/>
      <c r="IZ1263" s="21"/>
      <c r="JA1263" s="21"/>
      <c r="JB1263" s="21"/>
      <c r="JC1263" s="21"/>
      <c r="JD1263" s="21"/>
      <c r="JE1263" s="21"/>
      <c r="JF1263" s="21"/>
      <c r="JG1263" s="28"/>
      <c r="JH1263" s="21"/>
      <c r="JI1263" s="21"/>
      <c r="JJ1263" s="21"/>
      <c r="JK1263" s="21"/>
      <c r="JL1263" s="21"/>
      <c r="JM1263" s="21"/>
      <c r="JN1263" s="21"/>
      <c r="JO1263" s="21"/>
      <c r="JP1263" s="21"/>
      <c r="JQ1263" s="21"/>
      <c r="JR1263" s="21"/>
      <c r="JS1263" s="21"/>
      <c r="JT1263" s="21"/>
      <c r="JU1263" s="21"/>
      <c r="JV1263" s="21"/>
      <c r="JW1263" s="21"/>
      <c r="JX1263" s="21"/>
      <c r="JY1263" s="21"/>
      <c r="JZ1263" s="21"/>
      <c r="KA1263" s="21"/>
      <c r="KB1263" s="28"/>
    </row>
    <row r="1264" spans="2:288" ht="15" customHeight="1" x14ac:dyDescent="0.25">
      <c r="B1264" s="1590" t="s">
        <v>264</v>
      </c>
      <c r="C1264" s="1588" t="str">
        <v/>
      </c>
      <c r="D1264" s="1588" t="str">
        <v/>
      </c>
      <c r="E1264" s="1588" t="str">
        <v/>
      </c>
      <c r="F1264" s="1588" t="str">
        <v/>
      </c>
      <c r="G1264" s="1588" t="str">
        <v/>
      </c>
      <c r="H1264" s="21"/>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8"/>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8"/>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c r="GI1264" s="21"/>
      <c r="GJ1264" s="21"/>
      <c r="GK1264" s="21"/>
      <c r="GL1264" s="21"/>
      <c r="GM1264" s="21"/>
      <c r="GN1264" s="21"/>
      <c r="GO1264" s="21"/>
      <c r="GP1264" s="21"/>
      <c r="GQ1264" s="21"/>
      <c r="GR1264" s="21"/>
      <c r="GS1264" s="21"/>
      <c r="GT1264" s="21"/>
      <c r="GU1264" s="21"/>
      <c r="GV1264" s="21"/>
      <c r="GW1264" s="21"/>
      <c r="GX1264" s="21"/>
      <c r="GY1264" s="21"/>
      <c r="GZ1264" s="21"/>
      <c r="HA1264" s="21"/>
      <c r="HB1264" s="21"/>
      <c r="HC1264" s="21"/>
      <c r="HD1264" s="21"/>
      <c r="HE1264" s="21"/>
      <c r="HF1264" s="21"/>
      <c r="HG1264" s="21"/>
      <c r="HH1264" s="21"/>
      <c r="HI1264" s="21"/>
      <c r="HJ1264" s="21"/>
      <c r="HK1264" s="21"/>
      <c r="HL1264" s="21"/>
      <c r="HM1264" s="21"/>
      <c r="HN1264" s="21"/>
      <c r="HO1264" s="21"/>
      <c r="HP1264" s="21"/>
      <c r="HQ1264" s="21"/>
      <c r="HR1264" s="21"/>
      <c r="HS1264" s="21"/>
      <c r="HT1264" s="21"/>
      <c r="HU1264" s="21"/>
      <c r="HV1264" s="21"/>
      <c r="HW1264" s="21"/>
      <c r="HX1264" s="21"/>
      <c r="HY1264" s="21"/>
      <c r="HZ1264" s="21"/>
      <c r="IA1264" s="21"/>
      <c r="IB1264" s="21"/>
      <c r="IC1264" s="21"/>
      <c r="ID1264" s="21"/>
      <c r="IE1264" s="21"/>
      <c r="IF1264" s="21"/>
      <c r="IG1264" s="21"/>
      <c r="IH1264" s="21"/>
      <c r="II1264" s="21"/>
      <c r="IJ1264" s="21"/>
      <c r="IK1264" s="21"/>
      <c r="IL1264" s="21"/>
      <c r="IM1264" s="21"/>
      <c r="IN1264" s="21"/>
      <c r="IO1264" s="21"/>
      <c r="IP1264" s="21"/>
      <c r="IQ1264" s="21"/>
      <c r="IR1264" s="21"/>
      <c r="IS1264" s="21"/>
      <c r="IT1264" s="21"/>
      <c r="IU1264" s="21"/>
      <c r="IV1264" s="21"/>
      <c r="IW1264" s="21"/>
      <c r="IX1264" s="21"/>
      <c r="IY1264" s="21"/>
      <c r="IZ1264" s="21"/>
      <c r="JA1264" s="21"/>
      <c r="JB1264" s="21"/>
      <c r="JC1264" s="21"/>
      <c r="JD1264" s="21"/>
      <c r="JE1264" s="21"/>
      <c r="JF1264" s="21"/>
      <c r="JG1264" s="28"/>
      <c r="JH1264" s="21"/>
      <c r="JI1264" s="21"/>
      <c r="JJ1264" s="21"/>
      <c r="JK1264" s="21"/>
      <c r="JL1264" s="21"/>
      <c r="JM1264" s="21"/>
      <c r="JN1264" s="21"/>
      <c r="JO1264" s="21"/>
      <c r="JP1264" s="21"/>
      <c r="JQ1264" s="21"/>
      <c r="JR1264" s="21"/>
      <c r="JS1264" s="21"/>
      <c r="JT1264" s="21"/>
      <c r="JU1264" s="21"/>
      <c r="JV1264" s="21"/>
      <c r="JW1264" s="21"/>
      <c r="JX1264" s="21"/>
      <c r="JY1264" s="21"/>
      <c r="JZ1264" s="21"/>
      <c r="KA1264" s="21"/>
      <c r="KB1264" s="28"/>
    </row>
    <row r="1265" spans="2:288" ht="15" customHeight="1" x14ac:dyDescent="0.25">
      <c r="B1265" s="1590" t="s">
        <v>265</v>
      </c>
      <c r="C1265" s="1588" t="str">
        <v/>
      </c>
      <c r="D1265" s="1588" t="str">
        <v/>
      </c>
      <c r="E1265" s="1588" t="str">
        <v/>
      </c>
      <c r="F1265" s="1588" t="str">
        <v/>
      </c>
      <c r="G1265" s="1588" t="str">
        <v/>
      </c>
      <c r="H1265" s="21"/>
      <c r="I1265" s="21"/>
      <c r="J1265" s="21"/>
      <c r="K1265" s="21"/>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8"/>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8"/>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c r="GI1265" s="21"/>
      <c r="GJ1265" s="21"/>
      <c r="GK1265" s="21"/>
      <c r="GL1265" s="21"/>
      <c r="GM1265" s="21"/>
      <c r="GN1265" s="21"/>
      <c r="GO1265" s="21"/>
      <c r="GP1265" s="21"/>
      <c r="GQ1265" s="21"/>
      <c r="GR1265" s="21"/>
      <c r="GS1265" s="21"/>
      <c r="GT1265" s="21"/>
      <c r="GU1265" s="21"/>
      <c r="GV1265" s="21"/>
      <c r="GW1265" s="21"/>
      <c r="GX1265" s="21"/>
      <c r="GY1265" s="21"/>
      <c r="GZ1265" s="21"/>
      <c r="HA1265" s="21"/>
      <c r="HB1265" s="21"/>
      <c r="HC1265" s="21"/>
      <c r="HD1265" s="21"/>
      <c r="HE1265" s="21"/>
      <c r="HF1265" s="21"/>
      <c r="HG1265" s="21"/>
      <c r="HH1265" s="21"/>
      <c r="HI1265" s="21"/>
      <c r="HJ1265" s="21"/>
      <c r="HK1265" s="21"/>
      <c r="HL1265" s="21"/>
      <c r="HM1265" s="21"/>
      <c r="HN1265" s="21"/>
      <c r="HO1265" s="21"/>
      <c r="HP1265" s="21"/>
      <c r="HQ1265" s="21"/>
      <c r="HR1265" s="21"/>
      <c r="HS1265" s="21"/>
      <c r="HT1265" s="21"/>
      <c r="HU1265" s="21"/>
      <c r="HV1265" s="21"/>
      <c r="HW1265" s="21"/>
      <c r="HX1265" s="21"/>
      <c r="HY1265" s="21"/>
      <c r="HZ1265" s="21"/>
      <c r="IA1265" s="21"/>
      <c r="IB1265" s="21"/>
      <c r="IC1265" s="21"/>
      <c r="ID1265" s="21"/>
      <c r="IE1265" s="21"/>
      <c r="IF1265" s="21"/>
      <c r="IG1265" s="21"/>
      <c r="IH1265" s="21"/>
      <c r="II1265" s="21"/>
      <c r="IJ1265" s="21"/>
      <c r="IK1265" s="21"/>
      <c r="IL1265" s="21"/>
      <c r="IM1265" s="21"/>
      <c r="IN1265" s="21"/>
      <c r="IO1265" s="21"/>
      <c r="IP1265" s="21"/>
      <c r="IQ1265" s="21"/>
      <c r="IR1265" s="21"/>
      <c r="IS1265" s="21"/>
      <c r="IT1265" s="21"/>
      <c r="IU1265" s="21"/>
      <c r="IV1265" s="21"/>
      <c r="IW1265" s="21"/>
      <c r="IX1265" s="21"/>
      <c r="IY1265" s="21"/>
      <c r="IZ1265" s="21"/>
      <c r="JA1265" s="21"/>
      <c r="JB1265" s="21"/>
      <c r="JC1265" s="21"/>
      <c r="JD1265" s="21"/>
      <c r="JE1265" s="21"/>
      <c r="JF1265" s="21"/>
      <c r="JG1265" s="28"/>
      <c r="JH1265" s="21"/>
      <c r="JI1265" s="21"/>
      <c r="JJ1265" s="21"/>
      <c r="JK1265" s="21"/>
      <c r="JL1265" s="21"/>
      <c r="JM1265" s="21"/>
      <c r="JN1265" s="21"/>
      <c r="JO1265" s="21"/>
      <c r="JP1265" s="21"/>
      <c r="JQ1265" s="21"/>
      <c r="JR1265" s="21"/>
      <c r="JS1265" s="21"/>
      <c r="JT1265" s="21"/>
      <c r="JU1265" s="21"/>
      <c r="JV1265" s="21"/>
      <c r="JW1265" s="21"/>
      <c r="JX1265" s="21"/>
      <c r="JY1265" s="21"/>
      <c r="JZ1265" s="21"/>
      <c r="KA1265" s="21"/>
      <c r="KB1265" s="28"/>
    </row>
    <row r="1266" spans="2:288" ht="15" customHeight="1" x14ac:dyDescent="0.25">
      <c r="B1266" s="1590" t="s">
        <v>266</v>
      </c>
      <c r="C1266" s="1588" t="str">
        <v/>
      </c>
      <c r="D1266" s="1588" t="str">
        <v/>
      </c>
      <c r="E1266" s="1588" t="str">
        <v/>
      </c>
      <c r="F1266" s="1588" t="str">
        <v/>
      </c>
      <c r="G1266" s="1588" t="str">
        <v/>
      </c>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8"/>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8"/>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c r="GI1266" s="21"/>
      <c r="GJ1266" s="21"/>
      <c r="GK1266" s="21"/>
      <c r="GL1266" s="21"/>
      <c r="GM1266" s="21"/>
      <c r="GN1266" s="21"/>
      <c r="GO1266" s="21"/>
      <c r="GP1266" s="21"/>
      <c r="GQ1266" s="21"/>
      <c r="GR1266" s="21"/>
      <c r="GS1266" s="21"/>
      <c r="GT1266" s="21"/>
      <c r="GU1266" s="21"/>
      <c r="GV1266" s="21"/>
      <c r="GW1266" s="21"/>
      <c r="GX1266" s="21"/>
      <c r="GY1266" s="21"/>
      <c r="GZ1266" s="21"/>
      <c r="HA1266" s="21"/>
      <c r="HB1266" s="21"/>
      <c r="HC1266" s="21"/>
      <c r="HD1266" s="21"/>
      <c r="HE1266" s="21"/>
      <c r="HF1266" s="21"/>
      <c r="HG1266" s="21"/>
      <c r="HH1266" s="21"/>
      <c r="HI1266" s="21"/>
      <c r="HJ1266" s="21"/>
      <c r="HK1266" s="21"/>
      <c r="HL1266" s="21"/>
      <c r="HM1266" s="21"/>
      <c r="HN1266" s="21"/>
      <c r="HO1266" s="21"/>
      <c r="HP1266" s="21"/>
      <c r="HQ1266" s="21"/>
      <c r="HR1266" s="21"/>
      <c r="HS1266" s="21"/>
      <c r="HT1266" s="21"/>
      <c r="HU1266" s="21"/>
      <c r="HV1266" s="21"/>
      <c r="HW1266" s="21"/>
      <c r="HX1266" s="21"/>
      <c r="HY1266" s="21"/>
      <c r="HZ1266" s="21"/>
      <c r="IA1266" s="21"/>
      <c r="IB1266" s="21"/>
      <c r="IC1266" s="21"/>
      <c r="ID1266" s="21"/>
      <c r="IE1266" s="21"/>
      <c r="IF1266" s="21"/>
      <c r="IG1266" s="21"/>
      <c r="IH1266" s="21"/>
      <c r="II1266" s="21"/>
      <c r="IJ1266" s="21"/>
      <c r="IK1266" s="21"/>
      <c r="IL1266" s="21"/>
      <c r="IM1266" s="21"/>
      <c r="IN1266" s="21"/>
      <c r="IO1266" s="21"/>
      <c r="IP1266" s="21"/>
      <c r="IQ1266" s="21"/>
      <c r="IR1266" s="21"/>
      <c r="IS1266" s="21"/>
      <c r="IT1266" s="21"/>
      <c r="IU1266" s="21"/>
      <c r="IV1266" s="21"/>
      <c r="IW1266" s="21"/>
      <c r="IX1266" s="21"/>
      <c r="IY1266" s="21"/>
      <c r="IZ1266" s="21"/>
      <c r="JA1266" s="21"/>
      <c r="JB1266" s="21"/>
      <c r="JC1266" s="21"/>
      <c r="JD1266" s="21"/>
      <c r="JE1266" s="21"/>
      <c r="JF1266" s="21"/>
      <c r="JG1266" s="28"/>
      <c r="JH1266" s="21"/>
      <c r="JI1266" s="21"/>
      <c r="JJ1266" s="21"/>
      <c r="JK1266" s="21"/>
      <c r="JL1266" s="21"/>
      <c r="JM1266" s="21"/>
      <c r="JN1266" s="21"/>
      <c r="JO1266" s="21"/>
      <c r="JP1266" s="21"/>
      <c r="JQ1266" s="21"/>
      <c r="JR1266" s="21"/>
      <c r="JS1266" s="21"/>
      <c r="JT1266" s="21"/>
      <c r="JU1266" s="21"/>
      <c r="JV1266" s="21"/>
      <c r="JW1266" s="21"/>
      <c r="JX1266" s="21"/>
      <c r="JY1266" s="21"/>
      <c r="JZ1266" s="21"/>
      <c r="KA1266" s="21"/>
      <c r="KB1266" s="28"/>
    </row>
    <row r="1267" spans="2:288" ht="15" customHeight="1" x14ac:dyDescent="0.25">
      <c r="B1267" s="1590" t="s">
        <v>267</v>
      </c>
      <c r="C1267" s="1588" t="str">
        <v/>
      </c>
      <c r="D1267" s="1588" t="str">
        <v/>
      </c>
      <c r="E1267" s="1588" t="str">
        <v/>
      </c>
      <c r="F1267" s="1588" t="str">
        <v/>
      </c>
      <c r="G1267" s="1588" t="str">
        <v/>
      </c>
      <c r="H1267" s="21"/>
      <c r="I1267" s="21"/>
      <c r="J1267" s="21"/>
      <c r="K1267" s="21"/>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8"/>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8"/>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c r="GI1267" s="21"/>
      <c r="GJ1267" s="21"/>
      <c r="GK1267" s="21"/>
      <c r="GL1267" s="21"/>
      <c r="GM1267" s="21"/>
      <c r="GN1267" s="21"/>
      <c r="GO1267" s="21"/>
      <c r="GP1267" s="21"/>
      <c r="GQ1267" s="21"/>
      <c r="GR1267" s="21"/>
      <c r="GS1267" s="21"/>
      <c r="GT1267" s="21"/>
      <c r="GU1267" s="21"/>
      <c r="GV1267" s="21"/>
      <c r="GW1267" s="21"/>
      <c r="GX1267" s="21"/>
      <c r="GY1267" s="21"/>
      <c r="GZ1267" s="21"/>
      <c r="HA1267" s="21"/>
      <c r="HB1267" s="21"/>
      <c r="HC1267" s="21"/>
      <c r="HD1267" s="21"/>
      <c r="HE1267" s="21"/>
      <c r="HF1267" s="21"/>
      <c r="HG1267" s="21"/>
      <c r="HH1267" s="21"/>
      <c r="HI1267" s="21"/>
      <c r="HJ1267" s="21"/>
      <c r="HK1267" s="21"/>
      <c r="HL1267" s="21"/>
      <c r="HM1267" s="21"/>
      <c r="HN1267" s="21"/>
      <c r="HO1267" s="21"/>
      <c r="HP1267" s="21"/>
      <c r="HQ1267" s="21"/>
      <c r="HR1267" s="21"/>
      <c r="HS1267" s="21"/>
      <c r="HT1267" s="21"/>
      <c r="HU1267" s="21"/>
      <c r="HV1267" s="21"/>
      <c r="HW1267" s="21"/>
      <c r="HX1267" s="21"/>
      <c r="HY1267" s="21"/>
      <c r="HZ1267" s="21"/>
      <c r="IA1267" s="21"/>
      <c r="IB1267" s="21"/>
      <c r="IC1267" s="21"/>
      <c r="ID1267" s="21"/>
      <c r="IE1267" s="21"/>
      <c r="IF1267" s="21"/>
      <c r="IG1267" s="21"/>
      <c r="IH1267" s="21"/>
      <c r="II1267" s="21"/>
      <c r="IJ1267" s="21"/>
      <c r="IK1267" s="21"/>
      <c r="IL1267" s="21"/>
      <c r="IM1267" s="21"/>
      <c r="IN1267" s="21"/>
      <c r="IO1267" s="21"/>
      <c r="IP1267" s="21"/>
      <c r="IQ1267" s="21"/>
      <c r="IR1267" s="21"/>
      <c r="IS1267" s="21"/>
      <c r="IT1267" s="21"/>
      <c r="IU1267" s="21"/>
      <c r="IV1267" s="21"/>
      <c r="IW1267" s="21"/>
      <c r="IX1267" s="21"/>
      <c r="IY1267" s="21"/>
      <c r="IZ1267" s="21"/>
      <c r="JA1267" s="21"/>
      <c r="JB1267" s="21"/>
      <c r="JC1267" s="21"/>
      <c r="JD1267" s="21"/>
      <c r="JE1267" s="21"/>
      <c r="JF1267" s="21"/>
      <c r="JG1267" s="28"/>
      <c r="JH1267" s="21"/>
      <c r="JI1267" s="21"/>
      <c r="JJ1267" s="21"/>
      <c r="JK1267" s="21"/>
      <c r="JL1267" s="21"/>
      <c r="JM1267" s="21"/>
      <c r="JN1267" s="21"/>
      <c r="JO1267" s="21"/>
      <c r="JP1267" s="21"/>
      <c r="JQ1267" s="21"/>
      <c r="JR1267" s="21"/>
      <c r="JS1267" s="21"/>
      <c r="JT1267" s="21"/>
      <c r="JU1267" s="21"/>
      <c r="JV1267" s="21"/>
      <c r="JW1267" s="21"/>
      <c r="JX1267" s="21"/>
      <c r="JY1267" s="21"/>
      <c r="JZ1267" s="21"/>
      <c r="KA1267" s="21"/>
      <c r="KB1267" s="28"/>
    </row>
    <row r="1268" spans="2:288" ht="15" customHeight="1" x14ac:dyDescent="0.25">
      <c r="B1268" s="1590" t="s">
        <v>268</v>
      </c>
      <c r="C1268" s="1588" t="str">
        <v/>
      </c>
      <c r="D1268" s="1588" t="str">
        <v/>
      </c>
      <c r="E1268" s="1588" t="str">
        <v/>
      </c>
      <c r="F1268" s="1588" t="str">
        <v/>
      </c>
      <c r="G1268" s="1588" t="str">
        <v/>
      </c>
      <c r="H1268" s="21"/>
      <c r="I1268" s="21"/>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8"/>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8"/>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c r="GI1268" s="21"/>
      <c r="GJ1268" s="21"/>
      <c r="GK1268" s="21"/>
      <c r="GL1268" s="21"/>
      <c r="GM1268" s="21"/>
      <c r="GN1268" s="21"/>
      <c r="GO1268" s="21"/>
      <c r="GP1268" s="21"/>
      <c r="GQ1268" s="21"/>
      <c r="GR1268" s="21"/>
      <c r="GS1268" s="21"/>
      <c r="GT1268" s="21"/>
      <c r="GU1268" s="21"/>
      <c r="GV1268" s="21"/>
      <c r="GW1268" s="21"/>
      <c r="GX1268" s="21"/>
      <c r="GY1268" s="21"/>
      <c r="GZ1268" s="21"/>
      <c r="HA1268" s="21"/>
      <c r="HB1268" s="21"/>
      <c r="HC1268" s="21"/>
      <c r="HD1268" s="21"/>
      <c r="HE1268" s="21"/>
      <c r="HF1268" s="21"/>
      <c r="HG1268" s="21"/>
      <c r="HH1268" s="21"/>
      <c r="HI1268" s="21"/>
      <c r="HJ1268" s="21"/>
      <c r="HK1268" s="21"/>
      <c r="HL1268" s="21"/>
      <c r="HM1268" s="21"/>
      <c r="HN1268" s="21"/>
      <c r="HO1268" s="21"/>
      <c r="HP1268" s="21"/>
      <c r="HQ1268" s="21"/>
      <c r="HR1268" s="21"/>
      <c r="HS1268" s="21"/>
      <c r="HT1268" s="21"/>
      <c r="HU1268" s="21"/>
      <c r="HV1268" s="21"/>
      <c r="HW1268" s="21"/>
      <c r="HX1268" s="21"/>
      <c r="HY1268" s="21"/>
      <c r="HZ1268" s="21"/>
      <c r="IA1268" s="21"/>
      <c r="IB1268" s="21"/>
      <c r="IC1268" s="21"/>
      <c r="ID1268" s="21"/>
      <c r="IE1268" s="21"/>
      <c r="IF1268" s="21"/>
      <c r="IG1268" s="21"/>
      <c r="IH1268" s="21"/>
      <c r="II1268" s="21"/>
      <c r="IJ1268" s="21"/>
      <c r="IK1268" s="21"/>
      <c r="IL1268" s="21"/>
      <c r="IM1268" s="21"/>
      <c r="IN1268" s="21"/>
      <c r="IO1268" s="21"/>
      <c r="IP1268" s="21"/>
      <c r="IQ1268" s="21"/>
      <c r="IR1268" s="21"/>
      <c r="IS1268" s="21"/>
      <c r="IT1268" s="21"/>
      <c r="IU1268" s="21"/>
      <c r="IV1268" s="21"/>
      <c r="IW1268" s="21"/>
      <c r="IX1268" s="21"/>
      <c r="IY1268" s="21"/>
      <c r="IZ1268" s="21"/>
      <c r="JA1268" s="21"/>
      <c r="JB1268" s="21"/>
      <c r="JC1268" s="21"/>
      <c r="JD1268" s="21"/>
      <c r="JE1268" s="21"/>
      <c r="JF1268" s="21"/>
      <c r="JG1268" s="28"/>
      <c r="JH1268" s="21"/>
      <c r="JI1268" s="21"/>
      <c r="JJ1268" s="21"/>
      <c r="JK1268" s="21"/>
      <c r="JL1268" s="21"/>
      <c r="JM1268" s="21"/>
      <c r="JN1268" s="21"/>
      <c r="JO1268" s="21"/>
      <c r="JP1268" s="21"/>
      <c r="JQ1268" s="21"/>
      <c r="JR1268" s="21"/>
      <c r="JS1268" s="21"/>
      <c r="JT1268" s="21"/>
      <c r="JU1268" s="21"/>
      <c r="JV1268" s="21"/>
      <c r="JW1268" s="21"/>
      <c r="JX1268" s="21"/>
      <c r="JY1268" s="21"/>
      <c r="JZ1268" s="21"/>
      <c r="KA1268" s="21"/>
      <c r="KB1268" s="28"/>
    </row>
    <row r="1269" spans="2:288" ht="15" customHeight="1" x14ac:dyDescent="0.25">
      <c r="B1269" s="1590" t="s">
        <v>269</v>
      </c>
      <c r="C1269" s="1588" t="str">
        <v/>
      </c>
      <c r="D1269" s="1588" t="str">
        <v/>
      </c>
      <c r="E1269" s="1588" t="str">
        <v/>
      </c>
      <c r="F1269" s="1588" t="str">
        <v/>
      </c>
      <c r="G1269" s="1588" t="str">
        <v/>
      </c>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8"/>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8"/>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c r="GI1269" s="21"/>
      <c r="GJ1269" s="21"/>
      <c r="GK1269" s="21"/>
      <c r="GL1269" s="21"/>
      <c r="GM1269" s="21"/>
      <c r="GN1269" s="21"/>
      <c r="GO1269" s="21"/>
      <c r="GP1269" s="21"/>
      <c r="GQ1269" s="21"/>
      <c r="GR1269" s="21"/>
      <c r="GS1269" s="21"/>
      <c r="GT1269" s="21"/>
      <c r="GU1269" s="21"/>
      <c r="GV1269" s="21"/>
      <c r="GW1269" s="21"/>
      <c r="GX1269" s="21"/>
      <c r="GY1269" s="21"/>
      <c r="GZ1269" s="21"/>
      <c r="HA1269" s="21"/>
      <c r="HB1269" s="21"/>
      <c r="HC1269" s="21"/>
      <c r="HD1269" s="21"/>
      <c r="HE1269" s="21"/>
      <c r="HF1269" s="21"/>
      <c r="HG1269" s="21"/>
      <c r="HH1269" s="21"/>
      <c r="HI1269" s="21"/>
      <c r="HJ1269" s="21"/>
      <c r="HK1269" s="21"/>
      <c r="HL1269" s="21"/>
      <c r="HM1269" s="21"/>
      <c r="HN1269" s="21"/>
      <c r="HO1269" s="21"/>
      <c r="HP1269" s="21"/>
      <c r="HQ1269" s="21"/>
      <c r="HR1269" s="21"/>
      <c r="HS1269" s="21"/>
      <c r="HT1269" s="21"/>
      <c r="HU1269" s="21"/>
      <c r="HV1269" s="21"/>
      <c r="HW1269" s="21"/>
      <c r="HX1269" s="21"/>
      <c r="HY1269" s="21"/>
      <c r="HZ1269" s="21"/>
      <c r="IA1269" s="21"/>
      <c r="IB1269" s="21"/>
      <c r="IC1269" s="21"/>
      <c r="ID1269" s="21"/>
      <c r="IE1269" s="21"/>
      <c r="IF1269" s="21"/>
      <c r="IG1269" s="21"/>
      <c r="IH1269" s="21"/>
      <c r="II1269" s="21"/>
      <c r="IJ1269" s="21"/>
      <c r="IK1269" s="21"/>
      <c r="IL1269" s="21"/>
      <c r="IM1269" s="21"/>
      <c r="IN1269" s="21"/>
      <c r="IO1269" s="21"/>
      <c r="IP1269" s="21"/>
      <c r="IQ1269" s="21"/>
      <c r="IR1269" s="21"/>
      <c r="IS1269" s="21"/>
      <c r="IT1269" s="21"/>
      <c r="IU1269" s="21"/>
      <c r="IV1269" s="21"/>
      <c r="IW1269" s="21"/>
      <c r="IX1269" s="21"/>
      <c r="IY1269" s="21"/>
      <c r="IZ1269" s="21"/>
      <c r="JA1269" s="21"/>
      <c r="JB1269" s="21"/>
      <c r="JC1269" s="21"/>
      <c r="JD1269" s="21"/>
      <c r="JE1269" s="21"/>
      <c r="JF1269" s="21"/>
      <c r="JG1269" s="28"/>
      <c r="JH1269" s="21"/>
      <c r="JI1269" s="21"/>
      <c r="JJ1269" s="21"/>
      <c r="JK1269" s="21"/>
      <c r="JL1269" s="21"/>
      <c r="JM1269" s="21"/>
      <c r="JN1269" s="21"/>
      <c r="JO1269" s="21"/>
      <c r="JP1269" s="21"/>
      <c r="JQ1269" s="21"/>
      <c r="JR1269" s="21"/>
      <c r="JS1269" s="21"/>
      <c r="JT1269" s="21"/>
      <c r="JU1269" s="21"/>
      <c r="JV1269" s="21"/>
      <c r="JW1269" s="21"/>
      <c r="JX1269" s="21"/>
      <c r="JY1269" s="21"/>
      <c r="JZ1269" s="21"/>
      <c r="KA1269" s="21"/>
      <c r="KB1269" s="28"/>
    </row>
    <row r="1270" spans="2:288" ht="15" customHeight="1" x14ac:dyDescent="0.25">
      <c r="B1270" s="1590" t="s">
        <v>270</v>
      </c>
      <c r="C1270" s="1588" t="str">
        <v/>
      </c>
      <c r="D1270" s="1588" t="str">
        <v/>
      </c>
      <c r="E1270" s="1588" t="str">
        <v/>
      </c>
      <c r="F1270" s="1588" t="str">
        <v/>
      </c>
      <c r="G1270" s="1588" t="str">
        <v/>
      </c>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8"/>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8"/>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c r="GI1270" s="21"/>
      <c r="GJ1270" s="21"/>
      <c r="GK1270" s="21"/>
      <c r="GL1270" s="21"/>
      <c r="GM1270" s="21"/>
      <c r="GN1270" s="21"/>
      <c r="GO1270" s="21"/>
      <c r="GP1270" s="21"/>
      <c r="GQ1270" s="21"/>
      <c r="GR1270" s="21"/>
      <c r="GS1270" s="21"/>
      <c r="GT1270" s="21"/>
      <c r="GU1270" s="21"/>
      <c r="GV1270" s="21"/>
      <c r="GW1270" s="21"/>
      <c r="GX1270" s="21"/>
      <c r="GY1270" s="21"/>
      <c r="GZ1270" s="21"/>
      <c r="HA1270" s="21"/>
      <c r="HB1270" s="21"/>
      <c r="HC1270" s="21"/>
      <c r="HD1270" s="21"/>
      <c r="HE1270" s="21"/>
      <c r="HF1270" s="21"/>
      <c r="HG1270" s="21"/>
      <c r="HH1270" s="21"/>
      <c r="HI1270" s="21"/>
      <c r="HJ1270" s="21"/>
      <c r="HK1270" s="21"/>
      <c r="HL1270" s="21"/>
      <c r="HM1270" s="21"/>
      <c r="HN1270" s="21"/>
      <c r="HO1270" s="21"/>
      <c r="HP1270" s="21"/>
      <c r="HQ1270" s="21"/>
      <c r="HR1270" s="21"/>
      <c r="HS1270" s="21"/>
      <c r="HT1270" s="21"/>
      <c r="HU1270" s="21"/>
      <c r="HV1270" s="21"/>
      <c r="HW1270" s="21"/>
      <c r="HX1270" s="21"/>
      <c r="HY1270" s="21"/>
      <c r="HZ1270" s="21"/>
      <c r="IA1270" s="21"/>
      <c r="IB1270" s="21"/>
      <c r="IC1270" s="21"/>
      <c r="ID1270" s="21"/>
      <c r="IE1270" s="21"/>
      <c r="IF1270" s="21"/>
      <c r="IG1270" s="21"/>
      <c r="IH1270" s="21"/>
      <c r="II1270" s="21"/>
      <c r="IJ1270" s="21"/>
      <c r="IK1270" s="21"/>
      <c r="IL1270" s="21"/>
      <c r="IM1270" s="21"/>
      <c r="IN1270" s="21"/>
      <c r="IO1270" s="21"/>
      <c r="IP1270" s="21"/>
      <c r="IQ1270" s="21"/>
      <c r="IR1270" s="21"/>
      <c r="IS1270" s="21"/>
      <c r="IT1270" s="21"/>
      <c r="IU1270" s="21"/>
      <c r="IV1270" s="21"/>
      <c r="IW1270" s="21"/>
      <c r="IX1270" s="21"/>
      <c r="IY1270" s="21"/>
      <c r="IZ1270" s="21"/>
      <c r="JA1270" s="21"/>
      <c r="JB1270" s="21"/>
      <c r="JC1270" s="21"/>
      <c r="JD1270" s="21"/>
      <c r="JE1270" s="21"/>
      <c r="JF1270" s="21"/>
      <c r="JG1270" s="28"/>
      <c r="JH1270" s="21"/>
      <c r="JI1270" s="21"/>
      <c r="JJ1270" s="21"/>
      <c r="JK1270" s="21"/>
      <c r="JL1270" s="21"/>
      <c r="JM1270" s="21"/>
      <c r="JN1270" s="21"/>
      <c r="JO1270" s="21"/>
      <c r="JP1270" s="21"/>
      <c r="JQ1270" s="21"/>
      <c r="JR1270" s="21"/>
      <c r="JS1270" s="21"/>
      <c r="JT1270" s="21"/>
      <c r="JU1270" s="21"/>
      <c r="JV1270" s="21"/>
      <c r="JW1270" s="21"/>
      <c r="JX1270" s="21"/>
      <c r="JY1270" s="21"/>
      <c r="JZ1270" s="21"/>
      <c r="KA1270" s="21"/>
      <c r="KB1270" s="28"/>
    </row>
    <row r="1271" spans="2:288" ht="15" customHeight="1" x14ac:dyDescent="0.25">
      <c r="B1271" s="1590" t="s">
        <v>271</v>
      </c>
      <c r="C1271" s="1588" t="str">
        <v/>
      </c>
      <c r="D1271" s="1588" t="str">
        <v/>
      </c>
      <c r="E1271" s="1588" t="str">
        <v/>
      </c>
      <c r="F1271" s="1588" t="str">
        <v/>
      </c>
      <c r="G1271" s="1588" t="str">
        <v/>
      </c>
      <c r="H1271" s="21"/>
      <c r="I1271" s="21"/>
      <c r="J1271" s="21"/>
      <c r="K1271" s="21"/>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8"/>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8"/>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c r="GI1271" s="21"/>
      <c r="GJ1271" s="21"/>
      <c r="GK1271" s="21"/>
      <c r="GL1271" s="21"/>
      <c r="GM1271" s="21"/>
      <c r="GN1271" s="21"/>
      <c r="GO1271" s="21"/>
      <c r="GP1271" s="21"/>
      <c r="GQ1271" s="21"/>
      <c r="GR1271" s="21"/>
      <c r="GS1271" s="21"/>
      <c r="GT1271" s="21"/>
      <c r="GU1271" s="21"/>
      <c r="GV1271" s="21"/>
      <c r="GW1271" s="21"/>
      <c r="GX1271" s="21"/>
      <c r="GY1271" s="21"/>
      <c r="GZ1271" s="21"/>
      <c r="HA1271" s="21"/>
      <c r="HB1271" s="21"/>
      <c r="HC1271" s="21"/>
      <c r="HD1271" s="21"/>
      <c r="HE1271" s="21"/>
      <c r="HF1271" s="21"/>
      <c r="HG1271" s="21"/>
      <c r="HH1271" s="21"/>
      <c r="HI1271" s="21"/>
      <c r="HJ1271" s="21"/>
      <c r="HK1271" s="21"/>
      <c r="HL1271" s="21"/>
      <c r="HM1271" s="21"/>
      <c r="HN1271" s="21"/>
      <c r="HO1271" s="21"/>
      <c r="HP1271" s="21"/>
      <c r="HQ1271" s="21"/>
      <c r="HR1271" s="21"/>
      <c r="HS1271" s="21"/>
      <c r="HT1271" s="21"/>
      <c r="HU1271" s="21"/>
      <c r="HV1271" s="21"/>
      <c r="HW1271" s="21"/>
      <c r="HX1271" s="21"/>
      <c r="HY1271" s="21"/>
      <c r="HZ1271" s="21"/>
      <c r="IA1271" s="21"/>
      <c r="IB1271" s="21"/>
      <c r="IC1271" s="21"/>
      <c r="ID1271" s="21"/>
      <c r="IE1271" s="21"/>
      <c r="IF1271" s="21"/>
      <c r="IG1271" s="21"/>
      <c r="IH1271" s="21"/>
      <c r="II1271" s="21"/>
      <c r="IJ1271" s="21"/>
      <c r="IK1271" s="21"/>
      <c r="IL1271" s="21"/>
      <c r="IM1271" s="21"/>
      <c r="IN1271" s="21"/>
      <c r="IO1271" s="21"/>
      <c r="IP1271" s="21"/>
      <c r="IQ1271" s="21"/>
      <c r="IR1271" s="21"/>
      <c r="IS1271" s="21"/>
      <c r="IT1271" s="21"/>
      <c r="IU1271" s="21"/>
      <c r="IV1271" s="21"/>
      <c r="IW1271" s="21"/>
      <c r="IX1271" s="21"/>
      <c r="IY1271" s="21"/>
      <c r="IZ1271" s="21"/>
      <c r="JA1271" s="21"/>
      <c r="JB1271" s="21"/>
      <c r="JC1271" s="21"/>
      <c r="JD1271" s="21"/>
      <c r="JE1271" s="21"/>
      <c r="JF1271" s="21"/>
      <c r="JG1271" s="28"/>
      <c r="JH1271" s="21"/>
      <c r="JI1271" s="21"/>
      <c r="JJ1271" s="21"/>
      <c r="JK1271" s="21"/>
      <c r="JL1271" s="21"/>
      <c r="JM1271" s="21"/>
      <c r="JN1271" s="21"/>
      <c r="JO1271" s="21"/>
      <c r="JP1271" s="21"/>
      <c r="JQ1271" s="21"/>
      <c r="JR1271" s="21"/>
      <c r="JS1271" s="21"/>
      <c r="JT1271" s="21"/>
      <c r="JU1271" s="21"/>
      <c r="JV1271" s="21"/>
      <c r="JW1271" s="21"/>
      <c r="JX1271" s="21"/>
      <c r="JY1271" s="21"/>
      <c r="JZ1271" s="21"/>
      <c r="KA1271" s="21"/>
      <c r="KB1271" s="28"/>
    </row>
    <row r="1272" spans="2:288" ht="15" customHeight="1" x14ac:dyDescent="0.25">
      <c r="B1272" s="1590" t="s">
        <v>272</v>
      </c>
      <c r="C1272" s="1588" t="str">
        <v/>
      </c>
      <c r="D1272" s="1588" t="str">
        <v/>
      </c>
      <c r="E1272" s="1588" t="str">
        <v/>
      </c>
      <c r="F1272" s="1588" t="str">
        <v/>
      </c>
      <c r="G1272" s="1588" t="str">
        <v/>
      </c>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8"/>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8"/>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c r="GI1272" s="21"/>
      <c r="GJ1272" s="21"/>
      <c r="GK1272" s="21"/>
      <c r="GL1272" s="21"/>
      <c r="GM1272" s="21"/>
      <c r="GN1272" s="21"/>
      <c r="GO1272" s="21"/>
      <c r="GP1272" s="21"/>
      <c r="GQ1272" s="21"/>
      <c r="GR1272" s="21"/>
      <c r="GS1272" s="21"/>
      <c r="GT1272" s="21"/>
      <c r="GU1272" s="21"/>
      <c r="GV1272" s="21"/>
      <c r="GW1272" s="21"/>
      <c r="GX1272" s="21"/>
      <c r="GY1272" s="21"/>
      <c r="GZ1272" s="21"/>
      <c r="HA1272" s="21"/>
      <c r="HB1272" s="21"/>
      <c r="HC1272" s="21"/>
      <c r="HD1272" s="21"/>
      <c r="HE1272" s="21"/>
      <c r="HF1272" s="21"/>
      <c r="HG1272" s="21"/>
      <c r="HH1272" s="21"/>
      <c r="HI1272" s="21"/>
      <c r="HJ1272" s="21"/>
      <c r="HK1272" s="21"/>
      <c r="HL1272" s="21"/>
      <c r="HM1272" s="21"/>
      <c r="HN1272" s="21"/>
      <c r="HO1272" s="21"/>
      <c r="HP1272" s="21"/>
      <c r="HQ1272" s="21"/>
      <c r="HR1272" s="21"/>
      <c r="HS1272" s="21"/>
      <c r="HT1272" s="21"/>
      <c r="HU1272" s="21"/>
      <c r="HV1272" s="21"/>
      <c r="HW1272" s="21"/>
      <c r="HX1272" s="21"/>
      <c r="HY1272" s="21"/>
      <c r="HZ1272" s="21"/>
      <c r="IA1272" s="21"/>
      <c r="IB1272" s="21"/>
      <c r="IC1272" s="21"/>
      <c r="ID1272" s="21"/>
      <c r="IE1272" s="21"/>
      <c r="IF1272" s="21"/>
      <c r="IG1272" s="21"/>
      <c r="IH1272" s="21"/>
      <c r="II1272" s="21"/>
      <c r="IJ1272" s="21"/>
      <c r="IK1272" s="21"/>
      <c r="IL1272" s="21"/>
      <c r="IM1272" s="21"/>
      <c r="IN1272" s="21"/>
      <c r="IO1272" s="21"/>
      <c r="IP1272" s="21"/>
      <c r="IQ1272" s="21"/>
      <c r="IR1272" s="21"/>
      <c r="IS1272" s="21"/>
      <c r="IT1272" s="21"/>
      <c r="IU1272" s="21"/>
      <c r="IV1272" s="21"/>
      <c r="IW1272" s="21"/>
      <c r="IX1272" s="21"/>
      <c r="IY1272" s="21"/>
      <c r="IZ1272" s="21"/>
      <c r="JA1272" s="21"/>
      <c r="JB1272" s="21"/>
      <c r="JC1272" s="21"/>
      <c r="JD1272" s="21"/>
      <c r="JE1272" s="21"/>
      <c r="JF1272" s="21"/>
      <c r="JG1272" s="28"/>
      <c r="JH1272" s="21"/>
      <c r="JI1272" s="21"/>
      <c r="JJ1272" s="21"/>
      <c r="JK1272" s="21"/>
      <c r="JL1272" s="21"/>
      <c r="JM1272" s="21"/>
      <c r="JN1272" s="21"/>
      <c r="JO1272" s="21"/>
      <c r="JP1272" s="21"/>
      <c r="JQ1272" s="21"/>
      <c r="JR1272" s="21"/>
      <c r="JS1272" s="21"/>
      <c r="JT1272" s="21"/>
      <c r="JU1272" s="21"/>
      <c r="JV1272" s="21"/>
      <c r="JW1272" s="21"/>
      <c r="JX1272" s="21"/>
      <c r="JY1272" s="21"/>
      <c r="JZ1272" s="21"/>
      <c r="KA1272" s="21"/>
      <c r="KB1272" s="28"/>
    </row>
    <row r="1273" spans="2:288" ht="15" customHeight="1" x14ac:dyDescent="0.25">
      <c r="B1273" s="1590" t="s">
        <v>273</v>
      </c>
      <c r="C1273" s="1588" t="str">
        <v/>
      </c>
      <c r="D1273" s="1588" t="str">
        <v/>
      </c>
      <c r="E1273" s="1588" t="str">
        <v/>
      </c>
      <c r="F1273" s="1588" t="str">
        <v/>
      </c>
      <c r="G1273" s="1588" t="str">
        <v/>
      </c>
      <c r="H1273" s="21"/>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8"/>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8"/>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c r="GI1273" s="21"/>
      <c r="GJ1273" s="21"/>
      <c r="GK1273" s="21"/>
      <c r="GL1273" s="21"/>
      <c r="GM1273" s="21"/>
      <c r="GN1273" s="21"/>
      <c r="GO1273" s="21"/>
      <c r="GP1273" s="21"/>
      <c r="GQ1273" s="21"/>
      <c r="GR1273" s="21"/>
      <c r="GS1273" s="21"/>
      <c r="GT1273" s="21"/>
      <c r="GU1273" s="21"/>
      <c r="GV1273" s="21"/>
      <c r="GW1273" s="21"/>
      <c r="GX1273" s="21"/>
      <c r="GY1273" s="21"/>
      <c r="GZ1273" s="21"/>
      <c r="HA1273" s="21"/>
      <c r="HB1273" s="21"/>
      <c r="HC1273" s="21"/>
      <c r="HD1273" s="21"/>
      <c r="HE1273" s="21"/>
      <c r="HF1273" s="21"/>
      <c r="HG1273" s="21"/>
      <c r="HH1273" s="21"/>
      <c r="HI1273" s="21"/>
      <c r="HJ1273" s="21"/>
      <c r="HK1273" s="21"/>
      <c r="HL1273" s="21"/>
      <c r="HM1273" s="21"/>
      <c r="HN1273" s="21"/>
      <c r="HO1273" s="21"/>
      <c r="HP1273" s="21"/>
      <c r="HQ1273" s="21"/>
      <c r="HR1273" s="21"/>
      <c r="HS1273" s="21"/>
      <c r="HT1273" s="21"/>
      <c r="HU1273" s="21"/>
      <c r="HV1273" s="21"/>
      <c r="HW1273" s="21"/>
      <c r="HX1273" s="21"/>
      <c r="HY1273" s="21"/>
      <c r="HZ1273" s="21"/>
      <c r="IA1273" s="21"/>
      <c r="IB1273" s="21"/>
      <c r="IC1273" s="21"/>
      <c r="ID1273" s="21"/>
      <c r="IE1273" s="21"/>
      <c r="IF1273" s="21"/>
      <c r="IG1273" s="21"/>
      <c r="IH1273" s="21"/>
      <c r="II1273" s="21"/>
      <c r="IJ1273" s="21"/>
      <c r="IK1273" s="21"/>
      <c r="IL1273" s="21"/>
      <c r="IM1273" s="21"/>
      <c r="IN1273" s="21"/>
      <c r="IO1273" s="21"/>
      <c r="IP1273" s="21"/>
      <c r="IQ1273" s="21"/>
      <c r="IR1273" s="21"/>
      <c r="IS1273" s="21"/>
      <c r="IT1273" s="21"/>
      <c r="IU1273" s="21"/>
      <c r="IV1273" s="21"/>
      <c r="IW1273" s="21"/>
      <c r="IX1273" s="21"/>
      <c r="IY1273" s="21"/>
      <c r="IZ1273" s="21"/>
      <c r="JA1273" s="21"/>
      <c r="JB1273" s="21"/>
      <c r="JC1273" s="21"/>
      <c r="JD1273" s="21"/>
      <c r="JE1273" s="21"/>
      <c r="JF1273" s="21"/>
      <c r="JG1273" s="28"/>
      <c r="JH1273" s="21"/>
      <c r="JI1273" s="21"/>
      <c r="JJ1273" s="21"/>
      <c r="JK1273" s="21"/>
      <c r="JL1273" s="21"/>
      <c r="JM1273" s="21"/>
      <c r="JN1273" s="21"/>
      <c r="JO1273" s="21"/>
      <c r="JP1273" s="21"/>
      <c r="JQ1273" s="21"/>
      <c r="JR1273" s="21"/>
      <c r="JS1273" s="21"/>
      <c r="JT1273" s="21"/>
      <c r="JU1273" s="21"/>
      <c r="JV1273" s="21"/>
      <c r="JW1273" s="21"/>
      <c r="JX1273" s="21"/>
      <c r="JY1273" s="21"/>
      <c r="JZ1273" s="21"/>
      <c r="KA1273" s="21"/>
      <c r="KB1273" s="28"/>
    </row>
    <row r="1274" spans="2:288" ht="15" customHeight="1" x14ac:dyDescent="0.25">
      <c r="B1274" s="1590" t="s">
        <v>274</v>
      </c>
      <c r="C1274" s="1588" t="str">
        <v/>
      </c>
      <c r="D1274" s="1588" t="str">
        <v/>
      </c>
      <c r="E1274" s="1588" t="str">
        <v/>
      </c>
      <c r="F1274" s="1588" t="str">
        <v/>
      </c>
      <c r="G1274" s="1588" t="str">
        <v/>
      </c>
      <c r="H1274" s="21"/>
      <c r="I1274" s="21"/>
      <c r="J1274" s="21"/>
      <c r="K1274" s="21"/>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8"/>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8"/>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c r="GI1274" s="21"/>
      <c r="GJ1274" s="21"/>
      <c r="GK1274" s="21"/>
      <c r="GL1274" s="21"/>
      <c r="GM1274" s="21"/>
      <c r="GN1274" s="21"/>
      <c r="GO1274" s="21"/>
      <c r="GP1274" s="21"/>
      <c r="GQ1274" s="21"/>
      <c r="GR1274" s="21"/>
      <c r="GS1274" s="21"/>
      <c r="GT1274" s="21"/>
      <c r="GU1274" s="21"/>
      <c r="GV1274" s="21"/>
      <c r="GW1274" s="21"/>
      <c r="GX1274" s="21"/>
      <c r="GY1274" s="21"/>
      <c r="GZ1274" s="21"/>
      <c r="HA1274" s="21"/>
      <c r="HB1274" s="21"/>
      <c r="HC1274" s="21"/>
      <c r="HD1274" s="21"/>
      <c r="HE1274" s="21"/>
      <c r="HF1274" s="21"/>
      <c r="HG1274" s="21"/>
      <c r="HH1274" s="21"/>
      <c r="HI1274" s="21"/>
      <c r="HJ1274" s="21"/>
      <c r="HK1274" s="21"/>
      <c r="HL1274" s="21"/>
      <c r="HM1274" s="21"/>
      <c r="HN1274" s="21"/>
      <c r="HO1274" s="21"/>
      <c r="HP1274" s="21"/>
      <c r="HQ1274" s="21"/>
      <c r="HR1274" s="21"/>
      <c r="HS1274" s="21"/>
      <c r="HT1274" s="21"/>
      <c r="HU1274" s="21"/>
      <c r="HV1274" s="21"/>
      <c r="HW1274" s="21"/>
      <c r="HX1274" s="21"/>
      <c r="HY1274" s="21"/>
      <c r="HZ1274" s="21"/>
      <c r="IA1274" s="21"/>
      <c r="IB1274" s="21"/>
      <c r="IC1274" s="21"/>
      <c r="ID1274" s="21"/>
      <c r="IE1274" s="21"/>
      <c r="IF1274" s="21"/>
      <c r="IG1274" s="21"/>
      <c r="IH1274" s="21"/>
      <c r="II1274" s="21"/>
      <c r="IJ1274" s="21"/>
      <c r="IK1274" s="21"/>
      <c r="IL1274" s="21"/>
      <c r="IM1274" s="21"/>
      <c r="IN1274" s="21"/>
      <c r="IO1274" s="21"/>
      <c r="IP1274" s="21"/>
      <c r="IQ1274" s="21"/>
      <c r="IR1274" s="21"/>
      <c r="IS1274" s="21"/>
      <c r="IT1274" s="21"/>
      <c r="IU1274" s="21"/>
      <c r="IV1274" s="21"/>
      <c r="IW1274" s="21"/>
      <c r="IX1274" s="21"/>
      <c r="IY1274" s="21"/>
      <c r="IZ1274" s="21"/>
      <c r="JA1274" s="21"/>
      <c r="JB1274" s="21"/>
      <c r="JC1274" s="21"/>
      <c r="JD1274" s="21"/>
      <c r="JE1274" s="21"/>
      <c r="JF1274" s="21"/>
      <c r="JG1274" s="28"/>
      <c r="JH1274" s="21"/>
      <c r="JI1274" s="21"/>
      <c r="JJ1274" s="21"/>
      <c r="JK1274" s="21"/>
      <c r="JL1274" s="21"/>
      <c r="JM1274" s="21"/>
      <c r="JN1274" s="21"/>
      <c r="JO1274" s="21"/>
      <c r="JP1274" s="21"/>
      <c r="JQ1274" s="21"/>
      <c r="JR1274" s="21"/>
      <c r="JS1274" s="21"/>
      <c r="JT1274" s="21"/>
      <c r="JU1274" s="21"/>
      <c r="JV1274" s="21"/>
      <c r="JW1274" s="21"/>
      <c r="JX1274" s="21"/>
      <c r="JY1274" s="21"/>
      <c r="JZ1274" s="21"/>
      <c r="KA1274" s="21"/>
      <c r="KB1274" s="28"/>
    </row>
    <row r="1275" spans="2:288" ht="15" customHeight="1" x14ac:dyDescent="0.25">
      <c r="B1275" s="1590" t="s">
        <v>275</v>
      </c>
      <c r="C1275" s="1588" t="str">
        <v/>
      </c>
      <c r="D1275" s="1588" t="str">
        <v/>
      </c>
      <c r="E1275" s="1588" t="str">
        <v/>
      </c>
      <c r="F1275" s="1588" t="str">
        <v/>
      </c>
      <c r="G1275" s="1588" t="str">
        <v/>
      </c>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8"/>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8"/>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c r="GI1275" s="21"/>
      <c r="GJ1275" s="21"/>
      <c r="GK1275" s="21"/>
      <c r="GL1275" s="21"/>
      <c r="GM1275" s="21"/>
      <c r="GN1275" s="21"/>
      <c r="GO1275" s="21"/>
      <c r="GP1275" s="21"/>
      <c r="GQ1275" s="21"/>
      <c r="GR1275" s="21"/>
      <c r="GS1275" s="21"/>
      <c r="GT1275" s="21"/>
      <c r="GU1275" s="21"/>
      <c r="GV1275" s="21"/>
      <c r="GW1275" s="21"/>
      <c r="GX1275" s="21"/>
      <c r="GY1275" s="21"/>
      <c r="GZ1275" s="21"/>
      <c r="HA1275" s="21"/>
      <c r="HB1275" s="21"/>
      <c r="HC1275" s="21"/>
      <c r="HD1275" s="21"/>
      <c r="HE1275" s="21"/>
      <c r="HF1275" s="21"/>
      <c r="HG1275" s="21"/>
      <c r="HH1275" s="21"/>
      <c r="HI1275" s="21"/>
      <c r="HJ1275" s="21"/>
      <c r="HK1275" s="21"/>
      <c r="HL1275" s="21"/>
      <c r="HM1275" s="21"/>
      <c r="HN1275" s="21"/>
      <c r="HO1275" s="21"/>
      <c r="HP1275" s="21"/>
      <c r="HQ1275" s="21"/>
      <c r="HR1275" s="21"/>
      <c r="HS1275" s="21"/>
      <c r="HT1275" s="21"/>
      <c r="HU1275" s="21"/>
      <c r="HV1275" s="21"/>
      <c r="HW1275" s="21"/>
      <c r="HX1275" s="21"/>
      <c r="HY1275" s="21"/>
      <c r="HZ1275" s="21"/>
      <c r="IA1275" s="21"/>
      <c r="IB1275" s="21"/>
      <c r="IC1275" s="21"/>
      <c r="ID1275" s="21"/>
      <c r="IE1275" s="21"/>
      <c r="IF1275" s="21"/>
      <c r="IG1275" s="21"/>
      <c r="IH1275" s="21"/>
      <c r="II1275" s="21"/>
      <c r="IJ1275" s="21"/>
      <c r="IK1275" s="21"/>
      <c r="IL1275" s="21"/>
      <c r="IM1275" s="21"/>
      <c r="IN1275" s="21"/>
      <c r="IO1275" s="21"/>
      <c r="IP1275" s="21"/>
      <c r="IQ1275" s="21"/>
      <c r="IR1275" s="21"/>
      <c r="IS1275" s="21"/>
      <c r="IT1275" s="21"/>
      <c r="IU1275" s="21"/>
      <c r="IV1275" s="21"/>
      <c r="IW1275" s="21"/>
      <c r="IX1275" s="21"/>
      <c r="IY1275" s="21"/>
      <c r="IZ1275" s="21"/>
      <c r="JA1275" s="21"/>
      <c r="JB1275" s="21"/>
      <c r="JC1275" s="21"/>
      <c r="JD1275" s="21"/>
      <c r="JE1275" s="21"/>
      <c r="JF1275" s="21"/>
      <c r="JG1275" s="28"/>
      <c r="JH1275" s="21"/>
      <c r="JI1275" s="21"/>
      <c r="JJ1275" s="21"/>
      <c r="JK1275" s="21"/>
      <c r="JL1275" s="21"/>
      <c r="JM1275" s="21"/>
      <c r="JN1275" s="21"/>
      <c r="JO1275" s="21"/>
      <c r="JP1275" s="21"/>
      <c r="JQ1275" s="21"/>
      <c r="JR1275" s="21"/>
      <c r="JS1275" s="21"/>
      <c r="JT1275" s="21"/>
      <c r="JU1275" s="21"/>
      <c r="JV1275" s="21"/>
      <c r="JW1275" s="21"/>
      <c r="JX1275" s="21"/>
      <c r="JY1275" s="21"/>
      <c r="JZ1275" s="21"/>
      <c r="KA1275" s="21"/>
      <c r="KB1275" s="28"/>
    </row>
    <row r="1276" spans="2:288" ht="15" customHeight="1" x14ac:dyDescent="0.25">
      <c r="B1276" s="1590" t="s">
        <v>276</v>
      </c>
      <c r="C1276" s="1588" t="str">
        <v/>
      </c>
      <c r="D1276" s="1588" t="str">
        <v/>
      </c>
      <c r="E1276" s="1588" t="str">
        <v/>
      </c>
      <c r="F1276" s="1588" t="str">
        <v/>
      </c>
      <c r="G1276" s="1588" t="str">
        <v/>
      </c>
      <c r="H1276" s="21"/>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8"/>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8"/>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c r="GI1276" s="21"/>
      <c r="GJ1276" s="21"/>
      <c r="GK1276" s="21"/>
      <c r="GL1276" s="21"/>
      <c r="GM1276" s="21"/>
      <c r="GN1276" s="21"/>
      <c r="GO1276" s="21"/>
      <c r="GP1276" s="21"/>
      <c r="GQ1276" s="21"/>
      <c r="GR1276" s="21"/>
      <c r="GS1276" s="21"/>
      <c r="GT1276" s="21"/>
      <c r="GU1276" s="21"/>
      <c r="GV1276" s="21"/>
      <c r="GW1276" s="21"/>
      <c r="GX1276" s="21"/>
      <c r="GY1276" s="21"/>
      <c r="GZ1276" s="21"/>
      <c r="HA1276" s="21"/>
      <c r="HB1276" s="21"/>
      <c r="HC1276" s="21"/>
      <c r="HD1276" s="21"/>
      <c r="HE1276" s="21"/>
      <c r="HF1276" s="21"/>
      <c r="HG1276" s="21"/>
      <c r="HH1276" s="21"/>
      <c r="HI1276" s="21"/>
      <c r="HJ1276" s="21"/>
      <c r="HK1276" s="21"/>
      <c r="HL1276" s="21"/>
      <c r="HM1276" s="21"/>
      <c r="HN1276" s="21"/>
      <c r="HO1276" s="21"/>
      <c r="HP1276" s="21"/>
      <c r="HQ1276" s="21"/>
      <c r="HR1276" s="21"/>
      <c r="HS1276" s="21"/>
      <c r="HT1276" s="21"/>
      <c r="HU1276" s="21"/>
      <c r="HV1276" s="21"/>
      <c r="HW1276" s="21"/>
      <c r="HX1276" s="21"/>
      <c r="HY1276" s="21"/>
      <c r="HZ1276" s="21"/>
      <c r="IA1276" s="21"/>
      <c r="IB1276" s="21"/>
      <c r="IC1276" s="21"/>
      <c r="ID1276" s="21"/>
      <c r="IE1276" s="21"/>
      <c r="IF1276" s="21"/>
      <c r="IG1276" s="21"/>
      <c r="IH1276" s="21"/>
      <c r="II1276" s="21"/>
      <c r="IJ1276" s="21"/>
      <c r="IK1276" s="21"/>
      <c r="IL1276" s="21"/>
      <c r="IM1276" s="21"/>
      <c r="IN1276" s="21"/>
      <c r="IO1276" s="21"/>
      <c r="IP1276" s="21"/>
      <c r="IQ1276" s="21"/>
      <c r="IR1276" s="21"/>
      <c r="IS1276" s="21"/>
      <c r="IT1276" s="21"/>
      <c r="IU1276" s="21"/>
      <c r="IV1276" s="21"/>
      <c r="IW1276" s="21"/>
      <c r="IX1276" s="21"/>
      <c r="IY1276" s="21"/>
      <c r="IZ1276" s="21"/>
      <c r="JA1276" s="21"/>
      <c r="JB1276" s="21"/>
      <c r="JC1276" s="21"/>
      <c r="JD1276" s="21"/>
      <c r="JE1276" s="21"/>
      <c r="JF1276" s="21"/>
      <c r="JG1276" s="28"/>
      <c r="JH1276" s="21"/>
      <c r="JI1276" s="21"/>
      <c r="JJ1276" s="21"/>
      <c r="JK1276" s="21"/>
      <c r="JL1276" s="21"/>
      <c r="JM1276" s="21"/>
      <c r="JN1276" s="21"/>
      <c r="JO1276" s="21"/>
      <c r="JP1276" s="21"/>
      <c r="JQ1276" s="21"/>
      <c r="JR1276" s="21"/>
      <c r="JS1276" s="21"/>
      <c r="JT1276" s="21"/>
      <c r="JU1276" s="21"/>
      <c r="JV1276" s="21"/>
      <c r="JW1276" s="21"/>
      <c r="JX1276" s="21"/>
      <c r="JY1276" s="21"/>
      <c r="JZ1276" s="21"/>
      <c r="KA1276" s="21"/>
      <c r="KB1276" s="28"/>
    </row>
    <row r="1277" spans="2:288" ht="15" customHeight="1" x14ac:dyDescent="0.25">
      <c r="B1277" s="1590" t="s">
        <v>277</v>
      </c>
      <c r="C1277" s="1588" t="str">
        <v/>
      </c>
      <c r="D1277" s="1588" t="str">
        <v/>
      </c>
      <c r="E1277" s="1588" t="str">
        <v/>
      </c>
      <c r="F1277" s="1588" t="str">
        <v/>
      </c>
      <c r="G1277" s="1588" t="str">
        <v/>
      </c>
      <c r="H1277" s="21"/>
      <c r="I1277" s="21"/>
      <c r="J1277" s="21"/>
      <c r="K1277" s="21"/>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8"/>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8"/>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c r="GI1277" s="21"/>
      <c r="GJ1277" s="21"/>
      <c r="GK1277" s="21"/>
      <c r="GL1277" s="21"/>
      <c r="GM1277" s="21"/>
      <c r="GN1277" s="21"/>
      <c r="GO1277" s="21"/>
      <c r="GP1277" s="21"/>
      <c r="GQ1277" s="21"/>
      <c r="GR1277" s="21"/>
      <c r="GS1277" s="21"/>
      <c r="GT1277" s="21"/>
      <c r="GU1277" s="21"/>
      <c r="GV1277" s="21"/>
      <c r="GW1277" s="21"/>
      <c r="GX1277" s="21"/>
      <c r="GY1277" s="21"/>
      <c r="GZ1277" s="21"/>
      <c r="HA1277" s="21"/>
      <c r="HB1277" s="21"/>
      <c r="HC1277" s="21"/>
      <c r="HD1277" s="21"/>
      <c r="HE1277" s="21"/>
      <c r="HF1277" s="21"/>
      <c r="HG1277" s="21"/>
      <c r="HH1277" s="21"/>
      <c r="HI1277" s="21"/>
      <c r="HJ1277" s="21"/>
      <c r="HK1277" s="21"/>
      <c r="HL1277" s="21"/>
      <c r="HM1277" s="21"/>
      <c r="HN1277" s="21"/>
      <c r="HO1277" s="21"/>
      <c r="HP1277" s="21"/>
      <c r="HQ1277" s="21"/>
      <c r="HR1277" s="21"/>
      <c r="HS1277" s="21"/>
      <c r="HT1277" s="21"/>
      <c r="HU1277" s="21"/>
      <c r="HV1277" s="21"/>
      <c r="HW1277" s="21"/>
      <c r="HX1277" s="21"/>
      <c r="HY1277" s="21"/>
      <c r="HZ1277" s="21"/>
      <c r="IA1277" s="21"/>
      <c r="IB1277" s="21"/>
      <c r="IC1277" s="21"/>
      <c r="ID1277" s="21"/>
      <c r="IE1277" s="21"/>
      <c r="IF1277" s="21"/>
      <c r="IG1277" s="21"/>
      <c r="IH1277" s="21"/>
      <c r="II1277" s="21"/>
      <c r="IJ1277" s="21"/>
      <c r="IK1277" s="21"/>
      <c r="IL1277" s="21"/>
      <c r="IM1277" s="21"/>
      <c r="IN1277" s="21"/>
      <c r="IO1277" s="21"/>
      <c r="IP1277" s="21"/>
      <c r="IQ1277" s="21"/>
      <c r="IR1277" s="21"/>
      <c r="IS1277" s="21"/>
      <c r="IT1277" s="21"/>
      <c r="IU1277" s="21"/>
      <c r="IV1277" s="21"/>
      <c r="IW1277" s="21"/>
      <c r="IX1277" s="21"/>
      <c r="IY1277" s="21"/>
      <c r="IZ1277" s="21"/>
      <c r="JA1277" s="21"/>
      <c r="JB1277" s="21"/>
      <c r="JC1277" s="21"/>
      <c r="JD1277" s="21"/>
      <c r="JE1277" s="21"/>
      <c r="JF1277" s="21"/>
      <c r="JG1277" s="28"/>
      <c r="JH1277" s="21"/>
      <c r="JI1277" s="21"/>
      <c r="JJ1277" s="21"/>
      <c r="JK1277" s="21"/>
      <c r="JL1277" s="21"/>
      <c r="JM1277" s="21"/>
      <c r="JN1277" s="21"/>
      <c r="JO1277" s="21"/>
      <c r="JP1277" s="21"/>
      <c r="JQ1277" s="21"/>
      <c r="JR1277" s="21"/>
      <c r="JS1277" s="21"/>
      <c r="JT1277" s="21"/>
      <c r="JU1277" s="21"/>
      <c r="JV1277" s="21"/>
      <c r="JW1277" s="21"/>
      <c r="JX1277" s="21"/>
      <c r="JY1277" s="21"/>
      <c r="JZ1277" s="21"/>
      <c r="KA1277" s="21"/>
      <c r="KB1277" s="28"/>
    </row>
    <row r="1278" spans="2:288" ht="15" customHeight="1" x14ac:dyDescent="0.25">
      <c r="B1278" s="1590" t="s">
        <v>278</v>
      </c>
      <c r="C1278" s="1588" t="str">
        <v/>
      </c>
      <c r="D1278" s="1588" t="str">
        <v/>
      </c>
      <c r="E1278" s="1588" t="str">
        <v/>
      </c>
      <c r="F1278" s="1588" t="str">
        <v/>
      </c>
      <c r="G1278" s="1588" t="str">
        <v/>
      </c>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8"/>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8"/>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c r="GI1278" s="21"/>
      <c r="GJ1278" s="21"/>
      <c r="GK1278" s="21"/>
      <c r="GL1278" s="21"/>
      <c r="GM1278" s="21"/>
      <c r="GN1278" s="21"/>
      <c r="GO1278" s="21"/>
      <c r="GP1278" s="21"/>
      <c r="GQ1278" s="21"/>
      <c r="GR1278" s="21"/>
      <c r="GS1278" s="21"/>
      <c r="GT1278" s="21"/>
      <c r="GU1278" s="21"/>
      <c r="GV1278" s="21"/>
      <c r="GW1278" s="21"/>
      <c r="GX1278" s="21"/>
      <c r="GY1278" s="21"/>
      <c r="GZ1278" s="21"/>
      <c r="HA1278" s="21"/>
      <c r="HB1278" s="21"/>
      <c r="HC1278" s="21"/>
      <c r="HD1278" s="21"/>
      <c r="HE1278" s="21"/>
      <c r="HF1278" s="21"/>
      <c r="HG1278" s="21"/>
      <c r="HH1278" s="21"/>
      <c r="HI1278" s="21"/>
      <c r="HJ1278" s="21"/>
      <c r="HK1278" s="21"/>
      <c r="HL1278" s="21"/>
      <c r="HM1278" s="21"/>
      <c r="HN1278" s="21"/>
      <c r="HO1278" s="21"/>
      <c r="HP1278" s="21"/>
      <c r="HQ1278" s="21"/>
      <c r="HR1278" s="21"/>
      <c r="HS1278" s="21"/>
      <c r="HT1278" s="21"/>
      <c r="HU1278" s="21"/>
      <c r="HV1278" s="21"/>
      <c r="HW1278" s="21"/>
      <c r="HX1278" s="21"/>
      <c r="HY1278" s="21"/>
      <c r="HZ1278" s="21"/>
      <c r="IA1278" s="21"/>
      <c r="IB1278" s="21"/>
      <c r="IC1278" s="21"/>
      <c r="ID1278" s="21"/>
      <c r="IE1278" s="21"/>
      <c r="IF1278" s="21"/>
      <c r="IG1278" s="21"/>
      <c r="IH1278" s="21"/>
      <c r="II1278" s="21"/>
      <c r="IJ1278" s="21"/>
      <c r="IK1278" s="21"/>
      <c r="IL1278" s="21"/>
      <c r="IM1278" s="21"/>
      <c r="IN1278" s="21"/>
      <c r="IO1278" s="21"/>
      <c r="IP1278" s="21"/>
      <c r="IQ1278" s="21"/>
      <c r="IR1278" s="21"/>
      <c r="IS1278" s="21"/>
      <c r="IT1278" s="21"/>
      <c r="IU1278" s="21"/>
      <c r="IV1278" s="21"/>
      <c r="IW1278" s="21"/>
      <c r="IX1278" s="21"/>
      <c r="IY1278" s="21"/>
      <c r="IZ1278" s="21"/>
      <c r="JA1278" s="21"/>
      <c r="JB1278" s="21"/>
      <c r="JC1278" s="21"/>
      <c r="JD1278" s="21"/>
      <c r="JE1278" s="21"/>
      <c r="JF1278" s="21"/>
      <c r="JG1278" s="28"/>
      <c r="JH1278" s="21"/>
      <c r="JI1278" s="21"/>
      <c r="JJ1278" s="21"/>
      <c r="JK1278" s="21"/>
      <c r="JL1278" s="21"/>
      <c r="JM1278" s="21"/>
      <c r="JN1278" s="21"/>
      <c r="JO1278" s="21"/>
      <c r="JP1278" s="21"/>
      <c r="JQ1278" s="21"/>
      <c r="JR1278" s="21"/>
      <c r="JS1278" s="21"/>
      <c r="JT1278" s="21"/>
      <c r="JU1278" s="21"/>
      <c r="JV1278" s="21"/>
      <c r="JW1278" s="21"/>
      <c r="JX1278" s="21"/>
      <c r="JY1278" s="21"/>
      <c r="JZ1278" s="21"/>
      <c r="KA1278" s="21"/>
      <c r="KB1278" s="28"/>
    </row>
    <row r="1279" spans="2:288" ht="15" customHeight="1" x14ac:dyDescent="0.25">
      <c r="B1279" s="1590" t="s">
        <v>279</v>
      </c>
      <c r="C1279" s="1588" t="str">
        <v/>
      </c>
      <c r="D1279" s="1588" t="str">
        <v/>
      </c>
      <c r="E1279" s="1588" t="str">
        <v/>
      </c>
      <c r="F1279" s="1588" t="str">
        <v/>
      </c>
      <c r="G1279" s="1588" t="str">
        <v/>
      </c>
      <c r="H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8"/>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8"/>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c r="GI1279" s="21"/>
      <c r="GJ1279" s="21"/>
      <c r="GK1279" s="21"/>
      <c r="GL1279" s="21"/>
      <c r="GM1279" s="21"/>
      <c r="GN1279" s="21"/>
      <c r="GO1279" s="21"/>
      <c r="GP1279" s="21"/>
      <c r="GQ1279" s="21"/>
      <c r="GR1279" s="21"/>
      <c r="GS1279" s="21"/>
      <c r="GT1279" s="21"/>
      <c r="GU1279" s="21"/>
      <c r="GV1279" s="21"/>
      <c r="GW1279" s="21"/>
      <c r="GX1279" s="21"/>
      <c r="GY1279" s="21"/>
      <c r="GZ1279" s="21"/>
      <c r="HA1279" s="21"/>
      <c r="HB1279" s="21"/>
      <c r="HC1279" s="21"/>
      <c r="HD1279" s="21"/>
      <c r="HE1279" s="21"/>
      <c r="HF1279" s="21"/>
      <c r="HG1279" s="21"/>
      <c r="HH1279" s="21"/>
      <c r="HI1279" s="21"/>
      <c r="HJ1279" s="21"/>
      <c r="HK1279" s="21"/>
      <c r="HL1279" s="21"/>
      <c r="HM1279" s="21"/>
      <c r="HN1279" s="21"/>
      <c r="HO1279" s="21"/>
      <c r="HP1279" s="21"/>
      <c r="HQ1279" s="21"/>
      <c r="HR1279" s="21"/>
      <c r="HS1279" s="21"/>
      <c r="HT1279" s="21"/>
      <c r="HU1279" s="21"/>
      <c r="HV1279" s="21"/>
      <c r="HW1279" s="21"/>
      <c r="HX1279" s="21"/>
      <c r="HY1279" s="21"/>
      <c r="HZ1279" s="21"/>
      <c r="IA1279" s="21"/>
      <c r="IB1279" s="21"/>
      <c r="IC1279" s="21"/>
      <c r="ID1279" s="21"/>
      <c r="IE1279" s="21"/>
      <c r="IF1279" s="21"/>
      <c r="IG1279" s="21"/>
      <c r="IH1279" s="21"/>
      <c r="II1279" s="21"/>
      <c r="IJ1279" s="21"/>
      <c r="IK1279" s="21"/>
      <c r="IL1279" s="21"/>
      <c r="IM1279" s="21"/>
      <c r="IN1279" s="21"/>
      <c r="IO1279" s="21"/>
      <c r="IP1279" s="21"/>
      <c r="IQ1279" s="21"/>
      <c r="IR1279" s="21"/>
      <c r="IS1279" s="21"/>
      <c r="IT1279" s="21"/>
      <c r="IU1279" s="21"/>
      <c r="IV1279" s="21"/>
      <c r="IW1279" s="21"/>
      <c r="IX1279" s="21"/>
      <c r="IY1279" s="21"/>
      <c r="IZ1279" s="21"/>
      <c r="JA1279" s="21"/>
      <c r="JB1279" s="21"/>
      <c r="JC1279" s="21"/>
      <c r="JD1279" s="21"/>
      <c r="JE1279" s="21"/>
      <c r="JF1279" s="21"/>
      <c r="JG1279" s="28"/>
      <c r="JH1279" s="21"/>
      <c r="JI1279" s="21"/>
      <c r="JJ1279" s="21"/>
      <c r="JK1279" s="21"/>
      <c r="JL1279" s="21"/>
      <c r="JM1279" s="21"/>
      <c r="JN1279" s="21"/>
      <c r="JO1279" s="21"/>
      <c r="JP1279" s="21"/>
      <c r="JQ1279" s="21"/>
      <c r="JR1279" s="21"/>
      <c r="JS1279" s="21"/>
      <c r="JT1279" s="21"/>
      <c r="JU1279" s="21"/>
      <c r="JV1279" s="21"/>
      <c r="JW1279" s="21"/>
      <c r="JX1279" s="21"/>
      <c r="JY1279" s="21"/>
      <c r="JZ1279" s="21"/>
      <c r="KA1279" s="21"/>
      <c r="KB1279" s="28"/>
    </row>
    <row r="1280" spans="2:288" ht="15" customHeight="1" x14ac:dyDescent="0.25">
      <c r="B1280" s="1590" t="s">
        <v>280</v>
      </c>
      <c r="C1280" s="1588" t="str">
        <v/>
      </c>
      <c r="D1280" s="1588" t="str">
        <v/>
      </c>
      <c r="E1280" s="1588" t="str">
        <v/>
      </c>
      <c r="F1280" s="1588" t="str">
        <v/>
      </c>
      <c r="G1280" s="1588" t="str">
        <v/>
      </c>
      <c r="H1280" s="21"/>
      <c r="I1280" s="21"/>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8"/>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8"/>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c r="GI1280" s="21"/>
      <c r="GJ1280" s="21"/>
      <c r="GK1280" s="21"/>
      <c r="GL1280" s="21"/>
      <c r="GM1280" s="21"/>
      <c r="GN1280" s="21"/>
      <c r="GO1280" s="21"/>
      <c r="GP1280" s="21"/>
      <c r="GQ1280" s="21"/>
      <c r="GR1280" s="21"/>
      <c r="GS1280" s="21"/>
      <c r="GT1280" s="21"/>
      <c r="GU1280" s="21"/>
      <c r="GV1280" s="21"/>
      <c r="GW1280" s="21"/>
      <c r="GX1280" s="21"/>
      <c r="GY1280" s="21"/>
      <c r="GZ1280" s="21"/>
      <c r="HA1280" s="21"/>
      <c r="HB1280" s="21"/>
      <c r="HC1280" s="21"/>
      <c r="HD1280" s="21"/>
      <c r="HE1280" s="21"/>
      <c r="HF1280" s="21"/>
      <c r="HG1280" s="21"/>
      <c r="HH1280" s="21"/>
      <c r="HI1280" s="21"/>
      <c r="HJ1280" s="21"/>
      <c r="HK1280" s="21"/>
      <c r="HL1280" s="21"/>
      <c r="HM1280" s="21"/>
      <c r="HN1280" s="21"/>
      <c r="HO1280" s="21"/>
      <c r="HP1280" s="21"/>
      <c r="HQ1280" s="21"/>
      <c r="HR1280" s="21"/>
      <c r="HS1280" s="21"/>
      <c r="HT1280" s="21"/>
      <c r="HU1280" s="21"/>
      <c r="HV1280" s="21"/>
      <c r="HW1280" s="21"/>
      <c r="HX1280" s="21"/>
      <c r="HY1280" s="21"/>
      <c r="HZ1280" s="21"/>
      <c r="IA1280" s="21"/>
      <c r="IB1280" s="21"/>
      <c r="IC1280" s="21"/>
      <c r="ID1280" s="21"/>
      <c r="IE1280" s="21"/>
      <c r="IF1280" s="21"/>
      <c r="IG1280" s="21"/>
      <c r="IH1280" s="21"/>
      <c r="II1280" s="21"/>
      <c r="IJ1280" s="21"/>
      <c r="IK1280" s="21"/>
      <c r="IL1280" s="21"/>
      <c r="IM1280" s="21"/>
      <c r="IN1280" s="21"/>
      <c r="IO1280" s="21"/>
      <c r="IP1280" s="21"/>
      <c r="IQ1280" s="21"/>
      <c r="IR1280" s="21"/>
      <c r="IS1280" s="21"/>
      <c r="IT1280" s="21"/>
      <c r="IU1280" s="21"/>
      <c r="IV1280" s="21"/>
      <c r="IW1280" s="21"/>
      <c r="IX1280" s="21"/>
      <c r="IY1280" s="21"/>
      <c r="IZ1280" s="21"/>
      <c r="JA1280" s="21"/>
      <c r="JB1280" s="21"/>
      <c r="JC1280" s="21"/>
      <c r="JD1280" s="21"/>
      <c r="JE1280" s="21"/>
      <c r="JF1280" s="21"/>
      <c r="JG1280" s="28"/>
      <c r="JH1280" s="21"/>
      <c r="JI1280" s="21"/>
      <c r="JJ1280" s="21"/>
      <c r="JK1280" s="21"/>
      <c r="JL1280" s="21"/>
      <c r="JM1280" s="21"/>
      <c r="JN1280" s="21"/>
      <c r="JO1280" s="21"/>
      <c r="JP1280" s="21"/>
      <c r="JQ1280" s="21"/>
      <c r="JR1280" s="21"/>
      <c r="JS1280" s="21"/>
      <c r="JT1280" s="21"/>
      <c r="JU1280" s="21"/>
      <c r="JV1280" s="21"/>
      <c r="JW1280" s="21"/>
      <c r="JX1280" s="21"/>
      <c r="JY1280" s="21"/>
      <c r="JZ1280" s="21"/>
      <c r="KA1280" s="21"/>
      <c r="KB1280" s="28"/>
    </row>
    <row r="1281" spans="2:288" ht="15" customHeight="1" x14ac:dyDescent="0.25">
      <c r="B1281" s="1590" t="s">
        <v>281</v>
      </c>
      <c r="C1281" s="1588" t="str">
        <v/>
      </c>
      <c r="D1281" s="1588" t="str">
        <v/>
      </c>
      <c r="E1281" s="1588" t="str">
        <v/>
      </c>
      <c r="F1281" s="1588" t="str">
        <v/>
      </c>
      <c r="G1281" s="1588" t="str">
        <v/>
      </c>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8"/>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8"/>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c r="GI1281" s="21"/>
      <c r="GJ1281" s="21"/>
      <c r="GK1281" s="21"/>
      <c r="GL1281" s="21"/>
      <c r="GM1281" s="21"/>
      <c r="GN1281" s="21"/>
      <c r="GO1281" s="21"/>
      <c r="GP1281" s="21"/>
      <c r="GQ1281" s="21"/>
      <c r="GR1281" s="21"/>
      <c r="GS1281" s="21"/>
      <c r="GT1281" s="21"/>
      <c r="GU1281" s="21"/>
      <c r="GV1281" s="21"/>
      <c r="GW1281" s="21"/>
      <c r="GX1281" s="21"/>
      <c r="GY1281" s="21"/>
      <c r="GZ1281" s="21"/>
      <c r="HA1281" s="21"/>
      <c r="HB1281" s="21"/>
      <c r="HC1281" s="21"/>
      <c r="HD1281" s="21"/>
      <c r="HE1281" s="21"/>
      <c r="HF1281" s="21"/>
      <c r="HG1281" s="21"/>
      <c r="HH1281" s="21"/>
      <c r="HI1281" s="21"/>
      <c r="HJ1281" s="21"/>
      <c r="HK1281" s="21"/>
      <c r="HL1281" s="21"/>
      <c r="HM1281" s="21"/>
      <c r="HN1281" s="21"/>
      <c r="HO1281" s="21"/>
      <c r="HP1281" s="21"/>
      <c r="HQ1281" s="21"/>
      <c r="HR1281" s="21"/>
      <c r="HS1281" s="21"/>
      <c r="HT1281" s="21"/>
      <c r="HU1281" s="21"/>
      <c r="HV1281" s="21"/>
      <c r="HW1281" s="21"/>
      <c r="HX1281" s="21"/>
      <c r="HY1281" s="21"/>
      <c r="HZ1281" s="21"/>
      <c r="IA1281" s="21"/>
      <c r="IB1281" s="21"/>
      <c r="IC1281" s="21"/>
      <c r="ID1281" s="21"/>
      <c r="IE1281" s="21"/>
      <c r="IF1281" s="21"/>
      <c r="IG1281" s="21"/>
      <c r="IH1281" s="21"/>
      <c r="II1281" s="21"/>
      <c r="IJ1281" s="21"/>
      <c r="IK1281" s="21"/>
      <c r="IL1281" s="21"/>
      <c r="IM1281" s="21"/>
      <c r="IN1281" s="21"/>
      <c r="IO1281" s="21"/>
      <c r="IP1281" s="21"/>
      <c r="IQ1281" s="21"/>
      <c r="IR1281" s="21"/>
      <c r="IS1281" s="21"/>
      <c r="IT1281" s="21"/>
      <c r="IU1281" s="21"/>
      <c r="IV1281" s="21"/>
      <c r="IW1281" s="21"/>
      <c r="IX1281" s="21"/>
      <c r="IY1281" s="21"/>
      <c r="IZ1281" s="21"/>
      <c r="JA1281" s="21"/>
      <c r="JB1281" s="21"/>
      <c r="JC1281" s="21"/>
      <c r="JD1281" s="21"/>
      <c r="JE1281" s="21"/>
      <c r="JF1281" s="21"/>
      <c r="JG1281" s="28"/>
      <c r="JH1281" s="21"/>
      <c r="JI1281" s="21"/>
      <c r="JJ1281" s="21"/>
      <c r="JK1281" s="21"/>
      <c r="JL1281" s="21"/>
      <c r="JM1281" s="21"/>
      <c r="JN1281" s="21"/>
      <c r="JO1281" s="21"/>
      <c r="JP1281" s="21"/>
      <c r="JQ1281" s="21"/>
      <c r="JR1281" s="21"/>
      <c r="JS1281" s="21"/>
      <c r="JT1281" s="21"/>
      <c r="JU1281" s="21"/>
      <c r="JV1281" s="21"/>
      <c r="JW1281" s="21"/>
      <c r="JX1281" s="21"/>
      <c r="JY1281" s="21"/>
      <c r="JZ1281" s="21"/>
      <c r="KA1281" s="21"/>
      <c r="KB1281" s="28"/>
    </row>
    <row r="1282" spans="2:288" ht="15" customHeight="1" x14ac:dyDescent="0.25">
      <c r="B1282" s="1590" t="s">
        <v>282</v>
      </c>
      <c r="C1282" s="1588" t="str">
        <v/>
      </c>
      <c r="D1282" s="1588" t="str">
        <v/>
      </c>
      <c r="E1282" s="1588" t="str">
        <v/>
      </c>
      <c r="F1282" s="1588" t="str">
        <v/>
      </c>
      <c r="G1282" s="1588" t="str">
        <v/>
      </c>
      <c r="H1282" s="21"/>
      <c r="I1282" s="21"/>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8"/>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8"/>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c r="GI1282" s="21"/>
      <c r="GJ1282" s="21"/>
      <c r="GK1282" s="21"/>
      <c r="GL1282" s="21"/>
      <c r="GM1282" s="21"/>
      <c r="GN1282" s="21"/>
      <c r="GO1282" s="21"/>
      <c r="GP1282" s="21"/>
      <c r="GQ1282" s="21"/>
      <c r="GR1282" s="21"/>
      <c r="GS1282" s="21"/>
      <c r="GT1282" s="21"/>
      <c r="GU1282" s="21"/>
      <c r="GV1282" s="21"/>
      <c r="GW1282" s="21"/>
      <c r="GX1282" s="21"/>
      <c r="GY1282" s="21"/>
      <c r="GZ1282" s="21"/>
      <c r="HA1282" s="21"/>
      <c r="HB1282" s="21"/>
      <c r="HC1282" s="21"/>
      <c r="HD1282" s="21"/>
      <c r="HE1282" s="21"/>
      <c r="HF1282" s="21"/>
      <c r="HG1282" s="21"/>
      <c r="HH1282" s="21"/>
      <c r="HI1282" s="21"/>
      <c r="HJ1282" s="21"/>
      <c r="HK1282" s="21"/>
      <c r="HL1282" s="21"/>
      <c r="HM1282" s="21"/>
      <c r="HN1282" s="21"/>
      <c r="HO1282" s="21"/>
      <c r="HP1282" s="21"/>
      <c r="HQ1282" s="21"/>
      <c r="HR1282" s="21"/>
      <c r="HS1282" s="21"/>
      <c r="HT1282" s="21"/>
      <c r="HU1282" s="21"/>
      <c r="HV1282" s="21"/>
      <c r="HW1282" s="21"/>
      <c r="HX1282" s="21"/>
      <c r="HY1282" s="21"/>
      <c r="HZ1282" s="21"/>
      <c r="IA1282" s="21"/>
      <c r="IB1282" s="21"/>
      <c r="IC1282" s="21"/>
      <c r="ID1282" s="21"/>
      <c r="IE1282" s="21"/>
      <c r="IF1282" s="21"/>
      <c r="IG1282" s="21"/>
      <c r="IH1282" s="21"/>
      <c r="II1282" s="21"/>
      <c r="IJ1282" s="21"/>
      <c r="IK1282" s="21"/>
      <c r="IL1282" s="21"/>
      <c r="IM1282" s="21"/>
      <c r="IN1282" s="21"/>
      <c r="IO1282" s="21"/>
      <c r="IP1282" s="21"/>
      <c r="IQ1282" s="21"/>
      <c r="IR1282" s="21"/>
      <c r="IS1282" s="21"/>
      <c r="IT1282" s="21"/>
      <c r="IU1282" s="21"/>
      <c r="IV1282" s="21"/>
      <c r="IW1282" s="21"/>
      <c r="IX1282" s="21"/>
      <c r="IY1282" s="21"/>
      <c r="IZ1282" s="21"/>
      <c r="JA1282" s="21"/>
      <c r="JB1282" s="21"/>
      <c r="JC1282" s="21"/>
      <c r="JD1282" s="21"/>
      <c r="JE1282" s="21"/>
      <c r="JF1282" s="21"/>
      <c r="JG1282" s="28"/>
      <c r="JH1282" s="21"/>
      <c r="JI1282" s="21"/>
      <c r="JJ1282" s="21"/>
      <c r="JK1282" s="21"/>
      <c r="JL1282" s="21"/>
      <c r="JM1282" s="21"/>
      <c r="JN1282" s="21"/>
      <c r="JO1282" s="21"/>
      <c r="JP1282" s="21"/>
      <c r="JQ1282" s="21"/>
      <c r="JR1282" s="21"/>
      <c r="JS1282" s="21"/>
      <c r="JT1282" s="21"/>
      <c r="JU1282" s="21"/>
      <c r="JV1282" s="21"/>
      <c r="JW1282" s="21"/>
      <c r="JX1282" s="21"/>
      <c r="JY1282" s="21"/>
      <c r="JZ1282" s="21"/>
      <c r="KA1282" s="21"/>
      <c r="KB1282" s="28"/>
    </row>
    <row r="1283" spans="2:288" ht="15" customHeight="1" x14ac:dyDescent="0.25">
      <c r="B1283" s="1590" t="s">
        <v>283</v>
      </c>
      <c r="C1283" s="1588" t="str">
        <v/>
      </c>
      <c r="D1283" s="1588" t="str">
        <v/>
      </c>
      <c r="E1283" s="1588" t="str">
        <v/>
      </c>
      <c r="F1283" s="1588" t="str">
        <v/>
      </c>
      <c r="G1283" s="1588" t="str">
        <v/>
      </c>
      <c r="H1283" s="21"/>
      <c r="I1283" s="21"/>
      <c r="J1283" s="21"/>
      <c r="K1283" s="21"/>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8"/>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8"/>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c r="GI1283" s="21"/>
      <c r="GJ1283" s="21"/>
      <c r="GK1283" s="21"/>
      <c r="GL1283" s="21"/>
      <c r="GM1283" s="21"/>
      <c r="GN1283" s="21"/>
      <c r="GO1283" s="21"/>
      <c r="GP1283" s="21"/>
      <c r="GQ1283" s="21"/>
      <c r="GR1283" s="21"/>
      <c r="GS1283" s="21"/>
      <c r="GT1283" s="21"/>
      <c r="GU1283" s="21"/>
      <c r="GV1283" s="21"/>
      <c r="GW1283" s="21"/>
      <c r="GX1283" s="21"/>
      <c r="GY1283" s="21"/>
      <c r="GZ1283" s="21"/>
      <c r="HA1283" s="21"/>
      <c r="HB1283" s="21"/>
      <c r="HC1283" s="21"/>
      <c r="HD1283" s="21"/>
      <c r="HE1283" s="21"/>
      <c r="HF1283" s="21"/>
      <c r="HG1283" s="21"/>
      <c r="HH1283" s="21"/>
      <c r="HI1283" s="21"/>
      <c r="HJ1283" s="21"/>
      <c r="HK1283" s="21"/>
      <c r="HL1283" s="21"/>
      <c r="HM1283" s="21"/>
      <c r="HN1283" s="21"/>
      <c r="HO1283" s="21"/>
      <c r="HP1283" s="21"/>
      <c r="HQ1283" s="21"/>
      <c r="HR1283" s="21"/>
      <c r="HS1283" s="21"/>
      <c r="HT1283" s="21"/>
      <c r="HU1283" s="21"/>
      <c r="HV1283" s="21"/>
      <c r="HW1283" s="21"/>
      <c r="HX1283" s="21"/>
      <c r="HY1283" s="21"/>
      <c r="HZ1283" s="21"/>
      <c r="IA1283" s="21"/>
      <c r="IB1283" s="21"/>
      <c r="IC1283" s="21"/>
      <c r="ID1283" s="21"/>
      <c r="IE1283" s="21"/>
      <c r="IF1283" s="21"/>
      <c r="IG1283" s="21"/>
      <c r="IH1283" s="21"/>
      <c r="II1283" s="21"/>
      <c r="IJ1283" s="21"/>
      <c r="IK1283" s="21"/>
      <c r="IL1283" s="21"/>
      <c r="IM1283" s="21"/>
      <c r="IN1283" s="21"/>
      <c r="IO1283" s="21"/>
      <c r="IP1283" s="21"/>
      <c r="IQ1283" s="21"/>
      <c r="IR1283" s="21"/>
      <c r="IS1283" s="21"/>
      <c r="IT1283" s="21"/>
      <c r="IU1283" s="21"/>
      <c r="IV1283" s="21"/>
      <c r="IW1283" s="21"/>
      <c r="IX1283" s="21"/>
      <c r="IY1283" s="21"/>
      <c r="IZ1283" s="21"/>
      <c r="JA1283" s="21"/>
      <c r="JB1283" s="21"/>
      <c r="JC1283" s="21"/>
      <c r="JD1283" s="21"/>
      <c r="JE1283" s="21"/>
      <c r="JF1283" s="21"/>
      <c r="JG1283" s="28"/>
      <c r="JH1283" s="21"/>
      <c r="JI1283" s="21"/>
      <c r="JJ1283" s="21"/>
      <c r="JK1283" s="21"/>
      <c r="JL1283" s="21"/>
      <c r="JM1283" s="21"/>
      <c r="JN1283" s="21"/>
      <c r="JO1283" s="21"/>
      <c r="JP1283" s="21"/>
      <c r="JQ1283" s="21"/>
      <c r="JR1283" s="21"/>
      <c r="JS1283" s="21"/>
      <c r="JT1283" s="21"/>
      <c r="JU1283" s="21"/>
      <c r="JV1283" s="21"/>
      <c r="JW1283" s="21"/>
      <c r="JX1283" s="21"/>
      <c r="JY1283" s="21"/>
      <c r="JZ1283" s="21"/>
      <c r="KA1283" s="21"/>
      <c r="KB1283" s="28"/>
    </row>
    <row r="1284" spans="2:288" ht="15" customHeight="1" x14ac:dyDescent="0.25">
      <c r="B1284" s="1590" t="s">
        <v>284</v>
      </c>
      <c r="C1284" s="1588" t="str">
        <v/>
      </c>
      <c r="D1284" s="1588" t="str">
        <v/>
      </c>
      <c r="E1284" s="1588" t="str">
        <v/>
      </c>
      <c r="F1284" s="1588" t="str">
        <v/>
      </c>
      <c r="G1284" s="1588" t="str">
        <v/>
      </c>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8"/>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8"/>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c r="GI1284" s="21"/>
      <c r="GJ1284" s="21"/>
      <c r="GK1284" s="21"/>
      <c r="GL1284" s="21"/>
      <c r="GM1284" s="21"/>
      <c r="GN1284" s="21"/>
      <c r="GO1284" s="21"/>
      <c r="GP1284" s="21"/>
      <c r="GQ1284" s="21"/>
      <c r="GR1284" s="21"/>
      <c r="GS1284" s="21"/>
      <c r="GT1284" s="21"/>
      <c r="GU1284" s="21"/>
      <c r="GV1284" s="21"/>
      <c r="GW1284" s="21"/>
      <c r="GX1284" s="21"/>
      <c r="GY1284" s="21"/>
      <c r="GZ1284" s="21"/>
      <c r="HA1284" s="21"/>
      <c r="HB1284" s="21"/>
      <c r="HC1284" s="21"/>
      <c r="HD1284" s="21"/>
      <c r="HE1284" s="21"/>
      <c r="HF1284" s="21"/>
      <c r="HG1284" s="21"/>
      <c r="HH1284" s="21"/>
      <c r="HI1284" s="21"/>
      <c r="HJ1284" s="21"/>
      <c r="HK1284" s="21"/>
      <c r="HL1284" s="21"/>
      <c r="HM1284" s="21"/>
      <c r="HN1284" s="21"/>
      <c r="HO1284" s="21"/>
      <c r="HP1284" s="21"/>
      <c r="HQ1284" s="21"/>
      <c r="HR1284" s="21"/>
      <c r="HS1284" s="21"/>
      <c r="HT1284" s="21"/>
      <c r="HU1284" s="21"/>
      <c r="HV1284" s="21"/>
      <c r="HW1284" s="21"/>
      <c r="HX1284" s="21"/>
      <c r="HY1284" s="21"/>
      <c r="HZ1284" s="21"/>
      <c r="IA1284" s="21"/>
      <c r="IB1284" s="21"/>
      <c r="IC1284" s="21"/>
      <c r="ID1284" s="21"/>
      <c r="IE1284" s="21"/>
      <c r="IF1284" s="21"/>
      <c r="IG1284" s="21"/>
      <c r="IH1284" s="21"/>
      <c r="II1284" s="21"/>
      <c r="IJ1284" s="21"/>
      <c r="IK1284" s="21"/>
      <c r="IL1284" s="21"/>
      <c r="IM1284" s="21"/>
      <c r="IN1284" s="21"/>
      <c r="IO1284" s="21"/>
      <c r="IP1284" s="21"/>
      <c r="IQ1284" s="21"/>
      <c r="IR1284" s="21"/>
      <c r="IS1284" s="21"/>
      <c r="IT1284" s="21"/>
      <c r="IU1284" s="21"/>
      <c r="IV1284" s="21"/>
      <c r="IW1284" s="21"/>
      <c r="IX1284" s="21"/>
      <c r="IY1284" s="21"/>
      <c r="IZ1284" s="21"/>
      <c r="JA1284" s="21"/>
      <c r="JB1284" s="21"/>
      <c r="JC1284" s="21"/>
      <c r="JD1284" s="21"/>
      <c r="JE1284" s="21"/>
      <c r="JF1284" s="21"/>
      <c r="JG1284" s="28"/>
      <c r="JH1284" s="21"/>
      <c r="JI1284" s="21"/>
      <c r="JJ1284" s="21"/>
      <c r="JK1284" s="21"/>
      <c r="JL1284" s="21"/>
      <c r="JM1284" s="21"/>
      <c r="JN1284" s="21"/>
      <c r="JO1284" s="21"/>
      <c r="JP1284" s="21"/>
      <c r="JQ1284" s="21"/>
      <c r="JR1284" s="21"/>
      <c r="JS1284" s="21"/>
      <c r="JT1284" s="21"/>
      <c r="JU1284" s="21"/>
      <c r="JV1284" s="21"/>
      <c r="JW1284" s="21"/>
      <c r="JX1284" s="21"/>
      <c r="JY1284" s="21"/>
      <c r="JZ1284" s="21"/>
      <c r="KA1284" s="21"/>
      <c r="KB1284" s="28"/>
    </row>
    <row r="1285" spans="2:288" ht="15" customHeight="1" x14ac:dyDescent="0.25">
      <c r="B1285" s="1590" t="s">
        <v>285</v>
      </c>
      <c r="C1285" s="1588" t="str">
        <v/>
      </c>
      <c r="D1285" s="1588" t="str">
        <v/>
      </c>
      <c r="E1285" s="1588" t="str">
        <v/>
      </c>
      <c r="F1285" s="1588" t="str">
        <v/>
      </c>
      <c r="G1285" s="1588" t="str">
        <v/>
      </c>
      <c r="H1285" s="21"/>
      <c r="I1285" s="21"/>
      <c r="J1285" s="21"/>
      <c r="K1285" s="21"/>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8"/>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8"/>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c r="GI1285" s="21"/>
      <c r="GJ1285" s="21"/>
      <c r="GK1285" s="21"/>
      <c r="GL1285" s="21"/>
      <c r="GM1285" s="21"/>
      <c r="GN1285" s="21"/>
      <c r="GO1285" s="21"/>
      <c r="GP1285" s="21"/>
      <c r="GQ1285" s="21"/>
      <c r="GR1285" s="21"/>
      <c r="GS1285" s="21"/>
      <c r="GT1285" s="21"/>
      <c r="GU1285" s="21"/>
      <c r="GV1285" s="21"/>
      <c r="GW1285" s="21"/>
      <c r="GX1285" s="21"/>
      <c r="GY1285" s="21"/>
      <c r="GZ1285" s="21"/>
      <c r="HA1285" s="21"/>
      <c r="HB1285" s="21"/>
      <c r="HC1285" s="21"/>
      <c r="HD1285" s="21"/>
      <c r="HE1285" s="21"/>
      <c r="HF1285" s="21"/>
      <c r="HG1285" s="21"/>
      <c r="HH1285" s="21"/>
      <c r="HI1285" s="21"/>
      <c r="HJ1285" s="21"/>
      <c r="HK1285" s="21"/>
      <c r="HL1285" s="21"/>
      <c r="HM1285" s="21"/>
      <c r="HN1285" s="21"/>
      <c r="HO1285" s="21"/>
      <c r="HP1285" s="21"/>
      <c r="HQ1285" s="21"/>
      <c r="HR1285" s="21"/>
      <c r="HS1285" s="21"/>
      <c r="HT1285" s="21"/>
      <c r="HU1285" s="21"/>
      <c r="HV1285" s="21"/>
      <c r="HW1285" s="21"/>
      <c r="HX1285" s="21"/>
      <c r="HY1285" s="21"/>
      <c r="HZ1285" s="21"/>
      <c r="IA1285" s="21"/>
      <c r="IB1285" s="21"/>
      <c r="IC1285" s="21"/>
      <c r="ID1285" s="21"/>
      <c r="IE1285" s="21"/>
      <c r="IF1285" s="21"/>
      <c r="IG1285" s="21"/>
      <c r="IH1285" s="21"/>
      <c r="II1285" s="21"/>
      <c r="IJ1285" s="21"/>
      <c r="IK1285" s="21"/>
      <c r="IL1285" s="21"/>
      <c r="IM1285" s="21"/>
      <c r="IN1285" s="21"/>
      <c r="IO1285" s="21"/>
      <c r="IP1285" s="21"/>
      <c r="IQ1285" s="21"/>
      <c r="IR1285" s="21"/>
      <c r="IS1285" s="21"/>
      <c r="IT1285" s="21"/>
      <c r="IU1285" s="21"/>
      <c r="IV1285" s="21"/>
      <c r="IW1285" s="21"/>
      <c r="IX1285" s="21"/>
      <c r="IY1285" s="21"/>
      <c r="IZ1285" s="21"/>
      <c r="JA1285" s="21"/>
      <c r="JB1285" s="21"/>
      <c r="JC1285" s="21"/>
      <c r="JD1285" s="21"/>
      <c r="JE1285" s="21"/>
      <c r="JF1285" s="21"/>
      <c r="JG1285" s="28"/>
      <c r="JH1285" s="21"/>
      <c r="JI1285" s="21"/>
      <c r="JJ1285" s="21"/>
      <c r="JK1285" s="21"/>
      <c r="JL1285" s="21"/>
      <c r="JM1285" s="21"/>
      <c r="JN1285" s="21"/>
      <c r="JO1285" s="21"/>
      <c r="JP1285" s="21"/>
      <c r="JQ1285" s="21"/>
      <c r="JR1285" s="21"/>
      <c r="JS1285" s="21"/>
      <c r="JT1285" s="21"/>
      <c r="JU1285" s="21"/>
      <c r="JV1285" s="21"/>
      <c r="JW1285" s="21"/>
      <c r="JX1285" s="21"/>
      <c r="JY1285" s="21"/>
      <c r="JZ1285" s="21"/>
      <c r="KA1285" s="21"/>
      <c r="KB1285" s="28"/>
    </row>
    <row r="1286" spans="2:288" ht="15" customHeight="1" x14ac:dyDescent="0.25">
      <c r="B1286" s="1590" t="s">
        <v>286</v>
      </c>
      <c r="C1286" s="1588" t="str">
        <v/>
      </c>
      <c r="D1286" s="1588" t="str">
        <v/>
      </c>
      <c r="E1286" s="1588" t="str">
        <v/>
      </c>
      <c r="F1286" s="1588" t="str">
        <v/>
      </c>
      <c r="G1286" s="1588" t="str">
        <v/>
      </c>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8"/>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8"/>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c r="GI1286" s="21"/>
      <c r="GJ1286" s="21"/>
      <c r="GK1286" s="21"/>
      <c r="GL1286" s="21"/>
      <c r="GM1286" s="21"/>
      <c r="GN1286" s="21"/>
      <c r="GO1286" s="21"/>
      <c r="GP1286" s="21"/>
      <c r="GQ1286" s="21"/>
      <c r="GR1286" s="21"/>
      <c r="GS1286" s="21"/>
      <c r="GT1286" s="21"/>
      <c r="GU1286" s="21"/>
      <c r="GV1286" s="21"/>
      <c r="GW1286" s="21"/>
      <c r="GX1286" s="21"/>
      <c r="GY1286" s="21"/>
      <c r="GZ1286" s="21"/>
      <c r="HA1286" s="21"/>
      <c r="HB1286" s="21"/>
      <c r="HC1286" s="21"/>
      <c r="HD1286" s="21"/>
      <c r="HE1286" s="21"/>
      <c r="HF1286" s="21"/>
      <c r="HG1286" s="21"/>
      <c r="HH1286" s="21"/>
      <c r="HI1286" s="21"/>
      <c r="HJ1286" s="21"/>
      <c r="HK1286" s="21"/>
      <c r="HL1286" s="21"/>
      <c r="HM1286" s="21"/>
      <c r="HN1286" s="21"/>
      <c r="HO1286" s="21"/>
      <c r="HP1286" s="21"/>
      <c r="HQ1286" s="21"/>
      <c r="HR1286" s="21"/>
      <c r="HS1286" s="21"/>
      <c r="HT1286" s="21"/>
      <c r="HU1286" s="21"/>
      <c r="HV1286" s="21"/>
      <c r="HW1286" s="21"/>
      <c r="HX1286" s="21"/>
      <c r="HY1286" s="21"/>
      <c r="HZ1286" s="21"/>
      <c r="IA1286" s="21"/>
      <c r="IB1286" s="21"/>
      <c r="IC1286" s="21"/>
      <c r="ID1286" s="21"/>
      <c r="IE1286" s="21"/>
      <c r="IF1286" s="21"/>
      <c r="IG1286" s="21"/>
      <c r="IH1286" s="21"/>
      <c r="II1286" s="21"/>
      <c r="IJ1286" s="21"/>
      <c r="IK1286" s="21"/>
      <c r="IL1286" s="21"/>
      <c r="IM1286" s="21"/>
      <c r="IN1286" s="21"/>
      <c r="IO1286" s="21"/>
      <c r="IP1286" s="21"/>
      <c r="IQ1286" s="21"/>
      <c r="IR1286" s="21"/>
      <c r="IS1286" s="21"/>
      <c r="IT1286" s="21"/>
      <c r="IU1286" s="21"/>
      <c r="IV1286" s="21"/>
      <c r="IW1286" s="21"/>
      <c r="IX1286" s="21"/>
      <c r="IY1286" s="21"/>
      <c r="IZ1286" s="21"/>
      <c r="JA1286" s="21"/>
      <c r="JB1286" s="21"/>
      <c r="JC1286" s="21"/>
      <c r="JD1286" s="21"/>
      <c r="JE1286" s="21"/>
      <c r="JF1286" s="21"/>
      <c r="JG1286" s="28"/>
      <c r="JH1286" s="21"/>
      <c r="JI1286" s="21"/>
      <c r="JJ1286" s="21"/>
      <c r="JK1286" s="21"/>
      <c r="JL1286" s="21"/>
      <c r="JM1286" s="21"/>
      <c r="JN1286" s="21"/>
      <c r="JO1286" s="21"/>
      <c r="JP1286" s="21"/>
      <c r="JQ1286" s="21"/>
      <c r="JR1286" s="21"/>
      <c r="JS1286" s="21"/>
      <c r="JT1286" s="21"/>
      <c r="JU1286" s="21"/>
      <c r="JV1286" s="21"/>
      <c r="JW1286" s="21"/>
      <c r="JX1286" s="21"/>
      <c r="JY1286" s="21"/>
      <c r="JZ1286" s="21"/>
      <c r="KA1286" s="21"/>
      <c r="KB1286" s="28"/>
    </row>
    <row r="1287" spans="2:288" ht="15" customHeight="1" x14ac:dyDescent="0.25">
      <c r="B1287" s="1590" t="s">
        <v>287</v>
      </c>
      <c r="C1287" s="1588" t="str">
        <v/>
      </c>
      <c r="D1287" s="1588" t="str">
        <v/>
      </c>
      <c r="E1287" s="1588" t="str">
        <v/>
      </c>
      <c r="F1287" s="1588" t="str">
        <v/>
      </c>
      <c r="G1287" s="1588" t="str">
        <v/>
      </c>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8"/>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8"/>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c r="GI1287" s="21"/>
      <c r="GJ1287" s="21"/>
      <c r="GK1287" s="21"/>
      <c r="GL1287" s="21"/>
      <c r="GM1287" s="21"/>
      <c r="GN1287" s="21"/>
      <c r="GO1287" s="21"/>
      <c r="GP1287" s="21"/>
      <c r="GQ1287" s="21"/>
      <c r="GR1287" s="21"/>
      <c r="GS1287" s="21"/>
      <c r="GT1287" s="21"/>
      <c r="GU1287" s="21"/>
      <c r="GV1287" s="21"/>
      <c r="GW1287" s="21"/>
      <c r="GX1287" s="21"/>
      <c r="GY1287" s="21"/>
      <c r="GZ1287" s="21"/>
      <c r="HA1287" s="21"/>
      <c r="HB1287" s="21"/>
      <c r="HC1287" s="21"/>
      <c r="HD1287" s="21"/>
      <c r="HE1287" s="21"/>
      <c r="HF1287" s="21"/>
      <c r="HG1287" s="21"/>
      <c r="HH1287" s="21"/>
      <c r="HI1287" s="21"/>
      <c r="HJ1287" s="21"/>
      <c r="HK1287" s="21"/>
      <c r="HL1287" s="21"/>
      <c r="HM1287" s="21"/>
      <c r="HN1287" s="21"/>
      <c r="HO1287" s="21"/>
      <c r="HP1287" s="21"/>
      <c r="HQ1287" s="21"/>
      <c r="HR1287" s="21"/>
      <c r="HS1287" s="21"/>
      <c r="HT1287" s="21"/>
      <c r="HU1287" s="21"/>
      <c r="HV1287" s="21"/>
      <c r="HW1287" s="21"/>
      <c r="HX1287" s="21"/>
      <c r="HY1287" s="21"/>
      <c r="HZ1287" s="21"/>
      <c r="IA1287" s="21"/>
      <c r="IB1287" s="21"/>
      <c r="IC1287" s="21"/>
      <c r="ID1287" s="21"/>
      <c r="IE1287" s="21"/>
      <c r="IF1287" s="21"/>
      <c r="IG1287" s="21"/>
      <c r="IH1287" s="21"/>
      <c r="II1287" s="21"/>
      <c r="IJ1287" s="21"/>
      <c r="IK1287" s="21"/>
      <c r="IL1287" s="21"/>
      <c r="IM1287" s="21"/>
      <c r="IN1287" s="21"/>
      <c r="IO1287" s="21"/>
      <c r="IP1287" s="21"/>
      <c r="IQ1287" s="21"/>
      <c r="IR1287" s="21"/>
      <c r="IS1287" s="21"/>
      <c r="IT1287" s="21"/>
      <c r="IU1287" s="21"/>
      <c r="IV1287" s="21"/>
      <c r="IW1287" s="21"/>
      <c r="IX1287" s="21"/>
      <c r="IY1287" s="21"/>
      <c r="IZ1287" s="21"/>
      <c r="JA1287" s="21"/>
      <c r="JB1287" s="21"/>
      <c r="JC1287" s="21"/>
      <c r="JD1287" s="21"/>
      <c r="JE1287" s="21"/>
      <c r="JF1287" s="21"/>
      <c r="JG1287" s="28"/>
      <c r="JH1287" s="21"/>
      <c r="JI1287" s="21"/>
      <c r="JJ1287" s="21"/>
      <c r="JK1287" s="21"/>
      <c r="JL1287" s="21"/>
      <c r="JM1287" s="21"/>
      <c r="JN1287" s="21"/>
      <c r="JO1287" s="21"/>
      <c r="JP1287" s="21"/>
      <c r="JQ1287" s="21"/>
      <c r="JR1287" s="21"/>
      <c r="JS1287" s="21"/>
      <c r="JT1287" s="21"/>
      <c r="JU1287" s="21"/>
      <c r="JV1287" s="21"/>
      <c r="JW1287" s="21"/>
      <c r="JX1287" s="21"/>
      <c r="JY1287" s="21"/>
      <c r="JZ1287" s="21"/>
      <c r="KA1287" s="21"/>
      <c r="KB1287" s="28"/>
    </row>
    <row r="1288" spans="2:288" ht="15" customHeight="1" x14ac:dyDescent="0.25">
      <c r="B1288" s="1590" t="s">
        <v>288</v>
      </c>
      <c r="C1288" s="1588" t="str">
        <v/>
      </c>
      <c r="D1288" s="1588" t="str">
        <v/>
      </c>
      <c r="E1288" s="1588" t="str">
        <v/>
      </c>
      <c r="F1288" s="1588" t="str">
        <v/>
      </c>
      <c r="G1288" s="1588" t="str">
        <v/>
      </c>
      <c r="H1288" s="21"/>
      <c r="I1288" s="21"/>
      <c r="J1288" s="21"/>
      <c r="K1288" s="21"/>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8"/>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8"/>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c r="GI1288" s="21"/>
      <c r="GJ1288" s="21"/>
      <c r="GK1288" s="21"/>
      <c r="GL1288" s="21"/>
      <c r="GM1288" s="21"/>
      <c r="GN1288" s="21"/>
      <c r="GO1288" s="21"/>
      <c r="GP1288" s="21"/>
      <c r="GQ1288" s="21"/>
      <c r="GR1288" s="21"/>
      <c r="GS1288" s="21"/>
      <c r="GT1288" s="21"/>
      <c r="GU1288" s="21"/>
      <c r="GV1288" s="21"/>
      <c r="GW1288" s="21"/>
      <c r="GX1288" s="21"/>
      <c r="GY1288" s="21"/>
      <c r="GZ1288" s="21"/>
      <c r="HA1288" s="21"/>
      <c r="HB1288" s="21"/>
      <c r="HC1288" s="21"/>
      <c r="HD1288" s="21"/>
      <c r="HE1288" s="21"/>
      <c r="HF1288" s="21"/>
      <c r="HG1288" s="21"/>
      <c r="HH1288" s="21"/>
      <c r="HI1288" s="21"/>
      <c r="HJ1288" s="21"/>
      <c r="HK1288" s="21"/>
      <c r="HL1288" s="21"/>
      <c r="HM1288" s="21"/>
      <c r="HN1288" s="21"/>
      <c r="HO1288" s="21"/>
      <c r="HP1288" s="21"/>
      <c r="HQ1288" s="21"/>
      <c r="HR1288" s="21"/>
      <c r="HS1288" s="21"/>
      <c r="HT1288" s="21"/>
      <c r="HU1288" s="21"/>
      <c r="HV1288" s="21"/>
      <c r="HW1288" s="21"/>
      <c r="HX1288" s="21"/>
      <c r="HY1288" s="21"/>
      <c r="HZ1288" s="21"/>
      <c r="IA1288" s="21"/>
      <c r="IB1288" s="21"/>
      <c r="IC1288" s="21"/>
      <c r="ID1288" s="21"/>
      <c r="IE1288" s="21"/>
      <c r="IF1288" s="21"/>
      <c r="IG1288" s="21"/>
      <c r="IH1288" s="21"/>
      <c r="II1288" s="21"/>
      <c r="IJ1288" s="21"/>
      <c r="IK1288" s="21"/>
      <c r="IL1288" s="21"/>
      <c r="IM1288" s="21"/>
      <c r="IN1288" s="21"/>
      <c r="IO1288" s="21"/>
      <c r="IP1288" s="21"/>
      <c r="IQ1288" s="21"/>
      <c r="IR1288" s="21"/>
      <c r="IS1288" s="21"/>
      <c r="IT1288" s="21"/>
      <c r="IU1288" s="21"/>
      <c r="IV1288" s="21"/>
      <c r="IW1288" s="21"/>
      <c r="IX1288" s="21"/>
      <c r="IY1288" s="21"/>
      <c r="IZ1288" s="21"/>
      <c r="JA1288" s="21"/>
      <c r="JB1288" s="21"/>
      <c r="JC1288" s="21"/>
      <c r="JD1288" s="21"/>
      <c r="JE1288" s="21"/>
      <c r="JF1288" s="21"/>
      <c r="JG1288" s="28"/>
      <c r="JH1288" s="21"/>
      <c r="JI1288" s="21"/>
      <c r="JJ1288" s="21"/>
      <c r="JK1288" s="21"/>
      <c r="JL1288" s="21"/>
      <c r="JM1288" s="21"/>
      <c r="JN1288" s="21"/>
      <c r="JO1288" s="21"/>
      <c r="JP1288" s="21"/>
      <c r="JQ1288" s="21"/>
      <c r="JR1288" s="21"/>
      <c r="JS1288" s="21"/>
      <c r="JT1288" s="21"/>
      <c r="JU1288" s="21"/>
      <c r="JV1288" s="21"/>
      <c r="JW1288" s="21"/>
      <c r="JX1288" s="21"/>
      <c r="JY1288" s="21"/>
      <c r="JZ1288" s="21"/>
      <c r="KA1288" s="21"/>
      <c r="KB1288" s="28"/>
    </row>
    <row r="1289" spans="2:288" ht="15" customHeight="1" x14ac:dyDescent="0.25">
      <c r="B1289" s="1590" t="s">
        <v>289</v>
      </c>
      <c r="C1289" s="1588" t="str">
        <v/>
      </c>
      <c r="D1289" s="1588" t="str">
        <v/>
      </c>
      <c r="E1289" s="1588" t="str">
        <v/>
      </c>
      <c r="F1289" s="1588" t="str">
        <v/>
      </c>
      <c r="G1289" s="1588" t="str">
        <v/>
      </c>
      <c r="H1289" s="21"/>
      <c r="I1289" s="21"/>
      <c r="J1289" s="21"/>
      <c r="K1289" s="21"/>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8"/>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8"/>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c r="GI1289" s="21"/>
      <c r="GJ1289" s="21"/>
      <c r="GK1289" s="21"/>
      <c r="GL1289" s="21"/>
      <c r="GM1289" s="21"/>
      <c r="GN1289" s="21"/>
      <c r="GO1289" s="21"/>
      <c r="GP1289" s="21"/>
      <c r="GQ1289" s="21"/>
      <c r="GR1289" s="21"/>
      <c r="GS1289" s="21"/>
      <c r="GT1289" s="21"/>
      <c r="GU1289" s="21"/>
      <c r="GV1289" s="21"/>
      <c r="GW1289" s="21"/>
      <c r="GX1289" s="21"/>
      <c r="GY1289" s="21"/>
      <c r="GZ1289" s="21"/>
      <c r="HA1289" s="21"/>
      <c r="HB1289" s="21"/>
      <c r="HC1289" s="21"/>
      <c r="HD1289" s="21"/>
      <c r="HE1289" s="21"/>
      <c r="HF1289" s="21"/>
      <c r="HG1289" s="21"/>
      <c r="HH1289" s="21"/>
      <c r="HI1289" s="21"/>
      <c r="HJ1289" s="21"/>
      <c r="HK1289" s="21"/>
      <c r="HL1289" s="21"/>
      <c r="HM1289" s="21"/>
      <c r="HN1289" s="21"/>
      <c r="HO1289" s="21"/>
      <c r="HP1289" s="21"/>
      <c r="HQ1289" s="21"/>
      <c r="HR1289" s="21"/>
      <c r="HS1289" s="21"/>
      <c r="HT1289" s="21"/>
      <c r="HU1289" s="21"/>
      <c r="HV1289" s="21"/>
      <c r="HW1289" s="21"/>
      <c r="HX1289" s="21"/>
      <c r="HY1289" s="21"/>
      <c r="HZ1289" s="21"/>
      <c r="IA1289" s="21"/>
      <c r="IB1289" s="21"/>
      <c r="IC1289" s="21"/>
      <c r="ID1289" s="21"/>
      <c r="IE1289" s="21"/>
      <c r="IF1289" s="21"/>
      <c r="IG1289" s="21"/>
      <c r="IH1289" s="21"/>
      <c r="II1289" s="21"/>
      <c r="IJ1289" s="21"/>
      <c r="IK1289" s="21"/>
      <c r="IL1289" s="21"/>
      <c r="IM1289" s="21"/>
      <c r="IN1289" s="21"/>
      <c r="IO1289" s="21"/>
      <c r="IP1289" s="21"/>
      <c r="IQ1289" s="21"/>
      <c r="IR1289" s="21"/>
      <c r="IS1289" s="21"/>
      <c r="IT1289" s="21"/>
      <c r="IU1289" s="21"/>
      <c r="IV1289" s="21"/>
      <c r="IW1289" s="21"/>
      <c r="IX1289" s="21"/>
      <c r="IY1289" s="21"/>
      <c r="IZ1289" s="21"/>
      <c r="JA1289" s="21"/>
      <c r="JB1289" s="21"/>
      <c r="JC1289" s="21"/>
      <c r="JD1289" s="21"/>
      <c r="JE1289" s="21"/>
      <c r="JF1289" s="21"/>
      <c r="JG1289" s="28"/>
      <c r="JH1289" s="21"/>
      <c r="JI1289" s="21"/>
      <c r="JJ1289" s="21"/>
      <c r="JK1289" s="21"/>
      <c r="JL1289" s="21"/>
      <c r="JM1289" s="21"/>
      <c r="JN1289" s="21"/>
      <c r="JO1289" s="21"/>
      <c r="JP1289" s="21"/>
      <c r="JQ1289" s="21"/>
      <c r="JR1289" s="21"/>
      <c r="JS1289" s="21"/>
      <c r="JT1289" s="21"/>
      <c r="JU1289" s="21"/>
      <c r="JV1289" s="21"/>
      <c r="JW1289" s="21"/>
      <c r="JX1289" s="21"/>
      <c r="JY1289" s="21"/>
      <c r="JZ1289" s="21"/>
      <c r="KA1289" s="21"/>
      <c r="KB1289" s="28"/>
    </row>
    <row r="1290" spans="2:288" ht="15" customHeight="1" x14ac:dyDescent="0.25">
      <c r="B1290" s="1590" t="s">
        <v>290</v>
      </c>
      <c r="C1290" s="1588" t="str">
        <v/>
      </c>
      <c r="D1290" s="1588" t="str">
        <v/>
      </c>
      <c r="E1290" s="1588" t="str">
        <v/>
      </c>
      <c r="F1290" s="1588" t="str">
        <v/>
      </c>
      <c r="G1290" s="1588" t="str">
        <v/>
      </c>
      <c r="H1290" s="21"/>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8"/>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8"/>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c r="GI1290" s="21"/>
      <c r="GJ1290" s="21"/>
      <c r="GK1290" s="21"/>
      <c r="GL1290" s="21"/>
      <c r="GM1290" s="21"/>
      <c r="GN1290" s="21"/>
      <c r="GO1290" s="21"/>
      <c r="GP1290" s="21"/>
      <c r="GQ1290" s="21"/>
      <c r="GR1290" s="21"/>
      <c r="GS1290" s="21"/>
      <c r="GT1290" s="21"/>
      <c r="GU1290" s="21"/>
      <c r="GV1290" s="21"/>
      <c r="GW1290" s="21"/>
      <c r="GX1290" s="21"/>
      <c r="GY1290" s="21"/>
      <c r="GZ1290" s="21"/>
      <c r="HA1290" s="21"/>
      <c r="HB1290" s="21"/>
      <c r="HC1290" s="21"/>
      <c r="HD1290" s="21"/>
      <c r="HE1290" s="21"/>
      <c r="HF1290" s="21"/>
      <c r="HG1290" s="21"/>
      <c r="HH1290" s="21"/>
      <c r="HI1290" s="21"/>
      <c r="HJ1290" s="21"/>
      <c r="HK1290" s="21"/>
      <c r="HL1290" s="21"/>
      <c r="HM1290" s="21"/>
      <c r="HN1290" s="21"/>
      <c r="HO1290" s="21"/>
      <c r="HP1290" s="21"/>
      <c r="HQ1290" s="21"/>
      <c r="HR1290" s="21"/>
      <c r="HS1290" s="21"/>
      <c r="HT1290" s="21"/>
      <c r="HU1290" s="21"/>
      <c r="HV1290" s="21"/>
      <c r="HW1290" s="21"/>
      <c r="HX1290" s="21"/>
      <c r="HY1290" s="21"/>
      <c r="HZ1290" s="21"/>
      <c r="IA1290" s="21"/>
      <c r="IB1290" s="21"/>
      <c r="IC1290" s="21"/>
      <c r="ID1290" s="21"/>
      <c r="IE1290" s="21"/>
      <c r="IF1290" s="21"/>
      <c r="IG1290" s="21"/>
      <c r="IH1290" s="21"/>
      <c r="II1290" s="21"/>
      <c r="IJ1290" s="21"/>
      <c r="IK1290" s="21"/>
      <c r="IL1290" s="21"/>
      <c r="IM1290" s="21"/>
      <c r="IN1290" s="21"/>
      <c r="IO1290" s="21"/>
      <c r="IP1290" s="21"/>
      <c r="IQ1290" s="21"/>
      <c r="IR1290" s="21"/>
      <c r="IS1290" s="21"/>
      <c r="IT1290" s="21"/>
      <c r="IU1290" s="21"/>
      <c r="IV1290" s="21"/>
      <c r="IW1290" s="21"/>
      <c r="IX1290" s="21"/>
      <c r="IY1290" s="21"/>
      <c r="IZ1290" s="21"/>
      <c r="JA1290" s="21"/>
      <c r="JB1290" s="21"/>
      <c r="JC1290" s="21"/>
      <c r="JD1290" s="21"/>
      <c r="JE1290" s="21"/>
      <c r="JF1290" s="21"/>
      <c r="JG1290" s="28"/>
      <c r="JH1290" s="21"/>
      <c r="JI1290" s="21"/>
      <c r="JJ1290" s="21"/>
      <c r="JK1290" s="21"/>
      <c r="JL1290" s="21"/>
      <c r="JM1290" s="21"/>
      <c r="JN1290" s="21"/>
      <c r="JO1290" s="21"/>
      <c r="JP1290" s="21"/>
      <c r="JQ1290" s="21"/>
      <c r="JR1290" s="21"/>
      <c r="JS1290" s="21"/>
      <c r="JT1290" s="21"/>
      <c r="JU1290" s="21"/>
      <c r="JV1290" s="21"/>
      <c r="JW1290" s="21"/>
      <c r="JX1290" s="21"/>
      <c r="JY1290" s="21"/>
      <c r="JZ1290" s="21"/>
      <c r="KA1290" s="21"/>
      <c r="KB1290" s="28"/>
    </row>
    <row r="1291" spans="2:288" ht="15" customHeight="1" x14ac:dyDescent="0.25">
      <c r="B1291" s="1590" t="s">
        <v>291</v>
      </c>
      <c r="C1291" s="1588" t="str">
        <v/>
      </c>
      <c r="D1291" s="1588" t="str">
        <v/>
      </c>
      <c r="E1291" s="1588" t="str">
        <v/>
      </c>
      <c r="F1291" s="1588" t="str">
        <v/>
      </c>
      <c r="G1291" s="1588" t="str">
        <v/>
      </c>
      <c r="H1291" s="21"/>
      <c r="I1291" s="21"/>
      <c r="J1291" s="21"/>
      <c r="K1291" s="21"/>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8"/>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8"/>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c r="GI1291" s="21"/>
      <c r="GJ1291" s="21"/>
      <c r="GK1291" s="21"/>
      <c r="GL1291" s="21"/>
      <c r="GM1291" s="21"/>
      <c r="GN1291" s="21"/>
      <c r="GO1291" s="21"/>
      <c r="GP1291" s="21"/>
      <c r="GQ1291" s="21"/>
      <c r="GR1291" s="21"/>
      <c r="GS1291" s="21"/>
      <c r="GT1291" s="21"/>
      <c r="GU1291" s="21"/>
      <c r="GV1291" s="21"/>
      <c r="GW1291" s="21"/>
      <c r="GX1291" s="21"/>
      <c r="GY1291" s="21"/>
      <c r="GZ1291" s="21"/>
      <c r="HA1291" s="21"/>
      <c r="HB1291" s="21"/>
      <c r="HC1291" s="21"/>
      <c r="HD1291" s="21"/>
      <c r="HE1291" s="21"/>
      <c r="HF1291" s="21"/>
      <c r="HG1291" s="21"/>
      <c r="HH1291" s="21"/>
      <c r="HI1291" s="21"/>
      <c r="HJ1291" s="21"/>
      <c r="HK1291" s="21"/>
      <c r="HL1291" s="21"/>
      <c r="HM1291" s="21"/>
      <c r="HN1291" s="21"/>
      <c r="HO1291" s="21"/>
      <c r="HP1291" s="21"/>
      <c r="HQ1291" s="21"/>
      <c r="HR1291" s="21"/>
      <c r="HS1291" s="21"/>
      <c r="HT1291" s="21"/>
      <c r="HU1291" s="21"/>
      <c r="HV1291" s="21"/>
      <c r="HW1291" s="21"/>
      <c r="HX1291" s="21"/>
      <c r="HY1291" s="21"/>
      <c r="HZ1291" s="21"/>
      <c r="IA1291" s="21"/>
      <c r="IB1291" s="21"/>
      <c r="IC1291" s="21"/>
      <c r="ID1291" s="21"/>
      <c r="IE1291" s="21"/>
      <c r="IF1291" s="21"/>
      <c r="IG1291" s="21"/>
      <c r="IH1291" s="21"/>
      <c r="II1291" s="21"/>
      <c r="IJ1291" s="21"/>
      <c r="IK1291" s="21"/>
      <c r="IL1291" s="21"/>
      <c r="IM1291" s="21"/>
      <c r="IN1291" s="21"/>
      <c r="IO1291" s="21"/>
      <c r="IP1291" s="21"/>
      <c r="IQ1291" s="21"/>
      <c r="IR1291" s="21"/>
      <c r="IS1291" s="21"/>
      <c r="IT1291" s="21"/>
      <c r="IU1291" s="21"/>
      <c r="IV1291" s="21"/>
      <c r="IW1291" s="21"/>
      <c r="IX1291" s="21"/>
      <c r="IY1291" s="21"/>
      <c r="IZ1291" s="21"/>
      <c r="JA1291" s="21"/>
      <c r="JB1291" s="21"/>
      <c r="JC1291" s="21"/>
      <c r="JD1291" s="21"/>
      <c r="JE1291" s="21"/>
      <c r="JF1291" s="21"/>
      <c r="JG1291" s="28"/>
      <c r="JH1291" s="21"/>
      <c r="JI1291" s="21"/>
      <c r="JJ1291" s="21"/>
      <c r="JK1291" s="21"/>
      <c r="JL1291" s="21"/>
      <c r="JM1291" s="21"/>
      <c r="JN1291" s="21"/>
      <c r="JO1291" s="21"/>
      <c r="JP1291" s="21"/>
      <c r="JQ1291" s="21"/>
      <c r="JR1291" s="21"/>
      <c r="JS1291" s="21"/>
      <c r="JT1291" s="21"/>
      <c r="JU1291" s="21"/>
      <c r="JV1291" s="21"/>
      <c r="JW1291" s="21"/>
      <c r="JX1291" s="21"/>
      <c r="JY1291" s="21"/>
      <c r="JZ1291" s="21"/>
      <c r="KA1291" s="21"/>
      <c r="KB1291" s="28"/>
    </row>
    <row r="1292" spans="2:288" ht="15" customHeight="1" x14ac:dyDescent="0.25">
      <c r="B1292" s="1590" t="s">
        <v>292</v>
      </c>
      <c r="C1292" s="1588" t="str">
        <v/>
      </c>
      <c r="D1292" s="1588" t="str">
        <v/>
      </c>
      <c r="E1292" s="1588" t="str">
        <v/>
      </c>
      <c r="F1292" s="1588" t="str">
        <v/>
      </c>
      <c r="G1292" s="1588" t="str">
        <v/>
      </c>
      <c r="H1292" s="21"/>
      <c r="I1292" s="21"/>
      <c r="J1292" s="21"/>
      <c r="K1292" s="21"/>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8"/>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8"/>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c r="GI1292" s="21"/>
      <c r="GJ1292" s="21"/>
      <c r="GK1292" s="21"/>
      <c r="GL1292" s="21"/>
      <c r="GM1292" s="21"/>
      <c r="GN1292" s="21"/>
      <c r="GO1292" s="21"/>
      <c r="GP1292" s="21"/>
      <c r="GQ1292" s="21"/>
      <c r="GR1292" s="21"/>
      <c r="GS1292" s="21"/>
      <c r="GT1292" s="21"/>
      <c r="GU1292" s="21"/>
      <c r="GV1292" s="21"/>
      <c r="GW1292" s="21"/>
      <c r="GX1292" s="21"/>
      <c r="GY1292" s="21"/>
      <c r="GZ1292" s="21"/>
      <c r="HA1292" s="21"/>
      <c r="HB1292" s="21"/>
      <c r="HC1292" s="21"/>
      <c r="HD1292" s="21"/>
      <c r="HE1292" s="21"/>
      <c r="HF1292" s="21"/>
      <c r="HG1292" s="21"/>
      <c r="HH1292" s="21"/>
      <c r="HI1292" s="21"/>
      <c r="HJ1292" s="21"/>
      <c r="HK1292" s="21"/>
      <c r="HL1292" s="21"/>
      <c r="HM1292" s="21"/>
      <c r="HN1292" s="21"/>
      <c r="HO1292" s="21"/>
      <c r="HP1292" s="21"/>
      <c r="HQ1292" s="21"/>
      <c r="HR1292" s="21"/>
      <c r="HS1292" s="21"/>
      <c r="HT1292" s="21"/>
      <c r="HU1292" s="21"/>
      <c r="HV1292" s="21"/>
      <c r="HW1292" s="21"/>
      <c r="HX1292" s="21"/>
      <c r="HY1292" s="21"/>
      <c r="HZ1292" s="21"/>
      <c r="IA1292" s="21"/>
      <c r="IB1292" s="21"/>
      <c r="IC1292" s="21"/>
      <c r="ID1292" s="21"/>
      <c r="IE1292" s="21"/>
      <c r="IF1292" s="21"/>
      <c r="IG1292" s="21"/>
      <c r="IH1292" s="21"/>
      <c r="II1292" s="21"/>
      <c r="IJ1292" s="21"/>
      <c r="IK1292" s="21"/>
      <c r="IL1292" s="21"/>
      <c r="IM1292" s="21"/>
      <c r="IN1292" s="21"/>
      <c r="IO1292" s="21"/>
      <c r="IP1292" s="21"/>
      <c r="IQ1292" s="21"/>
      <c r="IR1292" s="21"/>
      <c r="IS1292" s="21"/>
      <c r="IT1292" s="21"/>
      <c r="IU1292" s="21"/>
      <c r="IV1292" s="21"/>
      <c r="IW1292" s="21"/>
      <c r="IX1292" s="21"/>
      <c r="IY1292" s="21"/>
      <c r="IZ1292" s="21"/>
      <c r="JA1292" s="21"/>
      <c r="JB1292" s="21"/>
      <c r="JC1292" s="21"/>
      <c r="JD1292" s="21"/>
      <c r="JE1292" s="21"/>
      <c r="JF1292" s="21"/>
      <c r="JG1292" s="28"/>
      <c r="JH1292" s="21"/>
      <c r="JI1292" s="21"/>
      <c r="JJ1292" s="21"/>
      <c r="JK1292" s="21"/>
      <c r="JL1292" s="21"/>
      <c r="JM1292" s="21"/>
      <c r="JN1292" s="21"/>
      <c r="JO1292" s="21"/>
      <c r="JP1292" s="21"/>
      <c r="JQ1292" s="21"/>
      <c r="JR1292" s="21"/>
      <c r="JS1292" s="21"/>
      <c r="JT1292" s="21"/>
      <c r="JU1292" s="21"/>
      <c r="JV1292" s="21"/>
      <c r="JW1292" s="21"/>
      <c r="JX1292" s="21"/>
      <c r="JY1292" s="21"/>
      <c r="JZ1292" s="21"/>
      <c r="KA1292" s="21"/>
      <c r="KB1292" s="28"/>
    </row>
    <row r="1293" spans="2:288" ht="15" customHeight="1" x14ac:dyDescent="0.25">
      <c r="B1293" s="1590" t="s">
        <v>293</v>
      </c>
      <c r="C1293" s="1588" t="str">
        <v/>
      </c>
      <c r="D1293" s="1588" t="str">
        <v/>
      </c>
      <c r="E1293" s="1588" t="str">
        <v/>
      </c>
      <c r="F1293" s="1588" t="str">
        <v/>
      </c>
      <c r="G1293" s="1588" t="str">
        <v/>
      </c>
      <c r="H1293" s="21"/>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8"/>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8"/>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c r="GI1293" s="21"/>
      <c r="GJ1293" s="21"/>
      <c r="GK1293" s="21"/>
      <c r="GL1293" s="21"/>
      <c r="GM1293" s="21"/>
      <c r="GN1293" s="21"/>
      <c r="GO1293" s="21"/>
      <c r="GP1293" s="21"/>
      <c r="GQ1293" s="21"/>
      <c r="GR1293" s="21"/>
      <c r="GS1293" s="21"/>
      <c r="GT1293" s="21"/>
      <c r="GU1293" s="21"/>
      <c r="GV1293" s="21"/>
      <c r="GW1293" s="21"/>
      <c r="GX1293" s="21"/>
      <c r="GY1293" s="21"/>
      <c r="GZ1293" s="21"/>
      <c r="HA1293" s="21"/>
      <c r="HB1293" s="21"/>
      <c r="HC1293" s="21"/>
      <c r="HD1293" s="21"/>
      <c r="HE1293" s="21"/>
      <c r="HF1293" s="21"/>
      <c r="HG1293" s="21"/>
      <c r="HH1293" s="21"/>
      <c r="HI1293" s="21"/>
      <c r="HJ1293" s="21"/>
      <c r="HK1293" s="21"/>
      <c r="HL1293" s="21"/>
      <c r="HM1293" s="21"/>
      <c r="HN1293" s="21"/>
      <c r="HO1293" s="21"/>
      <c r="HP1293" s="21"/>
      <c r="HQ1293" s="21"/>
      <c r="HR1293" s="21"/>
      <c r="HS1293" s="21"/>
      <c r="HT1293" s="21"/>
      <c r="HU1293" s="21"/>
      <c r="HV1293" s="21"/>
      <c r="HW1293" s="21"/>
      <c r="HX1293" s="21"/>
      <c r="HY1293" s="21"/>
      <c r="HZ1293" s="21"/>
      <c r="IA1293" s="21"/>
      <c r="IB1293" s="21"/>
      <c r="IC1293" s="21"/>
      <c r="ID1293" s="21"/>
      <c r="IE1293" s="21"/>
      <c r="IF1293" s="21"/>
      <c r="IG1293" s="21"/>
      <c r="IH1293" s="21"/>
      <c r="II1293" s="21"/>
      <c r="IJ1293" s="21"/>
      <c r="IK1293" s="21"/>
      <c r="IL1293" s="21"/>
      <c r="IM1293" s="21"/>
      <c r="IN1293" s="21"/>
      <c r="IO1293" s="21"/>
      <c r="IP1293" s="21"/>
      <c r="IQ1293" s="21"/>
      <c r="IR1293" s="21"/>
      <c r="IS1293" s="21"/>
      <c r="IT1293" s="21"/>
      <c r="IU1293" s="21"/>
      <c r="IV1293" s="21"/>
      <c r="IW1293" s="21"/>
      <c r="IX1293" s="21"/>
      <c r="IY1293" s="21"/>
      <c r="IZ1293" s="21"/>
      <c r="JA1293" s="21"/>
      <c r="JB1293" s="21"/>
      <c r="JC1293" s="21"/>
      <c r="JD1293" s="21"/>
      <c r="JE1293" s="21"/>
      <c r="JF1293" s="21"/>
      <c r="JG1293" s="28"/>
      <c r="JH1293" s="21"/>
      <c r="JI1293" s="21"/>
      <c r="JJ1293" s="21"/>
      <c r="JK1293" s="21"/>
      <c r="JL1293" s="21"/>
      <c r="JM1293" s="21"/>
      <c r="JN1293" s="21"/>
      <c r="JO1293" s="21"/>
      <c r="JP1293" s="21"/>
      <c r="JQ1293" s="21"/>
      <c r="JR1293" s="21"/>
      <c r="JS1293" s="21"/>
      <c r="JT1293" s="21"/>
      <c r="JU1293" s="21"/>
      <c r="JV1293" s="21"/>
      <c r="JW1293" s="21"/>
      <c r="JX1293" s="21"/>
      <c r="JY1293" s="21"/>
      <c r="JZ1293" s="21"/>
      <c r="KA1293" s="21"/>
      <c r="KB1293" s="28"/>
    </row>
    <row r="1294" spans="2:288" ht="15" customHeight="1" x14ac:dyDescent="0.25">
      <c r="B1294" s="1590" t="s">
        <v>294</v>
      </c>
      <c r="C1294" s="1588" t="str">
        <v/>
      </c>
      <c r="D1294" s="1588" t="str">
        <v/>
      </c>
      <c r="E1294" s="1588" t="str">
        <v/>
      </c>
      <c r="F1294" s="1588" t="str">
        <v/>
      </c>
      <c r="G1294" s="1588" t="str">
        <v/>
      </c>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8"/>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8"/>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c r="GI1294" s="21"/>
      <c r="GJ1294" s="21"/>
      <c r="GK1294" s="21"/>
      <c r="GL1294" s="21"/>
      <c r="GM1294" s="21"/>
      <c r="GN1294" s="21"/>
      <c r="GO1294" s="21"/>
      <c r="GP1294" s="21"/>
      <c r="GQ1294" s="21"/>
      <c r="GR1294" s="21"/>
      <c r="GS1294" s="21"/>
      <c r="GT1294" s="21"/>
      <c r="GU1294" s="21"/>
      <c r="GV1294" s="21"/>
      <c r="GW1294" s="21"/>
      <c r="GX1294" s="21"/>
      <c r="GY1294" s="21"/>
      <c r="GZ1294" s="21"/>
      <c r="HA1294" s="21"/>
      <c r="HB1294" s="21"/>
      <c r="HC1294" s="21"/>
      <c r="HD1294" s="21"/>
      <c r="HE1294" s="21"/>
      <c r="HF1294" s="21"/>
      <c r="HG1294" s="21"/>
      <c r="HH1294" s="21"/>
      <c r="HI1294" s="21"/>
      <c r="HJ1294" s="21"/>
      <c r="HK1294" s="21"/>
      <c r="HL1294" s="21"/>
      <c r="HM1294" s="21"/>
      <c r="HN1294" s="21"/>
      <c r="HO1294" s="21"/>
      <c r="HP1294" s="21"/>
      <c r="HQ1294" s="21"/>
      <c r="HR1294" s="21"/>
      <c r="HS1294" s="21"/>
      <c r="HT1294" s="21"/>
      <c r="HU1294" s="21"/>
      <c r="HV1294" s="21"/>
      <c r="HW1294" s="21"/>
      <c r="HX1294" s="21"/>
      <c r="HY1294" s="21"/>
      <c r="HZ1294" s="21"/>
      <c r="IA1294" s="21"/>
      <c r="IB1294" s="21"/>
      <c r="IC1294" s="21"/>
      <c r="ID1294" s="21"/>
      <c r="IE1294" s="21"/>
      <c r="IF1294" s="21"/>
      <c r="IG1294" s="21"/>
      <c r="IH1294" s="21"/>
      <c r="II1294" s="21"/>
      <c r="IJ1294" s="21"/>
      <c r="IK1294" s="21"/>
      <c r="IL1294" s="21"/>
      <c r="IM1294" s="21"/>
      <c r="IN1294" s="21"/>
      <c r="IO1294" s="21"/>
      <c r="IP1294" s="21"/>
      <c r="IQ1294" s="21"/>
      <c r="IR1294" s="21"/>
      <c r="IS1294" s="21"/>
      <c r="IT1294" s="21"/>
      <c r="IU1294" s="21"/>
      <c r="IV1294" s="21"/>
      <c r="IW1294" s="21"/>
      <c r="IX1294" s="21"/>
      <c r="IY1294" s="21"/>
      <c r="IZ1294" s="21"/>
      <c r="JA1294" s="21"/>
      <c r="JB1294" s="21"/>
      <c r="JC1294" s="21"/>
      <c r="JD1294" s="21"/>
      <c r="JE1294" s="21"/>
      <c r="JF1294" s="21"/>
      <c r="JG1294" s="28"/>
      <c r="JH1294" s="21"/>
      <c r="JI1294" s="21"/>
      <c r="JJ1294" s="21"/>
      <c r="JK1294" s="21"/>
      <c r="JL1294" s="21"/>
      <c r="JM1294" s="21"/>
      <c r="JN1294" s="21"/>
      <c r="JO1294" s="21"/>
      <c r="JP1294" s="21"/>
      <c r="JQ1294" s="21"/>
      <c r="JR1294" s="21"/>
      <c r="JS1294" s="21"/>
      <c r="JT1294" s="21"/>
      <c r="JU1294" s="21"/>
      <c r="JV1294" s="21"/>
      <c r="JW1294" s="21"/>
      <c r="JX1294" s="21"/>
      <c r="JY1294" s="21"/>
      <c r="JZ1294" s="21"/>
      <c r="KA1294" s="21"/>
      <c r="KB1294" s="28"/>
    </row>
    <row r="1295" spans="2:288" ht="15" customHeight="1" x14ac:dyDescent="0.25">
      <c r="B1295" s="1590" t="s">
        <v>295</v>
      </c>
      <c r="C1295" s="1588" t="str">
        <v/>
      </c>
      <c r="D1295" s="1588" t="str">
        <v/>
      </c>
      <c r="E1295" s="1588" t="str">
        <v/>
      </c>
      <c r="F1295" s="1588" t="str">
        <v/>
      </c>
      <c r="G1295" s="1588" t="str">
        <v/>
      </c>
      <c r="H1295" s="21"/>
      <c r="I1295" s="21"/>
      <c r="J1295" s="21"/>
      <c r="K1295" s="21"/>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8"/>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8"/>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c r="GI1295" s="21"/>
      <c r="GJ1295" s="21"/>
      <c r="GK1295" s="21"/>
      <c r="GL1295" s="21"/>
      <c r="GM1295" s="21"/>
      <c r="GN1295" s="21"/>
      <c r="GO1295" s="21"/>
      <c r="GP1295" s="21"/>
      <c r="GQ1295" s="21"/>
      <c r="GR1295" s="21"/>
      <c r="GS1295" s="21"/>
      <c r="GT1295" s="21"/>
      <c r="GU1295" s="21"/>
      <c r="GV1295" s="21"/>
      <c r="GW1295" s="21"/>
      <c r="GX1295" s="21"/>
      <c r="GY1295" s="21"/>
      <c r="GZ1295" s="21"/>
      <c r="HA1295" s="21"/>
      <c r="HB1295" s="21"/>
      <c r="HC1295" s="21"/>
      <c r="HD1295" s="21"/>
      <c r="HE1295" s="21"/>
      <c r="HF1295" s="21"/>
      <c r="HG1295" s="21"/>
      <c r="HH1295" s="21"/>
      <c r="HI1295" s="21"/>
      <c r="HJ1295" s="21"/>
      <c r="HK1295" s="21"/>
      <c r="HL1295" s="21"/>
      <c r="HM1295" s="21"/>
      <c r="HN1295" s="21"/>
      <c r="HO1295" s="21"/>
      <c r="HP1295" s="21"/>
      <c r="HQ1295" s="21"/>
      <c r="HR1295" s="21"/>
      <c r="HS1295" s="21"/>
      <c r="HT1295" s="21"/>
      <c r="HU1295" s="21"/>
      <c r="HV1295" s="21"/>
      <c r="HW1295" s="21"/>
      <c r="HX1295" s="21"/>
      <c r="HY1295" s="21"/>
      <c r="HZ1295" s="21"/>
      <c r="IA1295" s="21"/>
      <c r="IB1295" s="21"/>
      <c r="IC1295" s="21"/>
      <c r="ID1295" s="21"/>
      <c r="IE1295" s="21"/>
      <c r="IF1295" s="21"/>
      <c r="IG1295" s="21"/>
      <c r="IH1295" s="21"/>
      <c r="II1295" s="21"/>
      <c r="IJ1295" s="21"/>
      <c r="IK1295" s="21"/>
      <c r="IL1295" s="21"/>
      <c r="IM1295" s="21"/>
      <c r="IN1295" s="21"/>
      <c r="IO1295" s="21"/>
      <c r="IP1295" s="21"/>
      <c r="IQ1295" s="21"/>
      <c r="IR1295" s="21"/>
      <c r="IS1295" s="21"/>
      <c r="IT1295" s="21"/>
      <c r="IU1295" s="21"/>
      <c r="IV1295" s="21"/>
      <c r="IW1295" s="21"/>
      <c r="IX1295" s="21"/>
      <c r="IY1295" s="21"/>
      <c r="IZ1295" s="21"/>
      <c r="JA1295" s="21"/>
      <c r="JB1295" s="21"/>
      <c r="JC1295" s="21"/>
      <c r="JD1295" s="21"/>
      <c r="JE1295" s="21"/>
      <c r="JF1295" s="21"/>
      <c r="JG1295" s="28"/>
      <c r="JH1295" s="21"/>
      <c r="JI1295" s="21"/>
      <c r="JJ1295" s="21"/>
      <c r="JK1295" s="21"/>
      <c r="JL1295" s="21"/>
      <c r="JM1295" s="21"/>
      <c r="JN1295" s="21"/>
      <c r="JO1295" s="21"/>
      <c r="JP1295" s="21"/>
      <c r="JQ1295" s="21"/>
      <c r="JR1295" s="21"/>
      <c r="JS1295" s="21"/>
      <c r="JT1295" s="21"/>
      <c r="JU1295" s="21"/>
      <c r="JV1295" s="21"/>
      <c r="JW1295" s="21"/>
      <c r="JX1295" s="21"/>
      <c r="JY1295" s="21"/>
      <c r="JZ1295" s="21"/>
      <c r="KA1295" s="21"/>
      <c r="KB1295" s="28"/>
    </row>
    <row r="1296" spans="2:288" ht="15" customHeight="1" x14ac:dyDescent="0.25">
      <c r="B1296" s="1590" t="s">
        <v>296</v>
      </c>
      <c r="C1296" s="1588" t="str">
        <v/>
      </c>
      <c r="D1296" s="1588" t="str">
        <v/>
      </c>
      <c r="E1296" s="1588" t="str">
        <v/>
      </c>
      <c r="F1296" s="1588" t="str">
        <v/>
      </c>
      <c r="G1296" s="1588" t="str">
        <v/>
      </c>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8"/>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8"/>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c r="GI1296" s="21"/>
      <c r="GJ1296" s="21"/>
      <c r="GK1296" s="21"/>
      <c r="GL1296" s="21"/>
      <c r="GM1296" s="21"/>
      <c r="GN1296" s="21"/>
      <c r="GO1296" s="21"/>
      <c r="GP1296" s="21"/>
      <c r="GQ1296" s="21"/>
      <c r="GR1296" s="21"/>
      <c r="GS1296" s="21"/>
      <c r="GT1296" s="21"/>
      <c r="GU1296" s="21"/>
      <c r="GV1296" s="21"/>
      <c r="GW1296" s="21"/>
      <c r="GX1296" s="21"/>
      <c r="GY1296" s="21"/>
      <c r="GZ1296" s="21"/>
      <c r="HA1296" s="21"/>
      <c r="HB1296" s="21"/>
      <c r="HC1296" s="21"/>
      <c r="HD1296" s="21"/>
      <c r="HE1296" s="21"/>
      <c r="HF1296" s="21"/>
      <c r="HG1296" s="21"/>
      <c r="HH1296" s="21"/>
      <c r="HI1296" s="21"/>
      <c r="HJ1296" s="21"/>
      <c r="HK1296" s="21"/>
      <c r="HL1296" s="21"/>
      <c r="HM1296" s="21"/>
      <c r="HN1296" s="21"/>
      <c r="HO1296" s="21"/>
      <c r="HP1296" s="21"/>
      <c r="HQ1296" s="21"/>
      <c r="HR1296" s="21"/>
      <c r="HS1296" s="21"/>
      <c r="HT1296" s="21"/>
      <c r="HU1296" s="21"/>
      <c r="HV1296" s="21"/>
      <c r="HW1296" s="21"/>
      <c r="HX1296" s="21"/>
      <c r="HY1296" s="21"/>
      <c r="HZ1296" s="21"/>
      <c r="IA1296" s="21"/>
      <c r="IB1296" s="21"/>
      <c r="IC1296" s="21"/>
      <c r="ID1296" s="21"/>
      <c r="IE1296" s="21"/>
      <c r="IF1296" s="21"/>
      <c r="IG1296" s="21"/>
      <c r="IH1296" s="21"/>
      <c r="II1296" s="21"/>
      <c r="IJ1296" s="21"/>
      <c r="IK1296" s="21"/>
      <c r="IL1296" s="21"/>
      <c r="IM1296" s="21"/>
      <c r="IN1296" s="21"/>
      <c r="IO1296" s="21"/>
      <c r="IP1296" s="21"/>
      <c r="IQ1296" s="21"/>
      <c r="IR1296" s="21"/>
      <c r="IS1296" s="21"/>
      <c r="IT1296" s="21"/>
      <c r="IU1296" s="21"/>
      <c r="IV1296" s="21"/>
      <c r="IW1296" s="21"/>
      <c r="IX1296" s="21"/>
      <c r="IY1296" s="21"/>
      <c r="IZ1296" s="21"/>
      <c r="JA1296" s="21"/>
      <c r="JB1296" s="21"/>
      <c r="JC1296" s="21"/>
      <c r="JD1296" s="21"/>
      <c r="JE1296" s="21"/>
      <c r="JF1296" s="21"/>
      <c r="JG1296" s="28"/>
      <c r="JH1296" s="21"/>
      <c r="JI1296" s="21"/>
      <c r="JJ1296" s="21"/>
      <c r="JK1296" s="21"/>
      <c r="JL1296" s="21"/>
      <c r="JM1296" s="21"/>
      <c r="JN1296" s="21"/>
      <c r="JO1296" s="21"/>
      <c r="JP1296" s="21"/>
      <c r="JQ1296" s="21"/>
      <c r="JR1296" s="21"/>
      <c r="JS1296" s="21"/>
      <c r="JT1296" s="21"/>
      <c r="JU1296" s="21"/>
      <c r="JV1296" s="21"/>
      <c r="JW1296" s="21"/>
      <c r="JX1296" s="21"/>
      <c r="JY1296" s="21"/>
      <c r="JZ1296" s="21"/>
      <c r="KA1296" s="21"/>
      <c r="KB1296" s="28"/>
    </row>
    <row r="1297" spans="2:288" ht="15" customHeight="1" x14ac:dyDescent="0.25">
      <c r="B1297" s="1590" t="s">
        <v>297</v>
      </c>
      <c r="C1297" s="1588" t="str">
        <v/>
      </c>
      <c r="D1297" s="1588" t="str">
        <v/>
      </c>
      <c r="E1297" s="1588" t="str">
        <v/>
      </c>
      <c r="F1297" s="1588" t="str">
        <v/>
      </c>
      <c r="G1297" s="1588" t="str">
        <v/>
      </c>
      <c r="H1297" s="21"/>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8"/>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8"/>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c r="GI1297" s="21"/>
      <c r="GJ1297" s="21"/>
      <c r="GK1297" s="21"/>
      <c r="GL1297" s="21"/>
      <c r="GM1297" s="21"/>
      <c r="GN1297" s="21"/>
      <c r="GO1297" s="21"/>
      <c r="GP1297" s="21"/>
      <c r="GQ1297" s="21"/>
      <c r="GR1297" s="21"/>
      <c r="GS1297" s="21"/>
      <c r="GT1297" s="21"/>
      <c r="GU1297" s="21"/>
      <c r="GV1297" s="21"/>
      <c r="GW1297" s="21"/>
      <c r="GX1297" s="21"/>
      <c r="GY1297" s="21"/>
      <c r="GZ1297" s="21"/>
      <c r="HA1297" s="21"/>
      <c r="HB1297" s="21"/>
      <c r="HC1297" s="21"/>
      <c r="HD1297" s="21"/>
      <c r="HE1297" s="21"/>
      <c r="HF1297" s="21"/>
      <c r="HG1297" s="21"/>
      <c r="HH1297" s="21"/>
      <c r="HI1297" s="21"/>
      <c r="HJ1297" s="21"/>
      <c r="HK1297" s="21"/>
      <c r="HL1297" s="21"/>
      <c r="HM1297" s="21"/>
      <c r="HN1297" s="21"/>
      <c r="HO1297" s="21"/>
      <c r="HP1297" s="21"/>
      <c r="HQ1297" s="21"/>
      <c r="HR1297" s="21"/>
      <c r="HS1297" s="21"/>
      <c r="HT1297" s="21"/>
      <c r="HU1297" s="21"/>
      <c r="HV1297" s="21"/>
      <c r="HW1297" s="21"/>
      <c r="HX1297" s="21"/>
      <c r="HY1297" s="21"/>
      <c r="HZ1297" s="21"/>
      <c r="IA1297" s="21"/>
      <c r="IB1297" s="21"/>
      <c r="IC1297" s="21"/>
      <c r="ID1297" s="21"/>
      <c r="IE1297" s="21"/>
      <c r="IF1297" s="21"/>
      <c r="IG1297" s="21"/>
      <c r="IH1297" s="21"/>
      <c r="II1297" s="21"/>
      <c r="IJ1297" s="21"/>
      <c r="IK1297" s="21"/>
      <c r="IL1297" s="21"/>
      <c r="IM1297" s="21"/>
      <c r="IN1297" s="21"/>
      <c r="IO1297" s="21"/>
      <c r="IP1297" s="21"/>
      <c r="IQ1297" s="21"/>
      <c r="IR1297" s="21"/>
      <c r="IS1297" s="21"/>
      <c r="IT1297" s="21"/>
      <c r="IU1297" s="21"/>
      <c r="IV1297" s="21"/>
      <c r="IW1297" s="21"/>
      <c r="IX1297" s="21"/>
      <c r="IY1297" s="21"/>
      <c r="IZ1297" s="21"/>
      <c r="JA1297" s="21"/>
      <c r="JB1297" s="21"/>
      <c r="JC1297" s="21"/>
      <c r="JD1297" s="21"/>
      <c r="JE1297" s="21"/>
      <c r="JF1297" s="21"/>
      <c r="JG1297" s="28"/>
      <c r="JH1297" s="21"/>
      <c r="JI1297" s="21"/>
      <c r="JJ1297" s="21"/>
      <c r="JK1297" s="21"/>
      <c r="JL1297" s="21"/>
      <c r="JM1297" s="21"/>
      <c r="JN1297" s="21"/>
      <c r="JO1297" s="21"/>
      <c r="JP1297" s="21"/>
      <c r="JQ1297" s="21"/>
      <c r="JR1297" s="21"/>
      <c r="JS1297" s="21"/>
      <c r="JT1297" s="21"/>
      <c r="JU1297" s="21"/>
      <c r="JV1297" s="21"/>
      <c r="JW1297" s="21"/>
      <c r="JX1297" s="21"/>
      <c r="JY1297" s="21"/>
      <c r="JZ1297" s="21"/>
      <c r="KA1297" s="21"/>
      <c r="KB1297" s="28"/>
    </row>
    <row r="1298" spans="2:288" ht="15" customHeight="1" x14ac:dyDescent="0.25">
      <c r="B1298" s="1590" t="s">
        <v>298</v>
      </c>
      <c r="C1298" s="1588" t="str">
        <v/>
      </c>
      <c r="D1298" s="1588" t="str">
        <v/>
      </c>
      <c r="E1298" s="1588" t="str">
        <v/>
      </c>
      <c r="F1298" s="1588" t="str">
        <v/>
      </c>
      <c r="G1298" s="1588" t="str">
        <v/>
      </c>
      <c r="H1298" s="21"/>
      <c r="I1298" s="21"/>
      <c r="J1298" s="21"/>
      <c r="K1298" s="21"/>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8"/>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8"/>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c r="GI1298" s="21"/>
      <c r="GJ1298" s="21"/>
      <c r="GK1298" s="21"/>
      <c r="GL1298" s="21"/>
      <c r="GM1298" s="21"/>
      <c r="GN1298" s="21"/>
      <c r="GO1298" s="21"/>
      <c r="GP1298" s="21"/>
      <c r="GQ1298" s="21"/>
      <c r="GR1298" s="21"/>
      <c r="GS1298" s="21"/>
      <c r="GT1298" s="21"/>
      <c r="GU1298" s="21"/>
      <c r="GV1298" s="21"/>
      <c r="GW1298" s="21"/>
      <c r="GX1298" s="21"/>
      <c r="GY1298" s="21"/>
      <c r="GZ1298" s="21"/>
      <c r="HA1298" s="21"/>
      <c r="HB1298" s="21"/>
      <c r="HC1298" s="21"/>
      <c r="HD1298" s="21"/>
      <c r="HE1298" s="21"/>
      <c r="HF1298" s="21"/>
      <c r="HG1298" s="21"/>
      <c r="HH1298" s="21"/>
      <c r="HI1298" s="21"/>
      <c r="HJ1298" s="21"/>
      <c r="HK1298" s="21"/>
      <c r="HL1298" s="21"/>
      <c r="HM1298" s="21"/>
      <c r="HN1298" s="21"/>
      <c r="HO1298" s="21"/>
      <c r="HP1298" s="21"/>
      <c r="HQ1298" s="21"/>
      <c r="HR1298" s="21"/>
      <c r="HS1298" s="21"/>
      <c r="HT1298" s="21"/>
      <c r="HU1298" s="21"/>
      <c r="HV1298" s="21"/>
      <c r="HW1298" s="21"/>
      <c r="HX1298" s="21"/>
      <c r="HY1298" s="21"/>
      <c r="HZ1298" s="21"/>
      <c r="IA1298" s="21"/>
      <c r="IB1298" s="21"/>
      <c r="IC1298" s="21"/>
      <c r="ID1298" s="21"/>
      <c r="IE1298" s="21"/>
      <c r="IF1298" s="21"/>
      <c r="IG1298" s="21"/>
      <c r="IH1298" s="21"/>
      <c r="II1298" s="21"/>
      <c r="IJ1298" s="21"/>
      <c r="IK1298" s="21"/>
      <c r="IL1298" s="21"/>
      <c r="IM1298" s="21"/>
      <c r="IN1298" s="21"/>
      <c r="IO1298" s="21"/>
      <c r="IP1298" s="21"/>
      <c r="IQ1298" s="21"/>
      <c r="IR1298" s="21"/>
      <c r="IS1298" s="21"/>
      <c r="IT1298" s="21"/>
      <c r="IU1298" s="21"/>
      <c r="IV1298" s="21"/>
      <c r="IW1298" s="21"/>
      <c r="IX1298" s="21"/>
      <c r="IY1298" s="21"/>
      <c r="IZ1298" s="21"/>
      <c r="JA1298" s="21"/>
      <c r="JB1298" s="21"/>
      <c r="JC1298" s="21"/>
      <c r="JD1298" s="21"/>
      <c r="JE1298" s="21"/>
      <c r="JF1298" s="21"/>
      <c r="JG1298" s="28"/>
      <c r="JH1298" s="21"/>
      <c r="JI1298" s="21"/>
      <c r="JJ1298" s="21"/>
      <c r="JK1298" s="21"/>
      <c r="JL1298" s="21"/>
      <c r="JM1298" s="21"/>
      <c r="JN1298" s="21"/>
      <c r="JO1298" s="21"/>
      <c r="JP1298" s="21"/>
      <c r="JQ1298" s="21"/>
      <c r="JR1298" s="21"/>
      <c r="JS1298" s="21"/>
      <c r="JT1298" s="21"/>
      <c r="JU1298" s="21"/>
      <c r="JV1298" s="21"/>
      <c r="JW1298" s="21"/>
      <c r="JX1298" s="21"/>
      <c r="JY1298" s="21"/>
      <c r="JZ1298" s="21"/>
      <c r="KA1298" s="21"/>
      <c r="KB1298" s="28"/>
    </row>
    <row r="1299" spans="2:288" ht="15" customHeight="1" x14ac:dyDescent="0.25">
      <c r="B1299" s="1590" t="s">
        <v>299</v>
      </c>
      <c r="C1299" s="1588" t="str">
        <v/>
      </c>
      <c r="D1299" s="1588" t="str">
        <v/>
      </c>
      <c r="E1299" s="1588" t="str">
        <v/>
      </c>
      <c r="F1299" s="1588" t="str">
        <v/>
      </c>
      <c r="G1299" s="1588" t="str">
        <v/>
      </c>
      <c r="H1299" s="21"/>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8"/>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8"/>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c r="GI1299" s="21"/>
      <c r="GJ1299" s="21"/>
      <c r="GK1299" s="21"/>
      <c r="GL1299" s="21"/>
      <c r="GM1299" s="21"/>
      <c r="GN1299" s="21"/>
      <c r="GO1299" s="21"/>
      <c r="GP1299" s="21"/>
      <c r="GQ1299" s="21"/>
      <c r="GR1299" s="21"/>
      <c r="GS1299" s="21"/>
      <c r="GT1299" s="21"/>
      <c r="GU1299" s="21"/>
      <c r="GV1299" s="21"/>
      <c r="GW1299" s="21"/>
      <c r="GX1299" s="21"/>
      <c r="GY1299" s="21"/>
      <c r="GZ1299" s="21"/>
      <c r="HA1299" s="21"/>
      <c r="HB1299" s="21"/>
      <c r="HC1299" s="21"/>
      <c r="HD1299" s="21"/>
      <c r="HE1299" s="21"/>
      <c r="HF1299" s="21"/>
      <c r="HG1299" s="21"/>
      <c r="HH1299" s="21"/>
      <c r="HI1299" s="21"/>
      <c r="HJ1299" s="21"/>
      <c r="HK1299" s="21"/>
      <c r="HL1299" s="21"/>
      <c r="HM1299" s="21"/>
      <c r="HN1299" s="21"/>
      <c r="HO1299" s="21"/>
      <c r="HP1299" s="21"/>
      <c r="HQ1299" s="21"/>
      <c r="HR1299" s="21"/>
      <c r="HS1299" s="21"/>
      <c r="HT1299" s="21"/>
      <c r="HU1299" s="21"/>
      <c r="HV1299" s="21"/>
      <c r="HW1299" s="21"/>
      <c r="HX1299" s="21"/>
      <c r="HY1299" s="21"/>
      <c r="HZ1299" s="21"/>
      <c r="IA1299" s="21"/>
      <c r="IB1299" s="21"/>
      <c r="IC1299" s="21"/>
      <c r="ID1299" s="21"/>
      <c r="IE1299" s="21"/>
      <c r="IF1299" s="21"/>
      <c r="IG1299" s="21"/>
      <c r="IH1299" s="21"/>
      <c r="II1299" s="21"/>
      <c r="IJ1299" s="21"/>
      <c r="IK1299" s="21"/>
      <c r="IL1299" s="21"/>
      <c r="IM1299" s="21"/>
      <c r="IN1299" s="21"/>
      <c r="IO1299" s="21"/>
      <c r="IP1299" s="21"/>
      <c r="IQ1299" s="21"/>
      <c r="IR1299" s="21"/>
      <c r="IS1299" s="21"/>
      <c r="IT1299" s="21"/>
      <c r="IU1299" s="21"/>
      <c r="IV1299" s="21"/>
      <c r="IW1299" s="21"/>
      <c r="IX1299" s="21"/>
      <c r="IY1299" s="21"/>
      <c r="IZ1299" s="21"/>
      <c r="JA1299" s="21"/>
      <c r="JB1299" s="21"/>
      <c r="JC1299" s="21"/>
      <c r="JD1299" s="21"/>
      <c r="JE1299" s="21"/>
      <c r="JF1299" s="21"/>
      <c r="JG1299" s="28"/>
      <c r="JH1299" s="21"/>
      <c r="JI1299" s="21"/>
      <c r="JJ1299" s="21"/>
      <c r="JK1299" s="21"/>
      <c r="JL1299" s="21"/>
      <c r="JM1299" s="21"/>
      <c r="JN1299" s="21"/>
      <c r="JO1299" s="21"/>
      <c r="JP1299" s="21"/>
      <c r="JQ1299" s="21"/>
      <c r="JR1299" s="21"/>
      <c r="JS1299" s="21"/>
      <c r="JT1299" s="21"/>
      <c r="JU1299" s="21"/>
      <c r="JV1299" s="21"/>
      <c r="JW1299" s="21"/>
      <c r="JX1299" s="21"/>
      <c r="JY1299" s="21"/>
      <c r="JZ1299" s="21"/>
      <c r="KA1299" s="21"/>
      <c r="KB1299" s="28"/>
    </row>
    <row r="1300" spans="2:288" ht="15" customHeight="1" x14ac:dyDescent="0.25">
      <c r="B1300" s="1590" t="s">
        <v>300</v>
      </c>
      <c r="C1300" s="1588" t="str">
        <v/>
      </c>
      <c r="D1300" s="1588" t="str">
        <v/>
      </c>
      <c r="E1300" s="1588" t="str">
        <v/>
      </c>
      <c r="F1300" s="1588" t="str">
        <v/>
      </c>
      <c r="G1300" s="1588" t="str">
        <v/>
      </c>
      <c r="H1300" s="21"/>
      <c r="I1300" s="21"/>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8"/>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8"/>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c r="GI1300" s="21"/>
      <c r="GJ1300" s="21"/>
      <c r="GK1300" s="21"/>
      <c r="GL1300" s="21"/>
      <c r="GM1300" s="21"/>
      <c r="GN1300" s="21"/>
      <c r="GO1300" s="21"/>
      <c r="GP1300" s="21"/>
      <c r="GQ1300" s="21"/>
      <c r="GR1300" s="21"/>
      <c r="GS1300" s="21"/>
      <c r="GT1300" s="21"/>
      <c r="GU1300" s="21"/>
      <c r="GV1300" s="21"/>
      <c r="GW1300" s="21"/>
      <c r="GX1300" s="21"/>
      <c r="GY1300" s="21"/>
      <c r="GZ1300" s="21"/>
      <c r="HA1300" s="21"/>
      <c r="HB1300" s="21"/>
      <c r="HC1300" s="21"/>
      <c r="HD1300" s="21"/>
      <c r="HE1300" s="21"/>
      <c r="HF1300" s="21"/>
      <c r="HG1300" s="21"/>
      <c r="HH1300" s="21"/>
      <c r="HI1300" s="21"/>
      <c r="HJ1300" s="21"/>
      <c r="HK1300" s="21"/>
      <c r="HL1300" s="21"/>
      <c r="HM1300" s="21"/>
      <c r="HN1300" s="21"/>
      <c r="HO1300" s="21"/>
      <c r="HP1300" s="21"/>
      <c r="HQ1300" s="21"/>
      <c r="HR1300" s="21"/>
      <c r="HS1300" s="21"/>
      <c r="HT1300" s="21"/>
      <c r="HU1300" s="21"/>
      <c r="HV1300" s="21"/>
      <c r="HW1300" s="21"/>
      <c r="HX1300" s="21"/>
      <c r="HY1300" s="21"/>
      <c r="HZ1300" s="21"/>
      <c r="IA1300" s="21"/>
      <c r="IB1300" s="21"/>
      <c r="IC1300" s="21"/>
      <c r="ID1300" s="21"/>
      <c r="IE1300" s="21"/>
      <c r="IF1300" s="21"/>
      <c r="IG1300" s="21"/>
      <c r="IH1300" s="21"/>
      <c r="II1300" s="21"/>
      <c r="IJ1300" s="21"/>
      <c r="IK1300" s="21"/>
      <c r="IL1300" s="21"/>
      <c r="IM1300" s="21"/>
      <c r="IN1300" s="21"/>
      <c r="IO1300" s="21"/>
      <c r="IP1300" s="21"/>
      <c r="IQ1300" s="21"/>
      <c r="IR1300" s="21"/>
      <c r="IS1300" s="21"/>
      <c r="IT1300" s="21"/>
      <c r="IU1300" s="21"/>
      <c r="IV1300" s="21"/>
      <c r="IW1300" s="21"/>
      <c r="IX1300" s="21"/>
      <c r="IY1300" s="21"/>
      <c r="IZ1300" s="21"/>
      <c r="JA1300" s="21"/>
      <c r="JB1300" s="21"/>
      <c r="JC1300" s="21"/>
      <c r="JD1300" s="21"/>
      <c r="JE1300" s="21"/>
      <c r="JF1300" s="21"/>
      <c r="JG1300" s="28"/>
      <c r="JH1300" s="21"/>
      <c r="JI1300" s="21"/>
      <c r="JJ1300" s="21"/>
      <c r="JK1300" s="21"/>
      <c r="JL1300" s="21"/>
      <c r="JM1300" s="21"/>
      <c r="JN1300" s="21"/>
      <c r="JO1300" s="21"/>
      <c r="JP1300" s="21"/>
      <c r="JQ1300" s="21"/>
      <c r="JR1300" s="21"/>
      <c r="JS1300" s="21"/>
      <c r="JT1300" s="21"/>
      <c r="JU1300" s="21"/>
      <c r="JV1300" s="21"/>
      <c r="JW1300" s="21"/>
      <c r="JX1300" s="21"/>
      <c r="JY1300" s="21"/>
      <c r="JZ1300" s="21"/>
      <c r="KA1300" s="21"/>
      <c r="KB1300" s="28"/>
    </row>
    <row r="1301" spans="2:288" ht="15" customHeight="1" x14ac:dyDescent="0.25">
      <c r="B1301" s="1590" t="s">
        <v>301</v>
      </c>
      <c r="C1301" s="1588" t="str">
        <v/>
      </c>
      <c r="D1301" s="1588" t="str">
        <v/>
      </c>
      <c r="E1301" s="1588" t="str">
        <v/>
      </c>
      <c r="F1301" s="1588" t="str">
        <v/>
      </c>
      <c r="G1301" s="1588" t="str">
        <v/>
      </c>
      <c r="H1301" s="21"/>
      <c r="I1301" s="21"/>
      <c r="J1301" s="21"/>
      <c r="K1301" s="21"/>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8"/>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8"/>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c r="GI1301" s="21"/>
      <c r="GJ1301" s="21"/>
      <c r="GK1301" s="21"/>
      <c r="GL1301" s="21"/>
      <c r="GM1301" s="21"/>
      <c r="GN1301" s="21"/>
      <c r="GO1301" s="21"/>
      <c r="GP1301" s="21"/>
      <c r="GQ1301" s="21"/>
      <c r="GR1301" s="21"/>
      <c r="GS1301" s="21"/>
      <c r="GT1301" s="21"/>
      <c r="GU1301" s="21"/>
      <c r="GV1301" s="21"/>
      <c r="GW1301" s="21"/>
      <c r="GX1301" s="21"/>
      <c r="GY1301" s="21"/>
      <c r="GZ1301" s="21"/>
      <c r="HA1301" s="21"/>
      <c r="HB1301" s="21"/>
      <c r="HC1301" s="21"/>
      <c r="HD1301" s="21"/>
      <c r="HE1301" s="21"/>
      <c r="HF1301" s="21"/>
      <c r="HG1301" s="21"/>
      <c r="HH1301" s="21"/>
      <c r="HI1301" s="21"/>
      <c r="HJ1301" s="21"/>
      <c r="HK1301" s="21"/>
      <c r="HL1301" s="21"/>
      <c r="HM1301" s="21"/>
      <c r="HN1301" s="21"/>
      <c r="HO1301" s="21"/>
      <c r="HP1301" s="21"/>
      <c r="HQ1301" s="21"/>
      <c r="HR1301" s="21"/>
      <c r="HS1301" s="21"/>
      <c r="HT1301" s="21"/>
      <c r="HU1301" s="21"/>
      <c r="HV1301" s="21"/>
      <c r="HW1301" s="21"/>
      <c r="HX1301" s="21"/>
      <c r="HY1301" s="21"/>
      <c r="HZ1301" s="21"/>
      <c r="IA1301" s="21"/>
      <c r="IB1301" s="21"/>
      <c r="IC1301" s="21"/>
      <c r="ID1301" s="21"/>
      <c r="IE1301" s="21"/>
      <c r="IF1301" s="21"/>
      <c r="IG1301" s="21"/>
      <c r="IH1301" s="21"/>
      <c r="II1301" s="21"/>
      <c r="IJ1301" s="21"/>
      <c r="IK1301" s="21"/>
      <c r="IL1301" s="21"/>
      <c r="IM1301" s="21"/>
      <c r="IN1301" s="21"/>
      <c r="IO1301" s="21"/>
      <c r="IP1301" s="21"/>
      <c r="IQ1301" s="21"/>
      <c r="IR1301" s="21"/>
      <c r="IS1301" s="21"/>
      <c r="IT1301" s="21"/>
      <c r="IU1301" s="21"/>
      <c r="IV1301" s="21"/>
      <c r="IW1301" s="21"/>
      <c r="IX1301" s="21"/>
      <c r="IY1301" s="21"/>
      <c r="IZ1301" s="21"/>
      <c r="JA1301" s="21"/>
      <c r="JB1301" s="21"/>
      <c r="JC1301" s="21"/>
      <c r="JD1301" s="21"/>
      <c r="JE1301" s="21"/>
      <c r="JF1301" s="21"/>
      <c r="JG1301" s="28"/>
      <c r="JH1301" s="21"/>
      <c r="JI1301" s="21"/>
      <c r="JJ1301" s="21"/>
      <c r="JK1301" s="21"/>
      <c r="JL1301" s="21"/>
      <c r="JM1301" s="21"/>
      <c r="JN1301" s="21"/>
      <c r="JO1301" s="21"/>
      <c r="JP1301" s="21"/>
      <c r="JQ1301" s="21"/>
      <c r="JR1301" s="21"/>
      <c r="JS1301" s="21"/>
      <c r="JT1301" s="21"/>
      <c r="JU1301" s="21"/>
      <c r="JV1301" s="21"/>
      <c r="JW1301" s="21"/>
      <c r="JX1301" s="21"/>
      <c r="JY1301" s="21"/>
      <c r="JZ1301" s="21"/>
      <c r="KA1301" s="21"/>
      <c r="KB1301" s="28"/>
    </row>
    <row r="1302" spans="2:288" ht="15" customHeight="1" x14ac:dyDescent="0.25">
      <c r="B1302" s="1590" t="s">
        <v>302</v>
      </c>
      <c r="C1302" s="1588" t="str">
        <v/>
      </c>
      <c r="D1302" s="1588" t="str">
        <v/>
      </c>
      <c r="E1302" s="1588" t="str">
        <v/>
      </c>
      <c r="F1302" s="1588" t="str">
        <v/>
      </c>
      <c r="G1302" s="1588" t="str">
        <v/>
      </c>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8"/>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8"/>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c r="GI1302" s="21"/>
      <c r="GJ1302" s="21"/>
      <c r="GK1302" s="21"/>
      <c r="GL1302" s="21"/>
      <c r="GM1302" s="21"/>
      <c r="GN1302" s="21"/>
      <c r="GO1302" s="21"/>
      <c r="GP1302" s="21"/>
      <c r="GQ1302" s="21"/>
      <c r="GR1302" s="21"/>
      <c r="GS1302" s="21"/>
      <c r="GT1302" s="21"/>
      <c r="GU1302" s="21"/>
      <c r="GV1302" s="21"/>
      <c r="GW1302" s="21"/>
      <c r="GX1302" s="21"/>
      <c r="GY1302" s="21"/>
      <c r="GZ1302" s="21"/>
      <c r="HA1302" s="21"/>
      <c r="HB1302" s="21"/>
      <c r="HC1302" s="21"/>
      <c r="HD1302" s="21"/>
      <c r="HE1302" s="21"/>
      <c r="HF1302" s="21"/>
      <c r="HG1302" s="21"/>
      <c r="HH1302" s="21"/>
      <c r="HI1302" s="21"/>
      <c r="HJ1302" s="21"/>
      <c r="HK1302" s="21"/>
      <c r="HL1302" s="21"/>
      <c r="HM1302" s="21"/>
      <c r="HN1302" s="21"/>
      <c r="HO1302" s="21"/>
      <c r="HP1302" s="21"/>
      <c r="HQ1302" s="21"/>
      <c r="HR1302" s="21"/>
      <c r="HS1302" s="21"/>
      <c r="HT1302" s="21"/>
      <c r="HU1302" s="21"/>
      <c r="HV1302" s="21"/>
      <c r="HW1302" s="21"/>
      <c r="HX1302" s="21"/>
      <c r="HY1302" s="21"/>
      <c r="HZ1302" s="21"/>
      <c r="IA1302" s="21"/>
      <c r="IB1302" s="21"/>
      <c r="IC1302" s="21"/>
      <c r="ID1302" s="21"/>
      <c r="IE1302" s="21"/>
      <c r="IF1302" s="21"/>
      <c r="IG1302" s="21"/>
      <c r="IH1302" s="21"/>
      <c r="II1302" s="21"/>
      <c r="IJ1302" s="21"/>
      <c r="IK1302" s="21"/>
      <c r="IL1302" s="21"/>
      <c r="IM1302" s="21"/>
      <c r="IN1302" s="21"/>
      <c r="IO1302" s="21"/>
      <c r="IP1302" s="21"/>
      <c r="IQ1302" s="21"/>
      <c r="IR1302" s="21"/>
      <c r="IS1302" s="21"/>
      <c r="IT1302" s="21"/>
      <c r="IU1302" s="21"/>
      <c r="IV1302" s="21"/>
      <c r="IW1302" s="21"/>
      <c r="IX1302" s="21"/>
      <c r="IY1302" s="21"/>
      <c r="IZ1302" s="21"/>
      <c r="JA1302" s="21"/>
      <c r="JB1302" s="21"/>
      <c r="JC1302" s="21"/>
      <c r="JD1302" s="21"/>
      <c r="JE1302" s="21"/>
      <c r="JF1302" s="21"/>
      <c r="JG1302" s="28"/>
      <c r="JH1302" s="21"/>
      <c r="JI1302" s="21"/>
      <c r="JJ1302" s="21"/>
      <c r="JK1302" s="21"/>
      <c r="JL1302" s="21"/>
      <c r="JM1302" s="21"/>
      <c r="JN1302" s="21"/>
      <c r="JO1302" s="21"/>
      <c r="JP1302" s="21"/>
      <c r="JQ1302" s="21"/>
      <c r="JR1302" s="21"/>
      <c r="JS1302" s="21"/>
      <c r="JT1302" s="21"/>
      <c r="JU1302" s="21"/>
      <c r="JV1302" s="21"/>
      <c r="JW1302" s="21"/>
      <c r="JX1302" s="21"/>
      <c r="JY1302" s="21"/>
      <c r="JZ1302" s="21"/>
      <c r="KA1302" s="21"/>
      <c r="KB1302" s="28"/>
    </row>
    <row r="1303" spans="2:288" ht="15" customHeight="1" x14ac:dyDescent="0.25">
      <c r="B1303" s="1590" t="s">
        <v>303</v>
      </c>
      <c r="C1303" s="1588" t="str">
        <v/>
      </c>
      <c r="D1303" s="1588" t="str">
        <v/>
      </c>
      <c r="E1303" s="1588" t="str">
        <v/>
      </c>
      <c r="F1303" s="1588" t="str">
        <v/>
      </c>
      <c r="G1303" s="1588" t="str">
        <v/>
      </c>
      <c r="H1303" s="21"/>
      <c r="I1303" s="21"/>
      <c r="J1303" s="21"/>
      <c r="K1303" s="21"/>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8"/>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8"/>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c r="GI1303" s="21"/>
      <c r="GJ1303" s="21"/>
      <c r="GK1303" s="21"/>
      <c r="GL1303" s="21"/>
      <c r="GM1303" s="21"/>
      <c r="GN1303" s="21"/>
      <c r="GO1303" s="21"/>
      <c r="GP1303" s="21"/>
      <c r="GQ1303" s="21"/>
      <c r="GR1303" s="21"/>
      <c r="GS1303" s="21"/>
      <c r="GT1303" s="21"/>
      <c r="GU1303" s="21"/>
      <c r="GV1303" s="21"/>
      <c r="GW1303" s="21"/>
      <c r="GX1303" s="21"/>
      <c r="GY1303" s="21"/>
      <c r="GZ1303" s="21"/>
      <c r="HA1303" s="21"/>
      <c r="HB1303" s="21"/>
      <c r="HC1303" s="21"/>
      <c r="HD1303" s="21"/>
      <c r="HE1303" s="21"/>
      <c r="HF1303" s="21"/>
      <c r="HG1303" s="21"/>
      <c r="HH1303" s="21"/>
      <c r="HI1303" s="21"/>
      <c r="HJ1303" s="21"/>
      <c r="HK1303" s="21"/>
      <c r="HL1303" s="21"/>
      <c r="HM1303" s="21"/>
      <c r="HN1303" s="21"/>
      <c r="HO1303" s="21"/>
      <c r="HP1303" s="21"/>
      <c r="HQ1303" s="21"/>
      <c r="HR1303" s="21"/>
      <c r="HS1303" s="21"/>
      <c r="HT1303" s="21"/>
      <c r="HU1303" s="21"/>
      <c r="HV1303" s="21"/>
      <c r="HW1303" s="21"/>
      <c r="HX1303" s="21"/>
      <c r="HY1303" s="21"/>
      <c r="HZ1303" s="21"/>
      <c r="IA1303" s="21"/>
      <c r="IB1303" s="21"/>
      <c r="IC1303" s="21"/>
      <c r="ID1303" s="21"/>
      <c r="IE1303" s="21"/>
      <c r="IF1303" s="21"/>
      <c r="IG1303" s="21"/>
      <c r="IH1303" s="21"/>
      <c r="II1303" s="21"/>
      <c r="IJ1303" s="21"/>
      <c r="IK1303" s="21"/>
      <c r="IL1303" s="21"/>
      <c r="IM1303" s="21"/>
      <c r="IN1303" s="21"/>
      <c r="IO1303" s="21"/>
      <c r="IP1303" s="21"/>
      <c r="IQ1303" s="21"/>
      <c r="IR1303" s="21"/>
      <c r="IS1303" s="21"/>
      <c r="IT1303" s="21"/>
      <c r="IU1303" s="21"/>
      <c r="IV1303" s="21"/>
      <c r="IW1303" s="21"/>
      <c r="IX1303" s="21"/>
      <c r="IY1303" s="21"/>
      <c r="IZ1303" s="21"/>
      <c r="JA1303" s="21"/>
      <c r="JB1303" s="21"/>
      <c r="JC1303" s="21"/>
      <c r="JD1303" s="21"/>
      <c r="JE1303" s="21"/>
      <c r="JF1303" s="21"/>
      <c r="JG1303" s="28"/>
      <c r="JH1303" s="21"/>
      <c r="JI1303" s="21"/>
      <c r="JJ1303" s="21"/>
      <c r="JK1303" s="21"/>
      <c r="JL1303" s="21"/>
      <c r="JM1303" s="21"/>
      <c r="JN1303" s="21"/>
      <c r="JO1303" s="21"/>
      <c r="JP1303" s="21"/>
      <c r="JQ1303" s="21"/>
      <c r="JR1303" s="21"/>
      <c r="JS1303" s="21"/>
      <c r="JT1303" s="21"/>
      <c r="JU1303" s="21"/>
      <c r="JV1303" s="21"/>
      <c r="JW1303" s="21"/>
      <c r="JX1303" s="21"/>
      <c r="JY1303" s="21"/>
      <c r="JZ1303" s="21"/>
      <c r="KA1303" s="21"/>
      <c r="KB1303" s="28"/>
    </row>
    <row r="1304" spans="2:288" ht="15" customHeight="1" x14ac:dyDescent="0.25">
      <c r="B1304" s="1590" t="s">
        <v>304</v>
      </c>
      <c r="C1304" s="1588" t="str">
        <v/>
      </c>
      <c r="D1304" s="1588" t="str">
        <v/>
      </c>
      <c r="E1304" s="1588" t="str">
        <v/>
      </c>
      <c r="F1304" s="1588" t="str">
        <v/>
      </c>
      <c r="G1304" s="1588" t="str">
        <v/>
      </c>
      <c r="H1304" s="21"/>
      <c r="I1304" s="21"/>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8"/>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8"/>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c r="GI1304" s="21"/>
      <c r="GJ1304" s="21"/>
      <c r="GK1304" s="21"/>
      <c r="GL1304" s="21"/>
      <c r="GM1304" s="21"/>
      <c r="GN1304" s="21"/>
      <c r="GO1304" s="21"/>
      <c r="GP1304" s="21"/>
      <c r="GQ1304" s="21"/>
      <c r="GR1304" s="21"/>
      <c r="GS1304" s="21"/>
      <c r="GT1304" s="21"/>
      <c r="GU1304" s="21"/>
      <c r="GV1304" s="21"/>
      <c r="GW1304" s="21"/>
      <c r="GX1304" s="21"/>
      <c r="GY1304" s="21"/>
      <c r="GZ1304" s="21"/>
      <c r="HA1304" s="21"/>
      <c r="HB1304" s="21"/>
      <c r="HC1304" s="21"/>
      <c r="HD1304" s="21"/>
      <c r="HE1304" s="21"/>
      <c r="HF1304" s="21"/>
      <c r="HG1304" s="21"/>
      <c r="HH1304" s="21"/>
      <c r="HI1304" s="21"/>
      <c r="HJ1304" s="21"/>
      <c r="HK1304" s="21"/>
      <c r="HL1304" s="21"/>
      <c r="HM1304" s="21"/>
      <c r="HN1304" s="21"/>
      <c r="HO1304" s="21"/>
      <c r="HP1304" s="21"/>
      <c r="HQ1304" s="21"/>
      <c r="HR1304" s="21"/>
      <c r="HS1304" s="21"/>
      <c r="HT1304" s="21"/>
      <c r="HU1304" s="21"/>
      <c r="HV1304" s="21"/>
      <c r="HW1304" s="21"/>
      <c r="HX1304" s="21"/>
      <c r="HY1304" s="21"/>
      <c r="HZ1304" s="21"/>
      <c r="IA1304" s="21"/>
      <c r="IB1304" s="21"/>
      <c r="IC1304" s="21"/>
      <c r="ID1304" s="21"/>
      <c r="IE1304" s="21"/>
      <c r="IF1304" s="21"/>
      <c r="IG1304" s="21"/>
      <c r="IH1304" s="21"/>
      <c r="II1304" s="21"/>
      <c r="IJ1304" s="21"/>
      <c r="IK1304" s="21"/>
      <c r="IL1304" s="21"/>
      <c r="IM1304" s="21"/>
      <c r="IN1304" s="21"/>
      <c r="IO1304" s="21"/>
      <c r="IP1304" s="21"/>
      <c r="IQ1304" s="21"/>
      <c r="IR1304" s="21"/>
      <c r="IS1304" s="21"/>
      <c r="IT1304" s="21"/>
      <c r="IU1304" s="21"/>
      <c r="IV1304" s="21"/>
      <c r="IW1304" s="21"/>
      <c r="IX1304" s="21"/>
      <c r="IY1304" s="21"/>
      <c r="IZ1304" s="21"/>
      <c r="JA1304" s="21"/>
      <c r="JB1304" s="21"/>
      <c r="JC1304" s="21"/>
      <c r="JD1304" s="21"/>
      <c r="JE1304" s="21"/>
      <c r="JF1304" s="21"/>
      <c r="JG1304" s="28"/>
      <c r="JH1304" s="21"/>
      <c r="JI1304" s="21"/>
      <c r="JJ1304" s="21"/>
      <c r="JK1304" s="21"/>
      <c r="JL1304" s="21"/>
      <c r="JM1304" s="21"/>
      <c r="JN1304" s="21"/>
      <c r="JO1304" s="21"/>
      <c r="JP1304" s="21"/>
      <c r="JQ1304" s="21"/>
      <c r="JR1304" s="21"/>
      <c r="JS1304" s="21"/>
      <c r="JT1304" s="21"/>
      <c r="JU1304" s="21"/>
      <c r="JV1304" s="21"/>
      <c r="JW1304" s="21"/>
      <c r="JX1304" s="21"/>
      <c r="JY1304" s="21"/>
      <c r="JZ1304" s="21"/>
      <c r="KA1304" s="21"/>
      <c r="KB1304" s="28"/>
    </row>
    <row r="1305" spans="2:288" ht="15" customHeight="1" x14ac:dyDescent="0.25">
      <c r="B1305" s="1590" t="s">
        <v>305</v>
      </c>
      <c r="C1305" s="1588" t="str">
        <v/>
      </c>
      <c r="D1305" s="1588" t="str">
        <v/>
      </c>
      <c r="E1305" s="1588" t="str">
        <v/>
      </c>
      <c r="F1305" s="1588" t="str">
        <v/>
      </c>
      <c r="G1305" s="1588" t="str">
        <v/>
      </c>
      <c r="H1305" s="21"/>
      <c r="I1305" s="21"/>
      <c r="J1305" s="21"/>
      <c r="K1305" s="21"/>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8"/>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8"/>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c r="GI1305" s="21"/>
      <c r="GJ1305" s="21"/>
      <c r="GK1305" s="21"/>
      <c r="GL1305" s="21"/>
      <c r="GM1305" s="21"/>
      <c r="GN1305" s="21"/>
      <c r="GO1305" s="21"/>
      <c r="GP1305" s="21"/>
      <c r="GQ1305" s="21"/>
      <c r="GR1305" s="21"/>
      <c r="GS1305" s="21"/>
      <c r="GT1305" s="21"/>
      <c r="GU1305" s="21"/>
      <c r="GV1305" s="21"/>
      <c r="GW1305" s="21"/>
      <c r="GX1305" s="21"/>
      <c r="GY1305" s="21"/>
      <c r="GZ1305" s="21"/>
      <c r="HA1305" s="21"/>
      <c r="HB1305" s="21"/>
      <c r="HC1305" s="21"/>
      <c r="HD1305" s="21"/>
      <c r="HE1305" s="21"/>
      <c r="HF1305" s="21"/>
      <c r="HG1305" s="21"/>
      <c r="HH1305" s="21"/>
      <c r="HI1305" s="21"/>
      <c r="HJ1305" s="21"/>
      <c r="HK1305" s="21"/>
      <c r="HL1305" s="21"/>
      <c r="HM1305" s="21"/>
      <c r="HN1305" s="21"/>
      <c r="HO1305" s="21"/>
      <c r="HP1305" s="21"/>
      <c r="HQ1305" s="21"/>
      <c r="HR1305" s="21"/>
      <c r="HS1305" s="21"/>
      <c r="HT1305" s="21"/>
      <c r="HU1305" s="21"/>
      <c r="HV1305" s="21"/>
      <c r="HW1305" s="21"/>
      <c r="HX1305" s="21"/>
      <c r="HY1305" s="21"/>
      <c r="HZ1305" s="21"/>
      <c r="IA1305" s="21"/>
      <c r="IB1305" s="21"/>
      <c r="IC1305" s="21"/>
      <c r="ID1305" s="21"/>
      <c r="IE1305" s="21"/>
      <c r="IF1305" s="21"/>
      <c r="IG1305" s="21"/>
      <c r="IH1305" s="21"/>
      <c r="II1305" s="21"/>
      <c r="IJ1305" s="21"/>
      <c r="IK1305" s="21"/>
      <c r="IL1305" s="21"/>
      <c r="IM1305" s="21"/>
      <c r="IN1305" s="21"/>
      <c r="IO1305" s="21"/>
      <c r="IP1305" s="21"/>
      <c r="IQ1305" s="21"/>
      <c r="IR1305" s="21"/>
      <c r="IS1305" s="21"/>
      <c r="IT1305" s="21"/>
      <c r="IU1305" s="21"/>
      <c r="IV1305" s="21"/>
      <c r="IW1305" s="21"/>
      <c r="IX1305" s="21"/>
      <c r="IY1305" s="21"/>
      <c r="IZ1305" s="21"/>
      <c r="JA1305" s="21"/>
      <c r="JB1305" s="21"/>
      <c r="JC1305" s="21"/>
      <c r="JD1305" s="21"/>
      <c r="JE1305" s="21"/>
      <c r="JF1305" s="21"/>
      <c r="JG1305" s="28"/>
      <c r="JH1305" s="21"/>
      <c r="JI1305" s="21"/>
      <c r="JJ1305" s="21"/>
      <c r="JK1305" s="21"/>
      <c r="JL1305" s="21"/>
      <c r="JM1305" s="21"/>
      <c r="JN1305" s="21"/>
      <c r="JO1305" s="21"/>
      <c r="JP1305" s="21"/>
      <c r="JQ1305" s="21"/>
      <c r="JR1305" s="21"/>
      <c r="JS1305" s="21"/>
      <c r="JT1305" s="21"/>
      <c r="JU1305" s="21"/>
      <c r="JV1305" s="21"/>
      <c r="JW1305" s="21"/>
      <c r="JX1305" s="21"/>
      <c r="JY1305" s="21"/>
      <c r="JZ1305" s="21"/>
      <c r="KA1305" s="21"/>
      <c r="KB1305" s="28"/>
    </row>
    <row r="1306" spans="2:288" ht="15" customHeight="1" x14ac:dyDescent="0.25">
      <c r="B1306" s="1590" t="s">
        <v>306</v>
      </c>
      <c r="C1306" s="1588" t="str">
        <v/>
      </c>
      <c r="D1306" s="1588" t="str">
        <v/>
      </c>
      <c r="E1306" s="1588" t="str">
        <v/>
      </c>
      <c r="F1306" s="1588" t="str">
        <v/>
      </c>
      <c r="G1306" s="1588" t="str">
        <v/>
      </c>
      <c r="H1306" s="21"/>
      <c r="I1306" s="21"/>
      <c r="J1306" s="21"/>
      <c r="K1306" s="21"/>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8"/>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8"/>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c r="GI1306" s="21"/>
      <c r="GJ1306" s="21"/>
      <c r="GK1306" s="21"/>
      <c r="GL1306" s="21"/>
      <c r="GM1306" s="21"/>
      <c r="GN1306" s="21"/>
      <c r="GO1306" s="21"/>
      <c r="GP1306" s="21"/>
      <c r="GQ1306" s="21"/>
      <c r="GR1306" s="21"/>
      <c r="GS1306" s="21"/>
      <c r="GT1306" s="21"/>
      <c r="GU1306" s="21"/>
      <c r="GV1306" s="21"/>
      <c r="GW1306" s="21"/>
      <c r="GX1306" s="21"/>
      <c r="GY1306" s="21"/>
      <c r="GZ1306" s="21"/>
      <c r="HA1306" s="21"/>
      <c r="HB1306" s="21"/>
      <c r="HC1306" s="21"/>
      <c r="HD1306" s="21"/>
      <c r="HE1306" s="21"/>
      <c r="HF1306" s="21"/>
      <c r="HG1306" s="21"/>
      <c r="HH1306" s="21"/>
      <c r="HI1306" s="21"/>
      <c r="HJ1306" s="21"/>
      <c r="HK1306" s="21"/>
      <c r="HL1306" s="21"/>
      <c r="HM1306" s="21"/>
      <c r="HN1306" s="21"/>
      <c r="HO1306" s="21"/>
      <c r="HP1306" s="21"/>
      <c r="HQ1306" s="21"/>
      <c r="HR1306" s="21"/>
      <c r="HS1306" s="21"/>
      <c r="HT1306" s="21"/>
      <c r="HU1306" s="21"/>
      <c r="HV1306" s="21"/>
      <c r="HW1306" s="21"/>
      <c r="HX1306" s="21"/>
      <c r="HY1306" s="21"/>
      <c r="HZ1306" s="21"/>
      <c r="IA1306" s="21"/>
      <c r="IB1306" s="21"/>
      <c r="IC1306" s="21"/>
      <c r="ID1306" s="21"/>
      <c r="IE1306" s="21"/>
      <c r="IF1306" s="21"/>
      <c r="IG1306" s="21"/>
      <c r="IH1306" s="21"/>
      <c r="II1306" s="21"/>
      <c r="IJ1306" s="21"/>
      <c r="IK1306" s="21"/>
      <c r="IL1306" s="21"/>
      <c r="IM1306" s="21"/>
      <c r="IN1306" s="21"/>
      <c r="IO1306" s="21"/>
      <c r="IP1306" s="21"/>
      <c r="IQ1306" s="21"/>
      <c r="IR1306" s="21"/>
      <c r="IS1306" s="21"/>
      <c r="IT1306" s="21"/>
      <c r="IU1306" s="21"/>
      <c r="IV1306" s="21"/>
      <c r="IW1306" s="21"/>
      <c r="IX1306" s="21"/>
      <c r="IY1306" s="21"/>
      <c r="IZ1306" s="21"/>
      <c r="JA1306" s="21"/>
      <c r="JB1306" s="21"/>
      <c r="JC1306" s="21"/>
      <c r="JD1306" s="21"/>
      <c r="JE1306" s="21"/>
      <c r="JF1306" s="21"/>
      <c r="JG1306" s="28"/>
      <c r="JH1306" s="21"/>
      <c r="JI1306" s="21"/>
      <c r="JJ1306" s="21"/>
      <c r="JK1306" s="21"/>
      <c r="JL1306" s="21"/>
      <c r="JM1306" s="21"/>
      <c r="JN1306" s="21"/>
      <c r="JO1306" s="21"/>
      <c r="JP1306" s="21"/>
      <c r="JQ1306" s="21"/>
      <c r="JR1306" s="21"/>
      <c r="JS1306" s="21"/>
      <c r="JT1306" s="21"/>
      <c r="JU1306" s="21"/>
      <c r="JV1306" s="21"/>
      <c r="JW1306" s="21"/>
      <c r="JX1306" s="21"/>
      <c r="JY1306" s="21"/>
      <c r="JZ1306" s="21"/>
      <c r="KA1306" s="21"/>
      <c r="KB1306" s="28"/>
    </row>
    <row r="1307" spans="2:288" ht="15" customHeight="1" x14ac:dyDescent="0.25">
      <c r="B1307" s="1590" t="s">
        <v>307</v>
      </c>
      <c r="C1307" s="1588" t="str">
        <v/>
      </c>
      <c r="D1307" s="1588" t="str">
        <v/>
      </c>
      <c r="E1307" s="1588" t="str">
        <v/>
      </c>
      <c r="F1307" s="1588" t="str">
        <v/>
      </c>
      <c r="G1307" s="1588" t="str">
        <v/>
      </c>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8"/>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8"/>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c r="GI1307" s="21"/>
      <c r="GJ1307" s="21"/>
      <c r="GK1307" s="21"/>
      <c r="GL1307" s="21"/>
      <c r="GM1307" s="21"/>
      <c r="GN1307" s="21"/>
      <c r="GO1307" s="21"/>
      <c r="GP1307" s="21"/>
      <c r="GQ1307" s="21"/>
      <c r="GR1307" s="21"/>
      <c r="GS1307" s="21"/>
      <c r="GT1307" s="21"/>
      <c r="GU1307" s="21"/>
      <c r="GV1307" s="21"/>
      <c r="GW1307" s="21"/>
      <c r="GX1307" s="21"/>
      <c r="GY1307" s="21"/>
      <c r="GZ1307" s="21"/>
      <c r="HA1307" s="21"/>
      <c r="HB1307" s="21"/>
      <c r="HC1307" s="21"/>
      <c r="HD1307" s="21"/>
      <c r="HE1307" s="21"/>
      <c r="HF1307" s="21"/>
      <c r="HG1307" s="21"/>
      <c r="HH1307" s="21"/>
      <c r="HI1307" s="21"/>
      <c r="HJ1307" s="21"/>
      <c r="HK1307" s="21"/>
      <c r="HL1307" s="21"/>
      <c r="HM1307" s="21"/>
      <c r="HN1307" s="21"/>
      <c r="HO1307" s="21"/>
      <c r="HP1307" s="21"/>
      <c r="HQ1307" s="21"/>
      <c r="HR1307" s="21"/>
      <c r="HS1307" s="21"/>
      <c r="HT1307" s="21"/>
      <c r="HU1307" s="21"/>
      <c r="HV1307" s="21"/>
      <c r="HW1307" s="21"/>
      <c r="HX1307" s="21"/>
      <c r="HY1307" s="21"/>
      <c r="HZ1307" s="21"/>
      <c r="IA1307" s="21"/>
      <c r="IB1307" s="21"/>
      <c r="IC1307" s="21"/>
      <c r="ID1307" s="21"/>
      <c r="IE1307" s="21"/>
      <c r="IF1307" s="21"/>
      <c r="IG1307" s="21"/>
      <c r="IH1307" s="21"/>
      <c r="II1307" s="21"/>
      <c r="IJ1307" s="21"/>
      <c r="IK1307" s="21"/>
      <c r="IL1307" s="21"/>
      <c r="IM1307" s="21"/>
      <c r="IN1307" s="21"/>
      <c r="IO1307" s="21"/>
      <c r="IP1307" s="21"/>
      <c r="IQ1307" s="21"/>
      <c r="IR1307" s="21"/>
      <c r="IS1307" s="21"/>
      <c r="IT1307" s="21"/>
      <c r="IU1307" s="21"/>
      <c r="IV1307" s="21"/>
      <c r="IW1307" s="21"/>
      <c r="IX1307" s="21"/>
      <c r="IY1307" s="21"/>
      <c r="IZ1307" s="21"/>
      <c r="JA1307" s="21"/>
      <c r="JB1307" s="21"/>
      <c r="JC1307" s="21"/>
      <c r="JD1307" s="21"/>
      <c r="JE1307" s="21"/>
      <c r="JF1307" s="21"/>
      <c r="JG1307" s="28"/>
      <c r="JH1307" s="21"/>
      <c r="JI1307" s="21"/>
      <c r="JJ1307" s="21"/>
      <c r="JK1307" s="21"/>
      <c r="JL1307" s="21"/>
      <c r="JM1307" s="21"/>
      <c r="JN1307" s="21"/>
      <c r="JO1307" s="21"/>
      <c r="JP1307" s="21"/>
      <c r="JQ1307" s="21"/>
      <c r="JR1307" s="21"/>
      <c r="JS1307" s="21"/>
      <c r="JT1307" s="21"/>
      <c r="JU1307" s="21"/>
      <c r="JV1307" s="21"/>
      <c r="JW1307" s="21"/>
      <c r="JX1307" s="21"/>
      <c r="JY1307" s="21"/>
      <c r="JZ1307" s="21"/>
      <c r="KA1307" s="21"/>
      <c r="KB1307" s="28"/>
    </row>
    <row r="1308" spans="2:288" ht="15" customHeight="1" x14ac:dyDescent="0.25">
      <c r="B1308" s="1590" t="s">
        <v>308</v>
      </c>
      <c r="C1308" s="1588" t="str">
        <v/>
      </c>
      <c r="D1308" s="1588" t="str">
        <v/>
      </c>
      <c r="E1308" s="1588" t="str">
        <v/>
      </c>
      <c r="F1308" s="1588" t="str">
        <v/>
      </c>
      <c r="G1308" s="1588" t="str">
        <v/>
      </c>
      <c r="H1308" s="21"/>
      <c r="I1308" s="21"/>
      <c r="J1308" s="21"/>
      <c r="K1308" s="21"/>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8"/>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8"/>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c r="GI1308" s="21"/>
      <c r="GJ1308" s="21"/>
      <c r="GK1308" s="21"/>
      <c r="GL1308" s="21"/>
      <c r="GM1308" s="21"/>
      <c r="GN1308" s="21"/>
      <c r="GO1308" s="21"/>
      <c r="GP1308" s="21"/>
      <c r="GQ1308" s="21"/>
      <c r="GR1308" s="21"/>
      <c r="GS1308" s="21"/>
      <c r="GT1308" s="21"/>
      <c r="GU1308" s="21"/>
      <c r="GV1308" s="21"/>
      <c r="GW1308" s="21"/>
      <c r="GX1308" s="21"/>
      <c r="GY1308" s="21"/>
      <c r="GZ1308" s="21"/>
      <c r="HA1308" s="21"/>
      <c r="HB1308" s="21"/>
      <c r="HC1308" s="21"/>
      <c r="HD1308" s="21"/>
      <c r="HE1308" s="21"/>
      <c r="HF1308" s="21"/>
      <c r="HG1308" s="21"/>
      <c r="HH1308" s="21"/>
      <c r="HI1308" s="21"/>
      <c r="HJ1308" s="21"/>
      <c r="HK1308" s="21"/>
      <c r="HL1308" s="21"/>
      <c r="HM1308" s="21"/>
      <c r="HN1308" s="21"/>
      <c r="HO1308" s="21"/>
      <c r="HP1308" s="21"/>
      <c r="HQ1308" s="21"/>
      <c r="HR1308" s="21"/>
      <c r="HS1308" s="21"/>
      <c r="HT1308" s="21"/>
      <c r="HU1308" s="21"/>
      <c r="HV1308" s="21"/>
      <c r="HW1308" s="21"/>
      <c r="HX1308" s="21"/>
      <c r="HY1308" s="21"/>
      <c r="HZ1308" s="21"/>
      <c r="IA1308" s="21"/>
      <c r="IB1308" s="21"/>
      <c r="IC1308" s="21"/>
      <c r="ID1308" s="21"/>
      <c r="IE1308" s="21"/>
      <c r="IF1308" s="21"/>
      <c r="IG1308" s="21"/>
      <c r="IH1308" s="21"/>
      <c r="II1308" s="21"/>
      <c r="IJ1308" s="21"/>
      <c r="IK1308" s="21"/>
      <c r="IL1308" s="21"/>
      <c r="IM1308" s="21"/>
      <c r="IN1308" s="21"/>
      <c r="IO1308" s="21"/>
      <c r="IP1308" s="21"/>
      <c r="IQ1308" s="21"/>
      <c r="IR1308" s="21"/>
      <c r="IS1308" s="21"/>
      <c r="IT1308" s="21"/>
      <c r="IU1308" s="21"/>
      <c r="IV1308" s="21"/>
      <c r="IW1308" s="21"/>
      <c r="IX1308" s="21"/>
      <c r="IY1308" s="21"/>
      <c r="IZ1308" s="21"/>
      <c r="JA1308" s="21"/>
      <c r="JB1308" s="21"/>
      <c r="JC1308" s="21"/>
      <c r="JD1308" s="21"/>
      <c r="JE1308" s="21"/>
      <c r="JF1308" s="21"/>
      <c r="JG1308" s="28"/>
      <c r="JH1308" s="21"/>
      <c r="JI1308" s="21"/>
      <c r="JJ1308" s="21"/>
      <c r="JK1308" s="21"/>
      <c r="JL1308" s="21"/>
      <c r="JM1308" s="21"/>
      <c r="JN1308" s="21"/>
      <c r="JO1308" s="21"/>
      <c r="JP1308" s="21"/>
      <c r="JQ1308" s="21"/>
      <c r="JR1308" s="21"/>
      <c r="JS1308" s="21"/>
      <c r="JT1308" s="21"/>
      <c r="JU1308" s="21"/>
      <c r="JV1308" s="21"/>
      <c r="JW1308" s="21"/>
      <c r="JX1308" s="21"/>
      <c r="JY1308" s="21"/>
      <c r="JZ1308" s="21"/>
      <c r="KA1308" s="21"/>
      <c r="KB1308" s="28"/>
    </row>
    <row r="1309" spans="2:288" ht="15" customHeight="1" x14ac:dyDescent="0.25">
      <c r="B1309" s="1590" t="s">
        <v>309</v>
      </c>
      <c r="C1309" s="1588" t="str">
        <v/>
      </c>
      <c r="D1309" s="1588" t="str">
        <v/>
      </c>
      <c r="E1309" s="1588" t="str">
        <v/>
      </c>
      <c r="F1309" s="1588" t="str">
        <v/>
      </c>
      <c r="G1309" s="1588" t="str">
        <v/>
      </c>
      <c r="H1309" s="21"/>
      <c r="I1309" s="21"/>
      <c r="J1309" s="21"/>
      <c r="K1309" s="21"/>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8"/>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8"/>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c r="GI1309" s="21"/>
      <c r="GJ1309" s="21"/>
      <c r="GK1309" s="21"/>
      <c r="GL1309" s="21"/>
      <c r="GM1309" s="21"/>
      <c r="GN1309" s="21"/>
      <c r="GO1309" s="21"/>
      <c r="GP1309" s="21"/>
      <c r="GQ1309" s="21"/>
      <c r="GR1309" s="21"/>
      <c r="GS1309" s="21"/>
      <c r="GT1309" s="21"/>
      <c r="GU1309" s="21"/>
      <c r="GV1309" s="21"/>
      <c r="GW1309" s="21"/>
      <c r="GX1309" s="21"/>
      <c r="GY1309" s="21"/>
      <c r="GZ1309" s="21"/>
      <c r="HA1309" s="21"/>
      <c r="HB1309" s="21"/>
      <c r="HC1309" s="21"/>
      <c r="HD1309" s="21"/>
      <c r="HE1309" s="21"/>
      <c r="HF1309" s="21"/>
      <c r="HG1309" s="21"/>
      <c r="HH1309" s="21"/>
      <c r="HI1309" s="21"/>
      <c r="HJ1309" s="21"/>
      <c r="HK1309" s="21"/>
      <c r="HL1309" s="21"/>
      <c r="HM1309" s="21"/>
      <c r="HN1309" s="21"/>
      <c r="HO1309" s="21"/>
      <c r="HP1309" s="21"/>
      <c r="HQ1309" s="21"/>
      <c r="HR1309" s="21"/>
      <c r="HS1309" s="21"/>
      <c r="HT1309" s="21"/>
      <c r="HU1309" s="21"/>
      <c r="HV1309" s="21"/>
      <c r="HW1309" s="21"/>
      <c r="HX1309" s="21"/>
      <c r="HY1309" s="21"/>
      <c r="HZ1309" s="21"/>
      <c r="IA1309" s="21"/>
      <c r="IB1309" s="21"/>
      <c r="IC1309" s="21"/>
      <c r="ID1309" s="21"/>
      <c r="IE1309" s="21"/>
      <c r="IF1309" s="21"/>
      <c r="IG1309" s="21"/>
      <c r="IH1309" s="21"/>
      <c r="II1309" s="21"/>
      <c r="IJ1309" s="21"/>
      <c r="IK1309" s="21"/>
      <c r="IL1309" s="21"/>
      <c r="IM1309" s="21"/>
      <c r="IN1309" s="21"/>
      <c r="IO1309" s="21"/>
      <c r="IP1309" s="21"/>
      <c r="IQ1309" s="21"/>
      <c r="IR1309" s="21"/>
      <c r="IS1309" s="21"/>
      <c r="IT1309" s="21"/>
      <c r="IU1309" s="21"/>
      <c r="IV1309" s="21"/>
      <c r="IW1309" s="21"/>
      <c r="IX1309" s="21"/>
      <c r="IY1309" s="21"/>
      <c r="IZ1309" s="21"/>
      <c r="JA1309" s="21"/>
      <c r="JB1309" s="21"/>
      <c r="JC1309" s="21"/>
      <c r="JD1309" s="21"/>
      <c r="JE1309" s="21"/>
      <c r="JF1309" s="21"/>
      <c r="JG1309" s="28"/>
      <c r="JH1309" s="21"/>
      <c r="JI1309" s="21"/>
      <c r="JJ1309" s="21"/>
      <c r="JK1309" s="21"/>
      <c r="JL1309" s="21"/>
      <c r="JM1309" s="21"/>
      <c r="JN1309" s="21"/>
      <c r="JO1309" s="21"/>
      <c r="JP1309" s="21"/>
      <c r="JQ1309" s="21"/>
      <c r="JR1309" s="21"/>
      <c r="JS1309" s="21"/>
      <c r="JT1309" s="21"/>
      <c r="JU1309" s="21"/>
      <c r="JV1309" s="21"/>
      <c r="JW1309" s="21"/>
      <c r="JX1309" s="21"/>
      <c r="JY1309" s="21"/>
      <c r="JZ1309" s="21"/>
      <c r="KA1309" s="21"/>
      <c r="KB1309" s="28"/>
    </row>
    <row r="1310" spans="2:288" ht="15" customHeight="1" x14ac:dyDescent="0.25">
      <c r="B1310" s="1590" t="s">
        <v>310</v>
      </c>
      <c r="C1310" s="1588" t="str">
        <v/>
      </c>
      <c r="D1310" s="1588" t="str">
        <v/>
      </c>
      <c r="E1310" s="1588" t="str">
        <v/>
      </c>
      <c r="F1310" s="1588" t="str">
        <v/>
      </c>
      <c r="G1310" s="1588" t="str">
        <v/>
      </c>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8"/>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8"/>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c r="GI1310" s="21"/>
      <c r="GJ1310" s="21"/>
      <c r="GK1310" s="21"/>
      <c r="GL1310" s="21"/>
      <c r="GM1310" s="21"/>
      <c r="GN1310" s="21"/>
      <c r="GO1310" s="21"/>
      <c r="GP1310" s="21"/>
      <c r="GQ1310" s="21"/>
      <c r="GR1310" s="21"/>
      <c r="GS1310" s="21"/>
      <c r="GT1310" s="21"/>
      <c r="GU1310" s="21"/>
      <c r="GV1310" s="21"/>
      <c r="GW1310" s="21"/>
      <c r="GX1310" s="21"/>
      <c r="GY1310" s="21"/>
      <c r="GZ1310" s="21"/>
      <c r="HA1310" s="21"/>
      <c r="HB1310" s="21"/>
      <c r="HC1310" s="21"/>
      <c r="HD1310" s="21"/>
      <c r="HE1310" s="21"/>
      <c r="HF1310" s="21"/>
      <c r="HG1310" s="21"/>
      <c r="HH1310" s="21"/>
      <c r="HI1310" s="21"/>
      <c r="HJ1310" s="21"/>
      <c r="HK1310" s="21"/>
      <c r="HL1310" s="21"/>
      <c r="HM1310" s="21"/>
      <c r="HN1310" s="21"/>
      <c r="HO1310" s="21"/>
      <c r="HP1310" s="21"/>
      <c r="HQ1310" s="21"/>
      <c r="HR1310" s="21"/>
      <c r="HS1310" s="21"/>
      <c r="HT1310" s="21"/>
      <c r="HU1310" s="21"/>
      <c r="HV1310" s="21"/>
      <c r="HW1310" s="21"/>
      <c r="HX1310" s="21"/>
      <c r="HY1310" s="21"/>
      <c r="HZ1310" s="21"/>
      <c r="IA1310" s="21"/>
      <c r="IB1310" s="21"/>
      <c r="IC1310" s="21"/>
      <c r="ID1310" s="21"/>
      <c r="IE1310" s="21"/>
      <c r="IF1310" s="21"/>
      <c r="IG1310" s="21"/>
      <c r="IH1310" s="21"/>
      <c r="II1310" s="21"/>
      <c r="IJ1310" s="21"/>
      <c r="IK1310" s="21"/>
      <c r="IL1310" s="21"/>
      <c r="IM1310" s="21"/>
      <c r="IN1310" s="21"/>
      <c r="IO1310" s="21"/>
      <c r="IP1310" s="21"/>
      <c r="IQ1310" s="21"/>
      <c r="IR1310" s="21"/>
      <c r="IS1310" s="21"/>
      <c r="IT1310" s="21"/>
      <c r="IU1310" s="21"/>
      <c r="IV1310" s="21"/>
      <c r="IW1310" s="21"/>
      <c r="IX1310" s="21"/>
      <c r="IY1310" s="21"/>
      <c r="IZ1310" s="21"/>
      <c r="JA1310" s="21"/>
      <c r="JB1310" s="21"/>
      <c r="JC1310" s="21"/>
      <c r="JD1310" s="21"/>
      <c r="JE1310" s="21"/>
      <c r="JF1310" s="21"/>
      <c r="JG1310" s="28"/>
      <c r="JH1310" s="21"/>
      <c r="JI1310" s="21"/>
      <c r="JJ1310" s="21"/>
      <c r="JK1310" s="21"/>
      <c r="JL1310" s="21"/>
      <c r="JM1310" s="21"/>
      <c r="JN1310" s="21"/>
      <c r="JO1310" s="21"/>
      <c r="JP1310" s="21"/>
      <c r="JQ1310" s="21"/>
      <c r="JR1310" s="21"/>
      <c r="JS1310" s="21"/>
      <c r="JT1310" s="21"/>
      <c r="JU1310" s="21"/>
      <c r="JV1310" s="21"/>
      <c r="JW1310" s="21"/>
      <c r="JX1310" s="21"/>
      <c r="JY1310" s="21"/>
      <c r="JZ1310" s="21"/>
      <c r="KA1310" s="21"/>
      <c r="KB1310" s="28"/>
    </row>
    <row r="1311" spans="2:288" ht="15" customHeight="1" x14ac:dyDescent="0.25">
      <c r="B1311" s="1590" t="s">
        <v>311</v>
      </c>
      <c r="C1311" s="1588" t="str">
        <v/>
      </c>
      <c r="D1311" s="1588" t="str">
        <v/>
      </c>
      <c r="E1311" s="1588" t="str">
        <v/>
      </c>
      <c r="F1311" s="1588" t="str">
        <v/>
      </c>
      <c r="G1311" s="1588" t="str">
        <v/>
      </c>
      <c r="H1311" s="21"/>
      <c r="I1311" s="21"/>
      <c r="J1311" s="21"/>
      <c r="K1311" s="21"/>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8"/>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8"/>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c r="GI1311" s="21"/>
      <c r="GJ1311" s="21"/>
      <c r="GK1311" s="21"/>
      <c r="GL1311" s="21"/>
      <c r="GM1311" s="21"/>
      <c r="GN1311" s="21"/>
      <c r="GO1311" s="21"/>
      <c r="GP1311" s="21"/>
      <c r="GQ1311" s="21"/>
      <c r="GR1311" s="21"/>
      <c r="GS1311" s="21"/>
      <c r="GT1311" s="21"/>
      <c r="GU1311" s="21"/>
      <c r="GV1311" s="21"/>
      <c r="GW1311" s="21"/>
      <c r="GX1311" s="21"/>
      <c r="GY1311" s="21"/>
      <c r="GZ1311" s="21"/>
      <c r="HA1311" s="21"/>
      <c r="HB1311" s="21"/>
      <c r="HC1311" s="21"/>
      <c r="HD1311" s="21"/>
      <c r="HE1311" s="21"/>
      <c r="HF1311" s="21"/>
      <c r="HG1311" s="21"/>
      <c r="HH1311" s="21"/>
      <c r="HI1311" s="21"/>
      <c r="HJ1311" s="21"/>
      <c r="HK1311" s="21"/>
      <c r="HL1311" s="21"/>
      <c r="HM1311" s="21"/>
      <c r="HN1311" s="21"/>
      <c r="HO1311" s="21"/>
      <c r="HP1311" s="21"/>
      <c r="HQ1311" s="21"/>
      <c r="HR1311" s="21"/>
      <c r="HS1311" s="21"/>
      <c r="HT1311" s="21"/>
      <c r="HU1311" s="21"/>
      <c r="HV1311" s="21"/>
      <c r="HW1311" s="21"/>
      <c r="HX1311" s="21"/>
      <c r="HY1311" s="21"/>
      <c r="HZ1311" s="21"/>
      <c r="IA1311" s="21"/>
      <c r="IB1311" s="21"/>
      <c r="IC1311" s="21"/>
      <c r="ID1311" s="21"/>
      <c r="IE1311" s="21"/>
      <c r="IF1311" s="21"/>
      <c r="IG1311" s="21"/>
      <c r="IH1311" s="21"/>
      <c r="II1311" s="21"/>
      <c r="IJ1311" s="21"/>
      <c r="IK1311" s="21"/>
      <c r="IL1311" s="21"/>
      <c r="IM1311" s="21"/>
      <c r="IN1311" s="21"/>
      <c r="IO1311" s="21"/>
      <c r="IP1311" s="21"/>
      <c r="IQ1311" s="21"/>
      <c r="IR1311" s="21"/>
      <c r="IS1311" s="21"/>
      <c r="IT1311" s="21"/>
      <c r="IU1311" s="21"/>
      <c r="IV1311" s="21"/>
      <c r="IW1311" s="21"/>
      <c r="IX1311" s="21"/>
      <c r="IY1311" s="21"/>
      <c r="IZ1311" s="21"/>
      <c r="JA1311" s="21"/>
      <c r="JB1311" s="21"/>
      <c r="JC1311" s="21"/>
      <c r="JD1311" s="21"/>
      <c r="JE1311" s="21"/>
      <c r="JF1311" s="21"/>
      <c r="JG1311" s="28"/>
      <c r="JH1311" s="21"/>
      <c r="JI1311" s="21"/>
      <c r="JJ1311" s="21"/>
      <c r="JK1311" s="21"/>
      <c r="JL1311" s="21"/>
      <c r="JM1311" s="21"/>
      <c r="JN1311" s="21"/>
      <c r="JO1311" s="21"/>
      <c r="JP1311" s="21"/>
      <c r="JQ1311" s="21"/>
      <c r="JR1311" s="21"/>
      <c r="JS1311" s="21"/>
      <c r="JT1311" s="21"/>
      <c r="JU1311" s="21"/>
      <c r="JV1311" s="21"/>
      <c r="JW1311" s="21"/>
      <c r="JX1311" s="21"/>
      <c r="JY1311" s="21"/>
      <c r="JZ1311" s="21"/>
      <c r="KA1311" s="21"/>
      <c r="KB1311" s="28"/>
    </row>
    <row r="1312" spans="2:288" ht="15" customHeight="1" x14ac:dyDescent="0.25">
      <c r="B1312" s="1590" t="s">
        <v>312</v>
      </c>
      <c r="C1312" s="1588" t="str">
        <v/>
      </c>
      <c r="D1312" s="1588" t="str">
        <v/>
      </c>
      <c r="E1312" s="1588" t="str">
        <v/>
      </c>
      <c r="F1312" s="1588" t="str">
        <v/>
      </c>
      <c r="G1312" s="1588" t="str">
        <v/>
      </c>
      <c r="H1312" s="21"/>
      <c r="I1312" s="21"/>
      <c r="J1312" s="21"/>
      <c r="K1312" s="21"/>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8"/>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8"/>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c r="GI1312" s="21"/>
      <c r="GJ1312" s="21"/>
      <c r="GK1312" s="21"/>
      <c r="GL1312" s="21"/>
      <c r="GM1312" s="21"/>
      <c r="GN1312" s="21"/>
      <c r="GO1312" s="21"/>
      <c r="GP1312" s="21"/>
      <c r="GQ1312" s="21"/>
      <c r="GR1312" s="21"/>
      <c r="GS1312" s="21"/>
      <c r="GT1312" s="21"/>
      <c r="GU1312" s="21"/>
      <c r="GV1312" s="21"/>
      <c r="GW1312" s="21"/>
      <c r="GX1312" s="21"/>
      <c r="GY1312" s="21"/>
      <c r="GZ1312" s="21"/>
      <c r="HA1312" s="21"/>
      <c r="HB1312" s="21"/>
      <c r="HC1312" s="21"/>
      <c r="HD1312" s="21"/>
      <c r="HE1312" s="21"/>
      <c r="HF1312" s="21"/>
      <c r="HG1312" s="21"/>
      <c r="HH1312" s="21"/>
      <c r="HI1312" s="21"/>
      <c r="HJ1312" s="21"/>
      <c r="HK1312" s="21"/>
      <c r="HL1312" s="21"/>
      <c r="HM1312" s="21"/>
      <c r="HN1312" s="21"/>
      <c r="HO1312" s="21"/>
      <c r="HP1312" s="21"/>
      <c r="HQ1312" s="21"/>
      <c r="HR1312" s="21"/>
      <c r="HS1312" s="21"/>
      <c r="HT1312" s="21"/>
      <c r="HU1312" s="21"/>
      <c r="HV1312" s="21"/>
      <c r="HW1312" s="21"/>
      <c r="HX1312" s="21"/>
      <c r="HY1312" s="21"/>
      <c r="HZ1312" s="21"/>
      <c r="IA1312" s="21"/>
      <c r="IB1312" s="21"/>
      <c r="IC1312" s="21"/>
      <c r="ID1312" s="21"/>
      <c r="IE1312" s="21"/>
      <c r="IF1312" s="21"/>
      <c r="IG1312" s="21"/>
      <c r="IH1312" s="21"/>
      <c r="II1312" s="21"/>
      <c r="IJ1312" s="21"/>
      <c r="IK1312" s="21"/>
      <c r="IL1312" s="21"/>
      <c r="IM1312" s="21"/>
      <c r="IN1312" s="21"/>
      <c r="IO1312" s="21"/>
      <c r="IP1312" s="21"/>
      <c r="IQ1312" s="21"/>
      <c r="IR1312" s="21"/>
      <c r="IS1312" s="21"/>
      <c r="IT1312" s="21"/>
      <c r="IU1312" s="21"/>
      <c r="IV1312" s="21"/>
      <c r="IW1312" s="21"/>
      <c r="IX1312" s="21"/>
      <c r="IY1312" s="21"/>
      <c r="IZ1312" s="21"/>
      <c r="JA1312" s="21"/>
      <c r="JB1312" s="21"/>
      <c r="JC1312" s="21"/>
      <c r="JD1312" s="21"/>
      <c r="JE1312" s="21"/>
      <c r="JF1312" s="21"/>
      <c r="JG1312" s="28"/>
      <c r="JH1312" s="21"/>
      <c r="JI1312" s="21"/>
      <c r="JJ1312" s="21"/>
      <c r="JK1312" s="21"/>
      <c r="JL1312" s="21"/>
      <c r="JM1312" s="21"/>
      <c r="JN1312" s="21"/>
      <c r="JO1312" s="21"/>
      <c r="JP1312" s="21"/>
      <c r="JQ1312" s="21"/>
      <c r="JR1312" s="21"/>
      <c r="JS1312" s="21"/>
      <c r="JT1312" s="21"/>
      <c r="JU1312" s="21"/>
      <c r="JV1312" s="21"/>
      <c r="JW1312" s="21"/>
      <c r="JX1312" s="21"/>
      <c r="JY1312" s="21"/>
      <c r="JZ1312" s="21"/>
      <c r="KA1312" s="21"/>
      <c r="KB1312" s="28"/>
    </row>
    <row r="1313" spans="2:288" ht="15" customHeight="1" x14ac:dyDescent="0.25">
      <c r="B1313" s="1590" t="s">
        <v>313</v>
      </c>
      <c r="C1313" s="1588" t="str">
        <v/>
      </c>
      <c r="D1313" s="1588" t="str">
        <v/>
      </c>
      <c r="E1313" s="1588" t="str">
        <v/>
      </c>
      <c r="F1313" s="1588" t="str">
        <v/>
      </c>
      <c r="G1313" s="1588" t="str">
        <v/>
      </c>
      <c r="H1313" s="21"/>
      <c r="I1313" s="21"/>
      <c r="J1313" s="21"/>
      <c r="K1313" s="21"/>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8"/>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8"/>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c r="GI1313" s="21"/>
      <c r="GJ1313" s="21"/>
      <c r="GK1313" s="21"/>
      <c r="GL1313" s="21"/>
      <c r="GM1313" s="21"/>
      <c r="GN1313" s="21"/>
      <c r="GO1313" s="21"/>
      <c r="GP1313" s="21"/>
      <c r="GQ1313" s="21"/>
      <c r="GR1313" s="21"/>
      <c r="GS1313" s="21"/>
      <c r="GT1313" s="21"/>
      <c r="GU1313" s="21"/>
      <c r="GV1313" s="21"/>
      <c r="GW1313" s="21"/>
      <c r="GX1313" s="21"/>
      <c r="GY1313" s="21"/>
      <c r="GZ1313" s="21"/>
      <c r="HA1313" s="21"/>
      <c r="HB1313" s="21"/>
      <c r="HC1313" s="21"/>
      <c r="HD1313" s="21"/>
      <c r="HE1313" s="21"/>
      <c r="HF1313" s="21"/>
      <c r="HG1313" s="21"/>
      <c r="HH1313" s="21"/>
      <c r="HI1313" s="21"/>
      <c r="HJ1313" s="21"/>
      <c r="HK1313" s="21"/>
      <c r="HL1313" s="21"/>
      <c r="HM1313" s="21"/>
      <c r="HN1313" s="21"/>
      <c r="HO1313" s="21"/>
      <c r="HP1313" s="21"/>
      <c r="HQ1313" s="21"/>
      <c r="HR1313" s="21"/>
      <c r="HS1313" s="21"/>
      <c r="HT1313" s="21"/>
      <c r="HU1313" s="21"/>
      <c r="HV1313" s="21"/>
      <c r="HW1313" s="21"/>
      <c r="HX1313" s="21"/>
      <c r="HY1313" s="21"/>
      <c r="HZ1313" s="21"/>
      <c r="IA1313" s="21"/>
      <c r="IB1313" s="21"/>
      <c r="IC1313" s="21"/>
      <c r="ID1313" s="21"/>
      <c r="IE1313" s="21"/>
      <c r="IF1313" s="21"/>
      <c r="IG1313" s="21"/>
      <c r="IH1313" s="21"/>
      <c r="II1313" s="21"/>
      <c r="IJ1313" s="21"/>
      <c r="IK1313" s="21"/>
      <c r="IL1313" s="21"/>
      <c r="IM1313" s="21"/>
      <c r="IN1313" s="21"/>
      <c r="IO1313" s="21"/>
      <c r="IP1313" s="21"/>
      <c r="IQ1313" s="21"/>
      <c r="IR1313" s="21"/>
      <c r="IS1313" s="21"/>
      <c r="IT1313" s="21"/>
      <c r="IU1313" s="21"/>
      <c r="IV1313" s="21"/>
      <c r="IW1313" s="21"/>
      <c r="IX1313" s="21"/>
      <c r="IY1313" s="21"/>
      <c r="IZ1313" s="21"/>
      <c r="JA1313" s="21"/>
      <c r="JB1313" s="21"/>
      <c r="JC1313" s="21"/>
      <c r="JD1313" s="21"/>
      <c r="JE1313" s="21"/>
      <c r="JF1313" s="21"/>
      <c r="JG1313" s="28"/>
      <c r="JH1313" s="21"/>
      <c r="JI1313" s="21"/>
      <c r="JJ1313" s="21"/>
      <c r="JK1313" s="21"/>
      <c r="JL1313" s="21"/>
      <c r="JM1313" s="21"/>
      <c r="JN1313" s="21"/>
      <c r="JO1313" s="21"/>
      <c r="JP1313" s="21"/>
      <c r="JQ1313" s="21"/>
      <c r="JR1313" s="21"/>
      <c r="JS1313" s="21"/>
      <c r="JT1313" s="21"/>
      <c r="JU1313" s="21"/>
      <c r="JV1313" s="21"/>
      <c r="JW1313" s="21"/>
      <c r="JX1313" s="21"/>
      <c r="JY1313" s="21"/>
      <c r="JZ1313" s="21"/>
      <c r="KA1313" s="21"/>
      <c r="KB1313" s="28"/>
    </row>
    <row r="1314" spans="2:288" ht="15" customHeight="1" x14ac:dyDescent="0.25">
      <c r="B1314" s="1590" t="s">
        <v>314</v>
      </c>
      <c r="C1314" s="1588" t="str">
        <v/>
      </c>
      <c r="D1314" s="1588" t="str">
        <v/>
      </c>
      <c r="E1314" s="1588" t="str">
        <v/>
      </c>
      <c r="F1314" s="1588" t="str">
        <v/>
      </c>
      <c r="G1314" s="1588" t="str">
        <v/>
      </c>
      <c r="H1314" s="21"/>
      <c r="I1314" s="21"/>
      <c r="J1314" s="21"/>
      <c r="K1314" s="21"/>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8"/>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8"/>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c r="GI1314" s="21"/>
      <c r="GJ1314" s="21"/>
      <c r="GK1314" s="21"/>
      <c r="GL1314" s="21"/>
      <c r="GM1314" s="21"/>
      <c r="GN1314" s="21"/>
      <c r="GO1314" s="21"/>
      <c r="GP1314" s="21"/>
      <c r="GQ1314" s="21"/>
      <c r="GR1314" s="21"/>
      <c r="GS1314" s="21"/>
      <c r="GT1314" s="21"/>
      <c r="GU1314" s="21"/>
      <c r="GV1314" s="21"/>
      <c r="GW1314" s="21"/>
      <c r="GX1314" s="21"/>
      <c r="GY1314" s="21"/>
      <c r="GZ1314" s="21"/>
      <c r="HA1314" s="21"/>
      <c r="HB1314" s="21"/>
      <c r="HC1314" s="21"/>
      <c r="HD1314" s="21"/>
      <c r="HE1314" s="21"/>
      <c r="HF1314" s="21"/>
      <c r="HG1314" s="21"/>
      <c r="HH1314" s="21"/>
      <c r="HI1314" s="21"/>
      <c r="HJ1314" s="21"/>
      <c r="HK1314" s="21"/>
      <c r="HL1314" s="21"/>
      <c r="HM1314" s="21"/>
      <c r="HN1314" s="21"/>
      <c r="HO1314" s="21"/>
      <c r="HP1314" s="21"/>
      <c r="HQ1314" s="21"/>
      <c r="HR1314" s="21"/>
      <c r="HS1314" s="21"/>
      <c r="HT1314" s="21"/>
      <c r="HU1314" s="21"/>
      <c r="HV1314" s="21"/>
      <c r="HW1314" s="21"/>
      <c r="HX1314" s="21"/>
      <c r="HY1314" s="21"/>
      <c r="HZ1314" s="21"/>
      <c r="IA1314" s="21"/>
      <c r="IB1314" s="21"/>
      <c r="IC1314" s="21"/>
      <c r="ID1314" s="21"/>
      <c r="IE1314" s="21"/>
      <c r="IF1314" s="21"/>
      <c r="IG1314" s="21"/>
      <c r="IH1314" s="21"/>
      <c r="II1314" s="21"/>
      <c r="IJ1314" s="21"/>
      <c r="IK1314" s="21"/>
      <c r="IL1314" s="21"/>
      <c r="IM1314" s="21"/>
      <c r="IN1314" s="21"/>
      <c r="IO1314" s="21"/>
      <c r="IP1314" s="21"/>
      <c r="IQ1314" s="21"/>
      <c r="IR1314" s="21"/>
      <c r="IS1314" s="21"/>
      <c r="IT1314" s="21"/>
      <c r="IU1314" s="21"/>
      <c r="IV1314" s="21"/>
      <c r="IW1314" s="21"/>
      <c r="IX1314" s="21"/>
      <c r="IY1314" s="21"/>
      <c r="IZ1314" s="21"/>
      <c r="JA1314" s="21"/>
      <c r="JB1314" s="21"/>
      <c r="JC1314" s="21"/>
      <c r="JD1314" s="21"/>
      <c r="JE1314" s="21"/>
      <c r="JF1314" s="21"/>
      <c r="JG1314" s="28"/>
      <c r="JH1314" s="21"/>
      <c r="JI1314" s="21"/>
      <c r="JJ1314" s="21"/>
      <c r="JK1314" s="21"/>
      <c r="JL1314" s="21"/>
      <c r="JM1314" s="21"/>
      <c r="JN1314" s="21"/>
      <c r="JO1314" s="21"/>
      <c r="JP1314" s="21"/>
      <c r="JQ1314" s="21"/>
      <c r="JR1314" s="21"/>
      <c r="JS1314" s="21"/>
      <c r="JT1314" s="21"/>
      <c r="JU1314" s="21"/>
      <c r="JV1314" s="21"/>
      <c r="JW1314" s="21"/>
      <c r="JX1314" s="21"/>
      <c r="JY1314" s="21"/>
      <c r="JZ1314" s="21"/>
      <c r="KA1314" s="21"/>
      <c r="KB1314" s="28"/>
    </row>
    <row r="1315" spans="2:288" ht="15" customHeight="1" x14ac:dyDescent="0.25">
      <c r="B1315" s="1590" t="s">
        <v>315</v>
      </c>
      <c r="C1315" s="1588" t="str">
        <v/>
      </c>
      <c r="D1315" s="1588" t="str">
        <v/>
      </c>
      <c r="E1315" s="1588" t="str">
        <v/>
      </c>
      <c r="F1315" s="1588" t="str">
        <v/>
      </c>
      <c r="G1315" s="1588" t="str">
        <v/>
      </c>
      <c r="H1315" s="21"/>
      <c r="I1315" s="21"/>
      <c r="J1315" s="21"/>
      <c r="K1315" s="21"/>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8"/>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8"/>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c r="GI1315" s="21"/>
      <c r="GJ1315" s="21"/>
      <c r="GK1315" s="21"/>
      <c r="GL1315" s="21"/>
      <c r="GM1315" s="21"/>
      <c r="GN1315" s="21"/>
      <c r="GO1315" s="21"/>
      <c r="GP1315" s="21"/>
      <c r="GQ1315" s="21"/>
      <c r="GR1315" s="21"/>
      <c r="GS1315" s="21"/>
      <c r="GT1315" s="21"/>
      <c r="GU1315" s="21"/>
      <c r="GV1315" s="21"/>
      <c r="GW1315" s="21"/>
      <c r="GX1315" s="21"/>
      <c r="GY1315" s="21"/>
      <c r="GZ1315" s="21"/>
      <c r="HA1315" s="21"/>
      <c r="HB1315" s="21"/>
      <c r="HC1315" s="21"/>
      <c r="HD1315" s="21"/>
      <c r="HE1315" s="21"/>
      <c r="HF1315" s="21"/>
      <c r="HG1315" s="21"/>
      <c r="HH1315" s="21"/>
      <c r="HI1315" s="21"/>
      <c r="HJ1315" s="21"/>
      <c r="HK1315" s="21"/>
      <c r="HL1315" s="21"/>
      <c r="HM1315" s="21"/>
      <c r="HN1315" s="21"/>
      <c r="HO1315" s="21"/>
      <c r="HP1315" s="21"/>
      <c r="HQ1315" s="21"/>
      <c r="HR1315" s="21"/>
      <c r="HS1315" s="21"/>
      <c r="HT1315" s="21"/>
      <c r="HU1315" s="21"/>
      <c r="HV1315" s="21"/>
      <c r="HW1315" s="21"/>
      <c r="HX1315" s="21"/>
      <c r="HY1315" s="21"/>
      <c r="HZ1315" s="21"/>
      <c r="IA1315" s="21"/>
      <c r="IB1315" s="21"/>
      <c r="IC1315" s="21"/>
      <c r="ID1315" s="21"/>
      <c r="IE1315" s="21"/>
      <c r="IF1315" s="21"/>
      <c r="IG1315" s="21"/>
      <c r="IH1315" s="21"/>
      <c r="II1315" s="21"/>
      <c r="IJ1315" s="21"/>
      <c r="IK1315" s="21"/>
      <c r="IL1315" s="21"/>
      <c r="IM1315" s="21"/>
      <c r="IN1315" s="21"/>
      <c r="IO1315" s="21"/>
      <c r="IP1315" s="21"/>
      <c r="IQ1315" s="21"/>
      <c r="IR1315" s="21"/>
      <c r="IS1315" s="21"/>
      <c r="IT1315" s="21"/>
      <c r="IU1315" s="21"/>
      <c r="IV1315" s="21"/>
      <c r="IW1315" s="21"/>
      <c r="IX1315" s="21"/>
      <c r="IY1315" s="21"/>
      <c r="IZ1315" s="21"/>
      <c r="JA1315" s="21"/>
      <c r="JB1315" s="21"/>
      <c r="JC1315" s="21"/>
      <c r="JD1315" s="21"/>
      <c r="JE1315" s="21"/>
      <c r="JF1315" s="21"/>
      <c r="JG1315" s="28"/>
      <c r="JH1315" s="21"/>
      <c r="JI1315" s="21"/>
      <c r="JJ1315" s="21"/>
      <c r="JK1315" s="21"/>
      <c r="JL1315" s="21"/>
      <c r="JM1315" s="21"/>
      <c r="JN1315" s="21"/>
      <c r="JO1315" s="21"/>
      <c r="JP1315" s="21"/>
      <c r="JQ1315" s="21"/>
      <c r="JR1315" s="21"/>
      <c r="JS1315" s="21"/>
      <c r="JT1315" s="21"/>
      <c r="JU1315" s="21"/>
      <c r="JV1315" s="21"/>
      <c r="JW1315" s="21"/>
      <c r="JX1315" s="21"/>
      <c r="JY1315" s="21"/>
      <c r="JZ1315" s="21"/>
      <c r="KA1315" s="21"/>
      <c r="KB1315" s="28"/>
    </row>
    <row r="1316" spans="2:288" ht="15" customHeight="1" x14ac:dyDescent="0.25">
      <c r="B1316" s="1590" t="s">
        <v>316</v>
      </c>
      <c r="C1316" s="1588" t="str">
        <v/>
      </c>
      <c r="D1316" s="1588" t="str">
        <v/>
      </c>
      <c r="E1316" s="1588" t="str">
        <v/>
      </c>
      <c r="F1316" s="1588" t="str">
        <v/>
      </c>
      <c r="G1316" s="1588" t="str">
        <v/>
      </c>
      <c r="H1316" s="21"/>
      <c r="I1316" s="21"/>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8"/>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8"/>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c r="GI1316" s="21"/>
      <c r="GJ1316" s="21"/>
      <c r="GK1316" s="21"/>
      <c r="GL1316" s="21"/>
      <c r="GM1316" s="21"/>
      <c r="GN1316" s="21"/>
      <c r="GO1316" s="21"/>
      <c r="GP1316" s="21"/>
      <c r="GQ1316" s="21"/>
      <c r="GR1316" s="21"/>
      <c r="GS1316" s="21"/>
      <c r="GT1316" s="21"/>
      <c r="GU1316" s="21"/>
      <c r="GV1316" s="21"/>
      <c r="GW1316" s="21"/>
      <c r="GX1316" s="21"/>
      <c r="GY1316" s="21"/>
      <c r="GZ1316" s="21"/>
      <c r="HA1316" s="21"/>
      <c r="HB1316" s="21"/>
      <c r="HC1316" s="21"/>
      <c r="HD1316" s="21"/>
      <c r="HE1316" s="21"/>
      <c r="HF1316" s="21"/>
      <c r="HG1316" s="21"/>
      <c r="HH1316" s="21"/>
      <c r="HI1316" s="21"/>
      <c r="HJ1316" s="21"/>
      <c r="HK1316" s="21"/>
      <c r="HL1316" s="21"/>
      <c r="HM1316" s="21"/>
      <c r="HN1316" s="21"/>
      <c r="HO1316" s="21"/>
      <c r="HP1316" s="21"/>
      <c r="HQ1316" s="21"/>
      <c r="HR1316" s="21"/>
      <c r="HS1316" s="21"/>
      <c r="HT1316" s="21"/>
      <c r="HU1316" s="21"/>
      <c r="HV1316" s="21"/>
      <c r="HW1316" s="21"/>
      <c r="HX1316" s="21"/>
      <c r="HY1316" s="21"/>
      <c r="HZ1316" s="21"/>
      <c r="IA1316" s="21"/>
      <c r="IB1316" s="21"/>
      <c r="IC1316" s="21"/>
      <c r="ID1316" s="21"/>
      <c r="IE1316" s="21"/>
      <c r="IF1316" s="21"/>
      <c r="IG1316" s="21"/>
      <c r="IH1316" s="21"/>
      <c r="II1316" s="21"/>
      <c r="IJ1316" s="21"/>
      <c r="IK1316" s="21"/>
      <c r="IL1316" s="21"/>
      <c r="IM1316" s="21"/>
      <c r="IN1316" s="21"/>
      <c r="IO1316" s="21"/>
      <c r="IP1316" s="21"/>
      <c r="IQ1316" s="21"/>
      <c r="IR1316" s="21"/>
      <c r="IS1316" s="21"/>
      <c r="IT1316" s="21"/>
      <c r="IU1316" s="21"/>
      <c r="IV1316" s="21"/>
      <c r="IW1316" s="21"/>
      <c r="IX1316" s="21"/>
      <c r="IY1316" s="21"/>
      <c r="IZ1316" s="21"/>
      <c r="JA1316" s="21"/>
      <c r="JB1316" s="21"/>
      <c r="JC1316" s="21"/>
      <c r="JD1316" s="21"/>
      <c r="JE1316" s="21"/>
      <c r="JF1316" s="21"/>
      <c r="JG1316" s="28"/>
      <c r="JH1316" s="21"/>
      <c r="JI1316" s="21"/>
      <c r="JJ1316" s="21"/>
      <c r="JK1316" s="21"/>
      <c r="JL1316" s="21"/>
      <c r="JM1316" s="21"/>
      <c r="JN1316" s="21"/>
      <c r="JO1316" s="21"/>
      <c r="JP1316" s="21"/>
      <c r="JQ1316" s="21"/>
      <c r="JR1316" s="21"/>
      <c r="JS1316" s="21"/>
      <c r="JT1316" s="21"/>
      <c r="JU1316" s="21"/>
      <c r="JV1316" s="21"/>
      <c r="JW1316" s="21"/>
      <c r="JX1316" s="21"/>
      <c r="JY1316" s="21"/>
      <c r="JZ1316" s="21"/>
      <c r="KA1316" s="21"/>
      <c r="KB1316" s="28"/>
    </row>
    <row r="1317" spans="2:288" ht="15" customHeight="1" x14ac:dyDescent="0.25">
      <c r="B1317" s="1590" t="s">
        <v>317</v>
      </c>
      <c r="C1317" s="1588" t="str">
        <v/>
      </c>
      <c r="D1317" s="1588" t="str">
        <v/>
      </c>
      <c r="E1317" s="1588" t="str">
        <v/>
      </c>
      <c r="F1317" s="1588" t="str">
        <v/>
      </c>
      <c r="G1317" s="1588" t="str">
        <v/>
      </c>
      <c r="H1317" s="21"/>
      <c r="I1317" s="21"/>
      <c r="J1317" s="21"/>
      <c r="K1317" s="21"/>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8"/>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8"/>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c r="GI1317" s="21"/>
      <c r="GJ1317" s="21"/>
      <c r="GK1317" s="21"/>
      <c r="GL1317" s="21"/>
      <c r="GM1317" s="21"/>
      <c r="GN1317" s="21"/>
      <c r="GO1317" s="21"/>
      <c r="GP1317" s="21"/>
      <c r="GQ1317" s="21"/>
      <c r="GR1317" s="21"/>
      <c r="GS1317" s="21"/>
      <c r="GT1317" s="21"/>
      <c r="GU1317" s="21"/>
      <c r="GV1317" s="21"/>
      <c r="GW1317" s="21"/>
      <c r="GX1317" s="21"/>
      <c r="GY1317" s="21"/>
      <c r="GZ1317" s="21"/>
      <c r="HA1317" s="21"/>
      <c r="HB1317" s="21"/>
      <c r="HC1317" s="21"/>
      <c r="HD1317" s="21"/>
      <c r="HE1317" s="21"/>
      <c r="HF1317" s="21"/>
      <c r="HG1317" s="21"/>
      <c r="HH1317" s="21"/>
      <c r="HI1317" s="21"/>
      <c r="HJ1317" s="21"/>
      <c r="HK1317" s="21"/>
      <c r="HL1317" s="21"/>
      <c r="HM1317" s="21"/>
      <c r="HN1317" s="21"/>
      <c r="HO1317" s="21"/>
      <c r="HP1317" s="21"/>
      <c r="HQ1317" s="21"/>
      <c r="HR1317" s="21"/>
      <c r="HS1317" s="21"/>
      <c r="HT1317" s="21"/>
      <c r="HU1317" s="21"/>
      <c r="HV1317" s="21"/>
      <c r="HW1317" s="21"/>
      <c r="HX1317" s="21"/>
      <c r="HY1317" s="21"/>
      <c r="HZ1317" s="21"/>
      <c r="IA1317" s="21"/>
      <c r="IB1317" s="21"/>
      <c r="IC1317" s="21"/>
      <c r="ID1317" s="21"/>
      <c r="IE1317" s="21"/>
      <c r="IF1317" s="21"/>
      <c r="IG1317" s="21"/>
      <c r="IH1317" s="21"/>
      <c r="II1317" s="21"/>
      <c r="IJ1317" s="21"/>
      <c r="IK1317" s="21"/>
      <c r="IL1317" s="21"/>
      <c r="IM1317" s="21"/>
      <c r="IN1317" s="21"/>
      <c r="IO1317" s="21"/>
      <c r="IP1317" s="21"/>
      <c r="IQ1317" s="21"/>
      <c r="IR1317" s="21"/>
      <c r="IS1317" s="21"/>
      <c r="IT1317" s="21"/>
      <c r="IU1317" s="21"/>
      <c r="IV1317" s="21"/>
      <c r="IW1317" s="21"/>
      <c r="IX1317" s="21"/>
      <c r="IY1317" s="21"/>
      <c r="IZ1317" s="21"/>
      <c r="JA1317" s="21"/>
      <c r="JB1317" s="21"/>
      <c r="JC1317" s="21"/>
      <c r="JD1317" s="21"/>
      <c r="JE1317" s="21"/>
      <c r="JF1317" s="21"/>
      <c r="JG1317" s="28"/>
      <c r="JH1317" s="21"/>
      <c r="JI1317" s="21"/>
      <c r="JJ1317" s="21"/>
      <c r="JK1317" s="21"/>
      <c r="JL1317" s="21"/>
      <c r="JM1317" s="21"/>
      <c r="JN1317" s="21"/>
      <c r="JO1317" s="21"/>
      <c r="JP1317" s="21"/>
      <c r="JQ1317" s="21"/>
      <c r="JR1317" s="21"/>
      <c r="JS1317" s="21"/>
      <c r="JT1317" s="21"/>
      <c r="JU1317" s="21"/>
      <c r="JV1317" s="21"/>
      <c r="JW1317" s="21"/>
      <c r="JX1317" s="21"/>
      <c r="JY1317" s="21"/>
      <c r="JZ1317" s="21"/>
      <c r="KA1317" s="21"/>
      <c r="KB1317" s="28"/>
    </row>
    <row r="1318" spans="2:288" ht="15" customHeight="1" x14ac:dyDescent="0.25">
      <c r="B1318" s="1590" t="s">
        <v>318</v>
      </c>
      <c r="C1318" s="1588" t="str">
        <v/>
      </c>
      <c r="D1318" s="1588" t="str">
        <v/>
      </c>
      <c r="E1318" s="1588" t="str">
        <v/>
      </c>
      <c r="F1318" s="1588" t="str">
        <v/>
      </c>
      <c r="G1318" s="1588" t="str">
        <v/>
      </c>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8"/>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8"/>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c r="GI1318" s="21"/>
      <c r="GJ1318" s="21"/>
      <c r="GK1318" s="21"/>
      <c r="GL1318" s="21"/>
      <c r="GM1318" s="21"/>
      <c r="GN1318" s="21"/>
      <c r="GO1318" s="21"/>
      <c r="GP1318" s="21"/>
      <c r="GQ1318" s="21"/>
      <c r="GR1318" s="21"/>
      <c r="GS1318" s="21"/>
      <c r="GT1318" s="21"/>
      <c r="GU1318" s="21"/>
      <c r="GV1318" s="21"/>
      <c r="GW1318" s="21"/>
      <c r="GX1318" s="21"/>
      <c r="GY1318" s="21"/>
      <c r="GZ1318" s="21"/>
      <c r="HA1318" s="21"/>
      <c r="HB1318" s="21"/>
      <c r="HC1318" s="21"/>
      <c r="HD1318" s="21"/>
      <c r="HE1318" s="21"/>
      <c r="HF1318" s="21"/>
      <c r="HG1318" s="21"/>
      <c r="HH1318" s="21"/>
      <c r="HI1318" s="21"/>
      <c r="HJ1318" s="21"/>
      <c r="HK1318" s="21"/>
      <c r="HL1318" s="21"/>
      <c r="HM1318" s="21"/>
      <c r="HN1318" s="21"/>
      <c r="HO1318" s="21"/>
      <c r="HP1318" s="21"/>
      <c r="HQ1318" s="21"/>
      <c r="HR1318" s="21"/>
      <c r="HS1318" s="21"/>
      <c r="HT1318" s="21"/>
      <c r="HU1318" s="21"/>
      <c r="HV1318" s="21"/>
      <c r="HW1318" s="21"/>
      <c r="HX1318" s="21"/>
      <c r="HY1318" s="21"/>
      <c r="HZ1318" s="21"/>
      <c r="IA1318" s="21"/>
      <c r="IB1318" s="21"/>
      <c r="IC1318" s="21"/>
      <c r="ID1318" s="21"/>
      <c r="IE1318" s="21"/>
      <c r="IF1318" s="21"/>
      <c r="IG1318" s="21"/>
      <c r="IH1318" s="21"/>
      <c r="II1318" s="21"/>
      <c r="IJ1318" s="21"/>
      <c r="IK1318" s="21"/>
      <c r="IL1318" s="21"/>
      <c r="IM1318" s="21"/>
      <c r="IN1318" s="21"/>
      <c r="IO1318" s="21"/>
      <c r="IP1318" s="21"/>
      <c r="IQ1318" s="21"/>
      <c r="IR1318" s="21"/>
      <c r="IS1318" s="21"/>
      <c r="IT1318" s="21"/>
      <c r="IU1318" s="21"/>
      <c r="IV1318" s="21"/>
      <c r="IW1318" s="21"/>
      <c r="IX1318" s="21"/>
      <c r="IY1318" s="21"/>
      <c r="IZ1318" s="21"/>
      <c r="JA1318" s="21"/>
      <c r="JB1318" s="21"/>
      <c r="JC1318" s="21"/>
      <c r="JD1318" s="21"/>
      <c r="JE1318" s="21"/>
      <c r="JF1318" s="21"/>
      <c r="JG1318" s="28"/>
      <c r="JH1318" s="21"/>
      <c r="JI1318" s="21"/>
      <c r="JJ1318" s="21"/>
      <c r="JK1318" s="21"/>
      <c r="JL1318" s="21"/>
      <c r="JM1318" s="21"/>
      <c r="JN1318" s="21"/>
      <c r="JO1318" s="21"/>
      <c r="JP1318" s="21"/>
      <c r="JQ1318" s="21"/>
      <c r="JR1318" s="21"/>
      <c r="JS1318" s="21"/>
      <c r="JT1318" s="21"/>
      <c r="JU1318" s="21"/>
      <c r="JV1318" s="21"/>
      <c r="JW1318" s="21"/>
      <c r="JX1318" s="21"/>
      <c r="JY1318" s="21"/>
      <c r="JZ1318" s="21"/>
      <c r="KA1318" s="21"/>
      <c r="KB1318" s="28"/>
    </row>
    <row r="1319" spans="2:288" ht="15" customHeight="1" x14ac:dyDescent="0.25">
      <c r="B1319" s="1590" t="s">
        <v>319</v>
      </c>
      <c r="C1319" s="1588" t="str">
        <v/>
      </c>
      <c r="D1319" s="1588" t="str">
        <v/>
      </c>
      <c r="E1319" s="1588" t="str">
        <v/>
      </c>
      <c r="F1319" s="1588" t="str">
        <v/>
      </c>
      <c r="G1319" s="1588" t="str">
        <v/>
      </c>
      <c r="H1319" s="21"/>
      <c r="I1319" s="21"/>
      <c r="J1319" s="21"/>
      <c r="K1319" s="21"/>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8"/>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8"/>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c r="GI1319" s="21"/>
      <c r="GJ1319" s="21"/>
      <c r="GK1319" s="21"/>
      <c r="GL1319" s="21"/>
      <c r="GM1319" s="21"/>
      <c r="GN1319" s="21"/>
      <c r="GO1319" s="21"/>
      <c r="GP1319" s="21"/>
      <c r="GQ1319" s="21"/>
      <c r="GR1319" s="21"/>
      <c r="GS1319" s="21"/>
      <c r="GT1319" s="21"/>
      <c r="GU1319" s="21"/>
      <c r="GV1319" s="21"/>
      <c r="GW1319" s="21"/>
      <c r="GX1319" s="21"/>
      <c r="GY1319" s="21"/>
      <c r="GZ1319" s="21"/>
      <c r="HA1319" s="21"/>
      <c r="HB1319" s="21"/>
      <c r="HC1319" s="21"/>
      <c r="HD1319" s="21"/>
      <c r="HE1319" s="21"/>
      <c r="HF1319" s="21"/>
      <c r="HG1319" s="21"/>
      <c r="HH1319" s="21"/>
      <c r="HI1319" s="21"/>
      <c r="HJ1319" s="21"/>
      <c r="HK1319" s="21"/>
      <c r="HL1319" s="21"/>
      <c r="HM1319" s="21"/>
      <c r="HN1319" s="21"/>
      <c r="HO1319" s="21"/>
      <c r="HP1319" s="21"/>
      <c r="HQ1319" s="21"/>
      <c r="HR1319" s="21"/>
      <c r="HS1319" s="21"/>
      <c r="HT1319" s="21"/>
      <c r="HU1319" s="21"/>
      <c r="HV1319" s="21"/>
      <c r="HW1319" s="21"/>
      <c r="HX1319" s="21"/>
      <c r="HY1319" s="21"/>
      <c r="HZ1319" s="21"/>
      <c r="IA1319" s="21"/>
      <c r="IB1319" s="21"/>
      <c r="IC1319" s="21"/>
      <c r="ID1319" s="21"/>
      <c r="IE1319" s="21"/>
      <c r="IF1319" s="21"/>
      <c r="IG1319" s="21"/>
      <c r="IH1319" s="21"/>
      <c r="II1319" s="21"/>
      <c r="IJ1319" s="21"/>
      <c r="IK1319" s="21"/>
      <c r="IL1319" s="21"/>
      <c r="IM1319" s="21"/>
      <c r="IN1319" s="21"/>
      <c r="IO1319" s="21"/>
      <c r="IP1319" s="21"/>
      <c r="IQ1319" s="21"/>
      <c r="IR1319" s="21"/>
      <c r="IS1319" s="21"/>
      <c r="IT1319" s="21"/>
      <c r="IU1319" s="21"/>
      <c r="IV1319" s="21"/>
      <c r="IW1319" s="21"/>
      <c r="IX1319" s="21"/>
      <c r="IY1319" s="21"/>
      <c r="IZ1319" s="21"/>
      <c r="JA1319" s="21"/>
      <c r="JB1319" s="21"/>
      <c r="JC1319" s="21"/>
      <c r="JD1319" s="21"/>
      <c r="JE1319" s="21"/>
      <c r="JF1319" s="21"/>
      <c r="JG1319" s="28"/>
      <c r="JH1319" s="21"/>
      <c r="JI1319" s="21"/>
      <c r="JJ1319" s="21"/>
      <c r="JK1319" s="21"/>
      <c r="JL1319" s="21"/>
      <c r="JM1319" s="21"/>
      <c r="JN1319" s="21"/>
      <c r="JO1319" s="21"/>
      <c r="JP1319" s="21"/>
      <c r="JQ1319" s="21"/>
      <c r="JR1319" s="21"/>
      <c r="JS1319" s="21"/>
      <c r="JT1319" s="21"/>
      <c r="JU1319" s="21"/>
      <c r="JV1319" s="21"/>
      <c r="JW1319" s="21"/>
      <c r="JX1319" s="21"/>
      <c r="JY1319" s="21"/>
      <c r="JZ1319" s="21"/>
      <c r="KA1319" s="21"/>
      <c r="KB1319" s="28"/>
    </row>
    <row r="1320" spans="2:288" ht="15" customHeight="1" x14ac:dyDescent="0.25">
      <c r="B1320" s="1590" t="s">
        <v>320</v>
      </c>
      <c r="C1320" s="1588" t="str">
        <v/>
      </c>
      <c r="D1320" s="1588" t="str">
        <v/>
      </c>
      <c r="E1320" s="1588" t="str">
        <v/>
      </c>
      <c r="F1320" s="1588" t="str">
        <v/>
      </c>
      <c r="G1320" s="1588" t="str">
        <v/>
      </c>
      <c r="H1320" s="21"/>
      <c r="I1320" s="21"/>
      <c r="J1320" s="21"/>
      <c r="K1320" s="21"/>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8"/>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8"/>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c r="GI1320" s="21"/>
      <c r="GJ1320" s="21"/>
      <c r="GK1320" s="21"/>
      <c r="GL1320" s="21"/>
      <c r="GM1320" s="21"/>
      <c r="GN1320" s="21"/>
      <c r="GO1320" s="21"/>
      <c r="GP1320" s="21"/>
      <c r="GQ1320" s="21"/>
      <c r="GR1320" s="21"/>
      <c r="GS1320" s="21"/>
      <c r="GT1320" s="21"/>
      <c r="GU1320" s="21"/>
      <c r="GV1320" s="21"/>
      <c r="GW1320" s="21"/>
      <c r="GX1320" s="21"/>
      <c r="GY1320" s="21"/>
      <c r="GZ1320" s="21"/>
      <c r="HA1320" s="21"/>
      <c r="HB1320" s="21"/>
      <c r="HC1320" s="21"/>
      <c r="HD1320" s="21"/>
      <c r="HE1320" s="21"/>
      <c r="HF1320" s="21"/>
      <c r="HG1320" s="21"/>
      <c r="HH1320" s="21"/>
      <c r="HI1320" s="21"/>
      <c r="HJ1320" s="21"/>
      <c r="HK1320" s="21"/>
      <c r="HL1320" s="21"/>
      <c r="HM1320" s="21"/>
      <c r="HN1320" s="21"/>
      <c r="HO1320" s="21"/>
      <c r="HP1320" s="21"/>
      <c r="HQ1320" s="21"/>
      <c r="HR1320" s="21"/>
      <c r="HS1320" s="21"/>
      <c r="HT1320" s="21"/>
      <c r="HU1320" s="21"/>
      <c r="HV1320" s="21"/>
      <c r="HW1320" s="21"/>
      <c r="HX1320" s="21"/>
      <c r="HY1320" s="21"/>
      <c r="HZ1320" s="21"/>
      <c r="IA1320" s="21"/>
      <c r="IB1320" s="21"/>
      <c r="IC1320" s="21"/>
      <c r="ID1320" s="21"/>
      <c r="IE1320" s="21"/>
      <c r="IF1320" s="21"/>
      <c r="IG1320" s="21"/>
      <c r="IH1320" s="21"/>
      <c r="II1320" s="21"/>
      <c r="IJ1320" s="21"/>
      <c r="IK1320" s="21"/>
      <c r="IL1320" s="21"/>
      <c r="IM1320" s="21"/>
      <c r="IN1320" s="21"/>
      <c r="IO1320" s="21"/>
      <c r="IP1320" s="21"/>
      <c r="IQ1320" s="21"/>
      <c r="IR1320" s="21"/>
      <c r="IS1320" s="21"/>
      <c r="IT1320" s="21"/>
      <c r="IU1320" s="21"/>
      <c r="IV1320" s="21"/>
      <c r="IW1320" s="21"/>
      <c r="IX1320" s="21"/>
      <c r="IY1320" s="21"/>
      <c r="IZ1320" s="21"/>
      <c r="JA1320" s="21"/>
      <c r="JB1320" s="21"/>
      <c r="JC1320" s="21"/>
      <c r="JD1320" s="21"/>
      <c r="JE1320" s="21"/>
      <c r="JF1320" s="21"/>
      <c r="JG1320" s="28"/>
      <c r="JH1320" s="21"/>
      <c r="JI1320" s="21"/>
      <c r="JJ1320" s="21"/>
      <c r="JK1320" s="21"/>
      <c r="JL1320" s="21"/>
      <c r="JM1320" s="21"/>
      <c r="JN1320" s="21"/>
      <c r="JO1320" s="21"/>
      <c r="JP1320" s="21"/>
      <c r="JQ1320" s="21"/>
      <c r="JR1320" s="21"/>
      <c r="JS1320" s="21"/>
      <c r="JT1320" s="21"/>
      <c r="JU1320" s="21"/>
      <c r="JV1320" s="21"/>
      <c r="JW1320" s="21"/>
      <c r="JX1320" s="21"/>
      <c r="JY1320" s="21"/>
      <c r="JZ1320" s="21"/>
      <c r="KA1320" s="21"/>
      <c r="KB1320" s="28"/>
    </row>
    <row r="1321" spans="2:288" ht="15" customHeight="1" x14ac:dyDescent="0.25">
      <c r="B1321" s="1590" t="s">
        <v>321</v>
      </c>
      <c r="C1321" s="1588" t="str">
        <v/>
      </c>
      <c r="D1321" s="1588" t="str">
        <v/>
      </c>
      <c r="E1321" s="1588" t="str">
        <v/>
      </c>
      <c r="F1321" s="1588" t="str">
        <v/>
      </c>
      <c r="G1321" s="1588" t="str">
        <v/>
      </c>
      <c r="H1321" s="21"/>
      <c r="I1321" s="21"/>
      <c r="J1321" s="21"/>
      <c r="K1321" s="21"/>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8"/>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8"/>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c r="GI1321" s="21"/>
      <c r="GJ1321" s="21"/>
      <c r="GK1321" s="21"/>
      <c r="GL1321" s="21"/>
      <c r="GM1321" s="21"/>
      <c r="GN1321" s="21"/>
      <c r="GO1321" s="21"/>
      <c r="GP1321" s="21"/>
      <c r="GQ1321" s="21"/>
      <c r="GR1321" s="21"/>
      <c r="GS1321" s="21"/>
      <c r="GT1321" s="21"/>
      <c r="GU1321" s="21"/>
      <c r="GV1321" s="21"/>
      <c r="GW1321" s="21"/>
      <c r="GX1321" s="21"/>
      <c r="GY1321" s="21"/>
      <c r="GZ1321" s="21"/>
      <c r="HA1321" s="21"/>
      <c r="HB1321" s="21"/>
      <c r="HC1321" s="21"/>
      <c r="HD1321" s="21"/>
      <c r="HE1321" s="21"/>
      <c r="HF1321" s="21"/>
      <c r="HG1321" s="21"/>
      <c r="HH1321" s="21"/>
      <c r="HI1321" s="21"/>
      <c r="HJ1321" s="21"/>
      <c r="HK1321" s="21"/>
      <c r="HL1321" s="21"/>
      <c r="HM1321" s="21"/>
      <c r="HN1321" s="21"/>
      <c r="HO1321" s="21"/>
      <c r="HP1321" s="21"/>
      <c r="HQ1321" s="21"/>
      <c r="HR1321" s="21"/>
      <c r="HS1321" s="21"/>
      <c r="HT1321" s="21"/>
      <c r="HU1321" s="21"/>
      <c r="HV1321" s="21"/>
      <c r="HW1321" s="21"/>
      <c r="HX1321" s="21"/>
      <c r="HY1321" s="21"/>
      <c r="HZ1321" s="21"/>
      <c r="IA1321" s="21"/>
      <c r="IB1321" s="21"/>
      <c r="IC1321" s="21"/>
      <c r="ID1321" s="21"/>
      <c r="IE1321" s="21"/>
      <c r="IF1321" s="21"/>
      <c r="IG1321" s="21"/>
      <c r="IH1321" s="21"/>
      <c r="II1321" s="21"/>
      <c r="IJ1321" s="21"/>
      <c r="IK1321" s="21"/>
      <c r="IL1321" s="21"/>
      <c r="IM1321" s="21"/>
      <c r="IN1321" s="21"/>
      <c r="IO1321" s="21"/>
      <c r="IP1321" s="21"/>
      <c r="IQ1321" s="21"/>
      <c r="IR1321" s="21"/>
      <c r="IS1321" s="21"/>
      <c r="IT1321" s="21"/>
      <c r="IU1321" s="21"/>
      <c r="IV1321" s="21"/>
      <c r="IW1321" s="21"/>
      <c r="IX1321" s="21"/>
      <c r="IY1321" s="21"/>
      <c r="IZ1321" s="21"/>
      <c r="JA1321" s="21"/>
      <c r="JB1321" s="21"/>
      <c r="JC1321" s="21"/>
      <c r="JD1321" s="21"/>
      <c r="JE1321" s="21"/>
      <c r="JF1321" s="21"/>
      <c r="JG1321" s="28"/>
      <c r="JH1321" s="21"/>
      <c r="JI1321" s="21"/>
      <c r="JJ1321" s="21"/>
      <c r="JK1321" s="21"/>
      <c r="JL1321" s="21"/>
      <c r="JM1321" s="21"/>
      <c r="JN1321" s="21"/>
      <c r="JO1321" s="21"/>
      <c r="JP1321" s="21"/>
      <c r="JQ1321" s="21"/>
      <c r="JR1321" s="21"/>
      <c r="JS1321" s="21"/>
      <c r="JT1321" s="21"/>
      <c r="JU1321" s="21"/>
      <c r="JV1321" s="21"/>
      <c r="JW1321" s="21"/>
      <c r="JX1321" s="21"/>
      <c r="JY1321" s="21"/>
      <c r="JZ1321" s="21"/>
      <c r="KA1321" s="21"/>
      <c r="KB1321" s="28"/>
    </row>
    <row r="1322" spans="2:288" ht="15" customHeight="1" x14ac:dyDescent="0.25">
      <c r="B1322" s="1590" t="s">
        <v>322</v>
      </c>
      <c r="C1322" s="1588" t="str">
        <v/>
      </c>
      <c r="D1322" s="1588" t="str">
        <v/>
      </c>
      <c r="E1322" s="1588" t="str">
        <v/>
      </c>
      <c r="F1322" s="1588" t="str">
        <v/>
      </c>
      <c r="G1322" s="1588" t="str">
        <v/>
      </c>
      <c r="H1322" s="21"/>
      <c r="I1322" s="21"/>
      <c r="J1322" s="21"/>
      <c r="K1322" s="21"/>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8"/>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8"/>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c r="GI1322" s="21"/>
      <c r="GJ1322" s="21"/>
      <c r="GK1322" s="21"/>
      <c r="GL1322" s="21"/>
      <c r="GM1322" s="21"/>
      <c r="GN1322" s="21"/>
      <c r="GO1322" s="21"/>
      <c r="GP1322" s="21"/>
      <c r="GQ1322" s="21"/>
      <c r="GR1322" s="21"/>
      <c r="GS1322" s="21"/>
      <c r="GT1322" s="21"/>
      <c r="GU1322" s="21"/>
      <c r="GV1322" s="21"/>
      <c r="GW1322" s="21"/>
      <c r="GX1322" s="21"/>
      <c r="GY1322" s="21"/>
      <c r="GZ1322" s="21"/>
      <c r="HA1322" s="21"/>
      <c r="HB1322" s="21"/>
      <c r="HC1322" s="21"/>
      <c r="HD1322" s="21"/>
      <c r="HE1322" s="21"/>
      <c r="HF1322" s="21"/>
      <c r="HG1322" s="21"/>
      <c r="HH1322" s="21"/>
      <c r="HI1322" s="21"/>
      <c r="HJ1322" s="21"/>
      <c r="HK1322" s="21"/>
      <c r="HL1322" s="21"/>
      <c r="HM1322" s="21"/>
      <c r="HN1322" s="21"/>
      <c r="HO1322" s="21"/>
      <c r="HP1322" s="21"/>
      <c r="HQ1322" s="21"/>
      <c r="HR1322" s="21"/>
      <c r="HS1322" s="21"/>
      <c r="HT1322" s="21"/>
      <c r="HU1322" s="21"/>
      <c r="HV1322" s="21"/>
      <c r="HW1322" s="21"/>
      <c r="HX1322" s="21"/>
      <c r="HY1322" s="21"/>
      <c r="HZ1322" s="21"/>
      <c r="IA1322" s="21"/>
      <c r="IB1322" s="21"/>
      <c r="IC1322" s="21"/>
      <c r="ID1322" s="21"/>
      <c r="IE1322" s="21"/>
      <c r="IF1322" s="21"/>
      <c r="IG1322" s="21"/>
      <c r="IH1322" s="21"/>
      <c r="II1322" s="21"/>
      <c r="IJ1322" s="21"/>
      <c r="IK1322" s="21"/>
      <c r="IL1322" s="21"/>
      <c r="IM1322" s="21"/>
      <c r="IN1322" s="21"/>
      <c r="IO1322" s="21"/>
      <c r="IP1322" s="21"/>
      <c r="IQ1322" s="21"/>
      <c r="IR1322" s="21"/>
      <c r="IS1322" s="21"/>
      <c r="IT1322" s="21"/>
      <c r="IU1322" s="21"/>
      <c r="IV1322" s="21"/>
      <c r="IW1322" s="21"/>
      <c r="IX1322" s="21"/>
      <c r="IY1322" s="21"/>
      <c r="IZ1322" s="21"/>
      <c r="JA1322" s="21"/>
      <c r="JB1322" s="21"/>
      <c r="JC1322" s="21"/>
      <c r="JD1322" s="21"/>
      <c r="JE1322" s="21"/>
      <c r="JF1322" s="21"/>
      <c r="JG1322" s="28"/>
      <c r="JH1322" s="21"/>
      <c r="JI1322" s="21"/>
      <c r="JJ1322" s="21"/>
      <c r="JK1322" s="21"/>
      <c r="JL1322" s="21"/>
      <c r="JM1322" s="21"/>
      <c r="JN1322" s="21"/>
      <c r="JO1322" s="21"/>
      <c r="JP1322" s="21"/>
      <c r="JQ1322" s="21"/>
      <c r="JR1322" s="21"/>
      <c r="JS1322" s="21"/>
      <c r="JT1322" s="21"/>
      <c r="JU1322" s="21"/>
      <c r="JV1322" s="21"/>
      <c r="JW1322" s="21"/>
      <c r="JX1322" s="21"/>
      <c r="JY1322" s="21"/>
      <c r="JZ1322" s="21"/>
      <c r="KA1322" s="21"/>
      <c r="KB1322" s="28"/>
    </row>
    <row r="1323" spans="2:288" ht="15" customHeight="1" x14ac:dyDescent="0.25">
      <c r="B1323" s="1590" t="s">
        <v>323</v>
      </c>
      <c r="C1323" s="1588" t="str">
        <v/>
      </c>
      <c r="D1323" s="1588" t="str">
        <v/>
      </c>
      <c r="E1323" s="1588" t="str">
        <v/>
      </c>
      <c r="F1323" s="1588" t="str">
        <v/>
      </c>
      <c r="G1323" s="1588" t="str">
        <v/>
      </c>
      <c r="H1323" s="21"/>
      <c r="I1323" s="21"/>
      <c r="J1323" s="21"/>
      <c r="K1323" s="21"/>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8"/>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8"/>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c r="GI1323" s="21"/>
      <c r="GJ1323" s="21"/>
      <c r="GK1323" s="21"/>
      <c r="GL1323" s="21"/>
      <c r="GM1323" s="21"/>
      <c r="GN1323" s="21"/>
      <c r="GO1323" s="21"/>
      <c r="GP1323" s="21"/>
      <c r="GQ1323" s="21"/>
      <c r="GR1323" s="21"/>
      <c r="GS1323" s="21"/>
      <c r="GT1323" s="21"/>
      <c r="GU1323" s="21"/>
      <c r="GV1323" s="21"/>
      <c r="GW1323" s="21"/>
      <c r="GX1323" s="21"/>
      <c r="GY1323" s="21"/>
      <c r="GZ1323" s="21"/>
      <c r="HA1323" s="21"/>
      <c r="HB1323" s="21"/>
      <c r="HC1323" s="21"/>
      <c r="HD1323" s="21"/>
      <c r="HE1323" s="21"/>
      <c r="HF1323" s="21"/>
      <c r="HG1323" s="21"/>
      <c r="HH1323" s="21"/>
      <c r="HI1323" s="21"/>
      <c r="HJ1323" s="21"/>
      <c r="HK1323" s="21"/>
      <c r="HL1323" s="21"/>
      <c r="HM1323" s="21"/>
      <c r="HN1323" s="21"/>
      <c r="HO1323" s="21"/>
      <c r="HP1323" s="21"/>
      <c r="HQ1323" s="21"/>
      <c r="HR1323" s="21"/>
      <c r="HS1323" s="21"/>
      <c r="HT1323" s="21"/>
      <c r="HU1323" s="21"/>
      <c r="HV1323" s="21"/>
      <c r="HW1323" s="21"/>
      <c r="HX1323" s="21"/>
      <c r="HY1323" s="21"/>
      <c r="HZ1323" s="21"/>
      <c r="IA1323" s="21"/>
      <c r="IB1323" s="21"/>
      <c r="IC1323" s="21"/>
      <c r="ID1323" s="21"/>
      <c r="IE1323" s="21"/>
      <c r="IF1323" s="21"/>
      <c r="IG1323" s="21"/>
      <c r="IH1323" s="21"/>
      <c r="II1323" s="21"/>
      <c r="IJ1323" s="21"/>
      <c r="IK1323" s="21"/>
      <c r="IL1323" s="21"/>
      <c r="IM1323" s="21"/>
      <c r="IN1323" s="21"/>
      <c r="IO1323" s="21"/>
      <c r="IP1323" s="21"/>
      <c r="IQ1323" s="21"/>
      <c r="IR1323" s="21"/>
      <c r="IS1323" s="21"/>
      <c r="IT1323" s="21"/>
      <c r="IU1323" s="21"/>
      <c r="IV1323" s="21"/>
      <c r="IW1323" s="21"/>
      <c r="IX1323" s="21"/>
      <c r="IY1323" s="21"/>
      <c r="IZ1323" s="21"/>
      <c r="JA1323" s="21"/>
      <c r="JB1323" s="21"/>
      <c r="JC1323" s="21"/>
      <c r="JD1323" s="21"/>
      <c r="JE1323" s="21"/>
      <c r="JF1323" s="21"/>
      <c r="JG1323" s="28"/>
      <c r="JH1323" s="21"/>
      <c r="JI1323" s="21"/>
      <c r="JJ1323" s="21"/>
      <c r="JK1323" s="21"/>
      <c r="JL1323" s="21"/>
      <c r="JM1323" s="21"/>
      <c r="JN1323" s="21"/>
      <c r="JO1323" s="21"/>
      <c r="JP1323" s="21"/>
      <c r="JQ1323" s="21"/>
      <c r="JR1323" s="21"/>
      <c r="JS1323" s="21"/>
      <c r="JT1323" s="21"/>
      <c r="JU1323" s="21"/>
      <c r="JV1323" s="21"/>
      <c r="JW1323" s="21"/>
      <c r="JX1323" s="21"/>
      <c r="JY1323" s="21"/>
      <c r="JZ1323" s="21"/>
      <c r="KA1323" s="21"/>
      <c r="KB1323" s="28"/>
    </row>
    <row r="1324" spans="2:288" ht="15" customHeight="1" x14ac:dyDescent="0.25">
      <c r="B1324" s="1590" t="s">
        <v>324</v>
      </c>
      <c r="C1324" s="1588" t="str">
        <v/>
      </c>
      <c r="D1324" s="1588" t="str">
        <v/>
      </c>
      <c r="E1324" s="1588" t="str">
        <v/>
      </c>
      <c r="F1324" s="1588" t="str">
        <v/>
      </c>
      <c r="G1324" s="1588" t="str">
        <v/>
      </c>
      <c r="H1324" s="21"/>
      <c r="I1324" s="21"/>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8"/>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8"/>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c r="GI1324" s="21"/>
      <c r="GJ1324" s="21"/>
      <c r="GK1324" s="21"/>
      <c r="GL1324" s="21"/>
      <c r="GM1324" s="21"/>
      <c r="GN1324" s="21"/>
      <c r="GO1324" s="21"/>
      <c r="GP1324" s="21"/>
      <c r="GQ1324" s="21"/>
      <c r="GR1324" s="21"/>
      <c r="GS1324" s="21"/>
      <c r="GT1324" s="21"/>
      <c r="GU1324" s="21"/>
      <c r="GV1324" s="21"/>
      <c r="GW1324" s="21"/>
      <c r="GX1324" s="21"/>
      <c r="GY1324" s="21"/>
      <c r="GZ1324" s="21"/>
      <c r="HA1324" s="21"/>
      <c r="HB1324" s="21"/>
      <c r="HC1324" s="21"/>
      <c r="HD1324" s="21"/>
      <c r="HE1324" s="21"/>
      <c r="HF1324" s="21"/>
      <c r="HG1324" s="21"/>
      <c r="HH1324" s="21"/>
      <c r="HI1324" s="21"/>
      <c r="HJ1324" s="21"/>
      <c r="HK1324" s="21"/>
      <c r="HL1324" s="21"/>
      <c r="HM1324" s="21"/>
      <c r="HN1324" s="21"/>
      <c r="HO1324" s="21"/>
      <c r="HP1324" s="21"/>
      <c r="HQ1324" s="21"/>
      <c r="HR1324" s="21"/>
      <c r="HS1324" s="21"/>
      <c r="HT1324" s="21"/>
      <c r="HU1324" s="21"/>
      <c r="HV1324" s="21"/>
      <c r="HW1324" s="21"/>
      <c r="HX1324" s="21"/>
      <c r="HY1324" s="21"/>
      <c r="HZ1324" s="21"/>
      <c r="IA1324" s="21"/>
      <c r="IB1324" s="21"/>
      <c r="IC1324" s="21"/>
      <c r="ID1324" s="21"/>
      <c r="IE1324" s="21"/>
      <c r="IF1324" s="21"/>
      <c r="IG1324" s="21"/>
      <c r="IH1324" s="21"/>
      <c r="II1324" s="21"/>
      <c r="IJ1324" s="21"/>
      <c r="IK1324" s="21"/>
      <c r="IL1324" s="21"/>
      <c r="IM1324" s="21"/>
      <c r="IN1324" s="21"/>
      <c r="IO1324" s="21"/>
      <c r="IP1324" s="21"/>
      <c r="IQ1324" s="21"/>
      <c r="IR1324" s="21"/>
      <c r="IS1324" s="21"/>
      <c r="IT1324" s="21"/>
      <c r="IU1324" s="21"/>
      <c r="IV1324" s="21"/>
      <c r="IW1324" s="21"/>
      <c r="IX1324" s="21"/>
      <c r="IY1324" s="21"/>
      <c r="IZ1324" s="21"/>
      <c r="JA1324" s="21"/>
      <c r="JB1324" s="21"/>
      <c r="JC1324" s="21"/>
      <c r="JD1324" s="21"/>
      <c r="JE1324" s="21"/>
      <c r="JF1324" s="21"/>
      <c r="JG1324" s="28"/>
      <c r="JH1324" s="21"/>
      <c r="JI1324" s="21"/>
      <c r="JJ1324" s="21"/>
      <c r="JK1324" s="21"/>
      <c r="JL1324" s="21"/>
      <c r="JM1324" s="21"/>
      <c r="JN1324" s="21"/>
      <c r="JO1324" s="21"/>
      <c r="JP1324" s="21"/>
      <c r="JQ1324" s="21"/>
      <c r="JR1324" s="21"/>
      <c r="JS1324" s="21"/>
      <c r="JT1324" s="21"/>
      <c r="JU1324" s="21"/>
      <c r="JV1324" s="21"/>
      <c r="JW1324" s="21"/>
      <c r="JX1324" s="21"/>
      <c r="JY1324" s="21"/>
      <c r="JZ1324" s="21"/>
      <c r="KA1324" s="21"/>
      <c r="KB1324" s="28"/>
    </row>
    <row r="1325" spans="2:288" ht="15" customHeight="1" x14ac:dyDescent="0.25">
      <c r="B1325" s="1590" t="s">
        <v>325</v>
      </c>
      <c r="C1325" s="1588" t="str">
        <v/>
      </c>
      <c r="D1325" s="1588" t="str">
        <v/>
      </c>
      <c r="E1325" s="1588" t="str">
        <v/>
      </c>
      <c r="F1325" s="1588" t="str">
        <v/>
      </c>
      <c r="G1325" s="1588" t="str">
        <v/>
      </c>
      <c r="H1325" s="21"/>
      <c r="I1325" s="21"/>
      <c r="J1325" s="21"/>
      <c r="K1325" s="21"/>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8"/>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8"/>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c r="GI1325" s="21"/>
      <c r="GJ1325" s="21"/>
      <c r="GK1325" s="21"/>
      <c r="GL1325" s="21"/>
      <c r="GM1325" s="21"/>
      <c r="GN1325" s="21"/>
      <c r="GO1325" s="21"/>
      <c r="GP1325" s="21"/>
      <c r="GQ1325" s="21"/>
      <c r="GR1325" s="21"/>
      <c r="GS1325" s="21"/>
      <c r="GT1325" s="21"/>
      <c r="GU1325" s="21"/>
      <c r="GV1325" s="21"/>
      <c r="GW1325" s="21"/>
      <c r="GX1325" s="21"/>
      <c r="GY1325" s="21"/>
      <c r="GZ1325" s="21"/>
      <c r="HA1325" s="21"/>
      <c r="HB1325" s="21"/>
      <c r="HC1325" s="21"/>
      <c r="HD1325" s="21"/>
      <c r="HE1325" s="21"/>
      <c r="HF1325" s="21"/>
      <c r="HG1325" s="21"/>
      <c r="HH1325" s="21"/>
      <c r="HI1325" s="21"/>
      <c r="HJ1325" s="21"/>
      <c r="HK1325" s="21"/>
      <c r="HL1325" s="21"/>
      <c r="HM1325" s="21"/>
      <c r="HN1325" s="21"/>
      <c r="HO1325" s="21"/>
      <c r="HP1325" s="21"/>
      <c r="HQ1325" s="21"/>
      <c r="HR1325" s="21"/>
      <c r="HS1325" s="21"/>
      <c r="HT1325" s="21"/>
      <c r="HU1325" s="21"/>
      <c r="HV1325" s="21"/>
      <c r="HW1325" s="21"/>
      <c r="HX1325" s="21"/>
      <c r="HY1325" s="21"/>
      <c r="HZ1325" s="21"/>
      <c r="IA1325" s="21"/>
      <c r="IB1325" s="21"/>
      <c r="IC1325" s="21"/>
      <c r="ID1325" s="21"/>
      <c r="IE1325" s="21"/>
      <c r="IF1325" s="21"/>
      <c r="IG1325" s="21"/>
      <c r="IH1325" s="21"/>
      <c r="II1325" s="21"/>
      <c r="IJ1325" s="21"/>
      <c r="IK1325" s="21"/>
      <c r="IL1325" s="21"/>
      <c r="IM1325" s="21"/>
      <c r="IN1325" s="21"/>
      <c r="IO1325" s="21"/>
      <c r="IP1325" s="21"/>
      <c r="IQ1325" s="21"/>
      <c r="IR1325" s="21"/>
      <c r="IS1325" s="21"/>
      <c r="IT1325" s="21"/>
      <c r="IU1325" s="21"/>
      <c r="IV1325" s="21"/>
      <c r="IW1325" s="21"/>
      <c r="IX1325" s="21"/>
      <c r="IY1325" s="21"/>
      <c r="IZ1325" s="21"/>
      <c r="JA1325" s="21"/>
      <c r="JB1325" s="21"/>
      <c r="JC1325" s="21"/>
      <c r="JD1325" s="21"/>
      <c r="JE1325" s="21"/>
      <c r="JF1325" s="21"/>
      <c r="JG1325" s="28"/>
      <c r="JH1325" s="21"/>
      <c r="JI1325" s="21"/>
      <c r="JJ1325" s="21"/>
      <c r="JK1325" s="21"/>
      <c r="JL1325" s="21"/>
      <c r="JM1325" s="21"/>
      <c r="JN1325" s="21"/>
      <c r="JO1325" s="21"/>
      <c r="JP1325" s="21"/>
      <c r="JQ1325" s="21"/>
      <c r="JR1325" s="21"/>
      <c r="JS1325" s="21"/>
      <c r="JT1325" s="21"/>
      <c r="JU1325" s="21"/>
      <c r="JV1325" s="21"/>
      <c r="JW1325" s="21"/>
      <c r="JX1325" s="21"/>
      <c r="JY1325" s="21"/>
      <c r="JZ1325" s="21"/>
      <c r="KA1325" s="21"/>
      <c r="KB1325" s="28"/>
    </row>
    <row r="1326" spans="2:288" ht="15" customHeight="1" x14ac:dyDescent="0.25">
      <c r="B1326" s="1590" t="s">
        <v>326</v>
      </c>
      <c r="C1326" s="1588" t="str">
        <v/>
      </c>
      <c r="D1326" s="1588" t="str">
        <v/>
      </c>
      <c r="E1326" s="1588" t="str">
        <v/>
      </c>
      <c r="F1326" s="1588" t="str">
        <v/>
      </c>
      <c r="G1326" s="1588" t="str">
        <v/>
      </c>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8"/>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8"/>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c r="GI1326" s="21"/>
      <c r="GJ1326" s="21"/>
      <c r="GK1326" s="21"/>
      <c r="GL1326" s="21"/>
      <c r="GM1326" s="21"/>
      <c r="GN1326" s="21"/>
      <c r="GO1326" s="21"/>
      <c r="GP1326" s="21"/>
      <c r="GQ1326" s="21"/>
      <c r="GR1326" s="21"/>
      <c r="GS1326" s="21"/>
      <c r="GT1326" s="21"/>
      <c r="GU1326" s="21"/>
      <c r="GV1326" s="21"/>
      <c r="GW1326" s="21"/>
      <c r="GX1326" s="21"/>
      <c r="GY1326" s="21"/>
      <c r="GZ1326" s="21"/>
      <c r="HA1326" s="21"/>
      <c r="HB1326" s="21"/>
      <c r="HC1326" s="21"/>
      <c r="HD1326" s="21"/>
      <c r="HE1326" s="21"/>
      <c r="HF1326" s="21"/>
      <c r="HG1326" s="21"/>
      <c r="HH1326" s="21"/>
      <c r="HI1326" s="21"/>
      <c r="HJ1326" s="21"/>
      <c r="HK1326" s="21"/>
      <c r="HL1326" s="21"/>
      <c r="HM1326" s="21"/>
      <c r="HN1326" s="21"/>
      <c r="HO1326" s="21"/>
      <c r="HP1326" s="21"/>
      <c r="HQ1326" s="21"/>
      <c r="HR1326" s="21"/>
      <c r="HS1326" s="21"/>
      <c r="HT1326" s="21"/>
      <c r="HU1326" s="21"/>
      <c r="HV1326" s="21"/>
      <c r="HW1326" s="21"/>
      <c r="HX1326" s="21"/>
      <c r="HY1326" s="21"/>
      <c r="HZ1326" s="21"/>
      <c r="IA1326" s="21"/>
      <c r="IB1326" s="21"/>
      <c r="IC1326" s="21"/>
      <c r="ID1326" s="21"/>
      <c r="IE1326" s="21"/>
      <c r="IF1326" s="21"/>
      <c r="IG1326" s="21"/>
      <c r="IH1326" s="21"/>
      <c r="II1326" s="21"/>
      <c r="IJ1326" s="21"/>
      <c r="IK1326" s="21"/>
      <c r="IL1326" s="21"/>
      <c r="IM1326" s="21"/>
      <c r="IN1326" s="21"/>
      <c r="IO1326" s="21"/>
      <c r="IP1326" s="21"/>
      <c r="IQ1326" s="21"/>
      <c r="IR1326" s="21"/>
      <c r="IS1326" s="21"/>
      <c r="IT1326" s="21"/>
      <c r="IU1326" s="21"/>
      <c r="IV1326" s="21"/>
      <c r="IW1326" s="21"/>
      <c r="IX1326" s="21"/>
      <c r="IY1326" s="21"/>
      <c r="IZ1326" s="21"/>
      <c r="JA1326" s="21"/>
      <c r="JB1326" s="21"/>
      <c r="JC1326" s="21"/>
      <c r="JD1326" s="21"/>
      <c r="JE1326" s="21"/>
      <c r="JF1326" s="21"/>
      <c r="JG1326" s="28"/>
      <c r="JH1326" s="21"/>
      <c r="JI1326" s="21"/>
      <c r="JJ1326" s="21"/>
      <c r="JK1326" s="21"/>
      <c r="JL1326" s="21"/>
      <c r="JM1326" s="21"/>
      <c r="JN1326" s="21"/>
      <c r="JO1326" s="21"/>
      <c r="JP1326" s="21"/>
      <c r="JQ1326" s="21"/>
      <c r="JR1326" s="21"/>
      <c r="JS1326" s="21"/>
      <c r="JT1326" s="21"/>
      <c r="JU1326" s="21"/>
      <c r="JV1326" s="21"/>
      <c r="JW1326" s="21"/>
      <c r="JX1326" s="21"/>
      <c r="JY1326" s="21"/>
      <c r="JZ1326" s="21"/>
      <c r="KA1326" s="21"/>
      <c r="KB1326" s="28"/>
    </row>
    <row r="1327" spans="2:288" ht="15" customHeight="1" x14ac:dyDescent="0.25">
      <c r="B1327" s="1590" t="s">
        <v>327</v>
      </c>
      <c r="C1327" s="1588" t="str">
        <v/>
      </c>
      <c r="D1327" s="1588" t="str">
        <v/>
      </c>
      <c r="E1327" s="1588" t="str">
        <v/>
      </c>
      <c r="F1327" s="1588" t="str">
        <v/>
      </c>
      <c r="G1327" s="1588" t="str">
        <v/>
      </c>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8"/>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8"/>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c r="GI1327" s="21"/>
      <c r="GJ1327" s="21"/>
      <c r="GK1327" s="21"/>
      <c r="GL1327" s="21"/>
      <c r="GM1327" s="21"/>
      <c r="GN1327" s="21"/>
      <c r="GO1327" s="21"/>
      <c r="GP1327" s="21"/>
      <c r="GQ1327" s="21"/>
      <c r="GR1327" s="21"/>
      <c r="GS1327" s="21"/>
      <c r="GT1327" s="21"/>
      <c r="GU1327" s="21"/>
      <c r="GV1327" s="21"/>
      <c r="GW1327" s="21"/>
      <c r="GX1327" s="21"/>
      <c r="GY1327" s="21"/>
      <c r="GZ1327" s="21"/>
      <c r="HA1327" s="21"/>
      <c r="HB1327" s="21"/>
      <c r="HC1327" s="21"/>
      <c r="HD1327" s="21"/>
      <c r="HE1327" s="21"/>
      <c r="HF1327" s="21"/>
      <c r="HG1327" s="21"/>
      <c r="HH1327" s="21"/>
      <c r="HI1327" s="21"/>
      <c r="HJ1327" s="21"/>
      <c r="HK1327" s="21"/>
      <c r="HL1327" s="21"/>
      <c r="HM1327" s="21"/>
      <c r="HN1327" s="21"/>
      <c r="HO1327" s="21"/>
      <c r="HP1327" s="21"/>
      <c r="HQ1327" s="21"/>
      <c r="HR1327" s="21"/>
      <c r="HS1327" s="21"/>
      <c r="HT1327" s="21"/>
      <c r="HU1327" s="21"/>
      <c r="HV1327" s="21"/>
      <c r="HW1327" s="21"/>
      <c r="HX1327" s="21"/>
      <c r="HY1327" s="21"/>
      <c r="HZ1327" s="21"/>
      <c r="IA1327" s="21"/>
      <c r="IB1327" s="21"/>
      <c r="IC1327" s="21"/>
      <c r="ID1327" s="21"/>
      <c r="IE1327" s="21"/>
      <c r="IF1327" s="21"/>
      <c r="IG1327" s="21"/>
      <c r="IH1327" s="21"/>
      <c r="II1327" s="21"/>
      <c r="IJ1327" s="21"/>
      <c r="IK1327" s="21"/>
      <c r="IL1327" s="21"/>
      <c r="IM1327" s="21"/>
      <c r="IN1327" s="21"/>
      <c r="IO1327" s="21"/>
      <c r="IP1327" s="21"/>
      <c r="IQ1327" s="21"/>
      <c r="IR1327" s="21"/>
      <c r="IS1327" s="21"/>
      <c r="IT1327" s="21"/>
      <c r="IU1327" s="21"/>
      <c r="IV1327" s="21"/>
      <c r="IW1327" s="21"/>
      <c r="IX1327" s="21"/>
      <c r="IY1327" s="21"/>
      <c r="IZ1327" s="21"/>
      <c r="JA1327" s="21"/>
      <c r="JB1327" s="21"/>
      <c r="JC1327" s="21"/>
      <c r="JD1327" s="21"/>
      <c r="JE1327" s="21"/>
      <c r="JF1327" s="21"/>
      <c r="JG1327" s="28"/>
      <c r="JH1327" s="21"/>
      <c r="JI1327" s="21"/>
      <c r="JJ1327" s="21"/>
      <c r="JK1327" s="21"/>
      <c r="JL1327" s="21"/>
      <c r="JM1327" s="21"/>
      <c r="JN1327" s="21"/>
      <c r="JO1327" s="21"/>
      <c r="JP1327" s="21"/>
      <c r="JQ1327" s="21"/>
      <c r="JR1327" s="21"/>
      <c r="JS1327" s="21"/>
      <c r="JT1327" s="21"/>
      <c r="JU1327" s="21"/>
      <c r="JV1327" s="21"/>
      <c r="JW1327" s="21"/>
      <c r="JX1327" s="21"/>
      <c r="JY1327" s="21"/>
      <c r="JZ1327" s="21"/>
      <c r="KA1327" s="21"/>
      <c r="KB1327" s="28"/>
    </row>
    <row r="1328" spans="2:288" ht="15" customHeight="1" x14ac:dyDescent="0.25">
      <c r="B1328" s="1590" t="s">
        <v>328</v>
      </c>
      <c r="C1328" s="1588" t="str">
        <v/>
      </c>
      <c r="D1328" s="1588" t="str">
        <v/>
      </c>
      <c r="E1328" s="1588" t="str">
        <v/>
      </c>
      <c r="F1328" s="1588" t="str">
        <v/>
      </c>
      <c r="G1328" s="1588" t="str">
        <v/>
      </c>
      <c r="H1328" s="21"/>
      <c r="I1328" s="21"/>
      <c r="J1328" s="21"/>
      <c r="K1328" s="21"/>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8"/>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8"/>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c r="GI1328" s="21"/>
      <c r="GJ1328" s="21"/>
      <c r="GK1328" s="21"/>
      <c r="GL1328" s="21"/>
      <c r="GM1328" s="21"/>
      <c r="GN1328" s="21"/>
      <c r="GO1328" s="21"/>
      <c r="GP1328" s="21"/>
      <c r="GQ1328" s="21"/>
      <c r="GR1328" s="21"/>
      <c r="GS1328" s="21"/>
      <c r="GT1328" s="21"/>
      <c r="GU1328" s="21"/>
      <c r="GV1328" s="21"/>
      <c r="GW1328" s="21"/>
      <c r="GX1328" s="21"/>
      <c r="GY1328" s="21"/>
      <c r="GZ1328" s="21"/>
      <c r="HA1328" s="21"/>
      <c r="HB1328" s="21"/>
      <c r="HC1328" s="21"/>
      <c r="HD1328" s="21"/>
      <c r="HE1328" s="21"/>
      <c r="HF1328" s="21"/>
      <c r="HG1328" s="21"/>
      <c r="HH1328" s="21"/>
      <c r="HI1328" s="21"/>
      <c r="HJ1328" s="21"/>
      <c r="HK1328" s="21"/>
      <c r="HL1328" s="21"/>
      <c r="HM1328" s="21"/>
      <c r="HN1328" s="21"/>
      <c r="HO1328" s="21"/>
      <c r="HP1328" s="21"/>
      <c r="HQ1328" s="21"/>
      <c r="HR1328" s="21"/>
      <c r="HS1328" s="21"/>
      <c r="HT1328" s="21"/>
      <c r="HU1328" s="21"/>
      <c r="HV1328" s="21"/>
      <c r="HW1328" s="21"/>
      <c r="HX1328" s="21"/>
      <c r="HY1328" s="21"/>
      <c r="HZ1328" s="21"/>
      <c r="IA1328" s="21"/>
      <c r="IB1328" s="21"/>
      <c r="IC1328" s="21"/>
      <c r="ID1328" s="21"/>
      <c r="IE1328" s="21"/>
      <c r="IF1328" s="21"/>
      <c r="IG1328" s="21"/>
      <c r="IH1328" s="21"/>
      <c r="II1328" s="21"/>
      <c r="IJ1328" s="21"/>
      <c r="IK1328" s="21"/>
      <c r="IL1328" s="21"/>
      <c r="IM1328" s="21"/>
      <c r="IN1328" s="21"/>
      <c r="IO1328" s="21"/>
      <c r="IP1328" s="21"/>
      <c r="IQ1328" s="21"/>
      <c r="IR1328" s="21"/>
      <c r="IS1328" s="21"/>
      <c r="IT1328" s="21"/>
      <c r="IU1328" s="21"/>
      <c r="IV1328" s="21"/>
      <c r="IW1328" s="21"/>
      <c r="IX1328" s="21"/>
      <c r="IY1328" s="21"/>
      <c r="IZ1328" s="21"/>
      <c r="JA1328" s="21"/>
      <c r="JB1328" s="21"/>
      <c r="JC1328" s="21"/>
      <c r="JD1328" s="21"/>
      <c r="JE1328" s="21"/>
      <c r="JF1328" s="21"/>
      <c r="JG1328" s="28"/>
      <c r="JH1328" s="21"/>
      <c r="JI1328" s="21"/>
      <c r="JJ1328" s="21"/>
      <c r="JK1328" s="21"/>
      <c r="JL1328" s="21"/>
      <c r="JM1328" s="21"/>
      <c r="JN1328" s="21"/>
      <c r="JO1328" s="21"/>
      <c r="JP1328" s="21"/>
      <c r="JQ1328" s="21"/>
      <c r="JR1328" s="21"/>
      <c r="JS1328" s="21"/>
      <c r="JT1328" s="21"/>
      <c r="JU1328" s="21"/>
      <c r="JV1328" s="21"/>
      <c r="JW1328" s="21"/>
      <c r="JX1328" s="21"/>
      <c r="JY1328" s="21"/>
      <c r="JZ1328" s="21"/>
      <c r="KA1328" s="21"/>
      <c r="KB1328" s="28"/>
    </row>
    <row r="1329" spans="2:288" ht="15" customHeight="1" x14ac:dyDescent="0.25">
      <c r="B1329" s="1590" t="s">
        <v>329</v>
      </c>
      <c r="C1329" s="1588" t="str">
        <v/>
      </c>
      <c r="D1329" s="1588" t="str">
        <v/>
      </c>
      <c r="E1329" s="1588" t="str">
        <v/>
      </c>
      <c r="F1329" s="1588" t="str">
        <v/>
      </c>
      <c r="G1329" s="1588" t="str">
        <v/>
      </c>
      <c r="H1329" s="21"/>
      <c r="I1329" s="21"/>
      <c r="J1329" s="21"/>
      <c r="K1329" s="21"/>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8"/>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8"/>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c r="GI1329" s="21"/>
      <c r="GJ1329" s="21"/>
      <c r="GK1329" s="21"/>
      <c r="GL1329" s="21"/>
      <c r="GM1329" s="21"/>
      <c r="GN1329" s="21"/>
      <c r="GO1329" s="21"/>
      <c r="GP1329" s="21"/>
      <c r="GQ1329" s="21"/>
      <c r="GR1329" s="21"/>
      <c r="GS1329" s="21"/>
      <c r="GT1329" s="21"/>
      <c r="GU1329" s="21"/>
      <c r="GV1329" s="21"/>
      <c r="GW1329" s="21"/>
      <c r="GX1329" s="21"/>
      <c r="GY1329" s="21"/>
      <c r="GZ1329" s="21"/>
      <c r="HA1329" s="21"/>
      <c r="HB1329" s="21"/>
      <c r="HC1329" s="21"/>
      <c r="HD1329" s="21"/>
      <c r="HE1329" s="21"/>
      <c r="HF1329" s="21"/>
      <c r="HG1329" s="21"/>
      <c r="HH1329" s="21"/>
      <c r="HI1329" s="21"/>
      <c r="HJ1329" s="21"/>
      <c r="HK1329" s="21"/>
      <c r="HL1329" s="21"/>
      <c r="HM1329" s="21"/>
      <c r="HN1329" s="21"/>
      <c r="HO1329" s="21"/>
      <c r="HP1329" s="21"/>
      <c r="HQ1329" s="21"/>
      <c r="HR1329" s="21"/>
      <c r="HS1329" s="21"/>
      <c r="HT1329" s="21"/>
      <c r="HU1329" s="21"/>
      <c r="HV1329" s="21"/>
      <c r="HW1329" s="21"/>
      <c r="HX1329" s="21"/>
      <c r="HY1329" s="21"/>
      <c r="HZ1329" s="21"/>
      <c r="IA1329" s="21"/>
      <c r="IB1329" s="21"/>
      <c r="IC1329" s="21"/>
      <c r="ID1329" s="21"/>
      <c r="IE1329" s="21"/>
      <c r="IF1329" s="21"/>
      <c r="IG1329" s="21"/>
      <c r="IH1329" s="21"/>
      <c r="II1329" s="21"/>
      <c r="IJ1329" s="21"/>
      <c r="IK1329" s="21"/>
      <c r="IL1329" s="21"/>
      <c r="IM1329" s="21"/>
      <c r="IN1329" s="21"/>
      <c r="IO1329" s="21"/>
      <c r="IP1329" s="21"/>
      <c r="IQ1329" s="21"/>
      <c r="IR1329" s="21"/>
      <c r="IS1329" s="21"/>
      <c r="IT1329" s="21"/>
      <c r="IU1329" s="21"/>
      <c r="IV1329" s="21"/>
      <c r="IW1329" s="21"/>
      <c r="IX1329" s="21"/>
      <c r="IY1329" s="21"/>
      <c r="IZ1329" s="21"/>
      <c r="JA1329" s="21"/>
      <c r="JB1329" s="21"/>
      <c r="JC1329" s="21"/>
      <c r="JD1329" s="21"/>
      <c r="JE1329" s="21"/>
      <c r="JF1329" s="21"/>
      <c r="JG1329" s="28"/>
      <c r="JH1329" s="21"/>
      <c r="JI1329" s="21"/>
      <c r="JJ1329" s="21"/>
      <c r="JK1329" s="21"/>
      <c r="JL1329" s="21"/>
      <c r="JM1329" s="21"/>
      <c r="JN1329" s="21"/>
      <c r="JO1329" s="21"/>
      <c r="JP1329" s="21"/>
      <c r="JQ1329" s="21"/>
      <c r="JR1329" s="21"/>
      <c r="JS1329" s="21"/>
      <c r="JT1329" s="21"/>
      <c r="JU1329" s="21"/>
      <c r="JV1329" s="21"/>
      <c r="JW1329" s="21"/>
      <c r="JX1329" s="21"/>
      <c r="JY1329" s="21"/>
      <c r="JZ1329" s="21"/>
      <c r="KA1329" s="21"/>
      <c r="KB1329" s="28"/>
    </row>
    <row r="1330" spans="2:288" ht="15" customHeight="1" x14ac:dyDescent="0.25">
      <c r="B1330" s="1590" t="s">
        <v>330</v>
      </c>
      <c r="C1330" s="1588" t="str">
        <v/>
      </c>
      <c r="D1330" s="1588" t="str">
        <v/>
      </c>
      <c r="E1330" s="1588" t="str">
        <v/>
      </c>
      <c r="F1330" s="1588" t="str">
        <v/>
      </c>
      <c r="G1330" s="1588" t="str">
        <v/>
      </c>
      <c r="H1330" s="21"/>
      <c r="I1330" s="21"/>
      <c r="J1330" s="21"/>
      <c r="K1330" s="21"/>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8"/>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8"/>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c r="GI1330" s="21"/>
      <c r="GJ1330" s="21"/>
      <c r="GK1330" s="21"/>
      <c r="GL1330" s="21"/>
      <c r="GM1330" s="21"/>
      <c r="GN1330" s="21"/>
      <c r="GO1330" s="21"/>
      <c r="GP1330" s="21"/>
      <c r="GQ1330" s="21"/>
      <c r="GR1330" s="21"/>
      <c r="GS1330" s="21"/>
      <c r="GT1330" s="21"/>
      <c r="GU1330" s="21"/>
      <c r="GV1330" s="21"/>
      <c r="GW1330" s="21"/>
      <c r="GX1330" s="21"/>
      <c r="GY1330" s="21"/>
      <c r="GZ1330" s="21"/>
      <c r="HA1330" s="21"/>
      <c r="HB1330" s="21"/>
      <c r="HC1330" s="21"/>
      <c r="HD1330" s="21"/>
      <c r="HE1330" s="21"/>
      <c r="HF1330" s="21"/>
      <c r="HG1330" s="21"/>
      <c r="HH1330" s="21"/>
      <c r="HI1330" s="21"/>
      <c r="HJ1330" s="21"/>
      <c r="HK1330" s="21"/>
      <c r="HL1330" s="21"/>
      <c r="HM1330" s="21"/>
      <c r="HN1330" s="21"/>
      <c r="HO1330" s="21"/>
      <c r="HP1330" s="21"/>
      <c r="HQ1330" s="21"/>
      <c r="HR1330" s="21"/>
      <c r="HS1330" s="21"/>
      <c r="HT1330" s="21"/>
      <c r="HU1330" s="21"/>
      <c r="HV1330" s="21"/>
      <c r="HW1330" s="21"/>
      <c r="HX1330" s="21"/>
      <c r="HY1330" s="21"/>
      <c r="HZ1330" s="21"/>
      <c r="IA1330" s="21"/>
      <c r="IB1330" s="21"/>
      <c r="IC1330" s="21"/>
      <c r="ID1330" s="21"/>
      <c r="IE1330" s="21"/>
      <c r="IF1330" s="21"/>
      <c r="IG1330" s="21"/>
      <c r="IH1330" s="21"/>
      <c r="II1330" s="21"/>
      <c r="IJ1330" s="21"/>
      <c r="IK1330" s="21"/>
      <c r="IL1330" s="21"/>
      <c r="IM1330" s="21"/>
      <c r="IN1330" s="21"/>
      <c r="IO1330" s="21"/>
      <c r="IP1330" s="21"/>
      <c r="IQ1330" s="21"/>
      <c r="IR1330" s="21"/>
      <c r="IS1330" s="21"/>
      <c r="IT1330" s="21"/>
      <c r="IU1330" s="21"/>
      <c r="IV1330" s="21"/>
      <c r="IW1330" s="21"/>
      <c r="IX1330" s="21"/>
      <c r="IY1330" s="21"/>
      <c r="IZ1330" s="21"/>
      <c r="JA1330" s="21"/>
      <c r="JB1330" s="21"/>
      <c r="JC1330" s="21"/>
      <c r="JD1330" s="21"/>
      <c r="JE1330" s="21"/>
      <c r="JF1330" s="21"/>
      <c r="JG1330" s="28"/>
      <c r="JH1330" s="21"/>
      <c r="JI1330" s="21"/>
      <c r="JJ1330" s="21"/>
      <c r="JK1330" s="21"/>
      <c r="JL1330" s="21"/>
      <c r="JM1330" s="21"/>
      <c r="JN1330" s="21"/>
      <c r="JO1330" s="21"/>
      <c r="JP1330" s="21"/>
      <c r="JQ1330" s="21"/>
      <c r="JR1330" s="21"/>
      <c r="JS1330" s="21"/>
      <c r="JT1330" s="21"/>
      <c r="JU1330" s="21"/>
      <c r="JV1330" s="21"/>
      <c r="JW1330" s="21"/>
      <c r="JX1330" s="21"/>
      <c r="JY1330" s="21"/>
      <c r="JZ1330" s="21"/>
      <c r="KA1330" s="21"/>
      <c r="KB1330" s="28"/>
    </row>
    <row r="1331" spans="2:288" ht="15" customHeight="1" x14ac:dyDescent="0.25">
      <c r="B1331" s="1590" t="s">
        <v>1851</v>
      </c>
      <c r="C1331" s="1588" t="str">
        <v/>
      </c>
      <c r="D1331" s="1588" t="str">
        <v/>
      </c>
      <c r="E1331" s="1588" t="str">
        <v/>
      </c>
      <c r="F1331" s="1588" t="str">
        <v/>
      </c>
      <c r="G1331" s="1588" t="str">
        <v/>
      </c>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8"/>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8"/>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c r="GI1331" s="21"/>
      <c r="GJ1331" s="21"/>
      <c r="GK1331" s="21"/>
      <c r="GL1331" s="21"/>
      <c r="GM1331" s="21"/>
      <c r="GN1331" s="21"/>
      <c r="GO1331" s="21"/>
      <c r="GP1331" s="21"/>
      <c r="GQ1331" s="21"/>
      <c r="GR1331" s="21"/>
      <c r="GS1331" s="21"/>
      <c r="GT1331" s="21"/>
      <c r="GU1331" s="21"/>
      <c r="GV1331" s="21"/>
      <c r="GW1331" s="21"/>
      <c r="GX1331" s="21"/>
      <c r="GY1331" s="21"/>
      <c r="GZ1331" s="21"/>
      <c r="HA1331" s="21"/>
      <c r="HB1331" s="21"/>
      <c r="HC1331" s="21"/>
      <c r="HD1331" s="21"/>
      <c r="HE1331" s="21"/>
      <c r="HF1331" s="21"/>
      <c r="HG1331" s="21"/>
      <c r="HH1331" s="21"/>
      <c r="HI1331" s="21"/>
      <c r="HJ1331" s="21"/>
      <c r="HK1331" s="21"/>
      <c r="HL1331" s="21"/>
      <c r="HM1331" s="21"/>
      <c r="HN1331" s="21"/>
      <c r="HO1331" s="21"/>
      <c r="HP1331" s="21"/>
      <c r="HQ1331" s="21"/>
      <c r="HR1331" s="21"/>
      <c r="HS1331" s="21"/>
      <c r="HT1331" s="21"/>
      <c r="HU1331" s="21"/>
      <c r="HV1331" s="21"/>
      <c r="HW1331" s="21"/>
      <c r="HX1331" s="21"/>
      <c r="HY1331" s="21"/>
      <c r="HZ1331" s="21"/>
      <c r="IA1331" s="21"/>
      <c r="IB1331" s="21"/>
      <c r="IC1331" s="21"/>
      <c r="ID1331" s="21"/>
      <c r="IE1331" s="21"/>
      <c r="IF1331" s="21"/>
      <c r="IG1331" s="21"/>
      <c r="IH1331" s="21"/>
      <c r="II1331" s="21"/>
      <c r="IJ1331" s="21"/>
      <c r="IK1331" s="21"/>
      <c r="IL1331" s="21"/>
      <c r="IM1331" s="21"/>
      <c r="IN1331" s="21"/>
      <c r="IO1331" s="21"/>
      <c r="IP1331" s="21"/>
      <c r="IQ1331" s="21"/>
      <c r="IR1331" s="21"/>
      <c r="IS1331" s="21"/>
      <c r="IT1331" s="21"/>
      <c r="IU1331" s="21"/>
      <c r="IV1331" s="21"/>
      <c r="IW1331" s="21"/>
      <c r="IX1331" s="21"/>
      <c r="IY1331" s="21"/>
      <c r="IZ1331" s="21"/>
      <c r="JA1331" s="21"/>
      <c r="JB1331" s="21"/>
      <c r="JC1331" s="21"/>
      <c r="JD1331" s="21"/>
      <c r="JE1331" s="21"/>
      <c r="JF1331" s="21"/>
      <c r="JG1331" s="28"/>
      <c r="JH1331" s="21"/>
      <c r="JI1331" s="21"/>
      <c r="JJ1331" s="21"/>
      <c r="JK1331" s="21"/>
      <c r="JL1331" s="21"/>
      <c r="JM1331" s="21"/>
      <c r="JN1331" s="21"/>
      <c r="JO1331" s="21"/>
      <c r="JP1331" s="21"/>
      <c r="JQ1331" s="21"/>
      <c r="JR1331" s="21"/>
      <c r="JS1331" s="21"/>
      <c r="JT1331" s="21"/>
      <c r="JU1331" s="21"/>
      <c r="JV1331" s="21"/>
      <c r="JW1331" s="21"/>
      <c r="JX1331" s="21"/>
      <c r="JY1331" s="21"/>
      <c r="JZ1331" s="21"/>
      <c r="KA1331" s="21"/>
      <c r="KB1331" s="28"/>
    </row>
    <row r="1332" spans="2:288" ht="15" customHeight="1" x14ac:dyDescent="0.25">
      <c r="B1332" s="1590" t="s">
        <v>1852</v>
      </c>
      <c r="C1332" s="1588" t="str">
        <v/>
      </c>
      <c r="D1332" s="1588" t="str">
        <v/>
      </c>
      <c r="E1332" s="1588" t="str">
        <v/>
      </c>
      <c r="F1332" s="1588" t="str">
        <v/>
      </c>
      <c r="G1332" s="1588" t="str">
        <v/>
      </c>
      <c r="H1332" s="21"/>
      <c r="I1332" s="21"/>
      <c r="J1332" s="21"/>
      <c r="K1332" s="21"/>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8"/>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8"/>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c r="GI1332" s="21"/>
      <c r="GJ1332" s="21"/>
      <c r="GK1332" s="21"/>
      <c r="GL1332" s="21"/>
      <c r="GM1332" s="21"/>
      <c r="GN1332" s="21"/>
      <c r="GO1332" s="21"/>
      <c r="GP1332" s="21"/>
      <c r="GQ1332" s="21"/>
      <c r="GR1332" s="21"/>
      <c r="GS1332" s="21"/>
      <c r="GT1332" s="21"/>
      <c r="GU1332" s="21"/>
      <c r="GV1332" s="21"/>
      <c r="GW1332" s="21"/>
      <c r="GX1332" s="21"/>
      <c r="GY1332" s="21"/>
      <c r="GZ1332" s="21"/>
      <c r="HA1332" s="21"/>
      <c r="HB1332" s="21"/>
      <c r="HC1332" s="21"/>
      <c r="HD1332" s="21"/>
      <c r="HE1332" s="21"/>
      <c r="HF1332" s="21"/>
      <c r="HG1332" s="21"/>
      <c r="HH1332" s="21"/>
      <c r="HI1332" s="21"/>
      <c r="HJ1332" s="21"/>
      <c r="HK1332" s="21"/>
      <c r="HL1332" s="21"/>
      <c r="HM1332" s="21"/>
      <c r="HN1332" s="21"/>
      <c r="HO1332" s="21"/>
      <c r="HP1332" s="21"/>
      <c r="HQ1332" s="21"/>
      <c r="HR1332" s="21"/>
      <c r="HS1332" s="21"/>
      <c r="HT1332" s="21"/>
      <c r="HU1332" s="21"/>
      <c r="HV1332" s="21"/>
      <c r="HW1332" s="21"/>
      <c r="HX1332" s="21"/>
      <c r="HY1332" s="21"/>
      <c r="HZ1332" s="21"/>
      <c r="IA1332" s="21"/>
      <c r="IB1332" s="21"/>
      <c r="IC1332" s="21"/>
      <c r="ID1332" s="21"/>
      <c r="IE1332" s="21"/>
      <c r="IF1332" s="21"/>
      <c r="IG1332" s="21"/>
      <c r="IH1332" s="21"/>
      <c r="II1332" s="21"/>
      <c r="IJ1332" s="21"/>
      <c r="IK1332" s="21"/>
      <c r="IL1332" s="21"/>
      <c r="IM1332" s="21"/>
      <c r="IN1332" s="21"/>
      <c r="IO1332" s="21"/>
      <c r="IP1332" s="21"/>
      <c r="IQ1332" s="21"/>
      <c r="IR1332" s="21"/>
      <c r="IS1332" s="21"/>
      <c r="IT1332" s="21"/>
      <c r="IU1332" s="21"/>
      <c r="IV1332" s="21"/>
      <c r="IW1332" s="21"/>
      <c r="IX1332" s="21"/>
      <c r="IY1332" s="21"/>
      <c r="IZ1332" s="21"/>
      <c r="JA1332" s="21"/>
      <c r="JB1332" s="21"/>
      <c r="JC1332" s="21"/>
      <c r="JD1332" s="21"/>
      <c r="JE1332" s="21"/>
      <c r="JF1332" s="21"/>
      <c r="JG1332" s="28"/>
      <c r="JH1332" s="21"/>
      <c r="JI1332" s="21"/>
      <c r="JJ1332" s="21"/>
      <c r="JK1332" s="21"/>
      <c r="JL1332" s="21"/>
      <c r="JM1332" s="21"/>
      <c r="JN1332" s="21"/>
      <c r="JO1332" s="21"/>
      <c r="JP1332" s="21"/>
      <c r="JQ1332" s="21"/>
      <c r="JR1332" s="21"/>
      <c r="JS1332" s="21"/>
      <c r="JT1332" s="21"/>
      <c r="JU1332" s="21"/>
      <c r="JV1332" s="21"/>
      <c r="JW1332" s="21"/>
      <c r="JX1332" s="21"/>
      <c r="JY1332" s="21"/>
      <c r="JZ1332" s="21"/>
      <c r="KA1332" s="21"/>
      <c r="KB1332" s="28"/>
    </row>
    <row r="1333" spans="2:288" ht="15" customHeight="1" x14ac:dyDescent="0.25">
      <c r="B1333" s="1590" t="s">
        <v>1853</v>
      </c>
      <c r="C1333" s="1588" t="str">
        <v/>
      </c>
      <c r="D1333" s="1588" t="str">
        <v/>
      </c>
      <c r="E1333" s="1588" t="str">
        <v/>
      </c>
      <c r="F1333" s="1588" t="str">
        <v/>
      </c>
      <c r="G1333" s="1588" t="str">
        <v/>
      </c>
      <c r="H1333" s="21"/>
      <c r="I1333" s="21"/>
      <c r="J1333" s="21"/>
      <c r="K1333" s="21"/>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8"/>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8"/>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c r="GI1333" s="21"/>
      <c r="GJ1333" s="21"/>
      <c r="GK1333" s="21"/>
      <c r="GL1333" s="21"/>
      <c r="GM1333" s="21"/>
      <c r="GN1333" s="21"/>
      <c r="GO1333" s="21"/>
      <c r="GP1333" s="21"/>
      <c r="GQ1333" s="21"/>
      <c r="GR1333" s="21"/>
      <c r="GS1333" s="21"/>
      <c r="GT1333" s="21"/>
      <c r="GU1333" s="21"/>
      <c r="GV1333" s="21"/>
      <c r="GW1333" s="21"/>
      <c r="GX1333" s="21"/>
      <c r="GY1333" s="21"/>
      <c r="GZ1333" s="21"/>
      <c r="HA1333" s="21"/>
      <c r="HB1333" s="21"/>
      <c r="HC1333" s="21"/>
      <c r="HD1333" s="21"/>
      <c r="HE1333" s="21"/>
      <c r="HF1333" s="21"/>
      <c r="HG1333" s="21"/>
      <c r="HH1333" s="21"/>
      <c r="HI1333" s="21"/>
      <c r="HJ1333" s="21"/>
      <c r="HK1333" s="21"/>
      <c r="HL1333" s="21"/>
      <c r="HM1333" s="21"/>
      <c r="HN1333" s="21"/>
      <c r="HO1333" s="21"/>
      <c r="HP1333" s="21"/>
      <c r="HQ1333" s="21"/>
      <c r="HR1333" s="21"/>
      <c r="HS1333" s="21"/>
      <c r="HT1333" s="21"/>
      <c r="HU1333" s="21"/>
      <c r="HV1333" s="21"/>
      <c r="HW1333" s="21"/>
      <c r="HX1333" s="21"/>
      <c r="HY1333" s="21"/>
      <c r="HZ1333" s="21"/>
      <c r="IA1333" s="21"/>
      <c r="IB1333" s="21"/>
      <c r="IC1333" s="21"/>
      <c r="ID1333" s="21"/>
      <c r="IE1333" s="21"/>
      <c r="IF1333" s="21"/>
      <c r="IG1333" s="21"/>
      <c r="IH1333" s="21"/>
      <c r="II1333" s="21"/>
      <c r="IJ1333" s="21"/>
      <c r="IK1333" s="21"/>
      <c r="IL1333" s="21"/>
      <c r="IM1333" s="21"/>
      <c r="IN1333" s="21"/>
      <c r="IO1333" s="21"/>
      <c r="IP1333" s="21"/>
      <c r="IQ1333" s="21"/>
      <c r="IR1333" s="21"/>
      <c r="IS1333" s="21"/>
      <c r="IT1333" s="21"/>
      <c r="IU1333" s="21"/>
      <c r="IV1333" s="21"/>
      <c r="IW1333" s="21"/>
      <c r="IX1333" s="21"/>
      <c r="IY1333" s="21"/>
      <c r="IZ1333" s="21"/>
      <c r="JA1333" s="21"/>
      <c r="JB1333" s="21"/>
      <c r="JC1333" s="21"/>
      <c r="JD1333" s="21"/>
      <c r="JE1333" s="21"/>
      <c r="JF1333" s="21"/>
      <c r="JG1333" s="28"/>
      <c r="JH1333" s="21"/>
      <c r="JI1333" s="21"/>
      <c r="JJ1333" s="21"/>
      <c r="JK1333" s="21"/>
      <c r="JL1333" s="21"/>
      <c r="JM1333" s="21"/>
      <c r="JN1333" s="21"/>
      <c r="JO1333" s="21"/>
      <c r="JP1333" s="21"/>
      <c r="JQ1333" s="21"/>
      <c r="JR1333" s="21"/>
      <c r="JS1333" s="21"/>
      <c r="JT1333" s="21"/>
      <c r="JU1333" s="21"/>
      <c r="JV1333" s="21"/>
      <c r="JW1333" s="21"/>
      <c r="JX1333" s="21"/>
      <c r="JY1333" s="21"/>
      <c r="JZ1333" s="21"/>
      <c r="KA1333" s="21"/>
      <c r="KB1333" s="28"/>
    </row>
    <row r="1334" spans="2:288" ht="15" customHeight="1" x14ac:dyDescent="0.25">
      <c r="B1334" s="1590" t="s">
        <v>1854</v>
      </c>
      <c r="C1334" s="1588" t="str">
        <v/>
      </c>
      <c r="D1334" s="1588" t="str">
        <v/>
      </c>
      <c r="E1334" s="1588" t="str">
        <v/>
      </c>
      <c r="F1334" s="1588" t="str">
        <v/>
      </c>
      <c r="G1334" s="1588" t="str">
        <v/>
      </c>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8"/>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8"/>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c r="GI1334" s="21"/>
      <c r="GJ1334" s="21"/>
      <c r="GK1334" s="21"/>
      <c r="GL1334" s="21"/>
      <c r="GM1334" s="21"/>
      <c r="GN1334" s="21"/>
      <c r="GO1334" s="21"/>
      <c r="GP1334" s="21"/>
      <c r="GQ1334" s="21"/>
      <c r="GR1334" s="21"/>
      <c r="GS1334" s="21"/>
      <c r="GT1334" s="21"/>
      <c r="GU1334" s="21"/>
      <c r="GV1334" s="21"/>
      <c r="GW1334" s="21"/>
      <c r="GX1334" s="21"/>
      <c r="GY1334" s="21"/>
      <c r="GZ1334" s="21"/>
      <c r="HA1334" s="21"/>
      <c r="HB1334" s="21"/>
      <c r="HC1334" s="21"/>
      <c r="HD1334" s="21"/>
      <c r="HE1334" s="21"/>
      <c r="HF1334" s="21"/>
      <c r="HG1334" s="21"/>
      <c r="HH1334" s="21"/>
      <c r="HI1334" s="21"/>
      <c r="HJ1334" s="21"/>
      <c r="HK1334" s="21"/>
      <c r="HL1334" s="21"/>
      <c r="HM1334" s="21"/>
      <c r="HN1334" s="21"/>
      <c r="HO1334" s="21"/>
      <c r="HP1334" s="21"/>
      <c r="HQ1334" s="21"/>
      <c r="HR1334" s="21"/>
      <c r="HS1334" s="21"/>
      <c r="HT1334" s="21"/>
      <c r="HU1334" s="21"/>
      <c r="HV1334" s="21"/>
      <c r="HW1334" s="21"/>
      <c r="HX1334" s="21"/>
      <c r="HY1334" s="21"/>
      <c r="HZ1334" s="21"/>
      <c r="IA1334" s="21"/>
      <c r="IB1334" s="21"/>
      <c r="IC1334" s="21"/>
      <c r="ID1334" s="21"/>
      <c r="IE1334" s="21"/>
      <c r="IF1334" s="21"/>
      <c r="IG1334" s="21"/>
      <c r="IH1334" s="21"/>
      <c r="II1334" s="21"/>
      <c r="IJ1334" s="21"/>
      <c r="IK1334" s="21"/>
      <c r="IL1334" s="21"/>
      <c r="IM1334" s="21"/>
      <c r="IN1334" s="21"/>
      <c r="IO1334" s="21"/>
      <c r="IP1334" s="21"/>
      <c r="IQ1334" s="21"/>
      <c r="IR1334" s="21"/>
      <c r="IS1334" s="21"/>
      <c r="IT1334" s="21"/>
      <c r="IU1334" s="21"/>
      <c r="IV1334" s="21"/>
      <c r="IW1334" s="21"/>
      <c r="IX1334" s="21"/>
      <c r="IY1334" s="21"/>
      <c r="IZ1334" s="21"/>
      <c r="JA1334" s="21"/>
      <c r="JB1334" s="21"/>
      <c r="JC1334" s="21"/>
      <c r="JD1334" s="21"/>
      <c r="JE1334" s="21"/>
      <c r="JF1334" s="21"/>
      <c r="JG1334" s="28"/>
      <c r="JH1334" s="21"/>
      <c r="JI1334" s="21"/>
      <c r="JJ1334" s="21"/>
      <c r="JK1334" s="21"/>
      <c r="JL1334" s="21"/>
      <c r="JM1334" s="21"/>
      <c r="JN1334" s="21"/>
      <c r="JO1334" s="21"/>
      <c r="JP1334" s="21"/>
      <c r="JQ1334" s="21"/>
      <c r="JR1334" s="21"/>
      <c r="JS1334" s="21"/>
      <c r="JT1334" s="21"/>
      <c r="JU1334" s="21"/>
      <c r="JV1334" s="21"/>
      <c r="JW1334" s="21"/>
      <c r="JX1334" s="21"/>
      <c r="JY1334" s="21"/>
      <c r="JZ1334" s="21"/>
      <c r="KA1334" s="21"/>
      <c r="KB1334" s="28"/>
    </row>
    <row r="1335" spans="2:288" ht="15" customHeight="1" x14ac:dyDescent="0.25">
      <c r="B1335" s="1590" t="s">
        <v>1855</v>
      </c>
      <c r="C1335" s="1588" t="str">
        <v/>
      </c>
      <c r="D1335" s="1588" t="str">
        <v/>
      </c>
      <c r="E1335" s="1588" t="str">
        <v/>
      </c>
      <c r="F1335" s="1588" t="str">
        <v/>
      </c>
      <c r="G1335" s="1588" t="str">
        <v/>
      </c>
      <c r="H1335" s="21"/>
      <c r="I1335" s="21"/>
      <c r="J1335" s="21"/>
      <c r="K1335" s="21"/>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8"/>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8"/>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c r="GI1335" s="21"/>
      <c r="GJ1335" s="21"/>
      <c r="GK1335" s="21"/>
      <c r="GL1335" s="21"/>
      <c r="GM1335" s="21"/>
      <c r="GN1335" s="21"/>
      <c r="GO1335" s="21"/>
      <c r="GP1335" s="21"/>
      <c r="GQ1335" s="21"/>
      <c r="GR1335" s="21"/>
      <c r="GS1335" s="21"/>
      <c r="GT1335" s="21"/>
      <c r="GU1335" s="21"/>
      <c r="GV1335" s="21"/>
      <c r="GW1335" s="21"/>
      <c r="GX1335" s="21"/>
      <c r="GY1335" s="21"/>
      <c r="GZ1335" s="21"/>
      <c r="HA1335" s="21"/>
      <c r="HB1335" s="21"/>
      <c r="HC1335" s="21"/>
      <c r="HD1335" s="21"/>
      <c r="HE1335" s="21"/>
      <c r="HF1335" s="21"/>
      <c r="HG1335" s="21"/>
      <c r="HH1335" s="21"/>
      <c r="HI1335" s="21"/>
      <c r="HJ1335" s="21"/>
      <c r="HK1335" s="21"/>
      <c r="HL1335" s="21"/>
      <c r="HM1335" s="21"/>
      <c r="HN1335" s="21"/>
      <c r="HO1335" s="21"/>
      <c r="HP1335" s="21"/>
      <c r="HQ1335" s="21"/>
      <c r="HR1335" s="21"/>
      <c r="HS1335" s="21"/>
      <c r="HT1335" s="21"/>
      <c r="HU1335" s="21"/>
      <c r="HV1335" s="21"/>
      <c r="HW1335" s="21"/>
      <c r="HX1335" s="21"/>
      <c r="HY1335" s="21"/>
      <c r="HZ1335" s="21"/>
      <c r="IA1335" s="21"/>
      <c r="IB1335" s="21"/>
      <c r="IC1335" s="21"/>
      <c r="ID1335" s="21"/>
      <c r="IE1335" s="21"/>
      <c r="IF1335" s="21"/>
      <c r="IG1335" s="21"/>
      <c r="IH1335" s="21"/>
      <c r="II1335" s="21"/>
      <c r="IJ1335" s="21"/>
      <c r="IK1335" s="21"/>
      <c r="IL1335" s="21"/>
      <c r="IM1335" s="21"/>
      <c r="IN1335" s="21"/>
      <c r="IO1335" s="21"/>
      <c r="IP1335" s="21"/>
      <c r="IQ1335" s="21"/>
      <c r="IR1335" s="21"/>
      <c r="IS1335" s="21"/>
      <c r="IT1335" s="21"/>
      <c r="IU1335" s="21"/>
      <c r="IV1335" s="21"/>
      <c r="IW1335" s="21"/>
      <c r="IX1335" s="21"/>
      <c r="IY1335" s="21"/>
      <c r="IZ1335" s="21"/>
      <c r="JA1335" s="21"/>
      <c r="JB1335" s="21"/>
      <c r="JC1335" s="21"/>
      <c r="JD1335" s="21"/>
      <c r="JE1335" s="21"/>
      <c r="JF1335" s="21"/>
      <c r="JG1335" s="28"/>
      <c r="JH1335" s="21"/>
      <c r="JI1335" s="21"/>
      <c r="JJ1335" s="21"/>
      <c r="JK1335" s="21"/>
      <c r="JL1335" s="21"/>
      <c r="JM1335" s="21"/>
      <c r="JN1335" s="21"/>
      <c r="JO1335" s="21"/>
      <c r="JP1335" s="21"/>
      <c r="JQ1335" s="21"/>
      <c r="JR1335" s="21"/>
      <c r="JS1335" s="21"/>
      <c r="JT1335" s="21"/>
      <c r="JU1335" s="21"/>
      <c r="JV1335" s="21"/>
      <c r="JW1335" s="21"/>
      <c r="JX1335" s="21"/>
      <c r="JY1335" s="21"/>
      <c r="JZ1335" s="21"/>
      <c r="KA1335" s="21"/>
      <c r="KB1335" s="28"/>
    </row>
    <row r="1336" spans="2:288" ht="15" customHeight="1" x14ac:dyDescent="0.25">
      <c r="B1336" s="1590" t="s">
        <v>1856</v>
      </c>
      <c r="C1336" s="1588" t="str">
        <v/>
      </c>
      <c r="D1336" s="1588" t="str">
        <v/>
      </c>
      <c r="E1336" s="1588" t="str">
        <v/>
      </c>
      <c r="F1336" s="1588" t="str">
        <v/>
      </c>
      <c r="G1336" s="1588" t="str">
        <v/>
      </c>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8"/>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8"/>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c r="GI1336" s="21"/>
      <c r="GJ1336" s="21"/>
      <c r="GK1336" s="21"/>
      <c r="GL1336" s="21"/>
      <c r="GM1336" s="21"/>
      <c r="GN1336" s="21"/>
      <c r="GO1336" s="21"/>
      <c r="GP1336" s="21"/>
      <c r="GQ1336" s="21"/>
      <c r="GR1336" s="21"/>
      <c r="GS1336" s="21"/>
      <c r="GT1336" s="21"/>
      <c r="GU1336" s="21"/>
      <c r="GV1336" s="21"/>
      <c r="GW1336" s="21"/>
      <c r="GX1336" s="21"/>
      <c r="GY1336" s="21"/>
      <c r="GZ1336" s="21"/>
      <c r="HA1336" s="21"/>
      <c r="HB1336" s="21"/>
      <c r="HC1336" s="21"/>
      <c r="HD1336" s="21"/>
      <c r="HE1336" s="21"/>
      <c r="HF1336" s="21"/>
      <c r="HG1336" s="21"/>
      <c r="HH1336" s="21"/>
      <c r="HI1336" s="21"/>
      <c r="HJ1336" s="21"/>
      <c r="HK1336" s="21"/>
      <c r="HL1336" s="21"/>
      <c r="HM1336" s="21"/>
      <c r="HN1336" s="21"/>
      <c r="HO1336" s="21"/>
      <c r="HP1336" s="21"/>
      <c r="HQ1336" s="21"/>
      <c r="HR1336" s="21"/>
      <c r="HS1336" s="21"/>
      <c r="HT1336" s="21"/>
      <c r="HU1336" s="21"/>
      <c r="HV1336" s="21"/>
      <c r="HW1336" s="21"/>
      <c r="HX1336" s="21"/>
      <c r="HY1336" s="21"/>
      <c r="HZ1336" s="21"/>
      <c r="IA1336" s="21"/>
      <c r="IB1336" s="21"/>
      <c r="IC1336" s="21"/>
      <c r="ID1336" s="21"/>
      <c r="IE1336" s="21"/>
      <c r="IF1336" s="21"/>
      <c r="IG1336" s="21"/>
      <c r="IH1336" s="21"/>
      <c r="II1336" s="21"/>
      <c r="IJ1336" s="21"/>
      <c r="IK1336" s="21"/>
      <c r="IL1336" s="21"/>
      <c r="IM1336" s="21"/>
      <c r="IN1336" s="21"/>
      <c r="IO1336" s="21"/>
      <c r="IP1336" s="21"/>
      <c r="IQ1336" s="21"/>
      <c r="IR1336" s="21"/>
      <c r="IS1336" s="21"/>
      <c r="IT1336" s="21"/>
      <c r="IU1336" s="21"/>
      <c r="IV1336" s="21"/>
      <c r="IW1336" s="21"/>
      <c r="IX1336" s="21"/>
      <c r="IY1336" s="21"/>
      <c r="IZ1336" s="21"/>
      <c r="JA1336" s="21"/>
      <c r="JB1336" s="21"/>
      <c r="JC1336" s="21"/>
      <c r="JD1336" s="21"/>
      <c r="JE1336" s="21"/>
      <c r="JF1336" s="21"/>
      <c r="JG1336" s="28"/>
      <c r="JH1336" s="21"/>
      <c r="JI1336" s="21"/>
      <c r="JJ1336" s="21"/>
      <c r="JK1336" s="21"/>
      <c r="JL1336" s="21"/>
      <c r="JM1336" s="21"/>
      <c r="JN1336" s="21"/>
      <c r="JO1336" s="21"/>
      <c r="JP1336" s="21"/>
      <c r="JQ1336" s="21"/>
      <c r="JR1336" s="21"/>
      <c r="JS1336" s="21"/>
      <c r="JT1336" s="21"/>
      <c r="JU1336" s="21"/>
      <c r="JV1336" s="21"/>
      <c r="JW1336" s="21"/>
      <c r="JX1336" s="21"/>
      <c r="JY1336" s="21"/>
      <c r="JZ1336" s="21"/>
      <c r="KA1336" s="21"/>
      <c r="KB1336" s="28"/>
    </row>
    <row r="1337" spans="2:288" ht="15" customHeight="1" x14ac:dyDescent="0.25">
      <c r="B1337" s="1590" t="s">
        <v>1857</v>
      </c>
      <c r="C1337" s="1588" t="str">
        <v/>
      </c>
      <c r="D1337" s="1588" t="str">
        <v/>
      </c>
      <c r="E1337" s="1588" t="str">
        <v/>
      </c>
      <c r="F1337" s="1588" t="str">
        <v/>
      </c>
      <c r="G1337" s="1588" t="str">
        <v/>
      </c>
      <c r="H1337" s="21"/>
      <c r="I1337" s="21"/>
      <c r="J1337" s="21"/>
      <c r="K1337" s="21"/>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8"/>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8"/>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c r="GI1337" s="21"/>
      <c r="GJ1337" s="21"/>
      <c r="GK1337" s="21"/>
      <c r="GL1337" s="21"/>
      <c r="GM1337" s="21"/>
      <c r="GN1337" s="21"/>
      <c r="GO1337" s="21"/>
      <c r="GP1337" s="21"/>
      <c r="GQ1337" s="21"/>
      <c r="GR1337" s="21"/>
      <c r="GS1337" s="21"/>
      <c r="GT1337" s="21"/>
      <c r="GU1337" s="21"/>
      <c r="GV1337" s="21"/>
      <c r="GW1337" s="21"/>
      <c r="GX1337" s="21"/>
      <c r="GY1337" s="21"/>
      <c r="GZ1337" s="21"/>
      <c r="HA1337" s="21"/>
      <c r="HB1337" s="21"/>
      <c r="HC1337" s="21"/>
      <c r="HD1337" s="21"/>
      <c r="HE1337" s="21"/>
      <c r="HF1337" s="21"/>
      <c r="HG1337" s="21"/>
      <c r="HH1337" s="21"/>
      <c r="HI1337" s="21"/>
      <c r="HJ1337" s="21"/>
      <c r="HK1337" s="21"/>
      <c r="HL1337" s="21"/>
      <c r="HM1337" s="21"/>
      <c r="HN1337" s="21"/>
      <c r="HO1337" s="21"/>
      <c r="HP1337" s="21"/>
      <c r="HQ1337" s="21"/>
      <c r="HR1337" s="21"/>
      <c r="HS1337" s="21"/>
      <c r="HT1337" s="21"/>
      <c r="HU1337" s="21"/>
      <c r="HV1337" s="21"/>
      <c r="HW1337" s="21"/>
      <c r="HX1337" s="21"/>
      <c r="HY1337" s="21"/>
      <c r="HZ1337" s="21"/>
      <c r="IA1337" s="21"/>
      <c r="IB1337" s="21"/>
      <c r="IC1337" s="21"/>
      <c r="ID1337" s="21"/>
      <c r="IE1337" s="21"/>
      <c r="IF1337" s="21"/>
      <c r="IG1337" s="21"/>
      <c r="IH1337" s="21"/>
      <c r="II1337" s="21"/>
      <c r="IJ1337" s="21"/>
      <c r="IK1337" s="21"/>
      <c r="IL1337" s="21"/>
      <c r="IM1337" s="21"/>
      <c r="IN1337" s="21"/>
      <c r="IO1337" s="21"/>
      <c r="IP1337" s="21"/>
      <c r="IQ1337" s="21"/>
      <c r="IR1337" s="21"/>
      <c r="IS1337" s="21"/>
      <c r="IT1337" s="21"/>
      <c r="IU1337" s="21"/>
      <c r="IV1337" s="21"/>
      <c r="IW1337" s="21"/>
      <c r="IX1337" s="21"/>
      <c r="IY1337" s="21"/>
      <c r="IZ1337" s="21"/>
      <c r="JA1337" s="21"/>
      <c r="JB1337" s="21"/>
      <c r="JC1337" s="21"/>
      <c r="JD1337" s="21"/>
      <c r="JE1337" s="21"/>
      <c r="JF1337" s="21"/>
      <c r="JG1337" s="28"/>
      <c r="JH1337" s="21"/>
      <c r="JI1337" s="21"/>
      <c r="JJ1337" s="21"/>
      <c r="JK1337" s="21"/>
      <c r="JL1337" s="21"/>
      <c r="JM1337" s="21"/>
      <c r="JN1337" s="21"/>
      <c r="JO1337" s="21"/>
      <c r="JP1337" s="21"/>
      <c r="JQ1337" s="21"/>
      <c r="JR1337" s="21"/>
      <c r="JS1337" s="21"/>
      <c r="JT1337" s="21"/>
      <c r="JU1337" s="21"/>
      <c r="JV1337" s="21"/>
      <c r="JW1337" s="21"/>
      <c r="JX1337" s="21"/>
      <c r="JY1337" s="21"/>
      <c r="JZ1337" s="21"/>
      <c r="KA1337" s="21"/>
      <c r="KB1337" s="28"/>
    </row>
    <row r="1338" spans="2:288" ht="15" customHeight="1" x14ac:dyDescent="0.25">
      <c r="B1338" s="1590" t="s">
        <v>1858</v>
      </c>
      <c r="C1338" s="1588" t="str">
        <v/>
      </c>
      <c r="D1338" s="1588" t="str">
        <v/>
      </c>
      <c r="E1338" s="1588" t="str">
        <v/>
      </c>
      <c r="F1338" s="1588" t="str">
        <v/>
      </c>
      <c r="G1338" s="1588" t="str">
        <v/>
      </c>
      <c r="H1338" s="21"/>
      <c r="I1338" s="21"/>
      <c r="J1338" s="21"/>
      <c r="K1338" s="21"/>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8"/>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8"/>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c r="GI1338" s="21"/>
      <c r="GJ1338" s="21"/>
      <c r="GK1338" s="21"/>
      <c r="GL1338" s="21"/>
      <c r="GM1338" s="21"/>
      <c r="GN1338" s="21"/>
      <c r="GO1338" s="21"/>
      <c r="GP1338" s="21"/>
      <c r="GQ1338" s="21"/>
      <c r="GR1338" s="21"/>
      <c r="GS1338" s="21"/>
      <c r="GT1338" s="21"/>
      <c r="GU1338" s="21"/>
      <c r="GV1338" s="21"/>
      <c r="GW1338" s="21"/>
      <c r="GX1338" s="21"/>
      <c r="GY1338" s="21"/>
      <c r="GZ1338" s="21"/>
      <c r="HA1338" s="21"/>
      <c r="HB1338" s="21"/>
      <c r="HC1338" s="21"/>
      <c r="HD1338" s="21"/>
      <c r="HE1338" s="21"/>
      <c r="HF1338" s="21"/>
      <c r="HG1338" s="21"/>
      <c r="HH1338" s="21"/>
      <c r="HI1338" s="21"/>
      <c r="HJ1338" s="21"/>
      <c r="HK1338" s="21"/>
      <c r="HL1338" s="21"/>
      <c r="HM1338" s="21"/>
      <c r="HN1338" s="21"/>
      <c r="HO1338" s="21"/>
      <c r="HP1338" s="21"/>
      <c r="HQ1338" s="21"/>
      <c r="HR1338" s="21"/>
      <c r="HS1338" s="21"/>
      <c r="HT1338" s="21"/>
      <c r="HU1338" s="21"/>
      <c r="HV1338" s="21"/>
      <c r="HW1338" s="21"/>
      <c r="HX1338" s="21"/>
      <c r="HY1338" s="21"/>
      <c r="HZ1338" s="21"/>
      <c r="IA1338" s="21"/>
      <c r="IB1338" s="21"/>
      <c r="IC1338" s="21"/>
      <c r="ID1338" s="21"/>
      <c r="IE1338" s="21"/>
      <c r="IF1338" s="21"/>
      <c r="IG1338" s="21"/>
      <c r="IH1338" s="21"/>
      <c r="II1338" s="21"/>
      <c r="IJ1338" s="21"/>
      <c r="IK1338" s="21"/>
      <c r="IL1338" s="21"/>
      <c r="IM1338" s="21"/>
      <c r="IN1338" s="21"/>
      <c r="IO1338" s="21"/>
      <c r="IP1338" s="21"/>
      <c r="IQ1338" s="21"/>
      <c r="IR1338" s="21"/>
      <c r="IS1338" s="21"/>
      <c r="IT1338" s="21"/>
      <c r="IU1338" s="21"/>
      <c r="IV1338" s="21"/>
      <c r="IW1338" s="21"/>
      <c r="IX1338" s="21"/>
      <c r="IY1338" s="21"/>
      <c r="IZ1338" s="21"/>
      <c r="JA1338" s="21"/>
      <c r="JB1338" s="21"/>
      <c r="JC1338" s="21"/>
      <c r="JD1338" s="21"/>
      <c r="JE1338" s="21"/>
      <c r="JF1338" s="21"/>
      <c r="JG1338" s="28"/>
      <c r="JH1338" s="21"/>
      <c r="JI1338" s="21"/>
      <c r="JJ1338" s="21"/>
      <c r="JK1338" s="21"/>
      <c r="JL1338" s="21"/>
      <c r="JM1338" s="21"/>
      <c r="JN1338" s="21"/>
      <c r="JO1338" s="21"/>
      <c r="JP1338" s="21"/>
      <c r="JQ1338" s="21"/>
      <c r="JR1338" s="21"/>
      <c r="JS1338" s="21"/>
      <c r="JT1338" s="21"/>
      <c r="JU1338" s="21"/>
      <c r="JV1338" s="21"/>
      <c r="JW1338" s="21"/>
      <c r="JX1338" s="21"/>
      <c r="JY1338" s="21"/>
      <c r="JZ1338" s="21"/>
      <c r="KA1338" s="21"/>
      <c r="KB1338" s="28"/>
    </row>
    <row r="1339" spans="2:288" ht="15" customHeight="1" x14ac:dyDescent="0.25">
      <c r="B1339" s="1590" t="s">
        <v>1859</v>
      </c>
      <c r="C1339" s="1588" t="str">
        <v/>
      </c>
      <c r="D1339" s="1588" t="str">
        <v/>
      </c>
      <c r="E1339" s="1588" t="str">
        <v/>
      </c>
      <c r="F1339" s="1588" t="str">
        <v/>
      </c>
      <c r="G1339" s="1588" t="str">
        <v/>
      </c>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8"/>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8"/>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c r="GI1339" s="21"/>
      <c r="GJ1339" s="21"/>
      <c r="GK1339" s="21"/>
      <c r="GL1339" s="21"/>
      <c r="GM1339" s="21"/>
      <c r="GN1339" s="21"/>
      <c r="GO1339" s="21"/>
      <c r="GP1339" s="21"/>
      <c r="GQ1339" s="21"/>
      <c r="GR1339" s="21"/>
      <c r="GS1339" s="21"/>
      <c r="GT1339" s="21"/>
      <c r="GU1339" s="21"/>
      <c r="GV1339" s="21"/>
      <c r="GW1339" s="21"/>
      <c r="GX1339" s="21"/>
      <c r="GY1339" s="21"/>
      <c r="GZ1339" s="21"/>
      <c r="HA1339" s="21"/>
      <c r="HB1339" s="21"/>
      <c r="HC1339" s="21"/>
      <c r="HD1339" s="21"/>
      <c r="HE1339" s="21"/>
      <c r="HF1339" s="21"/>
      <c r="HG1339" s="21"/>
      <c r="HH1339" s="21"/>
      <c r="HI1339" s="21"/>
      <c r="HJ1339" s="21"/>
      <c r="HK1339" s="21"/>
      <c r="HL1339" s="21"/>
      <c r="HM1339" s="21"/>
      <c r="HN1339" s="21"/>
      <c r="HO1339" s="21"/>
      <c r="HP1339" s="21"/>
      <c r="HQ1339" s="21"/>
      <c r="HR1339" s="21"/>
      <c r="HS1339" s="21"/>
      <c r="HT1339" s="21"/>
      <c r="HU1339" s="21"/>
      <c r="HV1339" s="21"/>
      <c r="HW1339" s="21"/>
      <c r="HX1339" s="21"/>
      <c r="HY1339" s="21"/>
      <c r="HZ1339" s="21"/>
      <c r="IA1339" s="21"/>
      <c r="IB1339" s="21"/>
      <c r="IC1339" s="21"/>
      <c r="ID1339" s="21"/>
      <c r="IE1339" s="21"/>
      <c r="IF1339" s="21"/>
      <c r="IG1339" s="21"/>
      <c r="IH1339" s="21"/>
      <c r="II1339" s="21"/>
      <c r="IJ1339" s="21"/>
      <c r="IK1339" s="21"/>
      <c r="IL1339" s="21"/>
      <c r="IM1339" s="21"/>
      <c r="IN1339" s="21"/>
      <c r="IO1339" s="21"/>
      <c r="IP1339" s="21"/>
      <c r="IQ1339" s="21"/>
      <c r="IR1339" s="21"/>
      <c r="IS1339" s="21"/>
      <c r="IT1339" s="21"/>
      <c r="IU1339" s="21"/>
      <c r="IV1339" s="21"/>
      <c r="IW1339" s="21"/>
      <c r="IX1339" s="21"/>
      <c r="IY1339" s="21"/>
      <c r="IZ1339" s="21"/>
      <c r="JA1339" s="21"/>
      <c r="JB1339" s="21"/>
      <c r="JC1339" s="21"/>
      <c r="JD1339" s="21"/>
      <c r="JE1339" s="21"/>
      <c r="JF1339" s="21"/>
      <c r="JG1339" s="28"/>
      <c r="JH1339" s="21"/>
      <c r="JI1339" s="21"/>
      <c r="JJ1339" s="21"/>
      <c r="JK1339" s="21"/>
      <c r="JL1339" s="21"/>
      <c r="JM1339" s="21"/>
      <c r="JN1339" s="21"/>
      <c r="JO1339" s="21"/>
      <c r="JP1339" s="21"/>
      <c r="JQ1339" s="21"/>
      <c r="JR1339" s="21"/>
      <c r="JS1339" s="21"/>
      <c r="JT1339" s="21"/>
      <c r="JU1339" s="21"/>
      <c r="JV1339" s="21"/>
      <c r="JW1339" s="21"/>
      <c r="JX1339" s="21"/>
      <c r="JY1339" s="21"/>
      <c r="JZ1339" s="21"/>
      <c r="KA1339" s="21"/>
      <c r="KB1339" s="28"/>
    </row>
    <row r="1340" spans="2:288" ht="15" customHeight="1" x14ac:dyDescent="0.25">
      <c r="B1340" s="1590" t="s">
        <v>1860</v>
      </c>
      <c r="C1340" s="1588" t="str">
        <v/>
      </c>
      <c r="D1340" s="1588" t="str">
        <v/>
      </c>
      <c r="E1340" s="1588" t="str">
        <v/>
      </c>
      <c r="F1340" s="1588" t="str">
        <v/>
      </c>
      <c r="G1340" s="1588" t="str">
        <v/>
      </c>
      <c r="H1340" s="21"/>
      <c r="I1340" s="21"/>
      <c r="J1340" s="21"/>
      <c r="K1340" s="21"/>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8"/>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8"/>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c r="GI1340" s="21"/>
      <c r="GJ1340" s="21"/>
      <c r="GK1340" s="21"/>
      <c r="GL1340" s="21"/>
      <c r="GM1340" s="21"/>
      <c r="GN1340" s="21"/>
      <c r="GO1340" s="21"/>
      <c r="GP1340" s="21"/>
      <c r="GQ1340" s="21"/>
      <c r="GR1340" s="21"/>
      <c r="GS1340" s="21"/>
      <c r="GT1340" s="21"/>
      <c r="GU1340" s="21"/>
      <c r="GV1340" s="21"/>
      <c r="GW1340" s="21"/>
      <c r="GX1340" s="21"/>
      <c r="GY1340" s="21"/>
      <c r="GZ1340" s="21"/>
      <c r="HA1340" s="21"/>
      <c r="HB1340" s="21"/>
      <c r="HC1340" s="21"/>
      <c r="HD1340" s="21"/>
      <c r="HE1340" s="21"/>
      <c r="HF1340" s="21"/>
      <c r="HG1340" s="21"/>
      <c r="HH1340" s="21"/>
      <c r="HI1340" s="21"/>
      <c r="HJ1340" s="21"/>
      <c r="HK1340" s="21"/>
      <c r="HL1340" s="21"/>
      <c r="HM1340" s="21"/>
      <c r="HN1340" s="21"/>
      <c r="HO1340" s="21"/>
      <c r="HP1340" s="21"/>
      <c r="HQ1340" s="21"/>
      <c r="HR1340" s="21"/>
      <c r="HS1340" s="21"/>
      <c r="HT1340" s="21"/>
      <c r="HU1340" s="21"/>
      <c r="HV1340" s="21"/>
      <c r="HW1340" s="21"/>
      <c r="HX1340" s="21"/>
      <c r="HY1340" s="21"/>
      <c r="HZ1340" s="21"/>
      <c r="IA1340" s="21"/>
      <c r="IB1340" s="21"/>
      <c r="IC1340" s="21"/>
      <c r="ID1340" s="21"/>
      <c r="IE1340" s="21"/>
      <c r="IF1340" s="21"/>
      <c r="IG1340" s="21"/>
      <c r="IH1340" s="21"/>
      <c r="II1340" s="21"/>
      <c r="IJ1340" s="21"/>
      <c r="IK1340" s="21"/>
      <c r="IL1340" s="21"/>
      <c r="IM1340" s="21"/>
      <c r="IN1340" s="21"/>
      <c r="IO1340" s="21"/>
      <c r="IP1340" s="21"/>
      <c r="IQ1340" s="21"/>
      <c r="IR1340" s="21"/>
      <c r="IS1340" s="21"/>
      <c r="IT1340" s="21"/>
      <c r="IU1340" s="21"/>
      <c r="IV1340" s="21"/>
      <c r="IW1340" s="21"/>
      <c r="IX1340" s="21"/>
      <c r="IY1340" s="21"/>
      <c r="IZ1340" s="21"/>
      <c r="JA1340" s="21"/>
      <c r="JB1340" s="21"/>
      <c r="JC1340" s="21"/>
      <c r="JD1340" s="21"/>
      <c r="JE1340" s="21"/>
      <c r="JF1340" s="21"/>
      <c r="JG1340" s="28"/>
      <c r="JH1340" s="21"/>
      <c r="JI1340" s="21"/>
      <c r="JJ1340" s="21"/>
      <c r="JK1340" s="21"/>
      <c r="JL1340" s="21"/>
      <c r="JM1340" s="21"/>
      <c r="JN1340" s="21"/>
      <c r="JO1340" s="21"/>
      <c r="JP1340" s="21"/>
      <c r="JQ1340" s="21"/>
      <c r="JR1340" s="21"/>
      <c r="JS1340" s="21"/>
      <c r="JT1340" s="21"/>
      <c r="JU1340" s="21"/>
      <c r="JV1340" s="21"/>
      <c r="JW1340" s="21"/>
      <c r="JX1340" s="21"/>
      <c r="JY1340" s="21"/>
      <c r="JZ1340" s="21"/>
      <c r="KA1340" s="21"/>
      <c r="KB1340" s="28"/>
    </row>
    <row r="1341" spans="2:288" ht="15" customHeight="1" x14ac:dyDescent="0.25">
      <c r="B1341" s="1590" t="s">
        <v>1861</v>
      </c>
      <c r="C1341" s="1588" t="str">
        <v/>
      </c>
      <c r="D1341" s="1588" t="str">
        <v/>
      </c>
      <c r="E1341" s="1588" t="str">
        <v/>
      </c>
      <c r="F1341" s="1588" t="str">
        <v/>
      </c>
      <c r="G1341" s="1588" t="str">
        <v/>
      </c>
      <c r="H1341" s="21"/>
      <c r="I1341" s="21"/>
      <c r="J1341" s="21"/>
      <c r="K1341" s="21"/>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8"/>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8"/>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c r="GI1341" s="21"/>
      <c r="GJ1341" s="21"/>
      <c r="GK1341" s="21"/>
      <c r="GL1341" s="21"/>
      <c r="GM1341" s="21"/>
      <c r="GN1341" s="21"/>
      <c r="GO1341" s="21"/>
      <c r="GP1341" s="21"/>
      <c r="GQ1341" s="21"/>
      <c r="GR1341" s="21"/>
      <c r="GS1341" s="21"/>
      <c r="GT1341" s="21"/>
      <c r="GU1341" s="21"/>
      <c r="GV1341" s="21"/>
      <c r="GW1341" s="21"/>
      <c r="GX1341" s="21"/>
      <c r="GY1341" s="21"/>
      <c r="GZ1341" s="21"/>
      <c r="HA1341" s="21"/>
      <c r="HB1341" s="21"/>
      <c r="HC1341" s="21"/>
      <c r="HD1341" s="21"/>
      <c r="HE1341" s="21"/>
      <c r="HF1341" s="21"/>
      <c r="HG1341" s="21"/>
      <c r="HH1341" s="21"/>
      <c r="HI1341" s="21"/>
      <c r="HJ1341" s="21"/>
      <c r="HK1341" s="21"/>
      <c r="HL1341" s="21"/>
      <c r="HM1341" s="21"/>
      <c r="HN1341" s="21"/>
      <c r="HO1341" s="21"/>
      <c r="HP1341" s="21"/>
      <c r="HQ1341" s="21"/>
      <c r="HR1341" s="21"/>
      <c r="HS1341" s="21"/>
      <c r="HT1341" s="21"/>
      <c r="HU1341" s="21"/>
      <c r="HV1341" s="21"/>
      <c r="HW1341" s="21"/>
      <c r="HX1341" s="21"/>
      <c r="HY1341" s="21"/>
      <c r="HZ1341" s="21"/>
      <c r="IA1341" s="21"/>
      <c r="IB1341" s="21"/>
      <c r="IC1341" s="21"/>
      <c r="ID1341" s="21"/>
      <c r="IE1341" s="21"/>
      <c r="IF1341" s="21"/>
      <c r="IG1341" s="21"/>
      <c r="IH1341" s="21"/>
      <c r="II1341" s="21"/>
      <c r="IJ1341" s="21"/>
      <c r="IK1341" s="21"/>
      <c r="IL1341" s="21"/>
      <c r="IM1341" s="21"/>
      <c r="IN1341" s="21"/>
      <c r="IO1341" s="21"/>
      <c r="IP1341" s="21"/>
      <c r="IQ1341" s="21"/>
      <c r="IR1341" s="21"/>
      <c r="IS1341" s="21"/>
      <c r="IT1341" s="21"/>
      <c r="IU1341" s="21"/>
      <c r="IV1341" s="21"/>
      <c r="IW1341" s="21"/>
      <c r="IX1341" s="21"/>
      <c r="IY1341" s="21"/>
      <c r="IZ1341" s="21"/>
      <c r="JA1341" s="21"/>
      <c r="JB1341" s="21"/>
      <c r="JC1341" s="21"/>
      <c r="JD1341" s="21"/>
      <c r="JE1341" s="21"/>
      <c r="JF1341" s="21"/>
      <c r="JG1341" s="28"/>
      <c r="JH1341" s="21"/>
      <c r="JI1341" s="21"/>
      <c r="JJ1341" s="21"/>
      <c r="JK1341" s="21"/>
      <c r="JL1341" s="21"/>
      <c r="JM1341" s="21"/>
      <c r="JN1341" s="21"/>
      <c r="JO1341" s="21"/>
      <c r="JP1341" s="21"/>
      <c r="JQ1341" s="21"/>
      <c r="JR1341" s="21"/>
      <c r="JS1341" s="21"/>
      <c r="JT1341" s="21"/>
      <c r="JU1341" s="21"/>
      <c r="JV1341" s="21"/>
      <c r="JW1341" s="21"/>
      <c r="JX1341" s="21"/>
      <c r="JY1341" s="21"/>
      <c r="JZ1341" s="21"/>
      <c r="KA1341" s="21"/>
      <c r="KB1341" s="28"/>
    </row>
    <row r="1342" spans="2:288" ht="15" customHeight="1" x14ac:dyDescent="0.25">
      <c r="B1342" s="1590" t="s">
        <v>1862</v>
      </c>
      <c r="C1342" s="1588" t="str">
        <v/>
      </c>
      <c r="D1342" s="1588" t="str">
        <v/>
      </c>
      <c r="E1342" s="1588" t="str">
        <v/>
      </c>
      <c r="F1342" s="1588" t="str">
        <v/>
      </c>
      <c r="G1342" s="1588" t="str">
        <v/>
      </c>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8"/>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8"/>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c r="GI1342" s="21"/>
      <c r="GJ1342" s="21"/>
      <c r="GK1342" s="21"/>
      <c r="GL1342" s="21"/>
      <c r="GM1342" s="21"/>
      <c r="GN1342" s="21"/>
      <c r="GO1342" s="21"/>
      <c r="GP1342" s="21"/>
      <c r="GQ1342" s="21"/>
      <c r="GR1342" s="21"/>
      <c r="GS1342" s="21"/>
      <c r="GT1342" s="21"/>
      <c r="GU1342" s="21"/>
      <c r="GV1342" s="21"/>
      <c r="GW1342" s="21"/>
      <c r="GX1342" s="21"/>
      <c r="GY1342" s="21"/>
      <c r="GZ1342" s="21"/>
      <c r="HA1342" s="21"/>
      <c r="HB1342" s="21"/>
      <c r="HC1342" s="21"/>
      <c r="HD1342" s="21"/>
      <c r="HE1342" s="21"/>
      <c r="HF1342" s="21"/>
      <c r="HG1342" s="21"/>
      <c r="HH1342" s="21"/>
      <c r="HI1342" s="21"/>
      <c r="HJ1342" s="21"/>
      <c r="HK1342" s="21"/>
      <c r="HL1342" s="21"/>
      <c r="HM1342" s="21"/>
      <c r="HN1342" s="21"/>
      <c r="HO1342" s="21"/>
      <c r="HP1342" s="21"/>
      <c r="HQ1342" s="21"/>
      <c r="HR1342" s="21"/>
      <c r="HS1342" s="21"/>
      <c r="HT1342" s="21"/>
      <c r="HU1342" s="21"/>
      <c r="HV1342" s="21"/>
      <c r="HW1342" s="21"/>
      <c r="HX1342" s="21"/>
      <c r="HY1342" s="21"/>
      <c r="HZ1342" s="21"/>
      <c r="IA1342" s="21"/>
      <c r="IB1342" s="21"/>
      <c r="IC1342" s="21"/>
      <c r="ID1342" s="21"/>
      <c r="IE1342" s="21"/>
      <c r="IF1342" s="21"/>
      <c r="IG1342" s="21"/>
      <c r="IH1342" s="21"/>
      <c r="II1342" s="21"/>
      <c r="IJ1342" s="21"/>
      <c r="IK1342" s="21"/>
      <c r="IL1342" s="21"/>
      <c r="IM1342" s="21"/>
      <c r="IN1342" s="21"/>
      <c r="IO1342" s="21"/>
      <c r="IP1342" s="21"/>
      <c r="IQ1342" s="21"/>
      <c r="IR1342" s="21"/>
      <c r="IS1342" s="21"/>
      <c r="IT1342" s="21"/>
      <c r="IU1342" s="21"/>
      <c r="IV1342" s="21"/>
      <c r="IW1342" s="21"/>
      <c r="IX1342" s="21"/>
      <c r="IY1342" s="21"/>
      <c r="IZ1342" s="21"/>
      <c r="JA1342" s="21"/>
      <c r="JB1342" s="21"/>
      <c r="JC1342" s="21"/>
      <c r="JD1342" s="21"/>
      <c r="JE1342" s="21"/>
      <c r="JF1342" s="21"/>
      <c r="JG1342" s="28"/>
      <c r="JH1342" s="21"/>
      <c r="JI1342" s="21"/>
      <c r="JJ1342" s="21"/>
      <c r="JK1342" s="21"/>
      <c r="JL1342" s="21"/>
      <c r="JM1342" s="21"/>
      <c r="JN1342" s="21"/>
      <c r="JO1342" s="21"/>
      <c r="JP1342" s="21"/>
      <c r="JQ1342" s="21"/>
      <c r="JR1342" s="21"/>
      <c r="JS1342" s="21"/>
      <c r="JT1342" s="21"/>
      <c r="JU1342" s="21"/>
      <c r="JV1342" s="21"/>
      <c r="JW1342" s="21"/>
      <c r="JX1342" s="21"/>
      <c r="JY1342" s="21"/>
      <c r="JZ1342" s="21"/>
      <c r="KA1342" s="21"/>
      <c r="KB1342" s="28"/>
    </row>
    <row r="1343" spans="2:288" ht="15" customHeight="1" x14ac:dyDescent="0.25">
      <c r="B1343" s="1590" t="s">
        <v>1863</v>
      </c>
      <c r="C1343" s="1588" t="str">
        <v/>
      </c>
      <c r="D1343" s="1588" t="str">
        <v/>
      </c>
      <c r="E1343" s="1588" t="str">
        <v/>
      </c>
      <c r="F1343" s="1588" t="str">
        <v/>
      </c>
      <c r="G1343" s="1588" t="str">
        <v/>
      </c>
      <c r="H1343" s="21"/>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8"/>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8"/>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c r="GI1343" s="21"/>
      <c r="GJ1343" s="21"/>
      <c r="GK1343" s="21"/>
      <c r="GL1343" s="21"/>
      <c r="GM1343" s="21"/>
      <c r="GN1343" s="21"/>
      <c r="GO1343" s="21"/>
      <c r="GP1343" s="21"/>
      <c r="GQ1343" s="21"/>
      <c r="GR1343" s="21"/>
      <c r="GS1343" s="21"/>
      <c r="GT1343" s="21"/>
      <c r="GU1343" s="21"/>
      <c r="GV1343" s="21"/>
      <c r="GW1343" s="21"/>
      <c r="GX1343" s="21"/>
      <c r="GY1343" s="21"/>
      <c r="GZ1343" s="21"/>
      <c r="HA1343" s="21"/>
      <c r="HB1343" s="21"/>
      <c r="HC1343" s="21"/>
      <c r="HD1343" s="21"/>
      <c r="HE1343" s="21"/>
      <c r="HF1343" s="21"/>
      <c r="HG1343" s="21"/>
      <c r="HH1343" s="21"/>
      <c r="HI1343" s="21"/>
      <c r="HJ1343" s="21"/>
      <c r="HK1343" s="21"/>
      <c r="HL1343" s="21"/>
      <c r="HM1343" s="21"/>
      <c r="HN1343" s="21"/>
      <c r="HO1343" s="21"/>
      <c r="HP1343" s="21"/>
      <c r="HQ1343" s="21"/>
      <c r="HR1343" s="21"/>
      <c r="HS1343" s="21"/>
      <c r="HT1343" s="21"/>
      <c r="HU1343" s="21"/>
      <c r="HV1343" s="21"/>
      <c r="HW1343" s="21"/>
      <c r="HX1343" s="21"/>
      <c r="HY1343" s="21"/>
      <c r="HZ1343" s="21"/>
      <c r="IA1343" s="21"/>
      <c r="IB1343" s="21"/>
      <c r="IC1343" s="21"/>
      <c r="ID1343" s="21"/>
      <c r="IE1343" s="21"/>
      <c r="IF1343" s="21"/>
      <c r="IG1343" s="21"/>
      <c r="IH1343" s="21"/>
      <c r="II1343" s="21"/>
      <c r="IJ1343" s="21"/>
      <c r="IK1343" s="21"/>
      <c r="IL1343" s="21"/>
      <c r="IM1343" s="21"/>
      <c r="IN1343" s="21"/>
      <c r="IO1343" s="21"/>
      <c r="IP1343" s="21"/>
      <c r="IQ1343" s="21"/>
      <c r="IR1343" s="21"/>
      <c r="IS1343" s="21"/>
      <c r="IT1343" s="21"/>
      <c r="IU1343" s="21"/>
      <c r="IV1343" s="21"/>
      <c r="IW1343" s="21"/>
      <c r="IX1343" s="21"/>
      <c r="IY1343" s="21"/>
      <c r="IZ1343" s="21"/>
      <c r="JA1343" s="21"/>
      <c r="JB1343" s="21"/>
      <c r="JC1343" s="21"/>
      <c r="JD1343" s="21"/>
      <c r="JE1343" s="21"/>
      <c r="JF1343" s="21"/>
      <c r="JG1343" s="28"/>
      <c r="JH1343" s="21"/>
      <c r="JI1343" s="21"/>
      <c r="JJ1343" s="21"/>
      <c r="JK1343" s="21"/>
      <c r="JL1343" s="21"/>
      <c r="JM1343" s="21"/>
      <c r="JN1343" s="21"/>
      <c r="JO1343" s="21"/>
      <c r="JP1343" s="21"/>
      <c r="JQ1343" s="21"/>
      <c r="JR1343" s="21"/>
      <c r="JS1343" s="21"/>
      <c r="JT1343" s="21"/>
      <c r="JU1343" s="21"/>
      <c r="JV1343" s="21"/>
      <c r="JW1343" s="21"/>
      <c r="JX1343" s="21"/>
      <c r="JY1343" s="21"/>
      <c r="JZ1343" s="21"/>
      <c r="KA1343" s="21"/>
      <c r="KB1343" s="28"/>
    </row>
    <row r="1344" spans="2:288" ht="15" customHeight="1" x14ac:dyDescent="0.25">
      <c r="B1344" s="1590" t="s">
        <v>1864</v>
      </c>
      <c r="C1344" s="1588" t="str">
        <v/>
      </c>
      <c r="D1344" s="1588" t="str">
        <v/>
      </c>
      <c r="E1344" s="1588" t="str">
        <v/>
      </c>
      <c r="F1344" s="1588" t="str">
        <v/>
      </c>
      <c r="G1344" s="1588" t="str">
        <v/>
      </c>
      <c r="H1344" s="21"/>
      <c r="I1344" s="21"/>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8"/>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8"/>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c r="GI1344" s="21"/>
      <c r="GJ1344" s="21"/>
      <c r="GK1344" s="21"/>
      <c r="GL1344" s="21"/>
      <c r="GM1344" s="21"/>
      <c r="GN1344" s="21"/>
      <c r="GO1344" s="21"/>
      <c r="GP1344" s="21"/>
      <c r="GQ1344" s="21"/>
      <c r="GR1344" s="21"/>
      <c r="GS1344" s="21"/>
      <c r="GT1344" s="21"/>
      <c r="GU1344" s="21"/>
      <c r="GV1344" s="21"/>
      <c r="GW1344" s="21"/>
      <c r="GX1344" s="21"/>
      <c r="GY1344" s="21"/>
      <c r="GZ1344" s="21"/>
      <c r="HA1344" s="21"/>
      <c r="HB1344" s="21"/>
      <c r="HC1344" s="21"/>
      <c r="HD1344" s="21"/>
      <c r="HE1344" s="21"/>
      <c r="HF1344" s="21"/>
      <c r="HG1344" s="21"/>
      <c r="HH1344" s="21"/>
      <c r="HI1344" s="21"/>
      <c r="HJ1344" s="21"/>
      <c r="HK1344" s="21"/>
      <c r="HL1344" s="21"/>
      <c r="HM1344" s="21"/>
      <c r="HN1344" s="21"/>
      <c r="HO1344" s="21"/>
      <c r="HP1344" s="21"/>
      <c r="HQ1344" s="21"/>
      <c r="HR1344" s="21"/>
      <c r="HS1344" s="21"/>
      <c r="HT1344" s="21"/>
      <c r="HU1344" s="21"/>
      <c r="HV1344" s="21"/>
      <c r="HW1344" s="21"/>
      <c r="HX1344" s="21"/>
      <c r="HY1344" s="21"/>
      <c r="HZ1344" s="21"/>
      <c r="IA1344" s="21"/>
      <c r="IB1344" s="21"/>
      <c r="IC1344" s="21"/>
      <c r="ID1344" s="21"/>
      <c r="IE1344" s="21"/>
      <c r="IF1344" s="21"/>
      <c r="IG1344" s="21"/>
      <c r="IH1344" s="21"/>
      <c r="II1344" s="21"/>
      <c r="IJ1344" s="21"/>
      <c r="IK1344" s="21"/>
      <c r="IL1344" s="21"/>
      <c r="IM1344" s="21"/>
      <c r="IN1344" s="21"/>
      <c r="IO1344" s="21"/>
      <c r="IP1344" s="21"/>
      <c r="IQ1344" s="21"/>
      <c r="IR1344" s="21"/>
      <c r="IS1344" s="21"/>
      <c r="IT1344" s="21"/>
      <c r="IU1344" s="21"/>
      <c r="IV1344" s="21"/>
      <c r="IW1344" s="21"/>
      <c r="IX1344" s="21"/>
      <c r="IY1344" s="21"/>
      <c r="IZ1344" s="21"/>
      <c r="JA1344" s="21"/>
      <c r="JB1344" s="21"/>
      <c r="JC1344" s="21"/>
      <c r="JD1344" s="21"/>
      <c r="JE1344" s="21"/>
      <c r="JF1344" s="21"/>
      <c r="JG1344" s="28"/>
      <c r="JH1344" s="21"/>
      <c r="JI1344" s="21"/>
      <c r="JJ1344" s="21"/>
      <c r="JK1344" s="21"/>
      <c r="JL1344" s="21"/>
      <c r="JM1344" s="21"/>
      <c r="JN1344" s="21"/>
      <c r="JO1344" s="21"/>
      <c r="JP1344" s="21"/>
      <c r="JQ1344" s="21"/>
      <c r="JR1344" s="21"/>
      <c r="JS1344" s="21"/>
      <c r="JT1344" s="21"/>
      <c r="JU1344" s="21"/>
      <c r="JV1344" s="21"/>
      <c r="JW1344" s="21"/>
      <c r="JX1344" s="21"/>
      <c r="JY1344" s="21"/>
      <c r="JZ1344" s="21"/>
      <c r="KA1344" s="21"/>
      <c r="KB1344" s="28"/>
    </row>
    <row r="1345" spans="2:288" ht="15" customHeight="1" x14ac:dyDescent="0.25">
      <c r="B1345" s="1590" t="s">
        <v>1865</v>
      </c>
      <c r="C1345" s="1588" t="str">
        <v/>
      </c>
      <c r="D1345" s="1588" t="str">
        <v/>
      </c>
      <c r="E1345" s="1588" t="str">
        <v/>
      </c>
      <c r="F1345" s="1588" t="str">
        <v/>
      </c>
      <c r="G1345" s="1588" t="str">
        <v/>
      </c>
      <c r="H1345" s="21"/>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8"/>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8"/>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c r="GI1345" s="21"/>
      <c r="GJ1345" s="21"/>
      <c r="GK1345" s="21"/>
      <c r="GL1345" s="21"/>
      <c r="GM1345" s="21"/>
      <c r="GN1345" s="21"/>
      <c r="GO1345" s="21"/>
      <c r="GP1345" s="21"/>
      <c r="GQ1345" s="21"/>
      <c r="GR1345" s="21"/>
      <c r="GS1345" s="21"/>
      <c r="GT1345" s="21"/>
      <c r="GU1345" s="21"/>
      <c r="GV1345" s="21"/>
      <c r="GW1345" s="21"/>
      <c r="GX1345" s="21"/>
      <c r="GY1345" s="21"/>
      <c r="GZ1345" s="21"/>
      <c r="HA1345" s="21"/>
      <c r="HB1345" s="21"/>
      <c r="HC1345" s="21"/>
      <c r="HD1345" s="21"/>
      <c r="HE1345" s="21"/>
      <c r="HF1345" s="21"/>
      <c r="HG1345" s="21"/>
      <c r="HH1345" s="21"/>
      <c r="HI1345" s="21"/>
      <c r="HJ1345" s="21"/>
      <c r="HK1345" s="21"/>
      <c r="HL1345" s="21"/>
      <c r="HM1345" s="21"/>
      <c r="HN1345" s="21"/>
      <c r="HO1345" s="21"/>
      <c r="HP1345" s="21"/>
      <c r="HQ1345" s="21"/>
      <c r="HR1345" s="21"/>
      <c r="HS1345" s="21"/>
      <c r="HT1345" s="21"/>
      <c r="HU1345" s="21"/>
      <c r="HV1345" s="21"/>
      <c r="HW1345" s="21"/>
      <c r="HX1345" s="21"/>
      <c r="HY1345" s="21"/>
      <c r="HZ1345" s="21"/>
      <c r="IA1345" s="21"/>
      <c r="IB1345" s="21"/>
      <c r="IC1345" s="21"/>
      <c r="ID1345" s="21"/>
      <c r="IE1345" s="21"/>
      <c r="IF1345" s="21"/>
      <c r="IG1345" s="21"/>
      <c r="IH1345" s="21"/>
      <c r="II1345" s="21"/>
      <c r="IJ1345" s="21"/>
      <c r="IK1345" s="21"/>
      <c r="IL1345" s="21"/>
      <c r="IM1345" s="21"/>
      <c r="IN1345" s="21"/>
      <c r="IO1345" s="21"/>
      <c r="IP1345" s="21"/>
      <c r="IQ1345" s="21"/>
      <c r="IR1345" s="21"/>
      <c r="IS1345" s="21"/>
      <c r="IT1345" s="21"/>
      <c r="IU1345" s="21"/>
      <c r="IV1345" s="21"/>
      <c r="IW1345" s="21"/>
      <c r="IX1345" s="21"/>
      <c r="IY1345" s="21"/>
      <c r="IZ1345" s="21"/>
      <c r="JA1345" s="21"/>
      <c r="JB1345" s="21"/>
      <c r="JC1345" s="21"/>
      <c r="JD1345" s="21"/>
      <c r="JE1345" s="21"/>
      <c r="JF1345" s="21"/>
      <c r="JG1345" s="28"/>
      <c r="JH1345" s="21"/>
      <c r="JI1345" s="21"/>
      <c r="JJ1345" s="21"/>
      <c r="JK1345" s="21"/>
      <c r="JL1345" s="21"/>
      <c r="JM1345" s="21"/>
      <c r="JN1345" s="21"/>
      <c r="JO1345" s="21"/>
      <c r="JP1345" s="21"/>
      <c r="JQ1345" s="21"/>
      <c r="JR1345" s="21"/>
      <c r="JS1345" s="21"/>
      <c r="JT1345" s="21"/>
      <c r="JU1345" s="21"/>
      <c r="JV1345" s="21"/>
      <c r="JW1345" s="21"/>
      <c r="JX1345" s="21"/>
      <c r="JY1345" s="21"/>
      <c r="JZ1345" s="21"/>
      <c r="KA1345" s="21"/>
      <c r="KB1345" s="28"/>
    </row>
    <row r="1346" spans="2:288" ht="15" customHeight="1" x14ac:dyDescent="0.25">
      <c r="B1346" s="1590" t="s">
        <v>1866</v>
      </c>
      <c r="C1346" s="1588" t="str">
        <v/>
      </c>
      <c r="D1346" s="1588" t="str">
        <v/>
      </c>
      <c r="E1346" s="1588" t="str">
        <v/>
      </c>
      <c r="F1346" s="1588" t="str">
        <v/>
      </c>
      <c r="G1346" s="1588" t="str">
        <v/>
      </c>
      <c r="H1346" s="21"/>
      <c r="I1346" s="21"/>
      <c r="J1346" s="21"/>
      <c r="K1346" s="21"/>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8"/>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8"/>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c r="GI1346" s="21"/>
      <c r="GJ1346" s="21"/>
      <c r="GK1346" s="21"/>
      <c r="GL1346" s="21"/>
      <c r="GM1346" s="21"/>
      <c r="GN1346" s="21"/>
      <c r="GO1346" s="21"/>
      <c r="GP1346" s="21"/>
      <c r="GQ1346" s="21"/>
      <c r="GR1346" s="21"/>
      <c r="GS1346" s="21"/>
      <c r="GT1346" s="21"/>
      <c r="GU1346" s="21"/>
      <c r="GV1346" s="21"/>
      <c r="GW1346" s="21"/>
      <c r="GX1346" s="21"/>
      <c r="GY1346" s="21"/>
      <c r="GZ1346" s="21"/>
      <c r="HA1346" s="21"/>
      <c r="HB1346" s="21"/>
      <c r="HC1346" s="21"/>
      <c r="HD1346" s="21"/>
      <c r="HE1346" s="21"/>
      <c r="HF1346" s="21"/>
      <c r="HG1346" s="21"/>
      <c r="HH1346" s="21"/>
      <c r="HI1346" s="21"/>
      <c r="HJ1346" s="21"/>
      <c r="HK1346" s="21"/>
      <c r="HL1346" s="21"/>
      <c r="HM1346" s="21"/>
      <c r="HN1346" s="21"/>
      <c r="HO1346" s="21"/>
      <c r="HP1346" s="21"/>
      <c r="HQ1346" s="21"/>
      <c r="HR1346" s="21"/>
      <c r="HS1346" s="21"/>
      <c r="HT1346" s="21"/>
      <c r="HU1346" s="21"/>
      <c r="HV1346" s="21"/>
      <c r="HW1346" s="21"/>
      <c r="HX1346" s="21"/>
      <c r="HY1346" s="21"/>
      <c r="HZ1346" s="21"/>
      <c r="IA1346" s="21"/>
      <c r="IB1346" s="21"/>
      <c r="IC1346" s="21"/>
      <c r="ID1346" s="21"/>
      <c r="IE1346" s="21"/>
      <c r="IF1346" s="21"/>
      <c r="IG1346" s="21"/>
      <c r="IH1346" s="21"/>
      <c r="II1346" s="21"/>
      <c r="IJ1346" s="21"/>
      <c r="IK1346" s="21"/>
      <c r="IL1346" s="21"/>
      <c r="IM1346" s="21"/>
      <c r="IN1346" s="21"/>
      <c r="IO1346" s="21"/>
      <c r="IP1346" s="21"/>
      <c r="IQ1346" s="21"/>
      <c r="IR1346" s="21"/>
      <c r="IS1346" s="21"/>
      <c r="IT1346" s="21"/>
      <c r="IU1346" s="21"/>
      <c r="IV1346" s="21"/>
      <c r="IW1346" s="21"/>
      <c r="IX1346" s="21"/>
      <c r="IY1346" s="21"/>
      <c r="IZ1346" s="21"/>
      <c r="JA1346" s="21"/>
      <c r="JB1346" s="21"/>
      <c r="JC1346" s="21"/>
      <c r="JD1346" s="21"/>
      <c r="JE1346" s="21"/>
      <c r="JF1346" s="21"/>
      <c r="JG1346" s="28"/>
      <c r="JH1346" s="21"/>
      <c r="JI1346" s="21"/>
      <c r="JJ1346" s="21"/>
      <c r="JK1346" s="21"/>
      <c r="JL1346" s="21"/>
      <c r="JM1346" s="21"/>
      <c r="JN1346" s="21"/>
      <c r="JO1346" s="21"/>
      <c r="JP1346" s="21"/>
      <c r="JQ1346" s="21"/>
      <c r="JR1346" s="21"/>
      <c r="JS1346" s="21"/>
      <c r="JT1346" s="21"/>
      <c r="JU1346" s="21"/>
      <c r="JV1346" s="21"/>
      <c r="JW1346" s="21"/>
      <c r="JX1346" s="21"/>
      <c r="JY1346" s="21"/>
      <c r="JZ1346" s="21"/>
      <c r="KA1346" s="21"/>
      <c r="KB1346" s="28"/>
    </row>
    <row r="1347" spans="2:288" ht="15" customHeight="1" x14ac:dyDescent="0.25">
      <c r="B1347" s="1590" t="s">
        <v>1867</v>
      </c>
      <c r="C1347" s="1588" t="str">
        <v/>
      </c>
      <c r="D1347" s="1588" t="str">
        <v/>
      </c>
      <c r="E1347" s="1588" t="str">
        <v/>
      </c>
      <c r="F1347" s="1588" t="str">
        <v/>
      </c>
      <c r="G1347" s="1588" t="str">
        <v/>
      </c>
      <c r="H1347" s="21"/>
      <c r="I1347" s="21"/>
      <c r="J1347" s="21"/>
      <c r="K1347" s="21"/>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8"/>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8"/>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c r="GI1347" s="21"/>
      <c r="GJ1347" s="21"/>
      <c r="GK1347" s="21"/>
      <c r="GL1347" s="21"/>
      <c r="GM1347" s="21"/>
      <c r="GN1347" s="21"/>
      <c r="GO1347" s="21"/>
      <c r="GP1347" s="21"/>
      <c r="GQ1347" s="21"/>
      <c r="GR1347" s="21"/>
      <c r="GS1347" s="21"/>
      <c r="GT1347" s="21"/>
      <c r="GU1347" s="21"/>
      <c r="GV1347" s="21"/>
      <c r="GW1347" s="21"/>
      <c r="GX1347" s="21"/>
      <c r="GY1347" s="21"/>
      <c r="GZ1347" s="21"/>
      <c r="HA1347" s="21"/>
      <c r="HB1347" s="21"/>
      <c r="HC1347" s="21"/>
      <c r="HD1347" s="21"/>
      <c r="HE1347" s="21"/>
      <c r="HF1347" s="21"/>
      <c r="HG1347" s="21"/>
      <c r="HH1347" s="21"/>
      <c r="HI1347" s="21"/>
      <c r="HJ1347" s="21"/>
      <c r="HK1347" s="21"/>
      <c r="HL1347" s="21"/>
      <c r="HM1347" s="21"/>
      <c r="HN1347" s="21"/>
      <c r="HO1347" s="21"/>
      <c r="HP1347" s="21"/>
      <c r="HQ1347" s="21"/>
      <c r="HR1347" s="21"/>
      <c r="HS1347" s="21"/>
      <c r="HT1347" s="21"/>
      <c r="HU1347" s="21"/>
      <c r="HV1347" s="21"/>
      <c r="HW1347" s="21"/>
      <c r="HX1347" s="21"/>
      <c r="HY1347" s="21"/>
      <c r="HZ1347" s="21"/>
      <c r="IA1347" s="21"/>
      <c r="IB1347" s="21"/>
      <c r="IC1347" s="21"/>
      <c r="ID1347" s="21"/>
      <c r="IE1347" s="21"/>
      <c r="IF1347" s="21"/>
      <c r="IG1347" s="21"/>
      <c r="IH1347" s="21"/>
      <c r="II1347" s="21"/>
      <c r="IJ1347" s="21"/>
      <c r="IK1347" s="21"/>
      <c r="IL1347" s="21"/>
      <c r="IM1347" s="21"/>
      <c r="IN1347" s="21"/>
      <c r="IO1347" s="21"/>
      <c r="IP1347" s="21"/>
      <c r="IQ1347" s="21"/>
      <c r="IR1347" s="21"/>
      <c r="IS1347" s="21"/>
      <c r="IT1347" s="21"/>
      <c r="IU1347" s="21"/>
      <c r="IV1347" s="21"/>
      <c r="IW1347" s="21"/>
      <c r="IX1347" s="21"/>
      <c r="IY1347" s="21"/>
      <c r="IZ1347" s="21"/>
      <c r="JA1347" s="21"/>
      <c r="JB1347" s="21"/>
      <c r="JC1347" s="21"/>
      <c r="JD1347" s="21"/>
      <c r="JE1347" s="21"/>
      <c r="JF1347" s="21"/>
      <c r="JG1347" s="28"/>
      <c r="JH1347" s="21"/>
      <c r="JI1347" s="21"/>
      <c r="JJ1347" s="21"/>
      <c r="JK1347" s="21"/>
      <c r="JL1347" s="21"/>
      <c r="JM1347" s="21"/>
      <c r="JN1347" s="21"/>
      <c r="JO1347" s="21"/>
      <c r="JP1347" s="21"/>
      <c r="JQ1347" s="21"/>
      <c r="JR1347" s="21"/>
      <c r="JS1347" s="21"/>
      <c r="JT1347" s="21"/>
      <c r="JU1347" s="21"/>
      <c r="JV1347" s="21"/>
      <c r="JW1347" s="21"/>
      <c r="JX1347" s="21"/>
      <c r="JY1347" s="21"/>
      <c r="JZ1347" s="21"/>
      <c r="KA1347" s="21"/>
      <c r="KB1347" s="28"/>
    </row>
    <row r="1348" spans="2:288" ht="15" customHeight="1" x14ac:dyDescent="0.25">
      <c r="B1348" s="1590" t="s">
        <v>1868</v>
      </c>
      <c r="C1348" s="1588" t="str">
        <v/>
      </c>
      <c r="D1348" s="1588" t="str">
        <v/>
      </c>
      <c r="E1348" s="1588" t="str">
        <v/>
      </c>
      <c r="F1348" s="1588" t="str">
        <v/>
      </c>
      <c r="G1348" s="1588" t="str">
        <v/>
      </c>
      <c r="H1348" s="21"/>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8"/>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8"/>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c r="GI1348" s="21"/>
      <c r="GJ1348" s="21"/>
      <c r="GK1348" s="21"/>
      <c r="GL1348" s="21"/>
      <c r="GM1348" s="21"/>
      <c r="GN1348" s="21"/>
      <c r="GO1348" s="21"/>
      <c r="GP1348" s="21"/>
      <c r="GQ1348" s="21"/>
      <c r="GR1348" s="21"/>
      <c r="GS1348" s="21"/>
      <c r="GT1348" s="21"/>
      <c r="GU1348" s="21"/>
      <c r="GV1348" s="21"/>
      <c r="GW1348" s="21"/>
      <c r="GX1348" s="21"/>
      <c r="GY1348" s="21"/>
      <c r="GZ1348" s="21"/>
      <c r="HA1348" s="21"/>
      <c r="HB1348" s="21"/>
      <c r="HC1348" s="21"/>
      <c r="HD1348" s="21"/>
      <c r="HE1348" s="21"/>
      <c r="HF1348" s="21"/>
      <c r="HG1348" s="21"/>
      <c r="HH1348" s="21"/>
      <c r="HI1348" s="21"/>
      <c r="HJ1348" s="21"/>
      <c r="HK1348" s="21"/>
      <c r="HL1348" s="21"/>
      <c r="HM1348" s="21"/>
      <c r="HN1348" s="21"/>
      <c r="HO1348" s="21"/>
      <c r="HP1348" s="21"/>
      <c r="HQ1348" s="21"/>
      <c r="HR1348" s="21"/>
      <c r="HS1348" s="21"/>
      <c r="HT1348" s="21"/>
      <c r="HU1348" s="21"/>
      <c r="HV1348" s="21"/>
      <c r="HW1348" s="21"/>
      <c r="HX1348" s="21"/>
      <c r="HY1348" s="21"/>
      <c r="HZ1348" s="21"/>
      <c r="IA1348" s="21"/>
      <c r="IB1348" s="21"/>
      <c r="IC1348" s="21"/>
      <c r="ID1348" s="21"/>
      <c r="IE1348" s="21"/>
      <c r="IF1348" s="21"/>
      <c r="IG1348" s="21"/>
      <c r="IH1348" s="21"/>
      <c r="II1348" s="21"/>
      <c r="IJ1348" s="21"/>
      <c r="IK1348" s="21"/>
      <c r="IL1348" s="21"/>
      <c r="IM1348" s="21"/>
      <c r="IN1348" s="21"/>
      <c r="IO1348" s="21"/>
      <c r="IP1348" s="21"/>
      <c r="IQ1348" s="21"/>
      <c r="IR1348" s="21"/>
      <c r="IS1348" s="21"/>
      <c r="IT1348" s="21"/>
      <c r="IU1348" s="21"/>
      <c r="IV1348" s="21"/>
      <c r="IW1348" s="21"/>
      <c r="IX1348" s="21"/>
      <c r="IY1348" s="21"/>
      <c r="IZ1348" s="21"/>
      <c r="JA1348" s="21"/>
      <c r="JB1348" s="21"/>
      <c r="JC1348" s="21"/>
      <c r="JD1348" s="21"/>
      <c r="JE1348" s="21"/>
      <c r="JF1348" s="21"/>
      <c r="JG1348" s="28"/>
      <c r="JH1348" s="21"/>
      <c r="JI1348" s="21"/>
      <c r="JJ1348" s="21"/>
      <c r="JK1348" s="21"/>
      <c r="JL1348" s="21"/>
      <c r="JM1348" s="21"/>
      <c r="JN1348" s="21"/>
      <c r="JO1348" s="21"/>
      <c r="JP1348" s="21"/>
      <c r="JQ1348" s="21"/>
      <c r="JR1348" s="21"/>
      <c r="JS1348" s="21"/>
      <c r="JT1348" s="21"/>
      <c r="JU1348" s="21"/>
      <c r="JV1348" s="21"/>
      <c r="JW1348" s="21"/>
      <c r="JX1348" s="21"/>
      <c r="JY1348" s="21"/>
      <c r="JZ1348" s="21"/>
      <c r="KA1348" s="21"/>
      <c r="KB1348" s="28"/>
    </row>
    <row r="1349" spans="2:288" ht="15" customHeight="1" x14ac:dyDescent="0.25">
      <c r="B1349" s="1590" t="s">
        <v>1869</v>
      </c>
      <c r="C1349" s="1588" t="str">
        <v/>
      </c>
      <c r="D1349" s="1588" t="str">
        <v/>
      </c>
      <c r="E1349" s="1588" t="str">
        <v/>
      </c>
      <c r="F1349" s="1588" t="str">
        <v/>
      </c>
      <c r="G1349" s="1588" t="str">
        <v/>
      </c>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8"/>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8"/>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c r="GI1349" s="21"/>
      <c r="GJ1349" s="21"/>
      <c r="GK1349" s="21"/>
      <c r="GL1349" s="21"/>
      <c r="GM1349" s="21"/>
      <c r="GN1349" s="21"/>
      <c r="GO1349" s="21"/>
      <c r="GP1349" s="21"/>
      <c r="GQ1349" s="21"/>
      <c r="GR1349" s="21"/>
      <c r="GS1349" s="21"/>
      <c r="GT1349" s="21"/>
      <c r="GU1349" s="21"/>
      <c r="GV1349" s="21"/>
      <c r="GW1349" s="21"/>
      <c r="GX1349" s="21"/>
      <c r="GY1349" s="21"/>
      <c r="GZ1349" s="21"/>
      <c r="HA1349" s="21"/>
      <c r="HB1349" s="21"/>
      <c r="HC1349" s="21"/>
      <c r="HD1349" s="21"/>
      <c r="HE1349" s="21"/>
      <c r="HF1349" s="21"/>
      <c r="HG1349" s="21"/>
      <c r="HH1349" s="21"/>
      <c r="HI1349" s="21"/>
      <c r="HJ1349" s="21"/>
      <c r="HK1349" s="21"/>
      <c r="HL1349" s="21"/>
      <c r="HM1349" s="21"/>
      <c r="HN1349" s="21"/>
      <c r="HO1349" s="21"/>
      <c r="HP1349" s="21"/>
      <c r="HQ1349" s="21"/>
      <c r="HR1349" s="21"/>
      <c r="HS1349" s="21"/>
      <c r="HT1349" s="21"/>
      <c r="HU1349" s="21"/>
      <c r="HV1349" s="21"/>
      <c r="HW1349" s="21"/>
      <c r="HX1349" s="21"/>
      <c r="HY1349" s="21"/>
      <c r="HZ1349" s="21"/>
      <c r="IA1349" s="21"/>
      <c r="IB1349" s="21"/>
      <c r="IC1349" s="21"/>
      <c r="ID1349" s="21"/>
      <c r="IE1349" s="21"/>
      <c r="IF1349" s="21"/>
      <c r="IG1349" s="21"/>
      <c r="IH1349" s="21"/>
      <c r="II1349" s="21"/>
      <c r="IJ1349" s="21"/>
      <c r="IK1349" s="21"/>
      <c r="IL1349" s="21"/>
      <c r="IM1349" s="21"/>
      <c r="IN1349" s="21"/>
      <c r="IO1349" s="21"/>
      <c r="IP1349" s="21"/>
      <c r="IQ1349" s="21"/>
      <c r="IR1349" s="21"/>
      <c r="IS1349" s="21"/>
      <c r="IT1349" s="21"/>
      <c r="IU1349" s="21"/>
      <c r="IV1349" s="21"/>
      <c r="IW1349" s="21"/>
      <c r="IX1349" s="21"/>
      <c r="IY1349" s="21"/>
      <c r="IZ1349" s="21"/>
      <c r="JA1349" s="21"/>
      <c r="JB1349" s="21"/>
      <c r="JC1349" s="21"/>
      <c r="JD1349" s="21"/>
      <c r="JE1349" s="21"/>
      <c r="JF1349" s="21"/>
      <c r="JG1349" s="28"/>
      <c r="JH1349" s="21"/>
      <c r="JI1349" s="21"/>
      <c r="JJ1349" s="21"/>
      <c r="JK1349" s="21"/>
      <c r="JL1349" s="21"/>
      <c r="JM1349" s="21"/>
      <c r="JN1349" s="21"/>
      <c r="JO1349" s="21"/>
      <c r="JP1349" s="21"/>
      <c r="JQ1349" s="21"/>
      <c r="JR1349" s="21"/>
      <c r="JS1349" s="21"/>
      <c r="JT1349" s="21"/>
      <c r="JU1349" s="21"/>
      <c r="JV1349" s="21"/>
      <c r="JW1349" s="21"/>
      <c r="JX1349" s="21"/>
      <c r="JY1349" s="21"/>
      <c r="JZ1349" s="21"/>
      <c r="KA1349" s="21"/>
      <c r="KB1349" s="28"/>
    </row>
    <row r="1350" spans="2:288" ht="15" customHeight="1" x14ac:dyDescent="0.25">
      <c r="B1350" s="1590" t="s">
        <v>1870</v>
      </c>
      <c r="C1350" s="1588" t="str">
        <v/>
      </c>
      <c r="D1350" s="1588" t="str">
        <v/>
      </c>
      <c r="E1350" s="1588" t="str">
        <v/>
      </c>
      <c r="F1350" s="1588" t="str">
        <v/>
      </c>
      <c r="G1350" s="1588" t="str">
        <v/>
      </c>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8"/>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8"/>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c r="GI1350" s="21"/>
      <c r="GJ1350" s="21"/>
      <c r="GK1350" s="21"/>
      <c r="GL1350" s="21"/>
      <c r="GM1350" s="21"/>
      <c r="GN1350" s="21"/>
      <c r="GO1350" s="21"/>
      <c r="GP1350" s="21"/>
      <c r="GQ1350" s="21"/>
      <c r="GR1350" s="21"/>
      <c r="GS1350" s="21"/>
      <c r="GT1350" s="21"/>
      <c r="GU1350" s="21"/>
      <c r="GV1350" s="21"/>
      <c r="GW1350" s="21"/>
      <c r="GX1350" s="21"/>
      <c r="GY1350" s="21"/>
      <c r="GZ1350" s="21"/>
      <c r="HA1350" s="21"/>
      <c r="HB1350" s="21"/>
      <c r="HC1350" s="21"/>
      <c r="HD1350" s="21"/>
      <c r="HE1350" s="21"/>
      <c r="HF1350" s="21"/>
      <c r="HG1350" s="21"/>
      <c r="HH1350" s="21"/>
      <c r="HI1350" s="21"/>
      <c r="HJ1350" s="21"/>
      <c r="HK1350" s="21"/>
      <c r="HL1350" s="21"/>
      <c r="HM1350" s="21"/>
      <c r="HN1350" s="21"/>
      <c r="HO1350" s="21"/>
      <c r="HP1350" s="21"/>
      <c r="HQ1350" s="21"/>
      <c r="HR1350" s="21"/>
      <c r="HS1350" s="21"/>
      <c r="HT1350" s="21"/>
      <c r="HU1350" s="21"/>
      <c r="HV1350" s="21"/>
      <c r="HW1350" s="21"/>
      <c r="HX1350" s="21"/>
      <c r="HY1350" s="21"/>
      <c r="HZ1350" s="21"/>
      <c r="IA1350" s="21"/>
      <c r="IB1350" s="21"/>
      <c r="IC1350" s="21"/>
      <c r="ID1350" s="21"/>
      <c r="IE1350" s="21"/>
      <c r="IF1350" s="21"/>
      <c r="IG1350" s="21"/>
      <c r="IH1350" s="21"/>
      <c r="II1350" s="21"/>
      <c r="IJ1350" s="21"/>
      <c r="IK1350" s="21"/>
      <c r="IL1350" s="21"/>
      <c r="IM1350" s="21"/>
      <c r="IN1350" s="21"/>
      <c r="IO1350" s="21"/>
      <c r="IP1350" s="21"/>
      <c r="IQ1350" s="21"/>
      <c r="IR1350" s="21"/>
      <c r="IS1350" s="21"/>
      <c r="IT1350" s="21"/>
      <c r="IU1350" s="21"/>
      <c r="IV1350" s="21"/>
      <c r="IW1350" s="21"/>
      <c r="IX1350" s="21"/>
      <c r="IY1350" s="21"/>
      <c r="IZ1350" s="21"/>
      <c r="JA1350" s="21"/>
      <c r="JB1350" s="21"/>
      <c r="JC1350" s="21"/>
      <c r="JD1350" s="21"/>
      <c r="JE1350" s="21"/>
      <c r="JF1350" s="21"/>
      <c r="JG1350" s="28"/>
      <c r="JH1350" s="21"/>
      <c r="JI1350" s="21"/>
      <c r="JJ1350" s="21"/>
      <c r="JK1350" s="21"/>
      <c r="JL1350" s="21"/>
      <c r="JM1350" s="21"/>
      <c r="JN1350" s="21"/>
      <c r="JO1350" s="21"/>
      <c r="JP1350" s="21"/>
      <c r="JQ1350" s="21"/>
      <c r="JR1350" s="21"/>
      <c r="JS1350" s="21"/>
      <c r="JT1350" s="21"/>
      <c r="JU1350" s="21"/>
      <c r="JV1350" s="21"/>
      <c r="JW1350" s="21"/>
      <c r="JX1350" s="21"/>
      <c r="JY1350" s="21"/>
      <c r="JZ1350" s="21"/>
      <c r="KA1350" s="21"/>
      <c r="KB1350" s="28"/>
    </row>
    <row r="1351" spans="2:288" ht="15" customHeight="1" x14ac:dyDescent="0.25">
      <c r="B1351" s="1590" t="s">
        <v>1871</v>
      </c>
      <c r="C1351" s="1588" t="str">
        <v/>
      </c>
      <c r="D1351" s="1588" t="str">
        <v/>
      </c>
      <c r="E1351" s="1588" t="str">
        <v/>
      </c>
      <c r="F1351" s="1588" t="str">
        <v/>
      </c>
      <c r="G1351" s="1588" t="str">
        <v/>
      </c>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8"/>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8"/>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c r="GI1351" s="21"/>
      <c r="GJ1351" s="21"/>
      <c r="GK1351" s="21"/>
      <c r="GL1351" s="21"/>
      <c r="GM1351" s="21"/>
      <c r="GN1351" s="21"/>
      <c r="GO1351" s="21"/>
      <c r="GP1351" s="21"/>
      <c r="GQ1351" s="21"/>
      <c r="GR1351" s="21"/>
      <c r="GS1351" s="21"/>
      <c r="GT1351" s="21"/>
      <c r="GU1351" s="21"/>
      <c r="GV1351" s="21"/>
      <c r="GW1351" s="21"/>
      <c r="GX1351" s="21"/>
      <c r="GY1351" s="21"/>
      <c r="GZ1351" s="21"/>
      <c r="HA1351" s="21"/>
      <c r="HB1351" s="21"/>
      <c r="HC1351" s="21"/>
      <c r="HD1351" s="21"/>
      <c r="HE1351" s="21"/>
      <c r="HF1351" s="21"/>
      <c r="HG1351" s="21"/>
      <c r="HH1351" s="21"/>
      <c r="HI1351" s="21"/>
      <c r="HJ1351" s="21"/>
      <c r="HK1351" s="21"/>
      <c r="HL1351" s="21"/>
      <c r="HM1351" s="21"/>
      <c r="HN1351" s="21"/>
      <c r="HO1351" s="21"/>
      <c r="HP1351" s="21"/>
      <c r="HQ1351" s="21"/>
      <c r="HR1351" s="21"/>
      <c r="HS1351" s="21"/>
      <c r="HT1351" s="21"/>
      <c r="HU1351" s="21"/>
      <c r="HV1351" s="21"/>
      <c r="HW1351" s="21"/>
      <c r="HX1351" s="21"/>
      <c r="HY1351" s="21"/>
      <c r="HZ1351" s="21"/>
      <c r="IA1351" s="21"/>
      <c r="IB1351" s="21"/>
      <c r="IC1351" s="21"/>
      <c r="ID1351" s="21"/>
      <c r="IE1351" s="21"/>
      <c r="IF1351" s="21"/>
      <c r="IG1351" s="21"/>
      <c r="IH1351" s="21"/>
      <c r="II1351" s="21"/>
      <c r="IJ1351" s="21"/>
      <c r="IK1351" s="21"/>
      <c r="IL1351" s="21"/>
      <c r="IM1351" s="21"/>
      <c r="IN1351" s="21"/>
      <c r="IO1351" s="21"/>
      <c r="IP1351" s="21"/>
      <c r="IQ1351" s="21"/>
      <c r="IR1351" s="21"/>
      <c r="IS1351" s="21"/>
      <c r="IT1351" s="21"/>
      <c r="IU1351" s="21"/>
      <c r="IV1351" s="21"/>
      <c r="IW1351" s="21"/>
      <c r="IX1351" s="21"/>
      <c r="IY1351" s="21"/>
      <c r="IZ1351" s="21"/>
      <c r="JA1351" s="21"/>
      <c r="JB1351" s="21"/>
      <c r="JC1351" s="21"/>
      <c r="JD1351" s="21"/>
      <c r="JE1351" s="21"/>
      <c r="JF1351" s="21"/>
      <c r="JG1351" s="28"/>
      <c r="JH1351" s="21"/>
      <c r="JI1351" s="21"/>
      <c r="JJ1351" s="21"/>
      <c r="JK1351" s="21"/>
      <c r="JL1351" s="21"/>
      <c r="JM1351" s="21"/>
      <c r="JN1351" s="21"/>
      <c r="JO1351" s="21"/>
      <c r="JP1351" s="21"/>
      <c r="JQ1351" s="21"/>
      <c r="JR1351" s="21"/>
      <c r="JS1351" s="21"/>
      <c r="JT1351" s="21"/>
      <c r="JU1351" s="21"/>
      <c r="JV1351" s="21"/>
      <c r="JW1351" s="21"/>
      <c r="JX1351" s="21"/>
      <c r="JY1351" s="21"/>
      <c r="JZ1351" s="21"/>
      <c r="KA1351" s="21"/>
      <c r="KB1351" s="28"/>
    </row>
    <row r="1352" spans="2:288" ht="15" customHeight="1" x14ac:dyDescent="0.25">
      <c r="B1352" s="1590" t="s">
        <v>1872</v>
      </c>
      <c r="C1352" s="1588" t="str">
        <v/>
      </c>
      <c r="D1352" s="1588" t="str">
        <v/>
      </c>
      <c r="E1352" s="1588" t="str">
        <v/>
      </c>
      <c r="F1352" s="1588" t="str">
        <v/>
      </c>
      <c r="G1352" s="1588" t="str">
        <v/>
      </c>
      <c r="H1352" s="21"/>
      <c r="I1352" s="21"/>
      <c r="J1352" s="21"/>
      <c r="K1352" s="21"/>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8"/>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8"/>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c r="GI1352" s="21"/>
      <c r="GJ1352" s="21"/>
      <c r="GK1352" s="21"/>
      <c r="GL1352" s="21"/>
      <c r="GM1352" s="21"/>
      <c r="GN1352" s="21"/>
      <c r="GO1352" s="21"/>
      <c r="GP1352" s="21"/>
      <c r="GQ1352" s="21"/>
      <c r="GR1352" s="21"/>
      <c r="GS1352" s="21"/>
      <c r="GT1352" s="21"/>
      <c r="GU1352" s="21"/>
      <c r="GV1352" s="21"/>
      <c r="GW1352" s="21"/>
      <c r="GX1352" s="21"/>
      <c r="GY1352" s="21"/>
      <c r="GZ1352" s="21"/>
      <c r="HA1352" s="21"/>
      <c r="HB1352" s="21"/>
      <c r="HC1352" s="21"/>
      <c r="HD1352" s="21"/>
      <c r="HE1352" s="21"/>
      <c r="HF1352" s="21"/>
      <c r="HG1352" s="21"/>
      <c r="HH1352" s="21"/>
      <c r="HI1352" s="21"/>
      <c r="HJ1352" s="21"/>
      <c r="HK1352" s="21"/>
      <c r="HL1352" s="21"/>
      <c r="HM1352" s="21"/>
      <c r="HN1352" s="21"/>
      <c r="HO1352" s="21"/>
      <c r="HP1352" s="21"/>
      <c r="HQ1352" s="21"/>
      <c r="HR1352" s="21"/>
      <c r="HS1352" s="21"/>
      <c r="HT1352" s="21"/>
      <c r="HU1352" s="21"/>
      <c r="HV1352" s="21"/>
      <c r="HW1352" s="21"/>
      <c r="HX1352" s="21"/>
      <c r="HY1352" s="21"/>
      <c r="HZ1352" s="21"/>
      <c r="IA1352" s="21"/>
      <c r="IB1352" s="21"/>
      <c r="IC1352" s="21"/>
      <c r="ID1352" s="21"/>
      <c r="IE1352" s="21"/>
      <c r="IF1352" s="21"/>
      <c r="IG1352" s="21"/>
      <c r="IH1352" s="21"/>
      <c r="II1352" s="21"/>
      <c r="IJ1352" s="21"/>
      <c r="IK1352" s="21"/>
      <c r="IL1352" s="21"/>
      <c r="IM1352" s="21"/>
      <c r="IN1352" s="21"/>
      <c r="IO1352" s="21"/>
      <c r="IP1352" s="21"/>
      <c r="IQ1352" s="21"/>
      <c r="IR1352" s="21"/>
      <c r="IS1352" s="21"/>
      <c r="IT1352" s="21"/>
      <c r="IU1352" s="21"/>
      <c r="IV1352" s="21"/>
      <c r="IW1352" s="21"/>
      <c r="IX1352" s="21"/>
      <c r="IY1352" s="21"/>
      <c r="IZ1352" s="21"/>
      <c r="JA1352" s="21"/>
      <c r="JB1352" s="21"/>
      <c r="JC1352" s="21"/>
      <c r="JD1352" s="21"/>
      <c r="JE1352" s="21"/>
      <c r="JF1352" s="21"/>
      <c r="JG1352" s="28"/>
      <c r="JH1352" s="21"/>
      <c r="JI1352" s="21"/>
      <c r="JJ1352" s="21"/>
      <c r="JK1352" s="21"/>
      <c r="JL1352" s="21"/>
      <c r="JM1352" s="21"/>
      <c r="JN1352" s="21"/>
      <c r="JO1352" s="21"/>
      <c r="JP1352" s="21"/>
      <c r="JQ1352" s="21"/>
      <c r="JR1352" s="21"/>
      <c r="JS1352" s="21"/>
      <c r="JT1352" s="21"/>
      <c r="JU1352" s="21"/>
      <c r="JV1352" s="21"/>
      <c r="JW1352" s="21"/>
      <c r="JX1352" s="21"/>
      <c r="JY1352" s="21"/>
      <c r="JZ1352" s="21"/>
      <c r="KA1352" s="21"/>
      <c r="KB1352" s="28"/>
    </row>
    <row r="1353" spans="2:288" ht="15" customHeight="1" x14ac:dyDescent="0.25">
      <c r="B1353" s="1590" t="s">
        <v>1873</v>
      </c>
      <c r="C1353" s="1588" t="str">
        <v/>
      </c>
      <c r="D1353" s="1588" t="str">
        <v/>
      </c>
      <c r="E1353" s="1588" t="str">
        <v/>
      </c>
      <c r="F1353" s="1588" t="str">
        <v/>
      </c>
      <c r="G1353" s="1588" t="str">
        <v/>
      </c>
      <c r="H1353" s="21"/>
      <c r="I1353" s="21"/>
      <c r="J1353" s="21"/>
      <c r="K1353" s="21"/>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8"/>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8"/>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c r="GI1353" s="21"/>
      <c r="GJ1353" s="21"/>
      <c r="GK1353" s="21"/>
      <c r="GL1353" s="21"/>
      <c r="GM1353" s="21"/>
      <c r="GN1353" s="21"/>
      <c r="GO1353" s="21"/>
      <c r="GP1353" s="21"/>
      <c r="GQ1353" s="21"/>
      <c r="GR1353" s="21"/>
      <c r="GS1353" s="21"/>
      <c r="GT1353" s="21"/>
      <c r="GU1353" s="21"/>
      <c r="GV1353" s="21"/>
      <c r="GW1353" s="21"/>
      <c r="GX1353" s="21"/>
      <c r="GY1353" s="21"/>
      <c r="GZ1353" s="21"/>
      <c r="HA1353" s="21"/>
      <c r="HB1353" s="21"/>
      <c r="HC1353" s="21"/>
      <c r="HD1353" s="21"/>
      <c r="HE1353" s="21"/>
      <c r="HF1353" s="21"/>
      <c r="HG1353" s="21"/>
      <c r="HH1353" s="21"/>
      <c r="HI1353" s="21"/>
      <c r="HJ1353" s="21"/>
      <c r="HK1353" s="21"/>
      <c r="HL1353" s="21"/>
      <c r="HM1353" s="21"/>
      <c r="HN1353" s="21"/>
      <c r="HO1353" s="21"/>
      <c r="HP1353" s="21"/>
      <c r="HQ1353" s="21"/>
      <c r="HR1353" s="21"/>
      <c r="HS1353" s="21"/>
      <c r="HT1353" s="21"/>
      <c r="HU1353" s="21"/>
      <c r="HV1353" s="21"/>
      <c r="HW1353" s="21"/>
      <c r="HX1353" s="21"/>
      <c r="HY1353" s="21"/>
      <c r="HZ1353" s="21"/>
      <c r="IA1353" s="21"/>
      <c r="IB1353" s="21"/>
      <c r="IC1353" s="21"/>
      <c r="ID1353" s="21"/>
      <c r="IE1353" s="21"/>
      <c r="IF1353" s="21"/>
      <c r="IG1353" s="21"/>
      <c r="IH1353" s="21"/>
      <c r="II1353" s="21"/>
      <c r="IJ1353" s="21"/>
      <c r="IK1353" s="21"/>
      <c r="IL1353" s="21"/>
      <c r="IM1353" s="21"/>
      <c r="IN1353" s="21"/>
      <c r="IO1353" s="21"/>
      <c r="IP1353" s="21"/>
      <c r="IQ1353" s="21"/>
      <c r="IR1353" s="21"/>
      <c r="IS1353" s="21"/>
      <c r="IT1353" s="21"/>
      <c r="IU1353" s="21"/>
      <c r="IV1353" s="21"/>
      <c r="IW1353" s="21"/>
      <c r="IX1353" s="21"/>
      <c r="IY1353" s="21"/>
      <c r="IZ1353" s="21"/>
      <c r="JA1353" s="21"/>
      <c r="JB1353" s="21"/>
      <c r="JC1353" s="21"/>
      <c r="JD1353" s="21"/>
      <c r="JE1353" s="21"/>
      <c r="JF1353" s="21"/>
      <c r="JG1353" s="28"/>
      <c r="JH1353" s="21"/>
      <c r="JI1353" s="21"/>
      <c r="JJ1353" s="21"/>
      <c r="JK1353" s="21"/>
      <c r="JL1353" s="21"/>
      <c r="JM1353" s="21"/>
      <c r="JN1353" s="21"/>
      <c r="JO1353" s="21"/>
      <c r="JP1353" s="21"/>
      <c r="JQ1353" s="21"/>
      <c r="JR1353" s="21"/>
      <c r="JS1353" s="21"/>
      <c r="JT1353" s="21"/>
      <c r="JU1353" s="21"/>
      <c r="JV1353" s="21"/>
      <c r="JW1353" s="21"/>
      <c r="JX1353" s="21"/>
      <c r="JY1353" s="21"/>
      <c r="JZ1353" s="21"/>
      <c r="KA1353" s="21"/>
      <c r="KB1353" s="28"/>
    </row>
    <row r="1354" spans="2:288" ht="15" customHeight="1" x14ac:dyDescent="0.25">
      <c r="B1354" s="1590" t="s">
        <v>1874</v>
      </c>
      <c r="C1354" s="1588" t="str">
        <v/>
      </c>
      <c r="D1354" s="1588" t="str">
        <v/>
      </c>
      <c r="E1354" s="1588" t="str">
        <v/>
      </c>
      <c r="F1354" s="1588" t="str">
        <v/>
      </c>
      <c r="G1354" s="1588" t="str">
        <v/>
      </c>
      <c r="H1354" s="21"/>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8"/>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8"/>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c r="GI1354" s="21"/>
      <c r="GJ1354" s="21"/>
      <c r="GK1354" s="21"/>
      <c r="GL1354" s="21"/>
      <c r="GM1354" s="21"/>
      <c r="GN1354" s="21"/>
      <c r="GO1354" s="21"/>
      <c r="GP1354" s="21"/>
      <c r="GQ1354" s="21"/>
      <c r="GR1354" s="21"/>
      <c r="GS1354" s="21"/>
      <c r="GT1354" s="21"/>
      <c r="GU1354" s="21"/>
      <c r="GV1354" s="21"/>
      <c r="GW1354" s="21"/>
      <c r="GX1354" s="21"/>
      <c r="GY1354" s="21"/>
      <c r="GZ1354" s="21"/>
      <c r="HA1354" s="21"/>
      <c r="HB1354" s="21"/>
      <c r="HC1354" s="21"/>
      <c r="HD1354" s="21"/>
      <c r="HE1354" s="21"/>
      <c r="HF1354" s="21"/>
      <c r="HG1354" s="21"/>
      <c r="HH1354" s="21"/>
      <c r="HI1354" s="21"/>
      <c r="HJ1354" s="21"/>
      <c r="HK1354" s="21"/>
      <c r="HL1354" s="21"/>
      <c r="HM1354" s="21"/>
      <c r="HN1354" s="21"/>
      <c r="HO1354" s="21"/>
      <c r="HP1354" s="21"/>
      <c r="HQ1354" s="21"/>
      <c r="HR1354" s="21"/>
      <c r="HS1354" s="21"/>
      <c r="HT1354" s="21"/>
      <c r="HU1354" s="21"/>
      <c r="HV1354" s="21"/>
      <c r="HW1354" s="21"/>
      <c r="HX1354" s="21"/>
      <c r="HY1354" s="21"/>
      <c r="HZ1354" s="21"/>
      <c r="IA1354" s="21"/>
      <c r="IB1354" s="21"/>
      <c r="IC1354" s="21"/>
      <c r="ID1354" s="21"/>
      <c r="IE1354" s="21"/>
      <c r="IF1354" s="21"/>
      <c r="IG1354" s="21"/>
      <c r="IH1354" s="21"/>
      <c r="II1354" s="21"/>
      <c r="IJ1354" s="21"/>
      <c r="IK1354" s="21"/>
      <c r="IL1354" s="21"/>
      <c r="IM1354" s="21"/>
      <c r="IN1354" s="21"/>
      <c r="IO1354" s="21"/>
      <c r="IP1354" s="21"/>
      <c r="IQ1354" s="21"/>
      <c r="IR1354" s="21"/>
      <c r="IS1354" s="21"/>
      <c r="IT1354" s="21"/>
      <c r="IU1354" s="21"/>
      <c r="IV1354" s="21"/>
      <c r="IW1354" s="21"/>
      <c r="IX1354" s="21"/>
      <c r="IY1354" s="21"/>
      <c r="IZ1354" s="21"/>
      <c r="JA1354" s="21"/>
      <c r="JB1354" s="21"/>
      <c r="JC1354" s="21"/>
      <c r="JD1354" s="21"/>
      <c r="JE1354" s="21"/>
      <c r="JF1354" s="21"/>
      <c r="JG1354" s="28"/>
      <c r="JH1354" s="21"/>
      <c r="JI1354" s="21"/>
      <c r="JJ1354" s="21"/>
      <c r="JK1354" s="21"/>
      <c r="JL1354" s="21"/>
      <c r="JM1354" s="21"/>
      <c r="JN1354" s="21"/>
      <c r="JO1354" s="21"/>
      <c r="JP1354" s="21"/>
      <c r="JQ1354" s="21"/>
      <c r="JR1354" s="21"/>
      <c r="JS1354" s="21"/>
      <c r="JT1354" s="21"/>
      <c r="JU1354" s="21"/>
      <c r="JV1354" s="21"/>
      <c r="JW1354" s="21"/>
      <c r="JX1354" s="21"/>
      <c r="JY1354" s="21"/>
      <c r="JZ1354" s="21"/>
      <c r="KA1354" s="21"/>
      <c r="KB1354" s="28"/>
    </row>
    <row r="1355" spans="2:288" ht="15" customHeight="1" x14ac:dyDescent="0.25">
      <c r="B1355" s="1590" t="s">
        <v>1875</v>
      </c>
      <c r="C1355" s="1588" t="str">
        <v/>
      </c>
      <c r="D1355" s="1588" t="str">
        <v/>
      </c>
      <c r="E1355" s="1588" t="str">
        <v/>
      </c>
      <c r="F1355" s="1588" t="str">
        <v/>
      </c>
      <c r="G1355" s="1588" t="str">
        <v/>
      </c>
      <c r="H1355" s="21"/>
      <c r="I1355" s="21"/>
      <c r="J1355" s="21"/>
      <c r="K1355" s="21"/>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8"/>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8"/>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c r="GI1355" s="21"/>
      <c r="GJ1355" s="21"/>
      <c r="GK1355" s="21"/>
      <c r="GL1355" s="21"/>
      <c r="GM1355" s="21"/>
      <c r="GN1355" s="21"/>
      <c r="GO1355" s="21"/>
      <c r="GP1355" s="21"/>
      <c r="GQ1355" s="21"/>
      <c r="GR1355" s="21"/>
      <c r="GS1355" s="21"/>
      <c r="GT1355" s="21"/>
      <c r="GU1355" s="21"/>
      <c r="GV1355" s="21"/>
      <c r="GW1355" s="21"/>
      <c r="GX1355" s="21"/>
      <c r="GY1355" s="21"/>
      <c r="GZ1355" s="21"/>
      <c r="HA1355" s="21"/>
      <c r="HB1355" s="21"/>
      <c r="HC1355" s="21"/>
      <c r="HD1355" s="21"/>
      <c r="HE1355" s="21"/>
      <c r="HF1355" s="21"/>
      <c r="HG1355" s="21"/>
      <c r="HH1355" s="21"/>
      <c r="HI1355" s="21"/>
      <c r="HJ1355" s="21"/>
      <c r="HK1355" s="21"/>
      <c r="HL1355" s="21"/>
      <c r="HM1355" s="21"/>
      <c r="HN1355" s="21"/>
      <c r="HO1355" s="21"/>
      <c r="HP1355" s="21"/>
      <c r="HQ1355" s="21"/>
      <c r="HR1355" s="21"/>
      <c r="HS1355" s="21"/>
      <c r="HT1355" s="21"/>
      <c r="HU1355" s="21"/>
      <c r="HV1355" s="21"/>
      <c r="HW1355" s="21"/>
      <c r="HX1355" s="21"/>
      <c r="HY1355" s="21"/>
      <c r="HZ1355" s="21"/>
      <c r="IA1355" s="21"/>
      <c r="IB1355" s="21"/>
      <c r="IC1355" s="21"/>
      <c r="ID1355" s="21"/>
      <c r="IE1355" s="21"/>
      <c r="IF1355" s="21"/>
      <c r="IG1355" s="21"/>
      <c r="IH1355" s="21"/>
      <c r="II1355" s="21"/>
      <c r="IJ1355" s="21"/>
      <c r="IK1355" s="21"/>
      <c r="IL1355" s="21"/>
      <c r="IM1355" s="21"/>
      <c r="IN1355" s="21"/>
      <c r="IO1355" s="21"/>
      <c r="IP1355" s="21"/>
      <c r="IQ1355" s="21"/>
      <c r="IR1355" s="21"/>
      <c r="IS1355" s="21"/>
      <c r="IT1355" s="21"/>
      <c r="IU1355" s="21"/>
      <c r="IV1355" s="21"/>
      <c r="IW1355" s="21"/>
      <c r="IX1355" s="21"/>
      <c r="IY1355" s="21"/>
      <c r="IZ1355" s="21"/>
      <c r="JA1355" s="21"/>
      <c r="JB1355" s="21"/>
      <c r="JC1355" s="21"/>
      <c r="JD1355" s="21"/>
      <c r="JE1355" s="21"/>
      <c r="JF1355" s="21"/>
      <c r="JG1355" s="28"/>
      <c r="JH1355" s="21"/>
      <c r="JI1355" s="21"/>
      <c r="JJ1355" s="21"/>
      <c r="JK1355" s="21"/>
      <c r="JL1355" s="21"/>
      <c r="JM1355" s="21"/>
      <c r="JN1355" s="21"/>
      <c r="JO1355" s="21"/>
      <c r="JP1355" s="21"/>
      <c r="JQ1355" s="21"/>
      <c r="JR1355" s="21"/>
      <c r="JS1355" s="21"/>
      <c r="JT1355" s="21"/>
      <c r="JU1355" s="21"/>
      <c r="JV1355" s="21"/>
      <c r="JW1355" s="21"/>
      <c r="JX1355" s="21"/>
      <c r="JY1355" s="21"/>
      <c r="JZ1355" s="21"/>
      <c r="KA1355" s="21"/>
      <c r="KB1355" s="28"/>
    </row>
    <row r="1356" spans="2:288" ht="15" customHeight="1" x14ac:dyDescent="0.25">
      <c r="B1356" s="1590" t="s">
        <v>1876</v>
      </c>
      <c r="C1356" s="1588" t="str">
        <v/>
      </c>
      <c r="D1356" s="1588" t="str">
        <v/>
      </c>
      <c r="E1356" s="1588" t="str">
        <v/>
      </c>
      <c r="F1356" s="1588" t="str">
        <v/>
      </c>
      <c r="G1356" s="1588" t="str">
        <v/>
      </c>
      <c r="H1356" s="21"/>
      <c r="I1356" s="21"/>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8"/>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8"/>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c r="GI1356" s="21"/>
      <c r="GJ1356" s="21"/>
      <c r="GK1356" s="21"/>
      <c r="GL1356" s="21"/>
      <c r="GM1356" s="21"/>
      <c r="GN1356" s="21"/>
      <c r="GO1356" s="21"/>
      <c r="GP1356" s="21"/>
      <c r="GQ1356" s="21"/>
      <c r="GR1356" s="21"/>
      <c r="GS1356" s="21"/>
      <c r="GT1356" s="21"/>
      <c r="GU1356" s="21"/>
      <c r="GV1356" s="21"/>
      <c r="GW1356" s="21"/>
      <c r="GX1356" s="21"/>
      <c r="GY1356" s="21"/>
      <c r="GZ1356" s="21"/>
      <c r="HA1356" s="21"/>
      <c r="HB1356" s="21"/>
      <c r="HC1356" s="21"/>
      <c r="HD1356" s="21"/>
      <c r="HE1356" s="21"/>
      <c r="HF1356" s="21"/>
      <c r="HG1356" s="21"/>
      <c r="HH1356" s="21"/>
      <c r="HI1356" s="21"/>
      <c r="HJ1356" s="21"/>
      <c r="HK1356" s="21"/>
      <c r="HL1356" s="21"/>
      <c r="HM1356" s="21"/>
      <c r="HN1356" s="21"/>
      <c r="HO1356" s="21"/>
      <c r="HP1356" s="21"/>
      <c r="HQ1356" s="21"/>
      <c r="HR1356" s="21"/>
      <c r="HS1356" s="21"/>
      <c r="HT1356" s="21"/>
      <c r="HU1356" s="21"/>
      <c r="HV1356" s="21"/>
      <c r="HW1356" s="21"/>
      <c r="HX1356" s="21"/>
      <c r="HY1356" s="21"/>
      <c r="HZ1356" s="21"/>
      <c r="IA1356" s="21"/>
      <c r="IB1356" s="21"/>
      <c r="IC1356" s="21"/>
      <c r="ID1356" s="21"/>
      <c r="IE1356" s="21"/>
      <c r="IF1356" s="21"/>
      <c r="IG1356" s="21"/>
      <c r="IH1356" s="21"/>
      <c r="II1356" s="21"/>
      <c r="IJ1356" s="21"/>
      <c r="IK1356" s="21"/>
      <c r="IL1356" s="21"/>
      <c r="IM1356" s="21"/>
      <c r="IN1356" s="21"/>
      <c r="IO1356" s="21"/>
      <c r="IP1356" s="21"/>
      <c r="IQ1356" s="21"/>
      <c r="IR1356" s="21"/>
      <c r="IS1356" s="21"/>
      <c r="IT1356" s="21"/>
      <c r="IU1356" s="21"/>
      <c r="IV1356" s="21"/>
      <c r="IW1356" s="21"/>
      <c r="IX1356" s="21"/>
      <c r="IY1356" s="21"/>
      <c r="IZ1356" s="21"/>
      <c r="JA1356" s="21"/>
      <c r="JB1356" s="21"/>
      <c r="JC1356" s="21"/>
      <c r="JD1356" s="21"/>
      <c r="JE1356" s="21"/>
      <c r="JF1356" s="21"/>
      <c r="JG1356" s="28"/>
      <c r="JH1356" s="21"/>
      <c r="JI1356" s="21"/>
      <c r="JJ1356" s="21"/>
      <c r="JK1356" s="21"/>
      <c r="JL1356" s="21"/>
      <c r="JM1356" s="21"/>
      <c r="JN1356" s="21"/>
      <c r="JO1356" s="21"/>
      <c r="JP1356" s="21"/>
      <c r="JQ1356" s="21"/>
      <c r="JR1356" s="21"/>
      <c r="JS1356" s="21"/>
      <c r="JT1356" s="21"/>
      <c r="JU1356" s="21"/>
      <c r="JV1356" s="21"/>
      <c r="JW1356" s="21"/>
      <c r="JX1356" s="21"/>
      <c r="JY1356" s="21"/>
      <c r="JZ1356" s="21"/>
      <c r="KA1356" s="21"/>
      <c r="KB1356" s="28"/>
    </row>
    <row r="1357" spans="2:288" ht="15" customHeight="1" x14ac:dyDescent="0.25">
      <c r="B1357" s="1590" t="s">
        <v>1877</v>
      </c>
      <c r="C1357" s="1588" t="str">
        <v/>
      </c>
      <c r="D1357" s="1588" t="str">
        <v/>
      </c>
      <c r="E1357" s="1588" t="str">
        <v/>
      </c>
      <c r="F1357" s="1588" t="str">
        <v/>
      </c>
      <c r="G1357" s="1588" t="str">
        <v/>
      </c>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8"/>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8"/>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c r="GI1357" s="21"/>
      <c r="GJ1357" s="21"/>
      <c r="GK1357" s="21"/>
      <c r="GL1357" s="21"/>
      <c r="GM1357" s="21"/>
      <c r="GN1357" s="21"/>
      <c r="GO1357" s="21"/>
      <c r="GP1357" s="21"/>
      <c r="GQ1357" s="21"/>
      <c r="GR1357" s="21"/>
      <c r="GS1357" s="21"/>
      <c r="GT1357" s="21"/>
      <c r="GU1357" s="21"/>
      <c r="GV1357" s="21"/>
      <c r="GW1357" s="21"/>
      <c r="GX1357" s="21"/>
      <c r="GY1357" s="21"/>
      <c r="GZ1357" s="21"/>
      <c r="HA1357" s="21"/>
      <c r="HB1357" s="21"/>
      <c r="HC1357" s="21"/>
      <c r="HD1357" s="21"/>
      <c r="HE1357" s="21"/>
      <c r="HF1357" s="21"/>
      <c r="HG1357" s="21"/>
      <c r="HH1357" s="21"/>
      <c r="HI1357" s="21"/>
      <c r="HJ1357" s="21"/>
      <c r="HK1357" s="21"/>
      <c r="HL1357" s="21"/>
      <c r="HM1357" s="21"/>
      <c r="HN1357" s="21"/>
      <c r="HO1357" s="21"/>
      <c r="HP1357" s="21"/>
      <c r="HQ1357" s="21"/>
      <c r="HR1357" s="21"/>
      <c r="HS1357" s="21"/>
      <c r="HT1357" s="21"/>
      <c r="HU1357" s="21"/>
      <c r="HV1357" s="21"/>
      <c r="HW1357" s="21"/>
      <c r="HX1357" s="21"/>
      <c r="HY1357" s="21"/>
      <c r="HZ1357" s="21"/>
      <c r="IA1357" s="21"/>
      <c r="IB1357" s="21"/>
      <c r="IC1357" s="21"/>
      <c r="ID1357" s="21"/>
      <c r="IE1357" s="21"/>
      <c r="IF1357" s="21"/>
      <c r="IG1357" s="21"/>
      <c r="IH1357" s="21"/>
      <c r="II1357" s="21"/>
      <c r="IJ1357" s="21"/>
      <c r="IK1357" s="21"/>
      <c r="IL1357" s="21"/>
      <c r="IM1357" s="21"/>
      <c r="IN1357" s="21"/>
      <c r="IO1357" s="21"/>
      <c r="IP1357" s="21"/>
      <c r="IQ1357" s="21"/>
      <c r="IR1357" s="21"/>
      <c r="IS1357" s="21"/>
      <c r="IT1357" s="21"/>
      <c r="IU1357" s="21"/>
      <c r="IV1357" s="21"/>
      <c r="IW1357" s="21"/>
      <c r="IX1357" s="21"/>
      <c r="IY1357" s="21"/>
      <c r="IZ1357" s="21"/>
      <c r="JA1357" s="21"/>
      <c r="JB1357" s="21"/>
      <c r="JC1357" s="21"/>
      <c r="JD1357" s="21"/>
      <c r="JE1357" s="21"/>
      <c r="JF1357" s="21"/>
      <c r="JG1357" s="28"/>
      <c r="JH1357" s="21"/>
      <c r="JI1357" s="21"/>
      <c r="JJ1357" s="21"/>
      <c r="JK1357" s="21"/>
      <c r="JL1357" s="21"/>
      <c r="JM1357" s="21"/>
      <c r="JN1357" s="21"/>
      <c r="JO1357" s="21"/>
      <c r="JP1357" s="21"/>
      <c r="JQ1357" s="21"/>
      <c r="JR1357" s="21"/>
      <c r="JS1357" s="21"/>
      <c r="JT1357" s="21"/>
      <c r="JU1357" s="21"/>
      <c r="JV1357" s="21"/>
      <c r="JW1357" s="21"/>
      <c r="JX1357" s="21"/>
      <c r="JY1357" s="21"/>
      <c r="JZ1357" s="21"/>
      <c r="KA1357" s="21"/>
      <c r="KB1357" s="28"/>
    </row>
    <row r="1358" spans="2:288" ht="15" customHeight="1" x14ac:dyDescent="0.25">
      <c r="B1358" s="1590" t="s">
        <v>1878</v>
      </c>
      <c r="C1358" s="1588" t="str">
        <v/>
      </c>
      <c r="D1358" s="1588" t="str">
        <v/>
      </c>
      <c r="E1358" s="1588" t="str">
        <v/>
      </c>
      <c r="F1358" s="1588" t="str">
        <v/>
      </c>
      <c r="G1358" s="1588" t="str">
        <v/>
      </c>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8"/>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8"/>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c r="GI1358" s="21"/>
      <c r="GJ1358" s="21"/>
      <c r="GK1358" s="21"/>
      <c r="GL1358" s="21"/>
      <c r="GM1358" s="21"/>
      <c r="GN1358" s="21"/>
      <c r="GO1358" s="21"/>
      <c r="GP1358" s="21"/>
      <c r="GQ1358" s="21"/>
      <c r="GR1358" s="21"/>
      <c r="GS1358" s="21"/>
      <c r="GT1358" s="21"/>
      <c r="GU1358" s="21"/>
      <c r="GV1358" s="21"/>
      <c r="GW1358" s="21"/>
      <c r="GX1358" s="21"/>
      <c r="GY1358" s="21"/>
      <c r="GZ1358" s="21"/>
      <c r="HA1358" s="21"/>
      <c r="HB1358" s="21"/>
      <c r="HC1358" s="21"/>
      <c r="HD1358" s="21"/>
      <c r="HE1358" s="21"/>
      <c r="HF1358" s="21"/>
      <c r="HG1358" s="21"/>
      <c r="HH1358" s="21"/>
      <c r="HI1358" s="21"/>
      <c r="HJ1358" s="21"/>
      <c r="HK1358" s="21"/>
      <c r="HL1358" s="21"/>
      <c r="HM1358" s="21"/>
      <c r="HN1358" s="21"/>
      <c r="HO1358" s="21"/>
      <c r="HP1358" s="21"/>
      <c r="HQ1358" s="21"/>
      <c r="HR1358" s="21"/>
      <c r="HS1358" s="21"/>
      <c r="HT1358" s="21"/>
      <c r="HU1358" s="21"/>
      <c r="HV1358" s="21"/>
      <c r="HW1358" s="21"/>
      <c r="HX1358" s="21"/>
      <c r="HY1358" s="21"/>
      <c r="HZ1358" s="21"/>
      <c r="IA1358" s="21"/>
      <c r="IB1358" s="21"/>
      <c r="IC1358" s="21"/>
      <c r="ID1358" s="21"/>
      <c r="IE1358" s="21"/>
      <c r="IF1358" s="21"/>
      <c r="IG1358" s="21"/>
      <c r="IH1358" s="21"/>
      <c r="II1358" s="21"/>
      <c r="IJ1358" s="21"/>
      <c r="IK1358" s="21"/>
      <c r="IL1358" s="21"/>
      <c r="IM1358" s="21"/>
      <c r="IN1358" s="21"/>
      <c r="IO1358" s="21"/>
      <c r="IP1358" s="21"/>
      <c r="IQ1358" s="21"/>
      <c r="IR1358" s="21"/>
      <c r="IS1358" s="21"/>
      <c r="IT1358" s="21"/>
      <c r="IU1358" s="21"/>
      <c r="IV1358" s="21"/>
      <c r="IW1358" s="21"/>
      <c r="IX1358" s="21"/>
      <c r="IY1358" s="21"/>
      <c r="IZ1358" s="21"/>
      <c r="JA1358" s="21"/>
      <c r="JB1358" s="21"/>
      <c r="JC1358" s="21"/>
      <c r="JD1358" s="21"/>
      <c r="JE1358" s="21"/>
      <c r="JF1358" s="21"/>
      <c r="JG1358" s="28"/>
      <c r="JH1358" s="21"/>
      <c r="JI1358" s="21"/>
      <c r="JJ1358" s="21"/>
      <c r="JK1358" s="21"/>
      <c r="JL1358" s="21"/>
      <c r="JM1358" s="21"/>
      <c r="JN1358" s="21"/>
      <c r="JO1358" s="21"/>
      <c r="JP1358" s="21"/>
      <c r="JQ1358" s="21"/>
      <c r="JR1358" s="21"/>
      <c r="JS1358" s="21"/>
      <c r="JT1358" s="21"/>
      <c r="JU1358" s="21"/>
      <c r="JV1358" s="21"/>
      <c r="JW1358" s="21"/>
      <c r="JX1358" s="21"/>
      <c r="JY1358" s="21"/>
      <c r="JZ1358" s="21"/>
      <c r="KA1358" s="21"/>
      <c r="KB1358" s="28"/>
    </row>
    <row r="1359" spans="2:288" ht="15" customHeight="1" x14ac:dyDescent="0.25">
      <c r="B1359" s="1590" t="s">
        <v>1879</v>
      </c>
      <c r="C1359" s="1588" t="str">
        <v/>
      </c>
      <c r="D1359" s="1588" t="str">
        <v/>
      </c>
      <c r="E1359" s="1588" t="str">
        <v/>
      </c>
      <c r="F1359" s="1588" t="str">
        <v/>
      </c>
      <c r="G1359" s="1588" t="str">
        <v/>
      </c>
      <c r="H1359" s="21"/>
      <c r="I1359" s="21"/>
      <c r="J1359" s="21"/>
      <c r="K1359" s="21"/>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8"/>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8"/>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c r="GI1359" s="21"/>
      <c r="GJ1359" s="21"/>
      <c r="GK1359" s="21"/>
      <c r="GL1359" s="21"/>
      <c r="GM1359" s="21"/>
      <c r="GN1359" s="21"/>
      <c r="GO1359" s="21"/>
      <c r="GP1359" s="21"/>
      <c r="GQ1359" s="21"/>
      <c r="GR1359" s="21"/>
      <c r="GS1359" s="21"/>
      <c r="GT1359" s="21"/>
      <c r="GU1359" s="21"/>
      <c r="GV1359" s="21"/>
      <c r="GW1359" s="21"/>
      <c r="GX1359" s="21"/>
      <c r="GY1359" s="21"/>
      <c r="GZ1359" s="21"/>
      <c r="HA1359" s="21"/>
      <c r="HB1359" s="21"/>
      <c r="HC1359" s="21"/>
      <c r="HD1359" s="21"/>
      <c r="HE1359" s="21"/>
      <c r="HF1359" s="21"/>
      <c r="HG1359" s="21"/>
      <c r="HH1359" s="21"/>
      <c r="HI1359" s="21"/>
      <c r="HJ1359" s="21"/>
      <c r="HK1359" s="21"/>
      <c r="HL1359" s="21"/>
      <c r="HM1359" s="21"/>
      <c r="HN1359" s="21"/>
      <c r="HO1359" s="21"/>
      <c r="HP1359" s="21"/>
      <c r="HQ1359" s="21"/>
      <c r="HR1359" s="21"/>
      <c r="HS1359" s="21"/>
      <c r="HT1359" s="21"/>
      <c r="HU1359" s="21"/>
      <c r="HV1359" s="21"/>
      <c r="HW1359" s="21"/>
      <c r="HX1359" s="21"/>
      <c r="HY1359" s="21"/>
      <c r="HZ1359" s="21"/>
      <c r="IA1359" s="21"/>
      <c r="IB1359" s="21"/>
      <c r="IC1359" s="21"/>
      <c r="ID1359" s="21"/>
      <c r="IE1359" s="21"/>
      <c r="IF1359" s="21"/>
      <c r="IG1359" s="21"/>
      <c r="IH1359" s="21"/>
      <c r="II1359" s="21"/>
      <c r="IJ1359" s="21"/>
      <c r="IK1359" s="21"/>
      <c r="IL1359" s="21"/>
      <c r="IM1359" s="21"/>
      <c r="IN1359" s="21"/>
      <c r="IO1359" s="21"/>
      <c r="IP1359" s="21"/>
      <c r="IQ1359" s="21"/>
      <c r="IR1359" s="21"/>
      <c r="IS1359" s="21"/>
      <c r="IT1359" s="21"/>
      <c r="IU1359" s="21"/>
      <c r="IV1359" s="21"/>
      <c r="IW1359" s="21"/>
      <c r="IX1359" s="21"/>
      <c r="IY1359" s="21"/>
      <c r="IZ1359" s="21"/>
      <c r="JA1359" s="21"/>
      <c r="JB1359" s="21"/>
      <c r="JC1359" s="21"/>
      <c r="JD1359" s="21"/>
      <c r="JE1359" s="21"/>
      <c r="JF1359" s="21"/>
      <c r="JG1359" s="28"/>
      <c r="JH1359" s="21"/>
      <c r="JI1359" s="21"/>
      <c r="JJ1359" s="21"/>
      <c r="JK1359" s="21"/>
      <c r="JL1359" s="21"/>
      <c r="JM1359" s="21"/>
      <c r="JN1359" s="21"/>
      <c r="JO1359" s="21"/>
      <c r="JP1359" s="21"/>
      <c r="JQ1359" s="21"/>
      <c r="JR1359" s="21"/>
      <c r="JS1359" s="21"/>
      <c r="JT1359" s="21"/>
      <c r="JU1359" s="21"/>
      <c r="JV1359" s="21"/>
      <c r="JW1359" s="21"/>
      <c r="JX1359" s="21"/>
      <c r="JY1359" s="21"/>
      <c r="JZ1359" s="21"/>
      <c r="KA1359" s="21"/>
      <c r="KB1359" s="28"/>
    </row>
    <row r="1360" spans="2:288" ht="15" customHeight="1" x14ac:dyDescent="0.25">
      <c r="B1360" s="1590" t="s">
        <v>1880</v>
      </c>
      <c r="C1360" s="1588" t="str">
        <v/>
      </c>
      <c r="D1360" s="1588" t="str">
        <v/>
      </c>
      <c r="E1360" s="1588" t="str">
        <v/>
      </c>
      <c r="F1360" s="1588" t="str">
        <v/>
      </c>
      <c r="G1360" s="1588" t="str">
        <v/>
      </c>
      <c r="H1360" s="21"/>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8"/>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8"/>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c r="GI1360" s="21"/>
      <c r="GJ1360" s="21"/>
      <c r="GK1360" s="21"/>
      <c r="GL1360" s="21"/>
      <c r="GM1360" s="21"/>
      <c r="GN1360" s="21"/>
      <c r="GO1360" s="21"/>
      <c r="GP1360" s="21"/>
      <c r="GQ1360" s="21"/>
      <c r="GR1360" s="21"/>
      <c r="GS1360" s="21"/>
      <c r="GT1360" s="21"/>
      <c r="GU1360" s="21"/>
      <c r="GV1360" s="21"/>
      <c r="GW1360" s="21"/>
      <c r="GX1360" s="21"/>
      <c r="GY1360" s="21"/>
      <c r="GZ1360" s="21"/>
      <c r="HA1360" s="21"/>
      <c r="HB1360" s="21"/>
      <c r="HC1360" s="21"/>
      <c r="HD1360" s="21"/>
      <c r="HE1360" s="21"/>
      <c r="HF1360" s="21"/>
      <c r="HG1360" s="21"/>
      <c r="HH1360" s="21"/>
      <c r="HI1360" s="21"/>
      <c r="HJ1360" s="21"/>
      <c r="HK1360" s="21"/>
      <c r="HL1360" s="21"/>
      <c r="HM1360" s="21"/>
      <c r="HN1360" s="21"/>
      <c r="HO1360" s="21"/>
      <c r="HP1360" s="21"/>
      <c r="HQ1360" s="21"/>
      <c r="HR1360" s="21"/>
      <c r="HS1360" s="21"/>
      <c r="HT1360" s="21"/>
      <c r="HU1360" s="21"/>
      <c r="HV1360" s="21"/>
      <c r="HW1360" s="21"/>
      <c r="HX1360" s="21"/>
      <c r="HY1360" s="21"/>
      <c r="HZ1360" s="21"/>
      <c r="IA1360" s="21"/>
      <c r="IB1360" s="21"/>
      <c r="IC1360" s="21"/>
      <c r="ID1360" s="21"/>
      <c r="IE1360" s="21"/>
      <c r="IF1360" s="21"/>
      <c r="IG1360" s="21"/>
      <c r="IH1360" s="21"/>
      <c r="II1360" s="21"/>
      <c r="IJ1360" s="21"/>
      <c r="IK1360" s="21"/>
      <c r="IL1360" s="21"/>
      <c r="IM1360" s="21"/>
      <c r="IN1360" s="21"/>
      <c r="IO1360" s="21"/>
      <c r="IP1360" s="21"/>
      <c r="IQ1360" s="21"/>
      <c r="IR1360" s="21"/>
      <c r="IS1360" s="21"/>
      <c r="IT1360" s="21"/>
      <c r="IU1360" s="21"/>
      <c r="IV1360" s="21"/>
      <c r="IW1360" s="21"/>
      <c r="IX1360" s="21"/>
      <c r="IY1360" s="21"/>
      <c r="IZ1360" s="21"/>
      <c r="JA1360" s="21"/>
      <c r="JB1360" s="21"/>
      <c r="JC1360" s="21"/>
      <c r="JD1360" s="21"/>
      <c r="JE1360" s="21"/>
      <c r="JF1360" s="21"/>
      <c r="JG1360" s="28"/>
      <c r="JH1360" s="21"/>
      <c r="JI1360" s="21"/>
      <c r="JJ1360" s="21"/>
      <c r="JK1360" s="21"/>
      <c r="JL1360" s="21"/>
      <c r="JM1360" s="21"/>
      <c r="JN1360" s="21"/>
      <c r="JO1360" s="21"/>
      <c r="JP1360" s="21"/>
      <c r="JQ1360" s="21"/>
      <c r="JR1360" s="21"/>
      <c r="JS1360" s="21"/>
      <c r="JT1360" s="21"/>
      <c r="JU1360" s="21"/>
      <c r="JV1360" s="21"/>
      <c r="JW1360" s="21"/>
      <c r="JX1360" s="21"/>
      <c r="JY1360" s="21"/>
      <c r="JZ1360" s="21"/>
      <c r="KA1360" s="21"/>
      <c r="KB1360" s="28"/>
    </row>
    <row r="1361" spans="2:288" ht="15" customHeight="1" x14ac:dyDescent="0.25">
      <c r="B1361" s="1590" t="s">
        <v>1881</v>
      </c>
      <c r="C1361" s="1588" t="str">
        <v/>
      </c>
      <c r="D1361" s="1588" t="str">
        <v/>
      </c>
      <c r="E1361" s="1588" t="str">
        <v/>
      </c>
      <c r="F1361" s="1588" t="str">
        <v/>
      </c>
      <c r="G1361" s="1588" t="str">
        <v/>
      </c>
      <c r="H1361" s="21"/>
      <c r="I1361" s="21"/>
      <c r="J1361" s="21"/>
      <c r="K1361" s="21"/>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8"/>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8"/>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c r="GI1361" s="21"/>
      <c r="GJ1361" s="21"/>
      <c r="GK1361" s="21"/>
      <c r="GL1361" s="21"/>
      <c r="GM1361" s="21"/>
      <c r="GN1361" s="21"/>
      <c r="GO1361" s="21"/>
      <c r="GP1361" s="21"/>
      <c r="GQ1361" s="21"/>
      <c r="GR1361" s="21"/>
      <c r="GS1361" s="21"/>
      <c r="GT1361" s="21"/>
      <c r="GU1361" s="21"/>
      <c r="GV1361" s="21"/>
      <c r="GW1361" s="21"/>
      <c r="GX1361" s="21"/>
      <c r="GY1361" s="21"/>
      <c r="GZ1361" s="21"/>
      <c r="HA1361" s="21"/>
      <c r="HB1361" s="21"/>
      <c r="HC1361" s="21"/>
      <c r="HD1361" s="21"/>
      <c r="HE1361" s="21"/>
      <c r="HF1361" s="21"/>
      <c r="HG1361" s="21"/>
      <c r="HH1361" s="21"/>
      <c r="HI1361" s="21"/>
      <c r="HJ1361" s="21"/>
      <c r="HK1361" s="21"/>
      <c r="HL1361" s="21"/>
      <c r="HM1361" s="21"/>
      <c r="HN1361" s="21"/>
      <c r="HO1361" s="21"/>
      <c r="HP1361" s="21"/>
      <c r="HQ1361" s="21"/>
      <c r="HR1361" s="21"/>
      <c r="HS1361" s="21"/>
      <c r="HT1361" s="21"/>
      <c r="HU1361" s="21"/>
      <c r="HV1361" s="21"/>
      <c r="HW1361" s="21"/>
      <c r="HX1361" s="21"/>
      <c r="HY1361" s="21"/>
      <c r="HZ1361" s="21"/>
      <c r="IA1361" s="21"/>
      <c r="IB1361" s="21"/>
      <c r="IC1361" s="21"/>
      <c r="ID1361" s="21"/>
      <c r="IE1361" s="21"/>
      <c r="IF1361" s="21"/>
      <c r="IG1361" s="21"/>
      <c r="IH1361" s="21"/>
      <c r="II1361" s="21"/>
      <c r="IJ1361" s="21"/>
      <c r="IK1361" s="21"/>
      <c r="IL1361" s="21"/>
      <c r="IM1361" s="21"/>
      <c r="IN1361" s="21"/>
      <c r="IO1361" s="21"/>
      <c r="IP1361" s="21"/>
      <c r="IQ1361" s="21"/>
      <c r="IR1361" s="21"/>
      <c r="IS1361" s="21"/>
      <c r="IT1361" s="21"/>
      <c r="IU1361" s="21"/>
      <c r="IV1361" s="21"/>
      <c r="IW1361" s="21"/>
      <c r="IX1361" s="21"/>
      <c r="IY1361" s="21"/>
      <c r="IZ1361" s="21"/>
      <c r="JA1361" s="21"/>
      <c r="JB1361" s="21"/>
      <c r="JC1361" s="21"/>
      <c r="JD1361" s="21"/>
      <c r="JE1361" s="21"/>
      <c r="JF1361" s="21"/>
      <c r="JG1361" s="28"/>
      <c r="JH1361" s="21"/>
      <c r="JI1361" s="21"/>
      <c r="JJ1361" s="21"/>
      <c r="JK1361" s="21"/>
      <c r="JL1361" s="21"/>
      <c r="JM1361" s="21"/>
      <c r="JN1361" s="21"/>
      <c r="JO1361" s="21"/>
      <c r="JP1361" s="21"/>
      <c r="JQ1361" s="21"/>
      <c r="JR1361" s="21"/>
      <c r="JS1361" s="21"/>
      <c r="JT1361" s="21"/>
      <c r="JU1361" s="21"/>
      <c r="JV1361" s="21"/>
      <c r="JW1361" s="21"/>
      <c r="JX1361" s="21"/>
      <c r="JY1361" s="21"/>
      <c r="JZ1361" s="21"/>
      <c r="KA1361" s="21"/>
      <c r="KB1361" s="28"/>
    </row>
    <row r="1362" spans="2:288" ht="15" customHeight="1" x14ac:dyDescent="0.25">
      <c r="B1362" s="1590" t="s">
        <v>1882</v>
      </c>
      <c r="C1362" s="1588" t="str">
        <v/>
      </c>
      <c r="D1362" s="1588" t="str">
        <v/>
      </c>
      <c r="E1362" s="1588" t="str">
        <v/>
      </c>
      <c r="F1362" s="1588" t="str">
        <v/>
      </c>
      <c r="G1362" s="1588" t="str">
        <v/>
      </c>
      <c r="H1362" s="21"/>
      <c r="I1362" s="21"/>
      <c r="J1362" s="21"/>
      <c r="K1362" s="21"/>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8"/>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8"/>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c r="GI1362" s="21"/>
      <c r="GJ1362" s="21"/>
      <c r="GK1362" s="21"/>
      <c r="GL1362" s="21"/>
      <c r="GM1362" s="21"/>
      <c r="GN1362" s="21"/>
      <c r="GO1362" s="21"/>
      <c r="GP1362" s="21"/>
      <c r="GQ1362" s="21"/>
      <c r="GR1362" s="21"/>
      <c r="GS1362" s="21"/>
      <c r="GT1362" s="21"/>
      <c r="GU1362" s="21"/>
      <c r="GV1362" s="21"/>
      <c r="GW1362" s="21"/>
      <c r="GX1362" s="21"/>
      <c r="GY1362" s="21"/>
      <c r="GZ1362" s="21"/>
      <c r="HA1362" s="21"/>
      <c r="HB1362" s="21"/>
      <c r="HC1362" s="21"/>
      <c r="HD1362" s="21"/>
      <c r="HE1362" s="21"/>
      <c r="HF1362" s="21"/>
      <c r="HG1362" s="21"/>
      <c r="HH1362" s="21"/>
      <c r="HI1362" s="21"/>
      <c r="HJ1362" s="21"/>
      <c r="HK1362" s="21"/>
      <c r="HL1362" s="21"/>
      <c r="HM1362" s="21"/>
      <c r="HN1362" s="21"/>
      <c r="HO1362" s="21"/>
      <c r="HP1362" s="21"/>
      <c r="HQ1362" s="21"/>
      <c r="HR1362" s="21"/>
      <c r="HS1362" s="21"/>
      <c r="HT1362" s="21"/>
      <c r="HU1362" s="21"/>
      <c r="HV1362" s="21"/>
      <c r="HW1362" s="21"/>
      <c r="HX1362" s="21"/>
      <c r="HY1362" s="21"/>
      <c r="HZ1362" s="21"/>
      <c r="IA1362" s="21"/>
      <c r="IB1362" s="21"/>
      <c r="IC1362" s="21"/>
      <c r="ID1362" s="21"/>
      <c r="IE1362" s="21"/>
      <c r="IF1362" s="21"/>
      <c r="IG1362" s="21"/>
      <c r="IH1362" s="21"/>
      <c r="II1362" s="21"/>
      <c r="IJ1362" s="21"/>
      <c r="IK1362" s="21"/>
      <c r="IL1362" s="21"/>
      <c r="IM1362" s="21"/>
      <c r="IN1362" s="21"/>
      <c r="IO1362" s="21"/>
      <c r="IP1362" s="21"/>
      <c r="IQ1362" s="21"/>
      <c r="IR1362" s="21"/>
      <c r="IS1362" s="21"/>
      <c r="IT1362" s="21"/>
      <c r="IU1362" s="21"/>
      <c r="IV1362" s="21"/>
      <c r="IW1362" s="21"/>
      <c r="IX1362" s="21"/>
      <c r="IY1362" s="21"/>
      <c r="IZ1362" s="21"/>
      <c r="JA1362" s="21"/>
      <c r="JB1362" s="21"/>
      <c r="JC1362" s="21"/>
      <c r="JD1362" s="21"/>
      <c r="JE1362" s="21"/>
      <c r="JF1362" s="21"/>
      <c r="JG1362" s="28"/>
      <c r="JH1362" s="21"/>
      <c r="JI1362" s="21"/>
      <c r="JJ1362" s="21"/>
      <c r="JK1362" s="21"/>
      <c r="JL1362" s="21"/>
      <c r="JM1362" s="21"/>
      <c r="JN1362" s="21"/>
      <c r="JO1362" s="21"/>
      <c r="JP1362" s="21"/>
      <c r="JQ1362" s="21"/>
      <c r="JR1362" s="21"/>
      <c r="JS1362" s="21"/>
      <c r="JT1362" s="21"/>
      <c r="JU1362" s="21"/>
      <c r="JV1362" s="21"/>
      <c r="JW1362" s="21"/>
      <c r="JX1362" s="21"/>
      <c r="JY1362" s="21"/>
      <c r="JZ1362" s="21"/>
      <c r="KA1362" s="21"/>
      <c r="KB1362" s="28"/>
    </row>
    <row r="1363" spans="2:288" ht="15" customHeight="1" x14ac:dyDescent="0.25">
      <c r="B1363" s="1590" t="s">
        <v>1883</v>
      </c>
      <c r="C1363" s="1588" t="str">
        <v/>
      </c>
      <c r="D1363" s="1588" t="str">
        <v/>
      </c>
      <c r="E1363" s="1588" t="str">
        <v/>
      </c>
      <c r="F1363" s="1588" t="str">
        <v/>
      </c>
      <c r="G1363" s="1588" t="str">
        <v/>
      </c>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8"/>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8"/>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c r="GI1363" s="21"/>
      <c r="GJ1363" s="21"/>
      <c r="GK1363" s="21"/>
      <c r="GL1363" s="21"/>
      <c r="GM1363" s="21"/>
      <c r="GN1363" s="21"/>
      <c r="GO1363" s="21"/>
      <c r="GP1363" s="21"/>
      <c r="GQ1363" s="21"/>
      <c r="GR1363" s="21"/>
      <c r="GS1363" s="21"/>
      <c r="GT1363" s="21"/>
      <c r="GU1363" s="21"/>
      <c r="GV1363" s="21"/>
      <c r="GW1363" s="21"/>
      <c r="GX1363" s="21"/>
      <c r="GY1363" s="21"/>
      <c r="GZ1363" s="21"/>
      <c r="HA1363" s="21"/>
      <c r="HB1363" s="21"/>
      <c r="HC1363" s="21"/>
      <c r="HD1363" s="21"/>
      <c r="HE1363" s="21"/>
      <c r="HF1363" s="21"/>
      <c r="HG1363" s="21"/>
      <c r="HH1363" s="21"/>
      <c r="HI1363" s="21"/>
      <c r="HJ1363" s="21"/>
      <c r="HK1363" s="21"/>
      <c r="HL1363" s="21"/>
      <c r="HM1363" s="21"/>
      <c r="HN1363" s="21"/>
      <c r="HO1363" s="21"/>
      <c r="HP1363" s="21"/>
      <c r="HQ1363" s="21"/>
      <c r="HR1363" s="21"/>
      <c r="HS1363" s="21"/>
      <c r="HT1363" s="21"/>
      <c r="HU1363" s="21"/>
      <c r="HV1363" s="21"/>
      <c r="HW1363" s="21"/>
      <c r="HX1363" s="21"/>
      <c r="HY1363" s="21"/>
      <c r="HZ1363" s="21"/>
      <c r="IA1363" s="21"/>
      <c r="IB1363" s="21"/>
      <c r="IC1363" s="21"/>
      <c r="ID1363" s="21"/>
      <c r="IE1363" s="21"/>
      <c r="IF1363" s="21"/>
      <c r="IG1363" s="21"/>
      <c r="IH1363" s="21"/>
      <c r="II1363" s="21"/>
      <c r="IJ1363" s="21"/>
      <c r="IK1363" s="21"/>
      <c r="IL1363" s="21"/>
      <c r="IM1363" s="21"/>
      <c r="IN1363" s="21"/>
      <c r="IO1363" s="21"/>
      <c r="IP1363" s="21"/>
      <c r="IQ1363" s="21"/>
      <c r="IR1363" s="21"/>
      <c r="IS1363" s="21"/>
      <c r="IT1363" s="21"/>
      <c r="IU1363" s="21"/>
      <c r="IV1363" s="21"/>
      <c r="IW1363" s="21"/>
      <c r="IX1363" s="21"/>
      <c r="IY1363" s="21"/>
      <c r="IZ1363" s="21"/>
      <c r="JA1363" s="21"/>
      <c r="JB1363" s="21"/>
      <c r="JC1363" s="21"/>
      <c r="JD1363" s="21"/>
      <c r="JE1363" s="21"/>
      <c r="JF1363" s="21"/>
      <c r="JG1363" s="28"/>
      <c r="JH1363" s="21"/>
      <c r="JI1363" s="21"/>
      <c r="JJ1363" s="21"/>
      <c r="JK1363" s="21"/>
      <c r="JL1363" s="21"/>
      <c r="JM1363" s="21"/>
      <c r="JN1363" s="21"/>
      <c r="JO1363" s="21"/>
      <c r="JP1363" s="21"/>
      <c r="JQ1363" s="21"/>
      <c r="JR1363" s="21"/>
      <c r="JS1363" s="21"/>
      <c r="JT1363" s="21"/>
      <c r="JU1363" s="21"/>
      <c r="JV1363" s="21"/>
      <c r="JW1363" s="21"/>
      <c r="JX1363" s="21"/>
      <c r="JY1363" s="21"/>
      <c r="JZ1363" s="21"/>
      <c r="KA1363" s="21"/>
      <c r="KB1363" s="28"/>
    </row>
    <row r="1364" spans="2:288" ht="15" customHeight="1" x14ac:dyDescent="0.25">
      <c r="B1364" s="1590" t="s">
        <v>1884</v>
      </c>
      <c r="C1364" s="1588" t="str">
        <v/>
      </c>
      <c r="D1364" s="1588" t="str">
        <v/>
      </c>
      <c r="E1364" s="1588" t="str">
        <v/>
      </c>
      <c r="F1364" s="1588" t="str">
        <v/>
      </c>
      <c r="G1364" s="1588" t="str">
        <v/>
      </c>
      <c r="H1364" s="21"/>
      <c r="I1364" s="21"/>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8"/>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8"/>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c r="GI1364" s="21"/>
      <c r="GJ1364" s="21"/>
      <c r="GK1364" s="21"/>
      <c r="GL1364" s="21"/>
      <c r="GM1364" s="21"/>
      <c r="GN1364" s="21"/>
      <c r="GO1364" s="21"/>
      <c r="GP1364" s="21"/>
      <c r="GQ1364" s="21"/>
      <c r="GR1364" s="21"/>
      <c r="GS1364" s="21"/>
      <c r="GT1364" s="21"/>
      <c r="GU1364" s="21"/>
      <c r="GV1364" s="21"/>
      <c r="GW1364" s="21"/>
      <c r="GX1364" s="21"/>
      <c r="GY1364" s="21"/>
      <c r="GZ1364" s="21"/>
      <c r="HA1364" s="21"/>
      <c r="HB1364" s="21"/>
      <c r="HC1364" s="21"/>
      <c r="HD1364" s="21"/>
      <c r="HE1364" s="21"/>
      <c r="HF1364" s="21"/>
      <c r="HG1364" s="21"/>
      <c r="HH1364" s="21"/>
      <c r="HI1364" s="21"/>
      <c r="HJ1364" s="21"/>
      <c r="HK1364" s="21"/>
      <c r="HL1364" s="21"/>
      <c r="HM1364" s="21"/>
      <c r="HN1364" s="21"/>
      <c r="HO1364" s="21"/>
      <c r="HP1364" s="21"/>
      <c r="HQ1364" s="21"/>
      <c r="HR1364" s="21"/>
      <c r="HS1364" s="21"/>
      <c r="HT1364" s="21"/>
      <c r="HU1364" s="21"/>
      <c r="HV1364" s="21"/>
      <c r="HW1364" s="21"/>
      <c r="HX1364" s="21"/>
      <c r="HY1364" s="21"/>
      <c r="HZ1364" s="21"/>
      <c r="IA1364" s="21"/>
      <c r="IB1364" s="21"/>
      <c r="IC1364" s="21"/>
      <c r="ID1364" s="21"/>
      <c r="IE1364" s="21"/>
      <c r="IF1364" s="21"/>
      <c r="IG1364" s="21"/>
      <c r="IH1364" s="21"/>
      <c r="II1364" s="21"/>
      <c r="IJ1364" s="21"/>
      <c r="IK1364" s="21"/>
      <c r="IL1364" s="21"/>
      <c r="IM1364" s="21"/>
      <c r="IN1364" s="21"/>
      <c r="IO1364" s="21"/>
      <c r="IP1364" s="21"/>
      <c r="IQ1364" s="21"/>
      <c r="IR1364" s="21"/>
      <c r="IS1364" s="21"/>
      <c r="IT1364" s="21"/>
      <c r="IU1364" s="21"/>
      <c r="IV1364" s="21"/>
      <c r="IW1364" s="21"/>
      <c r="IX1364" s="21"/>
      <c r="IY1364" s="21"/>
      <c r="IZ1364" s="21"/>
      <c r="JA1364" s="21"/>
      <c r="JB1364" s="21"/>
      <c r="JC1364" s="21"/>
      <c r="JD1364" s="21"/>
      <c r="JE1364" s="21"/>
      <c r="JF1364" s="21"/>
      <c r="JG1364" s="28"/>
      <c r="JH1364" s="21"/>
      <c r="JI1364" s="21"/>
      <c r="JJ1364" s="21"/>
      <c r="JK1364" s="21"/>
      <c r="JL1364" s="21"/>
      <c r="JM1364" s="21"/>
      <c r="JN1364" s="21"/>
      <c r="JO1364" s="21"/>
      <c r="JP1364" s="21"/>
      <c r="JQ1364" s="21"/>
      <c r="JR1364" s="21"/>
      <c r="JS1364" s="21"/>
      <c r="JT1364" s="21"/>
      <c r="JU1364" s="21"/>
      <c r="JV1364" s="21"/>
      <c r="JW1364" s="21"/>
      <c r="JX1364" s="21"/>
      <c r="JY1364" s="21"/>
      <c r="JZ1364" s="21"/>
      <c r="KA1364" s="21"/>
      <c r="KB1364" s="28"/>
    </row>
    <row r="1365" spans="2:288" ht="15" customHeight="1" x14ac:dyDescent="0.25">
      <c r="B1365" s="1590" t="s">
        <v>1885</v>
      </c>
      <c r="C1365" s="1588" t="str">
        <v/>
      </c>
      <c r="D1365" s="1588" t="str">
        <v/>
      </c>
      <c r="E1365" s="1588" t="str">
        <v/>
      </c>
      <c r="F1365" s="1588" t="str">
        <v/>
      </c>
      <c r="G1365" s="1588" t="str">
        <v/>
      </c>
      <c r="H1365" s="21"/>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8"/>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8"/>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1"/>
      <c r="GK1365" s="21"/>
      <c r="GL1365" s="21"/>
      <c r="GM1365" s="21"/>
      <c r="GN1365" s="21"/>
      <c r="GO1365" s="21"/>
      <c r="GP1365" s="21"/>
      <c r="GQ1365" s="21"/>
      <c r="GR1365" s="21"/>
      <c r="GS1365" s="21"/>
      <c r="GT1365" s="21"/>
      <c r="GU1365" s="21"/>
      <c r="GV1365" s="21"/>
      <c r="GW1365" s="21"/>
      <c r="GX1365" s="21"/>
      <c r="GY1365" s="21"/>
      <c r="GZ1365" s="21"/>
      <c r="HA1365" s="21"/>
      <c r="HB1365" s="21"/>
      <c r="HC1365" s="21"/>
      <c r="HD1365" s="21"/>
      <c r="HE1365" s="21"/>
      <c r="HF1365" s="21"/>
      <c r="HG1365" s="21"/>
      <c r="HH1365" s="21"/>
      <c r="HI1365" s="21"/>
      <c r="HJ1365" s="21"/>
      <c r="HK1365" s="21"/>
      <c r="HL1365" s="21"/>
      <c r="HM1365" s="21"/>
      <c r="HN1365" s="21"/>
      <c r="HO1365" s="21"/>
      <c r="HP1365" s="21"/>
      <c r="HQ1365" s="21"/>
      <c r="HR1365" s="21"/>
      <c r="HS1365" s="21"/>
      <c r="HT1365" s="21"/>
      <c r="HU1365" s="21"/>
      <c r="HV1365" s="21"/>
      <c r="HW1365" s="21"/>
      <c r="HX1365" s="21"/>
      <c r="HY1365" s="21"/>
      <c r="HZ1365" s="21"/>
      <c r="IA1365" s="21"/>
      <c r="IB1365" s="21"/>
      <c r="IC1365" s="21"/>
      <c r="ID1365" s="21"/>
      <c r="IE1365" s="21"/>
      <c r="IF1365" s="21"/>
      <c r="IG1365" s="21"/>
      <c r="IH1365" s="21"/>
      <c r="II1365" s="21"/>
      <c r="IJ1365" s="21"/>
      <c r="IK1365" s="21"/>
      <c r="IL1365" s="21"/>
      <c r="IM1365" s="21"/>
      <c r="IN1365" s="21"/>
      <c r="IO1365" s="21"/>
      <c r="IP1365" s="21"/>
      <c r="IQ1365" s="21"/>
      <c r="IR1365" s="21"/>
      <c r="IS1365" s="21"/>
      <c r="IT1365" s="21"/>
      <c r="IU1365" s="21"/>
      <c r="IV1365" s="21"/>
      <c r="IW1365" s="21"/>
      <c r="IX1365" s="21"/>
      <c r="IY1365" s="21"/>
      <c r="IZ1365" s="21"/>
      <c r="JA1365" s="21"/>
      <c r="JB1365" s="21"/>
      <c r="JC1365" s="21"/>
      <c r="JD1365" s="21"/>
      <c r="JE1365" s="21"/>
      <c r="JF1365" s="21"/>
      <c r="JG1365" s="28"/>
      <c r="JH1365" s="21"/>
      <c r="JI1365" s="21"/>
      <c r="JJ1365" s="21"/>
      <c r="JK1365" s="21"/>
      <c r="JL1365" s="21"/>
      <c r="JM1365" s="21"/>
      <c r="JN1365" s="21"/>
      <c r="JO1365" s="21"/>
      <c r="JP1365" s="21"/>
      <c r="JQ1365" s="21"/>
      <c r="JR1365" s="21"/>
      <c r="JS1365" s="21"/>
      <c r="JT1365" s="21"/>
      <c r="JU1365" s="21"/>
      <c r="JV1365" s="21"/>
      <c r="JW1365" s="21"/>
      <c r="JX1365" s="21"/>
      <c r="JY1365" s="21"/>
      <c r="JZ1365" s="21"/>
      <c r="KA1365" s="21"/>
      <c r="KB1365" s="28"/>
    </row>
    <row r="1366" spans="2:288" ht="15" customHeight="1" x14ac:dyDescent="0.25">
      <c r="B1366" s="1590" t="s">
        <v>1886</v>
      </c>
      <c r="C1366" s="1588" t="str">
        <v/>
      </c>
      <c r="D1366" s="1588" t="str">
        <v/>
      </c>
      <c r="E1366" s="1588" t="str">
        <v/>
      </c>
      <c r="F1366" s="1588" t="str">
        <v/>
      </c>
      <c r="G1366" s="1588" t="str">
        <v/>
      </c>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8"/>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8"/>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1"/>
      <c r="GK1366" s="21"/>
      <c r="GL1366" s="21"/>
      <c r="GM1366" s="21"/>
      <c r="GN1366" s="21"/>
      <c r="GO1366" s="21"/>
      <c r="GP1366" s="21"/>
      <c r="GQ1366" s="21"/>
      <c r="GR1366" s="21"/>
      <c r="GS1366" s="21"/>
      <c r="GT1366" s="21"/>
      <c r="GU1366" s="21"/>
      <c r="GV1366" s="21"/>
      <c r="GW1366" s="21"/>
      <c r="GX1366" s="21"/>
      <c r="GY1366" s="21"/>
      <c r="GZ1366" s="21"/>
      <c r="HA1366" s="21"/>
      <c r="HB1366" s="21"/>
      <c r="HC1366" s="21"/>
      <c r="HD1366" s="21"/>
      <c r="HE1366" s="21"/>
      <c r="HF1366" s="21"/>
      <c r="HG1366" s="21"/>
      <c r="HH1366" s="21"/>
      <c r="HI1366" s="21"/>
      <c r="HJ1366" s="21"/>
      <c r="HK1366" s="21"/>
      <c r="HL1366" s="21"/>
      <c r="HM1366" s="21"/>
      <c r="HN1366" s="21"/>
      <c r="HO1366" s="21"/>
      <c r="HP1366" s="21"/>
      <c r="HQ1366" s="21"/>
      <c r="HR1366" s="21"/>
      <c r="HS1366" s="21"/>
      <c r="HT1366" s="21"/>
      <c r="HU1366" s="21"/>
      <c r="HV1366" s="21"/>
      <c r="HW1366" s="21"/>
      <c r="HX1366" s="21"/>
      <c r="HY1366" s="21"/>
      <c r="HZ1366" s="21"/>
      <c r="IA1366" s="21"/>
      <c r="IB1366" s="21"/>
      <c r="IC1366" s="21"/>
      <c r="ID1366" s="21"/>
      <c r="IE1366" s="21"/>
      <c r="IF1366" s="21"/>
      <c r="IG1366" s="21"/>
      <c r="IH1366" s="21"/>
      <c r="II1366" s="21"/>
      <c r="IJ1366" s="21"/>
      <c r="IK1366" s="21"/>
      <c r="IL1366" s="21"/>
      <c r="IM1366" s="21"/>
      <c r="IN1366" s="21"/>
      <c r="IO1366" s="21"/>
      <c r="IP1366" s="21"/>
      <c r="IQ1366" s="21"/>
      <c r="IR1366" s="21"/>
      <c r="IS1366" s="21"/>
      <c r="IT1366" s="21"/>
      <c r="IU1366" s="21"/>
      <c r="IV1366" s="21"/>
      <c r="IW1366" s="21"/>
      <c r="IX1366" s="21"/>
      <c r="IY1366" s="21"/>
      <c r="IZ1366" s="21"/>
      <c r="JA1366" s="21"/>
      <c r="JB1366" s="21"/>
      <c r="JC1366" s="21"/>
      <c r="JD1366" s="21"/>
      <c r="JE1366" s="21"/>
      <c r="JF1366" s="21"/>
      <c r="JG1366" s="28"/>
      <c r="JH1366" s="21"/>
      <c r="JI1366" s="21"/>
      <c r="JJ1366" s="21"/>
      <c r="JK1366" s="21"/>
      <c r="JL1366" s="21"/>
      <c r="JM1366" s="21"/>
      <c r="JN1366" s="21"/>
      <c r="JO1366" s="21"/>
      <c r="JP1366" s="21"/>
      <c r="JQ1366" s="21"/>
      <c r="JR1366" s="21"/>
      <c r="JS1366" s="21"/>
      <c r="JT1366" s="21"/>
      <c r="JU1366" s="21"/>
      <c r="JV1366" s="21"/>
      <c r="JW1366" s="21"/>
      <c r="JX1366" s="21"/>
      <c r="JY1366" s="21"/>
      <c r="JZ1366" s="21"/>
      <c r="KA1366" s="21"/>
      <c r="KB1366" s="28"/>
    </row>
    <row r="1367" spans="2:288" ht="15" customHeight="1" x14ac:dyDescent="0.25">
      <c r="B1367" s="1590" t="s">
        <v>1887</v>
      </c>
      <c r="C1367" s="1588" t="str">
        <v/>
      </c>
      <c r="D1367" s="1588" t="str">
        <v/>
      </c>
      <c r="E1367" s="1588" t="str">
        <v/>
      </c>
      <c r="F1367" s="1588" t="str">
        <v/>
      </c>
      <c r="G1367" s="1588" t="str">
        <v/>
      </c>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8"/>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8"/>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1"/>
      <c r="GK1367" s="21"/>
      <c r="GL1367" s="21"/>
      <c r="GM1367" s="21"/>
      <c r="GN1367" s="21"/>
      <c r="GO1367" s="21"/>
      <c r="GP1367" s="21"/>
      <c r="GQ1367" s="21"/>
      <c r="GR1367" s="21"/>
      <c r="GS1367" s="21"/>
      <c r="GT1367" s="21"/>
      <c r="GU1367" s="21"/>
      <c r="GV1367" s="21"/>
      <c r="GW1367" s="21"/>
      <c r="GX1367" s="21"/>
      <c r="GY1367" s="21"/>
      <c r="GZ1367" s="21"/>
      <c r="HA1367" s="21"/>
      <c r="HB1367" s="21"/>
      <c r="HC1367" s="21"/>
      <c r="HD1367" s="21"/>
      <c r="HE1367" s="21"/>
      <c r="HF1367" s="21"/>
      <c r="HG1367" s="21"/>
      <c r="HH1367" s="21"/>
      <c r="HI1367" s="21"/>
      <c r="HJ1367" s="21"/>
      <c r="HK1367" s="21"/>
      <c r="HL1367" s="21"/>
      <c r="HM1367" s="21"/>
      <c r="HN1367" s="21"/>
      <c r="HO1367" s="21"/>
      <c r="HP1367" s="21"/>
      <c r="HQ1367" s="21"/>
      <c r="HR1367" s="21"/>
      <c r="HS1367" s="21"/>
      <c r="HT1367" s="21"/>
      <c r="HU1367" s="21"/>
      <c r="HV1367" s="21"/>
      <c r="HW1367" s="21"/>
      <c r="HX1367" s="21"/>
      <c r="HY1367" s="21"/>
      <c r="HZ1367" s="21"/>
      <c r="IA1367" s="21"/>
      <c r="IB1367" s="21"/>
      <c r="IC1367" s="21"/>
      <c r="ID1367" s="21"/>
      <c r="IE1367" s="21"/>
      <c r="IF1367" s="21"/>
      <c r="IG1367" s="21"/>
      <c r="IH1367" s="21"/>
      <c r="II1367" s="21"/>
      <c r="IJ1367" s="21"/>
      <c r="IK1367" s="21"/>
      <c r="IL1367" s="21"/>
      <c r="IM1367" s="21"/>
      <c r="IN1367" s="21"/>
      <c r="IO1367" s="21"/>
      <c r="IP1367" s="21"/>
      <c r="IQ1367" s="21"/>
      <c r="IR1367" s="21"/>
      <c r="IS1367" s="21"/>
      <c r="IT1367" s="21"/>
      <c r="IU1367" s="21"/>
      <c r="IV1367" s="21"/>
      <c r="IW1367" s="21"/>
      <c r="IX1367" s="21"/>
      <c r="IY1367" s="21"/>
      <c r="IZ1367" s="21"/>
      <c r="JA1367" s="21"/>
      <c r="JB1367" s="21"/>
      <c r="JC1367" s="21"/>
      <c r="JD1367" s="21"/>
      <c r="JE1367" s="21"/>
      <c r="JF1367" s="21"/>
      <c r="JG1367" s="28"/>
      <c r="JH1367" s="21"/>
      <c r="JI1367" s="21"/>
      <c r="JJ1367" s="21"/>
      <c r="JK1367" s="21"/>
      <c r="JL1367" s="21"/>
      <c r="JM1367" s="21"/>
      <c r="JN1367" s="21"/>
      <c r="JO1367" s="21"/>
      <c r="JP1367" s="21"/>
      <c r="JQ1367" s="21"/>
      <c r="JR1367" s="21"/>
      <c r="JS1367" s="21"/>
      <c r="JT1367" s="21"/>
      <c r="JU1367" s="21"/>
      <c r="JV1367" s="21"/>
      <c r="JW1367" s="21"/>
      <c r="JX1367" s="21"/>
      <c r="JY1367" s="21"/>
      <c r="JZ1367" s="21"/>
      <c r="KA1367" s="21"/>
      <c r="KB1367" s="28"/>
    </row>
    <row r="1368" spans="2:288" ht="15" customHeight="1" x14ac:dyDescent="0.25">
      <c r="B1368" s="1590" t="s">
        <v>1888</v>
      </c>
      <c r="C1368" s="1588" t="str">
        <v/>
      </c>
      <c r="D1368" s="1588" t="str">
        <v/>
      </c>
      <c r="E1368" s="1588" t="str">
        <v/>
      </c>
      <c r="F1368" s="1588" t="str">
        <v/>
      </c>
      <c r="G1368" s="1588" t="str">
        <v/>
      </c>
      <c r="H1368" s="21"/>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8"/>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8"/>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1"/>
      <c r="GK1368" s="21"/>
      <c r="GL1368" s="21"/>
      <c r="GM1368" s="21"/>
      <c r="GN1368" s="21"/>
      <c r="GO1368" s="21"/>
      <c r="GP1368" s="21"/>
      <c r="GQ1368" s="21"/>
      <c r="GR1368" s="21"/>
      <c r="GS1368" s="21"/>
      <c r="GT1368" s="21"/>
      <c r="GU1368" s="21"/>
      <c r="GV1368" s="21"/>
      <c r="GW1368" s="21"/>
      <c r="GX1368" s="21"/>
      <c r="GY1368" s="21"/>
      <c r="GZ1368" s="21"/>
      <c r="HA1368" s="21"/>
      <c r="HB1368" s="21"/>
      <c r="HC1368" s="21"/>
      <c r="HD1368" s="21"/>
      <c r="HE1368" s="21"/>
      <c r="HF1368" s="21"/>
      <c r="HG1368" s="21"/>
      <c r="HH1368" s="21"/>
      <c r="HI1368" s="21"/>
      <c r="HJ1368" s="21"/>
      <c r="HK1368" s="21"/>
      <c r="HL1368" s="21"/>
      <c r="HM1368" s="21"/>
      <c r="HN1368" s="21"/>
      <c r="HO1368" s="21"/>
      <c r="HP1368" s="21"/>
      <c r="HQ1368" s="21"/>
      <c r="HR1368" s="21"/>
      <c r="HS1368" s="21"/>
      <c r="HT1368" s="21"/>
      <c r="HU1368" s="21"/>
      <c r="HV1368" s="21"/>
      <c r="HW1368" s="21"/>
      <c r="HX1368" s="21"/>
      <c r="HY1368" s="21"/>
      <c r="HZ1368" s="21"/>
      <c r="IA1368" s="21"/>
      <c r="IB1368" s="21"/>
      <c r="IC1368" s="21"/>
      <c r="ID1368" s="21"/>
      <c r="IE1368" s="21"/>
      <c r="IF1368" s="21"/>
      <c r="IG1368" s="21"/>
      <c r="IH1368" s="21"/>
      <c r="II1368" s="21"/>
      <c r="IJ1368" s="21"/>
      <c r="IK1368" s="21"/>
      <c r="IL1368" s="21"/>
      <c r="IM1368" s="21"/>
      <c r="IN1368" s="21"/>
      <c r="IO1368" s="21"/>
      <c r="IP1368" s="21"/>
      <c r="IQ1368" s="21"/>
      <c r="IR1368" s="21"/>
      <c r="IS1368" s="21"/>
      <c r="IT1368" s="21"/>
      <c r="IU1368" s="21"/>
      <c r="IV1368" s="21"/>
      <c r="IW1368" s="21"/>
      <c r="IX1368" s="21"/>
      <c r="IY1368" s="21"/>
      <c r="IZ1368" s="21"/>
      <c r="JA1368" s="21"/>
      <c r="JB1368" s="21"/>
      <c r="JC1368" s="21"/>
      <c r="JD1368" s="21"/>
      <c r="JE1368" s="21"/>
      <c r="JF1368" s="21"/>
      <c r="JG1368" s="28"/>
      <c r="JH1368" s="21"/>
      <c r="JI1368" s="21"/>
      <c r="JJ1368" s="21"/>
      <c r="JK1368" s="21"/>
      <c r="JL1368" s="21"/>
      <c r="JM1368" s="21"/>
      <c r="JN1368" s="21"/>
      <c r="JO1368" s="21"/>
      <c r="JP1368" s="21"/>
      <c r="JQ1368" s="21"/>
      <c r="JR1368" s="21"/>
      <c r="JS1368" s="21"/>
      <c r="JT1368" s="21"/>
      <c r="JU1368" s="21"/>
      <c r="JV1368" s="21"/>
      <c r="JW1368" s="21"/>
      <c r="JX1368" s="21"/>
      <c r="JY1368" s="21"/>
      <c r="JZ1368" s="21"/>
      <c r="KA1368" s="21"/>
      <c r="KB1368" s="28"/>
    </row>
    <row r="1369" spans="2:288" ht="15" customHeight="1" x14ac:dyDescent="0.25">
      <c r="B1369" s="1590" t="s">
        <v>1889</v>
      </c>
      <c r="C1369" s="1588" t="str">
        <v/>
      </c>
      <c r="D1369" s="1588" t="str">
        <v/>
      </c>
      <c r="E1369" s="1588" t="str">
        <v/>
      </c>
      <c r="F1369" s="1588" t="str">
        <v/>
      </c>
      <c r="G1369" s="1588" t="str">
        <v/>
      </c>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8"/>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8"/>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1"/>
      <c r="GK1369" s="21"/>
      <c r="GL1369" s="21"/>
      <c r="GM1369" s="21"/>
      <c r="GN1369" s="21"/>
      <c r="GO1369" s="21"/>
      <c r="GP1369" s="21"/>
      <c r="GQ1369" s="21"/>
      <c r="GR1369" s="21"/>
      <c r="GS1369" s="21"/>
      <c r="GT1369" s="21"/>
      <c r="GU1369" s="21"/>
      <c r="GV1369" s="21"/>
      <c r="GW1369" s="21"/>
      <c r="GX1369" s="21"/>
      <c r="GY1369" s="21"/>
      <c r="GZ1369" s="21"/>
      <c r="HA1369" s="21"/>
      <c r="HB1369" s="21"/>
      <c r="HC1369" s="21"/>
      <c r="HD1369" s="21"/>
      <c r="HE1369" s="21"/>
      <c r="HF1369" s="21"/>
      <c r="HG1369" s="21"/>
      <c r="HH1369" s="21"/>
      <c r="HI1369" s="21"/>
      <c r="HJ1369" s="21"/>
      <c r="HK1369" s="21"/>
      <c r="HL1369" s="21"/>
      <c r="HM1369" s="21"/>
      <c r="HN1369" s="21"/>
      <c r="HO1369" s="21"/>
      <c r="HP1369" s="21"/>
      <c r="HQ1369" s="21"/>
      <c r="HR1369" s="21"/>
      <c r="HS1369" s="21"/>
      <c r="HT1369" s="21"/>
      <c r="HU1369" s="21"/>
      <c r="HV1369" s="21"/>
      <c r="HW1369" s="21"/>
      <c r="HX1369" s="21"/>
      <c r="HY1369" s="21"/>
      <c r="HZ1369" s="21"/>
      <c r="IA1369" s="21"/>
      <c r="IB1369" s="21"/>
      <c r="IC1369" s="21"/>
      <c r="ID1369" s="21"/>
      <c r="IE1369" s="21"/>
      <c r="IF1369" s="21"/>
      <c r="IG1369" s="21"/>
      <c r="IH1369" s="21"/>
      <c r="II1369" s="21"/>
      <c r="IJ1369" s="21"/>
      <c r="IK1369" s="21"/>
      <c r="IL1369" s="21"/>
      <c r="IM1369" s="21"/>
      <c r="IN1369" s="21"/>
      <c r="IO1369" s="21"/>
      <c r="IP1369" s="21"/>
      <c r="IQ1369" s="21"/>
      <c r="IR1369" s="21"/>
      <c r="IS1369" s="21"/>
      <c r="IT1369" s="21"/>
      <c r="IU1369" s="21"/>
      <c r="IV1369" s="21"/>
      <c r="IW1369" s="21"/>
      <c r="IX1369" s="21"/>
      <c r="IY1369" s="21"/>
      <c r="IZ1369" s="21"/>
      <c r="JA1369" s="21"/>
      <c r="JB1369" s="21"/>
      <c r="JC1369" s="21"/>
      <c r="JD1369" s="21"/>
      <c r="JE1369" s="21"/>
      <c r="JF1369" s="21"/>
      <c r="JG1369" s="28"/>
      <c r="JH1369" s="21"/>
      <c r="JI1369" s="21"/>
      <c r="JJ1369" s="21"/>
      <c r="JK1369" s="21"/>
      <c r="JL1369" s="21"/>
      <c r="JM1369" s="21"/>
      <c r="JN1369" s="21"/>
      <c r="JO1369" s="21"/>
      <c r="JP1369" s="21"/>
      <c r="JQ1369" s="21"/>
      <c r="JR1369" s="21"/>
      <c r="JS1369" s="21"/>
      <c r="JT1369" s="21"/>
      <c r="JU1369" s="21"/>
      <c r="JV1369" s="21"/>
      <c r="JW1369" s="21"/>
      <c r="JX1369" s="21"/>
      <c r="JY1369" s="21"/>
      <c r="JZ1369" s="21"/>
      <c r="KA1369" s="21"/>
      <c r="KB1369" s="28"/>
    </row>
    <row r="1370" spans="2:288" ht="15" customHeight="1" x14ac:dyDescent="0.25">
      <c r="B1370" s="1590" t="s">
        <v>1890</v>
      </c>
      <c r="C1370" s="1588" t="str">
        <v/>
      </c>
      <c r="D1370" s="1588" t="str">
        <v/>
      </c>
      <c r="E1370" s="1588" t="str">
        <v/>
      </c>
      <c r="F1370" s="1588" t="str">
        <v/>
      </c>
      <c r="G1370" s="1588" t="str">
        <v/>
      </c>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8"/>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8"/>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1"/>
      <c r="GK1370" s="21"/>
      <c r="GL1370" s="21"/>
      <c r="GM1370" s="21"/>
      <c r="GN1370" s="21"/>
      <c r="GO1370" s="21"/>
      <c r="GP1370" s="21"/>
      <c r="GQ1370" s="21"/>
      <c r="GR1370" s="21"/>
      <c r="GS1370" s="21"/>
      <c r="GT1370" s="21"/>
      <c r="GU1370" s="21"/>
      <c r="GV1370" s="21"/>
      <c r="GW1370" s="21"/>
      <c r="GX1370" s="21"/>
      <c r="GY1370" s="21"/>
      <c r="GZ1370" s="21"/>
      <c r="HA1370" s="21"/>
      <c r="HB1370" s="21"/>
      <c r="HC1370" s="21"/>
      <c r="HD1370" s="21"/>
      <c r="HE1370" s="21"/>
      <c r="HF1370" s="21"/>
      <c r="HG1370" s="21"/>
      <c r="HH1370" s="21"/>
      <c r="HI1370" s="21"/>
      <c r="HJ1370" s="21"/>
      <c r="HK1370" s="21"/>
      <c r="HL1370" s="21"/>
      <c r="HM1370" s="21"/>
      <c r="HN1370" s="21"/>
      <c r="HO1370" s="21"/>
      <c r="HP1370" s="21"/>
      <c r="HQ1370" s="21"/>
      <c r="HR1370" s="21"/>
      <c r="HS1370" s="21"/>
      <c r="HT1370" s="21"/>
      <c r="HU1370" s="21"/>
      <c r="HV1370" s="21"/>
      <c r="HW1370" s="21"/>
      <c r="HX1370" s="21"/>
      <c r="HY1370" s="21"/>
      <c r="HZ1370" s="21"/>
      <c r="IA1370" s="21"/>
      <c r="IB1370" s="21"/>
      <c r="IC1370" s="21"/>
      <c r="ID1370" s="21"/>
      <c r="IE1370" s="21"/>
      <c r="IF1370" s="21"/>
      <c r="IG1370" s="21"/>
      <c r="IH1370" s="21"/>
      <c r="II1370" s="21"/>
      <c r="IJ1370" s="21"/>
      <c r="IK1370" s="21"/>
      <c r="IL1370" s="21"/>
      <c r="IM1370" s="21"/>
      <c r="IN1370" s="21"/>
      <c r="IO1370" s="21"/>
      <c r="IP1370" s="21"/>
      <c r="IQ1370" s="21"/>
      <c r="IR1370" s="21"/>
      <c r="IS1370" s="21"/>
      <c r="IT1370" s="21"/>
      <c r="IU1370" s="21"/>
      <c r="IV1370" s="21"/>
      <c r="IW1370" s="21"/>
      <c r="IX1370" s="21"/>
      <c r="IY1370" s="21"/>
      <c r="IZ1370" s="21"/>
      <c r="JA1370" s="21"/>
      <c r="JB1370" s="21"/>
      <c r="JC1370" s="21"/>
      <c r="JD1370" s="21"/>
      <c r="JE1370" s="21"/>
      <c r="JF1370" s="21"/>
      <c r="JG1370" s="28"/>
      <c r="JH1370" s="21"/>
      <c r="JI1370" s="21"/>
      <c r="JJ1370" s="21"/>
      <c r="JK1370" s="21"/>
      <c r="JL1370" s="21"/>
      <c r="JM1370" s="21"/>
      <c r="JN1370" s="21"/>
      <c r="JO1370" s="21"/>
      <c r="JP1370" s="21"/>
      <c r="JQ1370" s="21"/>
      <c r="JR1370" s="21"/>
      <c r="JS1370" s="21"/>
      <c r="JT1370" s="21"/>
      <c r="JU1370" s="21"/>
      <c r="JV1370" s="21"/>
      <c r="JW1370" s="21"/>
      <c r="JX1370" s="21"/>
      <c r="JY1370" s="21"/>
      <c r="JZ1370" s="21"/>
      <c r="KA1370" s="21"/>
      <c r="KB1370" s="28"/>
    </row>
    <row r="1371" spans="2:288" ht="15" customHeight="1" x14ac:dyDescent="0.25">
      <c r="B1371" s="1590" t="s">
        <v>1891</v>
      </c>
      <c r="C1371" s="1588" t="str">
        <v/>
      </c>
      <c r="D1371" s="1588" t="str">
        <v/>
      </c>
      <c r="E1371" s="1588" t="str">
        <v/>
      </c>
      <c r="F1371" s="1588" t="str">
        <v/>
      </c>
      <c r="G1371" s="1588" t="str">
        <v/>
      </c>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8"/>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8"/>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1"/>
      <c r="GK1371" s="21"/>
      <c r="GL1371" s="21"/>
      <c r="GM1371" s="21"/>
      <c r="GN1371" s="21"/>
      <c r="GO1371" s="21"/>
      <c r="GP1371" s="21"/>
      <c r="GQ1371" s="21"/>
      <c r="GR1371" s="21"/>
      <c r="GS1371" s="21"/>
      <c r="GT1371" s="21"/>
      <c r="GU1371" s="21"/>
      <c r="GV1371" s="21"/>
      <c r="GW1371" s="21"/>
      <c r="GX1371" s="21"/>
      <c r="GY1371" s="21"/>
      <c r="GZ1371" s="21"/>
      <c r="HA1371" s="21"/>
      <c r="HB1371" s="21"/>
      <c r="HC1371" s="21"/>
      <c r="HD1371" s="21"/>
      <c r="HE1371" s="21"/>
      <c r="HF1371" s="21"/>
      <c r="HG1371" s="21"/>
      <c r="HH1371" s="21"/>
      <c r="HI1371" s="21"/>
      <c r="HJ1371" s="21"/>
      <c r="HK1371" s="21"/>
      <c r="HL1371" s="21"/>
      <c r="HM1371" s="21"/>
      <c r="HN1371" s="21"/>
      <c r="HO1371" s="21"/>
      <c r="HP1371" s="21"/>
      <c r="HQ1371" s="21"/>
      <c r="HR1371" s="21"/>
      <c r="HS1371" s="21"/>
      <c r="HT1371" s="21"/>
      <c r="HU1371" s="21"/>
      <c r="HV1371" s="21"/>
      <c r="HW1371" s="21"/>
      <c r="HX1371" s="21"/>
      <c r="HY1371" s="21"/>
      <c r="HZ1371" s="21"/>
      <c r="IA1371" s="21"/>
      <c r="IB1371" s="21"/>
      <c r="IC1371" s="21"/>
      <c r="ID1371" s="21"/>
      <c r="IE1371" s="21"/>
      <c r="IF1371" s="21"/>
      <c r="IG1371" s="21"/>
      <c r="IH1371" s="21"/>
      <c r="II1371" s="21"/>
      <c r="IJ1371" s="21"/>
      <c r="IK1371" s="21"/>
      <c r="IL1371" s="21"/>
      <c r="IM1371" s="21"/>
      <c r="IN1371" s="21"/>
      <c r="IO1371" s="21"/>
      <c r="IP1371" s="21"/>
      <c r="IQ1371" s="21"/>
      <c r="IR1371" s="21"/>
      <c r="IS1371" s="21"/>
      <c r="IT1371" s="21"/>
      <c r="IU1371" s="21"/>
      <c r="IV1371" s="21"/>
      <c r="IW1371" s="21"/>
      <c r="IX1371" s="21"/>
      <c r="IY1371" s="21"/>
      <c r="IZ1371" s="21"/>
      <c r="JA1371" s="21"/>
      <c r="JB1371" s="21"/>
      <c r="JC1371" s="21"/>
      <c r="JD1371" s="21"/>
      <c r="JE1371" s="21"/>
      <c r="JF1371" s="21"/>
      <c r="JG1371" s="28"/>
      <c r="JH1371" s="21"/>
      <c r="JI1371" s="21"/>
      <c r="JJ1371" s="21"/>
      <c r="JK1371" s="21"/>
      <c r="JL1371" s="21"/>
      <c r="JM1371" s="21"/>
      <c r="JN1371" s="21"/>
      <c r="JO1371" s="21"/>
      <c r="JP1371" s="21"/>
      <c r="JQ1371" s="21"/>
      <c r="JR1371" s="21"/>
      <c r="JS1371" s="21"/>
      <c r="JT1371" s="21"/>
      <c r="JU1371" s="21"/>
      <c r="JV1371" s="21"/>
      <c r="JW1371" s="21"/>
      <c r="JX1371" s="21"/>
      <c r="JY1371" s="21"/>
      <c r="JZ1371" s="21"/>
      <c r="KA1371" s="21"/>
      <c r="KB1371" s="28"/>
    </row>
    <row r="1372" spans="2:288" ht="15" customHeight="1" x14ac:dyDescent="0.25">
      <c r="B1372" s="1590" t="s">
        <v>1892</v>
      </c>
      <c r="C1372" s="1588" t="str">
        <v/>
      </c>
      <c r="D1372" s="1588" t="str">
        <v/>
      </c>
      <c r="E1372" s="1588" t="str">
        <v/>
      </c>
      <c r="F1372" s="1588" t="str">
        <v/>
      </c>
      <c r="G1372" s="1588" t="str">
        <v/>
      </c>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8"/>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8"/>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1"/>
      <c r="GK1372" s="21"/>
      <c r="GL1372" s="21"/>
      <c r="GM1372" s="21"/>
      <c r="GN1372" s="21"/>
      <c r="GO1372" s="21"/>
      <c r="GP1372" s="21"/>
      <c r="GQ1372" s="21"/>
      <c r="GR1372" s="21"/>
      <c r="GS1372" s="21"/>
      <c r="GT1372" s="21"/>
      <c r="GU1372" s="21"/>
      <c r="GV1372" s="21"/>
      <c r="GW1372" s="21"/>
      <c r="GX1372" s="21"/>
      <c r="GY1372" s="21"/>
      <c r="GZ1372" s="21"/>
      <c r="HA1372" s="21"/>
      <c r="HB1372" s="21"/>
      <c r="HC1372" s="21"/>
      <c r="HD1372" s="21"/>
      <c r="HE1372" s="21"/>
      <c r="HF1372" s="21"/>
      <c r="HG1372" s="21"/>
      <c r="HH1372" s="21"/>
      <c r="HI1372" s="21"/>
      <c r="HJ1372" s="21"/>
      <c r="HK1372" s="21"/>
      <c r="HL1372" s="21"/>
      <c r="HM1372" s="21"/>
      <c r="HN1372" s="21"/>
      <c r="HO1372" s="21"/>
      <c r="HP1372" s="21"/>
      <c r="HQ1372" s="21"/>
      <c r="HR1372" s="21"/>
      <c r="HS1372" s="21"/>
      <c r="HT1372" s="21"/>
      <c r="HU1372" s="21"/>
      <c r="HV1372" s="21"/>
      <c r="HW1372" s="21"/>
      <c r="HX1372" s="21"/>
      <c r="HY1372" s="21"/>
      <c r="HZ1372" s="21"/>
      <c r="IA1372" s="21"/>
      <c r="IB1372" s="21"/>
      <c r="IC1372" s="21"/>
      <c r="ID1372" s="21"/>
      <c r="IE1372" s="21"/>
      <c r="IF1372" s="21"/>
      <c r="IG1372" s="21"/>
      <c r="IH1372" s="21"/>
      <c r="II1372" s="21"/>
      <c r="IJ1372" s="21"/>
      <c r="IK1372" s="21"/>
      <c r="IL1372" s="21"/>
      <c r="IM1372" s="21"/>
      <c r="IN1372" s="21"/>
      <c r="IO1372" s="21"/>
      <c r="IP1372" s="21"/>
      <c r="IQ1372" s="21"/>
      <c r="IR1372" s="21"/>
      <c r="IS1372" s="21"/>
      <c r="IT1372" s="21"/>
      <c r="IU1372" s="21"/>
      <c r="IV1372" s="21"/>
      <c r="IW1372" s="21"/>
      <c r="IX1372" s="21"/>
      <c r="IY1372" s="21"/>
      <c r="IZ1372" s="21"/>
      <c r="JA1372" s="21"/>
      <c r="JB1372" s="21"/>
      <c r="JC1372" s="21"/>
      <c r="JD1372" s="21"/>
      <c r="JE1372" s="21"/>
      <c r="JF1372" s="21"/>
      <c r="JG1372" s="28"/>
      <c r="JH1372" s="21"/>
      <c r="JI1372" s="21"/>
      <c r="JJ1372" s="21"/>
      <c r="JK1372" s="21"/>
      <c r="JL1372" s="21"/>
      <c r="JM1372" s="21"/>
      <c r="JN1372" s="21"/>
      <c r="JO1372" s="21"/>
      <c r="JP1372" s="21"/>
      <c r="JQ1372" s="21"/>
      <c r="JR1372" s="21"/>
      <c r="JS1372" s="21"/>
      <c r="JT1372" s="21"/>
      <c r="JU1372" s="21"/>
      <c r="JV1372" s="21"/>
      <c r="JW1372" s="21"/>
      <c r="JX1372" s="21"/>
      <c r="JY1372" s="21"/>
      <c r="JZ1372" s="21"/>
      <c r="KA1372" s="21"/>
      <c r="KB1372" s="28"/>
    </row>
    <row r="1373" spans="2:288" ht="15" customHeight="1" x14ac:dyDescent="0.25">
      <c r="B1373" s="1590" t="s">
        <v>1893</v>
      </c>
      <c r="C1373" s="1588" t="str">
        <v/>
      </c>
      <c r="D1373" s="1588" t="str">
        <v/>
      </c>
      <c r="E1373" s="1588" t="str">
        <v/>
      </c>
      <c r="F1373" s="1588" t="str">
        <v/>
      </c>
      <c r="G1373" s="1588" t="str">
        <v/>
      </c>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8"/>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8"/>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1"/>
      <c r="GK1373" s="21"/>
      <c r="GL1373" s="21"/>
      <c r="GM1373" s="21"/>
      <c r="GN1373" s="21"/>
      <c r="GO1373" s="21"/>
      <c r="GP1373" s="21"/>
      <c r="GQ1373" s="21"/>
      <c r="GR1373" s="21"/>
      <c r="GS1373" s="21"/>
      <c r="GT1373" s="21"/>
      <c r="GU1373" s="21"/>
      <c r="GV1373" s="21"/>
      <c r="GW1373" s="21"/>
      <c r="GX1373" s="21"/>
      <c r="GY1373" s="21"/>
      <c r="GZ1373" s="21"/>
      <c r="HA1373" s="21"/>
      <c r="HB1373" s="21"/>
      <c r="HC1373" s="21"/>
      <c r="HD1373" s="21"/>
      <c r="HE1373" s="21"/>
      <c r="HF1373" s="21"/>
      <c r="HG1373" s="21"/>
      <c r="HH1373" s="21"/>
      <c r="HI1373" s="21"/>
      <c r="HJ1373" s="21"/>
      <c r="HK1373" s="21"/>
      <c r="HL1373" s="21"/>
      <c r="HM1373" s="21"/>
      <c r="HN1373" s="21"/>
      <c r="HO1373" s="21"/>
      <c r="HP1373" s="21"/>
      <c r="HQ1373" s="21"/>
      <c r="HR1373" s="21"/>
      <c r="HS1373" s="21"/>
      <c r="HT1373" s="21"/>
      <c r="HU1373" s="21"/>
      <c r="HV1373" s="21"/>
      <c r="HW1373" s="21"/>
      <c r="HX1373" s="21"/>
      <c r="HY1373" s="21"/>
      <c r="HZ1373" s="21"/>
      <c r="IA1373" s="21"/>
      <c r="IB1373" s="21"/>
      <c r="IC1373" s="21"/>
      <c r="ID1373" s="21"/>
      <c r="IE1373" s="21"/>
      <c r="IF1373" s="21"/>
      <c r="IG1373" s="21"/>
      <c r="IH1373" s="21"/>
      <c r="II1373" s="21"/>
      <c r="IJ1373" s="21"/>
      <c r="IK1373" s="21"/>
      <c r="IL1373" s="21"/>
      <c r="IM1373" s="21"/>
      <c r="IN1373" s="21"/>
      <c r="IO1373" s="21"/>
      <c r="IP1373" s="21"/>
      <c r="IQ1373" s="21"/>
      <c r="IR1373" s="21"/>
      <c r="IS1373" s="21"/>
      <c r="IT1373" s="21"/>
      <c r="IU1373" s="21"/>
      <c r="IV1373" s="21"/>
      <c r="IW1373" s="21"/>
      <c r="IX1373" s="21"/>
      <c r="IY1373" s="21"/>
      <c r="IZ1373" s="21"/>
      <c r="JA1373" s="21"/>
      <c r="JB1373" s="21"/>
      <c r="JC1373" s="21"/>
      <c r="JD1373" s="21"/>
      <c r="JE1373" s="21"/>
      <c r="JF1373" s="21"/>
      <c r="JG1373" s="28"/>
      <c r="JH1373" s="21"/>
      <c r="JI1373" s="21"/>
      <c r="JJ1373" s="21"/>
      <c r="JK1373" s="21"/>
      <c r="JL1373" s="21"/>
      <c r="JM1373" s="21"/>
      <c r="JN1373" s="21"/>
      <c r="JO1373" s="21"/>
      <c r="JP1373" s="21"/>
      <c r="JQ1373" s="21"/>
      <c r="JR1373" s="21"/>
      <c r="JS1373" s="21"/>
      <c r="JT1373" s="21"/>
      <c r="JU1373" s="21"/>
      <c r="JV1373" s="21"/>
      <c r="JW1373" s="21"/>
      <c r="JX1373" s="21"/>
      <c r="JY1373" s="21"/>
      <c r="JZ1373" s="21"/>
      <c r="KA1373" s="21"/>
      <c r="KB1373" s="28"/>
    </row>
    <row r="1374" spans="2:288" ht="15" customHeight="1" x14ac:dyDescent="0.25">
      <c r="B1374" s="1590" t="s">
        <v>1894</v>
      </c>
      <c r="C1374" s="1588" t="str">
        <v/>
      </c>
      <c r="D1374" s="1588" t="str">
        <v/>
      </c>
      <c r="E1374" s="1588" t="str">
        <v/>
      </c>
      <c r="F1374" s="1588" t="str">
        <v/>
      </c>
      <c r="G1374" s="1588" t="str">
        <v/>
      </c>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8"/>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8"/>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1"/>
      <c r="GK1374" s="21"/>
      <c r="GL1374" s="21"/>
      <c r="GM1374" s="21"/>
      <c r="GN1374" s="21"/>
      <c r="GO1374" s="21"/>
      <c r="GP1374" s="21"/>
      <c r="GQ1374" s="21"/>
      <c r="GR1374" s="21"/>
      <c r="GS1374" s="21"/>
      <c r="GT1374" s="21"/>
      <c r="GU1374" s="21"/>
      <c r="GV1374" s="21"/>
      <c r="GW1374" s="21"/>
      <c r="GX1374" s="21"/>
      <c r="GY1374" s="21"/>
      <c r="GZ1374" s="21"/>
      <c r="HA1374" s="21"/>
      <c r="HB1374" s="21"/>
      <c r="HC1374" s="21"/>
      <c r="HD1374" s="21"/>
      <c r="HE1374" s="21"/>
      <c r="HF1374" s="21"/>
      <c r="HG1374" s="21"/>
      <c r="HH1374" s="21"/>
      <c r="HI1374" s="21"/>
      <c r="HJ1374" s="21"/>
      <c r="HK1374" s="21"/>
      <c r="HL1374" s="21"/>
      <c r="HM1374" s="21"/>
      <c r="HN1374" s="21"/>
      <c r="HO1374" s="21"/>
      <c r="HP1374" s="21"/>
      <c r="HQ1374" s="21"/>
      <c r="HR1374" s="21"/>
      <c r="HS1374" s="21"/>
      <c r="HT1374" s="21"/>
      <c r="HU1374" s="21"/>
      <c r="HV1374" s="21"/>
      <c r="HW1374" s="21"/>
      <c r="HX1374" s="21"/>
      <c r="HY1374" s="21"/>
      <c r="HZ1374" s="21"/>
      <c r="IA1374" s="21"/>
      <c r="IB1374" s="21"/>
      <c r="IC1374" s="21"/>
      <c r="ID1374" s="21"/>
      <c r="IE1374" s="21"/>
      <c r="IF1374" s="21"/>
      <c r="IG1374" s="21"/>
      <c r="IH1374" s="21"/>
      <c r="II1374" s="21"/>
      <c r="IJ1374" s="21"/>
      <c r="IK1374" s="21"/>
      <c r="IL1374" s="21"/>
      <c r="IM1374" s="21"/>
      <c r="IN1374" s="21"/>
      <c r="IO1374" s="21"/>
      <c r="IP1374" s="21"/>
      <c r="IQ1374" s="21"/>
      <c r="IR1374" s="21"/>
      <c r="IS1374" s="21"/>
      <c r="IT1374" s="21"/>
      <c r="IU1374" s="21"/>
      <c r="IV1374" s="21"/>
      <c r="IW1374" s="21"/>
      <c r="IX1374" s="21"/>
      <c r="IY1374" s="21"/>
      <c r="IZ1374" s="21"/>
      <c r="JA1374" s="21"/>
      <c r="JB1374" s="21"/>
      <c r="JC1374" s="21"/>
      <c r="JD1374" s="21"/>
      <c r="JE1374" s="21"/>
      <c r="JF1374" s="21"/>
      <c r="JG1374" s="28"/>
      <c r="JH1374" s="21"/>
      <c r="JI1374" s="21"/>
      <c r="JJ1374" s="21"/>
      <c r="JK1374" s="21"/>
      <c r="JL1374" s="21"/>
      <c r="JM1374" s="21"/>
      <c r="JN1374" s="21"/>
      <c r="JO1374" s="21"/>
      <c r="JP1374" s="21"/>
      <c r="JQ1374" s="21"/>
      <c r="JR1374" s="21"/>
      <c r="JS1374" s="21"/>
      <c r="JT1374" s="21"/>
      <c r="JU1374" s="21"/>
      <c r="JV1374" s="21"/>
      <c r="JW1374" s="21"/>
      <c r="JX1374" s="21"/>
      <c r="JY1374" s="21"/>
      <c r="JZ1374" s="21"/>
      <c r="KA1374" s="21"/>
      <c r="KB1374" s="28"/>
    </row>
    <row r="1375" spans="2:288" ht="15" customHeight="1" x14ac:dyDescent="0.25">
      <c r="B1375" s="1590" t="s">
        <v>1895</v>
      </c>
      <c r="C1375" s="1588" t="str">
        <v/>
      </c>
      <c r="D1375" s="1588" t="str">
        <v/>
      </c>
      <c r="E1375" s="1588" t="str">
        <v/>
      </c>
      <c r="F1375" s="1588" t="str">
        <v/>
      </c>
      <c r="G1375" s="1588" t="str">
        <v/>
      </c>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8"/>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8"/>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1"/>
      <c r="GK1375" s="21"/>
      <c r="GL1375" s="21"/>
      <c r="GM1375" s="21"/>
      <c r="GN1375" s="21"/>
      <c r="GO1375" s="21"/>
      <c r="GP1375" s="21"/>
      <c r="GQ1375" s="21"/>
      <c r="GR1375" s="21"/>
      <c r="GS1375" s="21"/>
      <c r="GT1375" s="21"/>
      <c r="GU1375" s="21"/>
      <c r="GV1375" s="21"/>
      <c r="GW1375" s="21"/>
      <c r="GX1375" s="21"/>
      <c r="GY1375" s="21"/>
      <c r="GZ1375" s="21"/>
      <c r="HA1375" s="21"/>
      <c r="HB1375" s="21"/>
      <c r="HC1375" s="21"/>
      <c r="HD1375" s="21"/>
      <c r="HE1375" s="21"/>
      <c r="HF1375" s="21"/>
      <c r="HG1375" s="21"/>
      <c r="HH1375" s="21"/>
      <c r="HI1375" s="21"/>
      <c r="HJ1375" s="21"/>
      <c r="HK1375" s="21"/>
      <c r="HL1375" s="21"/>
      <c r="HM1375" s="21"/>
      <c r="HN1375" s="21"/>
      <c r="HO1375" s="21"/>
      <c r="HP1375" s="21"/>
      <c r="HQ1375" s="21"/>
      <c r="HR1375" s="21"/>
      <c r="HS1375" s="21"/>
      <c r="HT1375" s="21"/>
      <c r="HU1375" s="21"/>
      <c r="HV1375" s="21"/>
      <c r="HW1375" s="21"/>
      <c r="HX1375" s="21"/>
      <c r="HY1375" s="21"/>
      <c r="HZ1375" s="21"/>
      <c r="IA1375" s="21"/>
      <c r="IB1375" s="21"/>
      <c r="IC1375" s="21"/>
      <c r="ID1375" s="21"/>
      <c r="IE1375" s="21"/>
      <c r="IF1375" s="21"/>
      <c r="IG1375" s="21"/>
      <c r="IH1375" s="21"/>
      <c r="II1375" s="21"/>
      <c r="IJ1375" s="21"/>
      <c r="IK1375" s="21"/>
      <c r="IL1375" s="21"/>
      <c r="IM1375" s="21"/>
      <c r="IN1375" s="21"/>
      <c r="IO1375" s="21"/>
      <c r="IP1375" s="21"/>
      <c r="IQ1375" s="21"/>
      <c r="IR1375" s="21"/>
      <c r="IS1375" s="21"/>
      <c r="IT1375" s="21"/>
      <c r="IU1375" s="21"/>
      <c r="IV1375" s="21"/>
      <c r="IW1375" s="21"/>
      <c r="IX1375" s="21"/>
      <c r="IY1375" s="21"/>
      <c r="IZ1375" s="21"/>
      <c r="JA1375" s="21"/>
      <c r="JB1375" s="21"/>
      <c r="JC1375" s="21"/>
      <c r="JD1375" s="21"/>
      <c r="JE1375" s="21"/>
      <c r="JF1375" s="21"/>
      <c r="JG1375" s="28"/>
      <c r="JH1375" s="21"/>
      <c r="JI1375" s="21"/>
      <c r="JJ1375" s="21"/>
      <c r="JK1375" s="21"/>
      <c r="JL1375" s="21"/>
      <c r="JM1375" s="21"/>
      <c r="JN1375" s="21"/>
      <c r="JO1375" s="21"/>
      <c r="JP1375" s="21"/>
      <c r="JQ1375" s="21"/>
      <c r="JR1375" s="21"/>
      <c r="JS1375" s="21"/>
      <c r="JT1375" s="21"/>
      <c r="JU1375" s="21"/>
      <c r="JV1375" s="21"/>
      <c r="JW1375" s="21"/>
      <c r="JX1375" s="21"/>
      <c r="JY1375" s="21"/>
      <c r="JZ1375" s="21"/>
      <c r="KA1375" s="21"/>
      <c r="KB1375" s="28"/>
    </row>
    <row r="1376" spans="2:288" ht="15" customHeight="1" x14ac:dyDescent="0.25">
      <c r="B1376" s="1590" t="s">
        <v>1896</v>
      </c>
      <c r="C1376" s="1588" t="str">
        <v/>
      </c>
      <c r="D1376" s="1588" t="str">
        <v/>
      </c>
      <c r="E1376" s="1588" t="str">
        <v/>
      </c>
      <c r="F1376" s="1588" t="str">
        <v/>
      </c>
      <c r="G1376" s="1588" t="str">
        <v/>
      </c>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8"/>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8"/>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1"/>
      <c r="GK1376" s="21"/>
      <c r="GL1376" s="21"/>
      <c r="GM1376" s="21"/>
      <c r="GN1376" s="21"/>
      <c r="GO1376" s="21"/>
      <c r="GP1376" s="21"/>
      <c r="GQ1376" s="21"/>
      <c r="GR1376" s="21"/>
      <c r="GS1376" s="21"/>
      <c r="GT1376" s="21"/>
      <c r="GU1376" s="21"/>
      <c r="GV1376" s="21"/>
      <c r="GW1376" s="21"/>
      <c r="GX1376" s="21"/>
      <c r="GY1376" s="21"/>
      <c r="GZ1376" s="21"/>
      <c r="HA1376" s="21"/>
      <c r="HB1376" s="21"/>
      <c r="HC1376" s="21"/>
      <c r="HD1376" s="21"/>
      <c r="HE1376" s="21"/>
      <c r="HF1376" s="21"/>
      <c r="HG1376" s="21"/>
      <c r="HH1376" s="21"/>
      <c r="HI1376" s="21"/>
      <c r="HJ1376" s="21"/>
      <c r="HK1376" s="21"/>
      <c r="HL1376" s="21"/>
      <c r="HM1376" s="21"/>
      <c r="HN1376" s="21"/>
      <c r="HO1376" s="21"/>
      <c r="HP1376" s="21"/>
      <c r="HQ1376" s="21"/>
      <c r="HR1376" s="21"/>
      <c r="HS1376" s="21"/>
      <c r="HT1376" s="21"/>
      <c r="HU1376" s="21"/>
      <c r="HV1376" s="21"/>
      <c r="HW1376" s="21"/>
      <c r="HX1376" s="21"/>
      <c r="HY1376" s="21"/>
      <c r="HZ1376" s="21"/>
      <c r="IA1376" s="21"/>
      <c r="IB1376" s="21"/>
      <c r="IC1376" s="21"/>
      <c r="ID1376" s="21"/>
      <c r="IE1376" s="21"/>
      <c r="IF1376" s="21"/>
      <c r="IG1376" s="21"/>
      <c r="IH1376" s="21"/>
      <c r="II1376" s="21"/>
      <c r="IJ1376" s="21"/>
      <c r="IK1376" s="21"/>
      <c r="IL1376" s="21"/>
      <c r="IM1376" s="21"/>
      <c r="IN1376" s="21"/>
      <c r="IO1376" s="21"/>
      <c r="IP1376" s="21"/>
      <c r="IQ1376" s="21"/>
      <c r="IR1376" s="21"/>
      <c r="IS1376" s="21"/>
      <c r="IT1376" s="21"/>
      <c r="IU1376" s="21"/>
      <c r="IV1376" s="21"/>
      <c r="IW1376" s="21"/>
      <c r="IX1376" s="21"/>
      <c r="IY1376" s="21"/>
      <c r="IZ1376" s="21"/>
      <c r="JA1376" s="21"/>
      <c r="JB1376" s="21"/>
      <c r="JC1376" s="21"/>
      <c r="JD1376" s="21"/>
      <c r="JE1376" s="21"/>
      <c r="JF1376" s="21"/>
      <c r="JG1376" s="28"/>
      <c r="JH1376" s="21"/>
      <c r="JI1376" s="21"/>
      <c r="JJ1376" s="21"/>
      <c r="JK1376" s="21"/>
      <c r="JL1376" s="21"/>
      <c r="JM1376" s="21"/>
      <c r="JN1376" s="21"/>
      <c r="JO1376" s="21"/>
      <c r="JP1376" s="21"/>
      <c r="JQ1376" s="21"/>
      <c r="JR1376" s="21"/>
      <c r="JS1376" s="21"/>
      <c r="JT1376" s="21"/>
      <c r="JU1376" s="21"/>
      <c r="JV1376" s="21"/>
      <c r="JW1376" s="21"/>
      <c r="JX1376" s="21"/>
      <c r="JY1376" s="21"/>
      <c r="JZ1376" s="21"/>
      <c r="KA1376" s="21"/>
      <c r="KB1376" s="28"/>
    </row>
    <row r="1377" spans="2:288" ht="15" customHeight="1" x14ac:dyDescent="0.25">
      <c r="B1377" s="1590" t="s">
        <v>1897</v>
      </c>
      <c r="C1377" s="1588" t="str">
        <v/>
      </c>
      <c r="D1377" s="1588" t="str">
        <v/>
      </c>
      <c r="E1377" s="1588" t="str">
        <v/>
      </c>
      <c r="F1377" s="1588" t="str">
        <v/>
      </c>
      <c r="G1377" s="1588" t="str">
        <v/>
      </c>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8"/>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8"/>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1"/>
      <c r="GK1377" s="21"/>
      <c r="GL1377" s="21"/>
      <c r="GM1377" s="21"/>
      <c r="GN1377" s="21"/>
      <c r="GO1377" s="21"/>
      <c r="GP1377" s="21"/>
      <c r="GQ1377" s="21"/>
      <c r="GR1377" s="21"/>
      <c r="GS1377" s="21"/>
      <c r="GT1377" s="21"/>
      <c r="GU1377" s="21"/>
      <c r="GV1377" s="21"/>
      <c r="GW1377" s="21"/>
      <c r="GX1377" s="21"/>
      <c r="GY1377" s="21"/>
      <c r="GZ1377" s="21"/>
      <c r="HA1377" s="21"/>
      <c r="HB1377" s="21"/>
      <c r="HC1377" s="21"/>
      <c r="HD1377" s="21"/>
      <c r="HE1377" s="21"/>
      <c r="HF1377" s="21"/>
      <c r="HG1377" s="21"/>
      <c r="HH1377" s="21"/>
      <c r="HI1377" s="21"/>
      <c r="HJ1377" s="21"/>
      <c r="HK1377" s="21"/>
      <c r="HL1377" s="21"/>
      <c r="HM1377" s="21"/>
      <c r="HN1377" s="21"/>
      <c r="HO1377" s="21"/>
      <c r="HP1377" s="21"/>
      <c r="HQ1377" s="21"/>
      <c r="HR1377" s="21"/>
      <c r="HS1377" s="21"/>
      <c r="HT1377" s="21"/>
      <c r="HU1377" s="21"/>
      <c r="HV1377" s="21"/>
      <c r="HW1377" s="21"/>
      <c r="HX1377" s="21"/>
      <c r="HY1377" s="21"/>
      <c r="HZ1377" s="21"/>
      <c r="IA1377" s="21"/>
      <c r="IB1377" s="21"/>
      <c r="IC1377" s="21"/>
      <c r="ID1377" s="21"/>
      <c r="IE1377" s="21"/>
      <c r="IF1377" s="21"/>
      <c r="IG1377" s="21"/>
      <c r="IH1377" s="21"/>
      <c r="II1377" s="21"/>
      <c r="IJ1377" s="21"/>
      <c r="IK1377" s="21"/>
      <c r="IL1377" s="21"/>
      <c r="IM1377" s="21"/>
      <c r="IN1377" s="21"/>
      <c r="IO1377" s="21"/>
      <c r="IP1377" s="21"/>
      <c r="IQ1377" s="21"/>
      <c r="IR1377" s="21"/>
      <c r="IS1377" s="21"/>
      <c r="IT1377" s="21"/>
      <c r="IU1377" s="21"/>
      <c r="IV1377" s="21"/>
      <c r="IW1377" s="21"/>
      <c r="IX1377" s="21"/>
      <c r="IY1377" s="21"/>
      <c r="IZ1377" s="21"/>
      <c r="JA1377" s="21"/>
      <c r="JB1377" s="21"/>
      <c r="JC1377" s="21"/>
      <c r="JD1377" s="21"/>
      <c r="JE1377" s="21"/>
      <c r="JF1377" s="21"/>
      <c r="JG1377" s="28"/>
      <c r="JH1377" s="21"/>
      <c r="JI1377" s="21"/>
      <c r="JJ1377" s="21"/>
      <c r="JK1377" s="21"/>
      <c r="JL1377" s="21"/>
      <c r="JM1377" s="21"/>
      <c r="JN1377" s="21"/>
      <c r="JO1377" s="21"/>
      <c r="JP1377" s="21"/>
      <c r="JQ1377" s="21"/>
      <c r="JR1377" s="21"/>
      <c r="JS1377" s="21"/>
      <c r="JT1377" s="21"/>
      <c r="JU1377" s="21"/>
      <c r="JV1377" s="21"/>
      <c r="JW1377" s="21"/>
      <c r="JX1377" s="21"/>
      <c r="JY1377" s="21"/>
      <c r="JZ1377" s="21"/>
      <c r="KA1377" s="21"/>
      <c r="KB1377" s="28"/>
    </row>
    <row r="1378" spans="2:288" ht="15" customHeight="1" x14ac:dyDescent="0.25">
      <c r="B1378" s="1590" t="s">
        <v>1898</v>
      </c>
      <c r="C1378" s="1588" t="str">
        <v/>
      </c>
      <c r="D1378" s="1588" t="str">
        <v/>
      </c>
      <c r="E1378" s="1588" t="str">
        <v/>
      </c>
      <c r="F1378" s="1588" t="str">
        <v/>
      </c>
      <c r="G1378" s="1588" t="str">
        <v/>
      </c>
      <c r="H1378" s="21"/>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8"/>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8"/>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1"/>
      <c r="GK1378" s="21"/>
      <c r="GL1378" s="21"/>
      <c r="GM1378" s="21"/>
      <c r="GN1378" s="21"/>
      <c r="GO1378" s="21"/>
      <c r="GP1378" s="21"/>
      <c r="GQ1378" s="21"/>
      <c r="GR1378" s="21"/>
      <c r="GS1378" s="21"/>
      <c r="GT1378" s="21"/>
      <c r="GU1378" s="21"/>
      <c r="GV1378" s="21"/>
      <c r="GW1378" s="21"/>
      <c r="GX1378" s="21"/>
      <c r="GY1378" s="21"/>
      <c r="GZ1378" s="21"/>
      <c r="HA1378" s="21"/>
      <c r="HB1378" s="21"/>
      <c r="HC1378" s="21"/>
      <c r="HD1378" s="21"/>
      <c r="HE1378" s="21"/>
      <c r="HF1378" s="21"/>
      <c r="HG1378" s="21"/>
      <c r="HH1378" s="21"/>
      <c r="HI1378" s="21"/>
      <c r="HJ1378" s="21"/>
      <c r="HK1378" s="21"/>
      <c r="HL1378" s="21"/>
      <c r="HM1378" s="21"/>
      <c r="HN1378" s="21"/>
      <c r="HO1378" s="21"/>
      <c r="HP1378" s="21"/>
      <c r="HQ1378" s="21"/>
      <c r="HR1378" s="21"/>
      <c r="HS1378" s="21"/>
      <c r="HT1378" s="21"/>
      <c r="HU1378" s="21"/>
      <c r="HV1378" s="21"/>
      <c r="HW1378" s="21"/>
      <c r="HX1378" s="21"/>
      <c r="HY1378" s="21"/>
      <c r="HZ1378" s="21"/>
      <c r="IA1378" s="21"/>
      <c r="IB1378" s="21"/>
      <c r="IC1378" s="21"/>
      <c r="ID1378" s="21"/>
      <c r="IE1378" s="21"/>
      <c r="IF1378" s="21"/>
      <c r="IG1378" s="21"/>
      <c r="IH1378" s="21"/>
      <c r="II1378" s="21"/>
      <c r="IJ1378" s="21"/>
      <c r="IK1378" s="21"/>
      <c r="IL1378" s="21"/>
      <c r="IM1378" s="21"/>
      <c r="IN1378" s="21"/>
      <c r="IO1378" s="21"/>
      <c r="IP1378" s="21"/>
      <c r="IQ1378" s="21"/>
      <c r="IR1378" s="21"/>
      <c r="IS1378" s="21"/>
      <c r="IT1378" s="21"/>
      <c r="IU1378" s="21"/>
      <c r="IV1378" s="21"/>
      <c r="IW1378" s="21"/>
      <c r="IX1378" s="21"/>
      <c r="IY1378" s="21"/>
      <c r="IZ1378" s="21"/>
      <c r="JA1378" s="21"/>
      <c r="JB1378" s="21"/>
      <c r="JC1378" s="21"/>
      <c r="JD1378" s="21"/>
      <c r="JE1378" s="21"/>
      <c r="JF1378" s="21"/>
      <c r="JG1378" s="28"/>
      <c r="JH1378" s="21"/>
      <c r="JI1378" s="21"/>
      <c r="JJ1378" s="21"/>
      <c r="JK1378" s="21"/>
      <c r="JL1378" s="21"/>
      <c r="JM1378" s="21"/>
      <c r="JN1378" s="21"/>
      <c r="JO1378" s="21"/>
      <c r="JP1378" s="21"/>
      <c r="JQ1378" s="21"/>
      <c r="JR1378" s="21"/>
      <c r="JS1378" s="21"/>
      <c r="JT1378" s="21"/>
      <c r="JU1378" s="21"/>
      <c r="JV1378" s="21"/>
      <c r="JW1378" s="21"/>
      <c r="JX1378" s="21"/>
      <c r="JY1378" s="21"/>
      <c r="JZ1378" s="21"/>
      <c r="KA1378" s="21"/>
      <c r="KB1378" s="28"/>
    </row>
    <row r="1379" spans="2:288" ht="15" customHeight="1" x14ac:dyDescent="0.25">
      <c r="B1379" s="1590" t="s">
        <v>1899</v>
      </c>
      <c r="C1379" s="1588" t="str">
        <v/>
      </c>
      <c r="D1379" s="1588" t="str">
        <v/>
      </c>
      <c r="E1379" s="1588" t="str">
        <v/>
      </c>
      <c r="F1379" s="1588" t="str">
        <v/>
      </c>
      <c r="G1379" s="1588" t="str">
        <v/>
      </c>
      <c r="H1379" s="21"/>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8"/>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8"/>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c r="GI1379" s="21"/>
      <c r="GJ1379" s="21"/>
      <c r="GK1379" s="21"/>
      <c r="GL1379" s="21"/>
      <c r="GM1379" s="21"/>
      <c r="GN1379" s="21"/>
      <c r="GO1379" s="21"/>
      <c r="GP1379" s="21"/>
      <c r="GQ1379" s="21"/>
      <c r="GR1379" s="21"/>
      <c r="GS1379" s="21"/>
      <c r="GT1379" s="21"/>
      <c r="GU1379" s="21"/>
      <c r="GV1379" s="21"/>
      <c r="GW1379" s="21"/>
      <c r="GX1379" s="21"/>
      <c r="GY1379" s="21"/>
      <c r="GZ1379" s="21"/>
      <c r="HA1379" s="21"/>
      <c r="HB1379" s="21"/>
      <c r="HC1379" s="21"/>
      <c r="HD1379" s="21"/>
      <c r="HE1379" s="21"/>
      <c r="HF1379" s="21"/>
      <c r="HG1379" s="21"/>
      <c r="HH1379" s="21"/>
      <c r="HI1379" s="21"/>
      <c r="HJ1379" s="21"/>
      <c r="HK1379" s="21"/>
      <c r="HL1379" s="21"/>
      <c r="HM1379" s="21"/>
      <c r="HN1379" s="21"/>
      <c r="HO1379" s="21"/>
      <c r="HP1379" s="21"/>
      <c r="HQ1379" s="21"/>
      <c r="HR1379" s="21"/>
      <c r="HS1379" s="21"/>
      <c r="HT1379" s="21"/>
      <c r="HU1379" s="21"/>
      <c r="HV1379" s="21"/>
      <c r="HW1379" s="21"/>
      <c r="HX1379" s="21"/>
      <c r="HY1379" s="21"/>
      <c r="HZ1379" s="21"/>
      <c r="IA1379" s="21"/>
      <c r="IB1379" s="21"/>
      <c r="IC1379" s="21"/>
      <c r="ID1379" s="21"/>
      <c r="IE1379" s="21"/>
      <c r="IF1379" s="21"/>
      <c r="IG1379" s="21"/>
      <c r="IH1379" s="21"/>
      <c r="II1379" s="21"/>
      <c r="IJ1379" s="21"/>
      <c r="IK1379" s="21"/>
      <c r="IL1379" s="21"/>
      <c r="IM1379" s="21"/>
      <c r="IN1379" s="21"/>
      <c r="IO1379" s="21"/>
      <c r="IP1379" s="21"/>
      <c r="IQ1379" s="21"/>
      <c r="IR1379" s="21"/>
      <c r="IS1379" s="21"/>
      <c r="IT1379" s="21"/>
      <c r="IU1379" s="21"/>
      <c r="IV1379" s="21"/>
      <c r="IW1379" s="21"/>
      <c r="IX1379" s="21"/>
      <c r="IY1379" s="21"/>
      <c r="IZ1379" s="21"/>
      <c r="JA1379" s="21"/>
      <c r="JB1379" s="21"/>
      <c r="JC1379" s="21"/>
      <c r="JD1379" s="21"/>
      <c r="JE1379" s="21"/>
      <c r="JF1379" s="21"/>
      <c r="JG1379" s="28"/>
      <c r="JH1379" s="21"/>
      <c r="JI1379" s="21"/>
      <c r="JJ1379" s="21"/>
      <c r="JK1379" s="21"/>
      <c r="JL1379" s="21"/>
      <c r="JM1379" s="21"/>
      <c r="JN1379" s="21"/>
      <c r="JO1379" s="21"/>
      <c r="JP1379" s="21"/>
      <c r="JQ1379" s="21"/>
      <c r="JR1379" s="21"/>
      <c r="JS1379" s="21"/>
      <c r="JT1379" s="21"/>
      <c r="JU1379" s="21"/>
      <c r="JV1379" s="21"/>
      <c r="JW1379" s="21"/>
      <c r="JX1379" s="21"/>
      <c r="JY1379" s="21"/>
      <c r="JZ1379" s="21"/>
      <c r="KA1379" s="21"/>
      <c r="KB1379" s="28"/>
    </row>
    <row r="1380" spans="2:288" ht="15" customHeight="1" x14ac:dyDescent="0.25">
      <c r="B1380" s="1590" t="s">
        <v>1900</v>
      </c>
      <c r="C1380" s="1588" t="str">
        <v/>
      </c>
      <c r="D1380" s="1588" t="str">
        <v/>
      </c>
      <c r="E1380" s="1588" t="str">
        <v/>
      </c>
      <c r="F1380" s="1588" t="str">
        <v/>
      </c>
      <c r="G1380" s="1588" t="str">
        <v/>
      </c>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8"/>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8"/>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1"/>
      <c r="GK1380" s="21"/>
      <c r="GL1380" s="21"/>
      <c r="GM1380" s="21"/>
      <c r="GN1380" s="21"/>
      <c r="GO1380" s="21"/>
      <c r="GP1380" s="21"/>
      <c r="GQ1380" s="21"/>
      <c r="GR1380" s="21"/>
      <c r="GS1380" s="21"/>
      <c r="GT1380" s="21"/>
      <c r="GU1380" s="21"/>
      <c r="GV1380" s="21"/>
      <c r="GW1380" s="21"/>
      <c r="GX1380" s="21"/>
      <c r="GY1380" s="21"/>
      <c r="GZ1380" s="21"/>
      <c r="HA1380" s="21"/>
      <c r="HB1380" s="21"/>
      <c r="HC1380" s="21"/>
      <c r="HD1380" s="21"/>
      <c r="HE1380" s="21"/>
      <c r="HF1380" s="21"/>
      <c r="HG1380" s="21"/>
      <c r="HH1380" s="21"/>
      <c r="HI1380" s="21"/>
      <c r="HJ1380" s="21"/>
      <c r="HK1380" s="21"/>
      <c r="HL1380" s="21"/>
      <c r="HM1380" s="21"/>
      <c r="HN1380" s="21"/>
      <c r="HO1380" s="21"/>
      <c r="HP1380" s="21"/>
      <c r="HQ1380" s="21"/>
      <c r="HR1380" s="21"/>
      <c r="HS1380" s="21"/>
      <c r="HT1380" s="21"/>
      <c r="HU1380" s="21"/>
      <c r="HV1380" s="21"/>
      <c r="HW1380" s="21"/>
      <c r="HX1380" s="21"/>
      <c r="HY1380" s="21"/>
      <c r="HZ1380" s="21"/>
      <c r="IA1380" s="21"/>
      <c r="IB1380" s="21"/>
      <c r="IC1380" s="21"/>
      <c r="ID1380" s="21"/>
      <c r="IE1380" s="21"/>
      <c r="IF1380" s="21"/>
      <c r="IG1380" s="21"/>
      <c r="IH1380" s="21"/>
      <c r="II1380" s="21"/>
      <c r="IJ1380" s="21"/>
      <c r="IK1380" s="21"/>
      <c r="IL1380" s="21"/>
      <c r="IM1380" s="21"/>
      <c r="IN1380" s="21"/>
      <c r="IO1380" s="21"/>
      <c r="IP1380" s="21"/>
      <c r="IQ1380" s="21"/>
      <c r="IR1380" s="21"/>
      <c r="IS1380" s="21"/>
      <c r="IT1380" s="21"/>
      <c r="IU1380" s="21"/>
      <c r="IV1380" s="21"/>
      <c r="IW1380" s="21"/>
      <c r="IX1380" s="21"/>
      <c r="IY1380" s="21"/>
      <c r="IZ1380" s="21"/>
      <c r="JA1380" s="21"/>
      <c r="JB1380" s="21"/>
      <c r="JC1380" s="21"/>
      <c r="JD1380" s="21"/>
      <c r="JE1380" s="21"/>
      <c r="JF1380" s="21"/>
      <c r="JG1380" s="28"/>
      <c r="JH1380" s="21"/>
      <c r="JI1380" s="21"/>
      <c r="JJ1380" s="21"/>
      <c r="JK1380" s="21"/>
      <c r="JL1380" s="21"/>
      <c r="JM1380" s="21"/>
      <c r="JN1380" s="21"/>
      <c r="JO1380" s="21"/>
      <c r="JP1380" s="21"/>
      <c r="JQ1380" s="21"/>
      <c r="JR1380" s="21"/>
      <c r="JS1380" s="21"/>
      <c r="JT1380" s="21"/>
      <c r="JU1380" s="21"/>
      <c r="JV1380" s="21"/>
      <c r="JW1380" s="21"/>
      <c r="JX1380" s="21"/>
      <c r="JY1380" s="21"/>
      <c r="JZ1380" s="21"/>
      <c r="KA1380" s="21"/>
      <c r="KB1380" s="28"/>
    </row>
    <row r="1381" spans="2:288" ht="15" customHeight="1" x14ac:dyDescent="0.25">
      <c r="B1381" s="1590" t="s">
        <v>1901</v>
      </c>
      <c r="C1381" s="1588" t="str">
        <v/>
      </c>
      <c r="D1381" s="1588" t="str">
        <v/>
      </c>
      <c r="E1381" s="1588" t="str">
        <v/>
      </c>
      <c r="F1381" s="1588" t="str">
        <v/>
      </c>
      <c r="G1381" s="1588" t="str">
        <v/>
      </c>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8"/>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8"/>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1"/>
      <c r="GK1381" s="21"/>
      <c r="GL1381" s="21"/>
      <c r="GM1381" s="21"/>
      <c r="GN1381" s="21"/>
      <c r="GO1381" s="21"/>
      <c r="GP1381" s="21"/>
      <c r="GQ1381" s="21"/>
      <c r="GR1381" s="21"/>
      <c r="GS1381" s="21"/>
      <c r="GT1381" s="21"/>
      <c r="GU1381" s="21"/>
      <c r="GV1381" s="21"/>
      <c r="GW1381" s="21"/>
      <c r="GX1381" s="21"/>
      <c r="GY1381" s="21"/>
      <c r="GZ1381" s="21"/>
      <c r="HA1381" s="21"/>
      <c r="HB1381" s="21"/>
      <c r="HC1381" s="21"/>
      <c r="HD1381" s="21"/>
      <c r="HE1381" s="21"/>
      <c r="HF1381" s="21"/>
      <c r="HG1381" s="21"/>
      <c r="HH1381" s="21"/>
      <c r="HI1381" s="21"/>
      <c r="HJ1381" s="21"/>
      <c r="HK1381" s="21"/>
      <c r="HL1381" s="21"/>
      <c r="HM1381" s="21"/>
      <c r="HN1381" s="21"/>
      <c r="HO1381" s="21"/>
      <c r="HP1381" s="21"/>
      <c r="HQ1381" s="21"/>
      <c r="HR1381" s="21"/>
      <c r="HS1381" s="21"/>
      <c r="HT1381" s="21"/>
      <c r="HU1381" s="21"/>
      <c r="HV1381" s="21"/>
      <c r="HW1381" s="21"/>
      <c r="HX1381" s="21"/>
      <c r="HY1381" s="21"/>
      <c r="HZ1381" s="21"/>
      <c r="IA1381" s="21"/>
      <c r="IB1381" s="21"/>
      <c r="IC1381" s="21"/>
      <c r="ID1381" s="21"/>
      <c r="IE1381" s="21"/>
      <c r="IF1381" s="21"/>
      <c r="IG1381" s="21"/>
      <c r="IH1381" s="21"/>
      <c r="II1381" s="21"/>
      <c r="IJ1381" s="21"/>
      <c r="IK1381" s="21"/>
      <c r="IL1381" s="21"/>
      <c r="IM1381" s="21"/>
      <c r="IN1381" s="21"/>
      <c r="IO1381" s="21"/>
      <c r="IP1381" s="21"/>
      <c r="IQ1381" s="21"/>
      <c r="IR1381" s="21"/>
      <c r="IS1381" s="21"/>
      <c r="IT1381" s="21"/>
      <c r="IU1381" s="21"/>
      <c r="IV1381" s="21"/>
      <c r="IW1381" s="21"/>
      <c r="IX1381" s="21"/>
      <c r="IY1381" s="21"/>
      <c r="IZ1381" s="21"/>
      <c r="JA1381" s="21"/>
      <c r="JB1381" s="21"/>
      <c r="JC1381" s="21"/>
      <c r="JD1381" s="21"/>
      <c r="JE1381" s="21"/>
      <c r="JF1381" s="21"/>
      <c r="JG1381" s="28"/>
      <c r="JH1381" s="21"/>
      <c r="JI1381" s="21"/>
      <c r="JJ1381" s="21"/>
      <c r="JK1381" s="21"/>
      <c r="JL1381" s="21"/>
      <c r="JM1381" s="21"/>
      <c r="JN1381" s="21"/>
      <c r="JO1381" s="21"/>
      <c r="JP1381" s="21"/>
      <c r="JQ1381" s="21"/>
      <c r="JR1381" s="21"/>
      <c r="JS1381" s="21"/>
      <c r="JT1381" s="21"/>
      <c r="JU1381" s="21"/>
      <c r="JV1381" s="21"/>
      <c r="JW1381" s="21"/>
      <c r="JX1381" s="21"/>
      <c r="JY1381" s="21"/>
      <c r="JZ1381" s="21"/>
      <c r="KA1381" s="21"/>
      <c r="KB1381" s="28"/>
    </row>
    <row r="1382" spans="2:288" ht="15" customHeight="1" x14ac:dyDescent="0.25">
      <c r="B1382" s="1590" t="s">
        <v>1902</v>
      </c>
      <c r="C1382" s="1588" t="str">
        <v/>
      </c>
      <c r="D1382" s="1588" t="str">
        <v/>
      </c>
      <c r="E1382" s="1588" t="str">
        <v/>
      </c>
      <c r="F1382" s="1588" t="str">
        <v/>
      </c>
      <c r="G1382" s="1588" t="str">
        <v/>
      </c>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8"/>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8"/>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c r="GI1382" s="21"/>
      <c r="GJ1382" s="21"/>
      <c r="GK1382" s="21"/>
      <c r="GL1382" s="21"/>
      <c r="GM1382" s="21"/>
      <c r="GN1382" s="21"/>
      <c r="GO1382" s="21"/>
      <c r="GP1382" s="21"/>
      <c r="GQ1382" s="21"/>
      <c r="GR1382" s="21"/>
      <c r="GS1382" s="21"/>
      <c r="GT1382" s="21"/>
      <c r="GU1382" s="21"/>
      <c r="GV1382" s="21"/>
      <c r="GW1382" s="21"/>
      <c r="GX1382" s="21"/>
      <c r="GY1382" s="21"/>
      <c r="GZ1382" s="21"/>
      <c r="HA1382" s="21"/>
      <c r="HB1382" s="21"/>
      <c r="HC1382" s="21"/>
      <c r="HD1382" s="21"/>
      <c r="HE1382" s="21"/>
      <c r="HF1382" s="21"/>
      <c r="HG1382" s="21"/>
      <c r="HH1382" s="21"/>
      <c r="HI1382" s="21"/>
      <c r="HJ1382" s="21"/>
      <c r="HK1382" s="21"/>
      <c r="HL1382" s="21"/>
      <c r="HM1382" s="21"/>
      <c r="HN1382" s="21"/>
      <c r="HO1382" s="21"/>
      <c r="HP1382" s="21"/>
      <c r="HQ1382" s="21"/>
      <c r="HR1382" s="21"/>
      <c r="HS1382" s="21"/>
      <c r="HT1382" s="21"/>
      <c r="HU1382" s="21"/>
      <c r="HV1382" s="21"/>
      <c r="HW1382" s="21"/>
      <c r="HX1382" s="21"/>
      <c r="HY1382" s="21"/>
      <c r="HZ1382" s="21"/>
      <c r="IA1382" s="21"/>
      <c r="IB1382" s="21"/>
      <c r="IC1382" s="21"/>
      <c r="ID1382" s="21"/>
      <c r="IE1382" s="21"/>
      <c r="IF1382" s="21"/>
      <c r="IG1382" s="21"/>
      <c r="IH1382" s="21"/>
      <c r="II1382" s="21"/>
      <c r="IJ1382" s="21"/>
      <c r="IK1382" s="21"/>
      <c r="IL1382" s="21"/>
      <c r="IM1382" s="21"/>
      <c r="IN1382" s="21"/>
      <c r="IO1382" s="21"/>
      <c r="IP1382" s="21"/>
      <c r="IQ1382" s="21"/>
      <c r="IR1382" s="21"/>
      <c r="IS1382" s="21"/>
      <c r="IT1382" s="21"/>
      <c r="IU1382" s="21"/>
      <c r="IV1382" s="21"/>
      <c r="IW1382" s="21"/>
      <c r="IX1382" s="21"/>
      <c r="IY1382" s="21"/>
      <c r="IZ1382" s="21"/>
      <c r="JA1382" s="21"/>
      <c r="JB1382" s="21"/>
      <c r="JC1382" s="21"/>
      <c r="JD1382" s="21"/>
      <c r="JE1382" s="21"/>
      <c r="JF1382" s="21"/>
      <c r="JG1382" s="28"/>
      <c r="JH1382" s="21"/>
      <c r="JI1382" s="21"/>
      <c r="JJ1382" s="21"/>
      <c r="JK1382" s="21"/>
      <c r="JL1382" s="21"/>
      <c r="JM1382" s="21"/>
      <c r="JN1382" s="21"/>
      <c r="JO1382" s="21"/>
      <c r="JP1382" s="21"/>
      <c r="JQ1382" s="21"/>
      <c r="JR1382" s="21"/>
      <c r="JS1382" s="21"/>
      <c r="JT1382" s="21"/>
      <c r="JU1382" s="21"/>
      <c r="JV1382" s="21"/>
      <c r="JW1382" s="21"/>
      <c r="JX1382" s="21"/>
      <c r="JY1382" s="21"/>
      <c r="JZ1382" s="21"/>
      <c r="KA1382" s="21"/>
      <c r="KB1382" s="28"/>
    </row>
    <row r="1383" spans="2:288" ht="15" customHeight="1" x14ac:dyDescent="0.25">
      <c r="B1383" s="1590" t="s">
        <v>1903</v>
      </c>
      <c r="C1383" s="1588" t="str">
        <v/>
      </c>
      <c r="D1383" s="1588" t="str">
        <v/>
      </c>
      <c r="E1383" s="1588" t="str">
        <v/>
      </c>
      <c r="F1383" s="1588" t="str">
        <v/>
      </c>
      <c r="G1383" s="1588" t="str">
        <v/>
      </c>
      <c r="H1383" s="21"/>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8"/>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8"/>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1"/>
      <c r="GK1383" s="21"/>
      <c r="GL1383" s="21"/>
      <c r="GM1383" s="21"/>
      <c r="GN1383" s="21"/>
      <c r="GO1383" s="21"/>
      <c r="GP1383" s="21"/>
      <c r="GQ1383" s="21"/>
      <c r="GR1383" s="21"/>
      <c r="GS1383" s="21"/>
      <c r="GT1383" s="21"/>
      <c r="GU1383" s="21"/>
      <c r="GV1383" s="21"/>
      <c r="GW1383" s="21"/>
      <c r="GX1383" s="21"/>
      <c r="GY1383" s="21"/>
      <c r="GZ1383" s="21"/>
      <c r="HA1383" s="21"/>
      <c r="HB1383" s="21"/>
      <c r="HC1383" s="21"/>
      <c r="HD1383" s="21"/>
      <c r="HE1383" s="21"/>
      <c r="HF1383" s="21"/>
      <c r="HG1383" s="21"/>
      <c r="HH1383" s="21"/>
      <c r="HI1383" s="21"/>
      <c r="HJ1383" s="21"/>
      <c r="HK1383" s="21"/>
      <c r="HL1383" s="21"/>
      <c r="HM1383" s="21"/>
      <c r="HN1383" s="21"/>
      <c r="HO1383" s="21"/>
      <c r="HP1383" s="21"/>
      <c r="HQ1383" s="21"/>
      <c r="HR1383" s="21"/>
      <c r="HS1383" s="21"/>
      <c r="HT1383" s="21"/>
      <c r="HU1383" s="21"/>
      <c r="HV1383" s="21"/>
      <c r="HW1383" s="21"/>
      <c r="HX1383" s="21"/>
      <c r="HY1383" s="21"/>
      <c r="HZ1383" s="21"/>
      <c r="IA1383" s="21"/>
      <c r="IB1383" s="21"/>
      <c r="IC1383" s="21"/>
      <c r="ID1383" s="21"/>
      <c r="IE1383" s="21"/>
      <c r="IF1383" s="21"/>
      <c r="IG1383" s="21"/>
      <c r="IH1383" s="21"/>
      <c r="II1383" s="21"/>
      <c r="IJ1383" s="21"/>
      <c r="IK1383" s="21"/>
      <c r="IL1383" s="21"/>
      <c r="IM1383" s="21"/>
      <c r="IN1383" s="21"/>
      <c r="IO1383" s="21"/>
      <c r="IP1383" s="21"/>
      <c r="IQ1383" s="21"/>
      <c r="IR1383" s="21"/>
      <c r="IS1383" s="21"/>
      <c r="IT1383" s="21"/>
      <c r="IU1383" s="21"/>
      <c r="IV1383" s="21"/>
      <c r="IW1383" s="21"/>
      <c r="IX1383" s="21"/>
      <c r="IY1383" s="21"/>
      <c r="IZ1383" s="21"/>
      <c r="JA1383" s="21"/>
      <c r="JB1383" s="21"/>
      <c r="JC1383" s="21"/>
      <c r="JD1383" s="21"/>
      <c r="JE1383" s="21"/>
      <c r="JF1383" s="21"/>
      <c r="JG1383" s="28"/>
      <c r="JH1383" s="21"/>
      <c r="JI1383" s="21"/>
      <c r="JJ1383" s="21"/>
      <c r="JK1383" s="21"/>
      <c r="JL1383" s="21"/>
      <c r="JM1383" s="21"/>
      <c r="JN1383" s="21"/>
      <c r="JO1383" s="21"/>
      <c r="JP1383" s="21"/>
      <c r="JQ1383" s="21"/>
      <c r="JR1383" s="21"/>
      <c r="JS1383" s="21"/>
      <c r="JT1383" s="21"/>
      <c r="JU1383" s="21"/>
      <c r="JV1383" s="21"/>
      <c r="JW1383" s="21"/>
      <c r="JX1383" s="21"/>
      <c r="JY1383" s="21"/>
      <c r="JZ1383" s="21"/>
      <c r="KA1383" s="21"/>
      <c r="KB1383" s="28"/>
    </row>
    <row r="1384" spans="2:288" ht="15" customHeight="1" x14ac:dyDescent="0.25">
      <c r="B1384" s="1590" t="s">
        <v>1904</v>
      </c>
      <c r="C1384" s="1588" t="str">
        <v/>
      </c>
      <c r="D1384" s="1588" t="str">
        <v/>
      </c>
      <c r="E1384" s="1588" t="str">
        <v/>
      </c>
      <c r="F1384" s="1588" t="str">
        <v/>
      </c>
      <c r="G1384" s="1588" t="str">
        <v/>
      </c>
      <c r="H1384" s="21"/>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8"/>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8"/>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1"/>
      <c r="GK1384" s="21"/>
      <c r="GL1384" s="21"/>
      <c r="GM1384" s="21"/>
      <c r="GN1384" s="21"/>
      <c r="GO1384" s="21"/>
      <c r="GP1384" s="21"/>
      <c r="GQ1384" s="21"/>
      <c r="GR1384" s="21"/>
      <c r="GS1384" s="21"/>
      <c r="GT1384" s="21"/>
      <c r="GU1384" s="21"/>
      <c r="GV1384" s="21"/>
      <c r="GW1384" s="21"/>
      <c r="GX1384" s="21"/>
      <c r="GY1384" s="21"/>
      <c r="GZ1384" s="21"/>
      <c r="HA1384" s="21"/>
      <c r="HB1384" s="21"/>
      <c r="HC1384" s="21"/>
      <c r="HD1384" s="21"/>
      <c r="HE1384" s="21"/>
      <c r="HF1384" s="21"/>
      <c r="HG1384" s="21"/>
      <c r="HH1384" s="21"/>
      <c r="HI1384" s="21"/>
      <c r="HJ1384" s="21"/>
      <c r="HK1384" s="21"/>
      <c r="HL1384" s="21"/>
      <c r="HM1384" s="21"/>
      <c r="HN1384" s="21"/>
      <c r="HO1384" s="21"/>
      <c r="HP1384" s="21"/>
      <c r="HQ1384" s="21"/>
      <c r="HR1384" s="21"/>
      <c r="HS1384" s="21"/>
      <c r="HT1384" s="21"/>
      <c r="HU1384" s="21"/>
      <c r="HV1384" s="21"/>
      <c r="HW1384" s="21"/>
      <c r="HX1384" s="21"/>
      <c r="HY1384" s="21"/>
      <c r="HZ1384" s="21"/>
      <c r="IA1384" s="21"/>
      <c r="IB1384" s="21"/>
      <c r="IC1384" s="21"/>
      <c r="ID1384" s="21"/>
      <c r="IE1384" s="21"/>
      <c r="IF1384" s="21"/>
      <c r="IG1384" s="21"/>
      <c r="IH1384" s="21"/>
      <c r="II1384" s="21"/>
      <c r="IJ1384" s="21"/>
      <c r="IK1384" s="21"/>
      <c r="IL1384" s="21"/>
      <c r="IM1384" s="21"/>
      <c r="IN1384" s="21"/>
      <c r="IO1384" s="21"/>
      <c r="IP1384" s="21"/>
      <c r="IQ1384" s="21"/>
      <c r="IR1384" s="21"/>
      <c r="IS1384" s="21"/>
      <c r="IT1384" s="21"/>
      <c r="IU1384" s="21"/>
      <c r="IV1384" s="21"/>
      <c r="IW1384" s="21"/>
      <c r="IX1384" s="21"/>
      <c r="IY1384" s="21"/>
      <c r="IZ1384" s="21"/>
      <c r="JA1384" s="21"/>
      <c r="JB1384" s="21"/>
      <c r="JC1384" s="21"/>
      <c r="JD1384" s="21"/>
      <c r="JE1384" s="21"/>
      <c r="JF1384" s="21"/>
      <c r="JG1384" s="28"/>
      <c r="JH1384" s="21"/>
      <c r="JI1384" s="21"/>
      <c r="JJ1384" s="21"/>
      <c r="JK1384" s="21"/>
      <c r="JL1384" s="21"/>
      <c r="JM1384" s="21"/>
      <c r="JN1384" s="21"/>
      <c r="JO1384" s="21"/>
      <c r="JP1384" s="21"/>
      <c r="JQ1384" s="21"/>
      <c r="JR1384" s="21"/>
      <c r="JS1384" s="21"/>
      <c r="JT1384" s="21"/>
      <c r="JU1384" s="21"/>
      <c r="JV1384" s="21"/>
      <c r="JW1384" s="21"/>
      <c r="JX1384" s="21"/>
      <c r="JY1384" s="21"/>
      <c r="JZ1384" s="21"/>
      <c r="KA1384" s="21"/>
      <c r="KB1384" s="28"/>
    </row>
    <row r="1385" spans="2:288" ht="15" customHeight="1" x14ac:dyDescent="0.25">
      <c r="B1385" s="1590" t="s">
        <v>1905</v>
      </c>
      <c r="C1385" s="1588" t="str">
        <v/>
      </c>
      <c r="D1385" s="1588" t="str">
        <v/>
      </c>
      <c r="E1385" s="1588" t="str">
        <v/>
      </c>
      <c r="F1385" s="1588" t="str">
        <v/>
      </c>
      <c r="G1385" s="1588" t="str">
        <v/>
      </c>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8"/>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8"/>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1"/>
      <c r="GK1385" s="21"/>
      <c r="GL1385" s="21"/>
      <c r="GM1385" s="21"/>
      <c r="GN1385" s="21"/>
      <c r="GO1385" s="21"/>
      <c r="GP1385" s="21"/>
      <c r="GQ1385" s="21"/>
      <c r="GR1385" s="21"/>
      <c r="GS1385" s="21"/>
      <c r="GT1385" s="21"/>
      <c r="GU1385" s="21"/>
      <c r="GV1385" s="21"/>
      <c r="GW1385" s="21"/>
      <c r="GX1385" s="21"/>
      <c r="GY1385" s="21"/>
      <c r="GZ1385" s="21"/>
      <c r="HA1385" s="21"/>
      <c r="HB1385" s="21"/>
      <c r="HC1385" s="21"/>
      <c r="HD1385" s="21"/>
      <c r="HE1385" s="21"/>
      <c r="HF1385" s="21"/>
      <c r="HG1385" s="21"/>
      <c r="HH1385" s="21"/>
      <c r="HI1385" s="21"/>
      <c r="HJ1385" s="21"/>
      <c r="HK1385" s="21"/>
      <c r="HL1385" s="21"/>
      <c r="HM1385" s="21"/>
      <c r="HN1385" s="21"/>
      <c r="HO1385" s="21"/>
      <c r="HP1385" s="21"/>
      <c r="HQ1385" s="21"/>
      <c r="HR1385" s="21"/>
      <c r="HS1385" s="21"/>
      <c r="HT1385" s="21"/>
      <c r="HU1385" s="21"/>
      <c r="HV1385" s="21"/>
      <c r="HW1385" s="21"/>
      <c r="HX1385" s="21"/>
      <c r="HY1385" s="21"/>
      <c r="HZ1385" s="21"/>
      <c r="IA1385" s="21"/>
      <c r="IB1385" s="21"/>
      <c r="IC1385" s="21"/>
      <c r="ID1385" s="21"/>
      <c r="IE1385" s="21"/>
      <c r="IF1385" s="21"/>
      <c r="IG1385" s="21"/>
      <c r="IH1385" s="21"/>
      <c r="II1385" s="21"/>
      <c r="IJ1385" s="21"/>
      <c r="IK1385" s="21"/>
      <c r="IL1385" s="21"/>
      <c r="IM1385" s="21"/>
      <c r="IN1385" s="21"/>
      <c r="IO1385" s="21"/>
      <c r="IP1385" s="21"/>
      <c r="IQ1385" s="21"/>
      <c r="IR1385" s="21"/>
      <c r="IS1385" s="21"/>
      <c r="IT1385" s="21"/>
      <c r="IU1385" s="21"/>
      <c r="IV1385" s="21"/>
      <c r="IW1385" s="21"/>
      <c r="IX1385" s="21"/>
      <c r="IY1385" s="21"/>
      <c r="IZ1385" s="21"/>
      <c r="JA1385" s="21"/>
      <c r="JB1385" s="21"/>
      <c r="JC1385" s="21"/>
      <c r="JD1385" s="21"/>
      <c r="JE1385" s="21"/>
      <c r="JF1385" s="21"/>
      <c r="JG1385" s="28"/>
      <c r="JH1385" s="21"/>
      <c r="JI1385" s="21"/>
      <c r="JJ1385" s="21"/>
      <c r="JK1385" s="21"/>
      <c r="JL1385" s="21"/>
      <c r="JM1385" s="21"/>
      <c r="JN1385" s="21"/>
      <c r="JO1385" s="21"/>
      <c r="JP1385" s="21"/>
      <c r="JQ1385" s="21"/>
      <c r="JR1385" s="21"/>
      <c r="JS1385" s="21"/>
      <c r="JT1385" s="21"/>
      <c r="JU1385" s="21"/>
      <c r="JV1385" s="21"/>
      <c r="JW1385" s="21"/>
      <c r="JX1385" s="21"/>
      <c r="JY1385" s="21"/>
      <c r="JZ1385" s="21"/>
      <c r="KA1385" s="21"/>
      <c r="KB1385" s="28"/>
    </row>
    <row r="1386" spans="2:288" ht="15" customHeight="1" x14ac:dyDescent="0.25">
      <c r="B1386" s="1590" t="s">
        <v>1906</v>
      </c>
      <c r="C1386" s="1588" t="str">
        <v/>
      </c>
      <c r="D1386" s="1588" t="str">
        <v/>
      </c>
      <c r="E1386" s="1588" t="str">
        <v/>
      </c>
      <c r="F1386" s="1588" t="str">
        <v/>
      </c>
      <c r="G1386" s="1588" t="str">
        <v/>
      </c>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8"/>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8"/>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1"/>
      <c r="GK1386" s="21"/>
      <c r="GL1386" s="21"/>
      <c r="GM1386" s="21"/>
      <c r="GN1386" s="21"/>
      <c r="GO1386" s="21"/>
      <c r="GP1386" s="21"/>
      <c r="GQ1386" s="21"/>
      <c r="GR1386" s="21"/>
      <c r="GS1386" s="21"/>
      <c r="GT1386" s="21"/>
      <c r="GU1386" s="21"/>
      <c r="GV1386" s="21"/>
      <c r="GW1386" s="21"/>
      <c r="GX1386" s="21"/>
      <c r="GY1386" s="21"/>
      <c r="GZ1386" s="21"/>
      <c r="HA1386" s="21"/>
      <c r="HB1386" s="21"/>
      <c r="HC1386" s="21"/>
      <c r="HD1386" s="21"/>
      <c r="HE1386" s="21"/>
      <c r="HF1386" s="21"/>
      <c r="HG1386" s="21"/>
      <c r="HH1386" s="21"/>
      <c r="HI1386" s="21"/>
      <c r="HJ1386" s="21"/>
      <c r="HK1386" s="21"/>
      <c r="HL1386" s="21"/>
      <c r="HM1386" s="21"/>
      <c r="HN1386" s="21"/>
      <c r="HO1386" s="21"/>
      <c r="HP1386" s="21"/>
      <c r="HQ1386" s="21"/>
      <c r="HR1386" s="21"/>
      <c r="HS1386" s="21"/>
      <c r="HT1386" s="21"/>
      <c r="HU1386" s="21"/>
      <c r="HV1386" s="21"/>
      <c r="HW1386" s="21"/>
      <c r="HX1386" s="21"/>
      <c r="HY1386" s="21"/>
      <c r="HZ1386" s="21"/>
      <c r="IA1386" s="21"/>
      <c r="IB1386" s="21"/>
      <c r="IC1386" s="21"/>
      <c r="ID1386" s="21"/>
      <c r="IE1386" s="21"/>
      <c r="IF1386" s="21"/>
      <c r="IG1386" s="21"/>
      <c r="IH1386" s="21"/>
      <c r="II1386" s="21"/>
      <c r="IJ1386" s="21"/>
      <c r="IK1386" s="21"/>
      <c r="IL1386" s="21"/>
      <c r="IM1386" s="21"/>
      <c r="IN1386" s="21"/>
      <c r="IO1386" s="21"/>
      <c r="IP1386" s="21"/>
      <c r="IQ1386" s="21"/>
      <c r="IR1386" s="21"/>
      <c r="IS1386" s="21"/>
      <c r="IT1386" s="21"/>
      <c r="IU1386" s="21"/>
      <c r="IV1386" s="21"/>
      <c r="IW1386" s="21"/>
      <c r="IX1386" s="21"/>
      <c r="IY1386" s="21"/>
      <c r="IZ1386" s="21"/>
      <c r="JA1386" s="21"/>
      <c r="JB1386" s="21"/>
      <c r="JC1386" s="21"/>
      <c r="JD1386" s="21"/>
      <c r="JE1386" s="21"/>
      <c r="JF1386" s="21"/>
      <c r="JG1386" s="28"/>
      <c r="JH1386" s="21"/>
      <c r="JI1386" s="21"/>
      <c r="JJ1386" s="21"/>
      <c r="JK1386" s="21"/>
      <c r="JL1386" s="21"/>
      <c r="JM1386" s="21"/>
      <c r="JN1386" s="21"/>
      <c r="JO1386" s="21"/>
      <c r="JP1386" s="21"/>
      <c r="JQ1386" s="21"/>
      <c r="JR1386" s="21"/>
      <c r="JS1386" s="21"/>
      <c r="JT1386" s="21"/>
      <c r="JU1386" s="21"/>
      <c r="JV1386" s="21"/>
      <c r="JW1386" s="21"/>
      <c r="JX1386" s="21"/>
      <c r="JY1386" s="21"/>
      <c r="JZ1386" s="21"/>
      <c r="KA1386" s="21"/>
      <c r="KB1386" s="28"/>
    </row>
    <row r="1387" spans="2:288" ht="15" customHeight="1" x14ac:dyDescent="0.25">
      <c r="B1387" s="1590" t="s">
        <v>1907</v>
      </c>
      <c r="C1387" s="1588" t="str">
        <v/>
      </c>
      <c r="D1387" s="1588" t="str">
        <v/>
      </c>
      <c r="E1387" s="1588" t="str">
        <v/>
      </c>
      <c r="F1387" s="1588" t="str">
        <v/>
      </c>
      <c r="G1387" s="1588" t="str">
        <v/>
      </c>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8"/>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8"/>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1"/>
      <c r="GK1387" s="21"/>
      <c r="GL1387" s="21"/>
      <c r="GM1387" s="21"/>
      <c r="GN1387" s="21"/>
      <c r="GO1387" s="21"/>
      <c r="GP1387" s="21"/>
      <c r="GQ1387" s="21"/>
      <c r="GR1387" s="21"/>
      <c r="GS1387" s="21"/>
      <c r="GT1387" s="21"/>
      <c r="GU1387" s="21"/>
      <c r="GV1387" s="21"/>
      <c r="GW1387" s="21"/>
      <c r="GX1387" s="21"/>
      <c r="GY1387" s="21"/>
      <c r="GZ1387" s="21"/>
      <c r="HA1387" s="21"/>
      <c r="HB1387" s="21"/>
      <c r="HC1387" s="21"/>
      <c r="HD1387" s="21"/>
      <c r="HE1387" s="21"/>
      <c r="HF1387" s="21"/>
      <c r="HG1387" s="21"/>
      <c r="HH1387" s="21"/>
      <c r="HI1387" s="21"/>
      <c r="HJ1387" s="21"/>
      <c r="HK1387" s="21"/>
      <c r="HL1387" s="21"/>
      <c r="HM1387" s="21"/>
      <c r="HN1387" s="21"/>
      <c r="HO1387" s="21"/>
      <c r="HP1387" s="21"/>
      <c r="HQ1387" s="21"/>
      <c r="HR1387" s="21"/>
      <c r="HS1387" s="21"/>
      <c r="HT1387" s="21"/>
      <c r="HU1387" s="21"/>
      <c r="HV1387" s="21"/>
      <c r="HW1387" s="21"/>
      <c r="HX1387" s="21"/>
      <c r="HY1387" s="21"/>
      <c r="HZ1387" s="21"/>
      <c r="IA1387" s="21"/>
      <c r="IB1387" s="21"/>
      <c r="IC1387" s="21"/>
      <c r="ID1387" s="21"/>
      <c r="IE1387" s="21"/>
      <c r="IF1387" s="21"/>
      <c r="IG1387" s="21"/>
      <c r="IH1387" s="21"/>
      <c r="II1387" s="21"/>
      <c r="IJ1387" s="21"/>
      <c r="IK1387" s="21"/>
      <c r="IL1387" s="21"/>
      <c r="IM1387" s="21"/>
      <c r="IN1387" s="21"/>
      <c r="IO1387" s="21"/>
      <c r="IP1387" s="21"/>
      <c r="IQ1387" s="21"/>
      <c r="IR1387" s="21"/>
      <c r="IS1387" s="21"/>
      <c r="IT1387" s="21"/>
      <c r="IU1387" s="21"/>
      <c r="IV1387" s="21"/>
      <c r="IW1387" s="21"/>
      <c r="IX1387" s="21"/>
      <c r="IY1387" s="21"/>
      <c r="IZ1387" s="21"/>
      <c r="JA1387" s="21"/>
      <c r="JB1387" s="21"/>
      <c r="JC1387" s="21"/>
      <c r="JD1387" s="21"/>
      <c r="JE1387" s="21"/>
      <c r="JF1387" s="21"/>
      <c r="JG1387" s="28"/>
      <c r="JH1387" s="21"/>
      <c r="JI1387" s="21"/>
      <c r="JJ1387" s="21"/>
      <c r="JK1387" s="21"/>
      <c r="JL1387" s="21"/>
      <c r="JM1387" s="21"/>
      <c r="JN1387" s="21"/>
      <c r="JO1387" s="21"/>
      <c r="JP1387" s="21"/>
      <c r="JQ1387" s="21"/>
      <c r="JR1387" s="21"/>
      <c r="JS1387" s="21"/>
      <c r="JT1387" s="21"/>
      <c r="JU1387" s="21"/>
      <c r="JV1387" s="21"/>
      <c r="JW1387" s="21"/>
      <c r="JX1387" s="21"/>
      <c r="JY1387" s="21"/>
      <c r="JZ1387" s="21"/>
      <c r="KA1387" s="21"/>
      <c r="KB1387" s="28"/>
    </row>
    <row r="1388" spans="2:288" ht="15" customHeight="1" x14ac:dyDescent="0.25">
      <c r="B1388" s="1590" t="s">
        <v>1908</v>
      </c>
      <c r="C1388" s="1588" t="str">
        <v/>
      </c>
      <c r="D1388" s="1588" t="str">
        <v/>
      </c>
      <c r="E1388" s="1588" t="str">
        <v/>
      </c>
      <c r="F1388" s="1588" t="str">
        <v/>
      </c>
      <c r="G1388" s="1588" t="str">
        <v/>
      </c>
      <c r="H1388" s="21"/>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8"/>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8"/>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1"/>
      <c r="GK1388" s="21"/>
      <c r="GL1388" s="21"/>
      <c r="GM1388" s="21"/>
      <c r="GN1388" s="21"/>
      <c r="GO1388" s="21"/>
      <c r="GP1388" s="21"/>
      <c r="GQ1388" s="21"/>
      <c r="GR1388" s="21"/>
      <c r="GS1388" s="21"/>
      <c r="GT1388" s="21"/>
      <c r="GU1388" s="21"/>
      <c r="GV1388" s="21"/>
      <c r="GW1388" s="21"/>
      <c r="GX1388" s="21"/>
      <c r="GY1388" s="21"/>
      <c r="GZ1388" s="21"/>
      <c r="HA1388" s="21"/>
      <c r="HB1388" s="21"/>
      <c r="HC1388" s="21"/>
      <c r="HD1388" s="21"/>
      <c r="HE1388" s="21"/>
      <c r="HF1388" s="21"/>
      <c r="HG1388" s="21"/>
      <c r="HH1388" s="21"/>
      <c r="HI1388" s="21"/>
      <c r="HJ1388" s="21"/>
      <c r="HK1388" s="21"/>
      <c r="HL1388" s="21"/>
      <c r="HM1388" s="21"/>
      <c r="HN1388" s="21"/>
      <c r="HO1388" s="21"/>
      <c r="HP1388" s="21"/>
      <c r="HQ1388" s="21"/>
      <c r="HR1388" s="21"/>
      <c r="HS1388" s="21"/>
      <c r="HT1388" s="21"/>
      <c r="HU1388" s="21"/>
      <c r="HV1388" s="21"/>
      <c r="HW1388" s="21"/>
      <c r="HX1388" s="21"/>
      <c r="HY1388" s="21"/>
      <c r="HZ1388" s="21"/>
      <c r="IA1388" s="21"/>
      <c r="IB1388" s="21"/>
      <c r="IC1388" s="21"/>
      <c r="ID1388" s="21"/>
      <c r="IE1388" s="21"/>
      <c r="IF1388" s="21"/>
      <c r="IG1388" s="21"/>
      <c r="IH1388" s="21"/>
      <c r="II1388" s="21"/>
      <c r="IJ1388" s="21"/>
      <c r="IK1388" s="21"/>
      <c r="IL1388" s="21"/>
      <c r="IM1388" s="21"/>
      <c r="IN1388" s="21"/>
      <c r="IO1388" s="21"/>
      <c r="IP1388" s="21"/>
      <c r="IQ1388" s="21"/>
      <c r="IR1388" s="21"/>
      <c r="IS1388" s="21"/>
      <c r="IT1388" s="21"/>
      <c r="IU1388" s="21"/>
      <c r="IV1388" s="21"/>
      <c r="IW1388" s="21"/>
      <c r="IX1388" s="21"/>
      <c r="IY1388" s="21"/>
      <c r="IZ1388" s="21"/>
      <c r="JA1388" s="21"/>
      <c r="JB1388" s="21"/>
      <c r="JC1388" s="21"/>
      <c r="JD1388" s="21"/>
      <c r="JE1388" s="21"/>
      <c r="JF1388" s="21"/>
      <c r="JG1388" s="28"/>
      <c r="JH1388" s="21"/>
      <c r="JI1388" s="21"/>
      <c r="JJ1388" s="21"/>
      <c r="JK1388" s="21"/>
      <c r="JL1388" s="21"/>
      <c r="JM1388" s="21"/>
      <c r="JN1388" s="21"/>
      <c r="JO1388" s="21"/>
      <c r="JP1388" s="21"/>
      <c r="JQ1388" s="21"/>
      <c r="JR1388" s="21"/>
      <c r="JS1388" s="21"/>
      <c r="JT1388" s="21"/>
      <c r="JU1388" s="21"/>
      <c r="JV1388" s="21"/>
      <c r="JW1388" s="21"/>
      <c r="JX1388" s="21"/>
      <c r="JY1388" s="21"/>
      <c r="JZ1388" s="21"/>
      <c r="KA1388" s="21"/>
      <c r="KB1388" s="28"/>
    </row>
    <row r="1389" spans="2:288" ht="15" customHeight="1" x14ac:dyDescent="0.25">
      <c r="B1389" s="1590" t="s">
        <v>1909</v>
      </c>
      <c r="C1389" s="1588" t="str">
        <v/>
      </c>
      <c r="D1389" s="1588" t="str">
        <v/>
      </c>
      <c r="E1389" s="1588" t="str">
        <v/>
      </c>
      <c r="F1389" s="1588" t="str">
        <v/>
      </c>
      <c r="G1389" s="1588" t="str">
        <v/>
      </c>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8"/>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8"/>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8"/>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8"/>
    </row>
    <row r="1390" spans="2:288" ht="15" customHeight="1" x14ac:dyDescent="0.25">
      <c r="B1390" s="1590" t="s">
        <v>1910</v>
      </c>
      <c r="C1390" s="1588" t="str">
        <v/>
      </c>
      <c r="D1390" s="1588" t="str">
        <v/>
      </c>
      <c r="E1390" s="1588" t="str">
        <v/>
      </c>
      <c r="F1390" s="1588" t="str">
        <v/>
      </c>
      <c r="G1390" s="1588" t="str">
        <v/>
      </c>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8"/>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8"/>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1"/>
      <c r="GK1390" s="21"/>
      <c r="GL1390" s="21"/>
      <c r="GM1390" s="21"/>
      <c r="GN1390" s="21"/>
      <c r="GO1390" s="21"/>
      <c r="GP1390" s="21"/>
      <c r="GQ1390" s="21"/>
      <c r="GR1390" s="21"/>
      <c r="GS1390" s="21"/>
      <c r="GT1390" s="21"/>
      <c r="GU1390" s="21"/>
      <c r="GV1390" s="21"/>
      <c r="GW1390" s="21"/>
      <c r="GX1390" s="21"/>
      <c r="GY1390" s="21"/>
      <c r="GZ1390" s="21"/>
      <c r="HA1390" s="21"/>
      <c r="HB1390" s="21"/>
      <c r="HC1390" s="21"/>
      <c r="HD1390" s="21"/>
      <c r="HE1390" s="21"/>
      <c r="HF1390" s="21"/>
      <c r="HG1390" s="21"/>
      <c r="HH1390" s="21"/>
      <c r="HI1390" s="21"/>
      <c r="HJ1390" s="21"/>
      <c r="HK1390" s="21"/>
      <c r="HL1390" s="21"/>
      <c r="HM1390" s="21"/>
      <c r="HN1390" s="21"/>
      <c r="HO1390" s="21"/>
      <c r="HP1390" s="21"/>
      <c r="HQ1390" s="21"/>
      <c r="HR1390" s="21"/>
      <c r="HS1390" s="21"/>
      <c r="HT1390" s="21"/>
      <c r="HU1390" s="21"/>
      <c r="HV1390" s="21"/>
      <c r="HW1390" s="21"/>
      <c r="HX1390" s="21"/>
      <c r="HY1390" s="21"/>
      <c r="HZ1390" s="21"/>
      <c r="IA1390" s="21"/>
      <c r="IB1390" s="21"/>
      <c r="IC1390" s="21"/>
      <c r="ID1390" s="21"/>
      <c r="IE1390" s="21"/>
      <c r="IF1390" s="21"/>
      <c r="IG1390" s="21"/>
      <c r="IH1390" s="21"/>
      <c r="II1390" s="21"/>
      <c r="IJ1390" s="21"/>
      <c r="IK1390" s="21"/>
      <c r="IL1390" s="21"/>
      <c r="IM1390" s="21"/>
      <c r="IN1390" s="21"/>
      <c r="IO1390" s="21"/>
      <c r="IP1390" s="21"/>
      <c r="IQ1390" s="21"/>
      <c r="IR1390" s="21"/>
      <c r="IS1390" s="21"/>
      <c r="IT1390" s="21"/>
      <c r="IU1390" s="21"/>
      <c r="IV1390" s="21"/>
      <c r="IW1390" s="21"/>
      <c r="IX1390" s="21"/>
      <c r="IY1390" s="21"/>
      <c r="IZ1390" s="21"/>
      <c r="JA1390" s="21"/>
      <c r="JB1390" s="21"/>
      <c r="JC1390" s="21"/>
      <c r="JD1390" s="21"/>
      <c r="JE1390" s="21"/>
      <c r="JF1390" s="21"/>
      <c r="JG1390" s="28"/>
      <c r="JH1390" s="21"/>
      <c r="JI1390" s="21"/>
      <c r="JJ1390" s="21"/>
      <c r="JK1390" s="21"/>
      <c r="JL1390" s="21"/>
      <c r="JM1390" s="21"/>
      <c r="JN1390" s="21"/>
      <c r="JO1390" s="21"/>
      <c r="JP1390" s="21"/>
      <c r="JQ1390" s="21"/>
      <c r="JR1390" s="21"/>
      <c r="JS1390" s="21"/>
      <c r="JT1390" s="21"/>
      <c r="JU1390" s="21"/>
      <c r="JV1390" s="21"/>
      <c r="JW1390" s="21"/>
      <c r="JX1390" s="21"/>
      <c r="JY1390" s="21"/>
      <c r="JZ1390" s="21"/>
      <c r="KA1390" s="21"/>
      <c r="KB1390" s="28"/>
    </row>
    <row r="1391" spans="2:288" ht="15" customHeight="1" x14ac:dyDescent="0.25">
      <c r="B1391" s="1590" t="s">
        <v>1911</v>
      </c>
      <c r="C1391" s="1588" t="str">
        <v/>
      </c>
      <c r="D1391" s="1588" t="str">
        <v/>
      </c>
      <c r="E1391" s="1588" t="str">
        <v/>
      </c>
      <c r="F1391" s="1588" t="str">
        <v/>
      </c>
      <c r="G1391" s="1588" t="str">
        <v/>
      </c>
      <c r="H1391" s="21"/>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8"/>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8"/>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1"/>
      <c r="GK1391" s="21"/>
      <c r="GL1391" s="21"/>
      <c r="GM1391" s="21"/>
      <c r="GN1391" s="21"/>
      <c r="GO1391" s="21"/>
      <c r="GP1391" s="21"/>
      <c r="GQ1391" s="21"/>
      <c r="GR1391" s="21"/>
      <c r="GS1391" s="21"/>
      <c r="GT1391" s="21"/>
      <c r="GU1391" s="21"/>
      <c r="GV1391" s="21"/>
      <c r="GW1391" s="21"/>
      <c r="GX1391" s="21"/>
      <c r="GY1391" s="21"/>
      <c r="GZ1391" s="21"/>
      <c r="HA1391" s="21"/>
      <c r="HB1391" s="21"/>
      <c r="HC1391" s="21"/>
      <c r="HD1391" s="21"/>
      <c r="HE1391" s="21"/>
      <c r="HF1391" s="21"/>
      <c r="HG1391" s="21"/>
      <c r="HH1391" s="21"/>
      <c r="HI1391" s="21"/>
      <c r="HJ1391" s="21"/>
      <c r="HK1391" s="21"/>
      <c r="HL1391" s="21"/>
      <c r="HM1391" s="21"/>
      <c r="HN1391" s="21"/>
      <c r="HO1391" s="21"/>
      <c r="HP1391" s="21"/>
      <c r="HQ1391" s="21"/>
      <c r="HR1391" s="21"/>
      <c r="HS1391" s="21"/>
      <c r="HT1391" s="21"/>
      <c r="HU1391" s="21"/>
      <c r="HV1391" s="21"/>
      <c r="HW1391" s="21"/>
      <c r="HX1391" s="21"/>
      <c r="HY1391" s="21"/>
      <c r="HZ1391" s="21"/>
      <c r="IA1391" s="21"/>
      <c r="IB1391" s="21"/>
      <c r="IC1391" s="21"/>
      <c r="ID1391" s="21"/>
      <c r="IE1391" s="21"/>
      <c r="IF1391" s="21"/>
      <c r="IG1391" s="21"/>
      <c r="IH1391" s="21"/>
      <c r="II1391" s="21"/>
      <c r="IJ1391" s="21"/>
      <c r="IK1391" s="21"/>
      <c r="IL1391" s="21"/>
      <c r="IM1391" s="21"/>
      <c r="IN1391" s="21"/>
      <c r="IO1391" s="21"/>
      <c r="IP1391" s="21"/>
      <c r="IQ1391" s="21"/>
      <c r="IR1391" s="21"/>
      <c r="IS1391" s="21"/>
      <c r="IT1391" s="21"/>
      <c r="IU1391" s="21"/>
      <c r="IV1391" s="21"/>
      <c r="IW1391" s="21"/>
      <c r="IX1391" s="21"/>
      <c r="IY1391" s="21"/>
      <c r="IZ1391" s="21"/>
      <c r="JA1391" s="21"/>
      <c r="JB1391" s="21"/>
      <c r="JC1391" s="21"/>
      <c r="JD1391" s="21"/>
      <c r="JE1391" s="21"/>
      <c r="JF1391" s="21"/>
      <c r="JG1391" s="28"/>
      <c r="JH1391" s="21"/>
      <c r="JI1391" s="21"/>
      <c r="JJ1391" s="21"/>
      <c r="JK1391" s="21"/>
      <c r="JL1391" s="21"/>
      <c r="JM1391" s="21"/>
      <c r="JN1391" s="21"/>
      <c r="JO1391" s="21"/>
      <c r="JP1391" s="21"/>
      <c r="JQ1391" s="21"/>
      <c r="JR1391" s="21"/>
      <c r="JS1391" s="21"/>
      <c r="JT1391" s="21"/>
      <c r="JU1391" s="21"/>
      <c r="JV1391" s="21"/>
      <c r="JW1391" s="21"/>
      <c r="JX1391" s="21"/>
      <c r="JY1391" s="21"/>
      <c r="JZ1391" s="21"/>
      <c r="KA1391" s="21"/>
      <c r="KB1391" s="28"/>
    </row>
    <row r="1392" spans="2:288" ht="15" customHeight="1" x14ac:dyDescent="0.25">
      <c r="B1392" s="1590" t="s">
        <v>1912</v>
      </c>
      <c r="C1392" s="1588" t="str">
        <v/>
      </c>
      <c r="D1392" s="1588" t="str">
        <v/>
      </c>
      <c r="E1392" s="1588" t="str">
        <v/>
      </c>
      <c r="F1392" s="1588" t="str">
        <v/>
      </c>
      <c r="G1392" s="1588" t="str">
        <v/>
      </c>
      <c r="H1392" s="21"/>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8"/>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8"/>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1"/>
      <c r="GK1392" s="21"/>
      <c r="GL1392" s="21"/>
      <c r="GM1392" s="21"/>
      <c r="GN1392" s="21"/>
      <c r="GO1392" s="21"/>
      <c r="GP1392" s="21"/>
      <c r="GQ1392" s="21"/>
      <c r="GR1392" s="21"/>
      <c r="GS1392" s="21"/>
      <c r="GT1392" s="21"/>
      <c r="GU1392" s="21"/>
      <c r="GV1392" s="21"/>
      <c r="GW1392" s="21"/>
      <c r="GX1392" s="21"/>
      <c r="GY1392" s="21"/>
      <c r="GZ1392" s="21"/>
      <c r="HA1392" s="21"/>
      <c r="HB1392" s="21"/>
      <c r="HC1392" s="21"/>
      <c r="HD1392" s="21"/>
      <c r="HE1392" s="21"/>
      <c r="HF1392" s="21"/>
      <c r="HG1392" s="21"/>
      <c r="HH1392" s="21"/>
      <c r="HI1392" s="21"/>
      <c r="HJ1392" s="21"/>
      <c r="HK1392" s="21"/>
      <c r="HL1392" s="21"/>
      <c r="HM1392" s="21"/>
      <c r="HN1392" s="21"/>
      <c r="HO1392" s="21"/>
      <c r="HP1392" s="21"/>
      <c r="HQ1392" s="21"/>
      <c r="HR1392" s="21"/>
      <c r="HS1392" s="21"/>
      <c r="HT1392" s="21"/>
      <c r="HU1392" s="21"/>
      <c r="HV1392" s="21"/>
      <c r="HW1392" s="21"/>
      <c r="HX1392" s="21"/>
      <c r="HY1392" s="21"/>
      <c r="HZ1392" s="21"/>
      <c r="IA1392" s="21"/>
      <c r="IB1392" s="21"/>
      <c r="IC1392" s="21"/>
      <c r="ID1392" s="21"/>
      <c r="IE1392" s="21"/>
      <c r="IF1392" s="21"/>
      <c r="IG1392" s="21"/>
      <c r="IH1392" s="21"/>
      <c r="II1392" s="21"/>
      <c r="IJ1392" s="21"/>
      <c r="IK1392" s="21"/>
      <c r="IL1392" s="21"/>
      <c r="IM1392" s="21"/>
      <c r="IN1392" s="21"/>
      <c r="IO1392" s="21"/>
      <c r="IP1392" s="21"/>
      <c r="IQ1392" s="21"/>
      <c r="IR1392" s="21"/>
      <c r="IS1392" s="21"/>
      <c r="IT1392" s="21"/>
      <c r="IU1392" s="21"/>
      <c r="IV1392" s="21"/>
      <c r="IW1392" s="21"/>
      <c r="IX1392" s="21"/>
      <c r="IY1392" s="21"/>
      <c r="IZ1392" s="21"/>
      <c r="JA1392" s="21"/>
      <c r="JB1392" s="21"/>
      <c r="JC1392" s="21"/>
      <c r="JD1392" s="21"/>
      <c r="JE1392" s="21"/>
      <c r="JF1392" s="21"/>
      <c r="JG1392" s="28"/>
      <c r="JH1392" s="21"/>
      <c r="JI1392" s="21"/>
      <c r="JJ1392" s="21"/>
      <c r="JK1392" s="21"/>
      <c r="JL1392" s="21"/>
      <c r="JM1392" s="21"/>
      <c r="JN1392" s="21"/>
      <c r="JO1392" s="21"/>
      <c r="JP1392" s="21"/>
      <c r="JQ1392" s="21"/>
      <c r="JR1392" s="21"/>
      <c r="JS1392" s="21"/>
      <c r="JT1392" s="21"/>
      <c r="JU1392" s="21"/>
      <c r="JV1392" s="21"/>
      <c r="JW1392" s="21"/>
      <c r="JX1392" s="21"/>
      <c r="JY1392" s="21"/>
      <c r="JZ1392" s="21"/>
      <c r="KA1392" s="21"/>
      <c r="KB1392" s="28"/>
    </row>
    <row r="1393" spans="2:288" ht="15" customHeight="1" x14ac:dyDescent="0.25">
      <c r="B1393" s="1590" t="s">
        <v>1913</v>
      </c>
      <c r="C1393" s="1588" t="str">
        <v/>
      </c>
      <c r="D1393" s="1588" t="str">
        <v/>
      </c>
      <c r="E1393" s="1588" t="str">
        <v/>
      </c>
      <c r="F1393" s="1588" t="str">
        <v/>
      </c>
      <c r="G1393" s="1588" t="str">
        <v/>
      </c>
      <c r="H1393" s="21"/>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8"/>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8"/>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1"/>
      <c r="GK1393" s="21"/>
      <c r="GL1393" s="21"/>
      <c r="GM1393" s="21"/>
      <c r="GN1393" s="21"/>
      <c r="GO1393" s="21"/>
      <c r="GP1393" s="21"/>
      <c r="GQ1393" s="21"/>
      <c r="GR1393" s="21"/>
      <c r="GS1393" s="21"/>
      <c r="GT1393" s="21"/>
      <c r="GU1393" s="21"/>
      <c r="GV1393" s="21"/>
      <c r="GW1393" s="21"/>
      <c r="GX1393" s="21"/>
      <c r="GY1393" s="21"/>
      <c r="GZ1393" s="21"/>
      <c r="HA1393" s="21"/>
      <c r="HB1393" s="21"/>
      <c r="HC1393" s="21"/>
      <c r="HD1393" s="21"/>
      <c r="HE1393" s="21"/>
      <c r="HF1393" s="21"/>
      <c r="HG1393" s="21"/>
      <c r="HH1393" s="21"/>
      <c r="HI1393" s="21"/>
      <c r="HJ1393" s="21"/>
      <c r="HK1393" s="21"/>
      <c r="HL1393" s="21"/>
      <c r="HM1393" s="21"/>
      <c r="HN1393" s="21"/>
      <c r="HO1393" s="21"/>
      <c r="HP1393" s="21"/>
      <c r="HQ1393" s="21"/>
      <c r="HR1393" s="21"/>
      <c r="HS1393" s="21"/>
      <c r="HT1393" s="21"/>
      <c r="HU1393" s="21"/>
      <c r="HV1393" s="21"/>
      <c r="HW1393" s="21"/>
      <c r="HX1393" s="21"/>
      <c r="HY1393" s="21"/>
      <c r="HZ1393" s="21"/>
      <c r="IA1393" s="21"/>
      <c r="IB1393" s="21"/>
      <c r="IC1393" s="21"/>
      <c r="ID1393" s="21"/>
      <c r="IE1393" s="21"/>
      <c r="IF1393" s="21"/>
      <c r="IG1393" s="21"/>
      <c r="IH1393" s="21"/>
      <c r="II1393" s="21"/>
      <c r="IJ1393" s="21"/>
      <c r="IK1393" s="21"/>
      <c r="IL1393" s="21"/>
      <c r="IM1393" s="21"/>
      <c r="IN1393" s="21"/>
      <c r="IO1393" s="21"/>
      <c r="IP1393" s="21"/>
      <c r="IQ1393" s="21"/>
      <c r="IR1393" s="21"/>
      <c r="IS1393" s="21"/>
      <c r="IT1393" s="21"/>
      <c r="IU1393" s="21"/>
      <c r="IV1393" s="21"/>
      <c r="IW1393" s="21"/>
      <c r="IX1393" s="21"/>
      <c r="IY1393" s="21"/>
      <c r="IZ1393" s="21"/>
      <c r="JA1393" s="21"/>
      <c r="JB1393" s="21"/>
      <c r="JC1393" s="21"/>
      <c r="JD1393" s="21"/>
      <c r="JE1393" s="21"/>
      <c r="JF1393" s="21"/>
      <c r="JG1393" s="28"/>
      <c r="JH1393" s="21"/>
      <c r="JI1393" s="21"/>
      <c r="JJ1393" s="21"/>
      <c r="JK1393" s="21"/>
      <c r="JL1393" s="21"/>
      <c r="JM1393" s="21"/>
      <c r="JN1393" s="21"/>
      <c r="JO1393" s="21"/>
      <c r="JP1393" s="21"/>
      <c r="JQ1393" s="21"/>
      <c r="JR1393" s="21"/>
      <c r="JS1393" s="21"/>
      <c r="JT1393" s="21"/>
      <c r="JU1393" s="21"/>
      <c r="JV1393" s="21"/>
      <c r="JW1393" s="21"/>
      <c r="JX1393" s="21"/>
      <c r="JY1393" s="21"/>
      <c r="JZ1393" s="21"/>
      <c r="KA1393" s="21"/>
      <c r="KB1393" s="28"/>
    </row>
    <row r="1394" spans="2:288" ht="15" customHeight="1" x14ac:dyDescent="0.25">
      <c r="B1394" s="1590" t="s">
        <v>1914</v>
      </c>
      <c r="C1394" s="1588" t="str">
        <v/>
      </c>
      <c r="D1394" s="1588" t="str">
        <v/>
      </c>
      <c r="E1394" s="1588" t="str">
        <v/>
      </c>
      <c r="F1394" s="1588" t="str">
        <v/>
      </c>
      <c r="G1394" s="1588" t="str">
        <v/>
      </c>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8"/>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8"/>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1"/>
      <c r="GK1394" s="21"/>
      <c r="GL1394" s="21"/>
      <c r="GM1394" s="21"/>
      <c r="GN1394" s="21"/>
      <c r="GO1394" s="21"/>
      <c r="GP1394" s="21"/>
      <c r="GQ1394" s="21"/>
      <c r="GR1394" s="21"/>
      <c r="GS1394" s="21"/>
      <c r="GT1394" s="21"/>
      <c r="GU1394" s="21"/>
      <c r="GV1394" s="21"/>
      <c r="GW1394" s="21"/>
      <c r="GX1394" s="21"/>
      <c r="GY1394" s="21"/>
      <c r="GZ1394" s="21"/>
      <c r="HA1394" s="21"/>
      <c r="HB1394" s="21"/>
      <c r="HC1394" s="21"/>
      <c r="HD1394" s="21"/>
      <c r="HE1394" s="21"/>
      <c r="HF1394" s="21"/>
      <c r="HG1394" s="21"/>
      <c r="HH1394" s="21"/>
      <c r="HI1394" s="21"/>
      <c r="HJ1394" s="21"/>
      <c r="HK1394" s="21"/>
      <c r="HL1394" s="21"/>
      <c r="HM1394" s="21"/>
      <c r="HN1394" s="21"/>
      <c r="HO1394" s="21"/>
      <c r="HP1394" s="21"/>
      <c r="HQ1394" s="21"/>
      <c r="HR1394" s="21"/>
      <c r="HS1394" s="21"/>
      <c r="HT1394" s="21"/>
      <c r="HU1394" s="21"/>
      <c r="HV1394" s="21"/>
      <c r="HW1394" s="21"/>
      <c r="HX1394" s="21"/>
      <c r="HY1394" s="21"/>
      <c r="HZ1394" s="21"/>
      <c r="IA1394" s="21"/>
      <c r="IB1394" s="21"/>
      <c r="IC1394" s="21"/>
      <c r="ID1394" s="21"/>
      <c r="IE1394" s="21"/>
      <c r="IF1394" s="21"/>
      <c r="IG1394" s="21"/>
      <c r="IH1394" s="21"/>
      <c r="II1394" s="21"/>
      <c r="IJ1394" s="21"/>
      <c r="IK1394" s="21"/>
      <c r="IL1394" s="21"/>
      <c r="IM1394" s="21"/>
      <c r="IN1394" s="21"/>
      <c r="IO1394" s="21"/>
      <c r="IP1394" s="21"/>
      <c r="IQ1394" s="21"/>
      <c r="IR1394" s="21"/>
      <c r="IS1394" s="21"/>
      <c r="IT1394" s="21"/>
      <c r="IU1394" s="21"/>
      <c r="IV1394" s="21"/>
      <c r="IW1394" s="21"/>
      <c r="IX1394" s="21"/>
      <c r="IY1394" s="21"/>
      <c r="IZ1394" s="21"/>
      <c r="JA1394" s="21"/>
      <c r="JB1394" s="21"/>
      <c r="JC1394" s="21"/>
      <c r="JD1394" s="21"/>
      <c r="JE1394" s="21"/>
      <c r="JF1394" s="21"/>
      <c r="JG1394" s="28"/>
      <c r="JH1394" s="21"/>
      <c r="JI1394" s="21"/>
      <c r="JJ1394" s="21"/>
      <c r="JK1394" s="21"/>
      <c r="JL1394" s="21"/>
      <c r="JM1394" s="21"/>
      <c r="JN1394" s="21"/>
      <c r="JO1394" s="21"/>
      <c r="JP1394" s="21"/>
      <c r="JQ1394" s="21"/>
      <c r="JR1394" s="21"/>
      <c r="JS1394" s="21"/>
      <c r="JT1394" s="21"/>
      <c r="JU1394" s="21"/>
      <c r="JV1394" s="21"/>
      <c r="JW1394" s="21"/>
      <c r="JX1394" s="21"/>
      <c r="JY1394" s="21"/>
      <c r="JZ1394" s="21"/>
      <c r="KA1394" s="21"/>
      <c r="KB1394" s="28"/>
    </row>
    <row r="1395" spans="2:288" ht="15" customHeight="1" x14ac:dyDescent="0.25">
      <c r="B1395" s="1590" t="s">
        <v>1915</v>
      </c>
      <c r="C1395" s="1588" t="str">
        <v/>
      </c>
      <c r="D1395" s="1588" t="str">
        <v/>
      </c>
      <c r="E1395" s="1588" t="str">
        <v/>
      </c>
      <c r="F1395" s="1588" t="str">
        <v/>
      </c>
      <c r="G1395" s="1588" t="str">
        <v/>
      </c>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8"/>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8"/>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1"/>
      <c r="GK1395" s="21"/>
      <c r="GL1395" s="21"/>
      <c r="GM1395" s="21"/>
      <c r="GN1395" s="21"/>
      <c r="GO1395" s="21"/>
      <c r="GP1395" s="21"/>
      <c r="GQ1395" s="21"/>
      <c r="GR1395" s="21"/>
      <c r="GS1395" s="21"/>
      <c r="GT1395" s="21"/>
      <c r="GU1395" s="21"/>
      <c r="GV1395" s="21"/>
      <c r="GW1395" s="21"/>
      <c r="GX1395" s="21"/>
      <c r="GY1395" s="21"/>
      <c r="GZ1395" s="21"/>
      <c r="HA1395" s="21"/>
      <c r="HB1395" s="21"/>
      <c r="HC1395" s="21"/>
      <c r="HD1395" s="21"/>
      <c r="HE1395" s="21"/>
      <c r="HF1395" s="21"/>
      <c r="HG1395" s="21"/>
      <c r="HH1395" s="21"/>
      <c r="HI1395" s="21"/>
      <c r="HJ1395" s="21"/>
      <c r="HK1395" s="21"/>
      <c r="HL1395" s="21"/>
      <c r="HM1395" s="21"/>
      <c r="HN1395" s="21"/>
      <c r="HO1395" s="21"/>
      <c r="HP1395" s="21"/>
      <c r="HQ1395" s="21"/>
      <c r="HR1395" s="21"/>
      <c r="HS1395" s="21"/>
      <c r="HT1395" s="21"/>
      <c r="HU1395" s="21"/>
      <c r="HV1395" s="21"/>
      <c r="HW1395" s="21"/>
      <c r="HX1395" s="21"/>
      <c r="HY1395" s="21"/>
      <c r="HZ1395" s="21"/>
      <c r="IA1395" s="21"/>
      <c r="IB1395" s="21"/>
      <c r="IC1395" s="21"/>
      <c r="ID1395" s="21"/>
      <c r="IE1395" s="21"/>
      <c r="IF1395" s="21"/>
      <c r="IG1395" s="21"/>
      <c r="IH1395" s="21"/>
      <c r="II1395" s="21"/>
      <c r="IJ1395" s="21"/>
      <c r="IK1395" s="21"/>
      <c r="IL1395" s="21"/>
      <c r="IM1395" s="21"/>
      <c r="IN1395" s="21"/>
      <c r="IO1395" s="21"/>
      <c r="IP1395" s="21"/>
      <c r="IQ1395" s="21"/>
      <c r="IR1395" s="21"/>
      <c r="IS1395" s="21"/>
      <c r="IT1395" s="21"/>
      <c r="IU1395" s="21"/>
      <c r="IV1395" s="21"/>
      <c r="IW1395" s="21"/>
      <c r="IX1395" s="21"/>
      <c r="IY1395" s="21"/>
      <c r="IZ1395" s="21"/>
      <c r="JA1395" s="21"/>
      <c r="JB1395" s="21"/>
      <c r="JC1395" s="21"/>
      <c r="JD1395" s="21"/>
      <c r="JE1395" s="21"/>
      <c r="JF1395" s="21"/>
      <c r="JG1395" s="28"/>
      <c r="JH1395" s="21"/>
      <c r="JI1395" s="21"/>
      <c r="JJ1395" s="21"/>
      <c r="JK1395" s="21"/>
      <c r="JL1395" s="21"/>
      <c r="JM1395" s="21"/>
      <c r="JN1395" s="21"/>
      <c r="JO1395" s="21"/>
      <c r="JP1395" s="21"/>
      <c r="JQ1395" s="21"/>
      <c r="JR1395" s="21"/>
      <c r="JS1395" s="21"/>
      <c r="JT1395" s="21"/>
      <c r="JU1395" s="21"/>
      <c r="JV1395" s="21"/>
      <c r="JW1395" s="21"/>
      <c r="JX1395" s="21"/>
      <c r="JY1395" s="21"/>
      <c r="JZ1395" s="21"/>
      <c r="KA1395" s="21"/>
      <c r="KB1395" s="28"/>
    </row>
    <row r="1396" spans="2:288" ht="15" customHeight="1" x14ac:dyDescent="0.25">
      <c r="B1396" s="1590" t="s">
        <v>1916</v>
      </c>
      <c r="C1396" s="1588" t="str">
        <v/>
      </c>
      <c r="D1396" s="1588" t="str">
        <v/>
      </c>
      <c r="E1396" s="1588" t="str">
        <v/>
      </c>
      <c r="F1396" s="1588" t="str">
        <v/>
      </c>
      <c r="G1396" s="1588" t="str">
        <v/>
      </c>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8"/>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8"/>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1"/>
      <c r="GK1396" s="21"/>
      <c r="GL1396" s="21"/>
      <c r="GM1396" s="21"/>
      <c r="GN1396" s="21"/>
      <c r="GO1396" s="21"/>
      <c r="GP1396" s="21"/>
      <c r="GQ1396" s="21"/>
      <c r="GR1396" s="21"/>
      <c r="GS1396" s="21"/>
      <c r="GT1396" s="21"/>
      <c r="GU1396" s="21"/>
      <c r="GV1396" s="21"/>
      <c r="GW1396" s="21"/>
      <c r="GX1396" s="21"/>
      <c r="GY1396" s="21"/>
      <c r="GZ1396" s="21"/>
      <c r="HA1396" s="21"/>
      <c r="HB1396" s="21"/>
      <c r="HC1396" s="21"/>
      <c r="HD1396" s="21"/>
      <c r="HE1396" s="21"/>
      <c r="HF1396" s="21"/>
      <c r="HG1396" s="21"/>
      <c r="HH1396" s="21"/>
      <c r="HI1396" s="21"/>
      <c r="HJ1396" s="21"/>
      <c r="HK1396" s="21"/>
      <c r="HL1396" s="21"/>
      <c r="HM1396" s="21"/>
      <c r="HN1396" s="21"/>
      <c r="HO1396" s="21"/>
      <c r="HP1396" s="21"/>
      <c r="HQ1396" s="21"/>
      <c r="HR1396" s="21"/>
      <c r="HS1396" s="21"/>
      <c r="HT1396" s="21"/>
      <c r="HU1396" s="21"/>
      <c r="HV1396" s="21"/>
      <c r="HW1396" s="21"/>
      <c r="HX1396" s="21"/>
      <c r="HY1396" s="21"/>
      <c r="HZ1396" s="21"/>
      <c r="IA1396" s="21"/>
      <c r="IB1396" s="21"/>
      <c r="IC1396" s="21"/>
      <c r="ID1396" s="21"/>
      <c r="IE1396" s="21"/>
      <c r="IF1396" s="21"/>
      <c r="IG1396" s="21"/>
      <c r="IH1396" s="21"/>
      <c r="II1396" s="21"/>
      <c r="IJ1396" s="21"/>
      <c r="IK1396" s="21"/>
      <c r="IL1396" s="21"/>
      <c r="IM1396" s="21"/>
      <c r="IN1396" s="21"/>
      <c r="IO1396" s="21"/>
      <c r="IP1396" s="21"/>
      <c r="IQ1396" s="21"/>
      <c r="IR1396" s="21"/>
      <c r="IS1396" s="21"/>
      <c r="IT1396" s="21"/>
      <c r="IU1396" s="21"/>
      <c r="IV1396" s="21"/>
      <c r="IW1396" s="21"/>
      <c r="IX1396" s="21"/>
      <c r="IY1396" s="21"/>
      <c r="IZ1396" s="21"/>
      <c r="JA1396" s="21"/>
      <c r="JB1396" s="21"/>
      <c r="JC1396" s="21"/>
      <c r="JD1396" s="21"/>
      <c r="JE1396" s="21"/>
      <c r="JF1396" s="21"/>
      <c r="JG1396" s="28"/>
      <c r="JH1396" s="21"/>
      <c r="JI1396" s="21"/>
      <c r="JJ1396" s="21"/>
      <c r="JK1396" s="21"/>
      <c r="JL1396" s="21"/>
      <c r="JM1396" s="21"/>
      <c r="JN1396" s="21"/>
      <c r="JO1396" s="21"/>
      <c r="JP1396" s="21"/>
      <c r="JQ1396" s="21"/>
      <c r="JR1396" s="21"/>
      <c r="JS1396" s="21"/>
      <c r="JT1396" s="21"/>
      <c r="JU1396" s="21"/>
      <c r="JV1396" s="21"/>
      <c r="JW1396" s="21"/>
      <c r="JX1396" s="21"/>
      <c r="JY1396" s="21"/>
      <c r="JZ1396" s="21"/>
      <c r="KA1396" s="21"/>
      <c r="KB1396" s="28"/>
    </row>
    <row r="1397" spans="2:288" ht="15" customHeight="1" x14ac:dyDescent="0.25">
      <c r="B1397" s="1590" t="s">
        <v>1917</v>
      </c>
      <c r="C1397" s="1588" t="str">
        <v/>
      </c>
      <c r="D1397" s="1588" t="str">
        <v/>
      </c>
      <c r="E1397" s="1588" t="str">
        <v/>
      </c>
      <c r="F1397" s="1588" t="str">
        <v/>
      </c>
      <c r="G1397" s="1588" t="str">
        <v/>
      </c>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8"/>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8"/>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1"/>
      <c r="GK1397" s="21"/>
      <c r="GL1397" s="21"/>
      <c r="GM1397" s="21"/>
      <c r="GN1397" s="21"/>
      <c r="GO1397" s="21"/>
      <c r="GP1397" s="21"/>
      <c r="GQ1397" s="21"/>
      <c r="GR1397" s="21"/>
      <c r="GS1397" s="21"/>
      <c r="GT1397" s="21"/>
      <c r="GU1397" s="21"/>
      <c r="GV1397" s="21"/>
      <c r="GW1397" s="21"/>
      <c r="GX1397" s="21"/>
      <c r="GY1397" s="21"/>
      <c r="GZ1397" s="21"/>
      <c r="HA1397" s="21"/>
      <c r="HB1397" s="21"/>
      <c r="HC1397" s="21"/>
      <c r="HD1397" s="21"/>
      <c r="HE1397" s="21"/>
      <c r="HF1397" s="21"/>
      <c r="HG1397" s="21"/>
      <c r="HH1397" s="21"/>
      <c r="HI1397" s="21"/>
      <c r="HJ1397" s="21"/>
      <c r="HK1397" s="21"/>
      <c r="HL1397" s="21"/>
      <c r="HM1397" s="21"/>
      <c r="HN1397" s="21"/>
      <c r="HO1397" s="21"/>
      <c r="HP1397" s="21"/>
      <c r="HQ1397" s="21"/>
      <c r="HR1397" s="21"/>
      <c r="HS1397" s="21"/>
      <c r="HT1397" s="21"/>
      <c r="HU1397" s="21"/>
      <c r="HV1397" s="21"/>
      <c r="HW1397" s="21"/>
      <c r="HX1397" s="21"/>
      <c r="HY1397" s="21"/>
      <c r="HZ1397" s="21"/>
      <c r="IA1397" s="21"/>
      <c r="IB1397" s="21"/>
      <c r="IC1397" s="21"/>
      <c r="ID1397" s="21"/>
      <c r="IE1397" s="21"/>
      <c r="IF1397" s="21"/>
      <c r="IG1397" s="21"/>
      <c r="IH1397" s="21"/>
      <c r="II1397" s="21"/>
      <c r="IJ1397" s="21"/>
      <c r="IK1397" s="21"/>
      <c r="IL1397" s="21"/>
      <c r="IM1397" s="21"/>
      <c r="IN1397" s="21"/>
      <c r="IO1397" s="21"/>
      <c r="IP1397" s="21"/>
      <c r="IQ1397" s="21"/>
      <c r="IR1397" s="21"/>
      <c r="IS1397" s="21"/>
      <c r="IT1397" s="21"/>
      <c r="IU1397" s="21"/>
      <c r="IV1397" s="21"/>
      <c r="IW1397" s="21"/>
      <c r="IX1397" s="21"/>
      <c r="IY1397" s="21"/>
      <c r="IZ1397" s="21"/>
      <c r="JA1397" s="21"/>
      <c r="JB1397" s="21"/>
      <c r="JC1397" s="21"/>
      <c r="JD1397" s="21"/>
      <c r="JE1397" s="21"/>
      <c r="JF1397" s="21"/>
      <c r="JG1397" s="28"/>
      <c r="JH1397" s="21"/>
      <c r="JI1397" s="21"/>
      <c r="JJ1397" s="21"/>
      <c r="JK1397" s="21"/>
      <c r="JL1397" s="21"/>
      <c r="JM1397" s="21"/>
      <c r="JN1397" s="21"/>
      <c r="JO1397" s="21"/>
      <c r="JP1397" s="21"/>
      <c r="JQ1397" s="21"/>
      <c r="JR1397" s="21"/>
      <c r="JS1397" s="21"/>
      <c r="JT1397" s="21"/>
      <c r="JU1397" s="21"/>
      <c r="JV1397" s="21"/>
      <c r="JW1397" s="21"/>
      <c r="JX1397" s="21"/>
      <c r="JY1397" s="21"/>
      <c r="JZ1397" s="21"/>
      <c r="KA1397" s="21"/>
      <c r="KB1397" s="28"/>
    </row>
    <row r="1398" spans="2:288" ht="15" customHeight="1" x14ac:dyDescent="0.25">
      <c r="B1398" s="1590" t="s">
        <v>1918</v>
      </c>
      <c r="C1398" s="1588" t="str">
        <v/>
      </c>
      <c r="D1398" s="1588" t="str">
        <v/>
      </c>
      <c r="E1398" s="1588" t="str">
        <v/>
      </c>
      <c r="F1398" s="1588" t="str">
        <v/>
      </c>
      <c r="G1398" s="1588" t="str">
        <v/>
      </c>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8"/>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8"/>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1"/>
      <c r="GK1398" s="21"/>
      <c r="GL1398" s="21"/>
      <c r="GM1398" s="21"/>
      <c r="GN1398" s="21"/>
      <c r="GO1398" s="21"/>
      <c r="GP1398" s="21"/>
      <c r="GQ1398" s="21"/>
      <c r="GR1398" s="21"/>
      <c r="GS1398" s="21"/>
      <c r="GT1398" s="21"/>
      <c r="GU1398" s="21"/>
      <c r="GV1398" s="21"/>
      <c r="GW1398" s="21"/>
      <c r="GX1398" s="21"/>
      <c r="GY1398" s="21"/>
      <c r="GZ1398" s="21"/>
      <c r="HA1398" s="21"/>
      <c r="HB1398" s="21"/>
      <c r="HC1398" s="21"/>
      <c r="HD1398" s="21"/>
      <c r="HE1398" s="21"/>
      <c r="HF1398" s="21"/>
      <c r="HG1398" s="21"/>
      <c r="HH1398" s="21"/>
      <c r="HI1398" s="21"/>
      <c r="HJ1398" s="21"/>
      <c r="HK1398" s="21"/>
      <c r="HL1398" s="21"/>
      <c r="HM1398" s="21"/>
      <c r="HN1398" s="21"/>
      <c r="HO1398" s="21"/>
      <c r="HP1398" s="21"/>
      <c r="HQ1398" s="21"/>
      <c r="HR1398" s="21"/>
      <c r="HS1398" s="21"/>
      <c r="HT1398" s="21"/>
      <c r="HU1398" s="21"/>
      <c r="HV1398" s="21"/>
      <c r="HW1398" s="21"/>
      <c r="HX1398" s="21"/>
      <c r="HY1398" s="21"/>
      <c r="HZ1398" s="21"/>
      <c r="IA1398" s="21"/>
      <c r="IB1398" s="21"/>
      <c r="IC1398" s="21"/>
      <c r="ID1398" s="21"/>
      <c r="IE1398" s="21"/>
      <c r="IF1398" s="21"/>
      <c r="IG1398" s="21"/>
      <c r="IH1398" s="21"/>
      <c r="II1398" s="21"/>
      <c r="IJ1398" s="21"/>
      <c r="IK1398" s="21"/>
      <c r="IL1398" s="21"/>
      <c r="IM1398" s="21"/>
      <c r="IN1398" s="21"/>
      <c r="IO1398" s="21"/>
      <c r="IP1398" s="21"/>
      <c r="IQ1398" s="21"/>
      <c r="IR1398" s="21"/>
      <c r="IS1398" s="21"/>
      <c r="IT1398" s="21"/>
      <c r="IU1398" s="21"/>
      <c r="IV1398" s="21"/>
      <c r="IW1398" s="21"/>
      <c r="IX1398" s="21"/>
      <c r="IY1398" s="21"/>
      <c r="IZ1398" s="21"/>
      <c r="JA1398" s="21"/>
      <c r="JB1398" s="21"/>
      <c r="JC1398" s="21"/>
      <c r="JD1398" s="21"/>
      <c r="JE1398" s="21"/>
      <c r="JF1398" s="21"/>
      <c r="JG1398" s="28"/>
      <c r="JH1398" s="21"/>
      <c r="JI1398" s="21"/>
      <c r="JJ1398" s="21"/>
      <c r="JK1398" s="21"/>
      <c r="JL1398" s="21"/>
      <c r="JM1398" s="21"/>
      <c r="JN1398" s="21"/>
      <c r="JO1398" s="21"/>
      <c r="JP1398" s="21"/>
      <c r="JQ1398" s="21"/>
      <c r="JR1398" s="21"/>
      <c r="JS1398" s="21"/>
      <c r="JT1398" s="21"/>
      <c r="JU1398" s="21"/>
      <c r="JV1398" s="21"/>
      <c r="JW1398" s="21"/>
      <c r="JX1398" s="21"/>
      <c r="JY1398" s="21"/>
      <c r="JZ1398" s="21"/>
      <c r="KA1398" s="21"/>
      <c r="KB1398" s="28"/>
    </row>
    <row r="1399" spans="2:288" ht="15" customHeight="1" x14ac:dyDescent="0.25">
      <c r="B1399" s="1590" t="s">
        <v>1919</v>
      </c>
      <c r="C1399" s="1588" t="str">
        <v/>
      </c>
      <c r="D1399" s="1588" t="str">
        <v/>
      </c>
      <c r="E1399" s="1588" t="str">
        <v/>
      </c>
      <c r="F1399" s="1588" t="str">
        <v/>
      </c>
      <c r="G1399" s="1588" t="str">
        <v/>
      </c>
      <c r="H1399" s="21"/>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8"/>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8"/>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1"/>
      <c r="GK1399" s="21"/>
      <c r="GL1399" s="21"/>
      <c r="GM1399" s="21"/>
      <c r="GN1399" s="21"/>
      <c r="GO1399" s="21"/>
      <c r="GP1399" s="21"/>
      <c r="GQ1399" s="21"/>
      <c r="GR1399" s="21"/>
      <c r="GS1399" s="21"/>
      <c r="GT1399" s="21"/>
      <c r="GU1399" s="21"/>
      <c r="GV1399" s="21"/>
      <c r="GW1399" s="21"/>
      <c r="GX1399" s="21"/>
      <c r="GY1399" s="21"/>
      <c r="GZ1399" s="21"/>
      <c r="HA1399" s="21"/>
      <c r="HB1399" s="21"/>
      <c r="HC1399" s="21"/>
      <c r="HD1399" s="21"/>
      <c r="HE1399" s="21"/>
      <c r="HF1399" s="21"/>
      <c r="HG1399" s="21"/>
      <c r="HH1399" s="21"/>
      <c r="HI1399" s="21"/>
      <c r="HJ1399" s="21"/>
      <c r="HK1399" s="21"/>
      <c r="HL1399" s="21"/>
      <c r="HM1399" s="21"/>
      <c r="HN1399" s="21"/>
      <c r="HO1399" s="21"/>
      <c r="HP1399" s="21"/>
      <c r="HQ1399" s="21"/>
      <c r="HR1399" s="21"/>
      <c r="HS1399" s="21"/>
      <c r="HT1399" s="21"/>
      <c r="HU1399" s="21"/>
      <c r="HV1399" s="21"/>
      <c r="HW1399" s="21"/>
      <c r="HX1399" s="21"/>
      <c r="HY1399" s="21"/>
      <c r="HZ1399" s="21"/>
      <c r="IA1399" s="21"/>
      <c r="IB1399" s="21"/>
      <c r="IC1399" s="21"/>
      <c r="ID1399" s="21"/>
      <c r="IE1399" s="21"/>
      <c r="IF1399" s="21"/>
      <c r="IG1399" s="21"/>
      <c r="IH1399" s="21"/>
      <c r="II1399" s="21"/>
      <c r="IJ1399" s="21"/>
      <c r="IK1399" s="21"/>
      <c r="IL1399" s="21"/>
      <c r="IM1399" s="21"/>
      <c r="IN1399" s="21"/>
      <c r="IO1399" s="21"/>
      <c r="IP1399" s="21"/>
      <c r="IQ1399" s="21"/>
      <c r="IR1399" s="21"/>
      <c r="IS1399" s="21"/>
      <c r="IT1399" s="21"/>
      <c r="IU1399" s="21"/>
      <c r="IV1399" s="21"/>
      <c r="IW1399" s="21"/>
      <c r="IX1399" s="21"/>
      <c r="IY1399" s="21"/>
      <c r="IZ1399" s="21"/>
      <c r="JA1399" s="21"/>
      <c r="JB1399" s="21"/>
      <c r="JC1399" s="21"/>
      <c r="JD1399" s="21"/>
      <c r="JE1399" s="21"/>
      <c r="JF1399" s="21"/>
      <c r="JG1399" s="28"/>
      <c r="JH1399" s="21"/>
      <c r="JI1399" s="21"/>
      <c r="JJ1399" s="21"/>
      <c r="JK1399" s="21"/>
      <c r="JL1399" s="21"/>
      <c r="JM1399" s="21"/>
      <c r="JN1399" s="21"/>
      <c r="JO1399" s="21"/>
      <c r="JP1399" s="21"/>
      <c r="JQ1399" s="21"/>
      <c r="JR1399" s="21"/>
      <c r="JS1399" s="21"/>
      <c r="JT1399" s="21"/>
      <c r="JU1399" s="21"/>
      <c r="JV1399" s="21"/>
      <c r="JW1399" s="21"/>
      <c r="JX1399" s="21"/>
      <c r="JY1399" s="21"/>
      <c r="JZ1399" s="21"/>
      <c r="KA1399" s="21"/>
      <c r="KB1399" s="28"/>
    </row>
    <row r="1400" spans="2:288" ht="15" customHeight="1" x14ac:dyDescent="0.25">
      <c r="B1400" s="1590" t="s">
        <v>1920</v>
      </c>
      <c r="C1400" s="1588" t="str">
        <v/>
      </c>
      <c r="D1400" s="1588" t="str">
        <v/>
      </c>
      <c r="E1400" s="1588" t="str">
        <v/>
      </c>
      <c r="F1400" s="1588" t="str">
        <v/>
      </c>
      <c r="G1400" s="1588" t="str">
        <v/>
      </c>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8"/>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8"/>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1"/>
      <c r="GK1400" s="21"/>
      <c r="GL1400" s="21"/>
      <c r="GM1400" s="21"/>
      <c r="GN1400" s="21"/>
      <c r="GO1400" s="21"/>
      <c r="GP1400" s="21"/>
      <c r="GQ1400" s="21"/>
      <c r="GR1400" s="21"/>
      <c r="GS1400" s="21"/>
      <c r="GT1400" s="21"/>
      <c r="GU1400" s="21"/>
      <c r="GV1400" s="21"/>
      <c r="GW1400" s="21"/>
      <c r="GX1400" s="21"/>
      <c r="GY1400" s="21"/>
      <c r="GZ1400" s="21"/>
      <c r="HA1400" s="21"/>
      <c r="HB1400" s="21"/>
      <c r="HC1400" s="21"/>
      <c r="HD1400" s="21"/>
      <c r="HE1400" s="21"/>
      <c r="HF1400" s="21"/>
      <c r="HG1400" s="21"/>
      <c r="HH1400" s="21"/>
      <c r="HI1400" s="21"/>
      <c r="HJ1400" s="21"/>
      <c r="HK1400" s="21"/>
      <c r="HL1400" s="21"/>
      <c r="HM1400" s="21"/>
      <c r="HN1400" s="21"/>
      <c r="HO1400" s="21"/>
      <c r="HP1400" s="21"/>
      <c r="HQ1400" s="21"/>
      <c r="HR1400" s="21"/>
      <c r="HS1400" s="21"/>
      <c r="HT1400" s="21"/>
      <c r="HU1400" s="21"/>
      <c r="HV1400" s="21"/>
      <c r="HW1400" s="21"/>
      <c r="HX1400" s="21"/>
      <c r="HY1400" s="21"/>
      <c r="HZ1400" s="21"/>
      <c r="IA1400" s="21"/>
      <c r="IB1400" s="21"/>
      <c r="IC1400" s="21"/>
      <c r="ID1400" s="21"/>
      <c r="IE1400" s="21"/>
      <c r="IF1400" s="21"/>
      <c r="IG1400" s="21"/>
      <c r="IH1400" s="21"/>
      <c r="II1400" s="21"/>
      <c r="IJ1400" s="21"/>
      <c r="IK1400" s="21"/>
      <c r="IL1400" s="21"/>
      <c r="IM1400" s="21"/>
      <c r="IN1400" s="21"/>
      <c r="IO1400" s="21"/>
      <c r="IP1400" s="21"/>
      <c r="IQ1400" s="21"/>
      <c r="IR1400" s="21"/>
      <c r="IS1400" s="21"/>
      <c r="IT1400" s="21"/>
      <c r="IU1400" s="21"/>
      <c r="IV1400" s="21"/>
      <c r="IW1400" s="21"/>
      <c r="IX1400" s="21"/>
      <c r="IY1400" s="21"/>
      <c r="IZ1400" s="21"/>
      <c r="JA1400" s="21"/>
      <c r="JB1400" s="21"/>
      <c r="JC1400" s="21"/>
      <c r="JD1400" s="21"/>
      <c r="JE1400" s="21"/>
      <c r="JF1400" s="21"/>
      <c r="JG1400" s="28"/>
      <c r="JH1400" s="21"/>
      <c r="JI1400" s="21"/>
      <c r="JJ1400" s="21"/>
      <c r="JK1400" s="21"/>
      <c r="JL1400" s="21"/>
      <c r="JM1400" s="21"/>
      <c r="JN1400" s="21"/>
      <c r="JO1400" s="21"/>
      <c r="JP1400" s="21"/>
      <c r="JQ1400" s="21"/>
      <c r="JR1400" s="21"/>
      <c r="JS1400" s="21"/>
      <c r="JT1400" s="21"/>
      <c r="JU1400" s="21"/>
      <c r="JV1400" s="21"/>
      <c r="JW1400" s="21"/>
      <c r="JX1400" s="21"/>
      <c r="JY1400" s="21"/>
      <c r="JZ1400" s="21"/>
      <c r="KA1400" s="21"/>
      <c r="KB1400" s="28"/>
    </row>
    <row r="1401" spans="2:288" ht="15" customHeight="1" x14ac:dyDescent="0.25">
      <c r="B1401" s="1590" t="s">
        <v>1921</v>
      </c>
      <c r="C1401" s="1588" t="str">
        <v/>
      </c>
      <c r="D1401" s="1588" t="str">
        <v/>
      </c>
      <c r="E1401" s="1588" t="str">
        <v/>
      </c>
      <c r="F1401" s="1588" t="str">
        <v/>
      </c>
      <c r="G1401" s="1588" t="str">
        <v/>
      </c>
      <c r="H1401" s="21"/>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8"/>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8"/>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1"/>
      <c r="GK1401" s="21"/>
      <c r="GL1401" s="21"/>
      <c r="GM1401" s="21"/>
      <c r="GN1401" s="21"/>
      <c r="GO1401" s="21"/>
      <c r="GP1401" s="21"/>
      <c r="GQ1401" s="21"/>
      <c r="GR1401" s="21"/>
      <c r="GS1401" s="21"/>
      <c r="GT1401" s="21"/>
      <c r="GU1401" s="21"/>
      <c r="GV1401" s="21"/>
      <c r="GW1401" s="21"/>
      <c r="GX1401" s="21"/>
      <c r="GY1401" s="21"/>
      <c r="GZ1401" s="21"/>
      <c r="HA1401" s="21"/>
      <c r="HB1401" s="21"/>
      <c r="HC1401" s="21"/>
      <c r="HD1401" s="21"/>
      <c r="HE1401" s="21"/>
      <c r="HF1401" s="21"/>
      <c r="HG1401" s="21"/>
      <c r="HH1401" s="21"/>
      <c r="HI1401" s="21"/>
      <c r="HJ1401" s="21"/>
      <c r="HK1401" s="21"/>
      <c r="HL1401" s="21"/>
      <c r="HM1401" s="21"/>
      <c r="HN1401" s="21"/>
      <c r="HO1401" s="21"/>
      <c r="HP1401" s="21"/>
      <c r="HQ1401" s="21"/>
      <c r="HR1401" s="21"/>
      <c r="HS1401" s="21"/>
      <c r="HT1401" s="21"/>
      <c r="HU1401" s="21"/>
      <c r="HV1401" s="21"/>
      <c r="HW1401" s="21"/>
      <c r="HX1401" s="21"/>
      <c r="HY1401" s="21"/>
      <c r="HZ1401" s="21"/>
      <c r="IA1401" s="21"/>
      <c r="IB1401" s="21"/>
      <c r="IC1401" s="21"/>
      <c r="ID1401" s="21"/>
      <c r="IE1401" s="21"/>
      <c r="IF1401" s="21"/>
      <c r="IG1401" s="21"/>
      <c r="IH1401" s="21"/>
      <c r="II1401" s="21"/>
      <c r="IJ1401" s="21"/>
      <c r="IK1401" s="21"/>
      <c r="IL1401" s="21"/>
      <c r="IM1401" s="21"/>
      <c r="IN1401" s="21"/>
      <c r="IO1401" s="21"/>
      <c r="IP1401" s="21"/>
      <c r="IQ1401" s="21"/>
      <c r="IR1401" s="21"/>
      <c r="IS1401" s="21"/>
      <c r="IT1401" s="21"/>
      <c r="IU1401" s="21"/>
      <c r="IV1401" s="21"/>
      <c r="IW1401" s="21"/>
      <c r="IX1401" s="21"/>
      <c r="IY1401" s="21"/>
      <c r="IZ1401" s="21"/>
      <c r="JA1401" s="21"/>
      <c r="JB1401" s="21"/>
      <c r="JC1401" s="21"/>
      <c r="JD1401" s="21"/>
      <c r="JE1401" s="21"/>
      <c r="JF1401" s="21"/>
      <c r="JG1401" s="28"/>
      <c r="JH1401" s="21"/>
      <c r="JI1401" s="21"/>
      <c r="JJ1401" s="21"/>
      <c r="JK1401" s="21"/>
      <c r="JL1401" s="21"/>
      <c r="JM1401" s="21"/>
      <c r="JN1401" s="21"/>
      <c r="JO1401" s="21"/>
      <c r="JP1401" s="21"/>
      <c r="JQ1401" s="21"/>
      <c r="JR1401" s="21"/>
      <c r="JS1401" s="21"/>
      <c r="JT1401" s="21"/>
      <c r="JU1401" s="21"/>
      <c r="JV1401" s="21"/>
      <c r="JW1401" s="21"/>
      <c r="JX1401" s="21"/>
      <c r="JY1401" s="21"/>
      <c r="JZ1401" s="21"/>
      <c r="KA1401" s="21"/>
      <c r="KB1401" s="28"/>
    </row>
    <row r="1402" spans="2:288" ht="15" customHeight="1" x14ac:dyDescent="0.25">
      <c r="B1402" s="1590" t="s">
        <v>1922</v>
      </c>
      <c r="C1402" s="1588" t="str">
        <v/>
      </c>
      <c r="D1402" s="1588" t="str">
        <v/>
      </c>
      <c r="E1402" s="1588" t="str">
        <v/>
      </c>
      <c r="F1402" s="1588" t="str">
        <v/>
      </c>
      <c r="G1402" s="1588" t="str">
        <v/>
      </c>
      <c r="H1402" s="21"/>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8"/>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8"/>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1"/>
      <c r="GK1402" s="21"/>
      <c r="GL1402" s="21"/>
      <c r="GM1402" s="21"/>
      <c r="GN1402" s="21"/>
      <c r="GO1402" s="21"/>
      <c r="GP1402" s="21"/>
      <c r="GQ1402" s="21"/>
      <c r="GR1402" s="21"/>
      <c r="GS1402" s="21"/>
      <c r="GT1402" s="21"/>
      <c r="GU1402" s="21"/>
      <c r="GV1402" s="21"/>
      <c r="GW1402" s="21"/>
      <c r="GX1402" s="21"/>
      <c r="GY1402" s="21"/>
      <c r="GZ1402" s="21"/>
      <c r="HA1402" s="21"/>
      <c r="HB1402" s="21"/>
      <c r="HC1402" s="21"/>
      <c r="HD1402" s="21"/>
      <c r="HE1402" s="21"/>
      <c r="HF1402" s="21"/>
      <c r="HG1402" s="21"/>
      <c r="HH1402" s="21"/>
      <c r="HI1402" s="21"/>
      <c r="HJ1402" s="21"/>
      <c r="HK1402" s="21"/>
      <c r="HL1402" s="21"/>
      <c r="HM1402" s="21"/>
      <c r="HN1402" s="21"/>
      <c r="HO1402" s="21"/>
      <c r="HP1402" s="21"/>
      <c r="HQ1402" s="21"/>
      <c r="HR1402" s="21"/>
      <c r="HS1402" s="21"/>
      <c r="HT1402" s="21"/>
      <c r="HU1402" s="21"/>
      <c r="HV1402" s="21"/>
      <c r="HW1402" s="21"/>
      <c r="HX1402" s="21"/>
      <c r="HY1402" s="21"/>
      <c r="HZ1402" s="21"/>
      <c r="IA1402" s="21"/>
      <c r="IB1402" s="21"/>
      <c r="IC1402" s="21"/>
      <c r="ID1402" s="21"/>
      <c r="IE1402" s="21"/>
      <c r="IF1402" s="21"/>
      <c r="IG1402" s="21"/>
      <c r="IH1402" s="21"/>
      <c r="II1402" s="21"/>
      <c r="IJ1402" s="21"/>
      <c r="IK1402" s="21"/>
      <c r="IL1402" s="21"/>
      <c r="IM1402" s="21"/>
      <c r="IN1402" s="21"/>
      <c r="IO1402" s="21"/>
      <c r="IP1402" s="21"/>
      <c r="IQ1402" s="21"/>
      <c r="IR1402" s="21"/>
      <c r="IS1402" s="21"/>
      <c r="IT1402" s="21"/>
      <c r="IU1402" s="21"/>
      <c r="IV1402" s="21"/>
      <c r="IW1402" s="21"/>
      <c r="IX1402" s="21"/>
      <c r="IY1402" s="21"/>
      <c r="IZ1402" s="21"/>
      <c r="JA1402" s="21"/>
      <c r="JB1402" s="21"/>
      <c r="JC1402" s="21"/>
      <c r="JD1402" s="21"/>
      <c r="JE1402" s="21"/>
      <c r="JF1402" s="21"/>
      <c r="JG1402" s="28"/>
      <c r="JH1402" s="21"/>
      <c r="JI1402" s="21"/>
      <c r="JJ1402" s="21"/>
      <c r="JK1402" s="21"/>
      <c r="JL1402" s="21"/>
      <c r="JM1402" s="21"/>
      <c r="JN1402" s="21"/>
      <c r="JO1402" s="21"/>
      <c r="JP1402" s="21"/>
      <c r="JQ1402" s="21"/>
      <c r="JR1402" s="21"/>
      <c r="JS1402" s="21"/>
      <c r="JT1402" s="21"/>
      <c r="JU1402" s="21"/>
      <c r="JV1402" s="21"/>
      <c r="JW1402" s="21"/>
      <c r="JX1402" s="21"/>
      <c r="JY1402" s="21"/>
      <c r="JZ1402" s="21"/>
      <c r="KA1402" s="21"/>
      <c r="KB1402" s="28"/>
    </row>
    <row r="1403" spans="2:288" ht="15" customHeight="1" x14ac:dyDescent="0.25">
      <c r="B1403" s="1590" t="s">
        <v>1923</v>
      </c>
      <c r="C1403" s="1588" t="str">
        <v/>
      </c>
      <c r="D1403" s="1588" t="str">
        <v/>
      </c>
      <c r="E1403" s="1588" t="str">
        <v/>
      </c>
      <c r="F1403" s="1588" t="str">
        <v/>
      </c>
      <c r="G1403" s="1588" t="str">
        <v/>
      </c>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8"/>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8"/>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1"/>
      <c r="GK1403" s="21"/>
      <c r="GL1403" s="21"/>
      <c r="GM1403" s="21"/>
      <c r="GN1403" s="21"/>
      <c r="GO1403" s="21"/>
      <c r="GP1403" s="21"/>
      <c r="GQ1403" s="21"/>
      <c r="GR1403" s="21"/>
      <c r="GS1403" s="21"/>
      <c r="GT1403" s="21"/>
      <c r="GU1403" s="21"/>
      <c r="GV1403" s="21"/>
      <c r="GW1403" s="21"/>
      <c r="GX1403" s="21"/>
      <c r="GY1403" s="21"/>
      <c r="GZ1403" s="21"/>
      <c r="HA1403" s="21"/>
      <c r="HB1403" s="21"/>
      <c r="HC1403" s="21"/>
      <c r="HD1403" s="21"/>
      <c r="HE1403" s="21"/>
      <c r="HF1403" s="21"/>
      <c r="HG1403" s="21"/>
      <c r="HH1403" s="21"/>
      <c r="HI1403" s="21"/>
      <c r="HJ1403" s="21"/>
      <c r="HK1403" s="21"/>
      <c r="HL1403" s="21"/>
      <c r="HM1403" s="21"/>
      <c r="HN1403" s="21"/>
      <c r="HO1403" s="21"/>
      <c r="HP1403" s="21"/>
      <c r="HQ1403" s="21"/>
      <c r="HR1403" s="21"/>
      <c r="HS1403" s="21"/>
      <c r="HT1403" s="21"/>
      <c r="HU1403" s="21"/>
      <c r="HV1403" s="21"/>
      <c r="HW1403" s="21"/>
      <c r="HX1403" s="21"/>
      <c r="HY1403" s="21"/>
      <c r="HZ1403" s="21"/>
      <c r="IA1403" s="21"/>
      <c r="IB1403" s="21"/>
      <c r="IC1403" s="21"/>
      <c r="ID1403" s="21"/>
      <c r="IE1403" s="21"/>
      <c r="IF1403" s="21"/>
      <c r="IG1403" s="21"/>
      <c r="IH1403" s="21"/>
      <c r="II1403" s="21"/>
      <c r="IJ1403" s="21"/>
      <c r="IK1403" s="21"/>
      <c r="IL1403" s="21"/>
      <c r="IM1403" s="21"/>
      <c r="IN1403" s="21"/>
      <c r="IO1403" s="21"/>
      <c r="IP1403" s="21"/>
      <c r="IQ1403" s="21"/>
      <c r="IR1403" s="21"/>
      <c r="IS1403" s="21"/>
      <c r="IT1403" s="21"/>
      <c r="IU1403" s="21"/>
      <c r="IV1403" s="21"/>
      <c r="IW1403" s="21"/>
      <c r="IX1403" s="21"/>
      <c r="IY1403" s="21"/>
      <c r="IZ1403" s="21"/>
      <c r="JA1403" s="21"/>
      <c r="JB1403" s="21"/>
      <c r="JC1403" s="21"/>
      <c r="JD1403" s="21"/>
      <c r="JE1403" s="21"/>
      <c r="JF1403" s="21"/>
      <c r="JG1403" s="28"/>
      <c r="JH1403" s="21"/>
      <c r="JI1403" s="21"/>
      <c r="JJ1403" s="21"/>
      <c r="JK1403" s="21"/>
      <c r="JL1403" s="21"/>
      <c r="JM1403" s="21"/>
      <c r="JN1403" s="21"/>
      <c r="JO1403" s="21"/>
      <c r="JP1403" s="21"/>
      <c r="JQ1403" s="21"/>
      <c r="JR1403" s="21"/>
      <c r="JS1403" s="21"/>
      <c r="JT1403" s="21"/>
      <c r="JU1403" s="21"/>
      <c r="JV1403" s="21"/>
      <c r="JW1403" s="21"/>
      <c r="JX1403" s="21"/>
      <c r="JY1403" s="21"/>
      <c r="JZ1403" s="21"/>
      <c r="KA1403" s="21"/>
      <c r="KB1403" s="28"/>
    </row>
    <row r="1404" spans="2:288" ht="15" customHeight="1" x14ac:dyDescent="0.25">
      <c r="B1404" s="1590" t="s">
        <v>1924</v>
      </c>
      <c r="C1404" s="1588" t="str">
        <v/>
      </c>
      <c r="D1404" s="1588" t="str">
        <v/>
      </c>
      <c r="E1404" s="1588" t="str">
        <v/>
      </c>
      <c r="F1404" s="1588" t="str">
        <v/>
      </c>
      <c r="G1404" s="1588" t="str">
        <v/>
      </c>
      <c r="H1404" s="21"/>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8"/>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8"/>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1"/>
      <c r="GK1404" s="21"/>
      <c r="GL1404" s="21"/>
      <c r="GM1404" s="21"/>
      <c r="GN1404" s="21"/>
      <c r="GO1404" s="21"/>
      <c r="GP1404" s="21"/>
      <c r="GQ1404" s="21"/>
      <c r="GR1404" s="21"/>
      <c r="GS1404" s="21"/>
      <c r="GT1404" s="21"/>
      <c r="GU1404" s="21"/>
      <c r="GV1404" s="21"/>
      <c r="GW1404" s="21"/>
      <c r="GX1404" s="21"/>
      <c r="GY1404" s="21"/>
      <c r="GZ1404" s="21"/>
      <c r="HA1404" s="21"/>
      <c r="HB1404" s="21"/>
      <c r="HC1404" s="21"/>
      <c r="HD1404" s="21"/>
      <c r="HE1404" s="21"/>
      <c r="HF1404" s="21"/>
      <c r="HG1404" s="21"/>
      <c r="HH1404" s="21"/>
      <c r="HI1404" s="21"/>
      <c r="HJ1404" s="21"/>
      <c r="HK1404" s="21"/>
      <c r="HL1404" s="21"/>
      <c r="HM1404" s="21"/>
      <c r="HN1404" s="21"/>
      <c r="HO1404" s="21"/>
      <c r="HP1404" s="21"/>
      <c r="HQ1404" s="21"/>
      <c r="HR1404" s="21"/>
      <c r="HS1404" s="21"/>
      <c r="HT1404" s="21"/>
      <c r="HU1404" s="21"/>
      <c r="HV1404" s="21"/>
      <c r="HW1404" s="21"/>
      <c r="HX1404" s="21"/>
      <c r="HY1404" s="21"/>
      <c r="HZ1404" s="21"/>
      <c r="IA1404" s="21"/>
      <c r="IB1404" s="21"/>
      <c r="IC1404" s="21"/>
      <c r="ID1404" s="21"/>
      <c r="IE1404" s="21"/>
      <c r="IF1404" s="21"/>
      <c r="IG1404" s="21"/>
      <c r="IH1404" s="21"/>
      <c r="II1404" s="21"/>
      <c r="IJ1404" s="21"/>
      <c r="IK1404" s="21"/>
      <c r="IL1404" s="21"/>
      <c r="IM1404" s="21"/>
      <c r="IN1404" s="21"/>
      <c r="IO1404" s="21"/>
      <c r="IP1404" s="21"/>
      <c r="IQ1404" s="21"/>
      <c r="IR1404" s="21"/>
      <c r="IS1404" s="21"/>
      <c r="IT1404" s="21"/>
      <c r="IU1404" s="21"/>
      <c r="IV1404" s="21"/>
      <c r="IW1404" s="21"/>
      <c r="IX1404" s="21"/>
      <c r="IY1404" s="21"/>
      <c r="IZ1404" s="21"/>
      <c r="JA1404" s="21"/>
      <c r="JB1404" s="21"/>
      <c r="JC1404" s="21"/>
      <c r="JD1404" s="21"/>
      <c r="JE1404" s="21"/>
      <c r="JF1404" s="21"/>
      <c r="JG1404" s="28"/>
      <c r="JH1404" s="21"/>
      <c r="JI1404" s="21"/>
      <c r="JJ1404" s="21"/>
      <c r="JK1404" s="21"/>
      <c r="JL1404" s="21"/>
      <c r="JM1404" s="21"/>
      <c r="JN1404" s="21"/>
      <c r="JO1404" s="21"/>
      <c r="JP1404" s="21"/>
      <c r="JQ1404" s="21"/>
      <c r="JR1404" s="21"/>
      <c r="JS1404" s="21"/>
      <c r="JT1404" s="21"/>
      <c r="JU1404" s="21"/>
      <c r="JV1404" s="21"/>
      <c r="JW1404" s="21"/>
      <c r="JX1404" s="21"/>
      <c r="JY1404" s="21"/>
      <c r="JZ1404" s="21"/>
      <c r="KA1404" s="21"/>
      <c r="KB1404" s="28"/>
    </row>
    <row r="1405" spans="2:288" ht="15" customHeight="1" x14ac:dyDescent="0.25">
      <c r="B1405" s="1590" t="s">
        <v>1925</v>
      </c>
      <c r="C1405" s="1588" t="str">
        <v/>
      </c>
      <c r="D1405" s="1588" t="str">
        <v/>
      </c>
      <c r="E1405" s="1588" t="str">
        <v/>
      </c>
      <c r="F1405" s="1588" t="str">
        <v/>
      </c>
      <c r="G1405" s="1588" t="str">
        <v/>
      </c>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8"/>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8"/>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1"/>
      <c r="GK1405" s="21"/>
      <c r="GL1405" s="21"/>
      <c r="GM1405" s="21"/>
      <c r="GN1405" s="21"/>
      <c r="GO1405" s="21"/>
      <c r="GP1405" s="21"/>
      <c r="GQ1405" s="21"/>
      <c r="GR1405" s="21"/>
      <c r="GS1405" s="21"/>
      <c r="GT1405" s="21"/>
      <c r="GU1405" s="21"/>
      <c r="GV1405" s="21"/>
      <c r="GW1405" s="21"/>
      <c r="GX1405" s="21"/>
      <c r="GY1405" s="21"/>
      <c r="GZ1405" s="21"/>
      <c r="HA1405" s="21"/>
      <c r="HB1405" s="21"/>
      <c r="HC1405" s="21"/>
      <c r="HD1405" s="21"/>
      <c r="HE1405" s="21"/>
      <c r="HF1405" s="21"/>
      <c r="HG1405" s="21"/>
      <c r="HH1405" s="21"/>
      <c r="HI1405" s="21"/>
      <c r="HJ1405" s="21"/>
      <c r="HK1405" s="21"/>
      <c r="HL1405" s="21"/>
      <c r="HM1405" s="21"/>
      <c r="HN1405" s="21"/>
      <c r="HO1405" s="21"/>
      <c r="HP1405" s="21"/>
      <c r="HQ1405" s="21"/>
      <c r="HR1405" s="21"/>
      <c r="HS1405" s="21"/>
      <c r="HT1405" s="21"/>
      <c r="HU1405" s="21"/>
      <c r="HV1405" s="21"/>
      <c r="HW1405" s="21"/>
      <c r="HX1405" s="21"/>
      <c r="HY1405" s="21"/>
      <c r="HZ1405" s="21"/>
      <c r="IA1405" s="21"/>
      <c r="IB1405" s="21"/>
      <c r="IC1405" s="21"/>
      <c r="ID1405" s="21"/>
      <c r="IE1405" s="21"/>
      <c r="IF1405" s="21"/>
      <c r="IG1405" s="21"/>
      <c r="IH1405" s="21"/>
      <c r="II1405" s="21"/>
      <c r="IJ1405" s="21"/>
      <c r="IK1405" s="21"/>
      <c r="IL1405" s="21"/>
      <c r="IM1405" s="21"/>
      <c r="IN1405" s="21"/>
      <c r="IO1405" s="21"/>
      <c r="IP1405" s="21"/>
      <c r="IQ1405" s="21"/>
      <c r="IR1405" s="21"/>
      <c r="IS1405" s="21"/>
      <c r="IT1405" s="21"/>
      <c r="IU1405" s="21"/>
      <c r="IV1405" s="21"/>
      <c r="IW1405" s="21"/>
      <c r="IX1405" s="21"/>
      <c r="IY1405" s="21"/>
      <c r="IZ1405" s="21"/>
      <c r="JA1405" s="21"/>
      <c r="JB1405" s="21"/>
      <c r="JC1405" s="21"/>
      <c r="JD1405" s="21"/>
      <c r="JE1405" s="21"/>
      <c r="JF1405" s="21"/>
      <c r="JG1405" s="28"/>
      <c r="JH1405" s="21"/>
      <c r="JI1405" s="21"/>
      <c r="JJ1405" s="21"/>
      <c r="JK1405" s="21"/>
      <c r="JL1405" s="21"/>
      <c r="JM1405" s="21"/>
      <c r="JN1405" s="21"/>
      <c r="JO1405" s="21"/>
      <c r="JP1405" s="21"/>
      <c r="JQ1405" s="21"/>
      <c r="JR1405" s="21"/>
      <c r="JS1405" s="21"/>
      <c r="JT1405" s="21"/>
      <c r="JU1405" s="21"/>
      <c r="JV1405" s="21"/>
      <c r="JW1405" s="21"/>
      <c r="JX1405" s="21"/>
      <c r="JY1405" s="21"/>
      <c r="JZ1405" s="21"/>
      <c r="KA1405" s="21"/>
      <c r="KB1405" s="28"/>
    </row>
    <row r="1406" spans="2:288" ht="15" customHeight="1" x14ac:dyDescent="0.25">
      <c r="B1406" s="1590" t="s">
        <v>1926</v>
      </c>
      <c r="C1406" s="1588" t="str">
        <v/>
      </c>
      <c r="D1406" s="1588" t="str">
        <v/>
      </c>
      <c r="E1406" s="1588" t="str">
        <v/>
      </c>
      <c r="F1406" s="1588" t="str">
        <v/>
      </c>
      <c r="G1406" s="1588" t="str">
        <v/>
      </c>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8"/>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8"/>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1"/>
      <c r="GK1406" s="21"/>
      <c r="GL1406" s="21"/>
      <c r="GM1406" s="21"/>
      <c r="GN1406" s="21"/>
      <c r="GO1406" s="21"/>
      <c r="GP1406" s="21"/>
      <c r="GQ1406" s="21"/>
      <c r="GR1406" s="21"/>
      <c r="GS1406" s="21"/>
      <c r="GT1406" s="21"/>
      <c r="GU1406" s="21"/>
      <c r="GV1406" s="21"/>
      <c r="GW1406" s="21"/>
      <c r="GX1406" s="21"/>
      <c r="GY1406" s="21"/>
      <c r="GZ1406" s="21"/>
      <c r="HA1406" s="21"/>
      <c r="HB1406" s="21"/>
      <c r="HC1406" s="21"/>
      <c r="HD1406" s="21"/>
      <c r="HE1406" s="21"/>
      <c r="HF1406" s="21"/>
      <c r="HG1406" s="21"/>
      <c r="HH1406" s="21"/>
      <c r="HI1406" s="21"/>
      <c r="HJ1406" s="21"/>
      <c r="HK1406" s="21"/>
      <c r="HL1406" s="21"/>
      <c r="HM1406" s="21"/>
      <c r="HN1406" s="21"/>
      <c r="HO1406" s="21"/>
      <c r="HP1406" s="21"/>
      <c r="HQ1406" s="21"/>
      <c r="HR1406" s="21"/>
      <c r="HS1406" s="21"/>
      <c r="HT1406" s="21"/>
      <c r="HU1406" s="21"/>
      <c r="HV1406" s="21"/>
      <c r="HW1406" s="21"/>
      <c r="HX1406" s="21"/>
      <c r="HY1406" s="21"/>
      <c r="HZ1406" s="21"/>
      <c r="IA1406" s="21"/>
      <c r="IB1406" s="21"/>
      <c r="IC1406" s="21"/>
      <c r="ID1406" s="21"/>
      <c r="IE1406" s="21"/>
      <c r="IF1406" s="21"/>
      <c r="IG1406" s="21"/>
      <c r="IH1406" s="21"/>
      <c r="II1406" s="21"/>
      <c r="IJ1406" s="21"/>
      <c r="IK1406" s="21"/>
      <c r="IL1406" s="21"/>
      <c r="IM1406" s="21"/>
      <c r="IN1406" s="21"/>
      <c r="IO1406" s="21"/>
      <c r="IP1406" s="21"/>
      <c r="IQ1406" s="21"/>
      <c r="IR1406" s="21"/>
      <c r="IS1406" s="21"/>
      <c r="IT1406" s="21"/>
      <c r="IU1406" s="21"/>
      <c r="IV1406" s="21"/>
      <c r="IW1406" s="21"/>
      <c r="IX1406" s="21"/>
      <c r="IY1406" s="21"/>
      <c r="IZ1406" s="21"/>
      <c r="JA1406" s="21"/>
      <c r="JB1406" s="21"/>
      <c r="JC1406" s="21"/>
      <c r="JD1406" s="21"/>
      <c r="JE1406" s="21"/>
      <c r="JF1406" s="21"/>
      <c r="JG1406" s="28"/>
      <c r="JH1406" s="21"/>
      <c r="JI1406" s="21"/>
      <c r="JJ1406" s="21"/>
      <c r="JK1406" s="21"/>
      <c r="JL1406" s="21"/>
      <c r="JM1406" s="21"/>
      <c r="JN1406" s="21"/>
      <c r="JO1406" s="21"/>
      <c r="JP1406" s="21"/>
      <c r="JQ1406" s="21"/>
      <c r="JR1406" s="21"/>
      <c r="JS1406" s="21"/>
      <c r="JT1406" s="21"/>
      <c r="JU1406" s="21"/>
      <c r="JV1406" s="21"/>
      <c r="JW1406" s="21"/>
      <c r="JX1406" s="21"/>
      <c r="JY1406" s="21"/>
      <c r="JZ1406" s="21"/>
      <c r="KA1406" s="21"/>
      <c r="KB1406" s="28"/>
    </row>
    <row r="1407" spans="2:288" ht="15" customHeight="1" x14ac:dyDescent="0.25">
      <c r="B1407" s="1590" t="s">
        <v>1927</v>
      </c>
      <c r="C1407" s="1588" t="str">
        <v/>
      </c>
      <c r="D1407" s="1588" t="str">
        <v/>
      </c>
      <c r="E1407" s="1588" t="str">
        <v/>
      </c>
      <c r="F1407" s="1588" t="str">
        <v/>
      </c>
      <c r="G1407" s="1588" t="str">
        <v/>
      </c>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8"/>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8"/>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1"/>
      <c r="GK1407" s="21"/>
      <c r="GL1407" s="21"/>
      <c r="GM1407" s="21"/>
      <c r="GN1407" s="21"/>
      <c r="GO1407" s="21"/>
      <c r="GP1407" s="21"/>
      <c r="GQ1407" s="21"/>
      <c r="GR1407" s="21"/>
      <c r="GS1407" s="21"/>
      <c r="GT1407" s="21"/>
      <c r="GU1407" s="21"/>
      <c r="GV1407" s="21"/>
      <c r="GW1407" s="21"/>
      <c r="GX1407" s="21"/>
      <c r="GY1407" s="21"/>
      <c r="GZ1407" s="21"/>
      <c r="HA1407" s="21"/>
      <c r="HB1407" s="21"/>
      <c r="HC1407" s="21"/>
      <c r="HD1407" s="21"/>
      <c r="HE1407" s="21"/>
      <c r="HF1407" s="21"/>
      <c r="HG1407" s="21"/>
      <c r="HH1407" s="21"/>
      <c r="HI1407" s="21"/>
      <c r="HJ1407" s="21"/>
      <c r="HK1407" s="21"/>
      <c r="HL1407" s="21"/>
      <c r="HM1407" s="21"/>
      <c r="HN1407" s="21"/>
      <c r="HO1407" s="21"/>
      <c r="HP1407" s="21"/>
      <c r="HQ1407" s="21"/>
      <c r="HR1407" s="21"/>
      <c r="HS1407" s="21"/>
      <c r="HT1407" s="21"/>
      <c r="HU1407" s="21"/>
      <c r="HV1407" s="21"/>
      <c r="HW1407" s="21"/>
      <c r="HX1407" s="21"/>
      <c r="HY1407" s="21"/>
      <c r="HZ1407" s="21"/>
      <c r="IA1407" s="21"/>
      <c r="IB1407" s="21"/>
      <c r="IC1407" s="21"/>
      <c r="ID1407" s="21"/>
      <c r="IE1407" s="21"/>
      <c r="IF1407" s="21"/>
      <c r="IG1407" s="21"/>
      <c r="IH1407" s="21"/>
      <c r="II1407" s="21"/>
      <c r="IJ1407" s="21"/>
      <c r="IK1407" s="21"/>
      <c r="IL1407" s="21"/>
      <c r="IM1407" s="21"/>
      <c r="IN1407" s="21"/>
      <c r="IO1407" s="21"/>
      <c r="IP1407" s="21"/>
      <c r="IQ1407" s="21"/>
      <c r="IR1407" s="21"/>
      <c r="IS1407" s="21"/>
      <c r="IT1407" s="21"/>
      <c r="IU1407" s="21"/>
      <c r="IV1407" s="21"/>
      <c r="IW1407" s="21"/>
      <c r="IX1407" s="21"/>
      <c r="IY1407" s="21"/>
      <c r="IZ1407" s="21"/>
      <c r="JA1407" s="21"/>
      <c r="JB1407" s="21"/>
      <c r="JC1407" s="21"/>
      <c r="JD1407" s="21"/>
      <c r="JE1407" s="21"/>
      <c r="JF1407" s="21"/>
      <c r="JG1407" s="28"/>
      <c r="JH1407" s="21"/>
      <c r="JI1407" s="21"/>
      <c r="JJ1407" s="21"/>
      <c r="JK1407" s="21"/>
      <c r="JL1407" s="21"/>
      <c r="JM1407" s="21"/>
      <c r="JN1407" s="21"/>
      <c r="JO1407" s="21"/>
      <c r="JP1407" s="21"/>
      <c r="JQ1407" s="21"/>
      <c r="JR1407" s="21"/>
      <c r="JS1407" s="21"/>
      <c r="JT1407" s="21"/>
      <c r="JU1407" s="21"/>
      <c r="JV1407" s="21"/>
      <c r="JW1407" s="21"/>
      <c r="JX1407" s="21"/>
      <c r="JY1407" s="21"/>
      <c r="JZ1407" s="21"/>
      <c r="KA1407" s="21"/>
      <c r="KB1407" s="28"/>
    </row>
    <row r="1408" spans="2:288" ht="15" customHeight="1" x14ac:dyDescent="0.25">
      <c r="B1408" s="1590" t="s">
        <v>1928</v>
      </c>
      <c r="C1408" s="1588" t="str">
        <v/>
      </c>
      <c r="D1408" s="1588" t="str">
        <v/>
      </c>
      <c r="E1408" s="1588" t="str">
        <v/>
      </c>
      <c r="F1408" s="1588" t="str">
        <v/>
      </c>
      <c r="G1408" s="1588" t="str">
        <v/>
      </c>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8"/>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8"/>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1"/>
      <c r="GK1408" s="21"/>
      <c r="GL1408" s="21"/>
      <c r="GM1408" s="21"/>
      <c r="GN1408" s="21"/>
      <c r="GO1408" s="21"/>
      <c r="GP1408" s="21"/>
      <c r="GQ1408" s="21"/>
      <c r="GR1408" s="21"/>
      <c r="GS1408" s="21"/>
      <c r="GT1408" s="21"/>
      <c r="GU1408" s="21"/>
      <c r="GV1408" s="21"/>
      <c r="GW1408" s="21"/>
      <c r="GX1408" s="21"/>
      <c r="GY1408" s="21"/>
      <c r="GZ1408" s="21"/>
      <c r="HA1408" s="21"/>
      <c r="HB1408" s="21"/>
      <c r="HC1408" s="21"/>
      <c r="HD1408" s="21"/>
      <c r="HE1408" s="21"/>
      <c r="HF1408" s="21"/>
      <c r="HG1408" s="21"/>
      <c r="HH1408" s="21"/>
      <c r="HI1408" s="21"/>
      <c r="HJ1408" s="21"/>
      <c r="HK1408" s="21"/>
      <c r="HL1408" s="21"/>
      <c r="HM1408" s="21"/>
      <c r="HN1408" s="21"/>
      <c r="HO1408" s="21"/>
      <c r="HP1408" s="21"/>
      <c r="HQ1408" s="21"/>
      <c r="HR1408" s="21"/>
      <c r="HS1408" s="21"/>
      <c r="HT1408" s="21"/>
      <c r="HU1408" s="21"/>
      <c r="HV1408" s="21"/>
      <c r="HW1408" s="21"/>
      <c r="HX1408" s="21"/>
      <c r="HY1408" s="21"/>
      <c r="HZ1408" s="21"/>
      <c r="IA1408" s="21"/>
      <c r="IB1408" s="21"/>
      <c r="IC1408" s="21"/>
      <c r="ID1408" s="21"/>
      <c r="IE1408" s="21"/>
      <c r="IF1408" s="21"/>
      <c r="IG1408" s="21"/>
      <c r="IH1408" s="21"/>
      <c r="II1408" s="21"/>
      <c r="IJ1408" s="21"/>
      <c r="IK1408" s="21"/>
      <c r="IL1408" s="21"/>
      <c r="IM1408" s="21"/>
      <c r="IN1408" s="21"/>
      <c r="IO1408" s="21"/>
      <c r="IP1408" s="21"/>
      <c r="IQ1408" s="21"/>
      <c r="IR1408" s="21"/>
      <c r="IS1408" s="21"/>
      <c r="IT1408" s="21"/>
      <c r="IU1408" s="21"/>
      <c r="IV1408" s="21"/>
      <c r="IW1408" s="21"/>
      <c r="IX1408" s="21"/>
      <c r="IY1408" s="21"/>
      <c r="IZ1408" s="21"/>
      <c r="JA1408" s="21"/>
      <c r="JB1408" s="21"/>
      <c r="JC1408" s="21"/>
      <c r="JD1408" s="21"/>
      <c r="JE1408" s="21"/>
      <c r="JF1408" s="21"/>
      <c r="JG1408" s="28"/>
      <c r="JH1408" s="21"/>
      <c r="JI1408" s="21"/>
      <c r="JJ1408" s="21"/>
      <c r="JK1408" s="21"/>
      <c r="JL1408" s="21"/>
      <c r="JM1408" s="21"/>
      <c r="JN1408" s="21"/>
      <c r="JO1408" s="21"/>
      <c r="JP1408" s="21"/>
      <c r="JQ1408" s="21"/>
      <c r="JR1408" s="21"/>
      <c r="JS1408" s="21"/>
      <c r="JT1408" s="21"/>
      <c r="JU1408" s="21"/>
      <c r="JV1408" s="21"/>
      <c r="JW1408" s="21"/>
      <c r="JX1408" s="21"/>
      <c r="JY1408" s="21"/>
      <c r="JZ1408" s="21"/>
      <c r="KA1408" s="21"/>
      <c r="KB1408" s="28"/>
    </row>
    <row r="1409" spans="2:288" ht="15" customHeight="1" x14ac:dyDescent="0.25">
      <c r="B1409" s="1590" t="s">
        <v>1929</v>
      </c>
      <c r="C1409" s="1588" t="str">
        <v/>
      </c>
      <c r="D1409" s="1588" t="str">
        <v/>
      </c>
      <c r="E1409" s="1588" t="str">
        <v/>
      </c>
      <c r="F1409" s="1588" t="str">
        <v/>
      </c>
      <c r="G1409" s="1588" t="str">
        <v/>
      </c>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8"/>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8"/>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1"/>
      <c r="GK1409" s="21"/>
      <c r="GL1409" s="21"/>
      <c r="GM1409" s="21"/>
      <c r="GN1409" s="21"/>
      <c r="GO1409" s="21"/>
      <c r="GP1409" s="21"/>
      <c r="GQ1409" s="21"/>
      <c r="GR1409" s="21"/>
      <c r="GS1409" s="21"/>
      <c r="GT1409" s="21"/>
      <c r="GU1409" s="21"/>
      <c r="GV1409" s="21"/>
      <c r="GW1409" s="21"/>
      <c r="GX1409" s="21"/>
      <c r="GY1409" s="21"/>
      <c r="GZ1409" s="21"/>
      <c r="HA1409" s="21"/>
      <c r="HB1409" s="21"/>
      <c r="HC1409" s="21"/>
      <c r="HD1409" s="21"/>
      <c r="HE1409" s="21"/>
      <c r="HF1409" s="21"/>
      <c r="HG1409" s="21"/>
      <c r="HH1409" s="21"/>
      <c r="HI1409" s="21"/>
      <c r="HJ1409" s="21"/>
      <c r="HK1409" s="21"/>
      <c r="HL1409" s="21"/>
      <c r="HM1409" s="21"/>
      <c r="HN1409" s="21"/>
      <c r="HO1409" s="21"/>
      <c r="HP1409" s="21"/>
      <c r="HQ1409" s="21"/>
      <c r="HR1409" s="21"/>
      <c r="HS1409" s="21"/>
      <c r="HT1409" s="21"/>
      <c r="HU1409" s="21"/>
      <c r="HV1409" s="21"/>
      <c r="HW1409" s="21"/>
      <c r="HX1409" s="21"/>
      <c r="HY1409" s="21"/>
      <c r="HZ1409" s="21"/>
      <c r="IA1409" s="21"/>
      <c r="IB1409" s="21"/>
      <c r="IC1409" s="21"/>
      <c r="ID1409" s="21"/>
      <c r="IE1409" s="21"/>
      <c r="IF1409" s="21"/>
      <c r="IG1409" s="21"/>
      <c r="IH1409" s="21"/>
      <c r="II1409" s="21"/>
      <c r="IJ1409" s="21"/>
      <c r="IK1409" s="21"/>
      <c r="IL1409" s="21"/>
      <c r="IM1409" s="21"/>
      <c r="IN1409" s="21"/>
      <c r="IO1409" s="21"/>
      <c r="IP1409" s="21"/>
      <c r="IQ1409" s="21"/>
      <c r="IR1409" s="21"/>
      <c r="IS1409" s="21"/>
      <c r="IT1409" s="21"/>
      <c r="IU1409" s="21"/>
      <c r="IV1409" s="21"/>
      <c r="IW1409" s="21"/>
      <c r="IX1409" s="21"/>
      <c r="IY1409" s="21"/>
      <c r="IZ1409" s="21"/>
      <c r="JA1409" s="21"/>
      <c r="JB1409" s="21"/>
      <c r="JC1409" s="21"/>
      <c r="JD1409" s="21"/>
      <c r="JE1409" s="21"/>
      <c r="JF1409" s="21"/>
      <c r="JG1409" s="28"/>
      <c r="JH1409" s="21"/>
      <c r="JI1409" s="21"/>
      <c r="JJ1409" s="21"/>
      <c r="JK1409" s="21"/>
      <c r="JL1409" s="21"/>
      <c r="JM1409" s="21"/>
      <c r="JN1409" s="21"/>
      <c r="JO1409" s="21"/>
      <c r="JP1409" s="21"/>
      <c r="JQ1409" s="21"/>
      <c r="JR1409" s="21"/>
      <c r="JS1409" s="21"/>
      <c r="JT1409" s="21"/>
      <c r="JU1409" s="21"/>
      <c r="JV1409" s="21"/>
      <c r="JW1409" s="21"/>
      <c r="JX1409" s="21"/>
      <c r="JY1409" s="21"/>
      <c r="JZ1409" s="21"/>
      <c r="KA1409" s="21"/>
      <c r="KB1409" s="28"/>
    </row>
    <row r="1410" spans="2:288" ht="15" customHeight="1" x14ac:dyDescent="0.25">
      <c r="B1410" s="1590" t="s">
        <v>1930</v>
      </c>
      <c r="C1410" s="1588" t="str">
        <v/>
      </c>
      <c r="D1410" s="1588" t="str">
        <v/>
      </c>
      <c r="E1410" s="1588" t="str">
        <v/>
      </c>
      <c r="F1410" s="1588" t="str">
        <v/>
      </c>
      <c r="G1410" s="1588" t="str">
        <v/>
      </c>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8"/>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8"/>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c r="GI1410" s="21"/>
      <c r="GJ1410" s="21"/>
      <c r="GK1410" s="21"/>
      <c r="GL1410" s="21"/>
      <c r="GM1410" s="21"/>
      <c r="GN1410" s="21"/>
      <c r="GO1410" s="21"/>
      <c r="GP1410" s="21"/>
      <c r="GQ1410" s="21"/>
      <c r="GR1410" s="21"/>
      <c r="GS1410" s="21"/>
      <c r="GT1410" s="21"/>
      <c r="GU1410" s="21"/>
      <c r="GV1410" s="21"/>
      <c r="GW1410" s="21"/>
      <c r="GX1410" s="21"/>
      <c r="GY1410" s="21"/>
      <c r="GZ1410" s="21"/>
      <c r="HA1410" s="21"/>
      <c r="HB1410" s="21"/>
      <c r="HC1410" s="21"/>
      <c r="HD1410" s="21"/>
      <c r="HE1410" s="21"/>
      <c r="HF1410" s="21"/>
      <c r="HG1410" s="21"/>
      <c r="HH1410" s="21"/>
      <c r="HI1410" s="21"/>
      <c r="HJ1410" s="21"/>
      <c r="HK1410" s="21"/>
      <c r="HL1410" s="21"/>
      <c r="HM1410" s="21"/>
      <c r="HN1410" s="21"/>
      <c r="HO1410" s="21"/>
      <c r="HP1410" s="21"/>
      <c r="HQ1410" s="21"/>
      <c r="HR1410" s="21"/>
      <c r="HS1410" s="21"/>
      <c r="HT1410" s="21"/>
      <c r="HU1410" s="21"/>
      <c r="HV1410" s="21"/>
      <c r="HW1410" s="21"/>
      <c r="HX1410" s="21"/>
      <c r="HY1410" s="21"/>
      <c r="HZ1410" s="21"/>
      <c r="IA1410" s="21"/>
      <c r="IB1410" s="21"/>
      <c r="IC1410" s="21"/>
      <c r="ID1410" s="21"/>
      <c r="IE1410" s="21"/>
      <c r="IF1410" s="21"/>
      <c r="IG1410" s="21"/>
      <c r="IH1410" s="21"/>
      <c r="II1410" s="21"/>
      <c r="IJ1410" s="21"/>
      <c r="IK1410" s="21"/>
      <c r="IL1410" s="21"/>
      <c r="IM1410" s="21"/>
      <c r="IN1410" s="21"/>
      <c r="IO1410" s="21"/>
      <c r="IP1410" s="21"/>
      <c r="IQ1410" s="21"/>
      <c r="IR1410" s="21"/>
      <c r="IS1410" s="21"/>
      <c r="IT1410" s="21"/>
      <c r="IU1410" s="21"/>
      <c r="IV1410" s="21"/>
      <c r="IW1410" s="21"/>
      <c r="IX1410" s="21"/>
      <c r="IY1410" s="21"/>
      <c r="IZ1410" s="21"/>
      <c r="JA1410" s="21"/>
      <c r="JB1410" s="21"/>
      <c r="JC1410" s="21"/>
      <c r="JD1410" s="21"/>
      <c r="JE1410" s="21"/>
      <c r="JF1410" s="21"/>
      <c r="JG1410" s="28"/>
      <c r="JH1410" s="21"/>
      <c r="JI1410" s="21"/>
      <c r="JJ1410" s="21"/>
      <c r="JK1410" s="21"/>
      <c r="JL1410" s="21"/>
      <c r="JM1410" s="21"/>
      <c r="JN1410" s="21"/>
      <c r="JO1410" s="21"/>
      <c r="JP1410" s="21"/>
      <c r="JQ1410" s="21"/>
      <c r="JR1410" s="21"/>
      <c r="JS1410" s="21"/>
      <c r="JT1410" s="21"/>
      <c r="JU1410" s="21"/>
      <c r="JV1410" s="21"/>
      <c r="JW1410" s="21"/>
      <c r="JX1410" s="21"/>
      <c r="JY1410" s="21"/>
      <c r="JZ1410" s="21"/>
      <c r="KA1410" s="21"/>
      <c r="KB1410" s="28"/>
    </row>
    <row r="1411" spans="2:288" ht="15" customHeight="1" x14ac:dyDescent="0.25">
      <c r="B1411" s="1590" t="s">
        <v>1931</v>
      </c>
      <c r="C1411" s="1588" t="str">
        <v/>
      </c>
      <c r="D1411" s="1588" t="str">
        <v/>
      </c>
      <c r="E1411" s="1588" t="str">
        <v/>
      </c>
      <c r="F1411" s="1588" t="str">
        <v/>
      </c>
      <c r="G1411" s="1588" t="str">
        <v/>
      </c>
      <c r="H1411" s="21"/>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8"/>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8"/>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1"/>
      <c r="GK1411" s="21"/>
      <c r="GL1411" s="21"/>
      <c r="GM1411" s="21"/>
      <c r="GN1411" s="21"/>
      <c r="GO1411" s="21"/>
      <c r="GP1411" s="21"/>
      <c r="GQ1411" s="21"/>
      <c r="GR1411" s="21"/>
      <c r="GS1411" s="21"/>
      <c r="GT1411" s="21"/>
      <c r="GU1411" s="21"/>
      <c r="GV1411" s="21"/>
      <c r="GW1411" s="21"/>
      <c r="GX1411" s="21"/>
      <c r="GY1411" s="21"/>
      <c r="GZ1411" s="21"/>
      <c r="HA1411" s="21"/>
      <c r="HB1411" s="21"/>
      <c r="HC1411" s="21"/>
      <c r="HD1411" s="21"/>
      <c r="HE1411" s="21"/>
      <c r="HF1411" s="21"/>
      <c r="HG1411" s="21"/>
      <c r="HH1411" s="21"/>
      <c r="HI1411" s="21"/>
      <c r="HJ1411" s="21"/>
      <c r="HK1411" s="21"/>
      <c r="HL1411" s="21"/>
      <c r="HM1411" s="21"/>
      <c r="HN1411" s="21"/>
      <c r="HO1411" s="21"/>
      <c r="HP1411" s="21"/>
      <c r="HQ1411" s="21"/>
      <c r="HR1411" s="21"/>
      <c r="HS1411" s="21"/>
      <c r="HT1411" s="21"/>
      <c r="HU1411" s="21"/>
      <c r="HV1411" s="21"/>
      <c r="HW1411" s="21"/>
      <c r="HX1411" s="21"/>
      <c r="HY1411" s="21"/>
      <c r="HZ1411" s="21"/>
      <c r="IA1411" s="21"/>
      <c r="IB1411" s="21"/>
      <c r="IC1411" s="21"/>
      <c r="ID1411" s="21"/>
      <c r="IE1411" s="21"/>
      <c r="IF1411" s="21"/>
      <c r="IG1411" s="21"/>
      <c r="IH1411" s="21"/>
      <c r="II1411" s="21"/>
      <c r="IJ1411" s="21"/>
      <c r="IK1411" s="21"/>
      <c r="IL1411" s="21"/>
      <c r="IM1411" s="21"/>
      <c r="IN1411" s="21"/>
      <c r="IO1411" s="21"/>
      <c r="IP1411" s="21"/>
      <c r="IQ1411" s="21"/>
      <c r="IR1411" s="21"/>
      <c r="IS1411" s="21"/>
      <c r="IT1411" s="21"/>
      <c r="IU1411" s="21"/>
      <c r="IV1411" s="21"/>
      <c r="IW1411" s="21"/>
      <c r="IX1411" s="21"/>
      <c r="IY1411" s="21"/>
      <c r="IZ1411" s="21"/>
      <c r="JA1411" s="21"/>
      <c r="JB1411" s="21"/>
      <c r="JC1411" s="21"/>
      <c r="JD1411" s="21"/>
      <c r="JE1411" s="21"/>
      <c r="JF1411" s="21"/>
      <c r="JG1411" s="28"/>
      <c r="JH1411" s="21"/>
      <c r="JI1411" s="21"/>
      <c r="JJ1411" s="21"/>
      <c r="JK1411" s="21"/>
      <c r="JL1411" s="21"/>
      <c r="JM1411" s="21"/>
      <c r="JN1411" s="21"/>
      <c r="JO1411" s="21"/>
      <c r="JP1411" s="21"/>
      <c r="JQ1411" s="21"/>
      <c r="JR1411" s="21"/>
      <c r="JS1411" s="21"/>
      <c r="JT1411" s="21"/>
      <c r="JU1411" s="21"/>
      <c r="JV1411" s="21"/>
      <c r="JW1411" s="21"/>
      <c r="JX1411" s="21"/>
      <c r="JY1411" s="21"/>
      <c r="JZ1411" s="21"/>
      <c r="KA1411" s="21"/>
      <c r="KB1411" s="28"/>
    </row>
    <row r="1412" spans="2:288" ht="15" customHeight="1" x14ac:dyDescent="0.25">
      <c r="B1412" s="1590" t="s">
        <v>1932</v>
      </c>
      <c r="C1412" s="1588" t="str">
        <v/>
      </c>
      <c r="D1412" s="1588" t="str">
        <v/>
      </c>
      <c r="E1412" s="1588" t="str">
        <v/>
      </c>
      <c r="F1412" s="1588" t="str">
        <v/>
      </c>
      <c r="G1412" s="1588" t="str">
        <v/>
      </c>
      <c r="H1412" s="21"/>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8"/>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8"/>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1"/>
      <c r="GK1412" s="21"/>
      <c r="GL1412" s="21"/>
      <c r="GM1412" s="21"/>
      <c r="GN1412" s="21"/>
      <c r="GO1412" s="21"/>
      <c r="GP1412" s="21"/>
      <c r="GQ1412" s="21"/>
      <c r="GR1412" s="21"/>
      <c r="GS1412" s="21"/>
      <c r="GT1412" s="21"/>
      <c r="GU1412" s="21"/>
      <c r="GV1412" s="21"/>
      <c r="GW1412" s="21"/>
      <c r="GX1412" s="21"/>
      <c r="GY1412" s="21"/>
      <c r="GZ1412" s="21"/>
      <c r="HA1412" s="21"/>
      <c r="HB1412" s="21"/>
      <c r="HC1412" s="21"/>
      <c r="HD1412" s="21"/>
      <c r="HE1412" s="21"/>
      <c r="HF1412" s="21"/>
      <c r="HG1412" s="21"/>
      <c r="HH1412" s="21"/>
      <c r="HI1412" s="21"/>
      <c r="HJ1412" s="21"/>
      <c r="HK1412" s="21"/>
      <c r="HL1412" s="21"/>
      <c r="HM1412" s="21"/>
      <c r="HN1412" s="21"/>
      <c r="HO1412" s="21"/>
      <c r="HP1412" s="21"/>
      <c r="HQ1412" s="21"/>
      <c r="HR1412" s="21"/>
      <c r="HS1412" s="21"/>
      <c r="HT1412" s="21"/>
      <c r="HU1412" s="21"/>
      <c r="HV1412" s="21"/>
      <c r="HW1412" s="21"/>
      <c r="HX1412" s="21"/>
      <c r="HY1412" s="21"/>
      <c r="HZ1412" s="21"/>
      <c r="IA1412" s="21"/>
      <c r="IB1412" s="21"/>
      <c r="IC1412" s="21"/>
      <c r="ID1412" s="21"/>
      <c r="IE1412" s="21"/>
      <c r="IF1412" s="21"/>
      <c r="IG1412" s="21"/>
      <c r="IH1412" s="21"/>
      <c r="II1412" s="21"/>
      <c r="IJ1412" s="21"/>
      <c r="IK1412" s="21"/>
      <c r="IL1412" s="21"/>
      <c r="IM1412" s="21"/>
      <c r="IN1412" s="21"/>
      <c r="IO1412" s="21"/>
      <c r="IP1412" s="21"/>
      <c r="IQ1412" s="21"/>
      <c r="IR1412" s="21"/>
      <c r="IS1412" s="21"/>
      <c r="IT1412" s="21"/>
      <c r="IU1412" s="21"/>
      <c r="IV1412" s="21"/>
      <c r="IW1412" s="21"/>
      <c r="IX1412" s="21"/>
      <c r="IY1412" s="21"/>
      <c r="IZ1412" s="21"/>
      <c r="JA1412" s="21"/>
      <c r="JB1412" s="21"/>
      <c r="JC1412" s="21"/>
      <c r="JD1412" s="21"/>
      <c r="JE1412" s="21"/>
      <c r="JF1412" s="21"/>
      <c r="JG1412" s="28"/>
      <c r="JH1412" s="21"/>
      <c r="JI1412" s="21"/>
      <c r="JJ1412" s="21"/>
      <c r="JK1412" s="21"/>
      <c r="JL1412" s="21"/>
      <c r="JM1412" s="21"/>
      <c r="JN1412" s="21"/>
      <c r="JO1412" s="21"/>
      <c r="JP1412" s="21"/>
      <c r="JQ1412" s="21"/>
      <c r="JR1412" s="21"/>
      <c r="JS1412" s="21"/>
      <c r="JT1412" s="21"/>
      <c r="JU1412" s="21"/>
      <c r="JV1412" s="21"/>
      <c r="JW1412" s="21"/>
      <c r="JX1412" s="21"/>
      <c r="JY1412" s="21"/>
      <c r="JZ1412" s="21"/>
      <c r="KA1412" s="21"/>
      <c r="KB1412" s="28"/>
    </row>
    <row r="1413" spans="2:288" ht="15" customHeight="1" x14ac:dyDescent="0.25">
      <c r="B1413" s="1590" t="s">
        <v>1933</v>
      </c>
      <c r="C1413" s="1588" t="str">
        <v/>
      </c>
      <c r="D1413" s="1588" t="str">
        <v/>
      </c>
      <c r="E1413" s="1588" t="str">
        <v/>
      </c>
      <c r="F1413" s="1588" t="str">
        <v/>
      </c>
      <c r="G1413" s="1588" t="str">
        <v/>
      </c>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8"/>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8"/>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1"/>
      <c r="GK1413" s="21"/>
      <c r="GL1413" s="21"/>
      <c r="GM1413" s="21"/>
      <c r="GN1413" s="21"/>
      <c r="GO1413" s="21"/>
      <c r="GP1413" s="21"/>
      <c r="GQ1413" s="21"/>
      <c r="GR1413" s="21"/>
      <c r="GS1413" s="21"/>
      <c r="GT1413" s="21"/>
      <c r="GU1413" s="21"/>
      <c r="GV1413" s="21"/>
      <c r="GW1413" s="21"/>
      <c r="GX1413" s="21"/>
      <c r="GY1413" s="21"/>
      <c r="GZ1413" s="21"/>
      <c r="HA1413" s="21"/>
      <c r="HB1413" s="21"/>
      <c r="HC1413" s="21"/>
      <c r="HD1413" s="21"/>
      <c r="HE1413" s="21"/>
      <c r="HF1413" s="21"/>
      <c r="HG1413" s="21"/>
      <c r="HH1413" s="21"/>
      <c r="HI1413" s="21"/>
      <c r="HJ1413" s="21"/>
      <c r="HK1413" s="21"/>
      <c r="HL1413" s="21"/>
      <c r="HM1413" s="21"/>
      <c r="HN1413" s="21"/>
      <c r="HO1413" s="21"/>
      <c r="HP1413" s="21"/>
      <c r="HQ1413" s="21"/>
      <c r="HR1413" s="21"/>
      <c r="HS1413" s="21"/>
      <c r="HT1413" s="21"/>
      <c r="HU1413" s="21"/>
      <c r="HV1413" s="21"/>
      <c r="HW1413" s="21"/>
      <c r="HX1413" s="21"/>
      <c r="HY1413" s="21"/>
      <c r="HZ1413" s="21"/>
      <c r="IA1413" s="21"/>
      <c r="IB1413" s="21"/>
      <c r="IC1413" s="21"/>
      <c r="ID1413" s="21"/>
      <c r="IE1413" s="21"/>
      <c r="IF1413" s="21"/>
      <c r="IG1413" s="21"/>
      <c r="IH1413" s="21"/>
      <c r="II1413" s="21"/>
      <c r="IJ1413" s="21"/>
      <c r="IK1413" s="21"/>
      <c r="IL1413" s="21"/>
      <c r="IM1413" s="21"/>
      <c r="IN1413" s="21"/>
      <c r="IO1413" s="21"/>
      <c r="IP1413" s="21"/>
      <c r="IQ1413" s="21"/>
      <c r="IR1413" s="21"/>
      <c r="IS1413" s="21"/>
      <c r="IT1413" s="21"/>
      <c r="IU1413" s="21"/>
      <c r="IV1413" s="21"/>
      <c r="IW1413" s="21"/>
      <c r="IX1413" s="21"/>
      <c r="IY1413" s="21"/>
      <c r="IZ1413" s="21"/>
      <c r="JA1413" s="21"/>
      <c r="JB1413" s="21"/>
      <c r="JC1413" s="21"/>
      <c r="JD1413" s="21"/>
      <c r="JE1413" s="21"/>
      <c r="JF1413" s="21"/>
      <c r="JG1413" s="28"/>
      <c r="JH1413" s="21"/>
      <c r="JI1413" s="21"/>
      <c r="JJ1413" s="21"/>
      <c r="JK1413" s="21"/>
      <c r="JL1413" s="21"/>
      <c r="JM1413" s="21"/>
      <c r="JN1413" s="21"/>
      <c r="JO1413" s="21"/>
      <c r="JP1413" s="21"/>
      <c r="JQ1413" s="21"/>
      <c r="JR1413" s="21"/>
      <c r="JS1413" s="21"/>
      <c r="JT1413" s="21"/>
      <c r="JU1413" s="21"/>
      <c r="JV1413" s="21"/>
      <c r="JW1413" s="21"/>
      <c r="JX1413" s="21"/>
      <c r="JY1413" s="21"/>
      <c r="JZ1413" s="21"/>
      <c r="KA1413" s="21"/>
      <c r="KB1413" s="28"/>
    </row>
    <row r="1414" spans="2:288" ht="15" customHeight="1" x14ac:dyDescent="0.25">
      <c r="B1414" s="1590" t="s">
        <v>1934</v>
      </c>
      <c r="C1414" s="1588" t="str">
        <v/>
      </c>
      <c r="D1414" s="1588" t="str">
        <v/>
      </c>
      <c r="E1414" s="1588" t="str">
        <v/>
      </c>
      <c r="F1414" s="1588" t="str">
        <v/>
      </c>
      <c r="G1414" s="1588" t="str">
        <v/>
      </c>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8"/>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8"/>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1"/>
      <c r="GK1414" s="21"/>
      <c r="GL1414" s="21"/>
      <c r="GM1414" s="21"/>
      <c r="GN1414" s="21"/>
      <c r="GO1414" s="21"/>
      <c r="GP1414" s="21"/>
      <c r="GQ1414" s="21"/>
      <c r="GR1414" s="21"/>
      <c r="GS1414" s="21"/>
      <c r="GT1414" s="21"/>
      <c r="GU1414" s="21"/>
      <c r="GV1414" s="21"/>
      <c r="GW1414" s="21"/>
      <c r="GX1414" s="21"/>
      <c r="GY1414" s="21"/>
      <c r="GZ1414" s="21"/>
      <c r="HA1414" s="21"/>
      <c r="HB1414" s="21"/>
      <c r="HC1414" s="21"/>
      <c r="HD1414" s="21"/>
      <c r="HE1414" s="21"/>
      <c r="HF1414" s="21"/>
      <c r="HG1414" s="21"/>
      <c r="HH1414" s="21"/>
      <c r="HI1414" s="21"/>
      <c r="HJ1414" s="21"/>
      <c r="HK1414" s="21"/>
      <c r="HL1414" s="21"/>
      <c r="HM1414" s="21"/>
      <c r="HN1414" s="21"/>
      <c r="HO1414" s="21"/>
      <c r="HP1414" s="21"/>
      <c r="HQ1414" s="21"/>
      <c r="HR1414" s="21"/>
      <c r="HS1414" s="21"/>
      <c r="HT1414" s="21"/>
      <c r="HU1414" s="21"/>
      <c r="HV1414" s="21"/>
      <c r="HW1414" s="21"/>
      <c r="HX1414" s="21"/>
      <c r="HY1414" s="21"/>
      <c r="HZ1414" s="21"/>
      <c r="IA1414" s="21"/>
      <c r="IB1414" s="21"/>
      <c r="IC1414" s="21"/>
      <c r="ID1414" s="21"/>
      <c r="IE1414" s="21"/>
      <c r="IF1414" s="21"/>
      <c r="IG1414" s="21"/>
      <c r="IH1414" s="21"/>
      <c r="II1414" s="21"/>
      <c r="IJ1414" s="21"/>
      <c r="IK1414" s="21"/>
      <c r="IL1414" s="21"/>
      <c r="IM1414" s="21"/>
      <c r="IN1414" s="21"/>
      <c r="IO1414" s="21"/>
      <c r="IP1414" s="21"/>
      <c r="IQ1414" s="21"/>
      <c r="IR1414" s="21"/>
      <c r="IS1414" s="21"/>
      <c r="IT1414" s="21"/>
      <c r="IU1414" s="21"/>
      <c r="IV1414" s="21"/>
      <c r="IW1414" s="21"/>
      <c r="IX1414" s="21"/>
      <c r="IY1414" s="21"/>
      <c r="IZ1414" s="21"/>
      <c r="JA1414" s="21"/>
      <c r="JB1414" s="21"/>
      <c r="JC1414" s="21"/>
      <c r="JD1414" s="21"/>
      <c r="JE1414" s="21"/>
      <c r="JF1414" s="21"/>
      <c r="JG1414" s="28"/>
      <c r="JH1414" s="21"/>
      <c r="JI1414" s="21"/>
      <c r="JJ1414" s="21"/>
      <c r="JK1414" s="21"/>
      <c r="JL1414" s="21"/>
      <c r="JM1414" s="21"/>
      <c r="JN1414" s="21"/>
      <c r="JO1414" s="21"/>
      <c r="JP1414" s="21"/>
      <c r="JQ1414" s="21"/>
      <c r="JR1414" s="21"/>
      <c r="JS1414" s="21"/>
      <c r="JT1414" s="21"/>
      <c r="JU1414" s="21"/>
      <c r="JV1414" s="21"/>
      <c r="JW1414" s="21"/>
      <c r="JX1414" s="21"/>
      <c r="JY1414" s="21"/>
      <c r="JZ1414" s="21"/>
      <c r="KA1414" s="21"/>
      <c r="KB1414" s="28"/>
    </row>
    <row r="1415" spans="2:288" ht="15" customHeight="1" x14ac:dyDescent="0.25">
      <c r="B1415" s="1590" t="s">
        <v>1935</v>
      </c>
      <c r="C1415" s="1588" t="str">
        <v/>
      </c>
      <c r="D1415" s="1588" t="str">
        <v/>
      </c>
      <c r="E1415" s="1588" t="str">
        <v/>
      </c>
      <c r="F1415" s="1588" t="str">
        <v/>
      </c>
      <c r="G1415" s="1588" t="str">
        <v/>
      </c>
      <c r="H1415" s="21"/>
      <c r="I1415" s="21"/>
      <c r="J1415" s="21"/>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8"/>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8"/>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c r="GI1415" s="21"/>
      <c r="GJ1415" s="21"/>
      <c r="GK1415" s="21"/>
      <c r="GL1415" s="21"/>
      <c r="GM1415" s="21"/>
      <c r="GN1415" s="21"/>
      <c r="GO1415" s="21"/>
      <c r="GP1415" s="21"/>
      <c r="GQ1415" s="21"/>
      <c r="GR1415" s="21"/>
      <c r="GS1415" s="21"/>
      <c r="GT1415" s="21"/>
      <c r="GU1415" s="21"/>
      <c r="GV1415" s="21"/>
      <c r="GW1415" s="21"/>
      <c r="GX1415" s="21"/>
      <c r="GY1415" s="21"/>
      <c r="GZ1415" s="21"/>
      <c r="HA1415" s="21"/>
      <c r="HB1415" s="21"/>
      <c r="HC1415" s="21"/>
      <c r="HD1415" s="21"/>
      <c r="HE1415" s="21"/>
      <c r="HF1415" s="21"/>
      <c r="HG1415" s="21"/>
      <c r="HH1415" s="21"/>
      <c r="HI1415" s="21"/>
      <c r="HJ1415" s="21"/>
      <c r="HK1415" s="21"/>
      <c r="HL1415" s="21"/>
      <c r="HM1415" s="21"/>
      <c r="HN1415" s="21"/>
      <c r="HO1415" s="21"/>
      <c r="HP1415" s="21"/>
      <c r="HQ1415" s="21"/>
      <c r="HR1415" s="21"/>
      <c r="HS1415" s="21"/>
      <c r="HT1415" s="21"/>
      <c r="HU1415" s="21"/>
      <c r="HV1415" s="21"/>
      <c r="HW1415" s="21"/>
      <c r="HX1415" s="21"/>
      <c r="HY1415" s="21"/>
      <c r="HZ1415" s="21"/>
      <c r="IA1415" s="21"/>
      <c r="IB1415" s="21"/>
      <c r="IC1415" s="21"/>
      <c r="ID1415" s="21"/>
      <c r="IE1415" s="21"/>
      <c r="IF1415" s="21"/>
      <c r="IG1415" s="21"/>
      <c r="IH1415" s="21"/>
      <c r="II1415" s="21"/>
      <c r="IJ1415" s="21"/>
      <c r="IK1415" s="21"/>
      <c r="IL1415" s="21"/>
      <c r="IM1415" s="21"/>
      <c r="IN1415" s="21"/>
      <c r="IO1415" s="21"/>
      <c r="IP1415" s="21"/>
      <c r="IQ1415" s="21"/>
      <c r="IR1415" s="21"/>
      <c r="IS1415" s="21"/>
      <c r="IT1415" s="21"/>
      <c r="IU1415" s="21"/>
      <c r="IV1415" s="21"/>
      <c r="IW1415" s="21"/>
      <c r="IX1415" s="21"/>
      <c r="IY1415" s="21"/>
      <c r="IZ1415" s="21"/>
      <c r="JA1415" s="21"/>
      <c r="JB1415" s="21"/>
      <c r="JC1415" s="21"/>
      <c r="JD1415" s="21"/>
      <c r="JE1415" s="21"/>
      <c r="JF1415" s="21"/>
      <c r="JG1415" s="28"/>
      <c r="JH1415" s="21"/>
      <c r="JI1415" s="21"/>
      <c r="JJ1415" s="21"/>
      <c r="JK1415" s="21"/>
      <c r="JL1415" s="21"/>
      <c r="JM1415" s="21"/>
      <c r="JN1415" s="21"/>
      <c r="JO1415" s="21"/>
      <c r="JP1415" s="21"/>
      <c r="JQ1415" s="21"/>
      <c r="JR1415" s="21"/>
      <c r="JS1415" s="21"/>
      <c r="JT1415" s="21"/>
      <c r="JU1415" s="21"/>
      <c r="JV1415" s="21"/>
      <c r="JW1415" s="21"/>
      <c r="JX1415" s="21"/>
      <c r="JY1415" s="21"/>
      <c r="JZ1415" s="21"/>
      <c r="KA1415" s="21"/>
      <c r="KB1415" s="28"/>
    </row>
    <row r="1416" spans="2:288" ht="15" customHeight="1" x14ac:dyDescent="0.25">
      <c r="B1416" s="1590" t="s">
        <v>1936</v>
      </c>
      <c r="C1416" s="1588" t="str">
        <v/>
      </c>
      <c r="D1416" s="1588" t="str">
        <v/>
      </c>
      <c r="E1416" s="1588" t="str">
        <v/>
      </c>
      <c r="F1416" s="1588" t="str">
        <v/>
      </c>
      <c r="G1416" s="1588" t="str">
        <v/>
      </c>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8"/>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8"/>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c r="GI1416" s="21"/>
      <c r="GJ1416" s="21"/>
      <c r="GK1416" s="21"/>
      <c r="GL1416" s="21"/>
      <c r="GM1416" s="21"/>
      <c r="GN1416" s="21"/>
      <c r="GO1416" s="21"/>
      <c r="GP1416" s="21"/>
      <c r="GQ1416" s="21"/>
      <c r="GR1416" s="21"/>
      <c r="GS1416" s="21"/>
      <c r="GT1416" s="21"/>
      <c r="GU1416" s="21"/>
      <c r="GV1416" s="21"/>
      <c r="GW1416" s="21"/>
      <c r="GX1416" s="21"/>
      <c r="GY1416" s="21"/>
      <c r="GZ1416" s="21"/>
      <c r="HA1416" s="21"/>
      <c r="HB1416" s="21"/>
      <c r="HC1416" s="21"/>
      <c r="HD1416" s="21"/>
      <c r="HE1416" s="21"/>
      <c r="HF1416" s="21"/>
      <c r="HG1416" s="21"/>
      <c r="HH1416" s="21"/>
      <c r="HI1416" s="21"/>
      <c r="HJ1416" s="21"/>
      <c r="HK1416" s="21"/>
      <c r="HL1416" s="21"/>
      <c r="HM1416" s="21"/>
      <c r="HN1416" s="21"/>
      <c r="HO1416" s="21"/>
      <c r="HP1416" s="21"/>
      <c r="HQ1416" s="21"/>
      <c r="HR1416" s="21"/>
      <c r="HS1416" s="21"/>
      <c r="HT1416" s="21"/>
      <c r="HU1416" s="21"/>
      <c r="HV1416" s="21"/>
      <c r="HW1416" s="21"/>
      <c r="HX1416" s="21"/>
      <c r="HY1416" s="21"/>
      <c r="HZ1416" s="21"/>
      <c r="IA1416" s="21"/>
      <c r="IB1416" s="21"/>
      <c r="IC1416" s="21"/>
      <c r="ID1416" s="21"/>
      <c r="IE1416" s="21"/>
      <c r="IF1416" s="21"/>
      <c r="IG1416" s="21"/>
      <c r="IH1416" s="21"/>
      <c r="II1416" s="21"/>
      <c r="IJ1416" s="21"/>
      <c r="IK1416" s="21"/>
      <c r="IL1416" s="21"/>
      <c r="IM1416" s="21"/>
      <c r="IN1416" s="21"/>
      <c r="IO1416" s="21"/>
      <c r="IP1416" s="21"/>
      <c r="IQ1416" s="21"/>
      <c r="IR1416" s="21"/>
      <c r="IS1416" s="21"/>
      <c r="IT1416" s="21"/>
      <c r="IU1416" s="21"/>
      <c r="IV1416" s="21"/>
      <c r="IW1416" s="21"/>
      <c r="IX1416" s="21"/>
      <c r="IY1416" s="21"/>
      <c r="IZ1416" s="21"/>
      <c r="JA1416" s="21"/>
      <c r="JB1416" s="21"/>
      <c r="JC1416" s="21"/>
      <c r="JD1416" s="21"/>
      <c r="JE1416" s="21"/>
      <c r="JF1416" s="21"/>
      <c r="JG1416" s="28"/>
      <c r="JH1416" s="21"/>
      <c r="JI1416" s="21"/>
      <c r="JJ1416" s="21"/>
      <c r="JK1416" s="21"/>
      <c r="JL1416" s="21"/>
      <c r="JM1416" s="21"/>
      <c r="JN1416" s="21"/>
      <c r="JO1416" s="21"/>
      <c r="JP1416" s="21"/>
      <c r="JQ1416" s="21"/>
      <c r="JR1416" s="21"/>
      <c r="JS1416" s="21"/>
      <c r="JT1416" s="21"/>
      <c r="JU1416" s="21"/>
      <c r="JV1416" s="21"/>
      <c r="JW1416" s="21"/>
      <c r="JX1416" s="21"/>
      <c r="JY1416" s="21"/>
      <c r="JZ1416" s="21"/>
      <c r="KA1416" s="21"/>
      <c r="KB1416" s="28"/>
    </row>
    <row r="1417" spans="2:288" ht="15" customHeight="1" x14ac:dyDescent="0.25">
      <c r="B1417" s="1590" t="s">
        <v>1937</v>
      </c>
      <c r="C1417" s="1588" t="str">
        <v/>
      </c>
      <c r="D1417" s="1588" t="str">
        <v/>
      </c>
      <c r="E1417" s="1588" t="str">
        <v/>
      </c>
      <c r="F1417" s="1588" t="str">
        <v/>
      </c>
      <c r="G1417" s="1588" t="str">
        <v/>
      </c>
      <c r="H1417" s="989"/>
      <c r="I1417" s="989"/>
      <c r="J1417" s="989"/>
      <c r="K1417" s="989"/>
      <c r="L1417" s="989"/>
      <c r="M1417" s="989"/>
      <c r="N1417" s="989"/>
      <c r="O1417" s="989"/>
      <c r="P1417" s="989"/>
      <c r="Q1417" s="989"/>
      <c r="R1417" s="989"/>
      <c r="S1417" s="989"/>
      <c r="T1417" s="989"/>
      <c r="U1417" s="989"/>
      <c r="V1417" s="989"/>
      <c r="W1417" s="989"/>
      <c r="X1417" s="989"/>
      <c r="Y1417" s="989"/>
      <c r="Z1417" s="989"/>
      <c r="AA1417" s="989"/>
      <c r="AB1417" s="989"/>
      <c r="AC1417" s="989"/>
      <c r="AD1417" s="989"/>
      <c r="AE1417" s="989"/>
      <c r="AF1417" s="989"/>
      <c r="AG1417" s="989"/>
      <c r="AH1417" s="989"/>
      <c r="AI1417" s="989"/>
      <c r="AJ1417" s="989"/>
      <c r="AK1417" s="989"/>
      <c r="AL1417" s="989"/>
      <c r="AM1417" s="989"/>
      <c r="AN1417" s="989"/>
      <c r="AO1417" s="989"/>
      <c r="AP1417" s="989"/>
      <c r="AQ1417" s="989"/>
      <c r="AR1417" s="989"/>
      <c r="AS1417" s="989"/>
      <c r="AT1417" s="989"/>
      <c r="AU1417" s="989"/>
      <c r="AV1417" s="989"/>
      <c r="AW1417" s="989"/>
      <c r="AX1417" s="989"/>
      <c r="AY1417" s="989"/>
      <c r="AZ1417" s="989"/>
      <c r="BA1417" s="989"/>
      <c r="BB1417" s="989"/>
      <c r="BC1417" s="989"/>
      <c r="BD1417" s="989"/>
      <c r="BE1417" s="989"/>
      <c r="BF1417" s="989"/>
      <c r="BG1417" s="989"/>
      <c r="BH1417" s="989"/>
      <c r="BI1417" s="989"/>
      <c r="BJ1417" s="989"/>
      <c r="BK1417" s="989"/>
      <c r="BL1417" s="989"/>
      <c r="BM1417" s="989"/>
      <c r="BN1417" s="989"/>
      <c r="BO1417" s="989"/>
      <c r="BP1417" s="989"/>
      <c r="BQ1417" s="989"/>
      <c r="BR1417" s="989"/>
      <c r="BS1417" s="989"/>
      <c r="BT1417" s="989"/>
      <c r="BU1417" s="989"/>
      <c r="BV1417" s="989"/>
      <c r="BW1417" s="989"/>
      <c r="BX1417" s="989"/>
      <c r="BY1417" s="989"/>
      <c r="BZ1417" s="989"/>
      <c r="CA1417" s="989"/>
      <c r="CB1417" s="989"/>
      <c r="CC1417" s="989"/>
      <c r="CD1417" s="989"/>
      <c r="CE1417" s="989"/>
      <c r="CF1417" s="989"/>
      <c r="CG1417" s="989"/>
      <c r="CH1417" s="989"/>
      <c r="CI1417" s="989"/>
      <c r="CJ1417" s="989"/>
      <c r="CK1417" s="989"/>
      <c r="CL1417" s="989"/>
      <c r="CM1417" s="989"/>
      <c r="CN1417" s="989"/>
      <c r="CO1417" s="989"/>
      <c r="CP1417" s="989"/>
      <c r="CQ1417" s="989"/>
      <c r="CR1417" s="989"/>
      <c r="CS1417" s="989"/>
      <c r="CT1417" s="989"/>
      <c r="CU1417" s="989"/>
      <c r="CV1417" s="989"/>
      <c r="CW1417" s="989"/>
      <c r="CX1417" s="989"/>
      <c r="CY1417" s="989"/>
      <c r="CZ1417" s="989"/>
      <c r="DA1417" s="989"/>
      <c r="DB1417" s="989"/>
      <c r="DC1417" s="989"/>
      <c r="DD1417" s="989"/>
      <c r="DE1417" s="989"/>
      <c r="DF1417" s="989"/>
      <c r="DG1417" s="989"/>
      <c r="DH1417" s="989"/>
      <c r="DI1417" s="989"/>
      <c r="DJ1417" s="989"/>
      <c r="DK1417" s="989"/>
      <c r="DL1417" s="989"/>
      <c r="DM1417" s="989"/>
      <c r="DN1417" s="989"/>
      <c r="DO1417" s="989"/>
      <c r="DP1417" s="989"/>
      <c r="DQ1417" s="989"/>
      <c r="DR1417" s="989"/>
      <c r="DS1417" s="989"/>
      <c r="DT1417" s="989"/>
      <c r="DU1417" s="989"/>
      <c r="DV1417" s="989"/>
      <c r="DW1417" s="989"/>
      <c r="DX1417" s="989"/>
      <c r="DY1417" s="989"/>
      <c r="DZ1417" s="989"/>
      <c r="EA1417" s="989"/>
      <c r="EB1417" s="989"/>
      <c r="EC1417" s="989"/>
      <c r="ED1417" s="989"/>
      <c r="EE1417" s="989"/>
      <c r="EF1417" s="989"/>
      <c r="EG1417" s="989"/>
      <c r="EH1417" s="989"/>
      <c r="EI1417" s="989"/>
      <c r="EJ1417" s="989"/>
      <c r="EK1417" s="989"/>
      <c r="EL1417" s="989"/>
      <c r="EM1417" s="989"/>
      <c r="EN1417" s="989"/>
      <c r="EO1417" s="989"/>
      <c r="EP1417" s="989"/>
      <c r="EQ1417" s="989"/>
      <c r="ER1417" s="989"/>
      <c r="ES1417" s="989"/>
      <c r="ET1417" s="989"/>
      <c r="EU1417" s="989"/>
      <c r="EV1417" s="989"/>
      <c r="EW1417" s="989"/>
      <c r="EX1417" s="989"/>
      <c r="EY1417" s="989"/>
      <c r="EZ1417" s="989"/>
      <c r="FA1417" s="989"/>
      <c r="FB1417" s="989"/>
      <c r="FC1417" s="989"/>
      <c r="FD1417" s="989"/>
      <c r="FE1417" s="989"/>
      <c r="FF1417" s="989"/>
      <c r="FG1417" s="989"/>
      <c r="FH1417" s="989"/>
      <c r="FI1417" s="989"/>
      <c r="FJ1417" s="989"/>
      <c r="FK1417" s="989"/>
      <c r="FL1417" s="989"/>
      <c r="FM1417" s="989"/>
      <c r="FN1417" s="989"/>
      <c r="FO1417" s="989"/>
      <c r="FP1417" s="989"/>
      <c r="FQ1417" s="989"/>
      <c r="FR1417" s="989"/>
      <c r="FS1417" s="989"/>
      <c r="FT1417" s="989"/>
      <c r="FU1417" s="989"/>
      <c r="FV1417" s="989"/>
      <c r="FW1417" s="989"/>
      <c r="FX1417" s="989"/>
      <c r="FY1417" s="989"/>
      <c r="FZ1417" s="989"/>
      <c r="GA1417" s="989"/>
      <c r="GB1417" s="989"/>
      <c r="GC1417" s="989"/>
      <c r="GD1417" s="989"/>
      <c r="GE1417" s="989"/>
      <c r="GF1417" s="989"/>
      <c r="GG1417" s="989"/>
      <c r="GH1417" s="989"/>
      <c r="GI1417" s="989"/>
      <c r="GJ1417" s="989"/>
      <c r="GK1417" s="989"/>
      <c r="GL1417" s="989"/>
      <c r="GM1417" s="989"/>
      <c r="GN1417" s="989"/>
      <c r="GO1417" s="989"/>
      <c r="GP1417" s="989"/>
      <c r="GQ1417" s="989"/>
      <c r="GR1417" s="989"/>
      <c r="GS1417" s="989"/>
      <c r="GT1417" s="989"/>
      <c r="GU1417" s="989"/>
      <c r="GV1417" s="989"/>
      <c r="GW1417" s="989"/>
      <c r="GX1417" s="989"/>
      <c r="GY1417" s="989"/>
      <c r="GZ1417" s="989"/>
      <c r="HA1417" s="989"/>
      <c r="HB1417" s="989"/>
      <c r="HC1417" s="989"/>
      <c r="HD1417" s="989"/>
      <c r="HE1417" s="989"/>
      <c r="HF1417" s="989"/>
      <c r="HG1417" s="989"/>
      <c r="HH1417" s="989"/>
      <c r="HI1417" s="989"/>
      <c r="HJ1417" s="989"/>
      <c r="HK1417" s="989"/>
      <c r="HL1417" s="989"/>
      <c r="HM1417" s="989"/>
      <c r="HN1417" s="989"/>
      <c r="HO1417" s="989"/>
      <c r="HP1417" s="989"/>
      <c r="HQ1417" s="989"/>
      <c r="HR1417" s="989"/>
      <c r="HS1417" s="989"/>
      <c r="HT1417" s="989"/>
      <c r="HU1417" s="989"/>
      <c r="HV1417" s="989"/>
      <c r="HW1417" s="989"/>
      <c r="HX1417" s="989"/>
      <c r="HY1417" s="989"/>
      <c r="HZ1417" s="989"/>
      <c r="IA1417" s="989"/>
      <c r="IB1417" s="989"/>
      <c r="IC1417" s="989"/>
      <c r="ID1417" s="989"/>
      <c r="IE1417" s="989"/>
      <c r="IF1417" s="989"/>
      <c r="IG1417" s="989"/>
      <c r="IH1417" s="989"/>
      <c r="II1417" s="989"/>
      <c r="IJ1417" s="989"/>
      <c r="IK1417" s="989"/>
      <c r="IL1417" s="989"/>
      <c r="IM1417" s="989"/>
      <c r="IN1417" s="989"/>
      <c r="IO1417" s="989"/>
      <c r="IP1417" s="989"/>
      <c r="IQ1417" s="989"/>
      <c r="IR1417" s="989"/>
      <c r="IS1417" s="989"/>
      <c r="IT1417" s="989"/>
      <c r="IU1417" s="989"/>
      <c r="IV1417" s="989"/>
      <c r="IW1417" s="989"/>
      <c r="IX1417" s="989"/>
      <c r="IY1417" s="989"/>
      <c r="IZ1417" s="989"/>
      <c r="JA1417" s="989"/>
      <c r="JB1417" s="989"/>
      <c r="JC1417" s="989"/>
      <c r="JD1417" s="989"/>
      <c r="JE1417" s="989"/>
      <c r="JF1417" s="989"/>
      <c r="JG1417" s="989"/>
      <c r="JH1417" s="989"/>
      <c r="JI1417" s="989"/>
      <c r="JJ1417" s="989"/>
      <c r="JK1417" s="989"/>
      <c r="JL1417" s="989"/>
      <c r="JM1417" s="989"/>
      <c r="JN1417" s="989"/>
      <c r="JO1417" s="989"/>
      <c r="JP1417" s="989"/>
      <c r="JQ1417" s="989"/>
      <c r="JR1417" s="989"/>
      <c r="JS1417" s="989"/>
      <c r="JT1417" s="989"/>
      <c r="JU1417" s="989"/>
      <c r="JV1417" s="989"/>
      <c r="JW1417" s="989"/>
      <c r="JX1417" s="989"/>
      <c r="JY1417" s="989"/>
      <c r="JZ1417" s="989"/>
      <c r="KA1417" s="989"/>
      <c r="KB1417" s="990"/>
    </row>
    <row r="1418" spans="2:288" ht="15" customHeight="1" x14ac:dyDescent="0.25">
      <c r="B1418" s="1590" t="s">
        <v>1938</v>
      </c>
      <c r="C1418" s="1588" t="str">
        <v/>
      </c>
      <c r="D1418" s="1588" t="str">
        <v/>
      </c>
      <c r="E1418" s="1588" t="str">
        <v/>
      </c>
      <c r="F1418" s="1588" t="str">
        <v/>
      </c>
      <c r="G1418" s="1588" t="str">
        <v/>
      </c>
      <c r="H1418" s="989"/>
      <c r="I1418" s="989"/>
      <c r="J1418" s="989"/>
      <c r="K1418" s="989"/>
      <c r="L1418" s="989"/>
      <c r="M1418" s="989"/>
      <c r="N1418" s="989"/>
      <c r="O1418" s="989"/>
      <c r="P1418" s="989"/>
      <c r="Q1418" s="989"/>
      <c r="R1418" s="989"/>
      <c r="S1418" s="989"/>
      <c r="T1418" s="989"/>
      <c r="U1418" s="989"/>
      <c r="V1418" s="989"/>
      <c r="W1418" s="989"/>
      <c r="X1418" s="989"/>
      <c r="Y1418" s="989"/>
      <c r="Z1418" s="989"/>
      <c r="AA1418" s="989"/>
      <c r="AB1418" s="989"/>
      <c r="AC1418" s="989"/>
      <c r="AD1418" s="989"/>
      <c r="AE1418" s="989"/>
      <c r="AF1418" s="989"/>
      <c r="AG1418" s="989"/>
      <c r="AH1418" s="989"/>
      <c r="AI1418" s="989"/>
      <c r="AJ1418" s="989"/>
      <c r="AK1418" s="989"/>
      <c r="AL1418" s="989"/>
      <c r="AM1418" s="989"/>
      <c r="AN1418" s="989"/>
      <c r="AO1418" s="989"/>
      <c r="AP1418" s="989"/>
      <c r="AQ1418" s="989"/>
      <c r="AR1418" s="989"/>
      <c r="AS1418" s="989"/>
      <c r="AT1418" s="989"/>
      <c r="AU1418" s="989"/>
      <c r="AV1418" s="989"/>
      <c r="AW1418" s="989"/>
      <c r="AX1418" s="989"/>
      <c r="AY1418" s="989"/>
      <c r="AZ1418" s="989"/>
      <c r="BA1418" s="989"/>
      <c r="BB1418" s="989"/>
      <c r="BC1418" s="989"/>
      <c r="BD1418" s="989"/>
      <c r="BE1418" s="989"/>
      <c r="BF1418" s="989"/>
      <c r="BG1418" s="989"/>
      <c r="BH1418" s="989"/>
      <c r="BI1418" s="989"/>
      <c r="BJ1418" s="989"/>
      <c r="BK1418" s="989"/>
      <c r="BL1418" s="989"/>
      <c r="BM1418" s="989"/>
      <c r="BN1418" s="989"/>
      <c r="BO1418" s="989"/>
      <c r="BP1418" s="989"/>
      <c r="BQ1418" s="989"/>
      <c r="BR1418" s="989"/>
      <c r="BS1418" s="989"/>
      <c r="BT1418" s="989"/>
      <c r="BU1418" s="989"/>
      <c r="BV1418" s="989"/>
      <c r="BW1418" s="989"/>
      <c r="BX1418" s="989"/>
      <c r="BY1418" s="989"/>
      <c r="BZ1418" s="989"/>
      <c r="CA1418" s="989"/>
      <c r="CB1418" s="989"/>
      <c r="CC1418" s="989"/>
      <c r="CD1418" s="989"/>
      <c r="CE1418" s="989"/>
      <c r="CF1418" s="989"/>
      <c r="CG1418" s="989"/>
      <c r="CH1418" s="989"/>
      <c r="CI1418" s="989"/>
      <c r="CJ1418" s="989"/>
      <c r="CK1418" s="989"/>
      <c r="CL1418" s="989"/>
      <c r="CM1418" s="989"/>
      <c r="CN1418" s="989"/>
      <c r="CO1418" s="989"/>
      <c r="CP1418" s="989"/>
      <c r="CQ1418" s="989"/>
      <c r="CR1418" s="989"/>
      <c r="CS1418" s="989"/>
      <c r="CT1418" s="989"/>
      <c r="CU1418" s="989"/>
      <c r="CV1418" s="989"/>
      <c r="CW1418" s="989"/>
      <c r="CX1418" s="989"/>
      <c r="CY1418" s="989"/>
      <c r="CZ1418" s="989"/>
      <c r="DA1418" s="989"/>
      <c r="DB1418" s="989"/>
      <c r="DC1418" s="989"/>
      <c r="DD1418" s="989"/>
      <c r="DE1418" s="989"/>
      <c r="DF1418" s="989"/>
      <c r="DG1418" s="989"/>
      <c r="DH1418" s="989"/>
      <c r="DI1418" s="989"/>
      <c r="DJ1418" s="989"/>
      <c r="DK1418" s="989"/>
      <c r="DL1418" s="989"/>
      <c r="DM1418" s="989"/>
      <c r="DN1418" s="989"/>
      <c r="DO1418" s="989"/>
      <c r="DP1418" s="989"/>
      <c r="DQ1418" s="989"/>
      <c r="DR1418" s="989"/>
      <c r="DS1418" s="989"/>
      <c r="DT1418" s="989"/>
      <c r="DU1418" s="989"/>
      <c r="DV1418" s="989"/>
      <c r="DW1418" s="989"/>
      <c r="DX1418" s="989"/>
      <c r="DY1418" s="989"/>
      <c r="DZ1418" s="989"/>
      <c r="EA1418" s="989"/>
      <c r="EB1418" s="989"/>
      <c r="EC1418" s="989"/>
      <c r="ED1418" s="989"/>
      <c r="EE1418" s="989"/>
      <c r="EF1418" s="989"/>
      <c r="EG1418" s="989"/>
      <c r="EH1418" s="989"/>
      <c r="EI1418" s="989"/>
      <c r="EJ1418" s="989"/>
      <c r="EK1418" s="989"/>
      <c r="EL1418" s="989"/>
      <c r="EM1418" s="989"/>
      <c r="EN1418" s="989"/>
      <c r="EO1418" s="989"/>
      <c r="EP1418" s="989"/>
      <c r="EQ1418" s="989"/>
      <c r="ER1418" s="989"/>
      <c r="ES1418" s="989"/>
      <c r="ET1418" s="989"/>
      <c r="EU1418" s="989"/>
      <c r="EV1418" s="989"/>
      <c r="EW1418" s="989"/>
      <c r="EX1418" s="989"/>
      <c r="EY1418" s="989"/>
      <c r="EZ1418" s="989"/>
      <c r="FA1418" s="989"/>
      <c r="FB1418" s="989"/>
      <c r="FC1418" s="989"/>
      <c r="FD1418" s="989"/>
      <c r="FE1418" s="989"/>
      <c r="FF1418" s="989"/>
      <c r="FG1418" s="989"/>
      <c r="FH1418" s="989"/>
      <c r="FI1418" s="989"/>
      <c r="FJ1418" s="989"/>
      <c r="FK1418" s="989"/>
      <c r="FL1418" s="989"/>
      <c r="FM1418" s="989"/>
      <c r="FN1418" s="989"/>
      <c r="FO1418" s="989"/>
      <c r="FP1418" s="989"/>
      <c r="FQ1418" s="989"/>
      <c r="FR1418" s="989"/>
      <c r="FS1418" s="989"/>
      <c r="FT1418" s="989"/>
      <c r="FU1418" s="989"/>
      <c r="FV1418" s="989"/>
      <c r="FW1418" s="989"/>
      <c r="FX1418" s="989"/>
      <c r="FY1418" s="989"/>
      <c r="FZ1418" s="989"/>
      <c r="GA1418" s="989"/>
      <c r="GB1418" s="989"/>
      <c r="GC1418" s="989"/>
      <c r="GD1418" s="989"/>
      <c r="GE1418" s="989"/>
      <c r="GF1418" s="989"/>
      <c r="GG1418" s="989"/>
      <c r="GH1418" s="989"/>
      <c r="GI1418" s="989"/>
      <c r="GJ1418" s="989"/>
      <c r="GK1418" s="989"/>
      <c r="GL1418" s="989"/>
      <c r="GM1418" s="989"/>
      <c r="GN1418" s="989"/>
      <c r="GO1418" s="989"/>
      <c r="GP1418" s="989"/>
      <c r="GQ1418" s="989"/>
      <c r="GR1418" s="989"/>
      <c r="GS1418" s="989"/>
      <c r="GT1418" s="989"/>
      <c r="GU1418" s="989"/>
      <c r="GV1418" s="989"/>
      <c r="GW1418" s="989"/>
      <c r="GX1418" s="989"/>
      <c r="GY1418" s="989"/>
      <c r="GZ1418" s="989"/>
      <c r="HA1418" s="989"/>
      <c r="HB1418" s="989"/>
      <c r="HC1418" s="989"/>
      <c r="HD1418" s="989"/>
      <c r="HE1418" s="989"/>
      <c r="HF1418" s="989"/>
      <c r="HG1418" s="989"/>
      <c r="HH1418" s="989"/>
      <c r="HI1418" s="989"/>
      <c r="HJ1418" s="989"/>
      <c r="HK1418" s="989"/>
      <c r="HL1418" s="989"/>
      <c r="HM1418" s="989"/>
      <c r="HN1418" s="989"/>
      <c r="HO1418" s="989"/>
      <c r="HP1418" s="989"/>
      <c r="HQ1418" s="989"/>
      <c r="HR1418" s="989"/>
      <c r="HS1418" s="989"/>
      <c r="HT1418" s="989"/>
      <c r="HU1418" s="989"/>
      <c r="HV1418" s="989"/>
      <c r="HW1418" s="989"/>
      <c r="HX1418" s="989"/>
      <c r="HY1418" s="989"/>
      <c r="HZ1418" s="989"/>
      <c r="IA1418" s="989"/>
      <c r="IB1418" s="989"/>
      <c r="IC1418" s="989"/>
      <c r="ID1418" s="989"/>
      <c r="IE1418" s="989"/>
      <c r="IF1418" s="989"/>
      <c r="IG1418" s="989"/>
      <c r="IH1418" s="989"/>
      <c r="II1418" s="989"/>
      <c r="IJ1418" s="989"/>
      <c r="IK1418" s="989"/>
      <c r="IL1418" s="989"/>
      <c r="IM1418" s="989"/>
      <c r="IN1418" s="989"/>
      <c r="IO1418" s="989"/>
      <c r="IP1418" s="989"/>
      <c r="IQ1418" s="989"/>
      <c r="IR1418" s="989"/>
      <c r="IS1418" s="989"/>
      <c r="IT1418" s="989"/>
      <c r="IU1418" s="989"/>
      <c r="IV1418" s="989"/>
      <c r="IW1418" s="989"/>
      <c r="IX1418" s="989"/>
      <c r="IY1418" s="989"/>
      <c r="IZ1418" s="989"/>
      <c r="JA1418" s="989"/>
      <c r="JB1418" s="989"/>
      <c r="JC1418" s="989"/>
      <c r="JD1418" s="989"/>
      <c r="JE1418" s="989"/>
      <c r="JF1418" s="989"/>
      <c r="JG1418" s="989"/>
      <c r="JH1418" s="989"/>
      <c r="JI1418" s="989"/>
      <c r="JJ1418" s="989"/>
      <c r="JK1418" s="989"/>
      <c r="JL1418" s="989"/>
      <c r="JM1418" s="989"/>
      <c r="JN1418" s="989"/>
      <c r="JO1418" s="989"/>
      <c r="JP1418" s="989"/>
      <c r="JQ1418" s="989"/>
      <c r="JR1418" s="989"/>
      <c r="JS1418" s="989"/>
      <c r="JT1418" s="989"/>
      <c r="JU1418" s="989"/>
      <c r="JV1418" s="989"/>
      <c r="JW1418" s="989"/>
      <c r="JX1418" s="989"/>
      <c r="JY1418" s="989"/>
      <c r="JZ1418" s="989"/>
      <c r="KA1418" s="989"/>
      <c r="KB1418" s="990"/>
    </row>
    <row r="1419" spans="2:288" ht="15" customHeight="1" x14ac:dyDescent="0.25">
      <c r="B1419" s="1590" t="s">
        <v>1939</v>
      </c>
      <c r="C1419" s="1588" t="str">
        <v/>
      </c>
      <c r="D1419" s="1588" t="str">
        <v/>
      </c>
      <c r="E1419" s="1588" t="str">
        <v/>
      </c>
      <c r="F1419" s="1588" t="str">
        <v/>
      </c>
      <c r="G1419" s="1588" t="str">
        <v/>
      </c>
      <c r="H1419" s="989"/>
      <c r="I1419" s="989"/>
      <c r="J1419" s="989"/>
      <c r="K1419" s="989"/>
      <c r="L1419" s="989"/>
      <c r="M1419" s="989"/>
      <c r="N1419" s="989"/>
      <c r="O1419" s="989"/>
      <c r="P1419" s="989"/>
      <c r="Q1419" s="989"/>
      <c r="R1419" s="989"/>
      <c r="S1419" s="989"/>
      <c r="T1419" s="989"/>
      <c r="U1419" s="989"/>
      <c r="V1419" s="989"/>
      <c r="W1419" s="989"/>
      <c r="X1419" s="989"/>
      <c r="Y1419" s="989"/>
      <c r="Z1419" s="989"/>
      <c r="AA1419" s="989"/>
      <c r="AB1419" s="989"/>
      <c r="AC1419" s="989"/>
      <c r="AD1419" s="989"/>
      <c r="AE1419" s="989"/>
      <c r="AF1419" s="989"/>
      <c r="AG1419" s="989"/>
      <c r="AH1419" s="989"/>
      <c r="AI1419" s="989"/>
      <c r="AJ1419" s="989"/>
      <c r="AK1419" s="989"/>
      <c r="AL1419" s="989"/>
      <c r="AM1419" s="989"/>
      <c r="AN1419" s="989"/>
      <c r="AO1419" s="989"/>
      <c r="AP1419" s="989"/>
      <c r="AQ1419" s="989"/>
      <c r="AR1419" s="989"/>
      <c r="AS1419" s="989"/>
      <c r="AT1419" s="989"/>
      <c r="AU1419" s="989"/>
      <c r="AV1419" s="989"/>
      <c r="AW1419" s="989"/>
      <c r="AX1419" s="989"/>
      <c r="AY1419" s="989"/>
      <c r="AZ1419" s="989"/>
      <c r="BA1419" s="989"/>
      <c r="BB1419" s="989"/>
      <c r="BC1419" s="989"/>
      <c r="BD1419" s="989"/>
      <c r="BE1419" s="989"/>
      <c r="BF1419" s="989"/>
      <c r="BG1419" s="989"/>
      <c r="BH1419" s="989"/>
      <c r="BI1419" s="989"/>
      <c r="BJ1419" s="989"/>
      <c r="BK1419" s="989"/>
      <c r="BL1419" s="989"/>
      <c r="BM1419" s="989"/>
      <c r="BN1419" s="989"/>
      <c r="BO1419" s="989"/>
      <c r="BP1419" s="989"/>
      <c r="BQ1419" s="989"/>
      <c r="BR1419" s="989"/>
      <c r="BS1419" s="989"/>
      <c r="BT1419" s="989"/>
      <c r="BU1419" s="989"/>
      <c r="BV1419" s="989"/>
      <c r="BW1419" s="989"/>
      <c r="BX1419" s="989"/>
      <c r="BY1419" s="989"/>
      <c r="BZ1419" s="989"/>
      <c r="CA1419" s="989"/>
      <c r="CB1419" s="989"/>
      <c r="CC1419" s="989"/>
      <c r="CD1419" s="989"/>
      <c r="CE1419" s="989"/>
      <c r="CF1419" s="989"/>
      <c r="CG1419" s="989"/>
      <c r="CH1419" s="989"/>
      <c r="CI1419" s="989"/>
      <c r="CJ1419" s="989"/>
      <c r="CK1419" s="989"/>
      <c r="CL1419" s="989"/>
      <c r="CM1419" s="989"/>
      <c r="CN1419" s="989"/>
      <c r="CO1419" s="989"/>
      <c r="CP1419" s="989"/>
      <c r="CQ1419" s="989"/>
      <c r="CR1419" s="989"/>
      <c r="CS1419" s="989"/>
      <c r="CT1419" s="989"/>
      <c r="CU1419" s="989"/>
      <c r="CV1419" s="989"/>
      <c r="CW1419" s="989"/>
      <c r="CX1419" s="989"/>
      <c r="CY1419" s="989"/>
      <c r="CZ1419" s="989"/>
      <c r="DA1419" s="989"/>
      <c r="DB1419" s="989"/>
      <c r="DC1419" s="989"/>
      <c r="DD1419" s="989"/>
      <c r="DE1419" s="989"/>
      <c r="DF1419" s="989"/>
      <c r="DG1419" s="989"/>
      <c r="DH1419" s="989"/>
      <c r="DI1419" s="989"/>
      <c r="DJ1419" s="989"/>
      <c r="DK1419" s="989"/>
      <c r="DL1419" s="989"/>
      <c r="DM1419" s="989"/>
      <c r="DN1419" s="989"/>
      <c r="DO1419" s="989"/>
      <c r="DP1419" s="989"/>
      <c r="DQ1419" s="989"/>
      <c r="DR1419" s="989"/>
      <c r="DS1419" s="989"/>
      <c r="DT1419" s="989"/>
      <c r="DU1419" s="989"/>
      <c r="DV1419" s="989"/>
      <c r="DW1419" s="989"/>
      <c r="DX1419" s="989"/>
      <c r="DY1419" s="989"/>
      <c r="DZ1419" s="989"/>
      <c r="EA1419" s="989"/>
      <c r="EB1419" s="989"/>
      <c r="EC1419" s="989"/>
      <c r="ED1419" s="989"/>
      <c r="EE1419" s="989"/>
      <c r="EF1419" s="989"/>
      <c r="EG1419" s="989"/>
      <c r="EH1419" s="989"/>
      <c r="EI1419" s="989"/>
      <c r="EJ1419" s="989"/>
      <c r="EK1419" s="989"/>
      <c r="EL1419" s="989"/>
      <c r="EM1419" s="989"/>
      <c r="EN1419" s="989"/>
      <c r="EO1419" s="989"/>
      <c r="EP1419" s="989"/>
      <c r="EQ1419" s="989"/>
      <c r="ER1419" s="989"/>
      <c r="ES1419" s="989"/>
      <c r="ET1419" s="989"/>
      <c r="EU1419" s="989"/>
      <c r="EV1419" s="989"/>
      <c r="EW1419" s="989"/>
      <c r="EX1419" s="989"/>
      <c r="EY1419" s="989"/>
      <c r="EZ1419" s="989"/>
      <c r="FA1419" s="989"/>
      <c r="FB1419" s="989"/>
      <c r="FC1419" s="989"/>
      <c r="FD1419" s="989"/>
      <c r="FE1419" s="989"/>
      <c r="FF1419" s="989"/>
      <c r="FG1419" s="989"/>
      <c r="FH1419" s="989"/>
      <c r="FI1419" s="989"/>
      <c r="FJ1419" s="989"/>
      <c r="FK1419" s="989"/>
      <c r="FL1419" s="989"/>
      <c r="FM1419" s="989"/>
      <c r="FN1419" s="989"/>
      <c r="FO1419" s="989"/>
      <c r="FP1419" s="989"/>
      <c r="FQ1419" s="989"/>
      <c r="FR1419" s="989"/>
      <c r="FS1419" s="989"/>
      <c r="FT1419" s="989"/>
      <c r="FU1419" s="989"/>
      <c r="FV1419" s="989"/>
      <c r="FW1419" s="989"/>
      <c r="FX1419" s="989"/>
      <c r="FY1419" s="989"/>
      <c r="FZ1419" s="989"/>
      <c r="GA1419" s="989"/>
      <c r="GB1419" s="989"/>
      <c r="GC1419" s="989"/>
      <c r="GD1419" s="989"/>
      <c r="GE1419" s="989"/>
      <c r="GF1419" s="989"/>
      <c r="GG1419" s="989"/>
      <c r="GH1419" s="989"/>
      <c r="GI1419" s="989"/>
      <c r="GJ1419" s="989"/>
      <c r="GK1419" s="989"/>
      <c r="GL1419" s="989"/>
      <c r="GM1419" s="989"/>
      <c r="GN1419" s="989"/>
      <c r="GO1419" s="989"/>
      <c r="GP1419" s="989"/>
      <c r="GQ1419" s="989"/>
      <c r="GR1419" s="989"/>
      <c r="GS1419" s="989"/>
      <c r="GT1419" s="989"/>
      <c r="GU1419" s="989"/>
      <c r="GV1419" s="989"/>
      <c r="GW1419" s="989"/>
      <c r="GX1419" s="989"/>
      <c r="GY1419" s="989"/>
      <c r="GZ1419" s="989"/>
      <c r="HA1419" s="989"/>
      <c r="HB1419" s="989"/>
      <c r="HC1419" s="989"/>
      <c r="HD1419" s="989"/>
      <c r="HE1419" s="989"/>
      <c r="HF1419" s="989"/>
      <c r="HG1419" s="989"/>
      <c r="HH1419" s="989"/>
      <c r="HI1419" s="989"/>
      <c r="HJ1419" s="989"/>
      <c r="HK1419" s="989"/>
      <c r="HL1419" s="989"/>
      <c r="HM1419" s="989"/>
      <c r="HN1419" s="989"/>
      <c r="HO1419" s="989"/>
      <c r="HP1419" s="989"/>
      <c r="HQ1419" s="989"/>
      <c r="HR1419" s="989"/>
      <c r="HS1419" s="989"/>
      <c r="HT1419" s="989"/>
      <c r="HU1419" s="989"/>
      <c r="HV1419" s="989"/>
      <c r="HW1419" s="989"/>
      <c r="HX1419" s="989"/>
      <c r="HY1419" s="989"/>
      <c r="HZ1419" s="989"/>
      <c r="IA1419" s="989"/>
      <c r="IB1419" s="989"/>
      <c r="IC1419" s="989"/>
      <c r="ID1419" s="989"/>
      <c r="IE1419" s="989"/>
      <c r="IF1419" s="989"/>
      <c r="IG1419" s="989"/>
      <c r="IH1419" s="989"/>
      <c r="II1419" s="989"/>
      <c r="IJ1419" s="989"/>
      <c r="IK1419" s="989"/>
      <c r="IL1419" s="989"/>
      <c r="IM1419" s="989"/>
      <c r="IN1419" s="989"/>
      <c r="IO1419" s="989"/>
      <c r="IP1419" s="989"/>
      <c r="IQ1419" s="989"/>
      <c r="IR1419" s="989"/>
      <c r="IS1419" s="989"/>
      <c r="IT1419" s="989"/>
      <c r="IU1419" s="989"/>
      <c r="IV1419" s="989"/>
      <c r="IW1419" s="989"/>
      <c r="IX1419" s="989"/>
      <c r="IY1419" s="989"/>
      <c r="IZ1419" s="989"/>
      <c r="JA1419" s="989"/>
      <c r="JB1419" s="989"/>
      <c r="JC1419" s="989"/>
      <c r="JD1419" s="989"/>
      <c r="JE1419" s="989"/>
      <c r="JF1419" s="989"/>
      <c r="JG1419" s="989"/>
      <c r="JH1419" s="989"/>
      <c r="JI1419" s="989"/>
      <c r="JJ1419" s="989"/>
      <c r="JK1419" s="989"/>
      <c r="JL1419" s="989"/>
      <c r="JM1419" s="989"/>
      <c r="JN1419" s="989"/>
      <c r="JO1419" s="989"/>
      <c r="JP1419" s="989"/>
      <c r="JQ1419" s="989"/>
      <c r="JR1419" s="989"/>
      <c r="JS1419" s="989"/>
      <c r="JT1419" s="989"/>
      <c r="JU1419" s="989"/>
      <c r="JV1419" s="989"/>
      <c r="JW1419" s="989"/>
      <c r="JX1419" s="989"/>
      <c r="JY1419" s="989"/>
      <c r="JZ1419" s="989"/>
      <c r="KA1419" s="989"/>
      <c r="KB1419" s="990"/>
    </row>
    <row r="1420" spans="2:288" ht="15" customHeight="1" x14ac:dyDescent="0.25">
      <c r="B1420" s="1590" t="s">
        <v>1940</v>
      </c>
      <c r="C1420" s="1588" t="str">
        <v/>
      </c>
      <c r="D1420" s="1588" t="str">
        <v/>
      </c>
      <c r="E1420" s="1588" t="str">
        <v/>
      </c>
      <c r="F1420" s="1588" t="str">
        <v/>
      </c>
      <c r="G1420" s="1588" t="str">
        <v/>
      </c>
      <c r="H1420" s="989"/>
      <c r="I1420" s="989"/>
      <c r="J1420" s="989"/>
      <c r="K1420" s="989"/>
      <c r="L1420" s="989"/>
      <c r="M1420" s="989"/>
      <c r="N1420" s="989"/>
      <c r="O1420" s="989"/>
      <c r="P1420" s="989"/>
      <c r="Q1420" s="989"/>
      <c r="R1420" s="989"/>
      <c r="S1420" s="989"/>
      <c r="T1420" s="989"/>
      <c r="U1420" s="989"/>
      <c r="V1420" s="989"/>
      <c r="W1420" s="989"/>
      <c r="X1420" s="989"/>
      <c r="Y1420" s="989"/>
      <c r="Z1420" s="989"/>
      <c r="AA1420" s="989"/>
      <c r="AB1420" s="989"/>
      <c r="AC1420" s="989"/>
      <c r="AD1420" s="989"/>
      <c r="AE1420" s="989"/>
      <c r="AF1420" s="989"/>
      <c r="AG1420" s="989"/>
      <c r="AH1420" s="989"/>
      <c r="AI1420" s="989"/>
      <c r="AJ1420" s="989"/>
      <c r="AK1420" s="989"/>
      <c r="AL1420" s="989"/>
      <c r="AM1420" s="989"/>
      <c r="AN1420" s="989"/>
      <c r="AO1420" s="989"/>
      <c r="AP1420" s="989"/>
      <c r="AQ1420" s="989"/>
      <c r="AR1420" s="989"/>
      <c r="AS1420" s="989"/>
      <c r="AT1420" s="989"/>
      <c r="AU1420" s="989"/>
      <c r="AV1420" s="989"/>
      <c r="AW1420" s="989"/>
      <c r="AX1420" s="989"/>
      <c r="AY1420" s="989"/>
      <c r="AZ1420" s="989"/>
      <c r="BA1420" s="989"/>
      <c r="BB1420" s="989"/>
      <c r="BC1420" s="989"/>
      <c r="BD1420" s="989"/>
      <c r="BE1420" s="989"/>
      <c r="BF1420" s="989"/>
      <c r="BG1420" s="989"/>
      <c r="BH1420" s="989"/>
      <c r="BI1420" s="989"/>
      <c r="BJ1420" s="989"/>
      <c r="BK1420" s="989"/>
      <c r="BL1420" s="989"/>
      <c r="BM1420" s="989"/>
      <c r="BN1420" s="989"/>
      <c r="BO1420" s="989"/>
      <c r="BP1420" s="989"/>
      <c r="BQ1420" s="989"/>
      <c r="BR1420" s="989"/>
      <c r="BS1420" s="989"/>
      <c r="BT1420" s="989"/>
      <c r="BU1420" s="989"/>
      <c r="BV1420" s="989"/>
      <c r="BW1420" s="989"/>
      <c r="BX1420" s="989"/>
      <c r="BY1420" s="989"/>
      <c r="BZ1420" s="989"/>
      <c r="CA1420" s="989"/>
      <c r="CB1420" s="989"/>
      <c r="CC1420" s="989"/>
      <c r="CD1420" s="989"/>
      <c r="CE1420" s="989"/>
      <c r="CF1420" s="989"/>
      <c r="CG1420" s="989"/>
      <c r="CH1420" s="989"/>
      <c r="CI1420" s="989"/>
      <c r="CJ1420" s="989"/>
      <c r="CK1420" s="989"/>
      <c r="CL1420" s="989"/>
      <c r="CM1420" s="989"/>
      <c r="CN1420" s="989"/>
      <c r="CO1420" s="989"/>
      <c r="CP1420" s="989"/>
      <c r="CQ1420" s="989"/>
      <c r="CR1420" s="989"/>
      <c r="CS1420" s="989"/>
      <c r="CT1420" s="989"/>
      <c r="CU1420" s="989"/>
      <c r="CV1420" s="989"/>
      <c r="CW1420" s="989"/>
      <c r="CX1420" s="989"/>
      <c r="CY1420" s="989"/>
      <c r="CZ1420" s="989"/>
      <c r="DA1420" s="989"/>
      <c r="DB1420" s="989"/>
      <c r="DC1420" s="989"/>
      <c r="DD1420" s="989"/>
      <c r="DE1420" s="989"/>
      <c r="DF1420" s="989"/>
      <c r="DG1420" s="989"/>
      <c r="DH1420" s="989"/>
      <c r="DI1420" s="989"/>
      <c r="DJ1420" s="989"/>
      <c r="DK1420" s="989"/>
      <c r="DL1420" s="989"/>
      <c r="DM1420" s="989"/>
      <c r="DN1420" s="989"/>
      <c r="DO1420" s="989"/>
      <c r="DP1420" s="989"/>
      <c r="DQ1420" s="989"/>
      <c r="DR1420" s="989"/>
      <c r="DS1420" s="989"/>
      <c r="DT1420" s="989"/>
      <c r="DU1420" s="989"/>
      <c r="DV1420" s="989"/>
      <c r="DW1420" s="989"/>
      <c r="DX1420" s="989"/>
      <c r="DY1420" s="989"/>
      <c r="DZ1420" s="989"/>
      <c r="EA1420" s="989"/>
      <c r="EB1420" s="989"/>
      <c r="EC1420" s="989"/>
      <c r="ED1420" s="989"/>
      <c r="EE1420" s="989"/>
      <c r="EF1420" s="989"/>
      <c r="EG1420" s="989"/>
      <c r="EH1420" s="989"/>
      <c r="EI1420" s="989"/>
      <c r="EJ1420" s="989"/>
      <c r="EK1420" s="989"/>
      <c r="EL1420" s="989"/>
      <c r="EM1420" s="989"/>
      <c r="EN1420" s="989"/>
      <c r="EO1420" s="989"/>
      <c r="EP1420" s="989"/>
      <c r="EQ1420" s="989"/>
      <c r="ER1420" s="989"/>
      <c r="ES1420" s="989"/>
      <c r="ET1420" s="989"/>
      <c r="EU1420" s="989"/>
      <c r="EV1420" s="989"/>
      <c r="EW1420" s="989"/>
      <c r="EX1420" s="989"/>
      <c r="EY1420" s="989"/>
      <c r="EZ1420" s="989"/>
      <c r="FA1420" s="989"/>
      <c r="FB1420" s="989"/>
      <c r="FC1420" s="989"/>
      <c r="FD1420" s="989"/>
      <c r="FE1420" s="989"/>
      <c r="FF1420" s="989"/>
      <c r="FG1420" s="989"/>
      <c r="FH1420" s="989"/>
      <c r="FI1420" s="989"/>
      <c r="FJ1420" s="989"/>
      <c r="FK1420" s="989"/>
      <c r="FL1420" s="989"/>
      <c r="FM1420" s="989"/>
      <c r="FN1420" s="989"/>
      <c r="FO1420" s="989"/>
      <c r="FP1420" s="989"/>
      <c r="FQ1420" s="989"/>
      <c r="FR1420" s="989"/>
      <c r="FS1420" s="989"/>
      <c r="FT1420" s="989"/>
      <c r="FU1420" s="989"/>
      <c r="FV1420" s="989"/>
      <c r="FW1420" s="989"/>
      <c r="FX1420" s="989"/>
      <c r="FY1420" s="989"/>
      <c r="FZ1420" s="989"/>
      <c r="GA1420" s="989"/>
      <c r="GB1420" s="989"/>
      <c r="GC1420" s="989"/>
      <c r="GD1420" s="989"/>
      <c r="GE1420" s="989"/>
      <c r="GF1420" s="989"/>
      <c r="GG1420" s="989"/>
      <c r="GH1420" s="989"/>
      <c r="GI1420" s="989"/>
      <c r="GJ1420" s="989"/>
      <c r="GK1420" s="989"/>
      <c r="GL1420" s="989"/>
      <c r="GM1420" s="989"/>
      <c r="GN1420" s="989"/>
      <c r="GO1420" s="989"/>
      <c r="GP1420" s="989"/>
      <c r="GQ1420" s="989"/>
      <c r="GR1420" s="989"/>
      <c r="GS1420" s="989"/>
      <c r="GT1420" s="989"/>
      <c r="GU1420" s="989"/>
      <c r="GV1420" s="989"/>
      <c r="GW1420" s="989"/>
      <c r="GX1420" s="989"/>
      <c r="GY1420" s="989"/>
      <c r="GZ1420" s="989"/>
      <c r="HA1420" s="989"/>
      <c r="HB1420" s="989"/>
      <c r="HC1420" s="989"/>
      <c r="HD1420" s="989"/>
      <c r="HE1420" s="989"/>
      <c r="HF1420" s="989"/>
      <c r="HG1420" s="989"/>
      <c r="HH1420" s="989"/>
      <c r="HI1420" s="989"/>
      <c r="HJ1420" s="989"/>
      <c r="HK1420" s="989"/>
      <c r="HL1420" s="989"/>
      <c r="HM1420" s="989"/>
      <c r="HN1420" s="989"/>
      <c r="HO1420" s="989"/>
      <c r="HP1420" s="989"/>
      <c r="HQ1420" s="989"/>
      <c r="HR1420" s="989"/>
      <c r="HS1420" s="989"/>
      <c r="HT1420" s="989"/>
      <c r="HU1420" s="989"/>
      <c r="HV1420" s="989"/>
      <c r="HW1420" s="989"/>
      <c r="HX1420" s="989"/>
      <c r="HY1420" s="989"/>
      <c r="HZ1420" s="989"/>
      <c r="IA1420" s="989"/>
      <c r="IB1420" s="989"/>
      <c r="IC1420" s="989"/>
      <c r="ID1420" s="989"/>
      <c r="IE1420" s="989"/>
      <c r="IF1420" s="989"/>
      <c r="IG1420" s="989"/>
      <c r="IH1420" s="989"/>
      <c r="II1420" s="989"/>
      <c r="IJ1420" s="989"/>
      <c r="IK1420" s="989"/>
      <c r="IL1420" s="989"/>
      <c r="IM1420" s="989"/>
      <c r="IN1420" s="989"/>
      <c r="IO1420" s="989"/>
      <c r="IP1420" s="989"/>
      <c r="IQ1420" s="989"/>
      <c r="IR1420" s="989"/>
      <c r="IS1420" s="989"/>
      <c r="IT1420" s="989"/>
      <c r="IU1420" s="989"/>
      <c r="IV1420" s="989"/>
      <c r="IW1420" s="989"/>
      <c r="IX1420" s="989"/>
      <c r="IY1420" s="989"/>
      <c r="IZ1420" s="989"/>
      <c r="JA1420" s="989"/>
      <c r="JB1420" s="989"/>
      <c r="JC1420" s="989"/>
      <c r="JD1420" s="989"/>
      <c r="JE1420" s="989"/>
      <c r="JF1420" s="989"/>
      <c r="JG1420" s="989"/>
      <c r="JH1420" s="989"/>
      <c r="JI1420" s="989"/>
      <c r="JJ1420" s="989"/>
      <c r="JK1420" s="989"/>
      <c r="JL1420" s="989"/>
      <c r="JM1420" s="989"/>
      <c r="JN1420" s="989"/>
      <c r="JO1420" s="989"/>
      <c r="JP1420" s="989"/>
      <c r="JQ1420" s="989"/>
      <c r="JR1420" s="989"/>
      <c r="JS1420" s="989"/>
      <c r="JT1420" s="989"/>
      <c r="JU1420" s="989"/>
      <c r="JV1420" s="989"/>
      <c r="JW1420" s="989"/>
      <c r="JX1420" s="989"/>
      <c r="JY1420" s="989"/>
      <c r="JZ1420" s="989"/>
      <c r="KA1420" s="989"/>
      <c r="KB1420" s="990"/>
    </row>
    <row r="1421" spans="2:288" ht="15" customHeight="1" x14ac:dyDescent="0.25">
      <c r="B1421" s="1590" t="s">
        <v>1941</v>
      </c>
      <c r="C1421" s="1588" t="str">
        <v/>
      </c>
      <c r="D1421" s="1588" t="str">
        <v/>
      </c>
      <c r="E1421" s="1588" t="str">
        <v/>
      </c>
      <c r="F1421" s="1588" t="str">
        <v/>
      </c>
      <c r="G1421" s="1588" t="str">
        <v/>
      </c>
      <c r="H1421" s="989"/>
      <c r="I1421" s="989"/>
      <c r="J1421" s="989"/>
      <c r="K1421" s="989"/>
      <c r="L1421" s="989"/>
      <c r="M1421" s="989"/>
      <c r="N1421" s="989"/>
      <c r="O1421" s="989"/>
      <c r="P1421" s="989"/>
      <c r="Q1421" s="989"/>
      <c r="R1421" s="989"/>
      <c r="S1421" s="989"/>
      <c r="T1421" s="989"/>
      <c r="U1421" s="989"/>
      <c r="V1421" s="989"/>
      <c r="W1421" s="989"/>
      <c r="X1421" s="989"/>
      <c r="Y1421" s="989"/>
      <c r="Z1421" s="989"/>
      <c r="AA1421" s="989"/>
      <c r="AB1421" s="989"/>
      <c r="AC1421" s="989"/>
      <c r="AD1421" s="989"/>
      <c r="AE1421" s="989"/>
      <c r="AF1421" s="989"/>
      <c r="AG1421" s="989"/>
      <c r="AH1421" s="989"/>
      <c r="AI1421" s="989"/>
      <c r="AJ1421" s="989"/>
      <c r="AK1421" s="989"/>
      <c r="AL1421" s="989"/>
      <c r="AM1421" s="989"/>
      <c r="AN1421" s="989"/>
      <c r="AO1421" s="989"/>
      <c r="AP1421" s="989"/>
      <c r="AQ1421" s="989"/>
      <c r="AR1421" s="989"/>
      <c r="AS1421" s="989"/>
      <c r="AT1421" s="989"/>
      <c r="AU1421" s="989"/>
      <c r="AV1421" s="989"/>
      <c r="AW1421" s="989"/>
      <c r="AX1421" s="989"/>
      <c r="AY1421" s="989"/>
      <c r="AZ1421" s="989"/>
      <c r="BA1421" s="989"/>
      <c r="BB1421" s="989"/>
      <c r="BC1421" s="989"/>
      <c r="BD1421" s="989"/>
      <c r="BE1421" s="989"/>
      <c r="BF1421" s="989"/>
      <c r="BG1421" s="989"/>
      <c r="BH1421" s="989"/>
      <c r="BI1421" s="989"/>
      <c r="BJ1421" s="989"/>
      <c r="BK1421" s="989"/>
      <c r="BL1421" s="989"/>
      <c r="BM1421" s="989"/>
      <c r="BN1421" s="989"/>
      <c r="BO1421" s="989"/>
      <c r="BP1421" s="989"/>
      <c r="BQ1421" s="989"/>
      <c r="BR1421" s="989"/>
      <c r="BS1421" s="989"/>
      <c r="BT1421" s="989"/>
      <c r="BU1421" s="989"/>
      <c r="BV1421" s="989"/>
      <c r="BW1421" s="989"/>
      <c r="BX1421" s="989"/>
      <c r="BY1421" s="989"/>
      <c r="BZ1421" s="989"/>
      <c r="CA1421" s="989"/>
      <c r="CB1421" s="989"/>
      <c r="CC1421" s="989"/>
      <c r="CD1421" s="989"/>
      <c r="CE1421" s="989"/>
      <c r="CF1421" s="989"/>
      <c r="CG1421" s="989"/>
      <c r="CH1421" s="989"/>
      <c r="CI1421" s="989"/>
      <c r="CJ1421" s="989"/>
      <c r="CK1421" s="989"/>
      <c r="CL1421" s="989"/>
      <c r="CM1421" s="989"/>
      <c r="CN1421" s="989"/>
      <c r="CO1421" s="989"/>
      <c r="CP1421" s="989"/>
      <c r="CQ1421" s="989"/>
      <c r="CR1421" s="989"/>
      <c r="CS1421" s="989"/>
      <c r="CT1421" s="989"/>
      <c r="CU1421" s="989"/>
      <c r="CV1421" s="989"/>
      <c r="CW1421" s="989"/>
      <c r="CX1421" s="989"/>
      <c r="CY1421" s="989"/>
      <c r="CZ1421" s="989"/>
      <c r="DA1421" s="989"/>
      <c r="DB1421" s="989"/>
      <c r="DC1421" s="989"/>
      <c r="DD1421" s="989"/>
      <c r="DE1421" s="989"/>
      <c r="DF1421" s="989"/>
      <c r="DG1421" s="989"/>
      <c r="DH1421" s="989"/>
      <c r="DI1421" s="989"/>
      <c r="DJ1421" s="989"/>
      <c r="DK1421" s="989"/>
      <c r="DL1421" s="989"/>
      <c r="DM1421" s="989"/>
      <c r="DN1421" s="989"/>
      <c r="DO1421" s="989"/>
      <c r="DP1421" s="989"/>
      <c r="DQ1421" s="989"/>
      <c r="DR1421" s="989"/>
      <c r="DS1421" s="989"/>
      <c r="DT1421" s="989"/>
      <c r="DU1421" s="989"/>
      <c r="DV1421" s="989"/>
      <c r="DW1421" s="989"/>
      <c r="DX1421" s="989"/>
      <c r="DY1421" s="989"/>
      <c r="DZ1421" s="989"/>
      <c r="EA1421" s="989"/>
      <c r="EB1421" s="989"/>
      <c r="EC1421" s="989"/>
      <c r="ED1421" s="989"/>
      <c r="EE1421" s="989"/>
      <c r="EF1421" s="989"/>
      <c r="EG1421" s="989"/>
      <c r="EH1421" s="989"/>
      <c r="EI1421" s="989"/>
      <c r="EJ1421" s="989"/>
      <c r="EK1421" s="989"/>
      <c r="EL1421" s="989"/>
      <c r="EM1421" s="989"/>
      <c r="EN1421" s="989"/>
      <c r="EO1421" s="989"/>
      <c r="EP1421" s="989"/>
      <c r="EQ1421" s="989"/>
      <c r="ER1421" s="989"/>
      <c r="ES1421" s="989"/>
      <c r="ET1421" s="989"/>
      <c r="EU1421" s="989"/>
      <c r="EV1421" s="989"/>
      <c r="EW1421" s="989"/>
      <c r="EX1421" s="989"/>
      <c r="EY1421" s="989"/>
      <c r="EZ1421" s="989"/>
      <c r="FA1421" s="989"/>
      <c r="FB1421" s="989"/>
      <c r="FC1421" s="989"/>
      <c r="FD1421" s="989"/>
      <c r="FE1421" s="989"/>
      <c r="FF1421" s="989"/>
      <c r="FG1421" s="989"/>
      <c r="FH1421" s="989"/>
      <c r="FI1421" s="989"/>
      <c r="FJ1421" s="989"/>
      <c r="FK1421" s="989"/>
      <c r="FL1421" s="989"/>
      <c r="FM1421" s="989"/>
      <c r="FN1421" s="989"/>
      <c r="FO1421" s="989"/>
      <c r="FP1421" s="989"/>
      <c r="FQ1421" s="989"/>
      <c r="FR1421" s="989"/>
      <c r="FS1421" s="989"/>
      <c r="FT1421" s="989"/>
      <c r="FU1421" s="989"/>
      <c r="FV1421" s="989"/>
      <c r="FW1421" s="989"/>
      <c r="FX1421" s="989"/>
      <c r="FY1421" s="989"/>
      <c r="FZ1421" s="989"/>
      <c r="GA1421" s="989"/>
      <c r="GB1421" s="989"/>
      <c r="GC1421" s="989"/>
      <c r="GD1421" s="989"/>
      <c r="GE1421" s="989"/>
      <c r="GF1421" s="989"/>
      <c r="GG1421" s="989"/>
      <c r="GH1421" s="989"/>
      <c r="GI1421" s="989"/>
      <c r="GJ1421" s="989"/>
      <c r="GK1421" s="989"/>
      <c r="GL1421" s="989"/>
      <c r="GM1421" s="989"/>
      <c r="GN1421" s="989"/>
      <c r="GO1421" s="989"/>
      <c r="GP1421" s="989"/>
      <c r="GQ1421" s="989"/>
      <c r="GR1421" s="989"/>
      <c r="GS1421" s="989"/>
      <c r="GT1421" s="989"/>
      <c r="GU1421" s="989"/>
      <c r="GV1421" s="989"/>
      <c r="GW1421" s="989"/>
      <c r="GX1421" s="989"/>
      <c r="GY1421" s="989"/>
      <c r="GZ1421" s="989"/>
      <c r="HA1421" s="989"/>
      <c r="HB1421" s="989"/>
      <c r="HC1421" s="989"/>
      <c r="HD1421" s="989"/>
      <c r="HE1421" s="989"/>
      <c r="HF1421" s="989"/>
      <c r="HG1421" s="989"/>
      <c r="HH1421" s="989"/>
      <c r="HI1421" s="989"/>
      <c r="HJ1421" s="989"/>
      <c r="HK1421" s="989"/>
      <c r="HL1421" s="989"/>
      <c r="HM1421" s="989"/>
      <c r="HN1421" s="989"/>
      <c r="HO1421" s="989"/>
      <c r="HP1421" s="989"/>
      <c r="HQ1421" s="989"/>
      <c r="HR1421" s="989"/>
      <c r="HS1421" s="989"/>
      <c r="HT1421" s="989"/>
      <c r="HU1421" s="989"/>
      <c r="HV1421" s="989"/>
      <c r="HW1421" s="989"/>
      <c r="HX1421" s="989"/>
      <c r="HY1421" s="989"/>
      <c r="HZ1421" s="989"/>
      <c r="IA1421" s="989"/>
      <c r="IB1421" s="989"/>
      <c r="IC1421" s="989"/>
      <c r="ID1421" s="989"/>
      <c r="IE1421" s="989"/>
      <c r="IF1421" s="989"/>
      <c r="IG1421" s="989"/>
      <c r="IH1421" s="989"/>
      <c r="II1421" s="989"/>
      <c r="IJ1421" s="989"/>
      <c r="IK1421" s="989"/>
      <c r="IL1421" s="989"/>
      <c r="IM1421" s="989"/>
      <c r="IN1421" s="989"/>
      <c r="IO1421" s="989"/>
      <c r="IP1421" s="989"/>
      <c r="IQ1421" s="989"/>
      <c r="IR1421" s="989"/>
      <c r="IS1421" s="989"/>
      <c r="IT1421" s="989"/>
      <c r="IU1421" s="989"/>
      <c r="IV1421" s="989"/>
      <c r="IW1421" s="989"/>
      <c r="IX1421" s="989"/>
      <c r="IY1421" s="989"/>
      <c r="IZ1421" s="989"/>
      <c r="JA1421" s="989"/>
      <c r="JB1421" s="989"/>
      <c r="JC1421" s="989"/>
      <c r="JD1421" s="989"/>
      <c r="JE1421" s="989"/>
      <c r="JF1421" s="989"/>
      <c r="JG1421" s="989"/>
      <c r="JH1421" s="989"/>
      <c r="JI1421" s="989"/>
      <c r="JJ1421" s="989"/>
      <c r="JK1421" s="989"/>
      <c r="JL1421" s="989"/>
      <c r="JM1421" s="989"/>
      <c r="JN1421" s="989"/>
      <c r="JO1421" s="989"/>
      <c r="JP1421" s="989"/>
      <c r="JQ1421" s="989"/>
      <c r="JR1421" s="989"/>
      <c r="JS1421" s="989"/>
      <c r="JT1421" s="989"/>
      <c r="JU1421" s="989"/>
      <c r="JV1421" s="989"/>
      <c r="JW1421" s="989"/>
      <c r="JX1421" s="989"/>
      <c r="JY1421" s="989"/>
      <c r="JZ1421" s="989"/>
      <c r="KA1421" s="989"/>
      <c r="KB1421" s="990"/>
    </row>
    <row r="1422" spans="2:288" ht="15" customHeight="1" x14ac:dyDescent="0.25">
      <c r="B1422" s="1590" t="s">
        <v>1942</v>
      </c>
      <c r="C1422" s="1588" t="str">
        <v/>
      </c>
      <c r="D1422" s="1588" t="str">
        <v/>
      </c>
      <c r="E1422" s="1588" t="str">
        <v/>
      </c>
      <c r="F1422" s="1588" t="str">
        <v/>
      </c>
      <c r="G1422" s="1588" t="str">
        <v/>
      </c>
      <c r="H1422" s="989"/>
      <c r="I1422" s="989"/>
      <c r="J1422" s="989"/>
      <c r="K1422" s="989"/>
      <c r="L1422" s="989"/>
      <c r="M1422" s="989"/>
      <c r="N1422" s="989"/>
      <c r="O1422" s="989"/>
      <c r="P1422" s="989"/>
      <c r="Q1422" s="989"/>
      <c r="R1422" s="989"/>
      <c r="S1422" s="989"/>
      <c r="T1422" s="989"/>
      <c r="U1422" s="989"/>
      <c r="V1422" s="989"/>
      <c r="W1422" s="989"/>
      <c r="X1422" s="989"/>
      <c r="Y1422" s="989"/>
      <c r="Z1422" s="989"/>
      <c r="AA1422" s="989"/>
      <c r="AB1422" s="989"/>
      <c r="AC1422" s="989"/>
      <c r="AD1422" s="989"/>
      <c r="AE1422" s="989"/>
      <c r="AF1422" s="989"/>
      <c r="AG1422" s="989"/>
      <c r="AH1422" s="989"/>
      <c r="AI1422" s="989"/>
      <c r="AJ1422" s="989"/>
      <c r="AK1422" s="989"/>
      <c r="AL1422" s="989"/>
      <c r="AM1422" s="989"/>
      <c r="AN1422" s="989"/>
      <c r="AO1422" s="989"/>
      <c r="AP1422" s="989"/>
      <c r="AQ1422" s="989"/>
      <c r="AR1422" s="989"/>
      <c r="AS1422" s="989"/>
      <c r="AT1422" s="989"/>
      <c r="AU1422" s="989"/>
      <c r="AV1422" s="989"/>
      <c r="AW1422" s="989"/>
      <c r="AX1422" s="989"/>
      <c r="AY1422" s="989"/>
      <c r="AZ1422" s="989"/>
      <c r="BA1422" s="989"/>
      <c r="BB1422" s="989"/>
      <c r="BC1422" s="989"/>
      <c r="BD1422" s="989"/>
      <c r="BE1422" s="989"/>
      <c r="BF1422" s="989"/>
      <c r="BG1422" s="989"/>
      <c r="BH1422" s="989"/>
      <c r="BI1422" s="989"/>
      <c r="BJ1422" s="989"/>
      <c r="BK1422" s="989"/>
      <c r="BL1422" s="989"/>
      <c r="BM1422" s="989"/>
      <c r="BN1422" s="989"/>
      <c r="BO1422" s="989"/>
      <c r="BP1422" s="989"/>
      <c r="BQ1422" s="989"/>
      <c r="BR1422" s="989"/>
      <c r="BS1422" s="989"/>
      <c r="BT1422" s="989"/>
      <c r="BU1422" s="989"/>
      <c r="BV1422" s="989"/>
      <c r="BW1422" s="989"/>
      <c r="BX1422" s="989"/>
      <c r="BY1422" s="989"/>
      <c r="BZ1422" s="989"/>
      <c r="CA1422" s="989"/>
      <c r="CB1422" s="989"/>
      <c r="CC1422" s="989"/>
      <c r="CD1422" s="989"/>
      <c r="CE1422" s="989"/>
      <c r="CF1422" s="989"/>
      <c r="CG1422" s="989"/>
      <c r="CH1422" s="989"/>
      <c r="CI1422" s="989"/>
      <c r="CJ1422" s="989"/>
      <c r="CK1422" s="989"/>
      <c r="CL1422" s="989"/>
      <c r="CM1422" s="989"/>
      <c r="CN1422" s="989"/>
      <c r="CO1422" s="989"/>
      <c r="CP1422" s="989"/>
      <c r="CQ1422" s="989"/>
      <c r="CR1422" s="989"/>
      <c r="CS1422" s="989"/>
      <c r="CT1422" s="989"/>
      <c r="CU1422" s="989"/>
      <c r="CV1422" s="989"/>
      <c r="CW1422" s="989"/>
      <c r="CX1422" s="989"/>
      <c r="CY1422" s="989"/>
      <c r="CZ1422" s="989"/>
      <c r="DA1422" s="989"/>
      <c r="DB1422" s="989"/>
      <c r="DC1422" s="989"/>
      <c r="DD1422" s="989"/>
      <c r="DE1422" s="989"/>
      <c r="DF1422" s="989"/>
      <c r="DG1422" s="989"/>
      <c r="DH1422" s="989"/>
      <c r="DI1422" s="989"/>
      <c r="DJ1422" s="989"/>
      <c r="DK1422" s="989"/>
      <c r="DL1422" s="989"/>
      <c r="DM1422" s="989"/>
      <c r="DN1422" s="989"/>
      <c r="DO1422" s="989"/>
      <c r="DP1422" s="989"/>
      <c r="DQ1422" s="989"/>
      <c r="DR1422" s="989"/>
      <c r="DS1422" s="989"/>
      <c r="DT1422" s="989"/>
      <c r="DU1422" s="989"/>
      <c r="DV1422" s="989"/>
      <c r="DW1422" s="989"/>
      <c r="DX1422" s="989"/>
      <c r="DY1422" s="989"/>
      <c r="DZ1422" s="989"/>
      <c r="EA1422" s="989"/>
      <c r="EB1422" s="989"/>
      <c r="EC1422" s="989"/>
      <c r="ED1422" s="989"/>
      <c r="EE1422" s="989"/>
      <c r="EF1422" s="989"/>
      <c r="EG1422" s="989"/>
      <c r="EH1422" s="989"/>
      <c r="EI1422" s="989"/>
      <c r="EJ1422" s="989"/>
      <c r="EK1422" s="989"/>
      <c r="EL1422" s="989"/>
      <c r="EM1422" s="989"/>
      <c r="EN1422" s="989"/>
      <c r="EO1422" s="989"/>
      <c r="EP1422" s="989"/>
      <c r="EQ1422" s="989"/>
      <c r="ER1422" s="989"/>
      <c r="ES1422" s="989"/>
      <c r="ET1422" s="989"/>
      <c r="EU1422" s="989"/>
      <c r="EV1422" s="989"/>
      <c r="EW1422" s="989"/>
      <c r="EX1422" s="989"/>
      <c r="EY1422" s="989"/>
      <c r="EZ1422" s="989"/>
      <c r="FA1422" s="989"/>
      <c r="FB1422" s="989"/>
      <c r="FC1422" s="989"/>
      <c r="FD1422" s="989"/>
      <c r="FE1422" s="989"/>
      <c r="FF1422" s="989"/>
      <c r="FG1422" s="989"/>
      <c r="FH1422" s="989"/>
      <c r="FI1422" s="989"/>
      <c r="FJ1422" s="989"/>
      <c r="FK1422" s="989"/>
      <c r="FL1422" s="989"/>
      <c r="FM1422" s="989"/>
      <c r="FN1422" s="989"/>
      <c r="FO1422" s="989"/>
      <c r="FP1422" s="989"/>
      <c r="FQ1422" s="989"/>
      <c r="FR1422" s="989"/>
      <c r="FS1422" s="989"/>
      <c r="FT1422" s="989"/>
      <c r="FU1422" s="989"/>
      <c r="FV1422" s="989"/>
      <c r="FW1422" s="989"/>
      <c r="FX1422" s="989"/>
      <c r="FY1422" s="989"/>
      <c r="FZ1422" s="989"/>
      <c r="GA1422" s="989"/>
      <c r="GB1422" s="989"/>
      <c r="GC1422" s="989"/>
      <c r="GD1422" s="989"/>
      <c r="GE1422" s="989"/>
      <c r="GF1422" s="989"/>
      <c r="GG1422" s="989"/>
      <c r="GH1422" s="989"/>
      <c r="GI1422" s="989"/>
      <c r="GJ1422" s="989"/>
      <c r="GK1422" s="989"/>
      <c r="GL1422" s="989"/>
      <c r="GM1422" s="989"/>
      <c r="GN1422" s="989"/>
      <c r="GO1422" s="989"/>
      <c r="GP1422" s="989"/>
      <c r="GQ1422" s="989"/>
      <c r="GR1422" s="989"/>
      <c r="GS1422" s="989"/>
      <c r="GT1422" s="989"/>
      <c r="GU1422" s="989"/>
      <c r="GV1422" s="989"/>
      <c r="GW1422" s="989"/>
      <c r="GX1422" s="989"/>
      <c r="GY1422" s="989"/>
      <c r="GZ1422" s="989"/>
      <c r="HA1422" s="989"/>
      <c r="HB1422" s="989"/>
      <c r="HC1422" s="989"/>
      <c r="HD1422" s="989"/>
      <c r="HE1422" s="989"/>
      <c r="HF1422" s="989"/>
      <c r="HG1422" s="989"/>
      <c r="HH1422" s="989"/>
      <c r="HI1422" s="989"/>
      <c r="HJ1422" s="989"/>
      <c r="HK1422" s="989"/>
      <c r="HL1422" s="989"/>
      <c r="HM1422" s="989"/>
      <c r="HN1422" s="989"/>
      <c r="HO1422" s="989"/>
      <c r="HP1422" s="989"/>
      <c r="HQ1422" s="989"/>
      <c r="HR1422" s="989"/>
      <c r="HS1422" s="989"/>
      <c r="HT1422" s="989"/>
      <c r="HU1422" s="989"/>
      <c r="HV1422" s="989"/>
      <c r="HW1422" s="989"/>
      <c r="HX1422" s="989"/>
      <c r="HY1422" s="989"/>
      <c r="HZ1422" s="989"/>
      <c r="IA1422" s="989"/>
      <c r="IB1422" s="989"/>
      <c r="IC1422" s="989"/>
      <c r="ID1422" s="989"/>
      <c r="IE1422" s="989"/>
      <c r="IF1422" s="989"/>
      <c r="IG1422" s="989"/>
      <c r="IH1422" s="989"/>
      <c r="II1422" s="989"/>
      <c r="IJ1422" s="989"/>
      <c r="IK1422" s="989"/>
      <c r="IL1422" s="989"/>
      <c r="IM1422" s="989"/>
      <c r="IN1422" s="989"/>
      <c r="IO1422" s="989"/>
      <c r="IP1422" s="989"/>
      <c r="IQ1422" s="989"/>
      <c r="IR1422" s="989"/>
      <c r="IS1422" s="989"/>
      <c r="IT1422" s="989"/>
      <c r="IU1422" s="989"/>
      <c r="IV1422" s="989"/>
      <c r="IW1422" s="989"/>
      <c r="IX1422" s="989"/>
      <c r="IY1422" s="989"/>
      <c r="IZ1422" s="989"/>
      <c r="JA1422" s="989"/>
      <c r="JB1422" s="989"/>
      <c r="JC1422" s="989"/>
      <c r="JD1422" s="989"/>
      <c r="JE1422" s="989"/>
      <c r="JF1422" s="989"/>
      <c r="JG1422" s="989"/>
      <c r="JH1422" s="989"/>
      <c r="JI1422" s="989"/>
      <c r="JJ1422" s="989"/>
      <c r="JK1422" s="989"/>
      <c r="JL1422" s="989"/>
      <c r="JM1422" s="989"/>
      <c r="JN1422" s="989"/>
      <c r="JO1422" s="989"/>
      <c r="JP1422" s="989"/>
      <c r="JQ1422" s="989"/>
      <c r="JR1422" s="989"/>
      <c r="JS1422" s="989"/>
      <c r="JT1422" s="989"/>
      <c r="JU1422" s="989"/>
      <c r="JV1422" s="989"/>
      <c r="JW1422" s="989"/>
      <c r="JX1422" s="989"/>
      <c r="JY1422" s="989"/>
      <c r="JZ1422" s="989"/>
      <c r="KA1422" s="989"/>
      <c r="KB1422" s="990"/>
    </row>
    <row r="1423" spans="2:288" ht="15" customHeight="1" x14ac:dyDescent="0.25">
      <c r="B1423" s="1590" t="s">
        <v>1943</v>
      </c>
      <c r="C1423" s="1588" t="str">
        <v/>
      </c>
      <c r="D1423" s="1588" t="str">
        <v/>
      </c>
      <c r="E1423" s="1588" t="str">
        <v/>
      </c>
      <c r="F1423" s="1588" t="str">
        <v/>
      </c>
      <c r="G1423" s="1588" t="str">
        <v/>
      </c>
      <c r="H1423" s="989"/>
      <c r="I1423" s="989"/>
      <c r="J1423" s="989"/>
      <c r="K1423" s="989"/>
      <c r="L1423" s="989"/>
      <c r="M1423" s="989"/>
      <c r="N1423" s="989"/>
      <c r="O1423" s="989"/>
      <c r="P1423" s="989"/>
      <c r="Q1423" s="989"/>
      <c r="R1423" s="989"/>
      <c r="S1423" s="989"/>
      <c r="T1423" s="989"/>
      <c r="U1423" s="989"/>
      <c r="V1423" s="989"/>
      <c r="W1423" s="989"/>
      <c r="X1423" s="989"/>
      <c r="Y1423" s="989"/>
      <c r="Z1423" s="989"/>
      <c r="AA1423" s="989"/>
      <c r="AB1423" s="989"/>
      <c r="AC1423" s="989"/>
      <c r="AD1423" s="989"/>
      <c r="AE1423" s="989"/>
      <c r="AF1423" s="989"/>
      <c r="AG1423" s="989"/>
      <c r="AH1423" s="989"/>
      <c r="AI1423" s="989"/>
      <c r="AJ1423" s="989"/>
      <c r="AK1423" s="989"/>
      <c r="AL1423" s="989"/>
      <c r="AM1423" s="989"/>
      <c r="AN1423" s="989"/>
      <c r="AO1423" s="989"/>
      <c r="AP1423" s="989"/>
      <c r="AQ1423" s="989"/>
      <c r="AR1423" s="989"/>
      <c r="AS1423" s="989"/>
      <c r="AT1423" s="989"/>
      <c r="AU1423" s="989"/>
      <c r="AV1423" s="989"/>
      <c r="AW1423" s="989"/>
      <c r="AX1423" s="989"/>
      <c r="AY1423" s="989"/>
      <c r="AZ1423" s="989"/>
      <c r="BA1423" s="989"/>
      <c r="BB1423" s="989"/>
      <c r="BC1423" s="989"/>
      <c r="BD1423" s="989"/>
      <c r="BE1423" s="989"/>
      <c r="BF1423" s="989"/>
      <c r="BG1423" s="989"/>
      <c r="BH1423" s="989"/>
      <c r="BI1423" s="989"/>
      <c r="BJ1423" s="989"/>
      <c r="BK1423" s="989"/>
      <c r="BL1423" s="989"/>
      <c r="BM1423" s="989"/>
      <c r="BN1423" s="989"/>
      <c r="BO1423" s="989"/>
      <c r="BP1423" s="989"/>
      <c r="BQ1423" s="989"/>
      <c r="BR1423" s="989"/>
      <c r="BS1423" s="989"/>
      <c r="BT1423" s="989"/>
      <c r="BU1423" s="989"/>
      <c r="BV1423" s="989"/>
      <c r="BW1423" s="989"/>
      <c r="BX1423" s="989"/>
      <c r="BY1423" s="989"/>
      <c r="BZ1423" s="989"/>
      <c r="CA1423" s="989"/>
      <c r="CB1423" s="989"/>
      <c r="CC1423" s="989"/>
      <c r="CD1423" s="989"/>
      <c r="CE1423" s="989"/>
      <c r="CF1423" s="989"/>
      <c r="CG1423" s="989"/>
      <c r="CH1423" s="989"/>
      <c r="CI1423" s="989"/>
      <c r="CJ1423" s="989"/>
      <c r="CK1423" s="989"/>
      <c r="CL1423" s="989"/>
      <c r="CM1423" s="989"/>
      <c r="CN1423" s="989"/>
      <c r="CO1423" s="989"/>
      <c r="CP1423" s="989"/>
      <c r="CQ1423" s="989"/>
      <c r="CR1423" s="989"/>
      <c r="CS1423" s="989"/>
      <c r="CT1423" s="989"/>
      <c r="CU1423" s="989"/>
      <c r="CV1423" s="989"/>
      <c r="CW1423" s="989"/>
      <c r="CX1423" s="989"/>
      <c r="CY1423" s="989"/>
      <c r="CZ1423" s="989"/>
      <c r="DA1423" s="989"/>
      <c r="DB1423" s="989"/>
      <c r="DC1423" s="989"/>
      <c r="DD1423" s="989"/>
      <c r="DE1423" s="989"/>
      <c r="DF1423" s="989"/>
      <c r="DG1423" s="989"/>
      <c r="DH1423" s="989"/>
      <c r="DI1423" s="989"/>
      <c r="DJ1423" s="989"/>
      <c r="DK1423" s="989"/>
      <c r="DL1423" s="989"/>
      <c r="DM1423" s="989"/>
      <c r="DN1423" s="989"/>
      <c r="DO1423" s="989"/>
      <c r="DP1423" s="989"/>
      <c r="DQ1423" s="989"/>
      <c r="DR1423" s="989"/>
      <c r="DS1423" s="989"/>
      <c r="DT1423" s="989"/>
      <c r="DU1423" s="989"/>
      <c r="DV1423" s="989"/>
      <c r="DW1423" s="989"/>
      <c r="DX1423" s="989"/>
      <c r="DY1423" s="989"/>
      <c r="DZ1423" s="989"/>
      <c r="EA1423" s="989"/>
      <c r="EB1423" s="989"/>
      <c r="EC1423" s="989"/>
      <c r="ED1423" s="989"/>
      <c r="EE1423" s="989"/>
      <c r="EF1423" s="989"/>
      <c r="EG1423" s="989"/>
      <c r="EH1423" s="989"/>
      <c r="EI1423" s="989"/>
      <c r="EJ1423" s="989"/>
      <c r="EK1423" s="989"/>
      <c r="EL1423" s="989"/>
      <c r="EM1423" s="989"/>
      <c r="EN1423" s="989"/>
      <c r="EO1423" s="989"/>
      <c r="EP1423" s="989"/>
      <c r="EQ1423" s="989"/>
      <c r="ER1423" s="989"/>
      <c r="ES1423" s="989"/>
      <c r="ET1423" s="989"/>
      <c r="EU1423" s="989"/>
      <c r="EV1423" s="989"/>
      <c r="EW1423" s="989"/>
      <c r="EX1423" s="989"/>
      <c r="EY1423" s="989"/>
      <c r="EZ1423" s="989"/>
      <c r="FA1423" s="989"/>
      <c r="FB1423" s="989"/>
      <c r="FC1423" s="989"/>
      <c r="FD1423" s="989"/>
      <c r="FE1423" s="989"/>
      <c r="FF1423" s="989"/>
      <c r="FG1423" s="989"/>
      <c r="FH1423" s="989"/>
      <c r="FI1423" s="989"/>
      <c r="FJ1423" s="989"/>
      <c r="FK1423" s="989"/>
      <c r="FL1423" s="989"/>
      <c r="FM1423" s="989"/>
      <c r="FN1423" s="989"/>
      <c r="FO1423" s="989"/>
      <c r="FP1423" s="989"/>
      <c r="FQ1423" s="989"/>
      <c r="FR1423" s="989"/>
      <c r="FS1423" s="989"/>
      <c r="FT1423" s="989"/>
      <c r="FU1423" s="989"/>
      <c r="FV1423" s="989"/>
      <c r="FW1423" s="989"/>
      <c r="FX1423" s="989"/>
      <c r="FY1423" s="989"/>
      <c r="FZ1423" s="989"/>
      <c r="GA1423" s="989"/>
      <c r="GB1423" s="989"/>
      <c r="GC1423" s="989"/>
      <c r="GD1423" s="989"/>
      <c r="GE1423" s="989"/>
      <c r="GF1423" s="989"/>
      <c r="GG1423" s="989"/>
      <c r="GH1423" s="989"/>
      <c r="GI1423" s="989"/>
      <c r="GJ1423" s="989"/>
      <c r="GK1423" s="989"/>
      <c r="GL1423" s="989"/>
      <c r="GM1423" s="989"/>
      <c r="GN1423" s="989"/>
      <c r="GO1423" s="989"/>
      <c r="GP1423" s="989"/>
      <c r="GQ1423" s="989"/>
      <c r="GR1423" s="989"/>
      <c r="GS1423" s="989"/>
      <c r="GT1423" s="989"/>
      <c r="GU1423" s="989"/>
      <c r="GV1423" s="989"/>
      <c r="GW1423" s="989"/>
      <c r="GX1423" s="989"/>
      <c r="GY1423" s="989"/>
      <c r="GZ1423" s="989"/>
      <c r="HA1423" s="989"/>
      <c r="HB1423" s="989"/>
      <c r="HC1423" s="989"/>
      <c r="HD1423" s="989"/>
      <c r="HE1423" s="989"/>
      <c r="HF1423" s="989"/>
      <c r="HG1423" s="989"/>
      <c r="HH1423" s="989"/>
      <c r="HI1423" s="989"/>
      <c r="HJ1423" s="989"/>
      <c r="HK1423" s="989"/>
      <c r="HL1423" s="989"/>
      <c r="HM1423" s="989"/>
      <c r="HN1423" s="989"/>
      <c r="HO1423" s="989"/>
      <c r="HP1423" s="989"/>
      <c r="HQ1423" s="989"/>
      <c r="HR1423" s="989"/>
      <c r="HS1423" s="989"/>
      <c r="HT1423" s="989"/>
      <c r="HU1423" s="989"/>
      <c r="HV1423" s="989"/>
      <c r="HW1423" s="989"/>
      <c r="HX1423" s="989"/>
      <c r="HY1423" s="989"/>
      <c r="HZ1423" s="989"/>
      <c r="IA1423" s="989"/>
      <c r="IB1423" s="989"/>
      <c r="IC1423" s="989"/>
      <c r="ID1423" s="989"/>
      <c r="IE1423" s="989"/>
      <c r="IF1423" s="989"/>
      <c r="IG1423" s="989"/>
      <c r="IH1423" s="989"/>
      <c r="II1423" s="989"/>
      <c r="IJ1423" s="989"/>
      <c r="IK1423" s="989"/>
      <c r="IL1423" s="989"/>
      <c r="IM1423" s="989"/>
      <c r="IN1423" s="989"/>
      <c r="IO1423" s="989"/>
      <c r="IP1423" s="989"/>
      <c r="IQ1423" s="989"/>
      <c r="IR1423" s="989"/>
      <c r="IS1423" s="989"/>
      <c r="IT1423" s="989"/>
      <c r="IU1423" s="989"/>
      <c r="IV1423" s="989"/>
      <c r="IW1423" s="989"/>
      <c r="IX1423" s="989"/>
      <c r="IY1423" s="989"/>
      <c r="IZ1423" s="989"/>
      <c r="JA1423" s="989"/>
      <c r="JB1423" s="989"/>
      <c r="JC1423" s="989"/>
      <c r="JD1423" s="989"/>
      <c r="JE1423" s="989"/>
      <c r="JF1423" s="989"/>
      <c r="JG1423" s="989"/>
      <c r="JH1423" s="989"/>
      <c r="JI1423" s="989"/>
      <c r="JJ1423" s="989"/>
      <c r="JK1423" s="989"/>
      <c r="JL1423" s="989"/>
      <c r="JM1423" s="989"/>
      <c r="JN1423" s="989"/>
      <c r="JO1423" s="989"/>
      <c r="JP1423" s="989"/>
      <c r="JQ1423" s="989"/>
      <c r="JR1423" s="989"/>
      <c r="JS1423" s="989"/>
      <c r="JT1423" s="989"/>
      <c r="JU1423" s="989"/>
      <c r="JV1423" s="989"/>
      <c r="JW1423" s="989"/>
      <c r="JX1423" s="989"/>
      <c r="JY1423" s="989"/>
      <c r="JZ1423" s="989"/>
      <c r="KA1423" s="989"/>
      <c r="KB1423" s="990"/>
    </row>
    <row r="1424" spans="2:288" ht="15" customHeight="1" x14ac:dyDescent="0.25">
      <c r="B1424" s="1590" t="s">
        <v>1944</v>
      </c>
      <c r="C1424" s="1588" t="str">
        <v/>
      </c>
      <c r="D1424" s="1588" t="str">
        <v/>
      </c>
      <c r="E1424" s="1588" t="str">
        <v/>
      </c>
      <c r="F1424" s="1588" t="str">
        <v/>
      </c>
      <c r="G1424" s="1588" t="str">
        <v/>
      </c>
      <c r="H1424" s="989"/>
      <c r="I1424" s="989"/>
      <c r="J1424" s="989"/>
      <c r="K1424" s="989"/>
      <c r="L1424" s="989"/>
      <c r="M1424" s="989"/>
      <c r="N1424" s="989"/>
      <c r="O1424" s="989"/>
      <c r="P1424" s="989"/>
      <c r="Q1424" s="989"/>
      <c r="R1424" s="989"/>
      <c r="S1424" s="989"/>
      <c r="T1424" s="989"/>
      <c r="U1424" s="989"/>
      <c r="V1424" s="989"/>
      <c r="W1424" s="989"/>
      <c r="X1424" s="989"/>
      <c r="Y1424" s="989"/>
      <c r="Z1424" s="989"/>
      <c r="AA1424" s="989"/>
      <c r="AB1424" s="989"/>
      <c r="AC1424" s="989"/>
      <c r="AD1424" s="989"/>
      <c r="AE1424" s="989"/>
      <c r="AF1424" s="989"/>
      <c r="AG1424" s="989"/>
      <c r="AH1424" s="989"/>
      <c r="AI1424" s="989"/>
      <c r="AJ1424" s="989"/>
      <c r="AK1424" s="989"/>
      <c r="AL1424" s="989"/>
      <c r="AM1424" s="989"/>
      <c r="AN1424" s="989"/>
      <c r="AO1424" s="989"/>
      <c r="AP1424" s="989"/>
      <c r="AQ1424" s="989"/>
      <c r="AR1424" s="989"/>
      <c r="AS1424" s="989"/>
      <c r="AT1424" s="989"/>
      <c r="AU1424" s="989"/>
      <c r="AV1424" s="989"/>
      <c r="AW1424" s="989"/>
      <c r="AX1424" s="989"/>
      <c r="AY1424" s="989"/>
      <c r="AZ1424" s="989"/>
      <c r="BA1424" s="989"/>
      <c r="BB1424" s="989"/>
      <c r="BC1424" s="989"/>
      <c r="BD1424" s="989"/>
      <c r="BE1424" s="989"/>
      <c r="BF1424" s="989"/>
      <c r="BG1424" s="989"/>
      <c r="BH1424" s="989"/>
      <c r="BI1424" s="989"/>
      <c r="BJ1424" s="989"/>
      <c r="BK1424" s="989"/>
      <c r="BL1424" s="989"/>
      <c r="BM1424" s="989"/>
      <c r="BN1424" s="989"/>
      <c r="BO1424" s="989"/>
      <c r="BP1424" s="989"/>
      <c r="BQ1424" s="989"/>
      <c r="BR1424" s="989"/>
      <c r="BS1424" s="989"/>
      <c r="BT1424" s="989"/>
      <c r="BU1424" s="989"/>
      <c r="BV1424" s="989"/>
      <c r="BW1424" s="989"/>
      <c r="BX1424" s="989"/>
      <c r="BY1424" s="989"/>
      <c r="BZ1424" s="989"/>
      <c r="CA1424" s="989"/>
      <c r="CB1424" s="989"/>
      <c r="CC1424" s="989"/>
      <c r="CD1424" s="989"/>
      <c r="CE1424" s="989"/>
      <c r="CF1424" s="989"/>
      <c r="CG1424" s="989"/>
      <c r="CH1424" s="989"/>
      <c r="CI1424" s="989"/>
      <c r="CJ1424" s="989"/>
      <c r="CK1424" s="989"/>
      <c r="CL1424" s="989"/>
      <c r="CM1424" s="989"/>
      <c r="CN1424" s="989"/>
      <c r="CO1424" s="989"/>
      <c r="CP1424" s="989"/>
      <c r="CQ1424" s="989"/>
      <c r="CR1424" s="989"/>
      <c r="CS1424" s="989"/>
      <c r="CT1424" s="989"/>
      <c r="CU1424" s="989"/>
      <c r="CV1424" s="989"/>
      <c r="CW1424" s="989"/>
      <c r="CX1424" s="989"/>
      <c r="CY1424" s="989"/>
      <c r="CZ1424" s="989"/>
      <c r="DA1424" s="989"/>
      <c r="DB1424" s="989"/>
      <c r="DC1424" s="989"/>
      <c r="DD1424" s="989"/>
      <c r="DE1424" s="989"/>
      <c r="DF1424" s="989"/>
      <c r="DG1424" s="989"/>
      <c r="DH1424" s="989"/>
      <c r="DI1424" s="989"/>
      <c r="DJ1424" s="989"/>
      <c r="DK1424" s="989"/>
      <c r="DL1424" s="989"/>
      <c r="DM1424" s="989"/>
      <c r="DN1424" s="989"/>
      <c r="DO1424" s="989"/>
      <c r="DP1424" s="989"/>
      <c r="DQ1424" s="989"/>
      <c r="DR1424" s="989"/>
      <c r="DS1424" s="989"/>
      <c r="DT1424" s="989"/>
      <c r="DU1424" s="989"/>
      <c r="DV1424" s="989"/>
      <c r="DW1424" s="989"/>
      <c r="DX1424" s="989"/>
      <c r="DY1424" s="989"/>
      <c r="DZ1424" s="989"/>
      <c r="EA1424" s="989"/>
      <c r="EB1424" s="989"/>
      <c r="EC1424" s="989"/>
      <c r="ED1424" s="989"/>
      <c r="EE1424" s="989"/>
      <c r="EF1424" s="989"/>
      <c r="EG1424" s="989"/>
      <c r="EH1424" s="989"/>
      <c r="EI1424" s="989"/>
      <c r="EJ1424" s="989"/>
      <c r="EK1424" s="989"/>
      <c r="EL1424" s="989"/>
      <c r="EM1424" s="989"/>
      <c r="EN1424" s="989"/>
      <c r="EO1424" s="989"/>
      <c r="EP1424" s="989"/>
      <c r="EQ1424" s="989"/>
      <c r="ER1424" s="989"/>
      <c r="ES1424" s="989"/>
      <c r="ET1424" s="989"/>
      <c r="EU1424" s="989"/>
      <c r="EV1424" s="989"/>
      <c r="EW1424" s="989"/>
      <c r="EX1424" s="989"/>
      <c r="EY1424" s="989"/>
      <c r="EZ1424" s="989"/>
      <c r="FA1424" s="989"/>
      <c r="FB1424" s="989"/>
      <c r="FC1424" s="989"/>
      <c r="FD1424" s="989"/>
      <c r="FE1424" s="989"/>
      <c r="FF1424" s="989"/>
      <c r="FG1424" s="989"/>
      <c r="FH1424" s="989"/>
      <c r="FI1424" s="989"/>
      <c r="FJ1424" s="989"/>
      <c r="FK1424" s="989"/>
      <c r="FL1424" s="989"/>
      <c r="FM1424" s="989"/>
      <c r="FN1424" s="989"/>
      <c r="FO1424" s="989"/>
      <c r="FP1424" s="989"/>
      <c r="FQ1424" s="989"/>
      <c r="FR1424" s="989"/>
      <c r="FS1424" s="989"/>
      <c r="FT1424" s="989"/>
      <c r="FU1424" s="989"/>
      <c r="FV1424" s="989"/>
      <c r="FW1424" s="989"/>
      <c r="FX1424" s="989"/>
      <c r="FY1424" s="989"/>
      <c r="FZ1424" s="989"/>
      <c r="GA1424" s="989"/>
      <c r="GB1424" s="989"/>
      <c r="GC1424" s="989"/>
      <c r="GD1424" s="989"/>
      <c r="GE1424" s="989"/>
      <c r="GF1424" s="989"/>
      <c r="GG1424" s="989"/>
      <c r="GH1424" s="989"/>
      <c r="GI1424" s="989"/>
      <c r="GJ1424" s="989"/>
      <c r="GK1424" s="989"/>
      <c r="GL1424" s="989"/>
      <c r="GM1424" s="989"/>
      <c r="GN1424" s="989"/>
      <c r="GO1424" s="989"/>
      <c r="GP1424" s="989"/>
      <c r="GQ1424" s="989"/>
      <c r="GR1424" s="989"/>
      <c r="GS1424" s="989"/>
      <c r="GT1424" s="989"/>
      <c r="GU1424" s="989"/>
      <c r="GV1424" s="989"/>
      <c r="GW1424" s="989"/>
      <c r="GX1424" s="989"/>
      <c r="GY1424" s="989"/>
      <c r="GZ1424" s="989"/>
      <c r="HA1424" s="989"/>
      <c r="HB1424" s="989"/>
      <c r="HC1424" s="989"/>
      <c r="HD1424" s="989"/>
      <c r="HE1424" s="989"/>
      <c r="HF1424" s="989"/>
      <c r="HG1424" s="989"/>
      <c r="HH1424" s="989"/>
      <c r="HI1424" s="989"/>
      <c r="HJ1424" s="989"/>
      <c r="HK1424" s="989"/>
      <c r="HL1424" s="989"/>
      <c r="HM1424" s="989"/>
      <c r="HN1424" s="989"/>
      <c r="HO1424" s="989"/>
      <c r="HP1424" s="989"/>
      <c r="HQ1424" s="989"/>
      <c r="HR1424" s="989"/>
      <c r="HS1424" s="989"/>
      <c r="HT1424" s="989"/>
      <c r="HU1424" s="989"/>
      <c r="HV1424" s="989"/>
      <c r="HW1424" s="989"/>
      <c r="HX1424" s="989"/>
      <c r="HY1424" s="989"/>
      <c r="HZ1424" s="989"/>
      <c r="IA1424" s="989"/>
      <c r="IB1424" s="989"/>
      <c r="IC1424" s="989"/>
      <c r="ID1424" s="989"/>
      <c r="IE1424" s="989"/>
      <c r="IF1424" s="989"/>
      <c r="IG1424" s="989"/>
      <c r="IH1424" s="989"/>
      <c r="II1424" s="989"/>
      <c r="IJ1424" s="989"/>
      <c r="IK1424" s="989"/>
      <c r="IL1424" s="989"/>
      <c r="IM1424" s="989"/>
      <c r="IN1424" s="989"/>
      <c r="IO1424" s="989"/>
      <c r="IP1424" s="989"/>
      <c r="IQ1424" s="989"/>
      <c r="IR1424" s="989"/>
      <c r="IS1424" s="989"/>
      <c r="IT1424" s="989"/>
      <c r="IU1424" s="989"/>
      <c r="IV1424" s="989"/>
      <c r="IW1424" s="989"/>
      <c r="IX1424" s="989"/>
      <c r="IY1424" s="989"/>
      <c r="IZ1424" s="989"/>
      <c r="JA1424" s="989"/>
      <c r="JB1424" s="989"/>
      <c r="JC1424" s="989"/>
      <c r="JD1424" s="989"/>
      <c r="JE1424" s="989"/>
      <c r="JF1424" s="989"/>
      <c r="JG1424" s="989"/>
      <c r="JH1424" s="989"/>
      <c r="JI1424" s="989"/>
      <c r="JJ1424" s="989"/>
      <c r="JK1424" s="989"/>
      <c r="JL1424" s="989"/>
      <c r="JM1424" s="989"/>
      <c r="JN1424" s="989"/>
      <c r="JO1424" s="989"/>
      <c r="JP1424" s="989"/>
      <c r="JQ1424" s="989"/>
      <c r="JR1424" s="989"/>
      <c r="JS1424" s="989"/>
      <c r="JT1424" s="989"/>
      <c r="JU1424" s="989"/>
      <c r="JV1424" s="989"/>
      <c r="JW1424" s="989"/>
      <c r="JX1424" s="989"/>
      <c r="JY1424" s="989"/>
      <c r="JZ1424" s="989"/>
      <c r="KA1424" s="989"/>
      <c r="KB1424" s="990"/>
    </row>
    <row r="1425" spans="1:289" ht="15" customHeight="1" x14ac:dyDescent="0.25">
      <c r="B1425" s="1590" t="s">
        <v>1945</v>
      </c>
      <c r="C1425" s="1588" t="str">
        <v/>
      </c>
      <c r="D1425" s="1588" t="str">
        <v/>
      </c>
      <c r="E1425" s="1588" t="str">
        <v/>
      </c>
      <c r="F1425" s="1588" t="str">
        <v/>
      </c>
      <c r="G1425" s="1588" t="str">
        <v/>
      </c>
      <c r="H1425" s="989"/>
      <c r="I1425" s="989"/>
      <c r="J1425" s="989"/>
      <c r="K1425" s="989"/>
      <c r="L1425" s="989"/>
      <c r="M1425" s="989"/>
      <c r="N1425" s="989"/>
      <c r="O1425" s="989"/>
      <c r="P1425" s="989"/>
      <c r="Q1425" s="989"/>
      <c r="R1425" s="989"/>
      <c r="S1425" s="989"/>
      <c r="T1425" s="989"/>
      <c r="U1425" s="989"/>
      <c r="V1425" s="989"/>
      <c r="W1425" s="989"/>
      <c r="X1425" s="989"/>
      <c r="Y1425" s="989"/>
      <c r="Z1425" s="989"/>
      <c r="AA1425" s="989"/>
      <c r="AB1425" s="989"/>
      <c r="AC1425" s="989"/>
      <c r="AD1425" s="989"/>
      <c r="AE1425" s="989"/>
      <c r="AF1425" s="989"/>
      <c r="AG1425" s="989"/>
      <c r="AH1425" s="989"/>
      <c r="AI1425" s="989"/>
      <c r="AJ1425" s="989"/>
      <c r="AK1425" s="989"/>
      <c r="AL1425" s="989"/>
      <c r="AM1425" s="989"/>
      <c r="AN1425" s="989"/>
      <c r="AO1425" s="989"/>
      <c r="AP1425" s="989"/>
      <c r="AQ1425" s="989"/>
      <c r="AR1425" s="989"/>
      <c r="AS1425" s="989"/>
      <c r="AT1425" s="989"/>
      <c r="AU1425" s="989"/>
      <c r="AV1425" s="989"/>
      <c r="AW1425" s="989"/>
      <c r="AX1425" s="989"/>
      <c r="AY1425" s="989"/>
      <c r="AZ1425" s="989"/>
      <c r="BA1425" s="989"/>
      <c r="BB1425" s="989"/>
      <c r="BC1425" s="989"/>
      <c r="BD1425" s="989"/>
      <c r="BE1425" s="989"/>
      <c r="BF1425" s="989"/>
      <c r="BG1425" s="989"/>
      <c r="BH1425" s="989"/>
      <c r="BI1425" s="989"/>
      <c r="BJ1425" s="989"/>
      <c r="BK1425" s="989"/>
      <c r="BL1425" s="989"/>
      <c r="BM1425" s="989"/>
      <c r="BN1425" s="989"/>
      <c r="BO1425" s="989"/>
      <c r="BP1425" s="989"/>
      <c r="BQ1425" s="989"/>
      <c r="BR1425" s="989"/>
      <c r="BS1425" s="989"/>
      <c r="BT1425" s="989"/>
      <c r="BU1425" s="989"/>
      <c r="BV1425" s="989"/>
      <c r="BW1425" s="989"/>
      <c r="BX1425" s="989"/>
      <c r="BY1425" s="989"/>
      <c r="BZ1425" s="989"/>
      <c r="CA1425" s="989"/>
      <c r="CB1425" s="989"/>
      <c r="CC1425" s="989"/>
      <c r="CD1425" s="989"/>
      <c r="CE1425" s="989"/>
      <c r="CF1425" s="989"/>
      <c r="CG1425" s="989"/>
      <c r="CH1425" s="989"/>
      <c r="CI1425" s="989"/>
      <c r="CJ1425" s="989"/>
      <c r="CK1425" s="989"/>
      <c r="CL1425" s="989"/>
      <c r="CM1425" s="989"/>
      <c r="CN1425" s="989"/>
      <c r="CO1425" s="989"/>
      <c r="CP1425" s="989"/>
      <c r="CQ1425" s="989"/>
      <c r="CR1425" s="989"/>
      <c r="CS1425" s="989"/>
      <c r="CT1425" s="989"/>
      <c r="CU1425" s="989"/>
      <c r="CV1425" s="989"/>
      <c r="CW1425" s="989"/>
      <c r="CX1425" s="989"/>
      <c r="CY1425" s="989"/>
      <c r="CZ1425" s="989"/>
      <c r="DA1425" s="989"/>
      <c r="DB1425" s="989"/>
      <c r="DC1425" s="989"/>
      <c r="DD1425" s="989"/>
      <c r="DE1425" s="989"/>
      <c r="DF1425" s="989"/>
      <c r="DG1425" s="989"/>
      <c r="DH1425" s="989"/>
      <c r="DI1425" s="989"/>
      <c r="DJ1425" s="989"/>
      <c r="DK1425" s="989"/>
      <c r="DL1425" s="989"/>
      <c r="DM1425" s="989"/>
      <c r="DN1425" s="989"/>
      <c r="DO1425" s="989"/>
      <c r="DP1425" s="989"/>
      <c r="DQ1425" s="989"/>
      <c r="DR1425" s="989"/>
      <c r="DS1425" s="989"/>
      <c r="DT1425" s="989"/>
      <c r="DU1425" s="989"/>
      <c r="DV1425" s="989"/>
      <c r="DW1425" s="989"/>
      <c r="DX1425" s="989"/>
      <c r="DY1425" s="989"/>
      <c r="DZ1425" s="989"/>
      <c r="EA1425" s="989"/>
      <c r="EB1425" s="989"/>
      <c r="EC1425" s="989"/>
      <c r="ED1425" s="989"/>
      <c r="EE1425" s="989"/>
      <c r="EF1425" s="989"/>
      <c r="EG1425" s="989"/>
      <c r="EH1425" s="989"/>
      <c r="EI1425" s="989"/>
      <c r="EJ1425" s="989"/>
      <c r="EK1425" s="989"/>
      <c r="EL1425" s="989"/>
      <c r="EM1425" s="989"/>
      <c r="EN1425" s="989"/>
      <c r="EO1425" s="989"/>
      <c r="EP1425" s="989"/>
      <c r="EQ1425" s="989"/>
      <c r="ER1425" s="989"/>
      <c r="ES1425" s="989"/>
      <c r="ET1425" s="989"/>
      <c r="EU1425" s="989"/>
      <c r="EV1425" s="989"/>
      <c r="EW1425" s="989"/>
      <c r="EX1425" s="989"/>
      <c r="EY1425" s="989"/>
      <c r="EZ1425" s="989"/>
      <c r="FA1425" s="989"/>
      <c r="FB1425" s="989"/>
      <c r="FC1425" s="989"/>
      <c r="FD1425" s="989"/>
      <c r="FE1425" s="989"/>
      <c r="FF1425" s="989"/>
      <c r="FG1425" s="989"/>
      <c r="FH1425" s="989"/>
      <c r="FI1425" s="989"/>
      <c r="FJ1425" s="989"/>
      <c r="FK1425" s="989"/>
      <c r="FL1425" s="989"/>
      <c r="FM1425" s="989"/>
      <c r="FN1425" s="989"/>
      <c r="FO1425" s="989"/>
      <c r="FP1425" s="989"/>
      <c r="FQ1425" s="989"/>
      <c r="FR1425" s="989"/>
      <c r="FS1425" s="989"/>
      <c r="FT1425" s="989"/>
      <c r="FU1425" s="989"/>
      <c r="FV1425" s="989"/>
      <c r="FW1425" s="989"/>
      <c r="FX1425" s="989"/>
      <c r="FY1425" s="989"/>
      <c r="FZ1425" s="989"/>
      <c r="GA1425" s="989"/>
      <c r="GB1425" s="989"/>
      <c r="GC1425" s="989"/>
      <c r="GD1425" s="989"/>
      <c r="GE1425" s="989"/>
      <c r="GF1425" s="989"/>
      <c r="GG1425" s="989"/>
      <c r="GH1425" s="989"/>
      <c r="GI1425" s="989"/>
      <c r="GJ1425" s="989"/>
      <c r="GK1425" s="989"/>
      <c r="GL1425" s="989"/>
      <c r="GM1425" s="989"/>
      <c r="GN1425" s="989"/>
      <c r="GO1425" s="989"/>
      <c r="GP1425" s="989"/>
      <c r="GQ1425" s="989"/>
      <c r="GR1425" s="989"/>
      <c r="GS1425" s="989"/>
      <c r="GT1425" s="989"/>
      <c r="GU1425" s="989"/>
      <c r="GV1425" s="989"/>
      <c r="GW1425" s="989"/>
      <c r="GX1425" s="989"/>
      <c r="GY1425" s="989"/>
      <c r="GZ1425" s="989"/>
      <c r="HA1425" s="989"/>
      <c r="HB1425" s="989"/>
      <c r="HC1425" s="989"/>
      <c r="HD1425" s="989"/>
      <c r="HE1425" s="989"/>
      <c r="HF1425" s="989"/>
      <c r="HG1425" s="989"/>
      <c r="HH1425" s="989"/>
      <c r="HI1425" s="989"/>
      <c r="HJ1425" s="989"/>
      <c r="HK1425" s="989"/>
      <c r="HL1425" s="989"/>
      <c r="HM1425" s="989"/>
      <c r="HN1425" s="989"/>
      <c r="HO1425" s="989"/>
      <c r="HP1425" s="989"/>
      <c r="HQ1425" s="989"/>
      <c r="HR1425" s="989"/>
      <c r="HS1425" s="989"/>
      <c r="HT1425" s="989"/>
      <c r="HU1425" s="989"/>
      <c r="HV1425" s="989"/>
      <c r="HW1425" s="989"/>
      <c r="HX1425" s="989"/>
      <c r="HY1425" s="989"/>
      <c r="HZ1425" s="989"/>
      <c r="IA1425" s="989"/>
      <c r="IB1425" s="989"/>
      <c r="IC1425" s="989"/>
      <c r="ID1425" s="989"/>
      <c r="IE1425" s="989"/>
      <c r="IF1425" s="989"/>
      <c r="IG1425" s="989"/>
      <c r="IH1425" s="989"/>
      <c r="II1425" s="989"/>
      <c r="IJ1425" s="989"/>
      <c r="IK1425" s="989"/>
      <c r="IL1425" s="989"/>
      <c r="IM1425" s="989"/>
      <c r="IN1425" s="989"/>
      <c r="IO1425" s="989"/>
      <c r="IP1425" s="989"/>
      <c r="IQ1425" s="989"/>
      <c r="IR1425" s="989"/>
      <c r="IS1425" s="989"/>
      <c r="IT1425" s="989"/>
      <c r="IU1425" s="989"/>
      <c r="IV1425" s="989"/>
      <c r="IW1425" s="989"/>
      <c r="IX1425" s="989"/>
      <c r="IY1425" s="989"/>
      <c r="IZ1425" s="989"/>
      <c r="JA1425" s="989"/>
      <c r="JB1425" s="989"/>
      <c r="JC1425" s="989"/>
      <c r="JD1425" s="989"/>
      <c r="JE1425" s="989"/>
      <c r="JF1425" s="989"/>
      <c r="JG1425" s="989"/>
      <c r="JH1425" s="989"/>
      <c r="JI1425" s="989"/>
      <c r="JJ1425" s="989"/>
      <c r="JK1425" s="989"/>
      <c r="JL1425" s="989"/>
      <c r="JM1425" s="989"/>
      <c r="JN1425" s="989"/>
      <c r="JO1425" s="989"/>
      <c r="JP1425" s="989"/>
      <c r="JQ1425" s="989"/>
      <c r="JR1425" s="989"/>
      <c r="JS1425" s="989"/>
      <c r="JT1425" s="989"/>
      <c r="JU1425" s="989"/>
      <c r="JV1425" s="989"/>
      <c r="JW1425" s="989"/>
      <c r="JX1425" s="989"/>
      <c r="JY1425" s="989"/>
      <c r="JZ1425" s="989"/>
      <c r="KA1425" s="989"/>
      <c r="KB1425" s="990"/>
    </row>
    <row r="1426" spans="1:289" ht="15" customHeight="1" x14ac:dyDescent="0.25">
      <c r="B1426" s="1590" t="s">
        <v>1946</v>
      </c>
      <c r="C1426" s="1588" t="str">
        <v/>
      </c>
      <c r="D1426" s="1588" t="str">
        <v/>
      </c>
      <c r="E1426" s="1588" t="str">
        <v/>
      </c>
      <c r="F1426" s="1588" t="str">
        <v/>
      </c>
      <c r="G1426" s="1588" t="str">
        <v/>
      </c>
      <c r="H1426" s="989"/>
      <c r="I1426" s="989"/>
      <c r="J1426" s="989"/>
      <c r="K1426" s="989"/>
      <c r="L1426" s="989"/>
      <c r="M1426" s="989"/>
      <c r="N1426" s="989"/>
      <c r="O1426" s="989"/>
      <c r="P1426" s="989"/>
      <c r="Q1426" s="989"/>
      <c r="R1426" s="989"/>
      <c r="S1426" s="989"/>
      <c r="T1426" s="989"/>
      <c r="U1426" s="989"/>
      <c r="V1426" s="989"/>
      <c r="W1426" s="989"/>
      <c r="X1426" s="989"/>
      <c r="Y1426" s="989"/>
      <c r="Z1426" s="989"/>
      <c r="AA1426" s="989"/>
      <c r="AB1426" s="989"/>
      <c r="AC1426" s="989"/>
      <c r="AD1426" s="989"/>
      <c r="AE1426" s="989"/>
      <c r="AF1426" s="989"/>
      <c r="AG1426" s="989"/>
      <c r="AH1426" s="989"/>
      <c r="AI1426" s="989"/>
      <c r="AJ1426" s="989"/>
      <c r="AK1426" s="989"/>
      <c r="AL1426" s="989"/>
      <c r="AM1426" s="989"/>
      <c r="AN1426" s="989"/>
      <c r="AO1426" s="989"/>
      <c r="AP1426" s="989"/>
      <c r="AQ1426" s="989"/>
      <c r="AR1426" s="989"/>
      <c r="AS1426" s="989"/>
      <c r="AT1426" s="989"/>
      <c r="AU1426" s="989"/>
      <c r="AV1426" s="989"/>
      <c r="AW1426" s="989"/>
      <c r="AX1426" s="989"/>
      <c r="AY1426" s="989"/>
      <c r="AZ1426" s="989"/>
      <c r="BA1426" s="989"/>
      <c r="BB1426" s="989"/>
      <c r="BC1426" s="989"/>
      <c r="BD1426" s="989"/>
      <c r="BE1426" s="989"/>
      <c r="BF1426" s="989"/>
      <c r="BG1426" s="989"/>
      <c r="BH1426" s="989"/>
      <c r="BI1426" s="989"/>
      <c r="BJ1426" s="989"/>
      <c r="BK1426" s="989"/>
      <c r="BL1426" s="989"/>
      <c r="BM1426" s="989"/>
      <c r="BN1426" s="989"/>
      <c r="BO1426" s="989"/>
      <c r="BP1426" s="989"/>
      <c r="BQ1426" s="989"/>
      <c r="BR1426" s="989"/>
      <c r="BS1426" s="989"/>
      <c r="BT1426" s="989"/>
      <c r="BU1426" s="989"/>
      <c r="BV1426" s="989"/>
      <c r="BW1426" s="989"/>
      <c r="BX1426" s="989"/>
      <c r="BY1426" s="989"/>
      <c r="BZ1426" s="989"/>
      <c r="CA1426" s="989"/>
      <c r="CB1426" s="989"/>
      <c r="CC1426" s="989"/>
      <c r="CD1426" s="989"/>
      <c r="CE1426" s="989"/>
      <c r="CF1426" s="989"/>
      <c r="CG1426" s="989"/>
      <c r="CH1426" s="989"/>
      <c r="CI1426" s="989"/>
      <c r="CJ1426" s="989"/>
      <c r="CK1426" s="989"/>
      <c r="CL1426" s="989"/>
      <c r="CM1426" s="989"/>
      <c r="CN1426" s="989"/>
      <c r="CO1426" s="989"/>
      <c r="CP1426" s="989"/>
      <c r="CQ1426" s="989"/>
      <c r="CR1426" s="989"/>
      <c r="CS1426" s="989"/>
      <c r="CT1426" s="989"/>
      <c r="CU1426" s="989"/>
      <c r="CV1426" s="989"/>
      <c r="CW1426" s="989"/>
      <c r="CX1426" s="989"/>
      <c r="CY1426" s="989"/>
      <c r="CZ1426" s="989"/>
      <c r="DA1426" s="989"/>
      <c r="DB1426" s="989"/>
      <c r="DC1426" s="989"/>
      <c r="DD1426" s="989"/>
      <c r="DE1426" s="989"/>
      <c r="DF1426" s="989"/>
      <c r="DG1426" s="989"/>
      <c r="DH1426" s="989"/>
      <c r="DI1426" s="989"/>
      <c r="DJ1426" s="989"/>
      <c r="DK1426" s="989"/>
      <c r="DL1426" s="989"/>
      <c r="DM1426" s="989"/>
      <c r="DN1426" s="989"/>
      <c r="DO1426" s="989"/>
      <c r="DP1426" s="989"/>
      <c r="DQ1426" s="989"/>
      <c r="DR1426" s="989"/>
      <c r="DS1426" s="989"/>
      <c r="DT1426" s="989"/>
      <c r="DU1426" s="989"/>
      <c r="DV1426" s="989"/>
      <c r="DW1426" s="989"/>
      <c r="DX1426" s="989"/>
      <c r="DY1426" s="989"/>
      <c r="DZ1426" s="989"/>
      <c r="EA1426" s="989"/>
      <c r="EB1426" s="989"/>
      <c r="EC1426" s="989"/>
      <c r="ED1426" s="989"/>
      <c r="EE1426" s="989"/>
      <c r="EF1426" s="989"/>
      <c r="EG1426" s="989"/>
      <c r="EH1426" s="989"/>
      <c r="EI1426" s="989"/>
      <c r="EJ1426" s="989"/>
      <c r="EK1426" s="989"/>
      <c r="EL1426" s="989"/>
      <c r="EM1426" s="989"/>
      <c r="EN1426" s="989"/>
      <c r="EO1426" s="989"/>
      <c r="EP1426" s="989"/>
      <c r="EQ1426" s="989"/>
      <c r="ER1426" s="989"/>
      <c r="ES1426" s="989"/>
      <c r="ET1426" s="989"/>
      <c r="EU1426" s="989"/>
      <c r="EV1426" s="989"/>
      <c r="EW1426" s="989"/>
      <c r="EX1426" s="989"/>
      <c r="EY1426" s="989"/>
      <c r="EZ1426" s="989"/>
      <c r="FA1426" s="989"/>
      <c r="FB1426" s="989"/>
      <c r="FC1426" s="989"/>
      <c r="FD1426" s="989"/>
      <c r="FE1426" s="989"/>
      <c r="FF1426" s="989"/>
      <c r="FG1426" s="989"/>
      <c r="FH1426" s="989"/>
      <c r="FI1426" s="989"/>
      <c r="FJ1426" s="989"/>
      <c r="FK1426" s="989"/>
      <c r="FL1426" s="989"/>
      <c r="FM1426" s="989"/>
      <c r="FN1426" s="989"/>
      <c r="FO1426" s="989"/>
      <c r="FP1426" s="989"/>
      <c r="FQ1426" s="989"/>
      <c r="FR1426" s="989"/>
      <c r="FS1426" s="989"/>
      <c r="FT1426" s="989"/>
      <c r="FU1426" s="989"/>
      <c r="FV1426" s="989"/>
      <c r="FW1426" s="989"/>
      <c r="FX1426" s="989"/>
      <c r="FY1426" s="989"/>
      <c r="FZ1426" s="989"/>
      <c r="GA1426" s="989"/>
      <c r="GB1426" s="989"/>
      <c r="GC1426" s="989"/>
      <c r="GD1426" s="989"/>
      <c r="GE1426" s="989"/>
      <c r="GF1426" s="989"/>
      <c r="GG1426" s="989"/>
      <c r="GH1426" s="989"/>
      <c r="GI1426" s="989"/>
      <c r="GJ1426" s="989"/>
      <c r="GK1426" s="989"/>
      <c r="GL1426" s="989"/>
      <c r="GM1426" s="989"/>
      <c r="GN1426" s="989"/>
      <c r="GO1426" s="989"/>
      <c r="GP1426" s="989"/>
      <c r="GQ1426" s="989"/>
      <c r="GR1426" s="989"/>
      <c r="GS1426" s="989"/>
      <c r="GT1426" s="989"/>
      <c r="GU1426" s="989"/>
      <c r="GV1426" s="989"/>
      <c r="GW1426" s="989"/>
      <c r="GX1426" s="989"/>
      <c r="GY1426" s="989"/>
      <c r="GZ1426" s="989"/>
      <c r="HA1426" s="989"/>
      <c r="HB1426" s="989"/>
      <c r="HC1426" s="989"/>
      <c r="HD1426" s="989"/>
      <c r="HE1426" s="989"/>
      <c r="HF1426" s="989"/>
      <c r="HG1426" s="989"/>
      <c r="HH1426" s="989"/>
      <c r="HI1426" s="989"/>
      <c r="HJ1426" s="989"/>
      <c r="HK1426" s="989"/>
      <c r="HL1426" s="989"/>
      <c r="HM1426" s="989"/>
      <c r="HN1426" s="989"/>
      <c r="HO1426" s="989"/>
      <c r="HP1426" s="989"/>
      <c r="HQ1426" s="989"/>
      <c r="HR1426" s="989"/>
      <c r="HS1426" s="989"/>
      <c r="HT1426" s="989"/>
      <c r="HU1426" s="989"/>
      <c r="HV1426" s="989"/>
      <c r="HW1426" s="989"/>
      <c r="HX1426" s="989"/>
      <c r="HY1426" s="989"/>
      <c r="HZ1426" s="989"/>
      <c r="IA1426" s="989"/>
      <c r="IB1426" s="989"/>
      <c r="IC1426" s="989"/>
      <c r="ID1426" s="989"/>
      <c r="IE1426" s="989"/>
      <c r="IF1426" s="989"/>
      <c r="IG1426" s="989"/>
      <c r="IH1426" s="989"/>
      <c r="II1426" s="989"/>
      <c r="IJ1426" s="989"/>
      <c r="IK1426" s="989"/>
      <c r="IL1426" s="989"/>
      <c r="IM1426" s="989"/>
      <c r="IN1426" s="989"/>
      <c r="IO1426" s="989"/>
      <c r="IP1426" s="989"/>
      <c r="IQ1426" s="989"/>
      <c r="IR1426" s="989"/>
      <c r="IS1426" s="989"/>
      <c r="IT1426" s="989"/>
      <c r="IU1426" s="989"/>
      <c r="IV1426" s="989"/>
      <c r="IW1426" s="989"/>
      <c r="IX1426" s="989"/>
      <c r="IY1426" s="989"/>
      <c r="IZ1426" s="989"/>
      <c r="JA1426" s="989"/>
      <c r="JB1426" s="989"/>
      <c r="JC1426" s="989"/>
      <c r="JD1426" s="989"/>
      <c r="JE1426" s="989"/>
      <c r="JF1426" s="989"/>
      <c r="JG1426" s="989"/>
      <c r="JH1426" s="989"/>
      <c r="JI1426" s="989"/>
      <c r="JJ1426" s="989"/>
      <c r="JK1426" s="989"/>
      <c r="JL1426" s="989"/>
      <c r="JM1426" s="989"/>
      <c r="JN1426" s="989"/>
      <c r="JO1426" s="989"/>
      <c r="JP1426" s="989"/>
      <c r="JQ1426" s="989"/>
      <c r="JR1426" s="989"/>
      <c r="JS1426" s="989"/>
      <c r="JT1426" s="989"/>
      <c r="JU1426" s="989"/>
      <c r="JV1426" s="989"/>
      <c r="JW1426" s="989"/>
      <c r="JX1426" s="989"/>
      <c r="JY1426" s="989"/>
      <c r="JZ1426" s="989"/>
      <c r="KA1426" s="989"/>
      <c r="KB1426" s="990"/>
    </row>
    <row r="1427" spans="1:289" ht="15" customHeight="1" x14ac:dyDescent="0.25">
      <c r="B1427" s="1590" t="s">
        <v>1947</v>
      </c>
      <c r="C1427" s="1588" t="str">
        <v/>
      </c>
      <c r="D1427" s="1588" t="str">
        <v/>
      </c>
      <c r="E1427" s="1588" t="str">
        <v/>
      </c>
      <c r="F1427" s="1588" t="str">
        <v/>
      </c>
      <c r="G1427" s="1588" t="str">
        <v/>
      </c>
      <c r="H1427" s="989"/>
      <c r="I1427" s="989"/>
      <c r="J1427" s="989"/>
      <c r="K1427" s="989"/>
      <c r="L1427" s="989"/>
      <c r="M1427" s="989"/>
      <c r="N1427" s="989"/>
      <c r="O1427" s="989"/>
      <c r="P1427" s="989"/>
      <c r="Q1427" s="989"/>
      <c r="R1427" s="989"/>
      <c r="S1427" s="989"/>
      <c r="T1427" s="989"/>
      <c r="U1427" s="989"/>
      <c r="V1427" s="989"/>
      <c r="W1427" s="989"/>
      <c r="X1427" s="989"/>
      <c r="Y1427" s="989"/>
      <c r="Z1427" s="989"/>
      <c r="AA1427" s="989"/>
      <c r="AB1427" s="989"/>
      <c r="AC1427" s="989"/>
      <c r="AD1427" s="989"/>
      <c r="AE1427" s="989"/>
      <c r="AF1427" s="989"/>
      <c r="AG1427" s="989"/>
      <c r="AH1427" s="989"/>
      <c r="AI1427" s="989"/>
      <c r="AJ1427" s="989"/>
      <c r="AK1427" s="989"/>
      <c r="AL1427" s="989"/>
      <c r="AM1427" s="989"/>
      <c r="AN1427" s="989"/>
      <c r="AO1427" s="989"/>
      <c r="AP1427" s="989"/>
      <c r="AQ1427" s="989"/>
      <c r="AR1427" s="989"/>
      <c r="AS1427" s="989"/>
      <c r="AT1427" s="989"/>
      <c r="AU1427" s="989"/>
      <c r="AV1427" s="989"/>
      <c r="AW1427" s="989"/>
      <c r="AX1427" s="989"/>
      <c r="AY1427" s="989"/>
      <c r="AZ1427" s="989"/>
      <c r="BA1427" s="989"/>
      <c r="BB1427" s="989"/>
      <c r="BC1427" s="989"/>
      <c r="BD1427" s="989"/>
      <c r="BE1427" s="989"/>
      <c r="BF1427" s="989"/>
      <c r="BG1427" s="989"/>
      <c r="BH1427" s="989"/>
      <c r="BI1427" s="989"/>
      <c r="BJ1427" s="989"/>
      <c r="BK1427" s="989"/>
      <c r="BL1427" s="989"/>
      <c r="BM1427" s="989"/>
      <c r="BN1427" s="989"/>
      <c r="BO1427" s="989"/>
      <c r="BP1427" s="989"/>
      <c r="BQ1427" s="989"/>
      <c r="BR1427" s="989"/>
      <c r="BS1427" s="989"/>
      <c r="BT1427" s="989"/>
      <c r="BU1427" s="989"/>
      <c r="BV1427" s="989"/>
      <c r="BW1427" s="989"/>
      <c r="BX1427" s="989"/>
      <c r="BY1427" s="989"/>
      <c r="BZ1427" s="989"/>
      <c r="CA1427" s="989"/>
      <c r="CB1427" s="989"/>
      <c r="CC1427" s="989"/>
      <c r="CD1427" s="989"/>
      <c r="CE1427" s="989"/>
      <c r="CF1427" s="989"/>
      <c r="CG1427" s="989"/>
      <c r="CH1427" s="989"/>
      <c r="CI1427" s="989"/>
      <c r="CJ1427" s="989"/>
      <c r="CK1427" s="989"/>
      <c r="CL1427" s="989"/>
      <c r="CM1427" s="989"/>
      <c r="CN1427" s="989"/>
      <c r="CO1427" s="989"/>
      <c r="CP1427" s="989"/>
      <c r="CQ1427" s="989"/>
      <c r="CR1427" s="989"/>
      <c r="CS1427" s="989"/>
      <c r="CT1427" s="989"/>
      <c r="CU1427" s="989"/>
      <c r="CV1427" s="989"/>
      <c r="CW1427" s="989"/>
      <c r="CX1427" s="989"/>
      <c r="CY1427" s="989"/>
      <c r="CZ1427" s="989"/>
      <c r="DA1427" s="989"/>
      <c r="DB1427" s="989"/>
      <c r="DC1427" s="989"/>
      <c r="DD1427" s="989"/>
      <c r="DE1427" s="989"/>
      <c r="DF1427" s="989"/>
      <c r="DG1427" s="989"/>
      <c r="DH1427" s="989"/>
      <c r="DI1427" s="989"/>
      <c r="DJ1427" s="989"/>
      <c r="DK1427" s="989"/>
      <c r="DL1427" s="989"/>
      <c r="DM1427" s="989"/>
      <c r="DN1427" s="989"/>
      <c r="DO1427" s="989"/>
      <c r="DP1427" s="989"/>
      <c r="DQ1427" s="989"/>
      <c r="DR1427" s="989"/>
      <c r="DS1427" s="989"/>
      <c r="DT1427" s="989"/>
      <c r="DU1427" s="989"/>
      <c r="DV1427" s="989"/>
      <c r="DW1427" s="989"/>
      <c r="DX1427" s="989"/>
      <c r="DY1427" s="989"/>
      <c r="DZ1427" s="989"/>
      <c r="EA1427" s="989"/>
      <c r="EB1427" s="989"/>
      <c r="EC1427" s="989"/>
      <c r="ED1427" s="989"/>
      <c r="EE1427" s="989"/>
      <c r="EF1427" s="989"/>
      <c r="EG1427" s="989"/>
      <c r="EH1427" s="989"/>
      <c r="EI1427" s="989"/>
      <c r="EJ1427" s="989"/>
      <c r="EK1427" s="989"/>
      <c r="EL1427" s="989"/>
      <c r="EM1427" s="989"/>
      <c r="EN1427" s="989"/>
      <c r="EO1427" s="989"/>
      <c r="EP1427" s="989"/>
      <c r="EQ1427" s="989"/>
      <c r="ER1427" s="989"/>
      <c r="ES1427" s="989"/>
      <c r="ET1427" s="989"/>
      <c r="EU1427" s="989"/>
      <c r="EV1427" s="989"/>
      <c r="EW1427" s="989"/>
      <c r="EX1427" s="989"/>
      <c r="EY1427" s="989"/>
      <c r="EZ1427" s="989"/>
      <c r="FA1427" s="989"/>
      <c r="FB1427" s="989"/>
      <c r="FC1427" s="989"/>
      <c r="FD1427" s="989"/>
      <c r="FE1427" s="989"/>
      <c r="FF1427" s="989"/>
      <c r="FG1427" s="989"/>
      <c r="FH1427" s="989"/>
      <c r="FI1427" s="989"/>
      <c r="FJ1427" s="989"/>
      <c r="FK1427" s="989"/>
      <c r="FL1427" s="989"/>
      <c r="FM1427" s="989"/>
      <c r="FN1427" s="989"/>
      <c r="FO1427" s="989"/>
      <c r="FP1427" s="989"/>
      <c r="FQ1427" s="989"/>
      <c r="FR1427" s="989"/>
      <c r="FS1427" s="989"/>
      <c r="FT1427" s="989"/>
      <c r="FU1427" s="989"/>
      <c r="FV1427" s="989"/>
      <c r="FW1427" s="989"/>
      <c r="FX1427" s="989"/>
      <c r="FY1427" s="989"/>
      <c r="FZ1427" s="989"/>
      <c r="GA1427" s="989"/>
      <c r="GB1427" s="989"/>
      <c r="GC1427" s="989"/>
      <c r="GD1427" s="989"/>
      <c r="GE1427" s="989"/>
      <c r="GF1427" s="989"/>
      <c r="GG1427" s="989"/>
      <c r="GH1427" s="989"/>
      <c r="GI1427" s="989"/>
      <c r="GJ1427" s="989"/>
      <c r="GK1427" s="989"/>
      <c r="GL1427" s="989"/>
      <c r="GM1427" s="989"/>
      <c r="GN1427" s="989"/>
      <c r="GO1427" s="989"/>
      <c r="GP1427" s="989"/>
      <c r="GQ1427" s="989"/>
      <c r="GR1427" s="989"/>
      <c r="GS1427" s="989"/>
      <c r="GT1427" s="989"/>
      <c r="GU1427" s="989"/>
      <c r="GV1427" s="989"/>
      <c r="GW1427" s="989"/>
      <c r="GX1427" s="989"/>
      <c r="GY1427" s="989"/>
      <c r="GZ1427" s="989"/>
      <c r="HA1427" s="989"/>
      <c r="HB1427" s="989"/>
      <c r="HC1427" s="989"/>
      <c r="HD1427" s="989"/>
      <c r="HE1427" s="989"/>
      <c r="HF1427" s="989"/>
      <c r="HG1427" s="989"/>
      <c r="HH1427" s="989"/>
      <c r="HI1427" s="989"/>
      <c r="HJ1427" s="989"/>
      <c r="HK1427" s="989"/>
      <c r="HL1427" s="989"/>
      <c r="HM1427" s="989"/>
      <c r="HN1427" s="989"/>
      <c r="HO1427" s="989"/>
      <c r="HP1427" s="989"/>
      <c r="HQ1427" s="989"/>
      <c r="HR1427" s="989"/>
      <c r="HS1427" s="989"/>
      <c r="HT1427" s="989"/>
      <c r="HU1427" s="989"/>
      <c r="HV1427" s="989"/>
      <c r="HW1427" s="989"/>
      <c r="HX1427" s="989"/>
      <c r="HY1427" s="989"/>
      <c r="HZ1427" s="989"/>
      <c r="IA1427" s="989"/>
      <c r="IB1427" s="989"/>
      <c r="IC1427" s="989"/>
      <c r="ID1427" s="989"/>
      <c r="IE1427" s="989"/>
      <c r="IF1427" s="989"/>
      <c r="IG1427" s="989"/>
      <c r="IH1427" s="989"/>
      <c r="II1427" s="989"/>
      <c r="IJ1427" s="989"/>
      <c r="IK1427" s="989"/>
      <c r="IL1427" s="989"/>
      <c r="IM1427" s="989"/>
      <c r="IN1427" s="989"/>
      <c r="IO1427" s="989"/>
      <c r="IP1427" s="989"/>
      <c r="IQ1427" s="989"/>
      <c r="IR1427" s="989"/>
      <c r="IS1427" s="989"/>
      <c r="IT1427" s="989"/>
      <c r="IU1427" s="989"/>
      <c r="IV1427" s="989"/>
      <c r="IW1427" s="989"/>
      <c r="IX1427" s="989"/>
      <c r="IY1427" s="989"/>
      <c r="IZ1427" s="989"/>
      <c r="JA1427" s="989"/>
      <c r="JB1427" s="989"/>
      <c r="JC1427" s="989"/>
      <c r="JD1427" s="989"/>
      <c r="JE1427" s="989"/>
      <c r="JF1427" s="989"/>
      <c r="JG1427" s="989"/>
      <c r="JH1427" s="989"/>
      <c r="JI1427" s="989"/>
      <c r="JJ1427" s="989"/>
      <c r="JK1427" s="989"/>
      <c r="JL1427" s="989"/>
      <c r="JM1427" s="989"/>
      <c r="JN1427" s="989"/>
      <c r="JO1427" s="989"/>
      <c r="JP1427" s="989"/>
      <c r="JQ1427" s="989"/>
      <c r="JR1427" s="989"/>
      <c r="JS1427" s="989"/>
      <c r="JT1427" s="989"/>
      <c r="JU1427" s="989"/>
      <c r="JV1427" s="989"/>
      <c r="JW1427" s="989"/>
      <c r="JX1427" s="989"/>
      <c r="JY1427" s="989"/>
      <c r="JZ1427" s="989"/>
      <c r="KA1427" s="989"/>
      <c r="KB1427" s="990"/>
    </row>
    <row r="1428" spans="1:289" ht="15" customHeight="1" x14ac:dyDescent="0.25">
      <c r="B1428" s="1590" t="s">
        <v>1948</v>
      </c>
      <c r="C1428" s="1588" t="str">
        <v/>
      </c>
      <c r="D1428" s="1588" t="str">
        <v/>
      </c>
      <c r="E1428" s="1588" t="str">
        <v/>
      </c>
      <c r="F1428" s="1588" t="str">
        <v/>
      </c>
      <c r="G1428" s="1588" t="str">
        <v/>
      </c>
      <c r="H1428" s="989"/>
      <c r="I1428" s="989"/>
      <c r="J1428" s="989"/>
      <c r="K1428" s="989"/>
      <c r="L1428" s="989"/>
      <c r="M1428" s="989"/>
      <c r="N1428" s="989"/>
      <c r="O1428" s="989"/>
      <c r="P1428" s="989"/>
      <c r="Q1428" s="989"/>
      <c r="R1428" s="989"/>
      <c r="S1428" s="989"/>
      <c r="T1428" s="989"/>
      <c r="U1428" s="989"/>
      <c r="V1428" s="989"/>
      <c r="W1428" s="989"/>
      <c r="X1428" s="989"/>
      <c r="Y1428" s="989"/>
      <c r="Z1428" s="989"/>
      <c r="AA1428" s="989"/>
      <c r="AB1428" s="989"/>
      <c r="AC1428" s="989"/>
      <c r="AD1428" s="989"/>
      <c r="AE1428" s="989"/>
      <c r="AF1428" s="989"/>
      <c r="AG1428" s="989"/>
      <c r="AH1428" s="989"/>
      <c r="AI1428" s="989"/>
      <c r="AJ1428" s="989"/>
      <c r="AK1428" s="989"/>
      <c r="AL1428" s="989"/>
      <c r="AM1428" s="989"/>
      <c r="AN1428" s="989"/>
      <c r="AO1428" s="989"/>
      <c r="AP1428" s="989"/>
      <c r="AQ1428" s="989"/>
      <c r="AR1428" s="989"/>
      <c r="AS1428" s="989"/>
      <c r="AT1428" s="989"/>
      <c r="AU1428" s="989"/>
      <c r="AV1428" s="989"/>
      <c r="AW1428" s="989"/>
      <c r="AX1428" s="989"/>
      <c r="AY1428" s="989"/>
      <c r="AZ1428" s="989"/>
      <c r="BA1428" s="989"/>
      <c r="BB1428" s="989"/>
      <c r="BC1428" s="989"/>
      <c r="BD1428" s="989"/>
      <c r="BE1428" s="989"/>
      <c r="BF1428" s="989"/>
      <c r="BG1428" s="989"/>
      <c r="BH1428" s="989"/>
      <c r="BI1428" s="989"/>
      <c r="BJ1428" s="989"/>
      <c r="BK1428" s="989"/>
      <c r="BL1428" s="989"/>
      <c r="BM1428" s="989"/>
      <c r="BN1428" s="989"/>
      <c r="BO1428" s="989"/>
      <c r="BP1428" s="989"/>
      <c r="BQ1428" s="989"/>
      <c r="BR1428" s="989"/>
      <c r="BS1428" s="989"/>
      <c r="BT1428" s="989"/>
      <c r="BU1428" s="989"/>
      <c r="BV1428" s="989"/>
      <c r="BW1428" s="989"/>
      <c r="BX1428" s="989"/>
      <c r="BY1428" s="989"/>
      <c r="BZ1428" s="989"/>
      <c r="CA1428" s="989"/>
      <c r="CB1428" s="989"/>
      <c r="CC1428" s="989"/>
      <c r="CD1428" s="989"/>
      <c r="CE1428" s="989"/>
      <c r="CF1428" s="989"/>
      <c r="CG1428" s="989"/>
      <c r="CH1428" s="989"/>
      <c r="CI1428" s="989"/>
      <c r="CJ1428" s="989"/>
      <c r="CK1428" s="989"/>
      <c r="CL1428" s="989"/>
      <c r="CM1428" s="989"/>
      <c r="CN1428" s="989"/>
      <c r="CO1428" s="989"/>
      <c r="CP1428" s="989"/>
      <c r="CQ1428" s="989"/>
      <c r="CR1428" s="989"/>
      <c r="CS1428" s="989"/>
      <c r="CT1428" s="989"/>
      <c r="CU1428" s="989"/>
      <c r="CV1428" s="989"/>
      <c r="CW1428" s="989"/>
      <c r="CX1428" s="989"/>
      <c r="CY1428" s="989"/>
      <c r="CZ1428" s="989"/>
      <c r="DA1428" s="989"/>
      <c r="DB1428" s="989"/>
      <c r="DC1428" s="989"/>
      <c r="DD1428" s="989"/>
      <c r="DE1428" s="989"/>
      <c r="DF1428" s="989"/>
      <c r="DG1428" s="989"/>
      <c r="DH1428" s="989"/>
      <c r="DI1428" s="989"/>
      <c r="DJ1428" s="989"/>
      <c r="DK1428" s="989"/>
      <c r="DL1428" s="989"/>
      <c r="DM1428" s="989"/>
      <c r="DN1428" s="989"/>
      <c r="DO1428" s="989"/>
      <c r="DP1428" s="989"/>
      <c r="DQ1428" s="989"/>
      <c r="DR1428" s="989"/>
      <c r="DS1428" s="989"/>
      <c r="DT1428" s="989"/>
      <c r="DU1428" s="989"/>
      <c r="DV1428" s="989"/>
      <c r="DW1428" s="989"/>
      <c r="DX1428" s="989"/>
      <c r="DY1428" s="989"/>
      <c r="DZ1428" s="989"/>
      <c r="EA1428" s="989"/>
      <c r="EB1428" s="989"/>
      <c r="EC1428" s="989"/>
      <c r="ED1428" s="989"/>
      <c r="EE1428" s="989"/>
      <c r="EF1428" s="989"/>
      <c r="EG1428" s="989"/>
      <c r="EH1428" s="989"/>
      <c r="EI1428" s="989"/>
      <c r="EJ1428" s="989"/>
      <c r="EK1428" s="989"/>
      <c r="EL1428" s="989"/>
      <c r="EM1428" s="989"/>
      <c r="EN1428" s="989"/>
      <c r="EO1428" s="989"/>
      <c r="EP1428" s="989"/>
      <c r="EQ1428" s="989"/>
      <c r="ER1428" s="989"/>
      <c r="ES1428" s="989"/>
      <c r="ET1428" s="989"/>
      <c r="EU1428" s="989"/>
      <c r="EV1428" s="989"/>
      <c r="EW1428" s="989"/>
      <c r="EX1428" s="989"/>
      <c r="EY1428" s="989"/>
      <c r="EZ1428" s="989"/>
      <c r="FA1428" s="989"/>
      <c r="FB1428" s="989"/>
      <c r="FC1428" s="989"/>
      <c r="FD1428" s="989"/>
      <c r="FE1428" s="989"/>
      <c r="FF1428" s="989"/>
      <c r="FG1428" s="989"/>
      <c r="FH1428" s="989"/>
      <c r="FI1428" s="989"/>
      <c r="FJ1428" s="989"/>
      <c r="FK1428" s="989"/>
      <c r="FL1428" s="989"/>
      <c r="FM1428" s="989"/>
      <c r="FN1428" s="989"/>
      <c r="FO1428" s="989"/>
      <c r="FP1428" s="989"/>
      <c r="FQ1428" s="989"/>
      <c r="FR1428" s="989"/>
      <c r="FS1428" s="989"/>
      <c r="FT1428" s="989"/>
      <c r="FU1428" s="989"/>
      <c r="FV1428" s="989"/>
      <c r="FW1428" s="989"/>
      <c r="FX1428" s="989"/>
      <c r="FY1428" s="989"/>
      <c r="FZ1428" s="989"/>
      <c r="GA1428" s="989"/>
      <c r="GB1428" s="989"/>
      <c r="GC1428" s="989"/>
      <c r="GD1428" s="989"/>
      <c r="GE1428" s="989"/>
      <c r="GF1428" s="989"/>
      <c r="GG1428" s="989"/>
      <c r="GH1428" s="989"/>
      <c r="GI1428" s="989"/>
      <c r="GJ1428" s="989"/>
      <c r="GK1428" s="989"/>
      <c r="GL1428" s="989"/>
      <c r="GM1428" s="989"/>
      <c r="GN1428" s="989"/>
      <c r="GO1428" s="989"/>
      <c r="GP1428" s="989"/>
      <c r="GQ1428" s="989"/>
      <c r="GR1428" s="989"/>
      <c r="GS1428" s="989"/>
      <c r="GT1428" s="989"/>
      <c r="GU1428" s="989"/>
      <c r="GV1428" s="989"/>
      <c r="GW1428" s="989"/>
      <c r="GX1428" s="989"/>
      <c r="GY1428" s="989"/>
      <c r="GZ1428" s="989"/>
      <c r="HA1428" s="989"/>
      <c r="HB1428" s="989"/>
      <c r="HC1428" s="989"/>
      <c r="HD1428" s="989"/>
      <c r="HE1428" s="989"/>
      <c r="HF1428" s="989"/>
      <c r="HG1428" s="989"/>
      <c r="HH1428" s="989"/>
      <c r="HI1428" s="989"/>
      <c r="HJ1428" s="989"/>
      <c r="HK1428" s="989"/>
      <c r="HL1428" s="989"/>
      <c r="HM1428" s="989"/>
      <c r="HN1428" s="989"/>
      <c r="HO1428" s="989"/>
      <c r="HP1428" s="989"/>
      <c r="HQ1428" s="989"/>
      <c r="HR1428" s="989"/>
      <c r="HS1428" s="989"/>
      <c r="HT1428" s="989"/>
      <c r="HU1428" s="989"/>
      <c r="HV1428" s="989"/>
      <c r="HW1428" s="989"/>
      <c r="HX1428" s="989"/>
      <c r="HY1428" s="989"/>
      <c r="HZ1428" s="989"/>
      <c r="IA1428" s="989"/>
      <c r="IB1428" s="989"/>
      <c r="IC1428" s="989"/>
      <c r="ID1428" s="989"/>
      <c r="IE1428" s="989"/>
      <c r="IF1428" s="989"/>
      <c r="IG1428" s="989"/>
      <c r="IH1428" s="989"/>
      <c r="II1428" s="989"/>
      <c r="IJ1428" s="989"/>
      <c r="IK1428" s="989"/>
      <c r="IL1428" s="989"/>
      <c r="IM1428" s="989"/>
      <c r="IN1428" s="989"/>
      <c r="IO1428" s="989"/>
      <c r="IP1428" s="989"/>
      <c r="IQ1428" s="989"/>
      <c r="IR1428" s="989"/>
      <c r="IS1428" s="989"/>
      <c r="IT1428" s="989"/>
      <c r="IU1428" s="989"/>
      <c r="IV1428" s="989"/>
      <c r="IW1428" s="989"/>
      <c r="IX1428" s="989"/>
      <c r="IY1428" s="989"/>
      <c r="IZ1428" s="989"/>
      <c r="JA1428" s="989"/>
      <c r="JB1428" s="989"/>
      <c r="JC1428" s="989"/>
      <c r="JD1428" s="989"/>
      <c r="JE1428" s="989"/>
      <c r="JF1428" s="989"/>
      <c r="JG1428" s="989"/>
      <c r="JH1428" s="989"/>
      <c r="JI1428" s="989"/>
      <c r="JJ1428" s="989"/>
      <c r="JK1428" s="989"/>
      <c r="JL1428" s="989"/>
      <c r="JM1428" s="989"/>
      <c r="JN1428" s="989"/>
      <c r="JO1428" s="989"/>
      <c r="JP1428" s="989"/>
      <c r="JQ1428" s="989"/>
      <c r="JR1428" s="989"/>
      <c r="JS1428" s="989"/>
      <c r="JT1428" s="989"/>
      <c r="JU1428" s="989"/>
      <c r="JV1428" s="989"/>
      <c r="JW1428" s="989"/>
      <c r="JX1428" s="989"/>
      <c r="JY1428" s="989"/>
      <c r="JZ1428" s="989"/>
      <c r="KA1428" s="989"/>
      <c r="KB1428" s="990"/>
    </row>
    <row r="1429" spans="1:289" ht="15" customHeight="1" x14ac:dyDescent="0.25">
      <c r="B1429" s="1590" t="s">
        <v>1949</v>
      </c>
      <c r="C1429" s="1588" t="str">
        <v/>
      </c>
      <c r="D1429" s="1588" t="str">
        <v/>
      </c>
      <c r="E1429" s="1588" t="str">
        <v/>
      </c>
      <c r="F1429" s="1588" t="str">
        <v/>
      </c>
      <c r="G1429" s="1588" t="str">
        <v/>
      </c>
      <c r="H1429" s="989"/>
      <c r="I1429" s="989"/>
      <c r="J1429" s="989"/>
      <c r="K1429" s="989"/>
      <c r="L1429" s="989"/>
      <c r="M1429" s="989"/>
      <c r="N1429" s="989"/>
      <c r="O1429" s="989"/>
      <c r="P1429" s="989"/>
      <c r="Q1429" s="989"/>
      <c r="R1429" s="989"/>
      <c r="S1429" s="989"/>
      <c r="T1429" s="989"/>
      <c r="U1429" s="989"/>
      <c r="V1429" s="989"/>
      <c r="W1429" s="989"/>
      <c r="X1429" s="989"/>
      <c r="Y1429" s="989"/>
      <c r="Z1429" s="989"/>
      <c r="AA1429" s="989"/>
      <c r="AB1429" s="989"/>
      <c r="AC1429" s="989"/>
      <c r="AD1429" s="989"/>
      <c r="AE1429" s="989"/>
      <c r="AF1429" s="989"/>
      <c r="AG1429" s="989"/>
      <c r="AH1429" s="989"/>
      <c r="AI1429" s="989"/>
      <c r="AJ1429" s="989"/>
      <c r="AK1429" s="989"/>
      <c r="AL1429" s="989"/>
      <c r="AM1429" s="989"/>
      <c r="AN1429" s="989"/>
      <c r="AO1429" s="989"/>
      <c r="AP1429" s="989"/>
      <c r="AQ1429" s="989"/>
      <c r="AR1429" s="989"/>
      <c r="AS1429" s="989"/>
      <c r="AT1429" s="989"/>
      <c r="AU1429" s="989"/>
      <c r="AV1429" s="989"/>
      <c r="AW1429" s="989"/>
      <c r="AX1429" s="989"/>
      <c r="AY1429" s="989"/>
      <c r="AZ1429" s="989"/>
      <c r="BA1429" s="989"/>
      <c r="BB1429" s="989"/>
      <c r="BC1429" s="989"/>
      <c r="BD1429" s="989"/>
      <c r="BE1429" s="989"/>
      <c r="BF1429" s="989"/>
      <c r="BG1429" s="989"/>
      <c r="BH1429" s="989"/>
      <c r="BI1429" s="989"/>
      <c r="BJ1429" s="989"/>
      <c r="BK1429" s="989"/>
      <c r="BL1429" s="989"/>
      <c r="BM1429" s="989"/>
      <c r="BN1429" s="989"/>
      <c r="BO1429" s="989"/>
      <c r="BP1429" s="989"/>
      <c r="BQ1429" s="989"/>
      <c r="BR1429" s="989"/>
      <c r="BS1429" s="989"/>
      <c r="BT1429" s="989"/>
      <c r="BU1429" s="989"/>
      <c r="BV1429" s="989"/>
      <c r="BW1429" s="989"/>
      <c r="BX1429" s="989"/>
      <c r="BY1429" s="989"/>
      <c r="BZ1429" s="989"/>
      <c r="CA1429" s="989"/>
      <c r="CB1429" s="989"/>
      <c r="CC1429" s="989"/>
      <c r="CD1429" s="989"/>
      <c r="CE1429" s="989"/>
      <c r="CF1429" s="989"/>
      <c r="CG1429" s="989"/>
      <c r="CH1429" s="989"/>
      <c r="CI1429" s="989"/>
      <c r="CJ1429" s="989"/>
      <c r="CK1429" s="989"/>
      <c r="CL1429" s="989"/>
      <c r="CM1429" s="989"/>
      <c r="CN1429" s="989"/>
      <c r="CO1429" s="989"/>
      <c r="CP1429" s="989"/>
      <c r="CQ1429" s="989"/>
      <c r="CR1429" s="989"/>
      <c r="CS1429" s="989"/>
      <c r="CT1429" s="989"/>
      <c r="CU1429" s="989"/>
      <c r="CV1429" s="989"/>
      <c r="CW1429" s="989"/>
      <c r="CX1429" s="989"/>
      <c r="CY1429" s="989"/>
      <c r="CZ1429" s="989"/>
      <c r="DA1429" s="989"/>
      <c r="DB1429" s="989"/>
      <c r="DC1429" s="989"/>
      <c r="DD1429" s="989"/>
      <c r="DE1429" s="989"/>
      <c r="DF1429" s="989"/>
      <c r="DG1429" s="989"/>
      <c r="DH1429" s="989"/>
      <c r="DI1429" s="989"/>
      <c r="DJ1429" s="989"/>
      <c r="DK1429" s="989"/>
      <c r="DL1429" s="989"/>
      <c r="DM1429" s="989"/>
      <c r="DN1429" s="989"/>
      <c r="DO1429" s="989"/>
      <c r="DP1429" s="989"/>
      <c r="DQ1429" s="989"/>
      <c r="DR1429" s="989"/>
      <c r="DS1429" s="989"/>
      <c r="DT1429" s="989"/>
      <c r="DU1429" s="989"/>
      <c r="DV1429" s="989"/>
      <c r="DW1429" s="989"/>
      <c r="DX1429" s="989"/>
      <c r="DY1429" s="989"/>
      <c r="DZ1429" s="989"/>
      <c r="EA1429" s="989"/>
      <c r="EB1429" s="989"/>
      <c r="EC1429" s="989"/>
      <c r="ED1429" s="989"/>
      <c r="EE1429" s="989"/>
      <c r="EF1429" s="989"/>
      <c r="EG1429" s="989"/>
      <c r="EH1429" s="989"/>
      <c r="EI1429" s="989"/>
      <c r="EJ1429" s="989"/>
      <c r="EK1429" s="989"/>
      <c r="EL1429" s="989"/>
      <c r="EM1429" s="989"/>
      <c r="EN1429" s="989"/>
      <c r="EO1429" s="989"/>
      <c r="EP1429" s="989"/>
      <c r="EQ1429" s="989"/>
      <c r="ER1429" s="989"/>
      <c r="ES1429" s="989"/>
      <c r="ET1429" s="989"/>
      <c r="EU1429" s="989"/>
      <c r="EV1429" s="989"/>
      <c r="EW1429" s="989"/>
      <c r="EX1429" s="989"/>
      <c r="EY1429" s="989"/>
      <c r="EZ1429" s="989"/>
      <c r="FA1429" s="989"/>
      <c r="FB1429" s="989"/>
      <c r="FC1429" s="989"/>
      <c r="FD1429" s="989"/>
      <c r="FE1429" s="989"/>
      <c r="FF1429" s="989"/>
      <c r="FG1429" s="989"/>
      <c r="FH1429" s="989"/>
      <c r="FI1429" s="989"/>
      <c r="FJ1429" s="989"/>
      <c r="FK1429" s="989"/>
      <c r="FL1429" s="989"/>
      <c r="FM1429" s="989"/>
      <c r="FN1429" s="989"/>
      <c r="FO1429" s="989"/>
      <c r="FP1429" s="989"/>
      <c r="FQ1429" s="989"/>
      <c r="FR1429" s="989"/>
      <c r="FS1429" s="989"/>
      <c r="FT1429" s="989"/>
      <c r="FU1429" s="989"/>
      <c r="FV1429" s="989"/>
      <c r="FW1429" s="989"/>
      <c r="FX1429" s="989"/>
      <c r="FY1429" s="989"/>
      <c r="FZ1429" s="989"/>
      <c r="GA1429" s="989"/>
      <c r="GB1429" s="989"/>
      <c r="GC1429" s="989"/>
      <c r="GD1429" s="989"/>
      <c r="GE1429" s="989"/>
      <c r="GF1429" s="989"/>
      <c r="GG1429" s="989"/>
      <c r="GH1429" s="989"/>
      <c r="GI1429" s="989"/>
      <c r="GJ1429" s="989"/>
      <c r="GK1429" s="989"/>
      <c r="GL1429" s="989"/>
      <c r="GM1429" s="989"/>
      <c r="GN1429" s="989"/>
      <c r="GO1429" s="989"/>
      <c r="GP1429" s="989"/>
      <c r="GQ1429" s="989"/>
      <c r="GR1429" s="989"/>
      <c r="GS1429" s="989"/>
      <c r="GT1429" s="989"/>
      <c r="GU1429" s="989"/>
      <c r="GV1429" s="989"/>
      <c r="GW1429" s="989"/>
      <c r="GX1429" s="989"/>
      <c r="GY1429" s="989"/>
      <c r="GZ1429" s="989"/>
      <c r="HA1429" s="989"/>
      <c r="HB1429" s="989"/>
      <c r="HC1429" s="989"/>
      <c r="HD1429" s="989"/>
      <c r="HE1429" s="989"/>
      <c r="HF1429" s="989"/>
      <c r="HG1429" s="989"/>
      <c r="HH1429" s="989"/>
      <c r="HI1429" s="989"/>
      <c r="HJ1429" s="989"/>
      <c r="HK1429" s="989"/>
      <c r="HL1429" s="989"/>
      <c r="HM1429" s="989"/>
      <c r="HN1429" s="989"/>
      <c r="HO1429" s="989"/>
      <c r="HP1429" s="989"/>
      <c r="HQ1429" s="989"/>
      <c r="HR1429" s="989"/>
      <c r="HS1429" s="989"/>
      <c r="HT1429" s="989"/>
      <c r="HU1429" s="989"/>
      <c r="HV1429" s="989"/>
      <c r="HW1429" s="989"/>
      <c r="HX1429" s="989"/>
      <c r="HY1429" s="989"/>
      <c r="HZ1429" s="989"/>
      <c r="IA1429" s="989"/>
      <c r="IB1429" s="989"/>
      <c r="IC1429" s="989"/>
      <c r="ID1429" s="989"/>
      <c r="IE1429" s="989"/>
      <c r="IF1429" s="989"/>
      <c r="IG1429" s="989"/>
      <c r="IH1429" s="989"/>
      <c r="II1429" s="989"/>
      <c r="IJ1429" s="989"/>
      <c r="IK1429" s="989"/>
      <c r="IL1429" s="989"/>
      <c r="IM1429" s="989"/>
      <c r="IN1429" s="989"/>
      <c r="IO1429" s="989"/>
      <c r="IP1429" s="989"/>
      <c r="IQ1429" s="989"/>
      <c r="IR1429" s="989"/>
      <c r="IS1429" s="989"/>
      <c r="IT1429" s="989"/>
      <c r="IU1429" s="989"/>
      <c r="IV1429" s="989"/>
      <c r="IW1429" s="989"/>
      <c r="IX1429" s="989"/>
      <c r="IY1429" s="989"/>
      <c r="IZ1429" s="989"/>
      <c r="JA1429" s="989"/>
      <c r="JB1429" s="989"/>
      <c r="JC1429" s="989"/>
      <c r="JD1429" s="989"/>
      <c r="JE1429" s="989"/>
      <c r="JF1429" s="989"/>
      <c r="JG1429" s="989"/>
      <c r="JH1429" s="989"/>
      <c r="JI1429" s="989"/>
      <c r="JJ1429" s="989"/>
      <c r="JK1429" s="989"/>
      <c r="JL1429" s="989"/>
      <c r="JM1429" s="989"/>
      <c r="JN1429" s="989"/>
      <c r="JO1429" s="989"/>
      <c r="JP1429" s="989"/>
      <c r="JQ1429" s="989"/>
      <c r="JR1429" s="989"/>
      <c r="JS1429" s="989"/>
      <c r="JT1429" s="989"/>
      <c r="JU1429" s="989"/>
      <c r="JV1429" s="989"/>
      <c r="JW1429" s="989"/>
      <c r="JX1429" s="989"/>
      <c r="JY1429" s="989"/>
      <c r="JZ1429" s="989"/>
      <c r="KA1429" s="989"/>
      <c r="KB1429" s="990"/>
    </row>
    <row r="1430" spans="1:289" ht="15" customHeight="1" x14ac:dyDescent="0.25">
      <c r="B1430" s="1597" t="s">
        <v>1950</v>
      </c>
      <c r="C1430" s="1588" t="str">
        <v/>
      </c>
      <c r="D1430" s="1588" t="str">
        <v/>
      </c>
      <c r="E1430" s="1588" t="str">
        <v/>
      </c>
      <c r="F1430" s="1588" t="str">
        <v/>
      </c>
      <c r="G1430" s="1588" t="str">
        <v/>
      </c>
      <c r="H1430" s="991"/>
      <c r="I1430" s="991"/>
      <c r="J1430" s="991"/>
      <c r="K1430" s="991"/>
      <c r="L1430" s="991"/>
      <c r="M1430" s="991"/>
      <c r="N1430" s="991"/>
      <c r="O1430" s="991"/>
      <c r="P1430" s="991"/>
      <c r="Q1430" s="991"/>
      <c r="R1430" s="991"/>
      <c r="S1430" s="991"/>
      <c r="T1430" s="991"/>
      <c r="U1430" s="991"/>
      <c r="V1430" s="991"/>
      <c r="W1430" s="991"/>
      <c r="X1430" s="991"/>
      <c r="Y1430" s="991"/>
      <c r="Z1430" s="991"/>
      <c r="AA1430" s="991"/>
      <c r="AB1430" s="991"/>
      <c r="AC1430" s="991"/>
      <c r="AD1430" s="991"/>
      <c r="AE1430" s="991"/>
      <c r="AF1430" s="991"/>
      <c r="AG1430" s="991"/>
      <c r="AH1430" s="991"/>
      <c r="AI1430" s="991"/>
      <c r="AJ1430" s="991"/>
      <c r="AK1430" s="991"/>
      <c r="AL1430" s="991"/>
      <c r="AM1430" s="991"/>
      <c r="AN1430" s="991"/>
      <c r="AO1430" s="991"/>
      <c r="AP1430" s="991"/>
      <c r="AQ1430" s="991"/>
      <c r="AR1430" s="991"/>
      <c r="AS1430" s="991"/>
      <c r="AT1430" s="991"/>
      <c r="AU1430" s="991"/>
      <c r="AV1430" s="991"/>
      <c r="AW1430" s="991"/>
      <c r="AX1430" s="991"/>
      <c r="AY1430" s="991"/>
      <c r="AZ1430" s="991"/>
      <c r="BA1430" s="991"/>
      <c r="BB1430" s="991"/>
      <c r="BC1430" s="991"/>
      <c r="BD1430" s="991"/>
      <c r="BE1430" s="991"/>
      <c r="BF1430" s="991"/>
      <c r="BG1430" s="991"/>
      <c r="BH1430" s="991"/>
      <c r="BI1430" s="991"/>
      <c r="BJ1430" s="991"/>
      <c r="BK1430" s="991"/>
      <c r="BL1430" s="991"/>
      <c r="BM1430" s="991"/>
      <c r="BN1430" s="991"/>
      <c r="BO1430" s="991"/>
      <c r="BP1430" s="991"/>
      <c r="BQ1430" s="991"/>
      <c r="BR1430" s="991"/>
      <c r="BS1430" s="991"/>
      <c r="BT1430" s="991"/>
      <c r="BU1430" s="991"/>
      <c r="BV1430" s="991"/>
      <c r="BW1430" s="991"/>
      <c r="BX1430" s="991"/>
      <c r="BY1430" s="991"/>
      <c r="BZ1430" s="991"/>
      <c r="CA1430" s="991"/>
      <c r="CB1430" s="991"/>
      <c r="CC1430" s="991"/>
      <c r="CD1430" s="991"/>
      <c r="CE1430" s="991"/>
      <c r="CF1430" s="991"/>
      <c r="CG1430" s="991"/>
      <c r="CH1430" s="991"/>
      <c r="CI1430" s="991"/>
      <c r="CJ1430" s="991"/>
      <c r="CK1430" s="991"/>
      <c r="CL1430" s="991"/>
      <c r="CM1430" s="991"/>
      <c r="CN1430" s="991"/>
      <c r="CO1430" s="991"/>
      <c r="CP1430" s="991"/>
      <c r="CQ1430" s="991"/>
      <c r="CR1430" s="991"/>
      <c r="CS1430" s="991"/>
      <c r="CT1430" s="991"/>
      <c r="CU1430" s="991"/>
      <c r="CV1430" s="991"/>
      <c r="CW1430" s="991"/>
      <c r="CX1430" s="991"/>
      <c r="CY1430" s="991"/>
      <c r="CZ1430" s="991"/>
      <c r="DA1430" s="991"/>
      <c r="DB1430" s="991"/>
      <c r="DC1430" s="991"/>
      <c r="DD1430" s="991"/>
      <c r="DE1430" s="991"/>
      <c r="DF1430" s="991"/>
      <c r="DG1430" s="991"/>
      <c r="DH1430" s="991"/>
      <c r="DI1430" s="991"/>
      <c r="DJ1430" s="991"/>
      <c r="DK1430" s="991"/>
      <c r="DL1430" s="991"/>
      <c r="DM1430" s="991"/>
      <c r="DN1430" s="991"/>
      <c r="DO1430" s="991"/>
      <c r="DP1430" s="991"/>
      <c r="DQ1430" s="991"/>
      <c r="DR1430" s="991"/>
      <c r="DS1430" s="991"/>
      <c r="DT1430" s="991"/>
      <c r="DU1430" s="991"/>
      <c r="DV1430" s="991"/>
      <c r="DW1430" s="991"/>
      <c r="DX1430" s="991"/>
      <c r="DY1430" s="991"/>
      <c r="DZ1430" s="991"/>
      <c r="EA1430" s="991"/>
      <c r="EB1430" s="991"/>
      <c r="EC1430" s="991"/>
      <c r="ED1430" s="991"/>
      <c r="EE1430" s="991"/>
      <c r="EF1430" s="991"/>
      <c r="EG1430" s="991"/>
      <c r="EH1430" s="991"/>
      <c r="EI1430" s="991"/>
      <c r="EJ1430" s="991"/>
      <c r="EK1430" s="991"/>
      <c r="EL1430" s="991"/>
      <c r="EM1430" s="991"/>
      <c r="EN1430" s="991"/>
      <c r="EO1430" s="991"/>
      <c r="EP1430" s="991"/>
      <c r="EQ1430" s="991"/>
      <c r="ER1430" s="991"/>
      <c r="ES1430" s="991"/>
      <c r="ET1430" s="991"/>
      <c r="EU1430" s="991"/>
      <c r="EV1430" s="991"/>
      <c r="EW1430" s="991"/>
      <c r="EX1430" s="991"/>
      <c r="EY1430" s="991"/>
      <c r="EZ1430" s="991"/>
      <c r="FA1430" s="991"/>
      <c r="FB1430" s="991"/>
      <c r="FC1430" s="991"/>
      <c r="FD1430" s="991"/>
      <c r="FE1430" s="991"/>
      <c r="FF1430" s="991"/>
      <c r="FG1430" s="991"/>
      <c r="FH1430" s="991"/>
      <c r="FI1430" s="991"/>
      <c r="FJ1430" s="991"/>
      <c r="FK1430" s="991"/>
      <c r="FL1430" s="991"/>
      <c r="FM1430" s="991"/>
      <c r="FN1430" s="991"/>
      <c r="FO1430" s="991"/>
      <c r="FP1430" s="991"/>
      <c r="FQ1430" s="991"/>
      <c r="FR1430" s="991"/>
      <c r="FS1430" s="991"/>
      <c r="FT1430" s="991"/>
      <c r="FU1430" s="991"/>
      <c r="FV1430" s="991"/>
      <c r="FW1430" s="991"/>
      <c r="FX1430" s="991"/>
      <c r="FY1430" s="991"/>
      <c r="FZ1430" s="991"/>
      <c r="GA1430" s="991"/>
      <c r="GB1430" s="991"/>
      <c r="GC1430" s="991"/>
      <c r="GD1430" s="991"/>
      <c r="GE1430" s="991"/>
      <c r="GF1430" s="991"/>
      <c r="GG1430" s="991"/>
      <c r="GH1430" s="991"/>
      <c r="GI1430" s="991"/>
      <c r="GJ1430" s="991"/>
      <c r="GK1430" s="991"/>
      <c r="GL1430" s="991"/>
      <c r="GM1430" s="991"/>
      <c r="GN1430" s="991"/>
      <c r="GO1430" s="991"/>
      <c r="GP1430" s="991"/>
      <c r="GQ1430" s="991"/>
      <c r="GR1430" s="991"/>
      <c r="GS1430" s="991"/>
      <c r="GT1430" s="991"/>
      <c r="GU1430" s="991"/>
      <c r="GV1430" s="991"/>
      <c r="GW1430" s="991"/>
      <c r="GX1430" s="991"/>
      <c r="GY1430" s="991"/>
      <c r="GZ1430" s="991"/>
      <c r="HA1430" s="991"/>
      <c r="HB1430" s="991"/>
      <c r="HC1430" s="991"/>
      <c r="HD1430" s="991"/>
      <c r="HE1430" s="991"/>
      <c r="HF1430" s="991"/>
      <c r="HG1430" s="991"/>
      <c r="HH1430" s="991"/>
      <c r="HI1430" s="991"/>
      <c r="HJ1430" s="991"/>
      <c r="HK1430" s="991"/>
      <c r="HL1430" s="991"/>
      <c r="HM1430" s="991"/>
      <c r="HN1430" s="991"/>
      <c r="HO1430" s="991"/>
      <c r="HP1430" s="991"/>
      <c r="HQ1430" s="991"/>
      <c r="HR1430" s="991"/>
      <c r="HS1430" s="991"/>
      <c r="HT1430" s="991"/>
      <c r="HU1430" s="991"/>
      <c r="HV1430" s="991"/>
      <c r="HW1430" s="991"/>
      <c r="HX1430" s="991"/>
      <c r="HY1430" s="991"/>
      <c r="HZ1430" s="991"/>
      <c r="IA1430" s="991"/>
      <c r="IB1430" s="991"/>
      <c r="IC1430" s="991"/>
      <c r="ID1430" s="991"/>
      <c r="IE1430" s="991"/>
      <c r="IF1430" s="991"/>
      <c r="IG1430" s="991"/>
      <c r="IH1430" s="991"/>
      <c r="II1430" s="991"/>
      <c r="IJ1430" s="991"/>
      <c r="IK1430" s="991"/>
      <c r="IL1430" s="991"/>
      <c r="IM1430" s="991"/>
      <c r="IN1430" s="991"/>
      <c r="IO1430" s="991"/>
      <c r="IP1430" s="991"/>
      <c r="IQ1430" s="991"/>
      <c r="IR1430" s="991"/>
      <c r="IS1430" s="991"/>
      <c r="IT1430" s="991"/>
      <c r="IU1430" s="991"/>
      <c r="IV1430" s="991"/>
      <c r="IW1430" s="991"/>
      <c r="IX1430" s="991"/>
      <c r="IY1430" s="991"/>
      <c r="IZ1430" s="991"/>
      <c r="JA1430" s="991"/>
      <c r="JB1430" s="991"/>
      <c r="JC1430" s="991"/>
      <c r="JD1430" s="991"/>
      <c r="JE1430" s="991"/>
      <c r="JF1430" s="991"/>
      <c r="JG1430" s="991"/>
      <c r="JH1430" s="991"/>
      <c r="JI1430" s="991"/>
      <c r="JJ1430" s="991"/>
      <c r="JK1430" s="991"/>
      <c r="JL1430" s="991"/>
      <c r="JM1430" s="991"/>
      <c r="JN1430" s="991"/>
      <c r="JO1430" s="991"/>
      <c r="JP1430" s="991"/>
      <c r="JQ1430" s="991"/>
      <c r="JR1430" s="991"/>
      <c r="JS1430" s="991"/>
      <c r="JT1430" s="991"/>
      <c r="JU1430" s="991"/>
      <c r="JV1430" s="991"/>
      <c r="JW1430" s="991"/>
      <c r="JX1430" s="991"/>
      <c r="JY1430" s="991"/>
      <c r="JZ1430" s="991"/>
      <c r="KA1430" s="991"/>
      <c r="KB1430" s="992"/>
    </row>
    <row r="1431" spans="1:289" ht="15" customHeight="1" x14ac:dyDescent="0.25">
      <c r="B1431" s="1608" t="s">
        <v>331</v>
      </c>
      <c r="C1431" s="221"/>
      <c r="D1431" s="221"/>
      <c r="E1431" s="221"/>
      <c r="F1431" s="221"/>
      <c r="G1431" s="221"/>
      <c r="H1431" s="994"/>
      <c r="I1431" s="994"/>
      <c r="J1431" s="994"/>
      <c r="K1431" s="994"/>
      <c r="L1431" s="994"/>
      <c r="M1431" s="994"/>
      <c r="N1431" s="994"/>
      <c r="O1431" s="994"/>
      <c r="P1431" s="994"/>
      <c r="Q1431" s="994"/>
      <c r="R1431" s="994"/>
      <c r="S1431" s="994"/>
      <c r="T1431" s="994"/>
      <c r="U1431" s="994"/>
      <c r="V1431" s="994"/>
      <c r="W1431" s="994"/>
      <c r="X1431" s="994"/>
      <c r="Y1431" s="994"/>
      <c r="Z1431" s="994"/>
      <c r="AA1431" s="994"/>
      <c r="AB1431" s="994"/>
      <c r="AC1431" s="994"/>
      <c r="AD1431" s="994"/>
      <c r="AE1431" s="994"/>
      <c r="AF1431" s="994"/>
      <c r="AG1431" s="994"/>
      <c r="AH1431" s="994"/>
      <c r="AI1431" s="994"/>
      <c r="AJ1431" s="994"/>
      <c r="AK1431" s="994"/>
      <c r="AL1431" s="994"/>
      <c r="AM1431" s="994"/>
      <c r="AN1431" s="994"/>
      <c r="AO1431" s="994"/>
      <c r="AP1431" s="994"/>
      <c r="AQ1431" s="994"/>
      <c r="AR1431" s="994"/>
      <c r="AS1431" s="994"/>
      <c r="AT1431" s="994"/>
      <c r="AU1431" s="994"/>
      <c r="AV1431" s="994"/>
      <c r="AW1431" s="994"/>
      <c r="AX1431" s="994"/>
      <c r="AY1431" s="994"/>
      <c r="AZ1431" s="994"/>
      <c r="BA1431" s="994"/>
      <c r="BB1431" s="994"/>
      <c r="BC1431" s="994"/>
      <c r="BD1431" s="994"/>
      <c r="BE1431" s="994"/>
      <c r="BF1431" s="994"/>
      <c r="BG1431" s="994"/>
      <c r="BH1431" s="994"/>
      <c r="BI1431" s="994"/>
      <c r="BJ1431" s="994"/>
      <c r="BK1431" s="994"/>
      <c r="BL1431" s="994"/>
      <c r="BM1431" s="994"/>
      <c r="BN1431" s="994"/>
      <c r="BO1431" s="994"/>
      <c r="BP1431" s="994"/>
      <c r="BQ1431" s="994"/>
      <c r="BR1431" s="994"/>
      <c r="BS1431" s="994"/>
      <c r="BT1431" s="994"/>
      <c r="BU1431" s="994"/>
      <c r="BV1431" s="994"/>
      <c r="BW1431" s="994"/>
      <c r="BX1431" s="994"/>
      <c r="BY1431" s="994"/>
      <c r="BZ1431" s="994"/>
      <c r="CA1431" s="994"/>
      <c r="CB1431" s="994"/>
      <c r="CC1431" s="994"/>
      <c r="CD1431" s="994"/>
      <c r="CE1431" s="994"/>
      <c r="CF1431" s="994"/>
      <c r="CG1431" s="994"/>
      <c r="CH1431" s="994"/>
      <c r="CI1431" s="994"/>
      <c r="CJ1431" s="994"/>
      <c r="CK1431" s="994"/>
      <c r="CL1431" s="994"/>
      <c r="CM1431" s="994"/>
      <c r="CN1431" s="994"/>
      <c r="CO1431" s="994"/>
      <c r="CP1431" s="994"/>
      <c r="CQ1431" s="994"/>
      <c r="CR1431" s="994"/>
      <c r="CS1431" s="994"/>
      <c r="CT1431" s="994"/>
      <c r="CU1431" s="994"/>
      <c r="CV1431" s="994"/>
      <c r="CW1431" s="994"/>
      <c r="CX1431" s="994"/>
      <c r="CY1431" s="994"/>
      <c r="CZ1431" s="994"/>
      <c r="DA1431" s="994"/>
      <c r="DB1431" s="994"/>
      <c r="DC1431" s="994"/>
      <c r="DD1431" s="994"/>
      <c r="DE1431" s="994"/>
      <c r="DF1431" s="994"/>
      <c r="DG1431" s="994"/>
      <c r="DH1431" s="994"/>
      <c r="DI1431" s="994"/>
      <c r="DJ1431" s="994"/>
      <c r="DK1431" s="994"/>
      <c r="DL1431" s="994"/>
      <c r="DM1431" s="994"/>
      <c r="DN1431" s="994"/>
      <c r="DO1431" s="994"/>
      <c r="DP1431" s="994"/>
      <c r="DQ1431" s="994"/>
      <c r="DR1431" s="994"/>
      <c r="DS1431" s="994"/>
      <c r="DT1431" s="994"/>
      <c r="DU1431" s="994"/>
      <c r="DV1431" s="994"/>
      <c r="DW1431" s="994"/>
      <c r="DX1431" s="994"/>
      <c r="DY1431" s="994"/>
      <c r="DZ1431" s="994"/>
      <c r="EA1431" s="994"/>
      <c r="EB1431" s="994"/>
      <c r="EC1431" s="994"/>
      <c r="ED1431" s="994"/>
      <c r="EE1431" s="994"/>
      <c r="EF1431" s="994"/>
      <c r="EG1431" s="994"/>
      <c r="EH1431" s="994"/>
      <c r="EI1431" s="994"/>
      <c r="EJ1431" s="994"/>
      <c r="EK1431" s="994"/>
      <c r="EL1431" s="994"/>
      <c r="EM1431" s="994"/>
      <c r="EN1431" s="994"/>
      <c r="EO1431" s="994"/>
      <c r="EP1431" s="994"/>
      <c r="EQ1431" s="994"/>
      <c r="ER1431" s="994"/>
      <c r="ES1431" s="994"/>
      <c r="ET1431" s="994"/>
      <c r="EU1431" s="994"/>
      <c r="EV1431" s="994"/>
      <c r="EW1431" s="994"/>
      <c r="EX1431" s="994"/>
      <c r="EY1431" s="994"/>
      <c r="EZ1431" s="994"/>
      <c r="FA1431" s="994"/>
      <c r="FB1431" s="994"/>
      <c r="FC1431" s="994"/>
      <c r="FD1431" s="994"/>
      <c r="FE1431" s="994"/>
      <c r="FF1431" s="994"/>
      <c r="FG1431" s="994"/>
      <c r="FH1431" s="994"/>
      <c r="FI1431" s="994"/>
      <c r="FJ1431" s="994"/>
      <c r="FK1431" s="994"/>
      <c r="FL1431" s="994"/>
      <c r="FM1431" s="994"/>
      <c r="FN1431" s="994"/>
      <c r="FO1431" s="994"/>
      <c r="FP1431" s="994"/>
      <c r="FQ1431" s="994"/>
      <c r="FR1431" s="994"/>
      <c r="FS1431" s="994"/>
      <c r="FT1431" s="994"/>
      <c r="FU1431" s="994"/>
      <c r="FV1431" s="994"/>
      <c r="FW1431" s="994"/>
      <c r="FX1431" s="994"/>
      <c r="FY1431" s="994"/>
      <c r="FZ1431" s="994"/>
      <c r="GA1431" s="994"/>
      <c r="GB1431" s="994"/>
      <c r="GC1431" s="994"/>
      <c r="GD1431" s="994"/>
      <c r="GE1431" s="994"/>
      <c r="GF1431" s="994"/>
      <c r="GG1431" s="994"/>
      <c r="GH1431" s="994"/>
      <c r="GI1431" s="994"/>
      <c r="GJ1431" s="994"/>
      <c r="GK1431" s="994"/>
      <c r="GL1431" s="994"/>
      <c r="GM1431" s="994"/>
      <c r="GN1431" s="994"/>
      <c r="GO1431" s="994"/>
      <c r="GP1431" s="994"/>
      <c r="GQ1431" s="994"/>
      <c r="GR1431" s="994"/>
      <c r="GS1431" s="994"/>
      <c r="GT1431" s="994"/>
      <c r="GU1431" s="994"/>
      <c r="GV1431" s="994"/>
      <c r="GW1431" s="994"/>
      <c r="GX1431" s="994"/>
      <c r="GY1431" s="994"/>
      <c r="GZ1431" s="994"/>
      <c r="HA1431" s="994"/>
      <c r="HB1431" s="994"/>
      <c r="HC1431" s="994"/>
      <c r="HD1431" s="994"/>
      <c r="HE1431" s="994"/>
      <c r="HF1431" s="994"/>
      <c r="HG1431" s="994"/>
      <c r="HH1431" s="994"/>
      <c r="HI1431" s="994"/>
      <c r="HJ1431" s="994"/>
      <c r="HK1431" s="994"/>
      <c r="HL1431" s="994"/>
      <c r="HM1431" s="994"/>
      <c r="HN1431" s="994"/>
      <c r="HO1431" s="994"/>
      <c r="HP1431" s="994"/>
      <c r="HQ1431" s="994"/>
      <c r="HR1431" s="994"/>
      <c r="HS1431" s="994"/>
      <c r="HT1431" s="994"/>
      <c r="HU1431" s="994"/>
      <c r="HV1431" s="994"/>
      <c r="HW1431" s="994"/>
      <c r="HX1431" s="994"/>
      <c r="HY1431" s="994"/>
      <c r="HZ1431" s="994"/>
      <c r="IA1431" s="994"/>
      <c r="IB1431" s="994"/>
      <c r="IC1431" s="994"/>
      <c r="ID1431" s="994"/>
      <c r="IE1431" s="994"/>
      <c r="IF1431" s="994"/>
      <c r="IG1431" s="994"/>
      <c r="IH1431" s="994"/>
      <c r="II1431" s="994"/>
      <c r="IJ1431" s="994"/>
      <c r="IK1431" s="994"/>
      <c r="IL1431" s="994"/>
      <c r="IM1431" s="994"/>
      <c r="IN1431" s="994"/>
      <c r="IO1431" s="994"/>
      <c r="IP1431" s="994"/>
      <c r="IQ1431" s="994"/>
      <c r="IR1431" s="994"/>
      <c r="IS1431" s="994"/>
      <c r="IT1431" s="994"/>
      <c r="IU1431" s="994"/>
      <c r="IV1431" s="994"/>
      <c r="IW1431" s="994"/>
      <c r="IX1431" s="994"/>
      <c r="IY1431" s="994"/>
      <c r="IZ1431" s="994"/>
      <c r="JA1431" s="994"/>
      <c r="JB1431" s="994"/>
      <c r="JC1431" s="994"/>
      <c r="JD1431" s="994"/>
      <c r="JE1431" s="994"/>
      <c r="JF1431" s="994"/>
      <c r="JG1431" s="994"/>
      <c r="JH1431" s="994"/>
      <c r="JI1431" s="994"/>
      <c r="JJ1431" s="994"/>
      <c r="JK1431" s="994"/>
      <c r="JL1431" s="994"/>
      <c r="JM1431" s="994"/>
      <c r="JN1431" s="994"/>
      <c r="JO1431" s="994"/>
      <c r="JP1431" s="994"/>
      <c r="JQ1431" s="994"/>
      <c r="JR1431" s="994"/>
      <c r="JS1431" s="994"/>
      <c r="JT1431" s="994"/>
      <c r="JU1431" s="994"/>
      <c r="JV1431" s="994"/>
      <c r="JW1431" s="994"/>
      <c r="JX1431" s="994"/>
      <c r="JY1431" s="994"/>
      <c r="JZ1431" s="994"/>
      <c r="KA1431" s="994"/>
      <c r="KB1431" s="995"/>
    </row>
    <row r="1432" spans="1:289" ht="15" customHeight="1" x14ac:dyDescent="0.25">
      <c r="A1432" s="171"/>
      <c r="B1432" s="240"/>
      <c r="C1432" s="240"/>
      <c r="D1432" s="249"/>
      <c r="E1432" s="249"/>
      <c r="F1432" s="249"/>
      <c r="G1432" s="240"/>
      <c r="H1432" s="240"/>
      <c r="I1432" s="240"/>
      <c r="J1432" s="240"/>
      <c r="K1432" s="240"/>
      <c r="L1432" s="240"/>
      <c r="M1432" s="240"/>
      <c r="N1432" s="240"/>
      <c r="O1432" s="240"/>
      <c r="P1432" s="240"/>
      <c r="Q1432" s="240"/>
      <c r="R1432" s="240"/>
      <c r="S1432" s="240"/>
      <c r="T1432" s="240"/>
      <c r="U1432" s="240"/>
      <c r="V1432" s="240"/>
      <c r="W1432" s="240"/>
      <c r="X1432" s="240"/>
      <c r="Y1432" s="240"/>
      <c r="Z1432" s="240"/>
      <c r="AA1432" s="240"/>
      <c r="AB1432" s="240"/>
      <c r="AC1432" s="240"/>
      <c r="AD1432" s="240"/>
      <c r="AE1432" s="240"/>
      <c r="AF1432" s="240"/>
      <c r="AG1432" s="240"/>
      <c r="AH1432" s="240"/>
      <c r="AI1432" s="240"/>
      <c r="AJ1432" s="240"/>
      <c r="AK1432" s="240"/>
      <c r="AL1432" s="240"/>
      <c r="AM1432" s="240"/>
      <c r="AN1432" s="240"/>
      <c r="AO1432" s="240"/>
      <c r="AP1432" s="240"/>
      <c r="AQ1432" s="240"/>
      <c r="AR1432" s="240"/>
      <c r="AS1432" s="240"/>
      <c r="AT1432" s="240"/>
      <c r="AU1432" s="240"/>
      <c r="AV1432" s="240"/>
      <c r="AW1432" s="240"/>
      <c r="AX1432" s="240"/>
      <c r="AY1432" s="240"/>
      <c r="AZ1432" s="240"/>
      <c r="BA1432" s="240"/>
      <c r="BB1432" s="240"/>
      <c r="BC1432" s="240"/>
      <c r="BD1432" s="240"/>
      <c r="BE1432" s="240"/>
      <c r="BF1432" s="240"/>
      <c r="BG1432" s="240"/>
      <c r="BH1432" s="240"/>
      <c r="BI1432" s="240"/>
      <c r="BJ1432" s="240"/>
      <c r="BK1432" s="240"/>
      <c r="BL1432" s="240"/>
      <c r="BM1432" s="240"/>
      <c r="BN1432" s="240"/>
      <c r="BO1432" s="240"/>
      <c r="BP1432" s="240"/>
      <c r="BQ1432" s="240"/>
      <c r="BR1432" s="240"/>
      <c r="BS1432" s="240"/>
      <c r="BT1432" s="240"/>
      <c r="BU1432" s="240"/>
      <c r="BV1432" s="240"/>
      <c r="BW1432" s="240"/>
      <c r="BX1432" s="240"/>
      <c r="BY1432" s="240"/>
      <c r="BZ1432" s="240"/>
      <c r="CA1432" s="240"/>
      <c r="CB1432" s="240"/>
      <c r="CC1432" s="240"/>
      <c r="CD1432" s="240"/>
      <c r="CE1432" s="240"/>
      <c r="CF1432" s="240"/>
      <c r="CG1432" s="240"/>
      <c r="CH1432" s="240"/>
      <c r="CI1432" s="240"/>
      <c r="CJ1432" s="240"/>
      <c r="CK1432" s="240"/>
      <c r="CL1432" s="240"/>
      <c r="CM1432" s="240"/>
      <c r="CN1432" s="240"/>
      <c r="CO1432" s="240"/>
      <c r="CP1432" s="240"/>
      <c r="CQ1432" s="240"/>
      <c r="CR1432" s="240"/>
      <c r="CS1432" s="240"/>
      <c r="CT1432" s="240"/>
      <c r="CU1432" s="240"/>
      <c r="CV1432" s="240"/>
      <c r="CW1432" s="240"/>
      <c r="CX1432" s="240"/>
      <c r="CY1432" s="240"/>
      <c r="CZ1432" s="240"/>
      <c r="DA1432" s="240"/>
      <c r="DB1432" s="240"/>
      <c r="DC1432" s="240"/>
      <c r="DD1432" s="240"/>
      <c r="DE1432" s="240"/>
      <c r="DF1432" s="240"/>
      <c r="DG1432" s="240"/>
      <c r="DH1432" s="240"/>
      <c r="DI1432" s="240"/>
      <c r="DJ1432" s="240"/>
      <c r="DK1432" s="240"/>
      <c r="DL1432" s="240"/>
      <c r="DM1432" s="240"/>
      <c r="DN1432" s="240"/>
      <c r="DO1432" s="240"/>
      <c r="DP1432" s="240"/>
      <c r="DQ1432" s="240"/>
      <c r="DR1432" s="240"/>
      <c r="DS1432" s="240"/>
      <c r="DT1432" s="240"/>
      <c r="DU1432" s="240"/>
      <c r="DV1432" s="240"/>
      <c r="DW1432" s="240"/>
      <c r="DX1432" s="240"/>
      <c r="DY1432" s="240"/>
      <c r="DZ1432" s="240"/>
      <c r="EA1432" s="240"/>
      <c r="EB1432" s="240"/>
      <c r="EC1432" s="240"/>
      <c r="ED1432" s="240"/>
      <c r="EE1432" s="240"/>
      <c r="EF1432" s="240"/>
      <c r="EG1432" s="240"/>
      <c r="EH1432" s="240"/>
      <c r="EI1432" s="240"/>
      <c r="EJ1432" s="240"/>
      <c r="EK1432" s="240"/>
      <c r="EL1432" s="240"/>
      <c r="EM1432" s="240"/>
      <c r="EN1432" s="240"/>
      <c r="EO1432" s="240"/>
      <c r="EP1432" s="240"/>
      <c r="EQ1432" s="240"/>
      <c r="ER1432" s="240"/>
      <c r="ES1432" s="240"/>
      <c r="ET1432" s="240"/>
      <c r="EU1432" s="240"/>
      <c r="EV1432" s="240"/>
      <c r="EW1432" s="240"/>
      <c r="EX1432" s="240"/>
      <c r="EY1432" s="240"/>
      <c r="EZ1432" s="240"/>
      <c r="FA1432" s="240"/>
      <c r="FB1432" s="240"/>
      <c r="FC1432" s="240"/>
      <c r="FD1432" s="240"/>
      <c r="FE1432" s="240"/>
      <c r="FF1432" s="240"/>
      <c r="FG1432" s="240"/>
      <c r="FH1432" s="240"/>
      <c r="FI1432" s="240"/>
      <c r="FJ1432" s="240"/>
      <c r="FK1432" s="240"/>
      <c r="FL1432" s="240"/>
      <c r="FM1432" s="240"/>
      <c r="FN1432" s="240"/>
      <c r="FO1432" s="240"/>
      <c r="FP1432" s="240"/>
      <c r="FQ1432" s="240"/>
      <c r="FR1432" s="240"/>
      <c r="FS1432" s="240"/>
      <c r="FT1432" s="240"/>
      <c r="FU1432" s="240"/>
      <c r="FV1432" s="240"/>
      <c r="FW1432" s="240"/>
      <c r="FX1432" s="240"/>
      <c r="FY1432" s="240"/>
      <c r="FZ1432" s="240"/>
      <c r="GA1432" s="240"/>
      <c r="GB1432" s="240"/>
      <c r="GC1432" s="240"/>
      <c r="GD1432" s="240"/>
      <c r="GE1432" s="240"/>
      <c r="GF1432" s="240"/>
      <c r="GG1432" s="240"/>
      <c r="GH1432" s="240"/>
      <c r="GI1432" s="240"/>
      <c r="GJ1432" s="240"/>
      <c r="GK1432" s="240"/>
      <c r="GL1432" s="240"/>
      <c r="GM1432" s="240"/>
      <c r="GN1432" s="240"/>
      <c r="GO1432" s="240"/>
      <c r="GP1432" s="240"/>
      <c r="GQ1432" s="240"/>
      <c r="GR1432" s="240"/>
      <c r="GS1432" s="240"/>
      <c r="GT1432" s="240"/>
      <c r="GU1432" s="240"/>
      <c r="GV1432" s="240"/>
      <c r="GW1432" s="240"/>
      <c r="GX1432" s="240"/>
      <c r="GY1432" s="240"/>
      <c r="GZ1432" s="240"/>
      <c r="HA1432" s="240"/>
      <c r="HB1432" s="240"/>
      <c r="HC1432" s="240"/>
      <c r="HD1432" s="240"/>
      <c r="HE1432" s="240"/>
      <c r="HF1432" s="240"/>
      <c r="HG1432" s="240"/>
      <c r="HH1432" s="240"/>
      <c r="HI1432" s="240"/>
      <c r="HJ1432" s="240"/>
      <c r="HK1432" s="240"/>
      <c r="HL1432" s="240"/>
      <c r="HM1432" s="240"/>
      <c r="HN1432" s="240"/>
      <c r="HO1432" s="240"/>
      <c r="HP1432" s="240"/>
      <c r="HQ1432" s="240"/>
      <c r="HR1432" s="240"/>
      <c r="HS1432" s="240"/>
      <c r="HT1432" s="240"/>
      <c r="HU1432" s="240"/>
      <c r="HV1432" s="240"/>
      <c r="HW1432" s="240"/>
      <c r="HX1432" s="240"/>
      <c r="HY1432" s="240"/>
      <c r="HZ1432" s="240"/>
      <c r="IA1432" s="240"/>
      <c r="IB1432" s="240"/>
      <c r="IC1432" s="240"/>
      <c r="ID1432" s="240"/>
      <c r="IE1432" s="240"/>
      <c r="IF1432" s="240"/>
      <c r="IG1432" s="240"/>
      <c r="IH1432" s="240"/>
      <c r="II1432" s="240"/>
      <c r="IJ1432" s="240"/>
      <c r="IK1432" s="240"/>
      <c r="IL1432" s="240"/>
      <c r="IM1432" s="240"/>
      <c r="IN1432" s="240"/>
      <c r="IO1432" s="240"/>
      <c r="IP1432" s="240"/>
      <c r="IQ1432" s="240"/>
      <c r="IR1432" s="240"/>
      <c r="IS1432" s="240"/>
      <c r="IT1432" s="240"/>
      <c r="IU1432" s="240"/>
      <c r="IV1432" s="240"/>
      <c r="IW1432" s="240"/>
      <c r="IX1432" s="240"/>
      <c r="IY1432" s="240"/>
      <c r="IZ1432" s="240"/>
      <c r="JA1432" s="240"/>
      <c r="JB1432" s="240"/>
      <c r="JC1432" s="240"/>
      <c r="JD1432" s="240"/>
      <c r="JE1432" s="240"/>
      <c r="JF1432" s="240"/>
      <c r="JG1432" s="240"/>
      <c r="JH1432" s="240"/>
      <c r="JI1432" s="240"/>
      <c r="JJ1432" s="240"/>
      <c r="JK1432" s="240"/>
      <c r="JL1432" s="240"/>
      <c r="JM1432" s="240"/>
      <c r="JN1432" s="240"/>
      <c r="JO1432" s="240"/>
      <c r="JP1432" s="240"/>
      <c r="JQ1432" s="240"/>
      <c r="JR1432" s="240"/>
      <c r="JS1432" s="240"/>
      <c r="JT1432" s="240"/>
      <c r="JU1432" s="240"/>
      <c r="JV1432" s="240"/>
      <c r="JW1432" s="240"/>
      <c r="JX1432" s="240"/>
      <c r="JY1432" s="240"/>
      <c r="JZ1432" s="240"/>
      <c r="KA1432" s="240"/>
      <c r="KB1432" s="240"/>
      <c r="KC1432" s="232"/>
    </row>
  </sheetData>
  <sheetProtection algorithmName="SHA-512" hashValue="uinDhzuYGL8CY13B6xgYhGsi8aZci6OTcLA9+5JqNibrR6VC3nqXfIl9u64AxWBqC/xv0AilfGnPWKjTpxTFnQ==" saltValue="D9vaxuTD4pkBdFaBcnjDFQ==" spinCount="100000" sheet="1" objects="1" scenarios="1"/>
  <mergeCells count="1">
    <mergeCell ref="B3:L3"/>
  </mergeCells>
  <phoneticPr fontId="65" type="noConversion"/>
  <conditionalFormatting sqref="H11:KB211">
    <cfRule type="cellIs" dxfId="2907" priority="8" stopIfTrue="1" operator="lessThan">
      <formula>0</formula>
    </cfRule>
  </conditionalFormatting>
  <conditionalFormatting sqref="H214:KB414">
    <cfRule type="cellIs" dxfId="2906" priority="7" stopIfTrue="1" operator="lessThan">
      <formula>0</formula>
    </cfRule>
  </conditionalFormatting>
  <conditionalFormatting sqref="H417:KB557">
    <cfRule type="cellIs" dxfId="2905" priority="6" stopIfTrue="1" operator="lessThan">
      <formula>0</formula>
    </cfRule>
  </conditionalFormatting>
  <conditionalFormatting sqref="H620:KB732">
    <cfRule type="cellIs" dxfId="2904" priority="5" stopIfTrue="1" operator="lessThan">
      <formula>0</formula>
    </cfRule>
  </conditionalFormatting>
  <conditionalFormatting sqref="H825:KB933">
    <cfRule type="cellIs" dxfId="2903" priority="4" stopIfTrue="1" operator="lessThan">
      <formula>0</formula>
    </cfRule>
  </conditionalFormatting>
  <conditionalFormatting sqref="H1028:KB1227 H1231:KB1416">
    <cfRule type="cellIs" dxfId="2902" priority="3" stopIfTrue="1" operator="lessThan">
      <formula>0</formula>
    </cfRule>
  </conditionalFormatting>
  <conditionalFormatting sqref="J1">
    <cfRule type="cellIs" dxfId="2901" priority="1" stopIfTrue="1" operator="equal">
      <formula>"Error"</formula>
    </cfRule>
    <cfRule type="cellIs" dxfId="2900"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heetViews>
  <sheetFormatPr defaultColWidth="0" defaultRowHeight="15" customHeight="1" zeroHeight="1" x14ac:dyDescent="0.25"/>
  <cols>
    <col min="1" max="1" width="1.7109375" style="58" customWidth="1"/>
    <col min="2" max="2" width="88.7109375" style="58" customWidth="1"/>
    <col min="3" max="4" width="20.7109375" style="58" customWidth="1"/>
    <col min="5" max="14" width="20.7109375" style="5" customWidth="1"/>
    <col min="15" max="15" width="1.7109375" style="58" customWidth="1"/>
    <col min="16" max="16384" width="16.7109375" hidden="1"/>
  </cols>
  <sheetData>
    <row r="1" spans="1:15" ht="30" customHeight="1" x14ac:dyDescent="0.55000000000000004">
      <c r="A1" s="681" t="s">
        <v>201</v>
      </c>
      <c r="B1" s="682"/>
      <c r="C1" s="682"/>
      <c r="D1" s="682"/>
      <c r="E1" s="652" t="str">
        <f>CONCATENATE("Reporting unit: ", 'General Info'!$C$7, " ", 'General Info'!$C$5)</f>
        <v xml:space="preserve">Reporting unit: 1 </v>
      </c>
      <c r="F1" s="682"/>
      <c r="G1" s="1511" t="s">
        <v>1834</v>
      </c>
      <c r="H1" s="682"/>
      <c r="I1" s="682"/>
      <c r="J1" s="682"/>
      <c r="K1" s="682"/>
      <c r="L1" s="682"/>
      <c r="M1" s="682"/>
      <c r="N1" s="682"/>
      <c r="O1" s="648"/>
    </row>
    <row r="2" spans="1:15" ht="15" customHeight="1" x14ac:dyDescent="0.25">
      <c r="A2" s="209"/>
      <c r="E2" s="58"/>
      <c r="F2" s="58"/>
      <c r="G2" s="58"/>
      <c r="H2" s="58"/>
      <c r="I2" s="58"/>
      <c r="J2" s="58"/>
      <c r="K2" s="58"/>
      <c r="L2" s="58"/>
      <c r="M2" s="58"/>
      <c r="N2" s="58"/>
      <c r="O2" s="244"/>
    </row>
    <row r="3" spans="1:15" ht="15" customHeight="1" x14ac:dyDescent="0.25">
      <c r="A3" s="209"/>
      <c r="B3" s="851" t="s">
        <v>907</v>
      </c>
      <c r="C3" s="1130">
        <f t="shared" ref="C3:L3" si="0">D3-1</f>
        <v>2013</v>
      </c>
      <c r="D3" s="1130">
        <f t="shared" si="0"/>
        <v>2014</v>
      </c>
      <c r="E3" s="1130">
        <f t="shared" si="0"/>
        <v>2015</v>
      </c>
      <c r="F3" s="1130">
        <f t="shared" si="0"/>
        <v>2016</v>
      </c>
      <c r="G3" s="1130">
        <f t="shared" si="0"/>
        <v>2017</v>
      </c>
      <c r="H3" s="1130">
        <f t="shared" si="0"/>
        <v>2018</v>
      </c>
      <c r="I3" s="1130">
        <f t="shared" si="0"/>
        <v>2019</v>
      </c>
      <c r="J3" s="1130">
        <f t="shared" si="0"/>
        <v>2020</v>
      </c>
      <c r="K3" s="1130">
        <f t="shared" si="0"/>
        <v>2021</v>
      </c>
      <c r="L3" s="1130">
        <f t="shared" si="0"/>
        <v>2022</v>
      </c>
      <c r="M3" s="1130">
        <f>N3-1</f>
        <v>2023</v>
      </c>
      <c r="N3" s="761">
        <v>2024</v>
      </c>
      <c r="O3" s="244"/>
    </row>
    <row r="4" spans="1:15" ht="15" customHeight="1" x14ac:dyDescent="0.25">
      <c r="A4" s="209"/>
      <c r="B4" s="763"/>
      <c r="C4" s="763"/>
      <c r="D4" s="763"/>
      <c r="E4" s="763"/>
      <c r="F4" s="763"/>
      <c r="G4" s="763"/>
      <c r="H4" s="763"/>
      <c r="I4" s="763"/>
      <c r="J4" s="763"/>
      <c r="K4" s="763"/>
      <c r="L4" s="763"/>
      <c r="M4" s="763"/>
      <c r="N4" s="763"/>
      <c r="O4" s="244"/>
    </row>
    <row r="5" spans="1:15" ht="45" customHeight="1" x14ac:dyDescent="0.25">
      <c r="A5" s="227" t="s">
        <v>1780</v>
      </c>
      <c r="B5" s="56"/>
      <c r="C5" s="56"/>
      <c r="D5" s="56"/>
      <c r="E5" s="58"/>
      <c r="F5" s="58"/>
      <c r="G5" s="58"/>
      <c r="H5" s="58"/>
      <c r="I5" s="58"/>
      <c r="J5" s="58"/>
      <c r="K5" s="58"/>
      <c r="L5" s="58"/>
      <c r="M5" s="58"/>
      <c r="N5" s="58"/>
      <c r="O5" s="244"/>
    </row>
    <row r="6" spans="1:15" ht="15" customHeight="1" x14ac:dyDescent="0.25">
      <c r="A6" s="209"/>
      <c r="B6" s="411" t="s">
        <v>214</v>
      </c>
      <c r="C6" s="414"/>
      <c r="D6" s="414"/>
      <c r="E6" s="414"/>
      <c r="F6" s="777"/>
      <c r="G6" s="777"/>
      <c r="H6" s="777"/>
      <c r="I6" s="777"/>
      <c r="J6" s="629"/>
      <c r="K6" s="629"/>
      <c r="L6" s="778"/>
      <c r="M6" s="778"/>
      <c r="N6" s="776"/>
      <c r="O6" s="244"/>
    </row>
    <row r="7" spans="1:15" ht="15" customHeight="1" x14ac:dyDescent="0.25">
      <c r="A7" s="209"/>
      <c r="B7" s="118" t="s">
        <v>444</v>
      </c>
      <c r="C7" s="380"/>
      <c r="D7" s="380"/>
      <c r="E7" s="380"/>
      <c r="F7" s="15"/>
      <c r="G7" s="15"/>
      <c r="H7" s="15"/>
      <c r="I7" s="15"/>
      <c r="J7" s="4"/>
      <c r="K7" s="4"/>
      <c r="L7" s="21"/>
      <c r="M7" s="21"/>
      <c r="N7" s="28"/>
      <c r="O7" s="244"/>
    </row>
    <row r="8" spans="1:15" ht="15" customHeight="1" x14ac:dyDescent="0.25">
      <c r="A8" s="209"/>
      <c r="B8" s="323" t="str">
        <f>CONCATENATE("Check: row ", ROW(E7), " ≤ row ", ROW(E6))</f>
        <v>Check: row 7 ≤ row 6</v>
      </c>
      <c r="C8" s="20"/>
      <c r="D8" s="20"/>
      <c r="E8" s="20"/>
      <c r="F8" s="16"/>
      <c r="G8" s="16"/>
      <c r="H8" s="16"/>
      <c r="I8" s="16"/>
      <c r="J8" s="314" t="str">
        <f t="shared" ref="J8:K8" si="1">IF(AND(ISNUMBER(J6), ISNUMBER(J7)), IF(AND(J7&lt;=J6), "Pass", "Fail"), "")</f>
        <v/>
      </c>
      <c r="K8" s="314" t="str">
        <f t="shared" si="1"/>
        <v/>
      </c>
      <c r="L8" s="314" t="str">
        <f t="shared" ref="L8:N8" si="2">IF(AND(ISNUMBER(L6), ISNUMBER(L7)), IF(AND(L7&lt;=L6), "Pass", "Fail"), "")</f>
        <v/>
      </c>
      <c r="M8" s="314" t="str">
        <f t="shared" si="2"/>
        <v/>
      </c>
      <c r="N8" s="314" t="str">
        <f t="shared" si="2"/>
        <v/>
      </c>
      <c r="O8" s="244"/>
    </row>
    <row r="9" spans="1:15" ht="15" customHeight="1" x14ac:dyDescent="0.25">
      <c r="A9" s="209"/>
      <c r="E9" s="58"/>
      <c r="F9" s="58"/>
      <c r="G9" s="58"/>
      <c r="H9" s="58"/>
      <c r="I9" s="58"/>
      <c r="J9" s="58"/>
      <c r="K9" s="58"/>
      <c r="L9" s="58"/>
      <c r="M9" s="58"/>
      <c r="N9" s="58"/>
      <c r="O9" s="244"/>
    </row>
    <row r="10" spans="1:15" ht="45" customHeight="1" x14ac:dyDescent="0.25">
      <c r="A10" s="579" t="s">
        <v>1781</v>
      </c>
      <c r="B10" s="762"/>
      <c r="C10" s="751"/>
      <c r="D10" s="751"/>
      <c r="E10" s="751"/>
      <c r="F10" s="751"/>
      <c r="G10" s="751"/>
      <c r="H10" s="751"/>
      <c r="I10" s="751"/>
      <c r="J10" s="751"/>
      <c r="K10" s="751"/>
      <c r="L10" s="751"/>
      <c r="M10" s="751"/>
      <c r="N10" s="751"/>
      <c r="O10" s="643"/>
    </row>
    <row r="11" spans="1:15" ht="15" customHeight="1" x14ac:dyDescent="0.25">
      <c r="A11" s="209"/>
      <c r="B11" s="583" t="s">
        <v>215</v>
      </c>
      <c r="C11" s="414"/>
      <c r="D11" s="414"/>
      <c r="E11" s="414"/>
      <c r="F11" s="777"/>
      <c r="G11" s="777"/>
      <c r="H11" s="777"/>
      <c r="I11" s="582"/>
      <c r="J11" s="578" t="str">
        <f>IF(AND(ISNUMBER(J12), ISNUMBER(J14), ISNUMBER(J17), ISNUMBER(J18), ISNUMBER(J19), ISNUMBER(J20), ISNUMBER(J22)), J12-J14+J17+J18-J19+J20+J22+ IF(ISNUMBER(J23), J23, 0), "")</f>
        <v/>
      </c>
      <c r="K11" s="578" t="str">
        <f>IF(AND(ISNUMBER(K12), ISNUMBER(K14), ISNUMBER(K17), ISNUMBER(K18), ISNUMBER(K19), ISNUMBER(K20), ISNUMBER(K22)), K12-K14+K17+K18-K19+K20+K22+ IF(ISNUMBER(K23), K23, 0), "")</f>
        <v/>
      </c>
      <c r="L11" s="578" t="str">
        <f>IF(AND(ISNUMBER(L12), ISNUMBER(L14), ISNUMBER(L17), ISNUMBER(L18), ISNUMBER(L19), ISNUMBER(L20), ISNUMBER(L22)), L12-L14+L17+L18-L19+L20+L22+ IF(ISNUMBER(L23), L23, 0), "")</f>
        <v/>
      </c>
      <c r="M11" s="578" t="str">
        <f>IF(AND(ISNUMBER(M12), ISNUMBER(M14), ISNUMBER(M17), ISNUMBER(M18), ISNUMBER(M19), ISNUMBER(M20), ISNUMBER(M22)), M12-M14+M17+M18-M19+M20+M22+ IF(ISNUMBER(M23), M23, 0), "")</f>
        <v/>
      </c>
      <c r="N11" s="628" t="str">
        <f>IF(AND(ISNUMBER(N12), ISNUMBER(N14), ISNUMBER(N17), ISNUMBER(N18), ISNUMBER(N19), ISNUMBER(N20), ISNUMBER(N22)), N12-N14+N17+N18-N19+N20+N22+ IF(ISNUMBER(N23), N23, 0), "")</f>
        <v/>
      </c>
      <c r="O11" s="244"/>
    </row>
    <row r="12" spans="1:15" ht="15" customHeight="1" x14ac:dyDescent="0.25">
      <c r="A12" s="209"/>
      <c r="B12" s="103" t="s">
        <v>864</v>
      </c>
      <c r="C12" s="380"/>
      <c r="D12" s="380"/>
      <c r="E12" s="380"/>
      <c r="F12" s="15"/>
      <c r="G12" s="15"/>
      <c r="H12" s="15"/>
      <c r="I12" s="15"/>
      <c r="J12" s="127"/>
      <c r="K12" s="127"/>
      <c r="L12" s="10"/>
      <c r="M12" s="10"/>
      <c r="N12" s="50"/>
      <c r="O12" s="244"/>
    </row>
    <row r="13" spans="1:15" ht="15" customHeight="1" x14ac:dyDescent="0.25">
      <c r="A13" s="209"/>
      <c r="B13" s="118" t="s">
        <v>865</v>
      </c>
      <c r="C13" s="380"/>
      <c r="D13" s="380"/>
      <c r="E13" s="380"/>
      <c r="F13" s="15"/>
      <c r="G13" s="15"/>
      <c r="H13" s="15"/>
      <c r="I13" s="15"/>
      <c r="J13" s="127"/>
      <c r="K13" s="127"/>
      <c r="L13" s="127"/>
      <c r="M13" s="127"/>
      <c r="N13" s="94"/>
      <c r="O13" s="244"/>
    </row>
    <row r="14" spans="1:15" ht="15" customHeight="1" x14ac:dyDescent="0.25">
      <c r="A14" s="209"/>
      <c r="B14" s="103" t="s">
        <v>863</v>
      </c>
      <c r="C14" s="380"/>
      <c r="D14" s="380"/>
      <c r="E14" s="380"/>
      <c r="F14" s="15"/>
      <c r="G14" s="15"/>
      <c r="H14" s="15"/>
      <c r="I14" s="15"/>
      <c r="J14" s="127"/>
      <c r="K14" s="127"/>
      <c r="L14" s="24"/>
      <c r="M14" s="24"/>
      <c r="N14" s="46"/>
      <c r="O14" s="244"/>
    </row>
    <row r="15" spans="1:15" ht="15" customHeight="1" x14ac:dyDescent="0.25">
      <c r="A15" s="209"/>
      <c r="B15" s="118" t="s">
        <v>866</v>
      </c>
      <c r="C15" s="380"/>
      <c r="D15" s="380"/>
      <c r="E15" s="380"/>
      <c r="F15" s="15"/>
      <c r="G15" s="15"/>
      <c r="H15" s="15"/>
      <c r="I15" s="48"/>
      <c r="J15" s="126"/>
      <c r="K15" s="127"/>
      <c r="L15" s="127"/>
      <c r="M15" s="127"/>
      <c r="N15" s="94"/>
      <c r="O15" s="244"/>
    </row>
    <row r="16" spans="1:15" ht="15" customHeight="1" x14ac:dyDescent="0.25">
      <c r="A16" s="209"/>
      <c r="B16" s="103" t="s">
        <v>646</v>
      </c>
      <c r="C16" s="380"/>
      <c r="D16" s="380"/>
      <c r="E16" s="380"/>
      <c r="F16" s="15"/>
      <c r="G16" s="15"/>
      <c r="H16" s="15"/>
      <c r="I16" s="48"/>
      <c r="J16" s="25" t="str">
        <f t="shared" ref="J16:K16" si="3">IF(AND(ISNUMBER(J12), ISNUMBER(J14)), ABS(J12-J14), "")</f>
        <v/>
      </c>
      <c r="K16" s="25" t="str">
        <f t="shared" si="3"/>
        <v/>
      </c>
      <c r="L16" s="25" t="str">
        <f t="shared" ref="L16:N16" si="4">IF(AND(ISNUMBER(L12), ISNUMBER(L14)), ABS(L12-L14), "")</f>
        <v/>
      </c>
      <c r="M16" s="25" t="str">
        <f t="shared" si="4"/>
        <v/>
      </c>
      <c r="N16" s="8" t="str">
        <f t="shared" si="4"/>
        <v/>
      </c>
      <c r="O16" s="244"/>
    </row>
    <row r="17" spans="1:15" ht="15" customHeight="1" x14ac:dyDescent="0.25">
      <c r="A17" s="209"/>
      <c r="B17" s="103" t="s">
        <v>220</v>
      </c>
      <c r="C17" s="380"/>
      <c r="D17" s="380"/>
      <c r="E17" s="380"/>
      <c r="F17" s="15"/>
      <c r="G17" s="15"/>
      <c r="H17" s="15"/>
      <c r="I17" s="15"/>
      <c r="J17" s="127"/>
      <c r="K17" s="127"/>
      <c r="L17" s="10"/>
      <c r="M17" s="10"/>
      <c r="N17" s="50"/>
      <c r="O17" s="244"/>
    </row>
    <row r="18" spans="1:15" ht="15" customHeight="1" x14ac:dyDescent="0.25">
      <c r="A18" s="209"/>
      <c r="B18" s="103" t="s">
        <v>216</v>
      </c>
      <c r="C18" s="380"/>
      <c r="D18" s="380"/>
      <c r="E18" s="380"/>
      <c r="F18" s="15"/>
      <c r="G18" s="15"/>
      <c r="H18" s="15"/>
      <c r="I18" s="15"/>
      <c r="J18" s="127"/>
      <c r="K18" s="127"/>
      <c r="L18" s="21"/>
      <c r="M18" s="21"/>
      <c r="N18" s="28"/>
      <c r="O18" s="244"/>
    </row>
    <row r="19" spans="1:15" ht="15" customHeight="1" x14ac:dyDescent="0.25">
      <c r="A19" s="209"/>
      <c r="B19" s="103" t="s">
        <v>217</v>
      </c>
      <c r="C19" s="380"/>
      <c r="D19" s="380"/>
      <c r="E19" s="380"/>
      <c r="F19" s="15"/>
      <c r="G19" s="15"/>
      <c r="H19" s="15"/>
      <c r="I19" s="15"/>
      <c r="J19" s="127"/>
      <c r="K19" s="127"/>
      <c r="L19" s="21"/>
      <c r="M19" s="21"/>
      <c r="N19" s="28"/>
      <c r="O19" s="244"/>
    </row>
    <row r="20" spans="1:15" ht="15" customHeight="1" x14ac:dyDescent="0.25">
      <c r="A20" s="209"/>
      <c r="B20" s="165" t="s">
        <v>218</v>
      </c>
      <c r="C20" s="380"/>
      <c r="D20" s="380"/>
      <c r="E20" s="380"/>
      <c r="F20" s="15"/>
      <c r="G20" s="15"/>
      <c r="H20" s="15"/>
      <c r="I20" s="15"/>
      <c r="J20" s="127"/>
      <c r="K20" s="127"/>
      <c r="L20" s="21"/>
      <c r="M20" s="21"/>
      <c r="N20" s="28"/>
      <c r="O20" s="244"/>
    </row>
    <row r="21" spans="1:15" ht="15" customHeight="1" x14ac:dyDescent="0.25">
      <c r="A21" s="209"/>
      <c r="B21" s="165" t="s">
        <v>219</v>
      </c>
      <c r="C21" s="380"/>
      <c r="D21" s="380"/>
      <c r="E21" s="380"/>
      <c r="F21" s="15"/>
      <c r="G21" s="15"/>
      <c r="H21" s="15"/>
      <c r="I21" s="15"/>
      <c r="J21" s="127"/>
      <c r="K21" s="127"/>
      <c r="L21" s="21"/>
      <c r="M21" s="21"/>
      <c r="N21" s="28"/>
      <c r="O21" s="244"/>
    </row>
    <row r="22" spans="1:15" ht="15" customHeight="1" x14ac:dyDescent="0.25">
      <c r="A22" s="209"/>
      <c r="B22" s="103" t="s">
        <v>625</v>
      </c>
      <c r="C22" s="380"/>
      <c r="D22" s="380"/>
      <c r="E22" s="380"/>
      <c r="F22" s="15"/>
      <c r="G22" s="15"/>
      <c r="H22" s="15"/>
      <c r="I22" s="15"/>
      <c r="J22" s="127"/>
      <c r="K22" s="127"/>
      <c r="L22" s="21"/>
      <c r="M22" s="21"/>
      <c r="N22" s="28"/>
      <c r="O22" s="244"/>
    </row>
    <row r="23" spans="1:15" ht="15" customHeight="1" x14ac:dyDescent="0.25">
      <c r="A23" s="213"/>
      <c r="B23" s="92" t="s">
        <v>873</v>
      </c>
      <c r="C23" s="381"/>
      <c r="D23" s="381"/>
      <c r="E23" s="381"/>
      <c r="F23" s="88"/>
      <c r="G23" s="88"/>
      <c r="H23" s="88"/>
      <c r="I23" s="88"/>
      <c r="J23" s="127"/>
      <c r="K23" s="127"/>
      <c r="L23" s="127"/>
      <c r="M23" s="127"/>
      <c r="N23" s="94"/>
      <c r="O23" s="244"/>
    </row>
    <row r="24" spans="1:15" ht="15" customHeight="1" x14ac:dyDescent="0.25">
      <c r="A24" s="209"/>
      <c r="B24" s="170" t="s">
        <v>626</v>
      </c>
      <c r="C24" s="20"/>
      <c r="D24" s="20"/>
      <c r="E24" s="20"/>
      <c r="F24" s="16"/>
      <c r="G24" s="16"/>
      <c r="H24" s="16"/>
      <c r="I24" s="16"/>
      <c r="J24" s="22"/>
      <c r="K24" s="22"/>
      <c r="L24" s="17"/>
      <c r="M24" s="17"/>
      <c r="N24" s="49"/>
      <c r="O24" s="244"/>
    </row>
    <row r="25" spans="1:15" ht="15" customHeight="1" x14ac:dyDescent="0.25">
      <c r="A25" s="209"/>
      <c r="E25" s="58"/>
      <c r="F25" s="58"/>
      <c r="G25" s="58"/>
      <c r="H25" s="58"/>
      <c r="I25" s="58"/>
      <c r="J25" s="58"/>
      <c r="K25" s="58"/>
      <c r="L25" s="58"/>
      <c r="M25" s="58"/>
      <c r="N25" s="58"/>
      <c r="O25" s="244"/>
    </row>
    <row r="26" spans="1:15" ht="45" customHeight="1" x14ac:dyDescent="0.25">
      <c r="A26" s="579" t="s">
        <v>1782</v>
      </c>
      <c r="B26" s="762"/>
      <c r="C26" s="762"/>
      <c r="D26" s="762"/>
      <c r="E26" s="751"/>
      <c r="F26" s="751"/>
      <c r="G26" s="751"/>
      <c r="H26" s="751"/>
      <c r="I26" s="751"/>
      <c r="J26" s="751"/>
      <c r="K26" s="751"/>
      <c r="L26" s="751"/>
      <c r="M26" s="751"/>
      <c r="N26" s="751"/>
      <c r="O26" s="643"/>
    </row>
    <row r="27" spans="1:15" ht="15" customHeight="1" x14ac:dyDescent="0.25">
      <c r="A27" s="227"/>
      <c r="B27" s="762"/>
      <c r="C27" s="2830" t="str">
        <f>CONCATENATE("Memo (of loss window ",C28,"–",D28+9, ")")</f>
        <v>Memo (of loss window 2013–2023)</v>
      </c>
      <c r="D27" s="2830"/>
      <c r="E27" s="2831" t="str">
        <f>"10-year Basel III monitoring loss window (" &amp; $N$3-9 &amp; "–" &amp; $N$3 &amp; ")"</f>
        <v>10-year Basel III monitoring loss window (2015–2024)</v>
      </c>
      <c r="F27" s="2832"/>
      <c r="G27" s="2832"/>
      <c r="H27" s="2832"/>
      <c r="I27" s="2832"/>
      <c r="J27" s="2832"/>
      <c r="K27" s="2832"/>
      <c r="L27" s="2832"/>
      <c r="M27" s="2832"/>
      <c r="N27" s="2832"/>
      <c r="O27" s="244"/>
    </row>
    <row r="28" spans="1:15" ht="15" customHeight="1" x14ac:dyDescent="0.25">
      <c r="A28" s="209"/>
      <c r="B28" s="775"/>
      <c r="C28" s="1">
        <f t="shared" ref="C28:N28" si="5">C$3</f>
        <v>2013</v>
      </c>
      <c r="D28" s="1570">
        <f t="shared" si="5"/>
        <v>2014</v>
      </c>
      <c r="E28" s="1">
        <f t="shared" si="5"/>
        <v>2015</v>
      </c>
      <c r="F28" s="1">
        <f t="shared" si="5"/>
        <v>2016</v>
      </c>
      <c r="G28" s="1">
        <f t="shared" si="5"/>
        <v>2017</v>
      </c>
      <c r="H28" s="1">
        <f t="shared" si="5"/>
        <v>2018</v>
      </c>
      <c r="I28" s="1">
        <f t="shared" si="5"/>
        <v>2019</v>
      </c>
      <c r="J28" s="1">
        <f t="shared" si="5"/>
        <v>2020</v>
      </c>
      <c r="K28" s="1">
        <f t="shared" si="5"/>
        <v>2021</v>
      </c>
      <c r="L28" s="1">
        <f t="shared" si="5"/>
        <v>2022</v>
      </c>
      <c r="M28" s="1">
        <f t="shared" si="5"/>
        <v>2023</v>
      </c>
      <c r="N28" s="1131">
        <f t="shared" si="5"/>
        <v>2024</v>
      </c>
      <c r="O28" s="244"/>
    </row>
    <row r="29" spans="1:15" ht="30" customHeight="1" x14ac:dyDescent="0.25">
      <c r="A29" s="209"/>
      <c r="B29" s="1279" t="s">
        <v>1516</v>
      </c>
      <c r="C29" s="1283" t="s">
        <v>37</v>
      </c>
      <c r="D29" s="1284" t="s">
        <v>37</v>
      </c>
      <c r="E29" s="1282" t="s">
        <v>1514</v>
      </c>
      <c r="F29" s="1282" t="s">
        <v>1514</v>
      </c>
      <c r="G29" s="1282" t="s">
        <v>1514</v>
      </c>
      <c r="H29" s="1282" t="s">
        <v>1514</v>
      </c>
      <c r="I29" s="1282" t="s">
        <v>1514</v>
      </c>
      <c r="J29" s="1282" t="s">
        <v>1514</v>
      </c>
      <c r="K29" s="1282" t="s">
        <v>1514</v>
      </c>
      <c r="L29" s="1282" t="s">
        <v>1514</v>
      </c>
      <c r="M29" s="1282" t="s">
        <v>1514</v>
      </c>
      <c r="N29" s="672" t="s">
        <v>1514</v>
      </c>
      <c r="O29" s="244"/>
    </row>
    <row r="30" spans="1:15" ht="15" customHeight="1" x14ac:dyDescent="0.25">
      <c r="A30" s="209"/>
      <c r="B30" s="412" t="s">
        <v>627</v>
      </c>
      <c r="C30" s="1280"/>
      <c r="D30" s="1281"/>
      <c r="E30" s="1280"/>
      <c r="F30" s="1255"/>
      <c r="G30" s="1255"/>
      <c r="H30" s="1255"/>
      <c r="I30" s="1255"/>
      <c r="J30" s="1255"/>
      <c r="K30" s="1255"/>
      <c r="L30" s="1255"/>
      <c r="M30" s="1255"/>
      <c r="N30" s="1256"/>
      <c r="O30" s="244"/>
    </row>
    <row r="31" spans="1:15" ht="15" customHeight="1" x14ac:dyDescent="0.25">
      <c r="A31" s="209"/>
      <c r="B31" s="324" t="s">
        <v>468</v>
      </c>
      <c r="C31" s="127"/>
      <c r="D31" s="766"/>
      <c r="E31" s="129"/>
      <c r="F31" s="21"/>
      <c r="G31" s="21"/>
      <c r="H31" s="21"/>
      <c r="I31" s="21"/>
      <c r="J31" s="21"/>
      <c r="K31" s="21"/>
      <c r="L31" s="21"/>
      <c r="M31" s="21"/>
      <c r="N31" s="28"/>
      <c r="O31" s="244"/>
    </row>
    <row r="32" spans="1:15" ht="15" customHeight="1" x14ac:dyDescent="0.25">
      <c r="A32" s="209"/>
      <c r="B32" s="324" t="s">
        <v>628</v>
      </c>
      <c r="C32" s="127"/>
      <c r="D32" s="766"/>
      <c r="E32" s="129"/>
      <c r="F32" s="21"/>
      <c r="G32" s="21"/>
      <c r="H32" s="21"/>
      <c r="I32" s="21"/>
      <c r="J32" s="21"/>
      <c r="K32" s="21"/>
      <c r="L32" s="21"/>
      <c r="M32" s="21"/>
      <c r="N32" s="28"/>
      <c r="O32" s="244"/>
    </row>
    <row r="33" spans="1:15" ht="15" customHeight="1" x14ac:dyDescent="0.25">
      <c r="A33" s="209"/>
      <c r="B33" s="1386" t="s">
        <v>1642</v>
      </c>
      <c r="C33" s="127"/>
      <c r="D33" s="766"/>
      <c r="E33" s="129"/>
      <c r="F33" s="21"/>
      <c r="G33" s="21"/>
      <c r="H33" s="21"/>
      <c r="I33" s="21"/>
      <c r="J33" s="21"/>
      <c r="K33" s="21"/>
      <c r="L33" s="21"/>
      <c r="M33" s="21"/>
      <c r="N33" s="28"/>
      <c r="O33" s="244"/>
    </row>
    <row r="34" spans="1:15" ht="15" customHeight="1" x14ac:dyDescent="0.25">
      <c r="A34" s="209"/>
      <c r="B34" s="325" t="str">
        <f>CONCATENATE("Check: row ", ROW(B33), " ≤ row ", ROW(B32))</f>
        <v>Check: row 33 ≤ row 32</v>
      </c>
      <c r="C34" s="127"/>
      <c r="D34" s="766"/>
      <c r="E34" s="415" t="str">
        <f>IF(AND(ISNUMBER(E32), ISNUMBER(E33)), IF(E33&lt;=E32, "Pass", "Fail"), "")</f>
        <v/>
      </c>
      <c r="F34" s="326" t="str">
        <f t="shared" ref="F34:N34" si="6">IF(AND(ISNUMBER(F32), ISNUMBER(F33)), IF(F33&lt;=F32, "Pass", "Fail"), "")</f>
        <v/>
      </c>
      <c r="G34" s="326" t="str">
        <f t="shared" si="6"/>
        <v/>
      </c>
      <c r="H34" s="326" t="str">
        <f t="shared" si="6"/>
        <v/>
      </c>
      <c r="I34" s="326" t="str">
        <f t="shared" si="6"/>
        <v/>
      </c>
      <c r="J34" s="326" t="str">
        <f t="shared" si="6"/>
        <v/>
      </c>
      <c r="K34" s="326" t="str">
        <f t="shared" si="6"/>
        <v/>
      </c>
      <c r="L34" s="326" t="str">
        <f t="shared" si="6"/>
        <v/>
      </c>
      <c r="M34" s="326" t="str">
        <f t="shared" si="6"/>
        <v/>
      </c>
      <c r="N34" s="317" t="str">
        <f t="shared" si="6"/>
        <v/>
      </c>
      <c r="O34" s="244"/>
    </row>
    <row r="35" spans="1:15" ht="15" customHeight="1" x14ac:dyDescent="0.25">
      <c r="A35" s="209"/>
      <c r="B35" s="324" t="s">
        <v>872</v>
      </c>
      <c r="C35" s="80" t="str">
        <f>IF(AND(ISNUMBER(C31), ISNUMBER(C32)), C31-C32, "")</f>
        <v/>
      </c>
      <c r="D35" s="767" t="str">
        <f>IF(AND(ISNUMBER(D31), ISNUMBER(D32)), D31-D32, "")</f>
        <v/>
      </c>
      <c r="E35" s="80" t="str">
        <f>IF(AND(ISNUMBER(E31), ISNUMBER(E32)), E31-E32, "")</f>
        <v/>
      </c>
      <c r="F35" s="25" t="str">
        <f t="shared" ref="F35:N35" si="7">IF(AND(ISNUMBER(F31), ISNUMBER(F32)), F31-F32, "")</f>
        <v/>
      </c>
      <c r="G35" s="25" t="str">
        <f t="shared" si="7"/>
        <v/>
      </c>
      <c r="H35" s="25" t="str">
        <f t="shared" si="7"/>
        <v/>
      </c>
      <c r="I35" s="25" t="str">
        <f t="shared" si="7"/>
        <v/>
      </c>
      <c r="J35" s="25" t="str">
        <f t="shared" si="7"/>
        <v/>
      </c>
      <c r="K35" s="25" t="str">
        <f t="shared" si="7"/>
        <v/>
      </c>
      <c r="L35" s="25" t="str">
        <f t="shared" si="7"/>
        <v/>
      </c>
      <c r="M35" s="25" t="str">
        <f t="shared" si="7"/>
        <v/>
      </c>
      <c r="N35" s="8" t="str">
        <f t="shared" si="7"/>
        <v/>
      </c>
      <c r="O35" s="244"/>
    </row>
    <row r="36" spans="1:15" ht="15" customHeight="1" x14ac:dyDescent="0.25">
      <c r="A36" s="209"/>
      <c r="B36" s="324" t="s">
        <v>1847</v>
      </c>
      <c r="C36" s="127"/>
      <c r="D36" s="766"/>
      <c r="E36" s="354"/>
      <c r="F36" s="10"/>
      <c r="G36" s="10"/>
      <c r="H36" s="10"/>
      <c r="I36" s="10"/>
      <c r="J36" s="10"/>
      <c r="K36" s="10"/>
      <c r="L36" s="10"/>
      <c r="M36" s="10"/>
      <c r="N36" s="50"/>
      <c r="O36" s="244"/>
    </row>
    <row r="37" spans="1:15" ht="15" customHeight="1" x14ac:dyDescent="0.25">
      <c r="A37" s="209"/>
      <c r="B37" s="325" t="str">
        <f>CONCATENATE("Check: row ", ROW(B31), " &gt; 0 ↔ row ", ROW(B36)," &gt; 0")</f>
        <v>Check: row 31 &gt; 0 ↔ row 36 &gt; 0</v>
      </c>
      <c r="C37" s="319" t="str">
        <f t="shared" ref="C37:N37" si="8">IF(AND(ISNUMBER(C31), ISNUMBER(C36)), IF(C36&gt;0, IF(C31&gt;0, "Pass", "Fail"), IF(C31=0, "Pass", "Fail")), "")</f>
        <v/>
      </c>
      <c r="D37" s="768" t="str">
        <f t="shared" si="8"/>
        <v/>
      </c>
      <c r="E37" s="319" t="str">
        <f t="shared" si="8"/>
        <v/>
      </c>
      <c r="F37" s="319" t="str">
        <f t="shared" si="8"/>
        <v/>
      </c>
      <c r="G37" s="319" t="str">
        <f t="shared" si="8"/>
        <v/>
      </c>
      <c r="H37" s="319" t="str">
        <f t="shared" si="8"/>
        <v/>
      </c>
      <c r="I37" s="319" t="str">
        <f t="shared" si="8"/>
        <v/>
      </c>
      <c r="J37" s="319" t="str">
        <f t="shared" si="8"/>
        <v/>
      </c>
      <c r="K37" s="319" t="str">
        <f t="shared" si="8"/>
        <v/>
      </c>
      <c r="L37" s="319" t="str">
        <f t="shared" si="8"/>
        <v/>
      </c>
      <c r="M37" s="319" t="str">
        <f t="shared" si="8"/>
        <v/>
      </c>
      <c r="N37" s="852" t="str">
        <f t="shared" si="8"/>
        <v/>
      </c>
      <c r="O37" s="244"/>
    </row>
    <row r="38" spans="1:15" ht="15" customHeight="1" x14ac:dyDescent="0.25">
      <c r="A38" s="209"/>
      <c r="B38" s="324" t="s">
        <v>1848</v>
      </c>
      <c r="C38" s="380"/>
      <c r="D38" s="765"/>
      <c r="E38" s="2833"/>
      <c r="F38" s="2833"/>
      <c r="G38" s="2833"/>
      <c r="H38" s="2833"/>
      <c r="I38" s="2833"/>
      <c r="J38" s="2833"/>
      <c r="K38" s="2833"/>
      <c r="L38" s="2833"/>
      <c r="M38" s="2833"/>
      <c r="N38" s="2833"/>
      <c r="O38" s="244"/>
    </row>
    <row r="39" spans="1:15" ht="15" customHeight="1" x14ac:dyDescent="0.25">
      <c r="A39" s="209"/>
      <c r="B39" s="325" t="str">
        <f ca="1">CONCATENATE("Check: sum(row ", ROW(B36), ") ≥ ",CELL("address",E38)," ≥ max(row ",ROW(B36),")")</f>
        <v>Check: sum(row 36) ≥ $E$38 ≥ max(row 36)</v>
      </c>
      <c r="C39" s="380"/>
      <c r="D39" s="765"/>
      <c r="E39" s="2427" t="str">
        <f>IF(AND(SUM(E36:N36)&gt;=E38,E38&gt;=MAX(E36:N36)), "Pass", "Fail")</f>
        <v>Pass</v>
      </c>
      <c r="F39" s="2427"/>
      <c r="G39" s="2427"/>
      <c r="H39" s="2427"/>
      <c r="I39" s="2427"/>
      <c r="J39" s="2427"/>
      <c r="K39" s="2427"/>
      <c r="L39" s="2427"/>
      <c r="M39" s="2427"/>
      <c r="N39" s="2427"/>
      <c r="O39" s="244"/>
    </row>
    <row r="40" spans="1:15" ht="15" customHeight="1" x14ac:dyDescent="0.25">
      <c r="A40" s="209"/>
      <c r="B40" s="325" t="str">
        <f ca="1">CONCATENATE("Check: sum(row ",ROW(B35),")/",CELL("address",E38)," ≥ EUR 20,000 or ",CELL("address",E38)," = 0")</f>
        <v>Check: sum(row 35)/$E$38 ≥ EUR 20,000 or $E$38 = 0</v>
      </c>
      <c r="C40" s="380"/>
      <c r="D40" s="765"/>
      <c r="E40" s="2427" t="str">
        <f>IF(E38=0,"Pass",IF(SUM(E35:N35)/E38&gt;=20000/'Supervisory information'!D15,"Pass","Fail"))</f>
        <v>Pass</v>
      </c>
      <c r="F40" s="2427"/>
      <c r="G40" s="2427"/>
      <c r="H40" s="2427"/>
      <c r="I40" s="2427"/>
      <c r="J40" s="2427"/>
      <c r="K40" s="2427"/>
      <c r="L40" s="2427"/>
      <c r="M40" s="2427"/>
      <c r="N40" s="2427"/>
      <c r="O40" s="244"/>
    </row>
    <row r="41" spans="1:15" ht="15" customHeight="1" x14ac:dyDescent="0.25">
      <c r="A41" s="209"/>
      <c r="B41" s="324" t="s">
        <v>629</v>
      </c>
      <c r="C41" s="127"/>
      <c r="D41" s="766"/>
      <c r="E41" s="129"/>
      <c r="F41" s="129"/>
      <c r="G41" s="129"/>
      <c r="H41" s="129"/>
      <c r="I41" s="129"/>
      <c r="J41" s="129"/>
      <c r="K41" s="129"/>
      <c r="L41" s="129"/>
      <c r="M41" s="129"/>
      <c r="N41" s="96"/>
      <c r="O41" s="244"/>
    </row>
    <row r="42" spans="1:15" ht="15" customHeight="1" x14ac:dyDescent="0.25">
      <c r="A42" s="209"/>
      <c r="B42" s="324" t="s">
        <v>630</v>
      </c>
      <c r="C42" s="80" t="str">
        <f>IF(AND(ISNUMBER(C35), ISNUMBER(C41)), C35-C41, "")</f>
        <v/>
      </c>
      <c r="D42" s="767" t="str">
        <f>IF(AND(ISNUMBER(D35), ISNUMBER(D41)), D35-D41, "")</f>
        <v/>
      </c>
      <c r="E42" s="80" t="str">
        <f>IF(AND(ISNUMBER(E35), ISNUMBER(E41)), E35-E41, "")</f>
        <v/>
      </c>
      <c r="F42" s="80" t="str">
        <f t="shared" ref="F42:N42" si="9">IF(AND(ISNUMBER(F35), ISNUMBER(F41)), F35-F41, "")</f>
        <v/>
      </c>
      <c r="G42" s="80" t="str">
        <f t="shared" si="9"/>
        <v/>
      </c>
      <c r="H42" s="80" t="str">
        <f t="shared" si="9"/>
        <v/>
      </c>
      <c r="I42" s="80" t="str">
        <f t="shared" si="9"/>
        <v/>
      </c>
      <c r="J42" s="80" t="str">
        <f t="shared" si="9"/>
        <v/>
      </c>
      <c r="K42" s="80" t="str">
        <f t="shared" si="9"/>
        <v/>
      </c>
      <c r="L42" s="80" t="str">
        <f t="shared" si="9"/>
        <v/>
      </c>
      <c r="M42" s="80" t="str">
        <f t="shared" si="9"/>
        <v/>
      </c>
      <c r="N42" s="8" t="str">
        <f t="shared" si="9"/>
        <v/>
      </c>
      <c r="O42" s="244"/>
    </row>
    <row r="43" spans="1:15" ht="15" customHeight="1" x14ac:dyDescent="0.25">
      <c r="A43" s="209"/>
      <c r="B43" s="324" t="s">
        <v>1849</v>
      </c>
      <c r="C43" s="380"/>
      <c r="D43" s="765"/>
      <c r="E43" s="2833"/>
      <c r="F43" s="2833"/>
      <c r="G43" s="2833"/>
      <c r="H43" s="2833"/>
      <c r="I43" s="2833"/>
      <c r="J43" s="2833"/>
      <c r="K43" s="2833"/>
      <c r="L43" s="2833"/>
      <c r="M43" s="2833"/>
      <c r="N43" s="2833"/>
      <c r="O43" s="244"/>
    </row>
    <row r="44" spans="1:15" ht="15" customHeight="1" x14ac:dyDescent="0.25">
      <c r="A44" s="209"/>
      <c r="B44" s="325" t="str">
        <f ca="1">CONCATENATE("Check: ",CELL("address",E38)," ≥ ",CELL("address",E43)," ≥ 0")</f>
        <v>Check: $E$38 ≥ $E$43 ≥ 0</v>
      </c>
      <c r="C44" s="381"/>
      <c r="D44" s="769"/>
      <c r="E44" s="2427" t="str">
        <f>IF(AND(ISNUMBER(E38), ISNUMBER(E43)), IF(AND(E38&gt;=E43, E43&gt;=0), "Pass", "Fail"), "")</f>
        <v/>
      </c>
      <c r="F44" s="2427"/>
      <c r="G44" s="2427"/>
      <c r="H44" s="2427"/>
      <c r="I44" s="2427"/>
      <c r="J44" s="2427"/>
      <c r="K44" s="2427"/>
      <c r="L44" s="2427"/>
      <c r="M44" s="2427"/>
      <c r="N44" s="2427"/>
      <c r="O44" s="244"/>
    </row>
    <row r="45" spans="1:15" ht="15" customHeight="1" x14ac:dyDescent="0.25">
      <c r="A45" s="209"/>
      <c r="B45" s="325" t="str">
        <f ca="1">CONCATENATE("Check: sum(row ",ROW(B42),")/(",CELL("address",E38)," - ",CELL("address",E43),") ≥ EUR 20,000 or ",CELL("address",E38)," - ",CELL("address",E43)," = 0")</f>
        <v>Check: sum(row 42)/($E$38 - $E$43) ≥ EUR 20,000 or $E$38 - $E$43 = 0</v>
      </c>
      <c r="C45" s="20"/>
      <c r="D45" s="770"/>
      <c r="E45" s="2427" t="str">
        <f>IF(E38-E43=0,"Pass",IF(SUM(E42:N42)/(E38-E43)&gt;=20000/'Supervisory information'!D15, "Pass", "Fail"))</f>
        <v>Pass</v>
      </c>
      <c r="F45" s="2427"/>
      <c r="G45" s="2427"/>
      <c r="H45" s="2427"/>
      <c r="I45" s="2427"/>
      <c r="J45" s="2427"/>
      <c r="K45" s="2427"/>
      <c r="L45" s="2427"/>
      <c r="M45" s="2427"/>
      <c r="N45" s="2427"/>
      <c r="O45" s="244"/>
    </row>
    <row r="46" spans="1:15" ht="15" customHeight="1" x14ac:dyDescent="0.25">
      <c r="A46" s="209"/>
      <c r="B46" s="412" t="s">
        <v>631</v>
      </c>
      <c r="C46" s="380"/>
      <c r="D46" s="765"/>
      <c r="E46" s="414"/>
      <c r="F46" s="777"/>
      <c r="G46" s="777"/>
      <c r="H46" s="777"/>
      <c r="I46" s="777"/>
      <c r="J46" s="777"/>
      <c r="K46" s="777"/>
      <c r="L46" s="777"/>
      <c r="M46" s="777"/>
      <c r="N46" s="582"/>
      <c r="O46" s="244"/>
    </row>
    <row r="47" spans="1:15" ht="15" customHeight="1" x14ac:dyDescent="0.25">
      <c r="A47" s="209"/>
      <c r="B47" s="324" t="s">
        <v>468</v>
      </c>
      <c r="C47" s="127"/>
      <c r="D47" s="766"/>
      <c r="E47" s="354"/>
      <c r="F47" s="10"/>
      <c r="G47" s="10"/>
      <c r="H47" s="10"/>
      <c r="I47" s="10"/>
      <c r="J47" s="10"/>
      <c r="K47" s="10"/>
      <c r="L47" s="10"/>
      <c r="M47" s="10"/>
      <c r="N47" s="50"/>
      <c r="O47" s="244"/>
    </row>
    <row r="48" spans="1:15" ht="15" customHeight="1" x14ac:dyDescent="0.25">
      <c r="A48" s="209"/>
      <c r="B48" s="324" t="s">
        <v>628</v>
      </c>
      <c r="C48" s="127"/>
      <c r="D48" s="766"/>
      <c r="E48" s="129"/>
      <c r="F48" s="21"/>
      <c r="G48" s="21"/>
      <c r="H48" s="21"/>
      <c r="I48" s="21"/>
      <c r="J48" s="21"/>
      <c r="K48" s="21"/>
      <c r="L48" s="21"/>
      <c r="M48" s="21"/>
      <c r="N48" s="28"/>
      <c r="O48" s="244"/>
    </row>
    <row r="49" spans="1:15" ht="15" customHeight="1" x14ac:dyDescent="0.25">
      <c r="A49" s="209"/>
      <c r="B49" s="1386" t="s">
        <v>1643</v>
      </c>
      <c r="C49" s="127"/>
      <c r="D49" s="766"/>
      <c r="E49" s="129"/>
      <c r="F49" s="21"/>
      <c r="G49" s="21"/>
      <c r="H49" s="21"/>
      <c r="I49" s="21"/>
      <c r="J49" s="21"/>
      <c r="K49" s="21"/>
      <c r="L49" s="21"/>
      <c r="M49" s="21"/>
      <c r="N49" s="28"/>
      <c r="O49" s="244"/>
    </row>
    <row r="50" spans="1:15" ht="15" customHeight="1" x14ac:dyDescent="0.25">
      <c r="A50" s="209"/>
      <c r="B50" s="325" t="str">
        <f>CONCATENATE("Check: row ", ROW(B49), " ≤ row ", ROW(B48))</f>
        <v>Check: row 49 ≤ row 48</v>
      </c>
      <c r="C50" s="127"/>
      <c r="D50" s="766"/>
      <c r="E50" s="415" t="str">
        <f>IF(AND(ISNUMBER(E48), ISNUMBER(E49)), IF(E49&lt;=E48, "Pass", "Fail"), "")</f>
        <v/>
      </c>
      <c r="F50" s="326" t="str">
        <f t="shared" ref="F50" si="10">IF(AND(ISNUMBER(F48), ISNUMBER(F49)), IF(F49&lt;=F48, "Pass", "Fail"), "")</f>
        <v/>
      </c>
      <c r="G50" s="326" t="str">
        <f t="shared" ref="G50" si="11">IF(AND(ISNUMBER(G48), ISNUMBER(G49)), IF(G49&lt;=G48, "Pass", "Fail"), "")</f>
        <v/>
      </c>
      <c r="H50" s="326" t="str">
        <f t="shared" ref="H50" si="12">IF(AND(ISNUMBER(H48), ISNUMBER(H49)), IF(H49&lt;=H48, "Pass", "Fail"), "")</f>
        <v/>
      </c>
      <c r="I50" s="326" t="str">
        <f t="shared" ref="I50" si="13">IF(AND(ISNUMBER(I48), ISNUMBER(I49)), IF(I49&lt;=I48, "Pass", "Fail"), "")</f>
        <v/>
      </c>
      <c r="J50" s="326" t="str">
        <f t="shared" ref="J50" si="14">IF(AND(ISNUMBER(J48), ISNUMBER(J49)), IF(J49&lt;=J48, "Pass", "Fail"), "")</f>
        <v/>
      </c>
      <c r="K50" s="326" t="str">
        <f t="shared" ref="K50" si="15">IF(AND(ISNUMBER(K48), ISNUMBER(K49)), IF(K49&lt;=K48, "Pass", "Fail"), "")</f>
        <v/>
      </c>
      <c r="L50" s="326" t="str">
        <f t="shared" ref="L50" si="16">IF(AND(ISNUMBER(L48), ISNUMBER(L49)), IF(L49&lt;=L48, "Pass", "Fail"), "")</f>
        <v/>
      </c>
      <c r="M50" s="326" t="str">
        <f t="shared" ref="M50" si="17">IF(AND(ISNUMBER(M48), ISNUMBER(M49)), IF(M49&lt;=M48, "Pass", "Fail"), "")</f>
        <v/>
      </c>
      <c r="N50" s="317" t="str">
        <f t="shared" ref="N50" si="18">IF(AND(ISNUMBER(N48), ISNUMBER(N49)), IF(N49&lt;=N48, "Pass", "Fail"), "")</f>
        <v/>
      </c>
      <c r="O50" s="244"/>
    </row>
    <row r="51" spans="1:15" ht="15" customHeight="1" x14ac:dyDescent="0.25">
      <c r="A51" s="209"/>
      <c r="B51" s="324" t="s">
        <v>872</v>
      </c>
      <c r="C51" s="80" t="str">
        <f>IF(AND(ISNUMBER(C47), ISNUMBER(C48)), C47-C48, "")</f>
        <v/>
      </c>
      <c r="D51" s="767" t="str">
        <f>IF(AND(ISNUMBER(D47), ISNUMBER(D48)), D47-D48, "")</f>
        <v/>
      </c>
      <c r="E51" s="80" t="str">
        <f>IF(AND(ISNUMBER(E47), ISNUMBER(E48)), E47-E48, "")</f>
        <v/>
      </c>
      <c r="F51" s="25" t="str">
        <f t="shared" ref="F51:N51" si="19">IF(AND(ISNUMBER(F47), ISNUMBER(F48)), F47-F48, "")</f>
        <v/>
      </c>
      <c r="G51" s="25" t="str">
        <f t="shared" si="19"/>
        <v/>
      </c>
      <c r="H51" s="25" t="str">
        <f t="shared" si="19"/>
        <v/>
      </c>
      <c r="I51" s="25" t="str">
        <f t="shared" si="19"/>
        <v/>
      </c>
      <c r="J51" s="25" t="str">
        <f t="shared" si="19"/>
        <v/>
      </c>
      <c r="K51" s="25" t="str">
        <f t="shared" si="19"/>
        <v/>
      </c>
      <c r="L51" s="25" t="str">
        <f t="shared" si="19"/>
        <v/>
      </c>
      <c r="M51" s="25" t="str">
        <f t="shared" si="19"/>
        <v/>
      </c>
      <c r="N51" s="8" t="str">
        <f t="shared" si="19"/>
        <v/>
      </c>
      <c r="O51" s="244"/>
    </row>
    <row r="52" spans="1:15" ht="15" customHeight="1" x14ac:dyDescent="0.25">
      <c r="A52" s="209"/>
      <c r="B52" s="324" t="s">
        <v>1847</v>
      </c>
      <c r="C52" s="127"/>
      <c r="D52" s="766"/>
      <c r="E52" s="129"/>
      <c r="F52" s="21"/>
      <c r="G52" s="21"/>
      <c r="H52" s="21"/>
      <c r="I52" s="21"/>
      <c r="J52" s="21"/>
      <c r="K52" s="21"/>
      <c r="L52" s="21"/>
      <c r="M52" s="21"/>
      <c r="N52" s="28"/>
      <c r="O52" s="244"/>
    </row>
    <row r="53" spans="1:15" ht="15" customHeight="1" x14ac:dyDescent="0.25">
      <c r="A53" s="209"/>
      <c r="B53" s="325" t="str">
        <f>CONCATENATE("Check: row ", ROW(B47), " &gt; 0 ↔ row ", ROW(B52)," &gt; 0")</f>
        <v>Check: row 47 &gt; 0 ↔ row 52 &gt; 0</v>
      </c>
      <c r="C53" s="319" t="str">
        <f t="shared" ref="C53:D53" si="20">IF(AND(ISNUMBER(C47), ISNUMBER(C52)), IF(C52&gt;0, IF(C47&gt;0, "Pass", "Fail"), IF(C47=0, "Pass", "Fail")), "")</f>
        <v/>
      </c>
      <c r="D53" s="768" t="str">
        <f t="shared" si="20"/>
        <v/>
      </c>
      <c r="E53" s="319" t="str">
        <f>IF(AND(ISNUMBER(E47), ISNUMBER(E52)), IF(E52&gt;0, IF(E47&gt;0, "Pass", "Fail"), IF(E47=0, "Pass", "Fail")), "")</f>
        <v/>
      </c>
      <c r="F53" s="319" t="str">
        <f t="shared" ref="F53:N53" si="21">IF(AND(ISNUMBER(F47), ISNUMBER(F52)), IF(F52&gt;0, IF(F47&gt;0, "Pass", "Fail"), IF(F47=0, "Pass", "Fail")), "")</f>
        <v/>
      </c>
      <c r="G53" s="319" t="str">
        <f t="shared" si="21"/>
        <v/>
      </c>
      <c r="H53" s="319" t="str">
        <f t="shared" si="21"/>
        <v/>
      </c>
      <c r="I53" s="319" t="str">
        <f t="shared" si="21"/>
        <v/>
      </c>
      <c r="J53" s="319" t="str">
        <f t="shared" si="21"/>
        <v/>
      </c>
      <c r="K53" s="319" t="str">
        <f t="shared" si="21"/>
        <v/>
      </c>
      <c r="L53" s="319" t="str">
        <f t="shared" si="21"/>
        <v/>
      </c>
      <c r="M53" s="319" t="str">
        <f t="shared" si="21"/>
        <v/>
      </c>
      <c r="N53" s="852" t="str">
        <f t="shared" si="21"/>
        <v/>
      </c>
      <c r="O53" s="244"/>
    </row>
    <row r="54" spans="1:15" ht="15" customHeight="1" x14ac:dyDescent="0.25">
      <c r="A54" s="209"/>
      <c r="B54" s="324" t="s">
        <v>1848</v>
      </c>
      <c r="C54" s="380"/>
      <c r="D54" s="765"/>
      <c r="E54" s="2833"/>
      <c r="F54" s="2833"/>
      <c r="G54" s="2833"/>
      <c r="H54" s="2833"/>
      <c r="I54" s="2833"/>
      <c r="J54" s="2833"/>
      <c r="K54" s="2833"/>
      <c r="L54" s="2833"/>
      <c r="M54" s="2833"/>
      <c r="N54" s="2833"/>
      <c r="O54" s="244"/>
    </row>
    <row r="55" spans="1:15" ht="15" customHeight="1" x14ac:dyDescent="0.25">
      <c r="A55" s="209"/>
      <c r="B55" s="325" t="str">
        <f ca="1">CONCATENATE("Check: sum(row ", ROW(B52), ") ≥ ",CELL("address",E54)," ≥ max(row ",ROW(B52),")")</f>
        <v>Check: sum(row 52) ≥ $E$54 ≥ max(row 52)</v>
      </c>
      <c r="C55" s="380"/>
      <c r="D55" s="765"/>
      <c r="E55" s="2427" t="str">
        <f>IF(AND(SUM(E52:N52)&gt;=E54,E54&gt;=MAX(E52:N52)), "Pass", "Fail")</f>
        <v>Pass</v>
      </c>
      <c r="F55" s="2427"/>
      <c r="G55" s="2427"/>
      <c r="H55" s="2427"/>
      <c r="I55" s="2427"/>
      <c r="J55" s="2427"/>
      <c r="K55" s="2427"/>
      <c r="L55" s="2427"/>
      <c r="M55" s="2427"/>
      <c r="N55" s="2427"/>
      <c r="O55" s="244"/>
    </row>
    <row r="56" spans="1:15" ht="15" customHeight="1" x14ac:dyDescent="0.25">
      <c r="A56" s="209"/>
      <c r="B56" s="325" t="str">
        <f ca="1">CONCATENATE("Check: sum(row ",ROW(B51),")/",CELL("address",E54)," ≥ EUR 100,000 or ",CELL("address",E54)," = 0")</f>
        <v>Check: sum(row 51)/$E$54 ≥ EUR 100,000 or $E$54 = 0</v>
      </c>
      <c r="C56" s="380"/>
      <c r="D56" s="765"/>
      <c r="E56" s="2427" t="str">
        <f>IF(E54=0,"Pass",IF(SUM(E51:N51)/E54&gt;=100000/'Supervisory information'!D15,"Pass","Fail"))</f>
        <v>Pass</v>
      </c>
      <c r="F56" s="2427"/>
      <c r="G56" s="2427"/>
      <c r="H56" s="2427"/>
      <c r="I56" s="2427"/>
      <c r="J56" s="2427"/>
      <c r="K56" s="2427"/>
      <c r="L56" s="2427"/>
      <c r="M56" s="2427"/>
      <c r="N56" s="2427"/>
      <c r="O56" s="244"/>
    </row>
    <row r="57" spans="1:15" ht="15" customHeight="1" x14ac:dyDescent="0.25">
      <c r="A57" s="209"/>
      <c r="B57" s="324" t="s">
        <v>629</v>
      </c>
      <c r="C57" s="127"/>
      <c r="D57" s="766"/>
      <c r="E57" s="129"/>
      <c r="F57" s="129"/>
      <c r="G57" s="129"/>
      <c r="H57" s="129"/>
      <c r="I57" s="129"/>
      <c r="J57" s="129"/>
      <c r="K57" s="129"/>
      <c r="L57" s="129"/>
      <c r="M57" s="129"/>
      <c r="N57" s="96"/>
      <c r="O57" s="244"/>
    </row>
    <row r="58" spans="1:15" ht="15" customHeight="1" x14ac:dyDescent="0.25">
      <c r="A58" s="209"/>
      <c r="B58" s="324" t="s">
        <v>630</v>
      </c>
      <c r="C58" s="80" t="str">
        <f>IF(AND(ISNUMBER(C51), ISNUMBER(C57)), C51-C57, "")</f>
        <v/>
      </c>
      <c r="D58" s="767" t="str">
        <f>IF(AND(ISNUMBER(D51), ISNUMBER(D57)), D51-D57, "")</f>
        <v/>
      </c>
      <c r="E58" s="80" t="str">
        <f>IF(AND(ISNUMBER(E51), ISNUMBER(E57)), E51-E57, "")</f>
        <v/>
      </c>
      <c r="F58" s="80" t="str">
        <f t="shared" ref="F58:N58" si="22">IF(AND(ISNUMBER(F51), ISNUMBER(F57)), F51-F57, "")</f>
        <v/>
      </c>
      <c r="G58" s="80" t="str">
        <f t="shared" si="22"/>
        <v/>
      </c>
      <c r="H58" s="80" t="str">
        <f t="shared" si="22"/>
        <v/>
      </c>
      <c r="I58" s="80" t="str">
        <f t="shared" si="22"/>
        <v/>
      </c>
      <c r="J58" s="80" t="str">
        <f t="shared" si="22"/>
        <v/>
      </c>
      <c r="K58" s="80" t="str">
        <f t="shared" si="22"/>
        <v/>
      </c>
      <c r="L58" s="80" t="str">
        <f t="shared" si="22"/>
        <v/>
      </c>
      <c r="M58" s="80" t="str">
        <f t="shared" si="22"/>
        <v/>
      </c>
      <c r="N58" s="8" t="str">
        <f t="shared" si="22"/>
        <v/>
      </c>
      <c r="O58" s="244"/>
    </row>
    <row r="59" spans="1:15" ht="15" customHeight="1" x14ac:dyDescent="0.25">
      <c r="A59" s="209"/>
      <c r="B59" s="324" t="s">
        <v>1849</v>
      </c>
      <c r="C59" s="380"/>
      <c r="D59" s="765"/>
      <c r="E59" s="2833"/>
      <c r="F59" s="2833"/>
      <c r="G59" s="2833"/>
      <c r="H59" s="2833"/>
      <c r="I59" s="2833"/>
      <c r="J59" s="2833"/>
      <c r="K59" s="2833"/>
      <c r="L59" s="2833"/>
      <c r="M59" s="2833"/>
      <c r="N59" s="2833"/>
      <c r="O59" s="244"/>
    </row>
    <row r="60" spans="1:15" ht="15" customHeight="1" x14ac:dyDescent="0.25">
      <c r="A60" s="209"/>
      <c r="B60" s="325" t="str">
        <f ca="1">CONCATENATE("Check: ",CELL("address",E54)," ≥ ",CELL("address",E59)," ≥ 0")</f>
        <v>Check: $E$54 ≥ $E$59 ≥ 0</v>
      </c>
      <c r="C60" s="381"/>
      <c r="D60" s="769"/>
      <c r="E60" s="2427" t="str">
        <f>IF(AND(ISNUMBER(E54), ISNUMBER(E59)), IF(AND(E54&gt;=E59, E59&gt;=0), "Pass", "Fail"), "")</f>
        <v/>
      </c>
      <c r="F60" s="2427"/>
      <c r="G60" s="2427"/>
      <c r="H60" s="2427"/>
      <c r="I60" s="2427"/>
      <c r="J60" s="2427"/>
      <c r="K60" s="2427"/>
      <c r="L60" s="2427"/>
      <c r="M60" s="2427"/>
      <c r="N60" s="2427"/>
      <c r="O60" s="244"/>
    </row>
    <row r="61" spans="1:15" ht="15" customHeight="1" x14ac:dyDescent="0.25">
      <c r="A61" s="209"/>
      <c r="B61" s="325" t="str">
        <f ca="1">CONCATENATE("Check: sum(row ",ROW(B58),")/(",CELL("address",E54)," - ",CELL("address",E59),") ≥ EUR 100,000 or ",CELL("address",E54)," - ",CELL("address",E59)," = 0")</f>
        <v>Check: sum(row 58)/($E$54 - $E$59) ≥ EUR 100,000 or $E$54 - $E$59 = 0</v>
      </c>
      <c r="C61" s="381"/>
      <c r="D61" s="769"/>
      <c r="E61" s="2427" t="str">
        <f>IF(E54-E59=0,"Pass",IF(SUM(E58:N58)/(E54-E59)&gt;=100000/'Supervisory information'!D15, "Pass", "Fail"))</f>
        <v>Pass</v>
      </c>
      <c r="F61" s="2427"/>
      <c r="G61" s="2427"/>
      <c r="H61" s="2427"/>
      <c r="I61" s="2427"/>
      <c r="J61" s="2427"/>
      <c r="K61" s="2427"/>
      <c r="L61" s="2427"/>
      <c r="M61" s="2427"/>
      <c r="N61" s="2427"/>
      <c r="O61" s="244"/>
    </row>
    <row r="62" spans="1:15" ht="15" customHeight="1" x14ac:dyDescent="0.25">
      <c r="A62" s="209"/>
      <c r="B62" s="327" t="str">
        <f>CONCATENATE("Check: row ",ROW(B31)," ≥ row ",ROW(B47)," &amp; row ",ROW(B32)," ≥ row ",ROW(B48)," &amp; row ",ROW(B33)," ≥ row ",ROW(B49)," &amp; row ",ROW(B36)," ≥ row ",ROW(B52))</f>
        <v>Check: row 31 ≥ row 47 &amp; row 32 ≥ row 48 &amp; row 33 ≥ row 49 &amp; row 36 ≥ row 52</v>
      </c>
      <c r="C62" s="320" t="str">
        <f t="shared" ref="C62:N62" si="23">IF(AND(C31&gt;=C47,C32&gt;=C48,C33&gt;=C49,C36&gt;=C52),"Pass","Fail")</f>
        <v>Pass</v>
      </c>
      <c r="D62" s="771" t="str">
        <f t="shared" si="23"/>
        <v>Pass</v>
      </c>
      <c r="E62" s="320" t="str">
        <f t="shared" si="23"/>
        <v>Pass</v>
      </c>
      <c r="F62" s="315" t="str">
        <f t="shared" si="23"/>
        <v>Pass</v>
      </c>
      <c r="G62" s="315" t="str">
        <f t="shared" si="23"/>
        <v>Pass</v>
      </c>
      <c r="H62" s="315" t="str">
        <f t="shared" si="23"/>
        <v>Pass</v>
      </c>
      <c r="I62" s="315" t="str">
        <f t="shared" si="23"/>
        <v>Pass</v>
      </c>
      <c r="J62" s="315" t="str">
        <f t="shared" si="23"/>
        <v>Pass</v>
      </c>
      <c r="K62" s="315" t="str">
        <f t="shared" si="23"/>
        <v>Pass</v>
      </c>
      <c r="L62" s="315" t="str">
        <f t="shared" si="23"/>
        <v>Pass</v>
      </c>
      <c r="M62" s="315" t="str">
        <f t="shared" si="23"/>
        <v>Pass</v>
      </c>
      <c r="N62" s="314" t="str">
        <f t="shared" si="23"/>
        <v>Pass</v>
      </c>
      <c r="O62" s="244"/>
    </row>
    <row r="63" spans="1:15" ht="15" customHeight="1" x14ac:dyDescent="0.25">
      <c r="A63" s="209"/>
      <c r="E63" s="58"/>
      <c r="F63" s="58"/>
      <c r="G63" s="58"/>
      <c r="H63" s="58"/>
      <c r="I63" s="58"/>
      <c r="J63" s="58"/>
      <c r="K63" s="58"/>
      <c r="L63" s="58"/>
      <c r="M63" s="58"/>
      <c r="N63" s="58"/>
      <c r="O63" s="244"/>
    </row>
    <row r="64" spans="1:15" ht="45" customHeight="1" x14ac:dyDescent="0.25">
      <c r="A64" s="579" t="s">
        <v>1783</v>
      </c>
      <c r="B64" s="762"/>
      <c r="C64" s="762"/>
      <c r="D64" s="762"/>
      <c r="E64" s="751"/>
      <c r="F64" s="751"/>
      <c r="G64" s="751"/>
      <c r="H64" s="751"/>
      <c r="I64" s="751"/>
      <c r="J64" s="751"/>
      <c r="K64" s="751"/>
      <c r="L64" s="751"/>
      <c r="M64" s="751"/>
      <c r="N64" s="751"/>
      <c r="O64" s="643"/>
    </row>
    <row r="65" spans="1:15" ht="30" customHeight="1" x14ac:dyDescent="0.25">
      <c r="A65" s="227"/>
      <c r="B65" s="762"/>
      <c r="C65" s="1182"/>
      <c r="D65" s="1182"/>
      <c r="E65" s="1182"/>
      <c r="F65" s="1182"/>
      <c r="G65" s="1182"/>
      <c r="H65" s="1130" t="str">
        <f>IF(ISNUMBER(L3), L3 &amp; " not considering divested activities", "")</f>
        <v>2022 not considering divested activities</v>
      </c>
      <c r="I65" s="1130" t="str">
        <f>IF(ISNUMBER(M3), M3 &amp; " not considering divested activities", "")</f>
        <v>2023 not considering divested activities</v>
      </c>
      <c r="J65" s="1130" t="str">
        <f>IF(ISNUMBER(N3), N3 &amp; " not considering divested activities", "")</f>
        <v>2024 not considering divested activities</v>
      </c>
      <c r="K65" s="1182"/>
      <c r="L65" s="1130">
        <f>IF(ISNUMBER(L3), L3, "")</f>
        <v>2022</v>
      </c>
      <c r="M65" s="1130">
        <f>IF(ISNUMBER(M3), M3, "")</f>
        <v>2023</v>
      </c>
      <c r="N65" s="1131">
        <f>IF(ISNUMBER(N3), N3, "")</f>
        <v>2024</v>
      </c>
      <c r="O65" s="244"/>
    </row>
    <row r="66" spans="1:15" ht="15" customHeight="1" x14ac:dyDescent="0.25">
      <c r="A66" s="209"/>
      <c r="B66" s="396" t="s">
        <v>632</v>
      </c>
      <c r="C66" s="414"/>
      <c r="D66" s="414"/>
      <c r="E66" s="414"/>
      <c r="F66" s="777"/>
      <c r="G66" s="777"/>
      <c r="H66" s="777"/>
      <c r="I66" s="777"/>
      <c r="J66" s="777"/>
      <c r="K66" s="582"/>
      <c r="L66" s="578" t="str">
        <f>IF(AND(ISNUMBER(J7), ISNUMBER(K7), ISNUMBER(L7), ISNUMBER(J16), ISNUMBER(K16), ISNUMBER(L16), ISNUMBER(J17), ISNUMBER(K17), ISNUMBER(L17)), MIN(AVERAGE(J16:L16), 0.0225*AVERAGE(J7:L7)) + AVERAGE(J17:L17), "")</f>
        <v/>
      </c>
      <c r="M66" s="578" t="str">
        <f>IF(AND(ISNUMBER(K7), ISNUMBER(L7), ISNUMBER(M7), ISNUMBER(K16), ISNUMBER(L16), ISNUMBER(M16), ISNUMBER(K17), ISNUMBER(L17), ISNUMBER(M17)), MIN(AVERAGE(K16:M16), 0.0225*AVERAGE(K7:M7)) + AVERAGE(K17:M17), "")</f>
        <v/>
      </c>
      <c r="N66" s="628" t="str">
        <f>IF(AND(ISNUMBER(L7), ISNUMBER(M7), ISNUMBER(N7), ISNUMBER(L16), ISNUMBER(M16), ISNUMBER(N16), ISNUMBER(L17), ISNUMBER(M17), ISNUMBER(N17)), MIN(AVERAGE(L16:N16), 0.0225*AVERAGE(L7:N7)) + AVERAGE(L17:N17), "")</f>
        <v/>
      </c>
      <c r="O66" s="244"/>
    </row>
    <row r="67" spans="1:15" ht="15" customHeight="1" x14ac:dyDescent="0.25">
      <c r="A67" s="209"/>
      <c r="B67" s="343" t="s">
        <v>1981</v>
      </c>
      <c r="C67" s="380"/>
      <c r="D67" s="380"/>
      <c r="E67" s="380"/>
      <c r="F67" s="15"/>
      <c r="G67" s="15"/>
      <c r="H67" s="15"/>
      <c r="I67" s="15"/>
      <c r="J67" s="15"/>
      <c r="K67" s="48"/>
      <c r="L67" s="25" t="str">
        <f>IF(AND(ISNUMBER(J18), ISNUMBER(K18), ISNUMBER(L18), ISNUMBER(J19), ISNUMBER(K19), ISNUMBER(L19), ISNUMBER(J22), ISNUMBER(K22), ISNUMBER(L22), ISNUMBER(J24), ISNUMBER(K24), ISNUMBER(L24)), MAX(AVERAGE(J22:L22), AVERAGE(J24:L24)) + MAX(AVERAGE(J18:L18), AVERAGE(J19:L19)), "")</f>
        <v/>
      </c>
      <c r="M67" s="25" t="str">
        <f>IF(AND(ISNUMBER(K18), ISNUMBER(L18), ISNUMBER(M18), ISNUMBER(K19), ISNUMBER(L19), ISNUMBER(M19), ISNUMBER(K22), ISNUMBER(L22), ISNUMBER(M22), ISNUMBER(K24), ISNUMBER(L24), ISNUMBER(M24)), MAX(AVERAGE(K22:M22), AVERAGE(K24:M24)) + MAX(AVERAGE(K18:M18), AVERAGE(K19:M19)), "")</f>
        <v/>
      </c>
      <c r="N67" s="8" t="str">
        <f>IF(AND(ISNUMBER(L18), ISNUMBER(M18), ISNUMBER(N18), ISNUMBER(L19), ISNUMBER(M19), ISNUMBER(N19), ISNUMBER(L22), ISNUMBER(M22), ISNUMBER(N22), ISNUMBER(L24), ISNUMBER(M24), ISNUMBER(N24)), MAX(AVERAGE(L22:N22), AVERAGE(L24:N24)) + MAX(AVERAGE(L18:N18), AVERAGE(L19:N19)), "")</f>
        <v/>
      </c>
      <c r="O67" s="244"/>
    </row>
    <row r="68" spans="1:15" ht="15" customHeight="1" x14ac:dyDescent="0.25">
      <c r="A68" s="209"/>
      <c r="B68" s="343" t="s">
        <v>1644</v>
      </c>
      <c r="C68" s="380"/>
      <c r="D68" s="380"/>
      <c r="E68" s="380"/>
      <c r="F68" s="15"/>
      <c r="G68" s="15"/>
      <c r="H68" s="88"/>
      <c r="I68" s="88"/>
      <c r="J68" s="88"/>
      <c r="K68" s="48"/>
      <c r="L68" s="25" t="str">
        <f>IF(AND(ISNUMBER(J20), ISNUMBER(K20), ISNUMBER(L20), ISNUMBER(J21), ISNUMBER(K21), ISNUMBER(L21)), AVERAGE(ABS(J20), ABS(K20), ABS(L20))+AVERAGE(ABS(J21), ABS(K21), ABS(L21)), "")</f>
        <v/>
      </c>
      <c r="M68" s="25" t="str">
        <f>IF(AND(ISNUMBER(K20), ISNUMBER(L20), ISNUMBER(M20), ISNUMBER(K21), ISNUMBER(L21), ISNUMBER(M21)), AVERAGE(ABS(K20), ABS(L20), ABS(M20))+AVERAGE(ABS(K21), ABS(L21), ABS(M21)), "")</f>
        <v/>
      </c>
      <c r="N68" s="8" t="str">
        <f>IF(AND(ISNUMBER(L20), ISNUMBER(M20), ISNUMBER(N20), ISNUMBER(L21), ISNUMBER(M21), ISNUMBER(N21)), AVERAGE(ABS(L20), ABS(M20), ABS(N20))+AVERAGE(ABS(L21), ABS(M21), ABS(N21)), "")</f>
        <v/>
      </c>
      <c r="O68" s="244"/>
    </row>
    <row r="69" spans="1:15" ht="15" customHeight="1" x14ac:dyDescent="0.25">
      <c r="A69" s="209"/>
      <c r="B69" s="343" t="s">
        <v>1982</v>
      </c>
      <c r="C69" s="380"/>
      <c r="D69" s="380"/>
      <c r="E69" s="380"/>
      <c r="F69" s="15"/>
      <c r="G69" s="48"/>
      <c r="H69" s="25" t="str">
        <f>IF(ISNUMBER(L72), L72, "")</f>
        <v/>
      </c>
      <c r="I69" s="25" t="str">
        <f>IF(ISNUMBER(M72), M72, "")</f>
        <v/>
      </c>
      <c r="J69" s="25" t="str">
        <f>IF(ISNUMBER(N72), N72, "")</f>
        <v/>
      </c>
      <c r="K69" s="52"/>
      <c r="L69" s="25" t="str">
        <f>IF(AND(ISNUMBER(L66), ISNUMBER(L67), ISNUMBER(L68)), SUM(L66:L68), "")</f>
        <v/>
      </c>
      <c r="M69" s="25" t="str">
        <f>IF(AND(ISNUMBER(M66), ISNUMBER(M67), ISNUMBER(M68)), SUM(M66:M68), "")</f>
        <v/>
      </c>
      <c r="N69" s="8" t="str">
        <f>IF(AND(ISNUMBER(N66), ISNUMBER(N67), ISNUMBER(N68)), SUM(N66:N68), "")</f>
        <v/>
      </c>
      <c r="O69" s="244"/>
    </row>
    <row r="70" spans="1:15" ht="15" customHeight="1" x14ac:dyDescent="0.25">
      <c r="A70" s="209"/>
      <c r="B70" s="115" t="s">
        <v>1360</v>
      </c>
      <c r="C70" s="380"/>
      <c r="D70" s="380"/>
      <c r="E70" s="380"/>
      <c r="F70" s="15"/>
      <c r="G70" s="15"/>
      <c r="H70" s="962" t="str">
        <f>IF(ISNUMBER(H69), IF(H69*'Supervisory information'!$D$15&lt;=1000000000, 1, IF(H69*'Supervisory information'!$D$15 &lt;= 30000000000, 2, 3)), "")</f>
        <v/>
      </c>
      <c r="I70" s="962" t="str">
        <f>IF(ISNUMBER(I69), IF(I69*'Supervisory information'!$D$15&lt;=1000000000, 1, IF(I69*'Supervisory information'!$D$15 &lt;= 30000000000, 2, 3)), "")</f>
        <v/>
      </c>
      <c r="J70" s="962" t="str">
        <f>IF(ISNUMBER(J69), IF(J69*'Supervisory information'!$D$15&lt;=1000000000, 1, IF(J69*'Supervisory information'!$D$15 &lt;= 30000000000, 2, 3)), "")</f>
        <v/>
      </c>
      <c r="K70" s="48"/>
      <c r="L70" s="25" t="str">
        <f>IF(ISNUMBER(L69), IF(L69*'Supervisory information'!$D$15&lt;=1000000000, 1, IF(L69*'Supervisory information'!$D$15 &lt;= 30000000000, 2, 3)), "")</f>
        <v/>
      </c>
      <c r="M70" s="25" t="str">
        <f>IF(ISNUMBER(M69), IF(M69*'Supervisory information'!$D$15&lt;=1000000000, 1, IF(M69*'Supervisory information'!$D$15 &lt;= 30000000000, 2, 3)), "")</f>
        <v/>
      </c>
      <c r="N70" s="8" t="str">
        <f>IF(ISNUMBER(N69), IF(N69*'Supervisory information'!$D$15&lt;=1000000000, 1, IF(N69*'Supervisory information'!$D$15 &lt;= 30000000000, 2, 3)), "")</f>
        <v/>
      </c>
      <c r="O70" s="244"/>
    </row>
    <row r="71" spans="1:15" ht="15" customHeight="1" x14ac:dyDescent="0.25">
      <c r="A71" s="209"/>
      <c r="B71" s="343" t="s">
        <v>633</v>
      </c>
      <c r="C71" s="380"/>
      <c r="D71" s="380"/>
      <c r="E71" s="380"/>
      <c r="F71" s="15"/>
      <c r="G71" s="15"/>
      <c r="H71" s="25"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5"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5"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48"/>
      <c r="L71" s="25"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5"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8"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4"/>
    </row>
    <row r="72" spans="1:15" ht="15" customHeight="1" x14ac:dyDescent="0.25">
      <c r="A72" s="209"/>
      <c r="B72" s="343" t="s">
        <v>1983</v>
      </c>
      <c r="C72" s="380"/>
      <c r="D72" s="380"/>
      <c r="E72" s="380"/>
      <c r="F72" s="15"/>
      <c r="G72" s="15"/>
      <c r="H72" s="15"/>
      <c r="I72" s="15"/>
      <c r="J72" s="15"/>
      <c r="K72" s="48"/>
      <c r="L72" s="4"/>
      <c r="M72" s="4"/>
      <c r="N72" s="28"/>
      <c r="O72" s="244"/>
    </row>
    <row r="73" spans="1:15" ht="15" customHeight="1" x14ac:dyDescent="0.25">
      <c r="A73" s="209"/>
      <c r="B73" s="343" t="s">
        <v>634</v>
      </c>
      <c r="C73" s="380"/>
      <c r="D73" s="380"/>
      <c r="E73" s="380"/>
      <c r="F73" s="15"/>
      <c r="G73" s="15"/>
      <c r="H73" s="15"/>
      <c r="I73" s="15"/>
      <c r="J73" s="15"/>
      <c r="K73" s="48"/>
      <c r="L73" s="25" t="str">
        <f>IF(AND(ISNUMBER(L69), ISNUMBER(L72)), L72-L69, "")</f>
        <v/>
      </c>
      <c r="M73" s="25" t="str">
        <f>IF(AND(ISNUMBER(M69), ISNUMBER(M72)), M72-M69, "")</f>
        <v/>
      </c>
      <c r="N73" s="8" t="str">
        <f>IF(AND(ISNUMBER(N69), ISNUMBER(N72)), N72-N69, "")</f>
        <v/>
      </c>
      <c r="O73" s="244"/>
    </row>
    <row r="74" spans="1:15" ht="15" customHeight="1" x14ac:dyDescent="0.25">
      <c r="A74" s="209"/>
      <c r="B74" s="343" t="s">
        <v>635</v>
      </c>
      <c r="C74" s="380"/>
      <c r="D74" s="380"/>
      <c r="E74" s="380"/>
      <c r="F74" s="15"/>
      <c r="G74" s="15"/>
      <c r="H74" s="88"/>
      <c r="I74" s="88"/>
      <c r="J74" s="88"/>
      <c r="K74" s="48"/>
      <c r="L74" s="15"/>
      <c r="M74" s="15"/>
      <c r="N74" s="48"/>
      <c r="O74" s="244"/>
    </row>
    <row r="75" spans="1:15" ht="15" customHeight="1" x14ac:dyDescent="0.25">
      <c r="A75" s="209"/>
      <c r="B75" s="302" t="s">
        <v>636</v>
      </c>
      <c r="C75" s="380"/>
      <c r="D75" s="380"/>
      <c r="E75" s="380"/>
      <c r="F75" s="15"/>
      <c r="G75" s="48"/>
      <c r="H75" s="25" t="str" cm="1">
        <f t="array" ref="H75">IF(SUMPRODUCT(ISNUMBER(C35:L35)*1)&gt;0, AVERAGE(C35:L35)*15, "")</f>
        <v/>
      </c>
      <c r="I75" s="25" t="str" cm="1">
        <f t="array" ref="I75">IF(SUMPRODUCT(ISNUMBER(D35:M35)*1)&gt;0, AVERAGE(D35:M35)*15, "")</f>
        <v/>
      </c>
      <c r="J75" s="25" t="str" cm="1">
        <f t="array" ref="J75">IF(SUMPRODUCT(ISNUMBER(E35:N35)*1)&gt;0, AVERAGE(E35:N35)*15, "")</f>
        <v/>
      </c>
      <c r="K75" s="52"/>
      <c r="L75" s="25" t="str" cm="1">
        <f t="array" ref="L75">IF(SUMPRODUCT(ISNUMBER(C42:L42)*1)&gt;0, AVERAGE(C42:L42)*15, "")</f>
        <v/>
      </c>
      <c r="M75" s="25" t="str" cm="1">
        <f t="array" ref="M75">IF(SUMPRODUCT(ISNUMBER(D42:M42)*1)&gt;0, AVERAGE(D42:M42)*15, "")</f>
        <v/>
      </c>
      <c r="N75" s="8" t="str" cm="1">
        <f t="array" ref="N75">IF(SUMPRODUCT(ISNUMBER(E42:N42)*1)&gt;0, AVERAGE(E42:N42)*15, "")</f>
        <v/>
      </c>
      <c r="O75" s="244"/>
    </row>
    <row r="76" spans="1:15" ht="15" customHeight="1" x14ac:dyDescent="0.25">
      <c r="A76" s="209"/>
      <c r="B76" s="302" t="s">
        <v>637</v>
      </c>
      <c r="C76" s="380"/>
      <c r="D76" s="380"/>
      <c r="E76" s="380"/>
      <c r="F76" s="15"/>
      <c r="G76" s="48"/>
      <c r="H76" s="25" t="str" cm="1">
        <f t="array" ref="H76">IF(SUMPRODUCT(ISNUMBER(C51:L51)*1)&gt;0, AVERAGE(C51:L51)*15, "")</f>
        <v/>
      </c>
      <c r="I76" s="25" t="str" cm="1">
        <f t="array" ref="I76">IF(SUMPRODUCT(ISNUMBER(D51:M51)*1)&gt;0, AVERAGE(D51:M51)*15, "")</f>
        <v/>
      </c>
      <c r="J76" s="25" t="str" cm="1">
        <f t="array" ref="J76">IF(SUMPRODUCT(ISNUMBER(E51:N51)*1)&gt;0, AVERAGE(E51:N51)*15, "")</f>
        <v/>
      </c>
      <c r="K76" s="52"/>
      <c r="L76" s="25" t="str" cm="1">
        <f t="array" ref="L76">IF(SUMPRODUCT(ISNUMBER(C58:L58)*1)&gt;0, AVERAGE(C58:L58)*15, "")</f>
        <v/>
      </c>
      <c r="M76" s="25" t="str" cm="1">
        <f t="array" ref="M76">IF(SUMPRODUCT(ISNUMBER(D58:M58)*1)&gt;0, AVERAGE(D58:M58)*15, "")</f>
        <v/>
      </c>
      <c r="N76" s="8" t="str" cm="1">
        <f t="array" ref="N76">IF(SUMPRODUCT(ISNUMBER(E58:N58)*1)&gt;0, AVERAGE(E58:N58)*15, "")</f>
        <v/>
      </c>
      <c r="O76" s="244"/>
    </row>
    <row r="77" spans="1:15" ht="15" customHeight="1" x14ac:dyDescent="0.25">
      <c r="A77" s="209"/>
      <c r="B77" s="343" t="s">
        <v>638</v>
      </c>
      <c r="C77" s="380"/>
      <c r="D77" s="380"/>
      <c r="E77" s="380"/>
      <c r="F77" s="15"/>
      <c r="G77" s="15"/>
      <c r="H77" s="1255"/>
      <c r="I77" s="1255"/>
      <c r="J77" s="1255"/>
      <c r="K77" s="48"/>
      <c r="L77" s="88"/>
      <c r="M77" s="88"/>
      <c r="N77" s="322"/>
      <c r="O77" s="244"/>
    </row>
    <row r="78" spans="1:15" ht="15" customHeight="1" x14ac:dyDescent="0.25">
      <c r="A78" s="209"/>
      <c r="B78" s="302" t="s">
        <v>1645</v>
      </c>
      <c r="C78" s="380"/>
      <c r="D78" s="380"/>
      <c r="E78" s="380"/>
      <c r="F78" s="15"/>
      <c r="G78" s="15"/>
      <c r="H78" s="62" t="str">
        <f>IF(AND(ISNUMBER(H71), ISNUMBER(H75)), (LN(EXP(1)-1+(H75/H71)^0.8)), "")</f>
        <v/>
      </c>
      <c r="I78" s="62" t="str">
        <f>IF(AND(ISNUMBER(I71), ISNUMBER(I75)), (LN(EXP(1)-1+(I75/I71)^0.8)), "")</f>
        <v/>
      </c>
      <c r="J78" s="62" t="str">
        <f>IF(AND(ISNUMBER(J71), ISNUMBER(J75)), (LN(EXP(1)-1+(J75/J71)^0.8)), "")</f>
        <v/>
      </c>
      <c r="K78" s="48"/>
      <c r="L78" s="1257" t="str">
        <f>IF(AND(ISNUMBER(L71), ISNUMBER(L75)), (LN(EXP(1)-1+(L75/L71)^0.8)), "")</f>
        <v/>
      </c>
      <c r="M78" s="1257" t="str">
        <f>IF(AND(ISNUMBER(M71), ISNUMBER(M75)), (LN(EXP(1)-1+(M75/M71)^0.8)), "")</f>
        <v/>
      </c>
      <c r="N78" s="62" t="str">
        <f>IF(AND(ISNUMBER(N71), ISNUMBER(N75)), (LN(EXP(1)-1+(N75/N71)^0.8)), "")</f>
        <v/>
      </c>
      <c r="O78" s="244"/>
    </row>
    <row r="79" spans="1:15" ht="15" customHeight="1" x14ac:dyDescent="0.25">
      <c r="A79" s="209"/>
      <c r="B79" s="302" t="s">
        <v>2007</v>
      </c>
      <c r="C79" s="380"/>
      <c r="D79" s="380"/>
      <c r="E79" s="380"/>
      <c r="F79" s="15"/>
      <c r="G79" s="15"/>
      <c r="H79" s="62" t="str">
        <f>IF(AND(ISNUMBER(H71), ISNUMBER(H76)), (LN(EXP(1)-1+(H76/H71)^0.8)), "")</f>
        <v/>
      </c>
      <c r="I79" s="62" t="str">
        <f>IF(AND(ISNUMBER(I71), ISNUMBER(I76)), (LN(EXP(1)-1+(I76/I71)^0.8)), "")</f>
        <v/>
      </c>
      <c r="J79" s="62" t="str">
        <f>IF(AND(ISNUMBER(J71), ISNUMBER(J76)), (LN(EXP(1)-1+(J76/J71)^0.8)), "")</f>
        <v/>
      </c>
      <c r="K79" s="48"/>
      <c r="L79" s="1257" t="str">
        <f>IF(AND(ISNUMBER(L71), ISNUMBER(L76)), (LN(EXP(1)-1+(L76/L71)^0.8)), "")</f>
        <v/>
      </c>
      <c r="M79" s="1257" t="str">
        <f>IF(AND(ISNUMBER(M71), ISNUMBER(M76)), (LN(EXP(1)-1+(M76/M71)^0.8)), "")</f>
        <v/>
      </c>
      <c r="N79" s="62" t="str">
        <f>IF(AND(ISNUMBER(N71), ISNUMBER(N76)), (LN(EXP(1)-1+(N76/N71)^0.8)), "")</f>
        <v/>
      </c>
      <c r="O79" s="244"/>
    </row>
    <row r="80" spans="1:15" ht="15" customHeight="1" x14ac:dyDescent="0.25">
      <c r="A80" s="209"/>
      <c r="B80" s="115" t="s">
        <v>855</v>
      </c>
      <c r="C80" s="380"/>
      <c r="D80" s="380"/>
      <c r="E80" s="380"/>
      <c r="F80" s="15"/>
      <c r="G80" s="15"/>
      <c r="H80" s="15"/>
      <c r="I80" s="15"/>
      <c r="J80" s="15"/>
      <c r="K80" s="48"/>
      <c r="L80" s="1255"/>
      <c r="M80" s="1255"/>
      <c r="N80" s="1256"/>
      <c r="O80" s="244"/>
    </row>
    <row r="81" spans="1:15" ht="15" customHeight="1" x14ac:dyDescent="0.25">
      <c r="A81" s="209"/>
      <c r="B81" s="302" t="s">
        <v>636</v>
      </c>
      <c r="C81" s="380"/>
      <c r="D81" s="380"/>
      <c r="E81" s="380"/>
      <c r="F81" s="15"/>
      <c r="G81" s="15"/>
      <c r="H81" s="8" t="str">
        <f>IF(AND(ISNUMBER(H71), ISNUMBER(H78)), H71*H78, "")</f>
        <v/>
      </c>
      <c r="I81" s="8" t="str">
        <f>IF(AND(ISNUMBER(I71), ISNUMBER(I78)), I71*I78, "")</f>
        <v/>
      </c>
      <c r="J81" s="25" t="str">
        <f>IF(AND(ISNUMBER(J71), ISNUMBER(J78)), J71*J78, "")</f>
        <v/>
      </c>
      <c r="K81" s="48"/>
      <c r="L81" s="25" t="str">
        <f>IF(AND(ISNUMBER(L71), ISNUMBER(L78)), L71*L78, "")</f>
        <v/>
      </c>
      <c r="M81" s="25" t="str">
        <f>IF(AND(ISNUMBER(M71), ISNUMBER(M78)), M71*M78, "")</f>
        <v/>
      </c>
      <c r="N81" s="8" t="str">
        <f>IF(AND(ISNUMBER(N71), ISNUMBER(N78)), N71*N78, "")</f>
        <v/>
      </c>
      <c r="O81" s="244"/>
    </row>
    <row r="82" spans="1:15" ht="15" customHeight="1" x14ac:dyDescent="0.25">
      <c r="A82" s="209"/>
      <c r="B82" s="302" t="s">
        <v>637</v>
      </c>
      <c r="C82" s="380"/>
      <c r="D82" s="380"/>
      <c r="E82" s="380"/>
      <c r="F82" s="15"/>
      <c r="G82" s="15"/>
      <c r="H82" s="8" t="str">
        <f>IF(AND(ISNUMBER(H71), ISNUMBER(H79)), H71*H79, "")</f>
        <v/>
      </c>
      <c r="I82" s="8" t="str">
        <f>IF(AND(ISNUMBER(I71), ISNUMBER(I79)), I71*I79, "")</f>
        <v/>
      </c>
      <c r="J82" s="25" t="str">
        <f>IF(AND(ISNUMBER(J71), ISNUMBER(J79)), J71*J79, "")</f>
        <v/>
      </c>
      <c r="K82" s="48"/>
      <c r="L82" s="25" t="str">
        <f>IF(AND(ISNUMBER(L71), ISNUMBER(L79)), L71*L79, "")</f>
        <v/>
      </c>
      <c r="M82" s="25" t="str">
        <f>IF(AND(ISNUMBER(M71), ISNUMBER(M79)), M71*M79, "")</f>
        <v/>
      </c>
      <c r="N82" s="8" t="str">
        <f>IF(AND(ISNUMBER(N71), ISNUMBER(N79)), N71*N79, "")</f>
        <v/>
      </c>
      <c r="O82" s="244"/>
    </row>
    <row r="83" spans="1:15" ht="15" customHeight="1" x14ac:dyDescent="0.25">
      <c r="A83" s="209"/>
      <c r="B83" s="302" t="s">
        <v>639</v>
      </c>
      <c r="C83" s="380"/>
      <c r="D83" s="380"/>
      <c r="E83" s="380"/>
      <c r="F83" s="15"/>
      <c r="G83" s="15"/>
      <c r="H83" s="8" t="str">
        <f>IF(ISNUMBER(H71), H71, "")</f>
        <v/>
      </c>
      <c r="I83" s="8" t="str">
        <f>IF(ISNUMBER(I71), I71, "")</f>
        <v/>
      </c>
      <c r="J83" s="25" t="str">
        <f>IF(ISNUMBER(J71), J71, "")</f>
        <v/>
      </c>
      <c r="K83" s="48"/>
      <c r="L83" s="76" t="str">
        <f>IF(ISNUMBER(L71), L71, "")</f>
        <v/>
      </c>
      <c r="M83" s="76" t="str">
        <f>IF(ISNUMBER(M71), M71, "")</f>
        <v/>
      </c>
      <c r="N83" s="29" t="str">
        <f>IF(ISNUMBER(N71), N71, "")</f>
        <v/>
      </c>
      <c r="O83" s="244"/>
    </row>
    <row r="84" spans="1:15" ht="15" customHeight="1" x14ac:dyDescent="0.25">
      <c r="A84" s="209"/>
      <c r="B84" s="125" t="s">
        <v>644</v>
      </c>
      <c r="C84" s="20"/>
      <c r="D84" s="20"/>
      <c r="E84" s="20"/>
      <c r="F84" s="16"/>
      <c r="G84" s="16"/>
      <c r="H84" s="1390"/>
      <c r="I84" s="1390"/>
      <c r="J84" s="1390"/>
      <c r="K84" s="16"/>
      <c r="L84" s="617" t="str">
        <f>IF(OR(L70&gt;1, NOT(ISNUMBER(L70))), Parameters!$F$392, IF(Parameters!$F$393="Yes", Parameters!$D$426, Parameters!$D$428))</f>
        <v>ILM = 1</v>
      </c>
      <c r="M84" s="617" t="str">
        <f>IF(OR(M70&gt;1, NOT(ISNUMBER(M70))), Parameters!$F$392, IF(Parameters!$F$393="Yes", Parameters!$D$426, Parameters!$D$428))</f>
        <v>ILM = 1</v>
      </c>
      <c r="N84" s="617" t="str">
        <f>IF(OR(N70&gt;1, NOT(ISNUMBER(N70))), Parameters!$F$392, IF(Parameters!$F$393="Yes", Parameters!$D$426, Parameters!$D$428))</f>
        <v>ILM = 1</v>
      </c>
      <c r="O84" s="244"/>
    </row>
    <row r="85" spans="1:15" ht="15" customHeight="1" x14ac:dyDescent="0.25">
      <c r="A85" s="209"/>
      <c r="E85" s="58"/>
      <c r="F85" s="58"/>
      <c r="G85" s="58"/>
      <c r="H85" s="58"/>
      <c r="I85" s="58"/>
      <c r="J85" s="58"/>
      <c r="K85" s="58"/>
      <c r="L85" s="58"/>
      <c r="M85" s="58"/>
      <c r="N85" s="58"/>
      <c r="O85" s="244"/>
    </row>
    <row r="86" spans="1:15" ht="45" customHeight="1" x14ac:dyDescent="0.25">
      <c r="A86" s="579" t="s">
        <v>1784</v>
      </c>
      <c r="B86" s="762"/>
      <c r="C86" s="762"/>
      <c r="D86" s="762"/>
      <c r="E86" s="751"/>
      <c r="F86" s="751"/>
      <c r="G86" s="751"/>
      <c r="H86" s="751"/>
      <c r="I86" s="751"/>
      <c r="J86" s="751"/>
      <c r="K86" s="751"/>
      <c r="L86" s="751"/>
      <c r="M86" s="751"/>
      <c r="N86" s="751"/>
      <c r="O86" s="643"/>
    </row>
    <row r="87" spans="1:15" ht="45" customHeight="1" x14ac:dyDescent="0.25">
      <c r="A87" s="227" t="s">
        <v>1785</v>
      </c>
      <c r="B87" s="56"/>
      <c r="C87" s="56"/>
      <c r="D87" s="56"/>
      <c r="E87" s="58"/>
      <c r="F87" s="58"/>
      <c r="G87" s="58"/>
      <c r="H87" s="58"/>
      <c r="I87" s="58"/>
      <c r="J87" s="58"/>
      <c r="K87" s="58"/>
      <c r="L87" s="58"/>
      <c r="M87" s="58"/>
      <c r="N87" s="58"/>
      <c r="O87" s="244"/>
    </row>
    <row r="88" spans="1:15" ht="45" customHeight="1" x14ac:dyDescent="0.25">
      <c r="A88" s="227"/>
      <c r="B88" s="794"/>
      <c r="C88" s="1181"/>
      <c r="D88" s="1182"/>
      <c r="E88" s="1182"/>
      <c r="F88" s="1182"/>
      <c r="G88" s="1182"/>
      <c r="H88" s="1182"/>
      <c r="I88" s="1182"/>
      <c r="J88" s="1182"/>
      <c r="K88" s="1182"/>
      <c r="L88" s="1180" t="str">
        <f>IF(M88="", "", EDATE(M88,-12))</f>
        <v/>
      </c>
      <c r="M88" s="1180" t="str">
        <f>IF(N88="", "", EDATE(N88,-12))</f>
        <v/>
      </c>
      <c r="N88" s="1180" t="str">
        <f>IF(ISBLANK('General Info'!$C$4), "", 'General Info'!$C$4)</f>
        <v/>
      </c>
      <c r="O88" s="244"/>
    </row>
    <row r="89" spans="1:15" ht="30" customHeight="1" x14ac:dyDescent="0.25">
      <c r="A89" s="209"/>
      <c r="B89" s="1382" t="s">
        <v>431</v>
      </c>
      <c r="C89" s="414"/>
      <c r="D89" s="414"/>
      <c r="E89" s="414"/>
      <c r="F89" s="777"/>
      <c r="G89" s="777"/>
      <c r="H89" s="777"/>
      <c r="I89" s="777"/>
      <c r="J89" s="582"/>
      <c r="K89" s="582"/>
      <c r="L89" s="628" t="str">
        <f>IF(COUNT(L90:L94)=ROWS(L90:L94), SUM(L90:L94), "")</f>
        <v/>
      </c>
      <c r="M89" s="628" t="str">
        <f>IF(COUNT(M90:M94)=ROWS(M90:M94), SUM(M90:M94), "")</f>
        <v/>
      </c>
      <c r="N89" s="628" t="str">
        <f>IF(COUNT(N90:N94)=ROWS(N90:N94), SUM(N90:N94), "")</f>
        <v/>
      </c>
      <c r="O89" s="244"/>
    </row>
    <row r="90" spans="1:15" ht="15" customHeight="1" x14ac:dyDescent="0.25">
      <c r="A90" s="209"/>
      <c r="B90" s="302" t="s">
        <v>221</v>
      </c>
      <c r="C90" s="380"/>
      <c r="D90" s="380"/>
      <c r="E90" s="380"/>
      <c r="F90" s="15"/>
      <c r="G90" s="15"/>
      <c r="H90" s="15"/>
      <c r="I90" s="15"/>
      <c r="J90" s="15"/>
      <c r="K90" s="15"/>
      <c r="L90" s="4"/>
      <c r="M90" s="4"/>
      <c r="N90" s="28"/>
      <c r="O90" s="244"/>
    </row>
    <row r="91" spans="1:15" ht="15" customHeight="1" x14ac:dyDescent="0.25">
      <c r="A91" s="209"/>
      <c r="B91" s="302" t="s">
        <v>222</v>
      </c>
      <c r="C91" s="380"/>
      <c r="D91" s="380"/>
      <c r="E91" s="380"/>
      <c r="F91" s="15"/>
      <c r="G91" s="15"/>
      <c r="H91" s="15"/>
      <c r="I91" s="15"/>
      <c r="J91" s="15"/>
      <c r="K91" s="15"/>
      <c r="L91" s="4"/>
      <c r="M91" s="4"/>
      <c r="N91" s="28"/>
      <c r="O91" s="244"/>
    </row>
    <row r="92" spans="1:15" ht="15" customHeight="1" x14ac:dyDescent="0.25">
      <c r="A92" s="209"/>
      <c r="B92" s="302" t="s">
        <v>223</v>
      </c>
      <c r="C92" s="380"/>
      <c r="D92" s="380"/>
      <c r="E92" s="380"/>
      <c r="F92" s="15"/>
      <c r="G92" s="15"/>
      <c r="H92" s="15"/>
      <c r="I92" s="15"/>
      <c r="J92" s="15"/>
      <c r="K92" s="15"/>
      <c r="L92" s="4"/>
      <c r="M92" s="4"/>
      <c r="N92" s="28"/>
      <c r="O92" s="244"/>
    </row>
    <row r="93" spans="1:15" ht="15" customHeight="1" x14ac:dyDescent="0.25">
      <c r="A93" s="209"/>
      <c r="B93" s="118" t="s">
        <v>429</v>
      </c>
      <c r="C93" s="380"/>
      <c r="D93" s="380"/>
      <c r="E93" s="380"/>
      <c r="F93" s="15"/>
      <c r="G93" s="15"/>
      <c r="H93" s="15"/>
      <c r="I93" s="15"/>
      <c r="J93" s="15"/>
      <c r="K93" s="15"/>
      <c r="L93" s="4"/>
      <c r="M93" s="4"/>
      <c r="N93" s="28"/>
      <c r="O93" s="244"/>
    </row>
    <row r="94" spans="1:15" ht="15" customHeight="1" x14ac:dyDescent="0.25">
      <c r="A94" s="209"/>
      <c r="B94" s="118" t="s">
        <v>1638</v>
      </c>
      <c r="C94" s="380"/>
      <c r="D94" s="380"/>
      <c r="E94" s="380"/>
      <c r="F94" s="15"/>
      <c r="G94" s="15"/>
      <c r="H94" s="15"/>
      <c r="I94" s="15"/>
      <c r="J94" s="15"/>
      <c r="K94" s="15"/>
      <c r="L94" s="89"/>
      <c r="M94" s="89"/>
      <c r="N94" s="28"/>
      <c r="O94" s="244"/>
    </row>
    <row r="95" spans="1:15" ht="15" customHeight="1" x14ac:dyDescent="0.25">
      <c r="A95" s="209"/>
      <c r="B95" s="325" t="s">
        <v>1637</v>
      </c>
      <c r="C95" s="380"/>
      <c r="D95" s="380"/>
      <c r="E95" s="380"/>
      <c r="F95" s="15"/>
      <c r="G95" s="15"/>
      <c r="H95" s="15"/>
      <c r="I95" s="15"/>
      <c r="J95" s="15"/>
      <c r="K95" s="15"/>
      <c r="L95" s="319" t="str">
        <f>IF(COUNT(L90:L94)=ROWS(L90:L94), IF(OR(L94=0, AND(L94&gt;0, SUM(L90:L93)=0)), "Pass", "Fail"), "")</f>
        <v/>
      </c>
      <c r="M95" s="319" t="str">
        <f>IF(COUNT(M90:M94)=ROWS(M90:M94), IF(OR(M94=0, AND(M94&gt;0, SUM(M90:M93)=0)), "Pass", "Fail"), "")</f>
        <v/>
      </c>
      <c r="N95" s="852" t="str">
        <f>IF(COUNT(N90:N94)=ROWS(N90:N94), IF(OR(N94=0, AND(N94&gt;0, SUM(N90:N93)=0)), "Pass", "Fail"), "")</f>
        <v/>
      </c>
      <c r="O95" s="244"/>
    </row>
    <row r="96" spans="1:15" ht="15" customHeight="1" x14ac:dyDescent="0.25">
      <c r="A96" s="209"/>
      <c r="B96" s="1381" t="s">
        <v>432</v>
      </c>
      <c r="C96" s="380"/>
      <c r="D96" s="380"/>
      <c r="E96" s="380"/>
      <c r="F96" s="15"/>
      <c r="G96" s="15"/>
      <c r="H96" s="15"/>
      <c r="I96" s="15"/>
      <c r="J96" s="15"/>
      <c r="K96" s="15"/>
      <c r="L96" s="8" t="str">
        <f>IF(COUNT(L97:L102)=ROWS(L97:L102), SUM(L97:L102), "")</f>
        <v/>
      </c>
      <c r="M96" s="8" t="str">
        <f>IF(COUNT(M97:M102)=ROWS(M97:M102), SUM(M97:M102), "")</f>
        <v/>
      </c>
      <c r="N96" s="8" t="str">
        <f>IF(COUNT(N97:N102)=ROWS(N97:N102), SUM(N97:N102), "")</f>
        <v/>
      </c>
      <c r="O96" s="244"/>
    </row>
    <row r="97" spans="1:15" ht="15" customHeight="1" x14ac:dyDescent="0.25">
      <c r="A97" s="209"/>
      <c r="B97" s="302" t="s">
        <v>221</v>
      </c>
      <c r="C97" s="380"/>
      <c r="D97" s="380"/>
      <c r="E97" s="380"/>
      <c r="F97" s="15"/>
      <c r="G97" s="15"/>
      <c r="H97" s="15"/>
      <c r="I97" s="15"/>
      <c r="J97" s="15"/>
      <c r="K97" s="15"/>
      <c r="L97" s="4"/>
      <c r="M97" s="4"/>
      <c r="N97" s="28"/>
      <c r="O97" s="244"/>
    </row>
    <row r="98" spans="1:15" ht="15" customHeight="1" x14ac:dyDescent="0.25">
      <c r="A98" s="209"/>
      <c r="B98" s="302" t="s">
        <v>222</v>
      </c>
      <c r="C98" s="380"/>
      <c r="D98" s="380"/>
      <c r="E98" s="380"/>
      <c r="F98" s="15"/>
      <c r="G98" s="15"/>
      <c r="H98" s="15"/>
      <c r="I98" s="15"/>
      <c r="J98" s="15"/>
      <c r="K98" s="15"/>
      <c r="L98" s="4"/>
      <c r="M98" s="4"/>
      <c r="N98" s="28"/>
      <c r="O98" s="244"/>
    </row>
    <row r="99" spans="1:15" ht="15" customHeight="1" x14ac:dyDescent="0.25">
      <c r="A99" s="209"/>
      <c r="B99" s="302" t="s">
        <v>223</v>
      </c>
      <c r="C99" s="380"/>
      <c r="D99" s="380"/>
      <c r="E99" s="380"/>
      <c r="F99" s="15"/>
      <c r="G99" s="15"/>
      <c r="H99" s="15"/>
      <c r="I99" s="15"/>
      <c r="J99" s="15"/>
      <c r="K99" s="15"/>
      <c r="L99" s="4"/>
      <c r="M99" s="4"/>
      <c r="N99" s="28"/>
      <c r="O99" s="244"/>
    </row>
    <row r="100" spans="1:15" ht="15" customHeight="1" x14ac:dyDescent="0.25">
      <c r="A100" s="209"/>
      <c r="B100" s="302" t="s">
        <v>429</v>
      </c>
      <c r="C100" s="380"/>
      <c r="D100" s="380"/>
      <c r="E100" s="380"/>
      <c r="F100" s="15"/>
      <c r="G100" s="15"/>
      <c r="H100" s="15"/>
      <c r="I100" s="15"/>
      <c r="J100" s="15"/>
      <c r="K100" s="15"/>
      <c r="L100" s="4"/>
      <c r="M100" s="4"/>
      <c r="N100" s="28"/>
      <c r="O100" s="244"/>
    </row>
    <row r="101" spans="1:15" ht="15" customHeight="1" x14ac:dyDescent="0.25">
      <c r="A101" s="209"/>
      <c r="B101" s="118" t="s">
        <v>1638</v>
      </c>
      <c r="C101" s="380"/>
      <c r="D101" s="380"/>
      <c r="E101" s="380"/>
      <c r="F101" s="15"/>
      <c r="G101" s="15"/>
      <c r="H101" s="15"/>
      <c r="I101" s="15"/>
      <c r="J101" s="15"/>
      <c r="K101" s="15"/>
      <c r="L101" s="4"/>
      <c r="M101" s="4"/>
      <c r="N101" s="28"/>
      <c r="O101" s="244"/>
    </row>
    <row r="102" spans="1:15" ht="15" customHeight="1" x14ac:dyDescent="0.25">
      <c r="A102" s="209"/>
      <c r="B102" s="118" t="s">
        <v>445</v>
      </c>
      <c r="C102" s="380"/>
      <c r="D102" s="380"/>
      <c r="E102" s="380"/>
      <c r="F102" s="15"/>
      <c r="G102" s="15"/>
      <c r="H102" s="15"/>
      <c r="I102" s="15"/>
      <c r="J102" s="15"/>
      <c r="K102" s="15"/>
      <c r="L102" s="4"/>
      <c r="M102" s="4"/>
      <c r="N102" s="28"/>
      <c r="O102" s="244"/>
    </row>
    <row r="103" spans="1:15" ht="15" customHeight="1" x14ac:dyDescent="0.25">
      <c r="A103" s="209"/>
      <c r="B103" s="327" t="s">
        <v>1636</v>
      </c>
      <c r="C103" s="20"/>
      <c r="D103" s="20"/>
      <c r="E103" s="20"/>
      <c r="F103" s="16"/>
      <c r="G103" s="16"/>
      <c r="H103" s="16"/>
      <c r="I103" s="16"/>
      <c r="J103" s="16"/>
      <c r="K103" s="16"/>
      <c r="L103" s="320" t="str">
        <f>IF(COUNT(L97:L102)=ROWS(L97:L102), IF(OR(L101=0, AND(L101&gt;0, SUM(L97:L100)=0)), "Pass", "Fail")," ")</f>
        <v xml:space="preserve"> </v>
      </c>
      <c r="M103" s="320" t="str">
        <f>IF(COUNT(M97:M102)=ROWS(M97:M102), IF(OR(M101=0, AND(M101&gt;0, SUM(M97:M100)=0)), "Pass", "Fail")," ")</f>
        <v xml:space="preserve"> </v>
      </c>
      <c r="N103" s="318" t="str">
        <f>IF(COUNT(N97:N102)=ROWS(N97:N102), IF(OR(N101=0, AND(N101&gt;0, SUM(N97:N100)=0)), "Pass", "Fail")," ")</f>
        <v xml:space="preserve"> </v>
      </c>
      <c r="O103" s="244"/>
    </row>
    <row r="104" spans="1:15" ht="45" customHeight="1" x14ac:dyDescent="0.25">
      <c r="A104" s="227" t="s">
        <v>1786</v>
      </c>
      <c r="B104" s="56"/>
      <c r="E104" s="58"/>
      <c r="F104" s="58"/>
      <c r="G104" s="58"/>
      <c r="H104" s="58"/>
      <c r="I104" s="58"/>
      <c r="J104" s="58"/>
      <c r="K104" s="58"/>
      <c r="L104" s="58"/>
      <c r="M104" s="58"/>
      <c r="N104" s="58"/>
      <c r="O104" s="244"/>
    </row>
    <row r="105" spans="1:15" ht="15" customHeight="1" x14ac:dyDescent="0.25">
      <c r="A105" s="227"/>
      <c r="B105" s="794"/>
      <c r="C105" s="1181"/>
      <c r="D105" s="1182"/>
      <c r="E105" s="1182"/>
      <c r="F105" s="1182"/>
      <c r="G105" s="1182"/>
      <c r="H105" s="1182"/>
      <c r="I105" s="1182"/>
      <c r="J105" s="1182"/>
      <c r="K105" s="1182"/>
      <c r="L105" s="1180" t="str">
        <f>IF(M105="", "", EDATE(M105,-12))</f>
        <v/>
      </c>
      <c r="M105" s="1180" t="str">
        <f>IF(N105="", "", EDATE(N105,-12))</f>
        <v/>
      </c>
      <c r="N105" s="1180" t="str">
        <f>IF(ISBLANK('General Info'!$C$4), "", 'General Info'!$C$4)</f>
        <v/>
      </c>
      <c r="O105" s="244"/>
    </row>
    <row r="106" spans="1:15" ht="15" customHeight="1" x14ac:dyDescent="0.25">
      <c r="A106" s="209"/>
      <c r="B106" s="413" t="s">
        <v>856</v>
      </c>
      <c r="C106" s="414"/>
      <c r="D106" s="414"/>
      <c r="E106" s="414"/>
      <c r="F106" s="777"/>
      <c r="G106" s="777"/>
      <c r="H106" s="777"/>
      <c r="I106" s="777"/>
      <c r="J106" s="777"/>
      <c r="K106" s="777"/>
      <c r="L106" s="628" t="str">
        <f>IF(L84=Parameters!$D$426, IF(ISNUMBER(L81), L81*12.5, ""), IF(L84=Parameters!$D$427, IF(ISNUMBER(L82), L82*12.5, ""), IF(L84=Parameters!$D$428, IF(ISNUMBER(L83), L83*12.5, ""), "")))</f>
        <v/>
      </c>
      <c r="M106" s="628" t="str">
        <f>IF(M84=Parameters!$D$426, IF(ISNUMBER(M81), M81*12.5, ""), IF(M84=Parameters!$D$427, IF(ISNUMBER(M82), M82*12.5, ""), IF(M84=Parameters!$D$428, IF(ISNUMBER(M83), M83*12.5, ""), "")))</f>
        <v/>
      </c>
      <c r="N106" s="628" t="str">
        <f>IF(N84=Parameters!$D$426, IF(ISNUMBER(N81), N81*12.5, ""), IF(N84=Parameters!$D$427, IF(ISNUMBER(N82), N82*12.5, ""), IF(N84=Parameters!$D$428, IF(ISNUMBER(N83), N83*12.5, ""), "")))</f>
        <v/>
      </c>
      <c r="O106" s="244"/>
    </row>
    <row r="107" spans="1:15" ht="15" customHeight="1" x14ac:dyDescent="0.25">
      <c r="A107" s="209"/>
      <c r="B107" s="170" t="s">
        <v>645</v>
      </c>
      <c r="C107" s="20"/>
      <c r="D107" s="20"/>
      <c r="E107" s="20"/>
      <c r="F107" s="16"/>
      <c r="G107" s="16"/>
      <c r="H107" s="16"/>
      <c r="I107" s="16"/>
      <c r="J107" s="16"/>
      <c r="K107" s="16"/>
      <c r="L107" s="22"/>
      <c r="M107" s="22"/>
      <c r="N107" s="371"/>
      <c r="O107" s="244"/>
    </row>
    <row r="108" spans="1:15" ht="15" customHeight="1" x14ac:dyDescent="0.25">
      <c r="A108" s="644"/>
      <c r="B108" s="764"/>
      <c r="C108" s="764"/>
      <c r="D108" s="764"/>
      <c r="E108" s="764"/>
      <c r="F108" s="764"/>
      <c r="G108" s="764"/>
      <c r="H108" s="764"/>
      <c r="I108" s="764"/>
      <c r="J108" s="764"/>
      <c r="K108" s="764"/>
      <c r="L108" s="764"/>
      <c r="M108" s="764"/>
      <c r="N108" s="764"/>
      <c r="O108" s="779"/>
    </row>
  </sheetData>
  <sheetProtection algorithmName="SHA-512" hashValue="q/O9MjaYOumLYtpEuXL5KR2MK3x5YlVPvvuCFqK8qtpZKXxjZhUBxgAObByLt3xPFQpEPSPpcXSSyULO5kgDZQ==" saltValue="kEVvcfbGkeiGWzhqZBEK3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2899" priority="55" stopIfTrue="1" operator="equal">
      <formula>"Pass"</formula>
    </cfRule>
    <cfRule type="cellIs" dxfId="2898" priority="56" stopIfTrue="1" operator="equal">
      <formula>"Fail"</formula>
    </cfRule>
  </conditionalFormatting>
  <conditionalFormatting sqref="A2:O1048576">
    <cfRule type="cellIs" dxfId="2897" priority="3" stopIfTrue="1" operator="equal">
      <formula>"Pass"</formula>
    </cfRule>
    <cfRule type="cellIs" dxfId="2896" priority="4" stopIfTrue="1" operator="equal">
      <formula>"Fail"</formula>
    </cfRule>
  </conditionalFormatting>
  <conditionalFormatting sqref="G1">
    <cfRule type="cellIs" dxfId="2895" priority="1" stopIfTrue="1" operator="equal">
      <formula>"Error"</formula>
    </cfRule>
    <cfRule type="cellIs" dxfId="2894" priority="2" stopIfTrue="1" operator="equal">
      <formula>"Pass"</formula>
    </cfRule>
  </conditionalFormatting>
  <conditionalFormatting sqref="J6:N7 J12:N15 J17:N22 J24:N24 C31:N33 C34:D34 C36:N36 E38 C41:N41 E43 C47:N49 C52:N52 E54:N54 C57:N57 E59 L90:N95 L97:N103 L107:N107">
    <cfRule type="cellIs" dxfId="2893" priority="57" stopIfTrue="1" operator="lessThan">
      <formula>0</formula>
    </cfRule>
  </conditionalFormatting>
  <dataValidations disablePrompts="1"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5" max="14" man="1"/>
    <brk id="63" max="14" man="1"/>
    <brk id="85" max="14" man="1"/>
  </rowBreaks>
  <colBreaks count="1" manualBreakCount="1">
    <brk id="9" max="98"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AS1173"/>
  <sheetViews>
    <sheetView zoomScale="75" zoomScaleNormal="75" workbookViewId="0"/>
  </sheetViews>
  <sheetFormatPr defaultColWidth="0" defaultRowHeight="14.25" x14ac:dyDescent="0.25"/>
  <cols>
    <col min="1" max="1" width="1.7109375" style="1854" customWidth="1"/>
    <col min="2" max="2" width="32.7109375" style="1689" customWidth="1"/>
    <col min="3" max="3" width="48.7109375" style="1689" customWidth="1"/>
    <col min="4" max="4" width="20.7109375" style="1689" customWidth="1"/>
    <col min="5" max="5" width="32.7109375" style="1689" customWidth="1"/>
    <col min="6" max="6" width="20.7109375" style="1689" customWidth="1"/>
    <col min="7" max="7" width="32.7109375" style="1689" customWidth="1"/>
    <col min="8" max="11" width="20.7109375" style="1689" customWidth="1"/>
    <col min="12" max="14" width="8.7109375" style="1689" customWidth="1"/>
    <col min="15" max="15" width="18.7109375" style="1689" customWidth="1"/>
    <col min="16" max="16" width="12.7109375" style="1689" customWidth="1"/>
    <col min="17" max="17" width="32.7109375" style="1689" customWidth="1"/>
    <col min="18" max="27" width="16.7109375" style="5" customWidth="1"/>
    <col min="28" max="28" width="64.7109375" style="5" customWidth="1"/>
    <col min="29" max="44" width="16.7109375" style="5" customWidth="1"/>
    <col min="45" max="45" width="1.7109375" style="58" customWidth="1"/>
    <col min="46" max="16384" width="16.7109375" hidden="1"/>
  </cols>
  <sheetData>
    <row r="1" spans="1:45" s="1447" customFormat="1" ht="30" customHeight="1" x14ac:dyDescent="0.55000000000000004">
      <c r="A1" s="1848" t="s">
        <v>1548</v>
      </c>
      <c r="B1" s="794"/>
      <c r="C1" s="794"/>
      <c r="D1" s="652" t="str">
        <f>CONCATENATE("Reporting unit: ", 'General Info'!$C$7, " ", 'General Info'!$C$5)</f>
        <v xml:space="preserve">Reporting unit: 1 </v>
      </c>
      <c r="E1" s="794"/>
      <c r="F1" s="1718" t="s">
        <v>1834</v>
      </c>
      <c r="G1" s="794"/>
      <c r="H1" s="796"/>
      <c r="I1" s="796"/>
      <c r="J1" s="796"/>
      <c r="K1" s="796"/>
      <c r="L1" s="796"/>
      <c r="M1" s="796"/>
      <c r="N1" s="796"/>
      <c r="O1" s="796"/>
      <c r="P1" s="796"/>
      <c r="Q1" s="796"/>
      <c r="R1" s="788"/>
      <c r="S1" s="788"/>
      <c r="T1" s="788"/>
      <c r="U1" s="788"/>
      <c r="V1" s="788"/>
      <c r="W1" s="788"/>
      <c r="X1" s="788"/>
      <c r="Y1" s="788"/>
      <c r="Z1" s="788"/>
      <c r="AA1" s="788"/>
      <c r="AB1" s="788"/>
      <c r="AC1" s="788"/>
      <c r="AD1" s="788"/>
      <c r="AE1" s="788"/>
      <c r="AF1" s="788"/>
      <c r="AG1" s="788"/>
      <c r="AH1" s="788"/>
      <c r="AI1" s="788"/>
      <c r="AJ1" s="788"/>
      <c r="AK1" s="788"/>
      <c r="AL1" s="788"/>
      <c r="AM1" s="788"/>
      <c r="AN1" s="788"/>
      <c r="AO1" s="788"/>
      <c r="AP1" s="788"/>
      <c r="AQ1" s="788"/>
      <c r="AR1" s="788"/>
      <c r="AS1" s="648"/>
    </row>
    <row r="2" spans="1:45" ht="15" customHeight="1" x14ac:dyDescent="0.25">
      <c r="A2" s="1489"/>
      <c r="B2" s="1686"/>
      <c r="C2" s="1686"/>
      <c r="D2" s="1686"/>
      <c r="E2" s="1686"/>
      <c r="F2" s="1049"/>
      <c r="G2" s="1049"/>
      <c r="H2" s="1049"/>
      <c r="I2" s="1049"/>
      <c r="J2" s="1049"/>
      <c r="K2" s="1049"/>
      <c r="L2" s="1049"/>
      <c r="M2" s="1049"/>
      <c r="N2" s="1049"/>
      <c r="O2" s="1049"/>
      <c r="P2" s="1049"/>
      <c r="Q2" s="1049"/>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244"/>
    </row>
    <row r="3" spans="1:45" ht="15" customHeight="1" x14ac:dyDescent="0.25">
      <c r="A3" s="1489"/>
      <c r="B3" s="1087" t="s">
        <v>2159</v>
      </c>
      <c r="C3" s="1693"/>
      <c r="D3" s="1693"/>
      <c r="E3" s="1693"/>
      <c r="F3" s="1719"/>
      <c r="G3" s="1712"/>
      <c r="H3" s="56"/>
      <c r="I3" s="56"/>
      <c r="J3" s="56"/>
      <c r="K3" s="56"/>
      <c r="L3" s="56"/>
      <c r="M3" s="56"/>
      <c r="N3" s="1712"/>
      <c r="O3" s="1712"/>
      <c r="P3" s="1712"/>
      <c r="Q3" s="1712"/>
      <c r="AR3" s="2"/>
      <c r="AS3" s="244"/>
    </row>
    <row r="4" spans="1:45" ht="15" customHeight="1" x14ac:dyDescent="0.25">
      <c r="A4" s="1489"/>
      <c r="B4" s="1141" t="s">
        <v>985</v>
      </c>
      <c r="C4" s="1141"/>
      <c r="D4" s="1141"/>
      <c r="E4" s="1141"/>
      <c r="F4" s="1720" t="str">
        <f>IF(ISBLANK(F3), "", IF(AND(F3="Yes", 'Supervisory information'!C53="Yes"), "Yes", "No"))</f>
        <v/>
      </c>
      <c r="G4" s="1712"/>
      <c r="H4" s="56"/>
      <c r="I4" s="56"/>
      <c r="J4" s="56"/>
      <c r="K4" s="56"/>
      <c r="L4" s="56"/>
      <c r="M4" s="56"/>
      <c r="N4" s="1712"/>
      <c r="O4" s="1712"/>
      <c r="P4" s="1712"/>
      <c r="Q4" s="1712"/>
      <c r="AR4" s="2"/>
      <c r="AS4" s="244"/>
    </row>
    <row r="5" spans="1:45" ht="15" customHeight="1" x14ac:dyDescent="0.25">
      <c r="A5" s="1838"/>
      <c r="B5" s="1332"/>
      <c r="C5" s="1332"/>
      <c r="D5" s="1332"/>
      <c r="E5" s="1332"/>
      <c r="F5" s="1004"/>
      <c r="G5" s="1004"/>
      <c r="H5" s="1004"/>
      <c r="I5" s="1004"/>
      <c r="J5" s="1004"/>
      <c r="K5" s="1004"/>
      <c r="L5" s="1004"/>
      <c r="M5" s="1004"/>
      <c r="N5" s="1004"/>
      <c r="O5" s="1004"/>
      <c r="P5" s="1004"/>
      <c r="Q5" s="1004"/>
      <c r="R5" s="1086"/>
      <c r="S5" s="1086"/>
      <c r="T5" s="1086"/>
      <c r="U5" s="1086"/>
      <c r="V5" s="1086"/>
      <c r="W5" s="1086"/>
      <c r="X5" s="1086"/>
      <c r="Y5" s="1086"/>
      <c r="Z5" s="1086"/>
      <c r="AA5" s="1086"/>
      <c r="AB5" s="1086"/>
      <c r="AC5" s="1086"/>
      <c r="AD5" s="1086"/>
      <c r="AE5" s="1086"/>
      <c r="AF5" s="1086"/>
      <c r="AG5" s="1086"/>
      <c r="AH5" s="1086"/>
      <c r="AI5" s="1086"/>
      <c r="AJ5" s="1086"/>
      <c r="AK5" s="1086"/>
      <c r="AL5" s="1086"/>
      <c r="AM5" s="1086"/>
      <c r="AN5" s="1086"/>
      <c r="AO5" s="1086"/>
      <c r="AP5" s="1086"/>
      <c r="AQ5" s="1086"/>
      <c r="AR5" s="1086"/>
      <c r="AS5" s="779"/>
    </row>
    <row r="6" spans="1:45" ht="45" customHeight="1" x14ac:dyDescent="0.35">
      <c r="A6" s="1831" t="s">
        <v>2056</v>
      </c>
      <c r="B6" s="1711"/>
      <c r="C6" s="1711"/>
      <c r="D6" s="1711"/>
      <c r="E6" s="1711"/>
      <c r="F6" s="1711"/>
      <c r="G6" s="1711"/>
      <c r="H6" s="1711"/>
      <c r="I6" s="1711"/>
      <c r="J6" s="1711"/>
      <c r="K6" s="1711"/>
      <c r="L6" s="1711"/>
      <c r="M6" s="1711"/>
      <c r="N6" s="1711"/>
      <c r="O6" s="1711"/>
      <c r="P6" s="1711"/>
      <c r="Q6" s="1711"/>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892"/>
    </row>
    <row r="7" spans="1:45" ht="45" customHeight="1" x14ac:dyDescent="0.25">
      <c r="A7" s="1851" t="s">
        <v>2067</v>
      </c>
      <c r="B7" s="159"/>
      <c r="C7" s="2"/>
      <c r="D7" s="2"/>
      <c r="E7" s="2"/>
      <c r="F7" s="2"/>
      <c r="G7" s="2"/>
      <c r="H7" s="2"/>
      <c r="I7" s="2"/>
      <c r="J7" s="2"/>
      <c r="K7" s="2"/>
      <c r="L7" s="2"/>
      <c r="M7" s="2"/>
      <c r="N7" s="2"/>
      <c r="O7" s="2"/>
      <c r="P7" s="2"/>
      <c r="Q7" s="2"/>
      <c r="R7" s="2"/>
      <c r="S7" s="2"/>
      <c r="T7" s="2"/>
      <c r="U7" s="2"/>
      <c r="V7" s="2"/>
      <c r="W7" s="2"/>
      <c r="X7"/>
      <c r="Y7"/>
      <c r="Z7"/>
      <c r="AA7"/>
      <c r="AB7"/>
      <c r="AC7"/>
      <c r="AD7"/>
      <c r="AE7"/>
      <c r="AF7"/>
      <c r="AG7"/>
      <c r="AH7"/>
      <c r="AI7"/>
      <c r="AJ7"/>
      <c r="AK7"/>
      <c r="AL7"/>
      <c r="AM7"/>
      <c r="AN7"/>
      <c r="AO7"/>
      <c r="AP7"/>
      <c r="AQ7"/>
      <c r="AR7"/>
      <c r="AS7"/>
    </row>
    <row r="8" spans="1:45" ht="45" customHeight="1" x14ac:dyDescent="0.25">
      <c r="A8" s="1489"/>
      <c r="B8" s="2530" t="s">
        <v>1535</v>
      </c>
      <c r="C8" s="2530"/>
      <c r="D8" s="1" t="s">
        <v>2057</v>
      </c>
      <c r="E8" s="1130" t="s">
        <v>2106</v>
      </c>
      <c r="F8" s="1131" t="s">
        <v>2107</v>
      </c>
      <c r="H8" s="1691"/>
      <c r="I8" s="1691"/>
      <c r="J8" s="1691"/>
      <c r="K8" s="1691"/>
      <c r="L8" s="1691"/>
      <c r="M8" s="1691"/>
      <c r="N8" s="1691"/>
      <c r="O8" s="1691"/>
      <c r="P8" s="1691"/>
      <c r="Q8" s="1691"/>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244"/>
    </row>
    <row r="9" spans="1:45" ht="15" customHeight="1" x14ac:dyDescent="0.25">
      <c r="A9" s="1489"/>
      <c r="B9" s="423" t="s">
        <v>2059</v>
      </c>
      <c r="C9" s="1692"/>
      <c r="D9" s="429"/>
      <c r="E9" s="1678"/>
      <c r="F9" s="98"/>
      <c r="G9" s="1767"/>
      <c r="H9" s="1691"/>
      <c r="I9" s="1691"/>
      <c r="J9" s="1691"/>
      <c r="K9" s="1691"/>
      <c r="L9" s="1691"/>
      <c r="M9" s="1691"/>
      <c r="N9" s="1691"/>
      <c r="O9" s="1691"/>
      <c r="P9" s="1691"/>
      <c r="Q9" s="1691"/>
      <c r="R9" s="330"/>
      <c r="S9" s="330"/>
      <c r="T9" s="330"/>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244"/>
    </row>
    <row r="10" spans="1:45" ht="15" customHeight="1" x14ac:dyDescent="0.25">
      <c r="A10" s="1489"/>
      <c r="B10" s="1683" t="s">
        <v>1818</v>
      </c>
      <c r="C10" s="1683"/>
      <c r="D10" s="267"/>
      <c r="E10" s="1678"/>
      <c r="F10" s="98"/>
      <c r="G10" s="1767"/>
      <c r="H10" s="1691"/>
      <c r="I10" s="1691"/>
      <c r="J10" s="1691"/>
      <c r="K10" s="1691"/>
      <c r="L10" s="1691"/>
      <c r="M10" s="1691"/>
      <c r="N10" s="1691"/>
      <c r="O10" s="1691"/>
      <c r="P10" s="1691"/>
      <c r="Q10" s="1691"/>
      <c r="R10" s="330"/>
      <c r="S10" s="330"/>
      <c r="T10" s="330"/>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244"/>
    </row>
    <row r="11" spans="1:45" ht="15" customHeight="1" x14ac:dyDescent="0.25">
      <c r="A11" s="1489"/>
      <c r="B11" s="1683" t="s">
        <v>478</v>
      </c>
      <c r="C11" s="1683"/>
      <c r="D11" s="267"/>
      <c r="E11" s="1678"/>
      <c r="F11" s="98"/>
      <c r="G11" s="1793"/>
      <c r="H11" s="1691"/>
      <c r="I11" s="1691"/>
      <c r="J11" s="1691"/>
      <c r="K11" s="1691"/>
      <c r="L11" s="1691"/>
      <c r="M11" s="1691"/>
      <c r="N11" s="1691"/>
      <c r="O11" s="1691"/>
      <c r="P11" s="1691"/>
      <c r="Q11" s="1691"/>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244"/>
    </row>
    <row r="12" spans="1:45" ht="15" customHeight="1" x14ac:dyDescent="0.25">
      <c r="A12" s="1489"/>
      <c r="B12" s="1683" t="s">
        <v>1820</v>
      </c>
      <c r="C12" s="1683"/>
      <c r="D12" s="267"/>
      <c r="E12" s="1678"/>
      <c r="F12" s="98"/>
      <c r="G12" s="1691"/>
      <c r="H12" s="1691"/>
      <c r="I12" s="1691"/>
      <c r="J12" s="1691"/>
      <c r="K12" s="1691"/>
      <c r="L12" s="1691"/>
      <c r="M12" s="1691"/>
      <c r="N12" s="1691"/>
      <c r="O12" s="1691"/>
      <c r="P12" s="1691"/>
      <c r="Q12" s="1691"/>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244"/>
    </row>
    <row r="13" spans="1:45" ht="15" customHeight="1" x14ac:dyDescent="0.25">
      <c r="A13" s="1489"/>
      <c r="B13" s="1683" t="s">
        <v>2060</v>
      </c>
      <c r="C13" s="1683"/>
      <c r="D13" s="267"/>
      <c r="E13" s="1678"/>
      <c r="F13" s="98"/>
      <c r="G13" s="1691"/>
      <c r="H13" s="1691"/>
      <c r="I13" s="1691"/>
      <c r="J13" s="1691"/>
      <c r="K13" s="1691"/>
      <c r="L13" s="1691"/>
      <c r="M13" s="1691"/>
      <c r="N13" s="1691"/>
      <c r="O13" s="1691"/>
      <c r="P13" s="1691"/>
      <c r="Q13" s="1691"/>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244"/>
    </row>
    <row r="14" spans="1:45" ht="15" customHeight="1" x14ac:dyDescent="0.25">
      <c r="A14" s="1489"/>
      <c r="B14" s="325" t="s">
        <v>2066</v>
      </c>
      <c r="C14" s="1695"/>
      <c r="D14" s="415" t="str">
        <f>IF(ISNUMBER(D9), IF(SUM(D10:D13)&lt;=D9, "Pass", "Fail"), "")</f>
        <v/>
      </c>
      <c r="E14" s="1696"/>
      <c r="F14" s="1696"/>
      <c r="G14" s="1691"/>
      <c r="H14" s="1691"/>
      <c r="I14" s="1691"/>
      <c r="J14" s="1691"/>
      <c r="K14" s="1691"/>
      <c r="L14" s="1691"/>
      <c r="M14" s="1691"/>
      <c r="N14" s="1691"/>
      <c r="O14" s="1691"/>
      <c r="P14" s="1691"/>
      <c r="Q14" s="1691"/>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244"/>
    </row>
    <row r="15" spans="1:45" ht="15" customHeight="1" x14ac:dyDescent="0.25">
      <c r="A15" s="1489"/>
      <c r="B15" s="423" t="s">
        <v>2061</v>
      </c>
      <c r="C15" s="1692"/>
      <c r="D15" s="429"/>
      <c r="E15" s="1334"/>
      <c r="F15" s="1176"/>
      <c r="G15" s="1691"/>
      <c r="H15" s="1691"/>
      <c r="I15" s="1691"/>
      <c r="J15" s="1691"/>
      <c r="K15" s="1691"/>
      <c r="L15" s="1691"/>
      <c r="M15" s="1691"/>
      <c r="N15" s="1691"/>
      <c r="O15" s="1691"/>
      <c r="P15" s="1691"/>
      <c r="Q15" s="1691"/>
      <c r="R15" s="330"/>
      <c r="S15" s="330"/>
      <c r="T15" s="330"/>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244"/>
    </row>
    <row r="16" spans="1:45" ht="15" customHeight="1" x14ac:dyDescent="0.25">
      <c r="A16" s="1489"/>
      <c r="B16" s="1683" t="s">
        <v>1818</v>
      </c>
      <c r="C16" s="1683"/>
      <c r="D16" s="267"/>
      <c r="E16" s="1678"/>
      <c r="F16" s="98"/>
      <c r="G16" s="1691"/>
      <c r="H16" s="1691"/>
      <c r="I16" s="1691"/>
      <c r="J16" s="1691"/>
      <c r="K16" s="1691"/>
      <c r="L16" s="1691"/>
      <c r="M16" s="1691"/>
      <c r="N16" s="1691"/>
      <c r="O16" s="1691"/>
      <c r="P16" s="1691"/>
      <c r="Q16" s="1691"/>
      <c r="R16" s="330"/>
      <c r="S16" s="330"/>
      <c r="T16" s="330"/>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244"/>
    </row>
    <row r="17" spans="1:45" ht="15" customHeight="1" x14ac:dyDescent="0.25">
      <c r="A17" s="1489"/>
      <c r="B17" s="1683" t="s">
        <v>478</v>
      </c>
      <c r="C17" s="1683"/>
      <c r="D17" s="267"/>
      <c r="E17" s="1678"/>
      <c r="F17" s="98"/>
      <c r="G17" s="1691"/>
      <c r="H17" s="1691"/>
      <c r="I17" s="1691"/>
      <c r="J17" s="1691"/>
      <c r="K17" s="1691"/>
      <c r="L17" s="1691"/>
      <c r="M17" s="1691"/>
      <c r="N17" s="1691"/>
      <c r="O17" s="1691"/>
      <c r="P17" s="1691"/>
      <c r="Q17" s="1691"/>
      <c r="R17" s="330"/>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244"/>
    </row>
    <row r="18" spans="1:45" ht="15" customHeight="1" x14ac:dyDescent="0.25">
      <c r="A18" s="1489"/>
      <c r="B18" s="1683" t="s">
        <v>1820</v>
      </c>
      <c r="C18" s="1683"/>
      <c r="D18" s="267"/>
      <c r="E18" s="1678"/>
      <c r="F18" s="98"/>
      <c r="G18" s="1691"/>
      <c r="H18" s="1691"/>
      <c r="I18" s="1691"/>
      <c r="J18" s="1691"/>
      <c r="K18" s="1691"/>
      <c r="L18" s="1691"/>
      <c r="M18" s="1691"/>
      <c r="N18" s="1691"/>
      <c r="O18" s="1691"/>
      <c r="P18" s="1691"/>
      <c r="Q18" s="1691"/>
      <c r="R18" s="330"/>
      <c r="S18" s="330"/>
      <c r="T18" s="330"/>
      <c r="U18" s="330"/>
      <c r="V18" s="330"/>
      <c r="W18" s="330"/>
      <c r="X18" s="330"/>
      <c r="Y18" s="330"/>
      <c r="Z18" s="330"/>
      <c r="AA18" s="330"/>
      <c r="AB18" s="330"/>
      <c r="AC18" s="330"/>
      <c r="AD18" s="330"/>
      <c r="AE18" s="330"/>
      <c r="AF18" s="330"/>
      <c r="AG18" s="330"/>
      <c r="AH18" s="330"/>
      <c r="AI18" s="330"/>
      <c r="AJ18" s="330"/>
      <c r="AK18" s="330"/>
      <c r="AL18" s="330"/>
      <c r="AM18" s="330"/>
      <c r="AN18" s="330"/>
      <c r="AO18" s="330"/>
      <c r="AP18" s="330"/>
      <c r="AQ18" s="330"/>
      <c r="AR18" s="330"/>
      <c r="AS18" s="244"/>
    </row>
    <row r="19" spans="1:45" ht="15" customHeight="1" x14ac:dyDescent="0.25">
      <c r="A19" s="1489"/>
      <c r="B19" s="1683" t="s">
        <v>2060</v>
      </c>
      <c r="C19" s="1683"/>
      <c r="D19" s="267"/>
      <c r="E19" s="1678"/>
      <c r="F19" s="98"/>
      <c r="G19" s="1691"/>
      <c r="H19" s="1691"/>
      <c r="I19" s="1691"/>
      <c r="J19" s="1691"/>
      <c r="K19" s="1691"/>
      <c r="L19" s="1691"/>
      <c r="M19" s="1691"/>
      <c r="N19" s="1691"/>
      <c r="O19" s="1691"/>
      <c r="P19" s="1691"/>
      <c r="Q19" s="1691"/>
      <c r="R19" s="330"/>
      <c r="S19" s="330"/>
      <c r="T19" s="330"/>
      <c r="U19" s="330"/>
      <c r="V19" s="330"/>
      <c r="W19" s="330"/>
      <c r="X19" s="330"/>
      <c r="Y19" s="330"/>
      <c r="Z19" s="330"/>
      <c r="AA19" s="330"/>
      <c r="AB19" s="330"/>
      <c r="AC19" s="330"/>
      <c r="AD19" s="330"/>
      <c r="AE19" s="330"/>
      <c r="AF19" s="330"/>
      <c r="AG19" s="330"/>
      <c r="AH19" s="330"/>
      <c r="AI19" s="330"/>
      <c r="AJ19" s="330"/>
      <c r="AK19" s="330"/>
      <c r="AL19" s="330"/>
      <c r="AM19" s="330"/>
      <c r="AN19" s="330"/>
      <c r="AO19" s="330"/>
      <c r="AP19" s="330"/>
      <c r="AQ19" s="330"/>
      <c r="AR19" s="330"/>
      <c r="AS19" s="244"/>
    </row>
    <row r="20" spans="1:45" ht="15" customHeight="1" x14ac:dyDescent="0.25">
      <c r="A20" s="1489"/>
      <c r="B20" s="325" t="s">
        <v>2066</v>
      </c>
      <c r="C20" s="1682"/>
      <c r="D20" s="320" t="str">
        <f>IF(ISNUMBER(D15), IF(SUM(D16:D19)&lt;=D15, "Pass", "Fail"), "")</f>
        <v/>
      </c>
      <c r="E20" s="1089"/>
      <c r="F20" s="1089"/>
      <c r="G20" s="1691"/>
      <c r="H20" s="1691"/>
      <c r="I20" s="1691"/>
      <c r="J20" s="1691"/>
      <c r="K20" s="1691"/>
      <c r="L20" s="1691"/>
      <c r="M20" s="1691"/>
      <c r="N20" s="1691"/>
      <c r="O20" s="1691"/>
      <c r="P20" s="1691"/>
      <c r="Q20" s="1691"/>
      <c r="R20" s="330"/>
      <c r="S20" s="330"/>
      <c r="T20" s="330"/>
      <c r="U20" s="330"/>
      <c r="V20" s="330"/>
      <c r="W20" s="330"/>
      <c r="X20" s="330"/>
      <c r="Y20" s="330"/>
      <c r="Z20" s="330"/>
      <c r="AA20" s="330"/>
      <c r="AB20" s="330"/>
      <c r="AC20" s="330"/>
      <c r="AD20" s="330"/>
      <c r="AE20" s="330"/>
      <c r="AF20" s="330"/>
      <c r="AG20" s="330"/>
      <c r="AH20" s="330"/>
      <c r="AI20" s="330"/>
      <c r="AJ20" s="330"/>
      <c r="AK20" s="330"/>
      <c r="AL20" s="330"/>
      <c r="AM20" s="330"/>
      <c r="AN20" s="330"/>
      <c r="AO20" s="330"/>
      <c r="AP20" s="330"/>
      <c r="AQ20" s="330"/>
      <c r="AR20" s="330"/>
      <c r="AS20" s="244"/>
    </row>
    <row r="21" spans="1:45" ht="15" customHeight="1" x14ac:dyDescent="0.25">
      <c r="A21" s="1489"/>
      <c r="B21" s="1697" t="s">
        <v>2062</v>
      </c>
      <c r="C21" s="801"/>
      <c r="D21" s="421"/>
      <c r="E21" s="1698"/>
      <c r="F21" s="107"/>
      <c r="G21" s="1691"/>
      <c r="H21" s="1691"/>
      <c r="I21" s="1691"/>
      <c r="J21" s="1691"/>
      <c r="K21" s="1691"/>
      <c r="L21" s="1691"/>
      <c r="M21" s="1691"/>
      <c r="N21" s="1691"/>
      <c r="O21" s="1691"/>
      <c r="P21" s="1691"/>
      <c r="Q21" s="1691"/>
      <c r="R21" s="330"/>
      <c r="S21" s="330"/>
      <c r="T21" s="330"/>
      <c r="U21" s="330"/>
      <c r="V21" s="330"/>
      <c r="W21" s="330"/>
      <c r="X21" s="330"/>
      <c r="Y21" s="330"/>
      <c r="Z21" s="330"/>
      <c r="AA21" s="330"/>
      <c r="AB21" s="330"/>
      <c r="AC21" s="330"/>
      <c r="AD21" s="330"/>
      <c r="AE21" s="330"/>
      <c r="AF21" s="330"/>
      <c r="AG21" s="330"/>
      <c r="AH21" s="330"/>
      <c r="AI21" s="330"/>
      <c r="AJ21" s="330"/>
      <c r="AK21" s="330"/>
      <c r="AL21" s="330"/>
      <c r="AM21" s="330"/>
      <c r="AN21" s="330"/>
      <c r="AO21" s="330"/>
      <c r="AP21" s="330"/>
      <c r="AQ21" s="330"/>
      <c r="AR21" s="330"/>
      <c r="AS21" s="244"/>
    </row>
    <row r="22" spans="1:45" ht="15" customHeight="1" x14ac:dyDescent="0.25">
      <c r="A22" s="1489"/>
      <c r="B22" s="116" t="s">
        <v>2063</v>
      </c>
      <c r="C22" s="1683"/>
      <c r="D22" s="267"/>
      <c r="E22" s="1678"/>
      <c r="F22" s="98"/>
      <c r="G22" s="1691"/>
      <c r="H22" s="1691"/>
      <c r="I22" s="1691"/>
      <c r="J22" s="1691"/>
      <c r="K22" s="1691"/>
      <c r="L22" s="1691"/>
      <c r="M22" s="1691"/>
      <c r="N22" s="1691"/>
      <c r="O22" s="1691"/>
      <c r="P22" s="1691"/>
      <c r="Q22" s="1691"/>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244"/>
    </row>
    <row r="23" spans="1:45" ht="15" customHeight="1" x14ac:dyDescent="0.25">
      <c r="A23" s="1489"/>
      <c r="B23" s="1694" t="s">
        <v>2064</v>
      </c>
      <c r="C23" s="1683"/>
      <c r="D23" s="267"/>
      <c r="E23" s="1678"/>
      <c r="F23" s="98"/>
      <c r="G23" s="1691"/>
      <c r="H23" s="1691"/>
      <c r="I23" s="1691"/>
      <c r="J23" s="1691"/>
      <c r="K23" s="1691"/>
      <c r="L23" s="1691"/>
      <c r="M23" s="1691"/>
      <c r="N23" s="1691"/>
      <c r="O23" s="1691"/>
      <c r="P23" s="1691"/>
      <c r="Q23" s="1691"/>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244"/>
    </row>
    <row r="24" spans="1:45" ht="15" customHeight="1" x14ac:dyDescent="0.25">
      <c r="A24" s="1489"/>
      <c r="B24" s="1694" t="s">
        <v>478</v>
      </c>
      <c r="C24" s="1683"/>
      <c r="D24" s="267"/>
      <c r="E24" s="1678"/>
      <c r="F24" s="98"/>
      <c r="G24" s="1691"/>
      <c r="H24" s="1691"/>
      <c r="I24" s="1691"/>
      <c r="J24" s="1691"/>
      <c r="K24" s="1691"/>
      <c r="L24" s="1691"/>
      <c r="M24" s="1691"/>
      <c r="N24" s="1691"/>
      <c r="O24" s="1691"/>
      <c r="P24" s="1691"/>
      <c r="Q24" s="1691"/>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244"/>
    </row>
    <row r="25" spans="1:45" ht="15" customHeight="1" x14ac:dyDescent="0.25">
      <c r="A25" s="1489"/>
      <c r="B25" s="1701" t="s">
        <v>2066</v>
      </c>
      <c r="C25" s="1683"/>
      <c r="D25" s="415" t="str">
        <f>IF(ISNUMBER(D22), IF(SUM(D23:D24)&lt;=D22, "Pass", "Fail"), "")</f>
        <v/>
      </c>
      <c r="E25" s="1220"/>
      <c r="F25" s="1220"/>
      <c r="G25" s="1691"/>
      <c r="H25" s="1691"/>
      <c r="I25" s="1691"/>
      <c r="J25" s="1691"/>
      <c r="K25" s="1691"/>
      <c r="L25" s="1691"/>
      <c r="M25" s="1691"/>
      <c r="N25" s="1691"/>
      <c r="O25" s="1691"/>
      <c r="P25" s="1691"/>
      <c r="Q25" s="1691"/>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244"/>
    </row>
    <row r="26" spans="1:45" ht="15" customHeight="1" x14ac:dyDescent="0.25">
      <c r="A26" s="1489"/>
      <c r="B26" s="116" t="s">
        <v>2065</v>
      </c>
      <c r="C26" s="1683"/>
      <c r="D26" s="267"/>
      <c r="E26" s="1678"/>
      <c r="F26" s="98"/>
      <c r="G26" s="1691"/>
      <c r="H26" s="1691"/>
      <c r="I26" s="1691"/>
      <c r="J26" s="1691"/>
      <c r="K26" s="1691"/>
      <c r="L26" s="1691"/>
      <c r="M26" s="1691"/>
      <c r="N26" s="1691"/>
      <c r="O26" s="1691"/>
      <c r="P26" s="1691"/>
      <c r="Q26" s="1691"/>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244"/>
    </row>
    <row r="27" spans="1:45" ht="15" customHeight="1" x14ac:dyDescent="0.25">
      <c r="A27" s="1489"/>
      <c r="B27" s="1694" t="s">
        <v>2064</v>
      </c>
      <c r="C27" s="1683"/>
      <c r="D27" s="267"/>
      <c r="E27" s="1678"/>
      <c r="F27" s="98"/>
      <c r="G27" s="1691"/>
      <c r="H27" s="1691"/>
      <c r="I27" s="1691"/>
      <c r="J27" s="1691"/>
      <c r="K27" s="1691"/>
      <c r="L27" s="1691"/>
      <c r="M27" s="1691"/>
      <c r="N27" s="1691"/>
      <c r="O27" s="1691"/>
      <c r="P27" s="1691"/>
      <c r="Q27" s="1691"/>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244"/>
    </row>
    <row r="28" spans="1:45" ht="15" customHeight="1" x14ac:dyDescent="0.25">
      <c r="A28" s="1489"/>
      <c r="B28" s="1694" t="s">
        <v>478</v>
      </c>
      <c r="C28" s="1683"/>
      <c r="D28" s="267"/>
      <c r="E28" s="1678"/>
      <c r="F28" s="98"/>
      <c r="G28" s="1691"/>
      <c r="H28" s="1691"/>
      <c r="I28" s="1691"/>
      <c r="J28" s="1691"/>
      <c r="K28" s="1691"/>
      <c r="L28" s="1691"/>
      <c r="M28" s="1691"/>
      <c r="N28" s="1691"/>
      <c r="O28" s="1691"/>
      <c r="P28" s="1691"/>
      <c r="Q28" s="1691"/>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244"/>
    </row>
    <row r="29" spans="1:45" ht="15" customHeight="1" x14ac:dyDescent="0.25">
      <c r="A29" s="1489"/>
      <c r="B29" s="1701" t="s">
        <v>2066</v>
      </c>
      <c r="C29" s="1683"/>
      <c r="D29" s="415" t="str">
        <f>IF(ISNUMBER(D26), IF(SUM(D27:D28)&lt;=D26, "Pass", "Fail"), "")</f>
        <v/>
      </c>
      <c r="E29" s="1220"/>
      <c r="F29" s="1220"/>
      <c r="G29" s="1691"/>
      <c r="H29" s="1691"/>
      <c r="I29" s="1691"/>
      <c r="J29" s="1691"/>
      <c r="K29" s="1691"/>
      <c r="L29" s="1691"/>
      <c r="M29" s="1691"/>
      <c r="N29" s="1691"/>
      <c r="O29" s="1691"/>
      <c r="P29" s="1691"/>
      <c r="Q29" s="1691"/>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244"/>
    </row>
    <row r="30" spans="1:45" ht="15" customHeight="1" x14ac:dyDescent="0.25">
      <c r="A30" s="1489"/>
      <c r="B30" s="325" t="s">
        <v>2066</v>
      </c>
      <c r="C30" s="1682"/>
      <c r="D30" s="415" t="str">
        <f>IF(ISNUMBER(D21), IF(SUM(D22, D26)&lt;=D21, "Pass", "Fail"), "")</f>
        <v/>
      </c>
      <c r="E30" s="1089"/>
      <c r="F30" s="1089"/>
      <c r="G30" s="1691"/>
      <c r="H30" s="1691"/>
      <c r="I30" s="1691"/>
      <c r="J30" s="1691"/>
      <c r="K30" s="1691"/>
      <c r="L30" s="1691"/>
      <c r="M30" s="1691"/>
      <c r="N30" s="1691"/>
      <c r="O30" s="1691"/>
      <c r="P30" s="1691"/>
      <c r="Q30" s="1691"/>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244"/>
    </row>
    <row r="31" spans="1:45" ht="15" customHeight="1" x14ac:dyDescent="0.25">
      <c r="A31" s="1489"/>
      <c r="B31" s="657" t="s">
        <v>2058</v>
      </c>
      <c r="C31" s="1699"/>
      <c r="D31" s="1702"/>
      <c r="E31" s="1700"/>
      <c r="F31" s="1700"/>
      <c r="G31" s="1691"/>
      <c r="H31" s="1691"/>
      <c r="I31" s="1691"/>
      <c r="J31" s="1691"/>
      <c r="K31" s="1691"/>
      <c r="L31" s="1691"/>
      <c r="M31" s="1691"/>
      <c r="N31" s="1691"/>
      <c r="O31" s="1691"/>
      <c r="P31" s="1691"/>
      <c r="Q31" s="1691"/>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244"/>
    </row>
    <row r="32" spans="1:45" ht="45" customHeight="1" x14ac:dyDescent="0.25">
      <c r="A32" s="1851" t="s">
        <v>2068</v>
      </c>
      <c r="B32" s="159"/>
      <c r="C32" s="2"/>
      <c r="D32" s="2"/>
      <c r="E32" s="2"/>
      <c r="F32" s="2"/>
      <c r="G32" s="2"/>
      <c r="H32" s="2"/>
      <c r="I32" s="2"/>
      <c r="J32" s="2"/>
      <c r="K32" s="2"/>
      <c r="L32" s="2"/>
      <c r="M32" s="2"/>
      <c r="N32" s="2"/>
      <c r="O32" s="2"/>
      <c r="P32" s="2"/>
      <c r="Q32" s="2"/>
      <c r="R32" s="2"/>
      <c r="S32" s="2"/>
      <c r="T32" s="2"/>
      <c r="U32" s="2"/>
      <c r="V32" s="2"/>
      <c r="W32" s="2"/>
      <c r="X32"/>
      <c r="Y32"/>
      <c r="Z32"/>
      <c r="AA32"/>
      <c r="AB32"/>
      <c r="AC32"/>
      <c r="AD32"/>
      <c r="AE32"/>
      <c r="AF32"/>
      <c r="AG32"/>
      <c r="AH32"/>
      <c r="AI32"/>
      <c r="AJ32"/>
      <c r="AK32"/>
      <c r="AL32"/>
      <c r="AM32"/>
      <c r="AN32"/>
      <c r="AO32"/>
      <c r="AP32"/>
      <c r="AQ32"/>
      <c r="AR32"/>
      <c r="AS32"/>
    </row>
    <row r="33" spans="1:45" ht="30" customHeight="1" x14ac:dyDescent="0.25">
      <c r="A33" s="1489"/>
      <c r="B33" s="1" t="s">
        <v>2069</v>
      </c>
      <c r="C33" s="1130" t="s">
        <v>2070</v>
      </c>
      <c r="D33" s="1131" t="s">
        <v>2071</v>
      </c>
      <c r="E33" s="1686"/>
      <c r="F33" s="1049"/>
      <c r="G33" s="1049"/>
      <c r="H33" s="1049"/>
      <c r="I33" s="1049"/>
      <c r="J33" s="1049"/>
      <c r="K33" s="1049"/>
      <c r="L33" s="1049"/>
      <c r="M33" s="1049"/>
      <c r="N33" s="1049"/>
      <c r="O33" s="1049"/>
      <c r="P33" s="1049"/>
      <c r="Q33" s="1049"/>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244"/>
    </row>
    <row r="34" spans="1:45" ht="15" customHeight="1" x14ac:dyDescent="0.25">
      <c r="A34" s="1489"/>
      <c r="B34" s="1708"/>
      <c r="C34" s="1721"/>
      <c r="D34" s="1176"/>
      <c r="E34" s="1686"/>
      <c r="F34" s="1049"/>
      <c r="G34" s="1049"/>
      <c r="H34" s="1049"/>
      <c r="I34" s="1049"/>
      <c r="J34" s="1049"/>
      <c r="K34" s="1049"/>
      <c r="L34" s="1049"/>
      <c r="M34" s="1049"/>
      <c r="N34" s="1049"/>
      <c r="O34" s="1049"/>
      <c r="P34" s="1049"/>
      <c r="Q34" s="1049"/>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244"/>
    </row>
    <row r="35" spans="1:45" ht="15" customHeight="1" x14ac:dyDescent="0.25">
      <c r="A35" s="1489"/>
      <c r="B35" s="1709"/>
      <c r="C35" s="1722"/>
      <c r="D35" s="98"/>
      <c r="E35" s="1686"/>
      <c r="F35" s="1049"/>
      <c r="G35" s="1049"/>
      <c r="H35" s="1049"/>
      <c r="I35" s="1049"/>
      <c r="J35" s="1049"/>
      <c r="K35" s="1049"/>
      <c r="L35" s="1049"/>
      <c r="M35" s="1049"/>
      <c r="N35" s="1049"/>
      <c r="O35" s="1049"/>
      <c r="P35" s="1049"/>
      <c r="Q35" s="1049"/>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244"/>
    </row>
    <row r="36" spans="1:45" ht="15" customHeight="1" x14ac:dyDescent="0.25">
      <c r="A36" s="1489"/>
      <c r="B36" s="1709"/>
      <c r="C36" s="1722"/>
      <c r="D36" s="98"/>
      <c r="E36" s="1686"/>
      <c r="F36" s="1049"/>
      <c r="G36" s="1049"/>
      <c r="H36" s="1049"/>
      <c r="I36" s="1049"/>
      <c r="J36" s="1049"/>
      <c r="K36" s="1049"/>
      <c r="L36" s="1049"/>
      <c r="M36" s="1049"/>
      <c r="N36" s="1049"/>
      <c r="O36" s="1049"/>
      <c r="P36" s="1049"/>
      <c r="Q36" s="1049"/>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244"/>
    </row>
    <row r="37" spans="1:45" ht="15" customHeight="1" x14ac:dyDescent="0.25">
      <c r="A37" s="1489"/>
      <c r="B37" s="1709"/>
      <c r="C37" s="1722"/>
      <c r="D37" s="98"/>
      <c r="E37" s="1686"/>
      <c r="F37" s="1049"/>
      <c r="G37" s="1049"/>
      <c r="H37" s="1049"/>
      <c r="I37" s="1049"/>
      <c r="J37" s="1049"/>
      <c r="K37" s="1049"/>
      <c r="L37" s="1049"/>
      <c r="M37" s="1049"/>
      <c r="N37" s="1049"/>
      <c r="O37" s="1049"/>
      <c r="P37" s="1049"/>
      <c r="Q37" s="1049"/>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244"/>
    </row>
    <row r="38" spans="1:45" ht="15" customHeight="1" x14ac:dyDescent="0.25">
      <c r="A38" s="1489"/>
      <c r="B38" s="1710"/>
      <c r="C38" s="1723"/>
      <c r="D38" s="154"/>
      <c r="E38" s="1686"/>
      <c r="F38" s="1049"/>
      <c r="G38" s="1049"/>
      <c r="H38" s="1049"/>
      <c r="I38" s="1049"/>
      <c r="J38" s="1049"/>
      <c r="K38" s="1049"/>
      <c r="L38" s="1049"/>
      <c r="M38" s="1049"/>
      <c r="N38" s="1049"/>
      <c r="O38" s="1049"/>
      <c r="P38" s="1049"/>
      <c r="Q38" s="1049"/>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244"/>
    </row>
    <row r="39" spans="1:45" ht="45" customHeight="1" x14ac:dyDescent="0.25">
      <c r="A39" s="1851" t="s">
        <v>2072</v>
      </c>
      <c r="B39" s="159"/>
      <c r="C39" s="2"/>
      <c r="D39" s="2"/>
      <c r="E39" s="2"/>
      <c r="F39" s="2"/>
      <c r="G39" s="2"/>
      <c r="H39" s="2"/>
      <c r="I39" s="2"/>
      <c r="J39" s="2"/>
      <c r="K39" s="2"/>
      <c r="L39" s="2"/>
      <c r="M39" s="2"/>
      <c r="N39" s="2"/>
      <c r="O39" s="2"/>
      <c r="P39" s="2"/>
      <c r="Q39" s="2"/>
      <c r="R39" s="2"/>
      <c r="S39" s="2"/>
      <c r="T39" s="2"/>
      <c r="U39" s="2"/>
      <c r="V39" s="2"/>
      <c r="W39" s="2"/>
      <c r="X39"/>
      <c r="Y39"/>
      <c r="Z39"/>
      <c r="AA39"/>
      <c r="AB39"/>
      <c r="AC39"/>
      <c r="AD39"/>
      <c r="AE39"/>
      <c r="AF39"/>
      <c r="AG39"/>
      <c r="AH39"/>
      <c r="AI39"/>
      <c r="AJ39"/>
      <c r="AK39"/>
      <c r="AL39"/>
      <c r="AM39"/>
      <c r="AN39"/>
      <c r="AO39"/>
      <c r="AP39"/>
      <c r="AQ39"/>
      <c r="AR39"/>
      <c r="AS39"/>
    </row>
    <row r="40" spans="1:45" ht="30" customHeight="1" x14ac:dyDescent="0.25">
      <c r="A40" s="1489"/>
      <c r="B40" s="1" t="s">
        <v>2069</v>
      </c>
      <c r="C40" s="1130" t="s">
        <v>2070</v>
      </c>
      <c r="D40" s="1131" t="s">
        <v>2071</v>
      </c>
      <c r="E40" s="1686"/>
      <c r="F40" s="1049"/>
      <c r="G40" s="1049"/>
      <c r="H40" s="1049"/>
      <c r="I40" s="1049"/>
      <c r="J40" s="1049"/>
      <c r="K40" s="1049"/>
      <c r="L40" s="1049"/>
      <c r="M40" s="1049"/>
      <c r="N40" s="1049"/>
      <c r="O40" s="1049"/>
      <c r="P40" s="1049"/>
      <c r="Q40" s="1049"/>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244"/>
    </row>
    <row r="41" spans="1:45" ht="15" customHeight="1" x14ac:dyDescent="0.25">
      <c r="A41" s="1489"/>
      <c r="B41" s="1708"/>
      <c r="C41" s="1721"/>
      <c r="D41" s="1176"/>
      <c r="E41" s="1686"/>
      <c r="F41" s="1049"/>
      <c r="G41" s="1049"/>
      <c r="H41" s="1049"/>
      <c r="I41" s="1049"/>
      <c r="J41" s="1049"/>
      <c r="K41" s="1049"/>
      <c r="L41" s="1049"/>
      <c r="M41" s="1049"/>
      <c r="N41" s="1049"/>
      <c r="O41" s="1049"/>
      <c r="P41" s="1049"/>
      <c r="Q41" s="1049"/>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244"/>
    </row>
    <row r="42" spans="1:45" ht="15" customHeight="1" x14ac:dyDescent="0.25">
      <c r="A42" s="1489"/>
      <c r="B42" s="1709"/>
      <c r="C42" s="1722"/>
      <c r="D42" s="98"/>
      <c r="E42" s="1686"/>
      <c r="F42" s="1049"/>
      <c r="G42" s="1049"/>
      <c r="H42" s="1049"/>
      <c r="I42" s="1049"/>
      <c r="J42" s="1049"/>
      <c r="K42" s="1049"/>
      <c r="L42" s="1049"/>
      <c r="M42" s="1049"/>
      <c r="N42" s="1049"/>
      <c r="O42" s="1049"/>
      <c r="P42" s="1049"/>
      <c r="Q42" s="1049"/>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244"/>
    </row>
    <row r="43" spans="1:45" ht="15" customHeight="1" x14ac:dyDescent="0.25">
      <c r="A43" s="1489"/>
      <c r="B43" s="1709"/>
      <c r="C43" s="1722"/>
      <c r="D43" s="98"/>
      <c r="E43" s="1686"/>
      <c r="F43" s="1049"/>
      <c r="G43" s="1049"/>
      <c r="H43" s="1049"/>
      <c r="I43" s="1049"/>
      <c r="J43" s="1049"/>
      <c r="K43" s="1049"/>
      <c r="L43" s="1049"/>
      <c r="M43" s="1049"/>
      <c r="N43" s="1049"/>
      <c r="O43" s="1049"/>
      <c r="P43" s="1049"/>
      <c r="Q43" s="1049"/>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244"/>
    </row>
    <row r="44" spans="1:45" ht="15" customHeight="1" x14ac:dyDescent="0.25">
      <c r="A44" s="1489"/>
      <c r="B44" s="1709"/>
      <c r="C44" s="1722"/>
      <c r="D44" s="98"/>
      <c r="E44" s="1686"/>
      <c r="F44" s="1049"/>
      <c r="G44" s="1049"/>
      <c r="H44" s="1049"/>
      <c r="I44" s="1049"/>
      <c r="J44" s="1049"/>
      <c r="K44" s="1049"/>
      <c r="L44" s="1049"/>
      <c r="M44" s="1049"/>
      <c r="N44" s="1049"/>
      <c r="O44" s="1049"/>
      <c r="P44" s="1049"/>
      <c r="Q44" s="1049"/>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244"/>
    </row>
    <row r="45" spans="1:45" ht="15" customHeight="1" x14ac:dyDescent="0.25">
      <c r="A45" s="1489"/>
      <c r="B45" s="1710"/>
      <c r="C45" s="1723"/>
      <c r="D45" s="154"/>
      <c r="E45" s="1686"/>
      <c r="F45" s="1049"/>
      <c r="G45" s="1049"/>
      <c r="H45" s="1049"/>
      <c r="I45" s="1049"/>
      <c r="J45" s="1049"/>
      <c r="K45" s="1049"/>
      <c r="L45" s="1049"/>
      <c r="M45" s="1049"/>
      <c r="N45" s="1049"/>
      <c r="O45" s="1049"/>
      <c r="P45" s="1049"/>
      <c r="Q45" s="1049"/>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244"/>
    </row>
    <row r="46" spans="1:45" ht="45" customHeight="1" x14ac:dyDescent="0.25">
      <c r="A46" s="1851" t="s">
        <v>2073</v>
      </c>
      <c r="B46" s="159"/>
      <c r="C46" s="2"/>
      <c r="D46" s="2"/>
      <c r="E46" s="2"/>
      <c r="F46" s="2"/>
      <c r="G46" s="2"/>
      <c r="H46" s="2"/>
      <c r="I46" s="2"/>
      <c r="J46" s="2"/>
      <c r="K46" s="2"/>
      <c r="L46" s="2"/>
      <c r="M46" s="2"/>
      <c r="N46" s="2"/>
      <c r="O46" s="2"/>
      <c r="P46" s="2"/>
      <c r="Q46" s="2"/>
      <c r="R46" s="2"/>
      <c r="S46" s="2"/>
      <c r="T46" s="2"/>
      <c r="U46" s="2"/>
      <c r="V46" s="2"/>
      <c r="W46" s="2"/>
      <c r="X46"/>
      <c r="Y46"/>
      <c r="Z46"/>
      <c r="AA46"/>
      <c r="AB46"/>
      <c r="AC46"/>
      <c r="AD46"/>
      <c r="AE46"/>
      <c r="AF46"/>
      <c r="AG46"/>
      <c r="AH46"/>
      <c r="AI46"/>
      <c r="AJ46"/>
      <c r="AK46"/>
      <c r="AL46"/>
      <c r="AM46"/>
      <c r="AN46"/>
      <c r="AO46"/>
      <c r="AP46"/>
      <c r="AQ46"/>
      <c r="AR46"/>
      <c r="AS46"/>
    </row>
    <row r="47" spans="1:45" ht="30" customHeight="1" x14ac:dyDescent="0.25">
      <c r="A47" s="1489"/>
      <c r="B47" s="1" t="s">
        <v>2069</v>
      </c>
      <c r="C47" s="1130" t="s">
        <v>2070</v>
      </c>
      <c r="D47" s="1131" t="s">
        <v>2071</v>
      </c>
      <c r="E47" s="1686"/>
      <c r="F47" s="1049"/>
      <c r="G47" s="1049"/>
      <c r="H47" s="1049"/>
      <c r="I47" s="1049"/>
      <c r="J47" s="1049"/>
      <c r="K47" s="1049"/>
      <c r="L47" s="1049"/>
      <c r="M47" s="1049"/>
      <c r="N47" s="1049"/>
      <c r="O47" s="1049"/>
      <c r="P47" s="1049"/>
      <c r="Q47" s="1049"/>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244"/>
    </row>
    <row r="48" spans="1:45" ht="15" customHeight="1" x14ac:dyDescent="0.25">
      <c r="A48" s="1489"/>
      <c r="B48" s="1708"/>
      <c r="C48" s="1721"/>
      <c r="D48" s="1176"/>
      <c r="E48" s="1686"/>
      <c r="F48" s="1049"/>
      <c r="G48" s="1049"/>
      <c r="H48" s="1049"/>
      <c r="I48" s="1049"/>
      <c r="J48" s="1049"/>
      <c r="K48" s="1049"/>
      <c r="L48" s="1049"/>
      <c r="M48" s="1049"/>
      <c r="N48" s="1049"/>
      <c r="O48" s="1049"/>
      <c r="P48" s="1049"/>
      <c r="Q48" s="1049"/>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244"/>
    </row>
    <row r="49" spans="1:45" ht="15" customHeight="1" x14ac:dyDescent="0.25">
      <c r="A49" s="1489"/>
      <c r="B49" s="1709"/>
      <c r="C49" s="1722"/>
      <c r="D49" s="98"/>
      <c r="E49" s="1686"/>
      <c r="F49" s="1049"/>
      <c r="G49" s="1049"/>
      <c r="H49" s="1049"/>
      <c r="I49" s="1049"/>
      <c r="J49" s="1049"/>
      <c r="K49" s="1049"/>
      <c r="L49" s="1049"/>
      <c r="M49" s="1049"/>
      <c r="N49" s="1049"/>
      <c r="O49" s="1049"/>
      <c r="P49" s="1049"/>
      <c r="Q49" s="1049"/>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244"/>
    </row>
    <row r="50" spans="1:45" ht="15" customHeight="1" x14ac:dyDescent="0.25">
      <c r="A50" s="1489"/>
      <c r="B50" s="1709"/>
      <c r="C50" s="1722"/>
      <c r="D50" s="98"/>
      <c r="E50" s="1686"/>
      <c r="F50" s="1049"/>
      <c r="G50" s="1049"/>
      <c r="H50" s="1049"/>
      <c r="I50" s="1049"/>
      <c r="J50" s="1049"/>
      <c r="K50" s="1049"/>
      <c r="L50" s="1049"/>
      <c r="M50" s="1049"/>
      <c r="N50" s="1049"/>
      <c r="O50" s="1049"/>
      <c r="P50" s="1049"/>
      <c r="Q50" s="1049"/>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244"/>
    </row>
    <row r="51" spans="1:45" ht="15" customHeight="1" x14ac:dyDescent="0.25">
      <c r="A51" s="1489"/>
      <c r="B51" s="1709"/>
      <c r="C51" s="1722"/>
      <c r="D51" s="98"/>
      <c r="E51" s="1686"/>
      <c r="F51" s="1049"/>
      <c r="G51" s="1049"/>
      <c r="H51" s="1049"/>
      <c r="I51" s="1049"/>
      <c r="J51" s="1049"/>
      <c r="K51" s="1049"/>
      <c r="L51" s="1049"/>
      <c r="M51" s="1049"/>
      <c r="N51" s="1049"/>
      <c r="O51" s="1049"/>
      <c r="P51" s="1049"/>
      <c r="Q51" s="1049"/>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244"/>
    </row>
    <row r="52" spans="1:45" ht="15" customHeight="1" x14ac:dyDescent="0.25">
      <c r="A52" s="1489"/>
      <c r="B52" s="1710"/>
      <c r="C52" s="1723"/>
      <c r="D52" s="154"/>
      <c r="E52" s="1686"/>
      <c r="F52" s="1049"/>
      <c r="G52" s="1049"/>
      <c r="H52" s="1049"/>
      <c r="I52" s="1049"/>
      <c r="J52" s="1049"/>
      <c r="K52" s="1049"/>
      <c r="L52" s="1049"/>
      <c r="M52" s="1049"/>
      <c r="N52" s="1049"/>
      <c r="O52" s="1049"/>
      <c r="P52" s="1049"/>
      <c r="Q52" s="1049"/>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244"/>
    </row>
    <row r="53" spans="1:45" s="1525" customFormat="1" ht="15" customHeight="1" x14ac:dyDescent="0.25">
      <c r="A53" s="1838"/>
      <c r="B53" s="1332"/>
      <c r="C53" s="1332"/>
      <c r="D53" s="1332"/>
      <c r="E53" s="1332"/>
      <c r="F53" s="1004"/>
      <c r="G53" s="1004"/>
      <c r="H53" s="1004"/>
      <c r="I53" s="1004"/>
      <c r="J53" s="1004"/>
      <c r="K53" s="1004"/>
      <c r="L53" s="1004"/>
      <c r="M53" s="1004"/>
      <c r="N53" s="1004"/>
      <c r="O53" s="1004"/>
      <c r="P53" s="1004"/>
      <c r="Q53" s="1004"/>
      <c r="R53" s="1086"/>
      <c r="S53" s="1086"/>
      <c r="T53" s="1086"/>
      <c r="U53" s="1086"/>
      <c r="V53" s="1086"/>
      <c r="W53" s="1086"/>
      <c r="X53" s="1086"/>
      <c r="Y53" s="1086"/>
      <c r="Z53" s="1086"/>
      <c r="AA53" s="1086"/>
      <c r="AB53" s="1086"/>
      <c r="AC53" s="1086"/>
      <c r="AD53" s="1086"/>
      <c r="AE53" s="1086"/>
      <c r="AF53" s="1086"/>
      <c r="AG53" s="1086"/>
      <c r="AH53" s="1086"/>
      <c r="AI53" s="1086"/>
      <c r="AJ53" s="1086"/>
      <c r="AK53" s="1086"/>
      <c r="AL53" s="1086"/>
      <c r="AM53" s="1086"/>
      <c r="AN53" s="1086"/>
      <c r="AO53" s="1086"/>
      <c r="AP53" s="1086"/>
      <c r="AQ53" s="1086"/>
      <c r="AR53" s="1086"/>
      <c r="AS53" s="779"/>
    </row>
    <row r="54" spans="1:45" ht="45" customHeight="1" x14ac:dyDescent="0.35">
      <c r="A54" s="1831" t="s">
        <v>2074</v>
      </c>
      <c r="B54" s="1711"/>
      <c r="C54" s="1711"/>
      <c r="D54" s="1711"/>
      <c r="E54" s="1711"/>
      <c r="F54" s="1711"/>
      <c r="G54" s="1711"/>
      <c r="H54" s="1711"/>
      <c r="I54" s="1711"/>
      <c r="J54" s="1711"/>
      <c r="K54" s="1711"/>
      <c r="L54" s="1711"/>
      <c r="M54" s="1711"/>
      <c r="N54" s="1711"/>
      <c r="O54" s="1711"/>
      <c r="P54" s="1711"/>
      <c r="Q54" s="1711"/>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817"/>
    </row>
    <row r="55" spans="1:45" ht="15" customHeight="1" x14ac:dyDescent="0.25">
      <c r="A55" s="1489"/>
      <c r="B55" s="2853" t="s">
        <v>1535</v>
      </c>
      <c r="C55" s="2853"/>
      <c r="D55" s="2853"/>
      <c r="E55" s="2530" t="s">
        <v>2075</v>
      </c>
      <c r="F55" s="2530"/>
      <c r="G55" s="2530"/>
      <c r="H55" s="2531"/>
      <c r="I55" s="2863" t="s">
        <v>1540</v>
      </c>
      <c r="J55" s="2530"/>
      <c r="K55" s="2530"/>
      <c r="L55" s="1691"/>
      <c r="M55" s="1691"/>
      <c r="N55" s="1691"/>
      <c r="O55" s="1691"/>
      <c r="P55" s="1691"/>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58"/>
      <c r="AS55" s="1620"/>
    </row>
    <row r="56" spans="1:45" ht="45" customHeight="1" x14ac:dyDescent="0.25">
      <c r="A56" s="1489"/>
      <c r="B56" s="2854"/>
      <c r="C56" s="2854"/>
      <c r="D56" s="2854"/>
      <c r="E56" s="1613" t="s">
        <v>1536</v>
      </c>
      <c r="F56" s="1724" t="s">
        <v>2076</v>
      </c>
      <c r="G56" s="1724" t="s">
        <v>2077</v>
      </c>
      <c r="H56" s="1724" t="s">
        <v>2078</v>
      </c>
      <c r="I56" s="1687" t="s">
        <v>1537</v>
      </c>
      <c r="J56" s="1725" t="s">
        <v>1538</v>
      </c>
      <c r="K56" s="1688" t="s">
        <v>2079</v>
      </c>
      <c r="L56" s="1691"/>
      <c r="M56" s="1691"/>
      <c r="N56" s="1691"/>
      <c r="O56" s="1691"/>
      <c r="P56" s="1691"/>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58"/>
      <c r="AS56" s="1620"/>
    </row>
    <row r="57" spans="1:45" ht="15" customHeight="1" x14ac:dyDescent="0.25">
      <c r="A57" s="1489"/>
      <c r="B57" s="1776" t="s">
        <v>96</v>
      </c>
      <c r="C57" s="1776"/>
      <c r="D57" s="1777"/>
      <c r="E57" s="1780"/>
      <c r="F57" s="1781"/>
      <c r="G57" s="1782">
        <f>SUM(G58:G62)</f>
        <v>0</v>
      </c>
      <c r="H57" s="1782">
        <f>SUM(H58:H62)</f>
        <v>0</v>
      </c>
      <c r="I57" s="1782">
        <f>SUM(I58:I62)</f>
        <v>0</v>
      </c>
      <c r="J57" s="1782">
        <f>SUM(J58:J62)</f>
        <v>0</v>
      </c>
      <c r="K57" s="1783"/>
      <c r="L57" s="1691"/>
      <c r="M57" s="1767"/>
      <c r="N57" s="1691"/>
      <c r="O57" s="1691"/>
      <c r="P57" s="1691"/>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58"/>
      <c r="AS57" s="1620"/>
    </row>
    <row r="58" spans="1:45" ht="15" customHeight="1" x14ac:dyDescent="0.25">
      <c r="A58" s="1489"/>
      <c r="B58" s="423" t="s">
        <v>2117</v>
      </c>
      <c r="C58" s="1533"/>
      <c r="D58" s="1778"/>
      <c r="E58" s="1784"/>
      <c r="F58" s="1334"/>
      <c r="G58" s="1176"/>
      <c r="H58" s="1176"/>
      <c r="I58" s="1798"/>
      <c r="J58" s="1799"/>
      <c r="K58" s="1785"/>
      <c r="L58" s="1691"/>
      <c r="M58" s="1793"/>
      <c r="N58" s="1691"/>
      <c r="O58" s="1691"/>
      <c r="P58" s="1691"/>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58"/>
      <c r="AS58" s="1620"/>
    </row>
    <row r="59" spans="1:45" ht="15" customHeight="1" x14ac:dyDescent="0.25">
      <c r="A59" s="1489"/>
      <c r="B59" s="111" t="s">
        <v>2047</v>
      </c>
      <c r="C59" s="802"/>
      <c r="D59" s="146"/>
      <c r="E59" s="1703"/>
      <c r="F59" s="1678"/>
      <c r="G59" s="98"/>
      <c r="H59" s="98"/>
      <c r="I59" s="1800"/>
      <c r="J59" s="1796"/>
      <c r="K59" s="1705"/>
      <c r="L59" s="1691"/>
      <c r="M59" s="1691"/>
      <c r="N59" s="1691"/>
      <c r="O59" s="1691"/>
      <c r="P59" s="1691"/>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58"/>
      <c r="AS59" s="1620"/>
    </row>
    <row r="60" spans="1:45" ht="15" customHeight="1" x14ac:dyDescent="0.25">
      <c r="A60" s="1489"/>
      <c r="B60" s="111" t="s">
        <v>2048</v>
      </c>
      <c r="C60" s="802"/>
      <c r="D60" s="146"/>
      <c r="E60" s="1703"/>
      <c r="F60" s="1794"/>
      <c r="G60" s="1796"/>
      <c r="H60" s="1796"/>
      <c r="I60" s="1333"/>
      <c r="J60" s="98"/>
      <c r="K60" s="1705"/>
      <c r="L60" s="1691"/>
      <c r="M60" s="1691"/>
      <c r="N60" s="1691"/>
      <c r="O60" s="1691"/>
      <c r="P60" s="1691"/>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58"/>
      <c r="AS60" s="1620"/>
    </row>
    <row r="61" spans="1:45" ht="15" customHeight="1" x14ac:dyDescent="0.25">
      <c r="A61" s="1489"/>
      <c r="B61" s="111" t="s">
        <v>2049</v>
      </c>
      <c r="C61" s="802"/>
      <c r="D61" s="146"/>
      <c r="E61" s="1703"/>
      <c r="F61" s="1794"/>
      <c r="G61" s="1796"/>
      <c r="H61" s="1796"/>
      <c r="I61" s="1333"/>
      <c r="J61" s="98"/>
      <c r="K61" s="1705"/>
      <c r="L61" s="1691"/>
      <c r="M61" s="1691"/>
      <c r="N61" s="1691"/>
      <c r="O61" s="1691"/>
      <c r="P61" s="1691"/>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58"/>
      <c r="AS61" s="1620"/>
    </row>
    <row r="62" spans="1:45" ht="15" customHeight="1" x14ac:dyDescent="0.25">
      <c r="A62" s="1489"/>
      <c r="B62" s="112" t="s">
        <v>211</v>
      </c>
      <c r="C62" s="1768"/>
      <c r="D62" s="1779"/>
      <c r="E62" s="1704"/>
      <c r="F62" s="1795"/>
      <c r="G62" s="1797"/>
      <c r="H62" s="1797"/>
      <c r="I62" s="1335"/>
      <c r="J62" s="154"/>
      <c r="K62" s="1706"/>
      <c r="L62" s="1691"/>
      <c r="M62" s="1691"/>
      <c r="N62" s="1691"/>
      <c r="O62" s="1691"/>
      <c r="P62" s="1691"/>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58"/>
      <c r="AS62" s="1620"/>
    </row>
    <row r="63" spans="1:45" s="1525" customFormat="1" ht="15" customHeight="1" x14ac:dyDescent="0.25">
      <c r="A63" s="1838"/>
      <c r="B63" s="1332"/>
      <c r="C63" s="1332"/>
      <c r="D63" s="1332"/>
      <c r="E63" s="1528"/>
      <c r="F63" s="1690"/>
      <c r="G63" s="1690"/>
      <c r="H63" s="1690"/>
      <c r="I63" s="1690"/>
      <c r="J63" s="1690"/>
      <c r="K63" s="1690"/>
      <c r="L63" s="1690"/>
      <c r="M63" s="1690"/>
      <c r="N63" s="1690"/>
      <c r="O63" s="1690"/>
      <c r="P63" s="1690"/>
      <c r="Q63" s="1690"/>
      <c r="R63" s="1086"/>
      <c r="S63" s="1086"/>
      <c r="T63" s="1086"/>
      <c r="U63" s="1086"/>
      <c r="V63" s="1086"/>
      <c r="W63" s="1086"/>
      <c r="X63" s="1086"/>
      <c r="Y63" s="1086"/>
      <c r="Z63" s="1086"/>
      <c r="AA63" s="1086"/>
      <c r="AB63" s="1086"/>
      <c r="AC63" s="1086"/>
      <c r="AD63" s="1086"/>
      <c r="AE63" s="1086"/>
      <c r="AF63" s="1086"/>
      <c r="AG63" s="1086"/>
      <c r="AH63" s="1086"/>
      <c r="AI63" s="1086"/>
      <c r="AJ63" s="1086"/>
      <c r="AK63" s="1086"/>
      <c r="AL63" s="1086"/>
      <c r="AM63" s="1086"/>
      <c r="AN63" s="1086"/>
      <c r="AO63" s="1086"/>
      <c r="AP63" s="1086"/>
      <c r="AQ63" s="1086"/>
      <c r="AR63" s="1086"/>
      <c r="AS63" s="779"/>
    </row>
    <row r="64" spans="1:45" ht="45" customHeight="1" x14ac:dyDescent="0.35">
      <c r="A64" s="1831" t="s">
        <v>2080</v>
      </c>
      <c r="B64" s="1711"/>
      <c r="C64" s="1711"/>
      <c r="D64" s="1711"/>
      <c r="E64" s="1711"/>
      <c r="F64" s="1711"/>
      <c r="G64" s="1711"/>
      <c r="H64" s="1711"/>
      <c r="I64" s="1711"/>
      <c r="J64" s="1711"/>
      <c r="K64" s="1711"/>
      <c r="L64" s="1711"/>
      <c r="M64" s="1711"/>
      <c r="N64" s="1711"/>
      <c r="O64" s="1711"/>
      <c r="P64" s="1711"/>
      <c r="Q64" s="1711"/>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892"/>
    </row>
    <row r="65" spans="1:45" ht="15" customHeight="1" x14ac:dyDescent="0.25">
      <c r="A65" s="1489"/>
      <c r="B65" s="1531" t="s">
        <v>2102</v>
      </c>
      <c r="C65" s="1707"/>
      <c r="D65" s="1686"/>
      <c r="E65" s="1771"/>
      <c r="F65" s="1049"/>
      <c r="G65" s="1049"/>
      <c r="H65" s="1049"/>
      <c r="I65" s="1049"/>
      <c r="J65" s="1049"/>
      <c r="K65" s="1049"/>
      <c r="L65" s="1049"/>
      <c r="M65" s="1049"/>
      <c r="N65" s="1049"/>
      <c r="O65" s="1049"/>
      <c r="P65" s="1049"/>
      <c r="Q65" s="1765"/>
      <c r="R65" s="330"/>
      <c r="S65" s="330"/>
      <c r="T65" s="330"/>
      <c r="U65" s="330"/>
      <c r="V65" s="330"/>
      <c r="W65" s="330"/>
      <c r="X65" s="330"/>
      <c r="Y65" s="330"/>
      <c r="Z65" s="330"/>
      <c r="AA65" s="1765"/>
      <c r="AB65" s="1765"/>
      <c r="AC65" s="330"/>
      <c r="AD65" s="330"/>
      <c r="AE65" s="330"/>
      <c r="AF65" s="330"/>
      <c r="AG65" s="330"/>
      <c r="AH65" s="1765"/>
      <c r="AI65" s="330"/>
      <c r="AJ65" s="330"/>
      <c r="AK65" s="330"/>
      <c r="AL65" s="330"/>
      <c r="AM65" s="330"/>
      <c r="AN65" s="330"/>
      <c r="AO65" s="330"/>
      <c r="AP65" s="330"/>
      <c r="AQ65" s="330"/>
      <c r="AR65" s="330"/>
      <c r="AS65" s="244"/>
    </row>
    <row r="66" spans="1:45" ht="30" customHeight="1" x14ac:dyDescent="0.25">
      <c r="A66" s="1489"/>
      <c r="B66" s="800" t="s">
        <v>2100</v>
      </c>
      <c r="C66" s="1770"/>
      <c r="D66" s="1686"/>
      <c r="E66" s="1686"/>
      <c r="F66" s="1049"/>
      <c r="G66" s="1049"/>
      <c r="H66" s="1049"/>
      <c r="I66" s="1049"/>
      <c r="J66" s="1049"/>
      <c r="K66" s="1049"/>
      <c r="L66" s="1049"/>
      <c r="M66" s="1049"/>
      <c r="N66" s="1049"/>
      <c r="O66" s="1049"/>
      <c r="P66" s="1049"/>
      <c r="Q66" s="1765"/>
      <c r="R66" s="330"/>
      <c r="S66" s="330"/>
      <c r="T66" s="330"/>
      <c r="U66" s="330"/>
      <c r="V66" s="330"/>
      <c r="W66" s="330"/>
      <c r="X66" s="330"/>
      <c r="Y66" s="330"/>
      <c r="Z66" s="330"/>
      <c r="AA66" s="330"/>
      <c r="AB66" s="1765"/>
      <c r="AC66" s="330"/>
      <c r="AD66" s="330"/>
      <c r="AE66" s="330"/>
      <c r="AF66" s="330"/>
      <c r="AG66" s="330"/>
      <c r="AH66" s="1765"/>
      <c r="AI66" s="330"/>
      <c r="AJ66" s="330"/>
      <c r="AK66" s="330"/>
      <c r="AL66" s="330"/>
      <c r="AM66" s="330"/>
      <c r="AN66" s="330"/>
      <c r="AO66" s="330"/>
      <c r="AP66" s="330"/>
      <c r="AQ66" s="330"/>
      <c r="AR66" s="330"/>
      <c r="AS66" s="244"/>
    </row>
    <row r="67" spans="1:45" ht="45" customHeight="1" x14ac:dyDescent="0.25">
      <c r="A67" s="1489"/>
      <c r="B67" s="1768" t="s">
        <v>2101</v>
      </c>
      <c r="C67" s="1769"/>
      <c r="D67" s="1686"/>
      <c r="E67" s="1686"/>
      <c r="F67" s="1049"/>
      <c r="G67" s="1049"/>
      <c r="H67" s="1049"/>
      <c r="I67" s="1049"/>
      <c r="J67" s="1049"/>
      <c r="K67" s="1049"/>
      <c r="L67" s="1049"/>
      <c r="M67" s="1049"/>
      <c r="N67" s="1049"/>
      <c r="O67" s="1049"/>
      <c r="P67" s="1049"/>
      <c r="Q67" s="1049"/>
      <c r="R67" s="330"/>
      <c r="S67" s="330"/>
      <c r="T67" s="330"/>
      <c r="U67" s="330"/>
      <c r="V67" s="330"/>
      <c r="W67" s="330"/>
      <c r="X67" s="330"/>
      <c r="Y67" s="330"/>
      <c r="Z67" s="330"/>
      <c r="AA67" s="330"/>
      <c r="AB67" s="330"/>
      <c r="AC67" s="330"/>
      <c r="AD67" s="330"/>
      <c r="AE67" s="330"/>
      <c r="AF67" s="330"/>
      <c r="AG67" s="330"/>
      <c r="AH67" s="330"/>
      <c r="AI67" s="330"/>
      <c r="AJ67" s="330"/>
      <c r="AK67" s="330"/>
      <c r="AL67" s="330"/>
      <c r="AM67" s="330"/>
      <c r="AN67" s="330"/>
      <c r="AO67" s="330"/>
      <c r="AP67" s="330"/>
      <c r="AQ67" s="330"/>
      <c r="AR67" s="330"/>
      <c r="AS67" s="244"/>
    </row>
    <row r="68" spans="1:45" ht="15" customHeight="1" x14ac:dyDescent="0.25">
      <c r="A68" s="1489"/>
      <c r="B68" s="1686"/>
      <c r="C68" s="1686"/>
      <c r="D68" s="1686"/>
      <c r="E68" s="1686"/>
      <c r="F68" s="1049"/>
      <c r="G68" s="1049"/>
      <c r="H68" s="1049"/>
      <c r="I68" s="1049"/>
      <c r="J68" s="1049"/>
      <c r="K68" s="1049"/>
      <c r="L68" s="1049"/>
      <c r="M68" s="1049"/>
      <c r="N68" s="1049"/>
      <c r="O68" s="1049"/>
      <c r="P68" s="1049"/>
      <c r="Q68" s="1049"/>
      <c r="R68" s="330"/>
      <c r="S68" s="330"/>
      <c r="T68" s="330"/>
      <c r="U68" s="330"/>
      <c r="V68" s="330"/>
      <c r="W68" s="330"/>
      <c r="X68" s="330"/>
      <c r="Y68" s="330"/>
      <c r="Z68" s="330"/>
      <c r="AA68" s="330"/>
      <c r="AB68" s="330"/>
      <c r="AC68" s="330"/>
      <c r="AD68" s="330"/>
      <c r="AE68" s="330"/>
      <c r="AF68" s="330"/>
      <c r="AG68" s="330"/>
      <c r="AH68" s="330"/>
      <c r="AI68" s="330"/>
      <c r="AJ68" s="330"/>
      <c r="AK68" s="330"/>
      <c r="AL68" s="330"/>
      <c r="AM68" s="330"/>
      <c r="AN68" s="330"/>
      <c r="AO68" s="330"/>
      <c r="AP68" s="330"/>
      <c r="AQ68" s="330"/>
      <c r="AR68" s="330"/>
      <c r="AS68" s="244"/>
    </row>
    <row r="69" spans="1:45" ht="30" customHeight="1" x14ac:dyDescent="0.25">
      <c r="A69" s="1791"/>
      <c r="B69" s="2655" t="s">
        <v>2014</v>
      </c>
      <c r="C69" s="2520"/>
      <c r="D69" s="2520" t="s">
        <v>1816</v>
      </c>
      <c r="E69" s="2521"/>
      <c r="F69" s="2858" t="s">
        <v>1535</v>
      </c>
      <c r="G69" s="2859"/>
      <c r="H69" s="2860" t="s">
        <v>1578</v>
      </c>
      <c r="I69" s="2861"/>
      <c r="J69" s="2861"/>
      <c r="K69" s="2861"/>
      <c r="L69" s="2861"/>
      <c r="M69" s="2861"/>
      <c r="N69" s="2861"/>
      <c r="O69" s="2861"/>
      <c r="P69" s="2861"/>
      <c r="Q69" s="2862"/>
      <c r="R69" s="2855" t="s">
        <v>1648</v>
      </c>
      <c r="S69" s="2856"/>
      <c r="T69" s="2856"/>
      <c r="U69" s="2856"/>
      <c r="V69" s="2856"/>
      <c r="W69" s="2856"/>
      <c r="X69" s="2856"/>
      <c r="Y69" s="2856"/>
      <c r="Z69" s="2856"/>
      <c r="AA69" s="2856"/>
      <c r="AB69" s="2857"/>
      <c r="AC69" s="2860" t="s">
        <v>1650</v>
      </c>
      <c r="AD69" s="2861"/>
      <c r="AE69" s="2861"/>
      <c r="AF69" s="2862"/>
      <c r="AG69" s="1766" t="s">
        <v>1652</v>
      </c>
      <c r="AH69" s="2888" t="s">
        <v>1828</v>
      </c>
      <c r="AI69" s="2889"/>
      <c r="AJ69" s="2831" t="s">
        <v>1653</v>
      </c>
      <c r="AK69" s="2832"/>
      <c r="AL69" s="2858" t="s">
        <v>1541</v>
      </c>
      <c r="AM69" s="2865"/>
      <c r="AN69" s="2865"/>
      <c r="AO69" s="2865"/>
      <c r="AP69" s="2859"/>
      <c r="AQ69" s="2855" t="s">
        <v>2099</v>
      </c>
      <c r="AR69" s="2864"/>
      <c r="AS69" s="282"/>
    </row>
    <row r="70" spans="1:45" ht="15" customHeight="1" x14ac:dyDescent="0.25">
      <c r="A70" s="1791"/>
      <c r="B70" s="2655" t="s">
        <v>2015</v>
      </c>
      <c r="C70" s="2520" t="s">
        <v>2016</v>
      </c>
      <c r="D70" s="2520" t="s">
        <v>1816</v>
      </c>
      <c r="E70" s="2521" t="s">
        <v>2017</v>
      </c>
      <c r="F70" s="2841" t="s">
        <v>1535</v>
      </c>
      <c r="G70" s="2844" t="s">
        <v>1536</v>
      </c>
      <c r="H70" s="2847" t="s">
        <v>1531</v>
      </c>
      <c r="I70" s="2848" t="s">
        <v>1654</v>
      </c>
      <c r="J70" s="2848"/>
      <c r="K70" s="2848"/>
      <c r="L70" s="2840" t="s">
        <v>1532</v>
      </c>
      <c r="M70" s="2840" t="s">
        <v>1533</v>
      </c>
      <c r="N70" s="2840" t="s">
        <v>1534</v>
      </c>
      <c r="O70" s="2834" t="s">
        <v>1658</v>
      </c>
      <c r="P70" s="2835" t="s">
        <v>1530</v>
      </c>
      <c r="Q70" s="2836" t="s">
        <v>2103</v>
      </c>
      <c r="R70" s="2851" t="s">
        <v>472</v>
      </c>
      <c r="S70" s="2615"/>
      <c r="T70" s="2615"/>
      <c r="U70" s="2615"/>
      <c r="V70" s="2617"/>
      <c r="W70" s="2849" t="s">
        <v>2081</v>
      </c>
      <c r="X70" s="2615" t="s">
        <v>35</v>
      </c>
      <c r="Y70" s="2615"/>
      <c r="Z70" s="2615"/>
      <c r="AA70" s="2615"/>
      <c r="AB70" s="2837" t="s">
        <v>1539</v>
      </c>
      <c r="AC70" s="2883" t="s">
        <v>1538</v>
      </c>
      <c r="AD70" s="2873"/>
      <c r="AE70" s="2872" t="s">
        <v>35</v>
      </c>
      <c r="AF70" s="2837" t="s">
        <v>1651</v>
      </c>
      <c r="AG70" s="2885" t="s">
        <v>35</v>
      </c>
      <c r="AH70" s="2890" t="s">
        <v>1830</v>
      </c>
      <c r="AI70" s="2885" t="s">
        <v>1829</v>
      </c>
      <c r="AJ70" s="2877" t="s">
        <v>1657</v>
      </c>
      <c r="AK70" s="2880" t="s">
        <v>1653</v>
      </c>
      <c r="AL70" s="2871" t="s">
        <v>1542</v>
      </c>
      <c r="AM70" s="2872" t="s">
        <v>1548</v>
      </c>
      <c r="AN70" s="2873"/>
      <c r="AO70" s="2872" t="s">
        <v>1547</v>
      </c>
      <c r="AP70" s="2875"/>
      <c r="AQ70" s="2866" t="s">
        <v>1538</v>
      </c>
      <c r="AR70" s="2616"/>
      <c r="AS70" s="282"/>
    </row>
    <row r="71" spans="1:45" ht="52.5" customHeight="1" x14ac:dyDescent="0.35">
      <c r="A71" s="1852"/>
      <c r="B71" s="2655"/>
      <c r="C71" s="2520"/>
      <c r="D71" s="2520"/>
      <c r="E71" s="2521"/>
      <c r="F71" s="2842"/>
      <c r="G71" s="2845"/>
      <c r="H71" s="2847"/>
      <c r="I71" s="2834" t="s">
        <v>1655</v>
      </c>
      <c r="J71" s="2834" t="s">
        <v>1656</v>
      </c>
      <c r="K71" s="2834" t="s">
        <v>1827</v>
      </c>
      <c r="L71" s="2840"/>
      <c r="M71" s="2840"/>
      <c r="N71" s="2840"/>
      <c r="O71" s="2834"/>
      <c r="P71" s="2835"/>
      <c r="Q71" s="2836"/>
      <c r="R71" s="2851" t="s">
        <v>1518</v>
      </c>
      <c r="S71" s="2615"/>
      <c r="T71" s="2617"/>
      <c r="U71" s="2849" t="s">
        <v>544</v>
      </c>
      <c r="V71" s="2554" t="s">
        <v>1519</v>
      </c>
      <c r="W71" s="2852"/>
      <c r="X71" s="2849" t="s">
        <v>545</v>
      </c>
      <c r="Y71" s="2849" t="s">
        <v>544</v>
      </c>
      <c r="Z71" s="2554" t="s">
        <v>580</v>
      </c>
      <c r="AA71" s="2554" t="s">
        <v>96</v>
      </c>
      <c r="AB71" s="2838"/>
      <c r="AC71" s="2884"/>
      <c r="AD71" s="2874"/>
      <c r="AE71" s="2869"/>
      <c r="AF71" s="2838"/>
      <c r="AG71" s="2886"/>
      <c r="AH71" s="2891"/>
      <c r="AI71" s="2886"/>
      <c r="AJ71" s="2878"/>
      <c r="AK71" s="2881"/>
      <c r="AL71" s="2867"/>
      <c r="AM71" s="2870"/>
      <c r="AN71" s="2874"/>
      <c r="AO71" s="2870"/>
      <c r="AP71" s="2876"/>
      <c r="AQ71" s="2867" t="s">
        <v>2082</v>
      </c>
      <c r="AR71" s="2869" t="s">
        <v>2083</v>
      </c>
      <c r="AS71" s="591"/>
    </row>
    <row r="72" spans="1:45" ht="57" customHeight="1" x14ac:dyDescent="0.25">
      <c r="A72" s="1853"/>
      <c r="B72" s="2655"/>
      <c r="C72" s="2520"/>
      <c r="D72" s="2520"/>
      <c r="E72" s="2521"/>
      <c r="F72" s="2843"/>
      <c r="G72" s="2846"/>
      <c r="H72" s="2847"/>
      <c r="I72" s="2834"/>
      <c r="J72" s="2834"/>
      <c r="K72" s="2834"/>
      <c r="L72" s="2840"/>
      <c r="M72" s="2840"/>
      <c r="N72" s="2840"/>
      <c r="O72" s="2834"/>
      <c r="P72" s="2835"/>
      <c r="Q72" s="2836"/>
      <c r="R72" s="1392" t="s">
        <v>1528</v>
      </c>
      <c r="S72" s="1393" t="s">
        <v>1529</v>
      </c>
      <c r="T72" s="1393" t="s">
        <v>1649</v>
      </c>
      <c r="U72" s="2850"/>
      <c r="V72" s="2555"/>
      <c r="W72" s="2850"/>
      <c r="X72" s="2850"/>
      <c r="Y72" s="2850"/>
      <c r="Z72" s="2555"/>
      <c r="AA72" s="2555"/>
      <c r="AB72" s="2839"/>
      <c r="AC72" s="1392" t="s">
        <v>1528</v>
      </c>
      <c r="AD72" s="1393" t="s">
        <v>1529</v>
      </c>
      <c r="AE72" s="2870"/>
      <c r="AF72" s="2839"/>
      <c r="AG72" s="2887"/>
      <c r="AH72" s="2892"/>
      <c r="AI72" s="2886"/>
      <c r="AJ72" s="2879"/>
      <c r="AK72" s="2882"/>
      <c r="AL72" s="2868"/>
      <c r="AM72" s="1393" t="s">
        <v>1543</v>
      </c>
      <c r="AN72" s="1393" t="s">
        <v>1544</v>
      </c>
      <c r="AO72" s="1393" t="s">
        <v>1545</v>
      </c>
      <c r="AP72" s="1394" t="s">
        <v>1546</v>
      </c>
      <c r="AQ72" s="2868"/>
      <c r="AR72" s="2870"/>
      <c r="AS72" s="1157"/>
    </row>
    <row r="73" spans="1:45" ht="15" customHeight="1" x14ac:dyDescent="0.25">
      <c r="A73" s="1489"/>
      <c r="B73" s="1713" t="s">
        <v>96</v>
      </c>
      <c r="C73" s="1714"/>
      <c r="D73" s="1726"/>
      <c r="E73" s="1726"/>
      <c r="F73" s="1727"/>
      <c r="G73" s="1728"/>
      <c r="H73" s="1727"/>
      <c r="I73" s="1729"/>
      <c r="J73" s="1729"/>
      <c r="K73" s="1730"/>
      <c r="L73" s="1730"/>
      <c r="M73" s="1730"/>
      <c r="N73" s="1730"/>
      <c r="O73" s="1730"/>
      <c r="P73" s="1730"/>
      <c r="Q73" s="1714"/>
      <c r="R73" s="1731">
        <f t="shared" ref="R73:AA73" si="0">SUM(R74:R1072)</f>
        <v>0</v>
      </c>
      <c r="S73" s="1732">
        <f t="shared" si="0"/>
        <v>0</v>
      </c>
      <c r="T73" s="1732">
        <f t="shared" si="0"/>
        <v>0</v>
      </c>
      <c r="U73" s="1732">
        <f t="shared" si="0"/>
        <v>0</v>
      </c>
      <c r="V73" s="1732">
        <f t="shared" si="0"/>
        <v>0</v>
      </c>
      <c r="W73" s="1732">
        <f t="shared" si="0"/>
        <v>0</v>
      </c>
      <c r="X73" s="1732">
        <f t="shared" si="0"/>
        <v>0</v>
      </c>
      <c r="Y73" s="1732">
        <f t="shared" si="0"/>
        <v>0</v>
      </c>
      <c r="Z73" s="1732">
        <f t="shared" si="0"/>
        <v>0</v>
      </c>
      <c r="AA73" s="1732">
        <f t="shared" si="0"/>
        <v>0</v>
      </c>
      <c r="AB73" s="1733"/>
      <c r="AC73" s="1731">
        <f>SUM(AC74:AC1072)</f>
        <v>0</v>
      </c>
      <c r="AD73" s="1732">
        <f>SUM(AD74:AD1072)</f>
        <v>0</v>
      </c>
      <c r="AE73" s="1732">
        <f>SUM(AE74:AE1072)</f>
        <v>0</v>
      </c>
      <c r="AF73" s="1733"/>
      <c r="AG73" s="1734">
        <f>SUM(AG74:AG1072)</f>
        <v>0</v>
      </c>
      <c r="AH73" s="1735"/>
      <c r="AI73" s="1736">
        <f>SUM(AI74:AI1072)</f>
        <v>0</v>
      </c>
      <c r="AJ73" s="1737">
        <f>SUM(AJ74:AJ1072)</f>
        <v>0</v>
      </c>
      <c r="AK73" s="1738" t="str">
        <f>IF(AND(ISNUMBER('General Info'!C68), 'General Info'!C68&gt;0), AJ73/'General Info'!$C$68, "")</f>
        <v/>
      </c>
      <c r="AL73" s="1735"/>
      <c r="AM73" s="1739"/>
      <c r="AN73" s="1739"/>
      <c r="AO73" s="1739"/>
      <c r="AP73" s="1733"/>
      <c r="AQ73" s="1731">
        <f>SUM(AQ74:AQ1072)</f>
        <v>0</v>
      </c>
      <c r="AR73" s="1732">
        <f>SUM(AR74:AR1072)</f>
        <v>0</v>
      </c>
      <c r="AS73" s="244"/>
    </row>
    <row r="74" spans="1:45" ht="15" customHeight="1" x14ac:dyDescent="0.25">
      <c r="A74" s="1489"/>
      <c r="B74" s="1708"/>
      <c r="C74" s="1715"/>
      <c r="D74" s="1855"/>
      <c r="E74" s="1715"/>
      <c r="F74" s="1744"/>
      <c r="G74" s="1858"/>
      <c r="H74" s="1864"/>
      <c r="I74" s="1334"/>
      <c r="J74" s="1334"/>
      <c r="K74" s="1334"/>
      <c r="L74" s="1334"/>
      <c r="M74" s="1334"/>
      <c r="N74" s="1334"/>
      <c r="O74" s="1334"/>
      <c r="P74" s="1334"/>
      <c r="Q74" s="1773"/>
      <c r="R74" s="1740"/>
      <c r="S74" s="1176"/>
      <c r="T74" s="1176"/>
      <c r="U74" s="1176"/>
      <c r="V74" s="1176"/>
      <c r="W74" s="334" t="str">
        <f t="shared" ref="W74:W138" si="1">IF(AND(ISNUMBER(T74), ISNUMBER(U74), ISNUMBER(V74)), SUM(T74, U74, V74), "")</f>
        <v/>
      </c>
      <c r="X74" s="1176"/>
      <c r="Y74" s="1176"/>
      <c r="Z74" s="1176"/>
      <c r="AA74" s="334" t="str">
        <f t="shared" ref="AA74:AA138" si="2">IF(AND(ISNUMBER(X74), ISNUMBER(Y74), ISNUMBER(Z74)), SUM(X74, Y74, Z74), "")</f>
        <v/>
      </c>
      <c r="AB74" s="1334"/>
      <c r="AC74" s="893"/>
      <c r="AD74" s="834"/>
      <c r="AE74" s="1176"/>
      <c r="AF74" s="1861"/>
      <c r="AG74" s="1741"/>
      <c r="AH74" s="1764"/>
      <c r="AI74" s="1742"/>
      <c r="AJ74" s="422"/>
      <c r="AK74" s="1743"/>
      <c r="AL74" s="1744"/>
      <c r="AM74" s="1745"/>
      <c r="AN74" s="1745"/>
      <c r="AO74" s="1745"/>
      <c r="AP74" s="1746"/>
      <c r="AQ74" s="893"/>
      <c r="AR74" s="1176"/>
      <c r="AS74" s="244"/>
    </row>
    <row r="75" spans="1:45" ht="15" customHeight="1" x14ac:dyDescent="0.25">
      <c r="A75" s="1489"/>
      <c r="B75" s="1709"/>
      <c r="C75" s="1716"/>
      <c r="D75" s="1856"/>
      <c r="E75" s="1716"/>
      <c r="F75" s="1751"/>
      <c r="G75" s="1859"/>
      <c r="H75" s="1865"/>
      <c r="I75" s="1678"/>
      <c r="J75" s="1678"/>
      <c r="K75" s="1678"/>
      <c r="L75" s="1678"/>
      <c r="M75" s="1678"/>
      <c r="N75" s="1678"/>
      <c r="O75" s="1678"/>
      <c r="P75" s="1678"/>
      <c r="Q75" s="1774"/>
      <c r="R75" s="1747"/>
      <c r="S75" s="98"/>
      <c r="T75" s="98"/>
      <c r="U75" s="98"/>
      <c r="V75" s="98"/>
      <c r="W75" s="334" t="str">
        <f t="shared" si="1"/>
        <v/>
      </c>
      <c r="X75" s="98"/>
      <c r="Y75" s="98"/>
      <c r="Z75" s="98"/>
      <c r="AA75" s="334" t="str">
        <f t="shared" si="2"/>
        <v/>
      </c>
      <c r="AB75" s="1678"/>
      <c r="AC75" s="1333"/>
      <c r="AD75" s="160"/>
      <c r="AE75" s="98"/>
      <c r="AF75" s="1862"/>
      <c r="AG75" s="1748"/>
      <c r="AH75" s="1764"/>
      <c r="AI75" s="1749"/>
      <c r="AJ75" s="388"/>
      <c r="AK75" s="1750"/>
      <c r="AL75" s="1751"/>
      <c r="AM75" s="1752"/>
      <c r="AN75" s="1752"/>
      <c r="AO75" s="1752"/>
      <c r="AP75" s="1753"/>
      <c r="AQ75" s="1333"/>
      <c r="AR75" s="98"/>
      <c r="AS75" s="244"/>
    </row>
    <row r="76" spans="1:45" ht="15" customHeight="1" x14ac:dyDescent="0.25">
      <c r="A76" s="1489"/>
      <c r="B76" s="1709"/>
      <c r="C76" s="1716"/>
      <c r="D76" s="1856"/>
      <c r="E76" s="1716"/>
      <c r="F76" s="1751"/>
      <c r="G76" s="1859"/>
      <c r="H76" s="1865"/>
      <c r="I76" s="1678"/>
      <c r="J76" s="1678"/>
      <c r="K76" s="1678"/>
      <c r="L76" s="1678"/>
      <c r="M76" s="1678"/>
      <c r="N76" s="1678"/>
      <c r="O76" s="1678"/>
      <c r="P76" s="1678"/>
      <c r="Q76" s="1774"/>
      <c r="R76" s="1747"/>
      <c r="S76" s="98"/>
      <c r="T76" s="98"/>
      <c r="U76" s="98"/>
      <c r="V76" s="98"/>
      <c r="W76" s="334" t="str">
        <f t="shared" si="1"/>
        <v/>
      </c>
      <c r="X76" s="98"/>
      <c r="Y76" s="98"/>
      <c r="Z76" s="98"/>
      <c r="AA76" s="334" t="str">
        <f t="shared" si="2"/>
        <v/>
      </c>
      <c r="AB76" s="1678"/>
      <c r="AC76" s="1333"/>
      <c r="AD76" s="160"/>
      <c r="AE76" s="98"/>
      <c r="AF76" s="1862"/>
      <c r="AG76" s="1748"/>
      <c r="AH76" s="1764"/>
      <c r="AI76" s="1749"/>
      <c r="AJ76" s="388"/>
      <c r="AK76" s="1750"/>
      <c r="AL76" s="1751"/>
      <c r="AM76" s="1752"/>
      <c r="AN76" s="1752"/>
      <c r="AO76" s="1752"/>
      <c r="AP76" s="1753"/>
      <c r="AQ76" s="1333"/>
      <c r="AR76" s="98"/>
      <c r="AS76" s="244"/>
    </row>
    <row r="77" spans="1:45" ht="15" customHeight="1" x14ac:dyDescent="0.25">
      <c r="A77" s="1489"/>
      <c r="B77" s="1709"/>
      <c r="C77" s="1716"/>
      <c r="D77" s="1856"/>
      <c r="E77" s="1716"/>
      <c r="F77" s="1751"/>
      <c r="G77" s="1859"/>
      <c r="H77" s="1865"/>
      <c r="I77" s="1678"/>
      <c r="J77" s="1678"/>
      <c r="K77" s="1678"/>
      <c r="L77" s="1678"/>
      <c r="M77" s="1678"/>
      <c r="N77" s="1678"/>
      <c r="O77" s="1678"/>
      <c r="P77" s="1678"/>
      <c r="Q77" s="1774"/>
      <c r="R77" s="1747"/>
      <c r="S77" s="98"/>
      <c r="T77" s="98"/>
      <c r="U77" s="98"/>
      <c r="V77" s="98"/>
      <c r="W77" s="334" t="str">
        <f t="shared" si="1"/>
        <v/>
      </c>
      <c r="X77" s="98"/>
      <c r="Y77" s="98"/>
      <c r="Z77" s="98"/>
      <c r="AA77" s="334" t="str">
        <f t="shared" si="2"/>
        <v/>
      </c>
      <c r="AB77" s="1678"/>
      <c r="AC77" s="1333"/>
      <c r="AD77" s="160"/>
      <c r="AE77" s="98"/>
      <c r="AF77" s="1862"/>
      <c r="AG77" s="1748"/>
      <c r="AH77" s="1764"/>
      <c r="AI77" s="1749"/>
      <c r="AJ77" s="388"/>
      <c r="AK77" s="1750"/>
      <c r="AL77" s="1751"/>
      <c r="AM77" s="1752"/>
      <c r="AN77" s="1752"/>
      <c r="AO77" s="1752"/>
      <c r="AP77" s="1753"/>
      <c r="AQ77" s="1333"/>
      <c r="AR77" s="98"/>
      <c r="AS77" s="244"/>
    </row>
    <row r="78" spans="1:45" ht="15" customHeight="1" x14ac:dyDescent="0.25">
      <c r="A78" s="1489"/>
      <c r="B78" s="1709"/>
      <c r="C78" s="1716"/>
      <c r="D78" s="1856"/>
      <c r="E78" s="1716"/>
      <c r="F78" s="1751"/>
      <c r="G78" s="1859"/>
      <c r="H78" s="1865"/>
      <c r="I78" s="1678"/>
      <c r="J78" s="1678"/>
      <c r="K78" s="1678"/>
      <c r="L78" s="1678"/>
      <c r="M78" s="1678"/>
      <c r="N78" s="1678"/>
      <c r="O78" s="1678"/>
      <c r="P78" s="1678"/>
      <c r="Q78" s="1774"/>
      <c r="R78" s="1747"/>
      <c r="S78" s="98"/>
      <c r="T78" s="98"/>
      <c r="U78" s="98"/>
      <c r="V78" s="98"/>
      <c r="W78" s="334" t="str">
        <f t="shared" si="1"/>
        <v/>
      </c>
      <c r="X78" s="98"/>
      <c r="Y78" s="98"/>
      <c r="Z78" s="98"/>
      <c r="AA78" s="334" t="str">
        <f t="shared" si="2"/>
        <v/>
      </c>
      <c r="AB78" s="1678"/>
      <c r="AC78" s="1333"/>
      <c r="AD78" s="160"/>
      <c r="AE78" s="98"/>
      <c r="AF78" s="1862"/>
      <c r="AG78" s="1748"/>
      <c r="AH78" s="1764"/>
      <c r="AI78" s="1749"/>
      <c r="AJ78" s="388"/>
      <c r="AK78" s="1750"/>
      <c r="AL78" s="1751"/>
      <c r="AM78" s="1752"/>
      <c r="AN78" s="1752"/>
      <c r="AO78" s="1752"/>
      <c r="AP78" s="1753"/>
      <c r="AQ78" s="1333"/>
      <c r="AR78" s="98"/>
      <c r="AS78" s="244"/>
    </row>
    <row r="79" spans="1:45" ht="15" customHeight="1" x14ac:dyDescent="0.25">
      <c r="A79" s="1489"/>
      <c r="B79" s="1709"/>
      <c r="C79" s="1716"/>
      <c r="D79" s="1856"/>
      <c r="E79" s="1716"/>
      <c r="F79" s="1751"/>
      <c r="G79" s="1859"/>
      <c r="H79" s="1865"/>
      <c r="I79" s="1678"/>
      <c r="J79" s="1678"/>
      <c r="K79" s="1678"/>
      <c r="L79" s="1678"/>
      <c r="M79" s="1678"/>
      <c r="N79" s="1678"/>
      <c r="O79" s="1678"/>
      <c r="P79" s="1678"/>
      <c r="Q79" s="1774"/>
      <c r="R79" s="1747"/>
      <c r="S79" s="98"/>
      <c r="T79" s="98"/>
      <c r="U79" s="98"/>
      <c r="V79" s="98"/>
      <c r="W79" s="334" t="str">
        <f t="shared" si="1"/>
        <v/>
      </c>
      <c r="X79" s="98"/>
      <c r="Y79" s="98"/>
      <c r="Z79" s="98"/>
      <c r="AA79" s="334" t="str">
        <f t="shared" si="2"/>
        <v/>
      </c>
      <c r="AB79" s="1678"/>
      <c r="AC79" s="1333"/>
      <c r="AD79" s="160"/>
      <c r="AE79" s="98"/>
      <c r="AF79" s="1862"/>
      <c r="AG79" s="1748"/>
      <c r="AH79" s="1764"/>
      <c r="AI79" s="1749"/>
      <c r="AJ79" s="388"/>
      <c r="AK79" s="1750"/>
      <c r="AL79" s="1751"/>
      <c r="AM79" s="1752"/>
      <c r="AN79" s="1752"/>
      <c r="AO79" s="1752"/>
      <c r="AP79" s="1753"/>
      <c r="AQ79" s="1333"/>
      <c r="AR79" s="98"/>
      <c r="AS79" s="244"/>
    </row>
    <row r="80" spans="1:45" ht="15" customHeight="1" x14ac:dyDescent="0.25">
      <c r="A80" s="1489"/>
      <c r="B80" s="1709"/>
      <c r="C80" s="1716"/>
      <c r="D80" s="1856"/>
      <c r="E80" s="1716"/>
      <c r="F80" s="1751"/>
      <c r="G80" s="1859"/>
      <c r="H80" s="1865"/>
      <c r="I80" s="1678"/>
      <c r="J80" s="1678"/>
      <c r="K80" s="1678"/>
      <c r="L80" s="1678"/>
      <c r="M80" s="1678"/>
      <c r="N80" s="1678"/>
      <c r="O80" s="1678"/>
      <c r="P80" s="1678"/>
      <c r="Q80" s="1774"/>
      <c r="R80" s="1747"/>
      <c r="S80" s="98"/>
      <c r="T80" s="98"/>
      <c r="U80" s="98"/>
      <c r="V80" s="98"/>
      <c r="W80" s="334" t="str">
        <f t="shared" si="1"/>
        <v/>
      </c>
      <c r="X80" s="98"/>
      <c r="Y80" s="98"/>
      <c r="Z80" s="98"/>
      <c r="AA80" s="334" t="str">
        <f t="shared" si="2"/>
        <v/>
      </c>
      <c r="AB80" s="1678"/>
      <c r="AC80" s="1333"/>
      <c r="AD80" s="160"/>
      <c r="AE80" s="98"/>
      <c r="AF80" s="1862"/>
      <c r="AG80" s="1748"/>
      <c r="AH80" s="1764"/>
      <c r="AI80" s="1749"/>
      <c r="AJ80" s="388"/>
      <c r="AK80" s="1750"/>
      <c r="AL80" s="1751"/>
      <c r="AM80" s="1752"/>
      <c r="AN80" s="1752"/>
      <c r="AO80" s="1752"/>
      <c r="AP80" s="1753"/>
      <c r="AQ80" s="1333"/>
      <c r="AR80" s="98"/>
      <c r="AS80" s="244"/>
    </row>
    <row r="81" spans="1:45" ht="15" customHeight="1" x14ac:dyDescent="0.25">
      <c r="A81" s="1489"/>
      <c r="B81" s="1709"/>
      <c r="C81" s="1716"/>
      <c r="D81" s="1856"/>
      <c r="E81" s="1716"/>
      <c r="F81" s="1751"/>
      <c r="G81" s="1859"/>
      <c r="H81" s="1865"/>
      <c r="I81" s="1678"/>
      <c r="J81" s="1678"/>
      <c r="K81" s="1678"/>
      <c r="L81" s="1678"/>
      <c r="M81" s="1678"/>
      <c r="N81" s="1678"/>
      <c r="O81" s="1678"/>
      <c r="P81" s="1678"/>
      <c r="Q81" s="1774"/>
      <c r="R81" s="1747"/>
      <c r="S81" s="98"/>
      <c r="T81" s="98"/>
      <c r="U81" s="98"/>
      <c r="V81" s="98"/>
      <c r="W81" s="334" t="str">
        <f t="shared" si="1"/>
        <v/>
      </c>
      <c r="X81" s="98"/>
      <c r="Y81" s="98"/>
      <c r="Z81" s="98"/>
      <c r="AA81" s="334" t="str">
        <f t="shared" si="2"/>
        <v/>
      </c>
      <c r="AB81" s="1678"/>
      <c r="AC81" s="1333"/>
      <c r="AD81" s="160"/>
      <c r="AE81" s="98"/>
      <c r="AF81" s="1862"/>
      <c r="AG81" s="1748"/>
      <c r="AH81" s="1764"/>
      <c r="AI81" s="1749"/>
      <c r="AJ81" s="388"/>
      <c r="AK81" s="1750"/>
      <c r="AL81" s="1751"/>
      <c r="AM81" s="1752"/>
      <c r="AN81" s="1752"/>
      <c r="AO81" s="1752"/>
      <c r="AP81" s="1753"/>
      <c r="AQ81" s="1333"/>
      <c r="AR81" s="98"/>
      <c r="AS81" s="244"/>
    </row>
    <row r="82" spans="1:45" ht="15" customHeight="1" x14ac:dyDescent="0.25">
      <c r="A82" s="1489"/>
      <c r="B82" s="1709"/>
      <c r="C82" s="1716"/>
      <c r="D82" s="1856"/>
      <c r="E82" s="1716"/>
      <c r="F82" s="1751"/>
      <c r="G82" s="1859"/>
      <c r="H82" s="1865"/>
      <c r="I82" s="1678"/>
      <c r="J82" s="1678"/>
      <c r="K82" s="1678"/>
      <c r="L82" s="1678"/>
      <c r="M82" s="1678"/>
      <c r="N82" s="1678"/>
      <c r="O82" s="1678"/>
      <c r="P82" s="1678"/>
      <c r="Q82" s="1774"/>
      <c r="R82" s="1747"/>
      <c r="S82" s="98"/>
      <c r="T82" s="98"/>
      <c r="U82" s="98"/>
      <c r="V82" s="98"/>
      <c r="W82" s="334" t="str">
        <f t="shared" si="1"/>
        <v/>
      </c>
      <c r="X82" s="98"/>
      <c r="Y82" s="98"/>
      <c r="Z82" s="98"/>
      <c r="AA82" s="334" t="str">
        <f t="shared" si="2"/>
        <v/>
      </c>
      <c r="AB82" s="1678"/>
      <c r="AC82" s="1333"/>
      <c r="AD82" s="160"/>
      <c r="AE82" s="98"/>
      <c r="AF82" s="1862"/>
      <c r="AG82" s="1748"/>
      <c r="AH82" s="1764"/>
      <c r="AI82" s="1749"/>
      <c r="AJ82" s="388"/>
      <c r="AK82" s="1750"/>
      <c r="AL82" s="1751"/>
      <c r="AM82" s="1752"/>
      <c r="AN82" s="1752"/>
      <c r="AO82" s="1752"/>
      <c r="AP82" s="1753"/>
      <c r="AQ82" s="1333"/>
      <c r="AR82" s="98"/>
      <c r="AS82" s="244"/>
    </row>
    <row r="83" spans="1:45" ht="15" customHeight="1" x14ac:dyDescent="0.25">
      <c r="A83" s="1489"/>
      <c r="B83" s="1709"/>
      <c r="C83" s="1716"/>
      <c r="D83" s="1856"/>
      <c r="E83" s="1716"/>
      <c r="F83" s="1751"/>
      <c r="G83" s="1859"/>
      <c r="H83" s="1865"/>
      <c r="I83" s="1678"/>
      <c r="J83" s="1678"/>
      <c r="K83" s="1678"/>
      <c r="L83" s="1678"/>
      <c r="M83" s="1678"/>
      <c r="N83" s="1678"/>
      <c r="O83" s="1678"/>
      <c r="P83" s="1678"/>
      <c r="Q83" s="1774"/>
      <c r="R83" s="1747"/>
      <c r="S83" s="98"/>
      <c r="T83" s="98"/>
      <c r="U83" s="98"/>
      <c r="V83" s="98"/>
      <c r="W83" s="334" t="str">
        <f t="shared" si="1"/>
        <v/>
      </c>
      <c r="X83" s="98"/>
      <c r="Y83" s="98"/>
      <c r="Z83" s="98"/>
      <c r="AA83" s="334" t="str">
        <f t="shared" si="2"/>
        <v/>
      </c>
      <c r="AB83" s="1678"/>
      <c r="AC83" s="1333"/>
      <c r="AD83" s="160"/>
      <c r="AE83" s="98"/>
      <c r="AF83" s="1862"/>
      <c r="AG83" s="1748"/>
      <c r="AH83" s="1764"/>
      <c r="AI83" s="1749"/>
      <c r="AJ83" s="388"/>
      <c r="AK83" s="1750"/>
      <c r="AL83" s="1751"/>
      <c r="AM83" s="1752"/>
      <c r="AN83" s="1752"/>
      <c r="AO83" s="1752"/>
      <c r="AP83" s="1753"/>
      <c r="AQ83" s="1333"/>
      <c r="AR83" s="98"/>
      <c r="AS83" s="244"/>
    </row>
    <row r="84" spans="1:45" ht="15" customHeight="1" x14ac:dyDescent="0.25">
      <c r="A84" s="1489"/>
      <c r="B84" s="1709"/>
      <c r="C84" s="1716"/>
      <c r="D84" s="1856"/>
      <c r="E84" s="1716"/>
      <c r="F84" s="1751"/>
      <c r="G84" s="1859"/>
      <c r="H84" s="1865"/>
      <c r="I84" s="1678"/>
      <c r="J84" s="1678"/>
      <c r="K84" s="1678"/>
      <c r="L84" s="1678"/>
      <c r="M84" s="1678"/>
      <c r="N84" s="1678"/>
      <c r="O84" s="1678"/>
      <c r="P84" s="1678"/>
      <c r="Q84" s="1774"/>
      <c r="R84" s="1747"/>
      <c r="S84" s="98"/>
      <c r="T84" s="98"/>
      <c r="U84" s="98"/>
      <c r="V84" s="98"/>
      <c r="W84" s="334" t="str">
        <f t="shared" si="1"/>
        <v/>
      </c>
      <c r="X84" s="98"/>
      <c r="Y84" s="98"/>
      <c r="Z84" s="98"/>
      <c r="AA84" s="334" t="str">
        <f t="shared" si="2"/>
        <v/>
      </c>
      <c r="AB84" s="1678"/>
      <c r="AC84" s="1333"/>
      <c r="AD84" s="160"/>
      <c r="AE84" s="98"/>
      <c r="AF84" s="1862"/>
      <c r="AG84" s="1748"/>
      <c r="AH84" s="1764"/>
      <c r="AI84" s="1749"/>
      <c r="AJ84" s="388"/>
      <c r="AK84" s="1750"/>
      <c r="AL84" s="1751"/>
      <c r="AM84" s="1752"/>
      <c r="AN84" s="1752"/>
      <c r="AO84" s="1752"/>
      <c r="AP84" s="1753"/>
      <c r="AQ84" s="1333"/>
      <c r="AR84" s="98"/>
      <c r="AS84" s="244"/>
    </row>
    <row r="85" spans="1:45" ht="15" customHeight="1" x14ac:dyDescent="0.25">
      <c r="A85" s="1489"/>
      <c r="B85" s="1709"/>
      <c r="C85" s="1716"/>
      <c r="D85" s="1856"/>
      <c r="E85" s="1716"/>
      <c r="F85" s="1751"/>
      <c r="G85" s="1859"/>
      <c r="H85" s="1865"/>
      <c r="I85" s="1678"/>
      <c r="J85" s="1678"/>
      <c r="K85" s="1678"/>
      <c r="L85" s="1678"/>
      <c r="M85" s="1678"/>
      <c r="N85" s="1678"/>
      <c r="O85" s="1678"/>
      <c r="P85" s="1678"/>
      <c r="Q85" s="1774"/>
      <c r="R85" s="1747"/>
      <c r="S85" s="98"/>
      <c r="T85" s="98"/>
      <c r="U85" s="98"/>
      <c r="V85" s="98"/>
      <c r="W85" s="334" t="str">
        <f t="shared" si="1"/>
        <v/>
      </c>
      <c r="X85" s="98"/>
      <c r="Y85" s="98"/>
      <c r="Z85" s="98"/>
      <c r="AA85" s="334" t="str">
        <f t="shared" si="2"/>
        <v/>
      </c>
      <c r="AB85" s="1678"/>
      <c r="AC85" s="1333"/>
      <c r="AD85" s="160"/>
      <c r="AE85" s="98"/>
      <c r="AF85" s="1862"/>
      <c r="AG85" s="1748"/>
      <c r="AH85" s="1764"/>
      <c r="AI85" s="1749"/>
      <c r="AJ85" s="388"/>
      <c r="AK85" s="1750"/>
      <c r="AL85" s="1751"/>
      <c r="AM85" s="1752"/>
      <c r="AN85" s="1752"/>
      <c r="AO85" s="1752"/>
      <c r="AP85" s="1753"/>
      <c r="AQ85" s="1333"/>
      <c r="AR85" s="98"/>
      <c r="AS85" s="244"/>
    </row>
    <row r="86" spans="1:45" ht="15" customHeight="1" x14ac:dyDescent="0.25">
      <c r="A86" s="1489"/>
      <c r="B86" s="1709"/>
      <c r="C86" s="1716"/>
      <c r="D86" s="1856"/>
      <c r="E86" s="1716"/>
      <c r="F86" s="1751"/>
      <c r="G86" s="1859"/>
      <c r="H86" s="1865"/>
      <c r="I86" s="1678"/>
      <c r="J86" s="1678"/>
      <c r="K86" s="1678"/>
      <c r="L86" s="1678"/>
      <c r="M86" s="1678"/>
      <c r="N86" s="1678"/>
      <c r="O86" s="1678"/>
      <c r="P86" s="1678"/>
      <c r="Q86" s="1774"/>
      <c r="R86" s="1747"/>
      <c r="S86" s="98"/>
      <c r="T86" s="98"/>
      <c r="U86" s="98"/>
      <c r="V86" s="98"/>
      <c r="W86" s="334" t="str">
        <f t="shared" si="1"/>
        <v/>
      </c>
      <c r="X86" s="98"/>
      <c r="Y86" s="98"/>
      <c r="Z86" s="98"/>
      <c r="AA86" s="334" t="str">
        <f t="shared" si="2"/>
        <v/>
      </c>
      <c r="AB86" s="1678"/>
      <c r="AC86" s="1333"/>
      <c r="AD86" s="160"/>
      <c r="AE86" s="98"/>
      <c r="AF86" s="1862"/>
      <c r="AG86" s="1748"/>
      <c r="AH86" s="1764"/>
      <c r="AI86" s="1749"/>
      <c r="AJ86" s="388"/>
      <c r="AK86" s="1750"/>
      <c r="AL86" s="1751"/>
      <c r="AM86" s="1752"/>
      <c r="AN86" s="1752"/>
      <c r="AO86" s="1752"/>
      <c r="AP86" s="1753"/>
      <c r="AQ86" s="1333"/>
      <c r="AR86" s="98"/>
      <c r="AS86" s="244"/>
    </row>
    <row r="87" spans="1:45" ht="15" customHeight="1" x14ac:dyDescent="0.25">
      <c r="A87" s="1489"/>
      <c r="B87" s="1709"/>
      <c r="C87" s="1716"/>
      <c r="D87" s="1856"/>
      <c r="E87" s="1716"/>
      <c r="F87" s="1751"/>
      <c r="G87" s="1859"/>
      <c r="H87" s="1865"/>
      <c r="I87" s="1678"/>
      <c r="J87" s="1678"/>
      <c r="K87" s="1678"/>
      <c r="L87" s="1678"/>
      <c r="M87" s="1678"/>
      <c r="N87" s="1678"/>
      <c r="O87" s="1678"/>
      <c r="P87" s="1678"/>
      <c r="Q87" s="1774"/>
      <c r="R87" s="1747"/>
      <c r="S87" s="98"/>
      <c r="T87" s="98"/>
      <c r="U87" s="98"/>
      <c r="V87" s="98"/>
      <c r="W87" s="334" t="str">
        <f t="shared" si="1"/>
        <v/>
      </c>
      <c r="X87" s="98"/>
      <c r="Y87" s="98"/>
      <c r="Z87" s="98"/>
      <c r="AA87" s="334" t="str">
        <f t="shared" si="2"/>
        <v/>
      </c>
      <c r="AB87" s="1678"/>
      <c r="AC87" s="1333"/>
      <c r="AD87" s="160"/>
      <c r="AE87" s="98"/>
      <c r="AF87" s="1862"/>
      <c r="AG87" s="1748"/>
      <c r="AH87" s="1764"/>
      <c r="AI87" s="1749"/>
      <c r="AJ87" s="388"/>
      <c r="AK87" s="1750"/>
      <c r="AL87" s="1751"/>
      <c r="AM87" s="1752"/>
      <c r="AN87" s="1752"/>
      <c r="AO87" s="1752"/>
      <c r="AP87" s="1753"/>
      <c r="AQ87" s="1333"/>
      <c r="AR87" s="98"/>
      <c r="AS87" s="244"/>
    </row>
    <row r="88" spans="1:45" ht="15" customHeight="1" x14ac:dyDescent="0.25">
      <c r="A88" s="1489"/>
      <c r="B88" s="1709"/>
      <c r="C88" s="1716"/>
      <c r="D88" s="1856"/>
      <c r="E88" s="1716"/>
      <c r="F88" s="1751"/>
      <c r="G88" s="1859"/>
      <c r="H88" s="1865"/>
      <c r="I88" s="1678"/>
      <c r="J88" s="1678"/>
      <c r="K88" s="1678"/>
      <c r="L88" s="1678"/>
      <c r="M88" s="1678"/>
      <c r="N88" s="1678"/>
      <c r="O88" s="1678"/>
      <c r="P88" s="1678"/>
      <c r="Q88" s="1774"/>
      <c r="R88" s="1747"/>
      <c r="S88" s="98"/>
      <c r="T88" s="98"/>
      <c r="U88" s="98"/>
      <c r="V88" s="98"/>
      <c r="W88" s="334" t="str">
        <f t="shared" si="1"/>
        <v/>
      </c>
      <c r="X88" s="98"/>
      <c r="Y88" s="98"/>
      <c r="Z88" s="98"/>
      <c r="AA88" s="334" t="str">
        <f t="shared" si="2"/>
        <v/>
      </c>
      <c r="AB88" s="1678"/>
      <c r="AC88" s="1333"/>
      <c r="AD88" s="160"/>
      <c r="AE88" s="98"/>
      <c r="AF88" s="1862"/>
      <c r="AG88" s="1748"/>
      <c r="AH88" s="1764"/>
      <c r="AI88" s="1749"/>
      <c r="AJ88" s="388"/>
      <c r="AK88" s="1750"/>
      <c r="AL88" s="1751"/>
      <c r="AM88" s="1752"/>
      <c r="AN88" s="1752"/>
      <c r="AO88" s="1752"/>
      <c r="AP88" s="1753"/>
      <c r="AQ88" s="1333"/>
      <c r="AR88" s="98"/>
      <c r="AS88" s="244"/>
    </row>
    <row r="89" spans="1:45" ht="15" customHeight="1" x14ac:dyDescent="0.25">
      <c r="A89" s="1489"/>
      <c r="B89" s="1709"/>
      <c r="C89" s="1716"/>
      <c r="D89" s="1856"/>
      <c r="E89" s="1716"/>
      <c r="F89" s="1751"/>
      <c r="G89" s="1859"/>
      <c r="H89" s="1865"/>
      <c r="I89" s="1678"/>
      <c r="J89" s="1678"/>
      <c r="K89" s="1678"/>
      <c r="L89" s="1678"/>
      <c r="M89" s="1678"/>
      <c r="N89" s="1678"/>
      <c r="O89" s="1678"/>
      <c r="P89" s="1678"/>
      <c r="Q89" s="1774"/>
      <c r="R89" s="1747"/>
      <c r="S89" s="98"/>
      <c r="T89" s="98"/>
      <c r="U89" s="98"/>
      <c r="V89" s="98"/>
      <c r="W89" s="334" t="str">
        <f t="shared" si="1"/>
        <v/>
      </c>
      <c r="X89" s="98"/>
      <c r="Y89" s="98"/>
      <c r="Z89" s="98"/>
      <c r="AA89" s="334" t="str">
        <f t="shared" si="2"/>
        <v/>
      </c>
      <c r="AB89" s="1678"/>
      <c r="AC89" s="1333"/>
      <c r="AD89" s="160"/>
      <c r="AE89" s="98"/>
      <c r="AF89" s="1862"/>
      <c r="AG89" s="1748"/>
      <c r="AH89" s="1764"/>
      <c r="AI89" s="1749"/>
      <c r="AJ89" s="388"/>
      <c r="AK89" s="1750"/>
      <c r="AL89" s="1751"/>
      <c r="AM89" s="1752"/>
      <c r="AN89" s="1752"/>
      <c r="AO89" s="1752"/>
      <c r="AP89" s="1753"/>
      <c r="AQ89" s="1333"/>
      <c r="AR89" s="98"/>
      <c r="AS89" s="244"/>
    </row>
    <row r="90" spans="1:45" ht="15" customHeight="1" x14ac:dyDescent="0.25">
      <c r="A90" s="1489"/>
      <c r="B90" s="1709"/>
      <c r="C90" s="1716"/>
      <c r="D90" s="1856"/>
      <c r="E90" s="1716"/>
      <c r="F90" s="1751"/>
      <c r="G90" s="1859"/>
      <c r="H90" s="1865"/>
      <c r="I90" s="1678"/>
      <c r="J90" s="1678"/>
      <c r="K90" s="1678"/>
      <c r="L90" s="1678"/>
      <c r="M90" s="1678"/>
      <c r="N90" s="1678"/>
      <c r="O90" s="1678"/>
      <c r="P90" s="1678"/>
      <c r="Q90" s="1774"/>
      <c r="R90" s="1747"/>
      <c r="S90" s="98"/>
      <c r="T90" s="98"/>
      <c r="U90" s="98"/>
      <c r="V90" s="98"/>
      <c r="W90" s="334" t="str">
        <f t="shared" si="1"/>
        <v/>
      </c>
      <c r="X90" s="98"/>
      <c r="Y90" s="98"/>
      <c r="Z90" s="98"/>
      <c r="AA90" s="334" t="str">
        <f t="shared" si="2"/>
        <v/>
      </c>
      <c r="AB90" s="1678"/>
      <c r="AC90" s="1333"/>
      <c r="AD90" s="160"/>
      <c r="AE90" s="98"/>
      <c r="AF90" s="1862"/>
      <c r="AG90" s="1748"/>
      <c r="AH90" s="1764"/>
      <c r="AI90" s="1749"/>
      <c r="AJ90" s="388"/>
      <c r="AK90" s="1750"/>
      <c r="AL90" s="1751"/>
      <c r="AM90" s="1752"/>
      <c r="AN90" s="1752"/>
      <c r="AO90" s="1752"/>
      <c r="AP90" s="1753"/>
      <c r="AQ90" s="1333"/>
      <c r="AR90" s="98"/>
      <c r="AS90" s="244"/>
    </row>
    <row r="91" spans="1:45" ht="15" customHeight="1" x14ac:dyDescent="0.25">
      <c r="A91" s="1489"/>
      <c r="B91" s="1709"/>
      <c r="C91" s="1716"/>
      <c r="D91" s="1856"/>
      <c r="E91" s="1716"/>
      <c r="F91" s="1751"/>
      <c r="G91" s="1859"/>
      <c r="H91" s="1865"/>
      <c r="I91" s="1678"/>
      <c r="J91" s="1678"/>
      <c r="K91" s="1678"/>
      <c r="L91" s="1678"/>
      <c r="M91" s="1678"/>
      <c r="N91" s="1678"/>
      <c r="O91" s="1678"/>
      <c r="P91" s="1678"/>
      <c r="Q91" s="1774"/>
      <c r="R91" s="1747"/>
      <c r="S91" s="98"/>
      <c r="T91" s="98"/>
      <c r="U91" s="98"/>
      <c r="V91" s="98"/>
      <c r="W91" s="334" t="str">
        <f t="shared" si="1"/>
        <v/>
      </c>
      <c r="X91" s="98"/>
      <c r="Y91" s="98"/>
      <c r="Z91" s="98"/>
      <c r="AA91" s="334" t="str">
        <f t="shared" si="2"/>
        <v/>
      </c>
      <c r="AB91" s="1678"/>
      <c r="AC91" s="1333"/>
      <c r="AD91" s="160"/>
      <c r="AE91" s="98"/>
      <c r="AF91" s="1862"/>
      <c r="AG91" s="1748"/>
      <c r="AH91" s="1764"/>
      <c r="AI91" s="1749"/>
      <c r="AJ91" s="388"/>
      <c r="AK91" s="1750"/>
      <c r="AL91" s="1751"/>
      <c r="AM91" s="1752"/>
      <c r="AN91" s="1752"/>
      <c r="AO91" s="1752"/>
      <c r="AP91" s="1753"/>
      <c r="AQ91" s="1333"/>
      <c r="AR91" s="98"/>
      <c r="AS91" s="244"/>
    </row>
    <row r="92" spans="1:45" ht="15" customHeight="1" x14ac:dyDescent="0.25">
      <c r="A92" s="1489"/>
      <c r="B92" s="1709"/>
      <c r="C92" s="1716"/>
      <c r="D92" s="1856"/>
      <c r="E92" s="1716"/>
      <c r="F92" s="1751"/>
      <c r="G92" s="1859"/>
      <c r="H92" s="1865"/>
      <c r="I92" s="1678"/>
      <c r="J92" s="1678"/>
      <c r="K92" s="1678"/>
      <c r="L92" s="1678"/>
      <c r="M92" s="1678"/>
      <c r="N92" s="1678"/>
      <c r="O92" s="1678"/>
      <c r="P92" s="1678"/>
      <c r="Q92" s="1774"/>
      <c r="R92" s="1747"/>
      <c r="S92" s="98"/>
      <c r="T92" s="98"/>
      <c r="U92" s="98"/>
      <c r="V92" s="98"/>
      <c r="W92" s="334" t="str">
        <f t="shared" si="1"/>
        <v/>
      </c>
      <c r="X92" s="98"/>
      <c r="Y92" s="98"/>
      <c r="Z92" s="98"/>
      <c r="AA92" s="334" t="str">
        <f t="shared" si="2"/>
        <v/>
      </c>
      <c r="AB92" s="1678"/>
      <c r="AC92" s="1333"/>
      <c r="AD92" s="160"/>
      <c r="AE92" s="98"/>
      <c r="AF92" s="1862"/>
      <c r="AG92" s="1748"/>
      <c r="AH92" s="1764"/>
      <c r="AI92" s="1749"/>
      <c r="AJ92" s="388"/>
      <c r="AK92" s="1750"/>
      <c r="AL92" s="1751"/>
      <c r="AM92" s="1752"/>
      <c r="AN92" s="1752"/>
      <c r="AO92" s="1752"/>
      <c r="AP92" s="1753"/>
      <c r="AQ92" s="1333"/>
      <c r="AR92" s="98"/>
      <c r="AS92" s="244"/>
    </row>
    <row r="93" spans="1:45" ht="15" customHeight="1" x14ac:dyDescent="0.25">
      <c r="A93" s="1489"/>
      <c r="B93" s="1709"/>
      <c r="C93" s="1716"/>
      <c r="D93" s="1856"/>
      <c r="E93" s="1716"/>
      <c r="F93" s="1751"/>
      <c r="G93" s="1859"/>
      <c r="H93" s="1865"/>
      <c r="I93" s="1678"/>
      <c r="J93" s="1678"/>
      <c r="K93" s="1678"/>
      <c r="L93" s="1678"/>
      <c r="M93" s="1678"/>
      <c r="N93" s="1678"/>
      <c r="O93" s="1678"/>
      <c r="P93" s="1678"/>
      <c r="Q93" s="1774"/>
      <c r="R93" s="1747"/>
      <c r="S93" s="98"/>
      <c r="T93" s="98"/>
      <c r="U93" s="98"/>
      <c r="V93" s="98"/>
      <c r="W93" s="334" t="str">
        <f t="shared" si="1"/>
        <v/>
      </c>
      <c r="X93" s="98"/>
      <c r="Y93" s="98"/>
      <c r="Z93" s="98"/>
      <c r="AA93" s="334" t="str">
        <f t="shared" si="2"/>
        <v/>
      </c>
      <c r="AB93" s="1678"/>
      <c r="AC93" s="1333"/>
      <c r="AD93" s="160"/>
      <c r="AE93" s="98"/>
      <c r="AF93" s="1862"/>
      <c r="AG93" s="1748"/>
      <c r="AH93" s="1764"/>
      <c r="AI93" s="1749"/>
      <c r="AJ93" s="388"/>
      <c r="AK93" s="1750"/>
      <c r="AL93" s="1751"/>
      <c r="AM93" s="1752"/>
      <c r="AN93" s="1752"/>
      <c r="AO93" s="1752"/>
      <c r="AP93" s="1753"/>
      <c r="AQ93" s="1333"/>
      <c r="AR93" s="98"/>
      <c r="AS93" s="244"/>
    </row>
    <row r="94" spans="1:45" ht="15" customHeight="1" x14ac:dyDescent="0.25">
      <c r="A94" s="1489"/>
      <c r="B94" s="1709"/>
      <c r="C94" s="1716"/>
      <c r="D94" s="1856"/>
      <c r="E94" s="1716"/>
      <c r="F94" s="1751"/>
      <c r="G94" s="1859"/>
      <c r="H94" s="1865"/>
      <c r="I94" s="1678"/>
      <c r="J94" s="1678"/>
      <c r="K94" s="1678"/>
      <c r="L94" s="1678"/>
      <c r="M94" s="1678"/>
      <c r="N94" s="1678"/>
      <c r="O94" s="1678"/>
      <c r="P94" s="1678"/>
      <c r="Q94" s="1774"/>
      <c r="R94" s="1747"/>
      <c r="S94" s="98"/>
      <c r="T94" s="98"/>
      <c r="U94" s="98"/>
      <c r="V94" s="98"/>
      <c r="W94" s="334" t="str">
        <f t="shared" si="1"/>
        <v/>
      </c>
      <c r="X94" s="98"/>
      <c r="Y94" s="98"/>
      <c r="Z94" s="98"/>
      <c r="AA94" s="334" t="str">
        <f t="shared" si="2"/>
        <v/>
      </c>
      <c r="AB94" s="1678"/>
      <c r="AC94" s="1333"/>
      <c r="AD94" s="160"/>
      <c r="AE94" s="98"/>
      <c r="AF94" s="1862"/>
      <c r="AG94" s="1748"/>
      <c r="AH94" s="1764"/>
      <c r="AI94" s="1749"/>
      <c r="AJ94" s="388"/>
      <c r="AK94" s="1750"/>
      <c r="AL94" s="1751"/>
      <c r="AM94" s="1752"/>
      <c r="AN94" s="1752"/>
      <c r="AO94" s="1752"/>
      <c r="AP94" s="1753"/>
      <c r="AQ94" s="1333"/>
      <c r="AR94" s="98"/>
      <c r="AS94" s="244"/>
    </row>
    <row r="95" spans="1:45" ht="15" customHeight="1" x14ac:dyDescent="0.25">
      <c r="A95" s="1489"/>
      <c r="B95" s="1709"/>
      <c r="C95" s="1716"/>
      <c r="D95" s="1856"/>
      <c r="E95" s="1716"/>
      <c r="F95" s="1751"/>
      <c r="G95" s="1859"/>
      <c r="H95" s="1865"/>
      <c r="I95" s="1678"/>
      <c r="J95" s="1678"/>
      <c r="K95" s="1678"/>
      <c r="L95" s="1678"/>
      <c r="M95" s="1678"/>
      <c r="N95" s="1678"/>
      <c r="O95" s="1678"/>
      <c r="P95" s="1678"/>
      <c r="Q95" s="1774"/>
      <c r="R95" s="1747"/>
      <c r="S95" s="98"/>
      <c r="T95" s="98"/>
      <c r="U95" s="98"/>
      <c r="V95" s="98"/>
      <c r="W95" s="334" t="str">
        <f t="shared" si="1"/>
        <v/>
      </c>
      <c r="X95" s="98"/>
      <c r="Y95" s="98"/>
      <c r="Z95" s="98"/>
      <c r="AA95" s="334" t="str">
        <f t="shared" si="2"/>
        <v/>
      </c>
      <c r="AB95" s="1678"/>
      <c r="AC95" s="1333"/>
      <c r="AD95" s="160"/>
      <c r="AE95" s="98"/>
      <c r="AF95" s="1862"/>
      <c r="AG95" s="1748"/>
      <c r="AH95" s="1764"/>
      <c r="AI95" s="1749"/>
      <c r="AJ95" s="388"/>
      <c r="AK95" s="1750"/>
      <c r="AL95" s="1751"/>
      <c r="AM95" s="1752"/>
      <c r="AN95" s="1752"/>
      <c r="AO95" s="1752"/>
      <c r="AP95" s="1753"/>
      <c r="AQ95" s="1333"/>
      <c r="AR95" s="98"/>
      <c r="AS95" s="244"/>
    </row>
    <row r="96" spans="1:45" ht="15" customHeight="1" x14ac:dyDescent="0.25">
      <c r="A96" s="1489"/>
      <c r="B96" s="1709"/>
      <c r="C96" s="1716"/>
      <c r="D96" s="1856"/>
      <c r="E96" s="1716"/>
      <c r="F96" s="1751"/>
      <c r="G96" s="1859"/>
      <c r="H96" s="1865"/>
      <c r="I96" s="1678"/>
      <c r="J96" s="1678"/>
      <c r="K96" s="1678"/>
      <c r="L96" s="1678"/>
      <c r="M96" s="1678"/>
      <c r="N96" s="1678"/>
      <c r="O96" s="1678"/>
      <c r="P96" s="1678"/>
      <c r="Q96" s="1774"/>
      <c r="R96" s="1747"/>
      <c r="S96" s="98"/>
      <c r="T96" s="98"/>
      <c r="U96" s="98"/>
      <c r="V96" s="98"/>
      <c r="W96" s="334" t="str">
        <f t="shared" si="1"/>
        <v/>
      </c>
      <c r="X96" s="98"/>
      <c r="Y96" s="98"/>
      <c r="Z96" s="98"/>
      <c r="AA96" s="334" t="str">
        <f t="shared" si="2"/>
        <v/>
      </c>
      <c r="AB96" s="1678"/>
      <c r="AC96" s="1333"/>
      <c r="AD96" s="160"/>
      <c r="AE96" s="98"/>
      <c r="AF96" s="1862"/>
      <c r="AG96" s="1748"/>
      <c r="AH96" s="1764"/>
      <c r="AI96" s="1749"/>
      <c r="AJ96" s="388"/>
      <c r="AK96" s="1750"/>
      <c r="AL96" s="1751"/>
      <c r="AM96" s="1752"/>
      <c r="AN96" s="1752"/>
      <c r="AO96" s="1752"/>
      <c r="AP96" s="1753"/>
      <c r="AQ96" s="1333"/>
      <c r="AR96" s="98"/>
      <c r="AS96" s="244"/>
    </row>
    <row r="97" spans="1:45" ht="15" customHeight="1" x14ac:dyDescent="0.25">
      <c r="A97" s="1489"/>
      <c r="B97" s="1709"/>
      <c r="C97" s="1716"/>
      <c r="D97" s="1856"/>
      <c r="E97" s="1716"/>
      <c r="F97" s="1751"/>
      <c r="G97" s="1859"/>
      <c r="H97" s="1865"/>
      <c r="I97" s="1678"/>
      <c r="J97" s="1678"/>
      <c r="K97" s="1678"/>
      <c r="L97" s="1678"/>
      <c r="M97" s="1678"/>
      <c r="N97" s="1678"/>
      <c r="O97" s="1678"/>
      <c r="P97" s="1678"/>
      <c r="Q97" s="1774"/>
      <c r="R97" s="1747"/>
      <c r="S97" s="98"/>
      <c r="T97" s="98"/>
      <c r="U97" s="98"/>
      <c r="V97" s="98"/>
      <c r="W97" s="334" t="str">
        <f t="shared" si="1"/>
        <v/>
      </c>
      <c r="X97" s="98"/>
      <c r="Y97" s="98"/>
      <c r="Z97" s="98"/>
      <c r="AA97" s="334" t="str">
        <f t="shared" si="2"/>
        <v/>
      </c>
      <c r="AB97" s="1678"/>
      <c r="AC97" s="1333"/>
      <c r="AD97" s="160"/>
      <c r="AE97" s="98"/>
      <c r="AF97" s="1862"/>
      <c r="AG97" s="1748"/>
      <c r="AH97" s="1764"/>
      <c r="AI97" s="1749"/>
      <c r="AJ97" s="388"/>
      <c r="AK97" s="1750"/>
      <c r="AL97" s="1751"/>
      <c r="AM97" s="1752"/>
      <c r="AN97" s="1752"/>
      <c r="AO97" s="1752"/>
      <c r="AP97" s="1753"/>
      <c r="AQ97" s="1333"/>
      <c r="AR97" s="98"/>
      <c r="AS97" s="244"/>
    </row>
    <row r="98" spans="1:45" ht="15" customHeight="1" x14ac:dyDescent="0.25">
      <c r="A98" s="1489"/>
      <c r="B98" s="1709"/>
      <c r="C98" s="1716"/>
      <c r="D98" s="1856"/>
      <c r="E98" s="1716"/>
      <c r="F98" s="1751"/>
      <c r="G98" s="1859"/>
      <c r="H98" s="1865"/>
      <c r="I98" s="1678"/>
      <c r="J98" s="1678"/>
      <c r="K98" s="1678"/>
      <c r="L98" s="1678"/>
      <c r="M98" s="1678"/>
      <c r="N98" s="1678"/>
      <c r="O98" s="1678"/>
      <c r="P98" s="1678"/>
      <c r="Q98" s="1774"/>
      <c r="R98" s="1747"/>
      <c r="S98" s="98"/>
      <c r="T98" s="98"/>
      <c r="U98" s="98"/>
      <c r="V98" s="98"/>
      <c r="W98" s="334" t="str">
        <f t="shared" si="1"/>
        <v/>
      </c>
      <c r="X98" s="98"/>
      <c r="Y98" s="98"/>
      <c r="Z98" s="98"/>
      <c r="AA98" s="334" t="str">
        <f t="shared" si="2"/>
        <v/>
      </c>
      <c r="AB98" s="1678"/>
      <c r="AC98" s="1333"/>
      <c r="AD98" s="160"/>
      <c r="AE98" s="98"/>
      <c r="AF98" s="1862"/>
      <c r="AG98" s="1748"/>
      <c r="AH98" s="1764"/>
      <c r="AI98" s="1749"/>
      <c r="AJ98" s="388"/>
      <c r="AK98" s="1750"/>
      <c r="AL98" s="1751"/>
      <c r="AM98" s="1752"/>
      <c r="AN98" s="1752"/>
      <c r="AO98" s="1752"/>
      <c r="AP98" s="1753"/>
      <c r="AQ98" s="1333"/>
      <c r="AR98" s="98"/>
      <c r="AS98" s="244"/>
    </row>
    <row r="99" spans="1:45" ht="15" customHeight="1" x14ac:dyDescent="0.25">
      <c r="A99" s="1489"/>
      <c r="B99" s="1709"/>
      <c r="C99" s="1716"/>
      <c r="D99" s="1856"/>
      <c r="E99" s="1716"/>
      <c r="F99" s="1751"/>
      <c r="G99" s="1859"/>
      <c r="H99" s="1865"/>
      <c r="I99" s="1678"/>
      <c r="J99" s="1678"/>
      <c r="K99" s="1678"/>
      <c r="L99" s="1678"/>
      <c r="M99" s="1678"/>
      <c r="N99" s="1678"/>
      <c r="O99" s="1678"/>
      <c r="P99" s="1678"/>
      <c r="Q99" s="1774"/>
      <c r="R99" s="1747"/>
      <c r="S99" s="98"/>
      <c r="T99" s="98"/>
      <c r="U99" s="98"/>
      <c r="V99" s="98"/>
      <c r="W99" s="334" t="str">
        <f t="shared" si="1"/>
        <v/>
      </c>
      <c r="X99" s="98"/>
      <c r="Y99" s="98"/>
      <c r="Z99" s="98"/>
      <c r="AA99" s="334" t="str">
        <f t="shared" si="2"/>
        <v/>
      </c>
      <c r="AB99" s="1678"/>
      <c r="AC99" s="1333"/>
      <c r="AD99" s="160"/>
      <c r="AE99" s="98"/>
      <c r="AF99" s="1862"/>
      <c r="AG99" s="1748"/>
      <c r="AH99" s="1764"/>
      <c r="AI99" s="1749"/>
      <c r="AJ99" s="388"/>
      <c r="AK99" s="1750"/>
      <c r="AL99" s="1751"/>
      <c r="AM99" s="1752"/>
      <c r="AN99" s="1752"/>
      <c r="AO99" s="1752"/>
      <c r="AP99" s="1753"/>
      <c r="AQ99" s="1333"/>
      <c r="AR99" s="98"/>
      <c r="AS99" s="244"/>
    </row>
    <row r="100" spans="1:45" ht="15" customHeight="1" x14ac:dyDescent="0.25">
      <c r="A100" s="1489"/>
      <c r="B100" s="1709"/>
      <c r="C100" s="1716"/>
      <c r="D100" s="1856"/>
      <c r="E100" s="1716"/>
      <c r="F100" s="1751"/>
      <c r="G100" s="1859"/>
      <c r="H100" s="1865"/>
      <c r="I100" s="1678"/>
      <c r="J100" s="1678"/>
      <c r="K100" s="1678"/>
      <c r="L100" s="1678"/>
      <c r="M100" s="1678"/>
      <c r="N100" s="1678"/>
      <c r="O100" s="1678"/>
      <c r="P100" s="1678"/>
      <c r="Q100" s="1774"/>
      <c r="R100" s="1747"/>
      <c r="S100" s="98"/>
      <c r="T100" s="98"/>
      <c r="U100" s="98"/>
      <c r="V100" s="98"/>
      <c r="W100" s="334" t="str">
        <f t="shared" si="1"/>
        <v/>
      </c>
      <c r="X100" s="98"/>
      <c r="Y100" s="98"/>
      <c r="Z100" s="98"/>
      <c r="AA100" s="334" t="str">
        <f t="shared" si="2"/>
        <v/>
      </c>
      <c r="AB100" s="1678"/>
      <c r="AC100" s="1333"/>
      <c r="AD100" s="160"/>
      <c r="AE100" s="98"/>
      <c r="AF100" s="1862"/>
      <c r="AG100" s="1748"/>
      <c r="AH100" s="1764"/>
      <c r="AI100" s="1749"/>
      <c r="AJ100" s="388"/>
      <c r="AK100" s="1750"/>
      <c r="AL100" s="1751"/>
      <c r="AM100" s="1752"/>
      <c r="AN100" s="1752"/>
      <c r="AO100" s="1752"/>
      <c r="AP100" s="1753"/>
      <c r="AQ100" s="1333"/>
      <c r="AR100" s="98"/>
      <c r="AS100" s="244"/>
    </row>
    <row r="101" spans="1:45" ht="15" customHeight="1" x14ac:dyDescent="0.25">
      <c r="A101" s="1489"/>
      <c r="B101" s="1709"/>
      <c r="C101" s="1716"/>
      <c r="D101" s="1856"/>
      <c r="E101" s="1716"/>
      <c r="F101" s="1751"/>
      <c r="G101" s="1859"/>
      <c r="H101" s="1865"/>
      <c r="I101" s="1678"/>
      <c r="J101" s="1678"/>
      <c r="K101" s="1678"/>
      <c r="L101" s="1678"/>
      <c r="M101" s="1678"/>
      <c r="N101" s="1678"/>
      <c r="O101" s="1678"/>
      <c r="P101" s="1678"/>
      <c r="Q101" s="1774"/>
      <c r="R101" s="1747"/>
      <c r="S101" s="98"/>
      <c r="T101" s="98"/>
      <c r="U101" s="98"/>
      <c r="V101" s="98"/>
      <c r="W101" s="334" t="str">
        <f t="shared" si="1"/>
        <v/>
      </c>
      <c r="X101" s="98"/>
      <c r="Y101" s="98"/>
      <c r="Z101" s="98"/>
      <c r="AA101" s="334" t="str">
        <f t="shared" si="2"/>
        <v/>
      </c>
      <c r="AB101" s="1678"/>
      <c r="AC101" s="1333"/>
      <c r="AD101" s="160"/>
      <c r="AE101" s="98"/>
      <c r="AF101" s="1862"/>
      <c r="AG101" s="1748"/>
      <c r="AH101" s="1764"/>
      <c r="AI101" s="1749"/>
      <c r="AJ101" s="388"/>
      <c r="AK101" s="1750"/>
      <c r="AL101" s="1751"/>
      <c r="AM101" s="1752"/>
      <c r="AN101" s="1752"/>
      <c r="AO101" s="1752"/>
      <c r="AP101" s="1753"/>
      <c r="AQ101" s="1333"/>
      <c r="AR101" s="98"/>
      <c r="AS101" s="244"/>
    </row>
    <row r="102" spans="1:45" ht="15" customHeight="1" x14ac:dyDescent="0.25">
      <c r="A102" s="1489"/>
      <c r="B102" s="1709"/>
      <c r="C102" s="1716"/>
      <c r="D102" s="1856"/>
      <c r="E102" s="1716"/>
      <c r="F102" s="1751"/>
      <c r="G102" s="1859"/>
      <c r="H102" s="1865"/>
      <c r="I102" s="1678"/>
      <c r="J102" s="1678"/>
      <c r="K102" s="1678"/>
      <c r="L102" s="1678"/>
      <c r="M102" s="1678"/>
      <c r="N102" s="1678"/>
      <c r="O102" s="1678"/>
      <c r="P102" s="1678"/>
      <c r="Q102" s="1774"/>
      <c r="R102" s="1747"/>
      <c r="S102" s="98"/>
      <c r="T102" s="98"/>
      <c r="U102" s="98"/>
      <c r="V102" s="98"/>
      <c r="W102" s="334" t="str">
        <f t="shared" si="1"/>
        <v/>
      </c>
      <c r="X102" s="98"/>
      <c r="Y102" s="98"/>
      <c r="Z102" s="98"/>
      <c r="AA102" s="334" t="str">
        <f t="shared" si="2"/>
        <v/>
      </c>
      <c r="AB102" s="1678"/>
      <c r="AC102" s="1333"/>
      <c r="AD102" s="160"/>
      <c r="AE102" s="98"/>
      <c r="AF102" s="1862"/>
      <c r="AG102" s="1748"/>
      <c r="AH102" s="1764"/>
      <c r="AI102" s="1749"/>
      <c r="AJ102" s="388"/>
      <c r="AK102" s="1750"/>
      <c r="AL102" s="1751"/>
      <c r="AM102" s="1752"/>
      <c r="AN102" s="1752"/>
      <c r="AO102" s="1752"/>
      <c r="AP102" s="1753"/>
      <c r="AQ102" s="1333"/>
      <c r="AR102" s="98"/>
      <c r="AS102" s="244"/>
    </row>
    <row r="103" spans="1:45" ht="15" customHeight="1" x14ac:dyDescent="0.25">
      <c r="A103" s="1489"/>
      <c r="B103" s="1709"/>
      <c r="C103" s="1716"/>
      <c r="D103" s="1856"/>
      <c r="E103" s="1716"/>
      <c r="F103" s="1751"/>
      <c r="G103" s="1859"/>
      <c r="H103" s="1865"/>
      <c r="I103" s="1678"/>
      <c r="J103" s="1678"/>
      <c r="K103" s="1678"/>
      <c r="L103" s="1678"/>
      <c r="M103" s="1678"/>
      <c r="N103" s="1678"/>
      <c r="O103" s="1678"/>
      <c r="P103" s="1678"/>
      <c r="Q103" s="1774"/>
      <c r="R103" s="1747"/>
      <c r="S103" s="98"/>
      <c r="T103" s="98"/>
      <c r="U103" s="98"/>
      <c r="V103" s="98"/>
      <c r="W103" s="334" t="str">
        <f t="shared" si="1"/>
        <v/>
      </c>
      <c r="X103" s="98"/>
      <c r="Y103" s="98"/>
      <c r="Z103" s="98"/>
      <c r="AA103" s="334" t="str">
        <f t="shared" si="2"/>
        <v/>
      </c>
      <c r="AB103" s="1678"/>
      <c r="AC103" s="1333"/>
      <c r="AD103" s="160"/>
      <c r="AE103" s="98"/>
      <c r="AF103" s="1862"/>
      <c r="AG103" s="1748"/>
      <c r="AH103" s="1764"/>
      <c r="AI103" s="1749"/>
      <c r="AJ103" s="388"/>
      <c r="AK103" s="1750"/>
      <c r="AL103" s="1751"/>
      <c r="AM103" s="1752"/>
      <c r="AN103" s="1752"/>
      <c r="AO103" s="1752"/>
      <c r="AP103" s="1753"/>
      <c r="AQ103" s="1333"/>
      <c r="AR103" s="98"/>
      <c r="AS103" s="244"/>
    </row>
    <row r="104" spans="1:45" ht="15" customHeight="1" x14ac:dyDescent="0.25">
      <c r="A104" s="1489"/>
      <c r="B104" s="1709"/>
      <c r="C104" s="1716"/>
      <c r="D104" s="1856"/>
      <c r="E104" s="1716"/>
      <c r="F104" s="1751"/>
      <c r="G104" s="1859"/>
      <c r="H104" s="1865"/>
      <c r="I104" s="1678"/>
      <c r="J104" s="1678"/>
      <c r="K104" s="1678"/>
      <c r="L104" s="1678"/>
      <c r="M104" s="1678"/>
      <c r="N104" s="1678"/>
      <c r="O104" s="1678"/>
      <c r="P104" s="1678"/>
      <c r="Q104" s="1774"/>
      <c r="R104" s="1747"/>
      <c r="S104" s="98"/>
      <c r="T104" s="98"/>
      <c r="U104" s="98"/>
      <c r="V104" s="98"/>
      <c r="W104" s="334" t="str">
        <f t="shared" si="1"/>
        <v/>
      </c>
      <c r="X104" s="98"/>
      <c r="Y104" s="98"/>
      <c r="Z104" s="98"/>
      <c r="AA104" s="334" t="str">
        <f t="shared" si="2"/>
        <v/>
      </c>
      <c r="AB104" s="1678"/>
      <c r="AC104" s="1333"/>
      <c r="AD104" s="160"/>
      <c r="AE104" s="98"/>
      <c r="AF104" s="1862"/>
      <c r="AG104" s="1748"/>
      <c r="AH104" s="1764"/>
      <c r="AI104" s="1749"/>
      <c r="AJ104" s="388"/>
      <c r="AK104" s="1750"/>
      <c r="AL104" s="1751"/>
      <c r="AM104" s="1752"/>
      <c r="AN104" s="1752"/>
      <c r="AO104" s="1752"/>
      <c r="AP104" s="1753"/>
      <c r="AQ104" s="1333"/>
      <c r="AR104" s="98"/>
      <c r="AS104" s="244"/>
    </row>
    <row r="105" spans="1:45" ht="15" customHeight="1" x14ac:dyDescent="0.25">
      <c r="A105" s="1489"/>
      <c r="B105" s="1709"/>
      <c r="C105" s="1716"/>
      <c r="D105" s="1856"/>
      <c r="E105" s="1716"/>
      <c r="F105" s="1751"/>
      <c r="G105" s="1859"/>
      <c r="H105" s="1865"/>
      <c r="I105" s="1678"/>
      <c r="J105" s="1678"/>
      <c r="K105" s="1678"/>
      <c r="L105" s="1678"/>
      <c r="M105" s="1678"/>
      <c r="N105" s="1678"/>
      <c r="O105" s="1678"/>
      <c r="P105" s="1678"/>
      <c r="Q105" s="1774"/>
      <c r="R105" s="1747"/>
      <c r="S105" s="98"/>
      <c r="T105" s="98"/>
      <c r="U105" s="98"/>
      <c r="V105" s="98"/>
      <c r="W105" s="334" t="str">
        <f t="shared" si="1"/>
        <v/>
      </c>
      <c r="X105" s="98"/>
      <c r="Y105" s="98"/>
      <c r="Z105" s="98"/>
      <c r="AA105" s="334" t="str">
        <f t="shared" si="2"/>
        <v/>
      </c>
      <c r="AB105" s="1678"/>
      <c r="AC105" s="1333"/>
      <c r="AD105" s="160"/>
      <c r="AE105" s="98"/>
      <c r="AF105" s="1862"/>
      <c r="AG105" s="1748"/>
      <c r="AH105" s="1764"/>
      <c r="AI105" s="1749"/>
      <c r="AJ105" s="388"/>
      <c r="AK105" s="1750"/>
      <c r="AL105" s="1751"/>
      <c r="AM105" s="1752"/>
      <c r="AN105" s="1752"/>
      <c r="AO105" s="1752"/>
      <c r="AP105" s="1753"/>
      <c r="AQ105" s="1333"/>
      <c r="AR105" s="98"/>
      <c r="AS105" s="244"/>
    </row>
    <row r="106" spans="1:45" ht="15" customHeight="1" x14ac:dyDescent="0.25">
      <c r="A106" s="1489"/>
      <c r="B106" s="1709"/>
      <c r="C106" s="1716"/>
      <c r="D106" s="1856"/>
      <c r="E106" s="1716"/>
      <c r="F106" s="1751"/>
      <c r="G106" s="1859"/>
      <c r="H106" s="1865"/>
      <c r="I106" s="1678"/>
      <c r="J106" s="1678"/>
      <c r="K106" s="1678"/>
      <c r="L106" s="1678"/>
      <c r="M106" s="1678"/>
      <c r="N106" s="1678"/>
      <c r="O106" s="1678"/>
      <c r="P106" s="1678"/>
      <c r="Q106" s="1774"/>
      <c r="R106" s="1747"/>
      <c r="S106" s="98"/>
      <c r="T106" s="98"/>
      <c r="U106" s="98"/>
      <c r="V106" s="98"/>
      <c r="W106" s="334" t="str">
        <f t="shared" si="1"/>
        <v/>
      </c>
      <c r="X106" s="98"/>
      <c r="Y106" s="98"/>
      <c r="Z106" s="98"/>
      <c r="AA106" s="334" t="str">
        <f t="shared" si="2"/>
        <v/>
      </c>
      <c r="AB106" s="1678"/>
      <c r="AC106" s="1333"/>
      <c r="AD106" s="160"/>
      <c r="AE106" s="98"/>
      <c r="AF106" s="1862"/>
      <c r="AG106" s="1748"/>
      <c r="AH106" s="1764"/>
      <c r="AI106" s="1749"/>
      <c r="AJ106" s="388"/>
      <c r="AK106" s="1750"/>
      <c r="AL106" s="1751"/>
      <c r="AM106" s="1752"/>
      <c r="AN106" s="1752"/>
      <c r="AO106" s="1752"/>
      <c r="AP106" s="1753"/>
      <c r="AQ106" s="1333"/>
      <c r="AR106" s="98"/>
      <c r="AS106" s="244"/>
    </row>
    <row r="107" spans="1:45" ht="15" customHeight="1" x14ac:dyDescent="0.25">
      <c r="A107" s="1489"/>
      <c r="B107" s="1709"/>
      <c r="C107" s="1716"/>
      <c r="D107" s="1856"/>
      <c r="E107" s="1716"/>
      <c r="F107" s="1751"/>
      <c r="G107" s="1859"/>
      <c r="H107" s="1865"/>
      <c r="I107" s="1678"/>
      <c r="J107" s="1678"/>
      <c r="K107" s="1678"/>
      <c r="L107" s="1678"/>
      <c r="M107" s="1678"/>
      <c r="N107" s="1678"/>
      <c r="O107" s="1678"/>
      <c r="P107" s="1678"/>
      <c r="Q107" s="1774"/>
      <c r="R107" s="1747"/>
      <c r="S107" s="98"/>
      <c r="T107" s="98"/>
      <c r="U107" s="98"/>
      <c r="V107" s="98"/>
      <c r="W107" s="334" t="str">
        <f t="shared" si="1"/>
        <v/>
      </c>
      <c r="X107" s="98"/>
      <c r="Y107" s="98"/>
      <c r="Z107" s="98"/>
      <c r="AA107" s="334" t="str">
        <f t="shared" si="2"/>
        <v/>
      </c>
      <c r="AB107" s="1678"/>
      <c r="AC107" s="1333"/>
      <c r="AD107" s="160"/>
      <c r="AE107" s="98"/>
      <c r="AF107" s="1862"/>
      <c r="AG107" s="1748"/>
      <c r="AH107" s="1764"/>
      <c r="AI107" s="1749"/>
      <c r="AJ107" s="388"/>
      <c r="AK107" s="1750"/>
      <c r="AL107" s="1751"/>
      <c r="AM107" s="1752"/>
      <c r="AN107" s="1752"/>
      <c r="AO107" s="1752"/>
      <c r="AP107" s="1753"/>
      <c r="AQ107" s="1333"/>
      <c r="AR107" s="98"/>
      <c r="AS107" s="244"/>
    </row>
    <row r="108" spans="1:45" ht="15" customHeight="1" x14ac:dyDescent="0.25">
      <c r="A108" s="1489"/>
      <c r="B108" s="1709"/>
      <c r="C108" s="1716"/>
      <c r="D108" s="1856"/>
      <c r="E108" s="1716"/>
      <c r="F108" s="1751"/>
      <c r="G108" s="1859"/>
      <c r="H108" s="1865"/>
      <c r="I108" s="1678"/>
      <c r="J108" s="1678"/>
      <c r="K108" s="1678"/>
      <c r="L108" s="1678"/>
      <c r="M108" s="1678"/>
      <c r="N108" s="1678"/>
      <c r="O108" s="1678"/>
      <c r="P108" s="1678"/>
      <c r="Q108" s="1774"/>
      <c r="R108" s="1747"/>
      <c r="S108" s="98"/>
      <c r="T108" s="98"/>
      <c r="U108" s="98"/>
      <c r="V108" s="98"/>
      <c r="W108" s="334" t="str">
        <f t="shared" si="1"/>
        <v/>
      </c>
      <c r="X108" s="98"/>
      <c r="Y108" s="98"/>
      <c r="Z108" s="98"/>
      <c r="AA108" s="334" t="str">
        <f t="shared" si="2"/>
        <v/>
      </c>
      <c r="AB108" s="1678"/>
      <c r="AC108" s="1333"/>
      <c r="AD108" s="160"/>
      <c r="AE108" s="98"/>
      <c r="AF108" s="1862"/>
      <c r="AG108" s="1748"/>
      <c r="AH108" s="1764"/>
      <c r="AI108" s="1749"/>
      <c r="AJ108" s="388"/>
      <c r="AK108" s="1750"/>
      <c r="AL108" s="1751"/>
      <c r="AM108" s="1752"/>
      <c r="AN108" s="1752"/>
      <c r="AO108" s="1752"/>
      <c r="AP108" s="1753"/>
      <c r="AQ108" s="1333"/>
      <c r="AR108" s="98"/>
      <c r="AS108" s="244"/>
    </row>
    <row r="109" spans="1:45" ht="15" customHeight="1" x14ac:dyDescent="0.25">
      <c r="A109" s="1489"/>
      <c r="B109" s="1709"/>
      <c r="C109" s="1716"/>
      <c r="D109" s="1856"/>
      <c r="E109" s="1716"/>
      <c r="F109" s="1751"/>
      <c r="G109" s="1859"/>
      <c r="H109" s="1865"/>
      <c r="I109" s="1678"/>
      <c r="J109" s="1678"/>
      <c r="K109" s="1678"/>
      <c r="L109" s="1678"/>
      <c r="M109" s="1678"/>
      <c r="N109" s="1678"/>
      <c r="O109" s="1678"/>
      <c r="P109" s="1678"/>
      <c r="Q109" s="1774"/>
      <c r="R109" s="1747"/>
      <c r="S109" s="98"/>
      <c r="T109" s="98"/>
      <c r="U109" s="98"/>
      <c r="V109" s="98"/>
      <c r="W109" s="334" t="str">
        <f t="shared" si="1"/>
        <v/>
      </c>
      <c r="X109" s="98"/>
      <c r="Y109" s="98"/>
      <c r="Z109" s="98"/>
      <c r="AA109" s="334" t="str">
        <f t="shared" si="2"/>
        <v/>
      </c>
      <c r="AB109" s="1678"/>
      <c r="AC109" s="1333"/>
      <c r="AD109" s="160"/>
      <c r="AE109" s="98"/>
      <c r="AF109" s="1862"/>
      <c r="AG109" s="1748"/>
      <c r="AH109" s="1764"/>
      <c r="AI109" s="1749"/>
      <c r="AJ109" s="388"/>
      <c r="AK109" s="1750"/>
      <c r="AL109" s="1751"/>
      <c r="AM109" s="1752"/>
      <c r="AN109" s="1752"/>
      <c r="AO109" s="1752"/>
      <c r="AP109" s="1753"/>
      <c r="AQ109" s="1333"/>
      <c r="AR109" s="98"/>
      <c r="AS109" s="244"/>
    </row>
    <row r="110" spans="1:45" ht="15" customHeight="1" x14ac:dyDescent="0.25">
      <c r="A110" s="1489"/>
      <c r="B110" s="1709"/>
      <c r="C110" s="1716"/>
      <c r="D110" s="1856"/>
      <c r="E110" s="1716"/>
      <c r="F110" s="1751"/>
      <c r="G110" s="1859"/>
      <c r="H110" s="1865"/>
      <c r="I110" s="1678"/>
      <c r="J110" s="1678"/>
      <c r="K110" s="1678"/>
      <c r="L110" s="1678"/>
      <c r="M110" s="1678"/>
      <c r="N110" s="1678"/>
      <c r="O110" s="1678"/>
      <c r="P110" s="1678"/>
      <c r="Q110" s="1774"/>
      <c r="R110" s="1747"/>
      <c r="S110" s="98"/>
      <c r="T110" s="98"/>
      <c r="U110" s="98"/>
      <c r="V110" s="98"/>
      <c r="W110" s="334" t="str">
        <f t="shared" si="1"/>
        <v/>
      </c>
      <c r="X110" s="98"/>
      <c r="Y110" s="98"/>
      <c r="Z110" s="98"/>
      <c r="AA110" s="334" t="str">
        <f t="shared" si="2"/>
        <v/>
      </c>
      <c r="AB110" s="1678"/>
      <c r="AC110" s="1333"/>
      <c r="AD110" s="160"/>
      <c r="AE110" s="98"/>
      <c r="AF110" s="1862"/>
      <c r="AG110" s="1748"/>
      <c r="AH110" s="1764"/>
      <c r="AI110" s="1749"/>
      <c r="AJ110" s="388"/>
      <c r="AK110" s="1750"/>
      <c r="AL110" s="1751"/>
      <c r="AM110" s="1752"/>
      <c r="AN110" s="1752"/>
      <c r="AO110" s="1752"/>
      <c r="AP110" s="1753"/>
      <c r="AQ110" s="1333"/>
      <c r="AR110" s="98"/>
      <c r="AS110" s="244"/>
    </row>
    <row r="111" spans="1:45" ht="15" customHeight="1" x14ac:dyDescent="0.25">
      <c r="A111" s="1489"/>
      <c r="B111" s="1709"/>
      <c r="C111" s="1716"/>
      <c r="D111" s="1856"/>
      <c r="E111" s="1716"/>
      <c r="F111" s="1751"/>
      <c r="G111" s="1859"/>
      <c r="H111" s="1865"/>
      <c r="I111" s="1678"/>
      <c r="J111" s="1678"/>
      <c r="K111" s="1678"/>
      <c r="L111" s="1678"/>
      <c r="M111" s="1678"/>
      <c r="N111" s="1678"/>
      <c r="O111" s="1678"/>
      <c r="P111" s="1678"/>
      <c r="Q111" s="1774"/>
      <c r="R111" s="1747"/>
      <c r="S111" s="98"/>
      <c r="T111" s="98"/>
      <c r="U111" s="98"/>
      <c r="V111" s="98"/>
      <c r="W111" s="334" t="str">
        <f t="shared" si="1"/>
        <v/>
      </c>
      <c r="X111" s="98"/>
      <c r="Y111" s="98"/>
      <c r="Z111" s="98"/>
      <c r="AA111" s="334" t="str">
        <f t="shared" si="2"/>
        <v/>
      </c>
      <c r="AB111" s="1678"/>
      <c r="AC111" s="1333"/>
      <c r="AD111" s="160"/>
      <c r="AE111" s="98"/>
      <c r="AF111" s="1862"/>
      <c r="AG111" s="1748"/>
      <c r="AH111" s="1764"/>
      <c r="AI111" s="1749"/>
      <c r="AJ111" s="388"/>
      <c r="AK111" s="1750"/>
      <c r="AL111" s="1751"/>
      <c r="AM111" s="1752"/>
      <c r="AN111" s="1752"/>
      <c r="AO111" s="1752"/>
      <c r="AP111" s="1753"/>
      <c r="AQ111" s="1333"/>
      <c r="AR111" s="98"/>
      <c r="AS111" s="244"/>
    </row>
    <row r="112" spans="1:45" ht="15" customHeight="1" x14ac:dyDescent="0.25">
      <c r="A112" s="1489"/>
      <c r="B112" s="1709"/>
      <c r="C112" s="1716"/>
      <c r="D112" s="1856"/>
      <c r="E112" s="1716"/>
      <c r="F112" s="1751"/>
      <c r="G112" s="1859"/>
      <c r="H112" s="1865"/>
      <c r="I112" s="1678"/>
      <c r="J112" s="1678"/>
      <c r="K112" s="1678"/>
      <c r="L112" s="1678"/>
      <c r="M112" s="1678"/>
      <c r="N112" s="1678"/>
      <c r="O112" s="1678"/>
      <c r="P112" s="1678"/>
      <c r="Q112" s="1774"/>
      <c r="R112" s="1747"/>
      <c r="S112" s="98"/>
      <c r="T112" s="98"/>
      <c r="U112" s="98"/>
      <c r="V112" s="98"/>
      <c r="W112" s="334" t="str">
        <f t="shared" si="1"/>
        <v/>
      </c>
      <c r="X112" s="98"/>
      <c r="Y112" s="98"/>
      <c r="Z112" s="98"/>
      <c r="AA112" s="334" t="str">
        <f t="shared" si="2"/>
        <v/>
      </c>
      <c r="AB112" s="1678"/>
      <c r="AC112" s="1333"/>
      <c r="AD112" s="160"/>
      <c r="AE112" s="98"/>
      <c r="AF112" s="1862"/>
      <c r="AG112" s="1748"/>
      <c r="AH112" s="1764"/>
      <c r="AI112" s="1749"/>
      <c r="AJ112" s="388"/>
      <c r="AK112" s="1750"/>
      <c r="AL112" s="1751"/>
      <c r="AM112" s="1752"/>
      <c r="AN112" s="1752"/>
      <c r="AO112" s="1752"/>
      <c r="AP112" s="1753"/>
      <c r="AQ112" s="1333"/>
      <c r="AR112" s="98"/>
      <c r="AS112" s="244"/>
    </row>
    <row r="113" spans="1:45" ht="15" customHeight="1" x14ac:dyDescent="0.25">
      <c r="A113" s="1489"/>
      <c r="B113" s="1709"/>
      <c r="C113" s="1716"/>
      <c r="D113" s="1856"/>
      <c r="E113" s="1716"/>
      <c r="F113" s="1751"/>
      <c r="G113" s="1859"/>
      <c r="H113" s="1865"/>
      <c r="I113" s="1678"/>
      <c r="J113" s="1678"/>
      <c r="K113" s="1678"/>
      <c r="L113" s="1678"/>
      <c r="M113" s="1678"/>
      <c r="N113" s="1678"/>
      <c r="O113" s="1678"/>
      <c r="P113" s="1678"/>
      <c r="Q113" s="1774"/>
      <c r="R113" s="1747"/>
      <c r="S113" s="98"/>
      <c r="T113" s="98"/>
      <c r="U113" s="98"/>
      <c r="V113" s="98"/>
      <c r="W113" s="334" t="str">
        <f t="shared" si="1"/>
        <v/>
      </c>
      <c r="X113" s="98"/>
      <c r="Y113" s="98"/>
      <c r="Z113" s="98"/>
      <c r="AA113" s="334" t="str">
        <f t="shared" si="2"/>
        <v/>
      </c>
      <c r="AB113" s="1678"/>
      <c r="AC113" s="1333"/>
      <c r="AD113" s="160"/>
      <c r="AE113" s="98"/>
      <c r="AF113" s="1862"/>
      <c r="AG113" s="1748"/>
      <c r="AH113" s="1764"/>
      <c r="AI113" s="1749"/>
      <c r="AJ113" s="388"/>
      <c r="AK113" s="1750"/>
      <c r="AL113" s="1751"/>
      <c r="AM113" s="1752"/>
      <c r="AN113" s="1752"/>
      <c r="AO113" s="1752"/>
      <c r="AP113" s="1753"/>
      <c r="AQ113" s="1333"/>
      <c r="AR113" s="98"/>
      <c r="AS113" s="244"/>
    </row>
    <row r="114" spans="1:45" ht="15" customHeight="1" x14ac:dyDescent="0.25">
      <c r="A114" s="1489"/>
      <c r="B114" s="1709"/>
      <c r="C114" s="1716"/>
      <c r="D114" s="1856"/>
      <c r="E114" s="1716"/>
      <c r="F114" s="1751"/>
      <c r="G114" s="1859"/>
      <c r="H114" s="1865"/>
      <c r="I114" s="1678"/>
      <c r="J114" s="1678"/>
      <c r="K114" s="1678"/>
      <c r="L114" s="1678"/>
      <c r="M114" s="1678"/>
      <c r="N114" s="1678"/>
      <c r="O114" s="1678"/>
      <c r="P114" s="1678"/>
      <c r="Q114" s="1774"/>
      <c r="R114" s="1747"/>
      <c r="S114" s="98"/>
      <c r="T114" s="98"/>
      <c r="U114" s="98"/>
      <c r="V114" s="98"/>
      <c r="W114" s="334" t="str">
        <f t="shared" si="1"/>
        <v/>
      </c>
      <c r="X114" s="98"/>
      <c r="Y114" s="98"/>
      <c r="Z114" s="98"/>
      <c r="AA114" s="334" t="str">
        <f t="shared" si="2"/>
        <v/>
      </c>
      <c r="AB114" s="1678"/>
      <c r="AC114" s="1333"/>
      <c r="AD114" s="160"/>
      <c r="AE114" s="98"/>
      <c r="AF114" s="1862"/>
      <c r="AG114" s="1748"/>
      <c r="AH114" s="1764"/>
      <c r="AI114" s="1749"/>
      <c r="AJ114" s="388"/>
      <c r="AK114" s="1750"/>
      <c r="AL114" s="1751"/>
      <c r="AM114" s="1752"/>
      <c r="AN114" s="1752"/>
      <c r="AO114" s="1752"/>
      <c r="AP114" s="1753"/>
      <c r="AQ114" s="1333"/>
      <c r="AR114" s="98"/>
      <c r="AS114" s="244"/>
    </row>
    <row r="115" spans="1:45" ht="15" customHeight="1" x14ac:dyDescent="0.25">
      <c r="A115" s="1489"/>
      <c r="B115" s="1709"/>
      <c r="C115" s="1716"/>
      <c r="D115" s="1856"/>
      <c r="E115" s="1716"/>
      <c r="F115" s="1751"/>
      <c r="G115" s="1859"/>
      <c r="H115" s="1865"/>
      <c r="I115" s="1678"/>
      <c r="J115" s="1678"/>
      <c r="K115" s="1678"/>
      <c r="L115" s="1678"/>
      <c r="M115" s="1678"/>
      <c r="N115" s="1678"/>
      <c r="O115" s="1678"/>
      <c r="P115" s="1678"/>
      <c r="Q115" s="1774"/>
      <c r="R115" s="1747"/>
      <c r="S115" s="98"/>
      <c r="T115" s="98"/>
      <c r="U115" s="98"/>
      <c r="V115" s="98"/>
      <c r="W115" s="334" t="str">
        <f t="shared" si="1"/>
        <v/>
      </c>
      <c r="X115" s="98"/>
      <c r="Y115" s="98"/>
      <c r="Z115" s="98"/>
      <c r="AA115" s="334" t="str">
        <f t="shared" si="2"/>
        <v/>
      </c>
      <c r="AB115" s="1678"/>
      <c r="AC115" s="1333"/>
      <c r="AD115" s="160"/>
      <c r="AE115" s="98"/>
      <c r="AF115" s="1862"/>
      <c r="AG115" s="1748"/>
      <c r="AH115" s="1764"/>
      <c r="AI115" s="1749"/>
      <c r="AJ115" s="388"/>
      <c r="AK115" s="1750"/>
      <c r="AL115" s="1751"/>
      <c r="AM115" s="1752"/>
      <c r="AN115" s="1752"/>
      <c r="AO115" s="1752"/>
      <c r="AP115" s="1753"/>
      <c r="AQ115" s="1333"/>
      <c r="AR115" s="98"/>
      <c r="AS115" s="244"/>
    </row>
    <row r="116" spans="1:45" ht="15" customHeight="1" x14ac:dyDescent="0.25">
      <c r="A116" s="1489"/>
      <c r="B116" s="1709"/>
      <c r="C116" s="1716"/>
      <c r="D116" s="1856"/>
      <c r="E116" s="1716"/>
      <c r="F116" s="1751"/>
      <c r="G116" s="1859"/>
      <c r="H116" s="1865"/>
      <c r="I116" s="1678"/>
      <c r="J116" s="1678"/>
      <c r="K116" s="1678"/>
      <c r="L116" s="1678"/>
      <c r="M116" s="1678"/>
      <c r="N116" s="1678"/>
      <c r="O116" s="1678"/>
      <c r="P116" s="1678"/>
      <c r="Q116" s="1774"/>
      <c r="R116" s="1747"/>
      <c r="S116" s="98"/>
      <c r="T116" s="98"/>
      <c r="U116" s="98"/>
      <c r="V116" s="98"/>
      <c r="W116" s="334" t="str">
        <f t="shared" si="1"/>
        <v/>
      </c>
      <c r="X116" s="98"/>
      <c r="Y116" s="98"/>
      <c r="Z116" s="98"/>
      <c r="AA116" s="334" t="str">
        <f t="shared" si="2"/>
        <v/>
      </c>
      <c r="AB116" s="1678"/>
      <c r="AC116" s="1333"/>
      <c r="AD116" s="160"/>
      <c r="AE116" s="98"/>
      <c r="AF116" s="1862"/>
      <c r="AG116" s="1748"/>
      <c r="AH116" s="1764"/>
      <c r="AI116" s="1749"/>
      <c r="AJ116" s="388"/>
      <c r="AK116" s="1750"/>
      <c r="AL116" s="1751"/>
      <c r="AM116" s="1752"/>
      <c r="AN116" s="1752"/>
      <c r="AO116" s="1752"/>
      <c r="AP116" s="1753"/>
      <c r="AQ116" s="1333"/>
      <c r="AR116" s="98"/>
      <c r="AS116" s="244"/>
    </row>
    <row r="117" spans="1:45" ht="15" customHeight="1" x14ac:dyDescent="0.25">
      <c r="A117" s="1489"/>
      <c r="B117" s="1709"/>
      <c r="C117" s="1716"/>
      <c r="D117" s="1856"/>
      <c r="E117" s="1716"/>
      <c r="F117" s="1751"/>
      <c r="G117" s="1859"/>
      <c r="H117" s="1865"/>
      <c r="I117" s="1678"/>
      <c r="J117" s="1678"/>
      <c r="K117" s="1678"/>
      <c r="L117" s="1678"/>
      <c r="M117" s="1678"/>
      <c r="N117" s="1678"/>
      <c r="O117" s="1678"/>
      <c r="P117" s="1678"/>
      <c r="Q117" s="1774"/>
      <c r="R117" s="1747"/>
      <c r="S117" s="98"/>
      <c r="T117" s="98"/>
      <c r="U117" s="98"/>
      <c r="V117" s="98"/>
      <c r="W117" s="334" t="str">
        <f t="shared" si="1"/>
        <v/>
      </c>
      <c r="X117" s="98"/>
      <c r="Y117" s="98"/>
      <c r="Z117" s="98"/>
      <c r="AA117" s="334" t="str">
        <f t="shared" si="2"/>
        <v/>
      </c>
      <c r="AB117" s="1678"/>
      <c r="AC117" s="1333"/>
      <c r="AD117" s="160"/>
      <c r="AE117" s="98"/>
      <c r="AF117" s="1862"/>
      <c r="AG117" s="1748"/>
      <c r="AH117" s="1764"/>
      <c r="AI117" s="1749"/>
      <c r="AJ117" s="388"/>
      <c r="AK117" s="1750"/>
      <c r="AL117" s="1751"/>
      <c r="AM117" s="1752"/>
      <c r="AN117" s="1752"/>
      <c r="AO117" s="1752"/>
      <c r="AP117" s="1753"/>
      <c r="AQ117" s="1333"/>
      <c r="AR117" s="98"/>
      <c r="AS117" s="244"/>
    </row>
    <row r="118" spans="1:45" ht="15" customHeight="1" x14ac:dyDescent="0.25">
      <c r="A118" s="1489"/>
      <c r="B118" s="1709"/>
      <c r="C118" s="1716"/>
      <c r="D118" s="1856"/>
      <c r="E118" s="1716"/>
      <c r="F118" s="1751"/>
      <c r="G118" s="1859"/>
      <c r="H118" s="1865"/>
      <c r="I118" s="1678"/>
      <c r="J118" s="1678"/>
      <c r="K118" s="1678"/>
      <c r="L118" s="1678"/>
      <c r="M118" s="1678"/>
      <c r="N118" s="1678"/>
      <c r="O118" s="1678"/>
      <c r="P118" s="1678"/>
      <c r="Q118" s="1774"/>
      <c r="R118" s="1747"/>
      <c r="S118" s="98"/>
      <c r="T118" s="98"/>
      <c r="U118" s="98"/>
      <c r="V118" s="98"/>
      <c r="W118" s="334" t="str">
        <f t="shared" si="1"/>
        <v/>
      </c>
      <c r="X118" s="98"/>
      <c r="Y118" s="98"/>
      <c r="Z118" s="98"/>
      <c r="AA118" s="334" t="str">
        <f t="shared" si="2"/>
        <v/>
      </c>
      <c r="AB118" s="1678"/>
      <c r="AC118" s="1333"/>
      <c r="AD118" s="160"/>
      <c r="AE118" s="98"/>
      <c r="AF118" s="1862"/>
      <c r="AG118" s="1748"/>
      <c r="AH118" s="1764"/>
      <c r="AI118" s="1749"/>
      <c r="AJ118" s="388"/>
      <c r="AK118" s="1750"/>
      <c r="AL118" s="1751"/>
      <c r="AM118" s="1752"/>
      <c r="AN118" s="1752"/>
      <c r="AO118" s="1752"/>
      <c r="AP118" s="1753"/>
      <c r="AQ118" s="1333"/>
      <c r="AR118" s="98"/>
      <c r="AS118" s="244"/>
    </row>
    <row r="119" spans="1:45" ht="15" customHeight="1" x14ac:dyDescent="0.25">
      <c r="A119" s="1489"/>
      <c r="B119" s="1709"/>
      <c r="C119" s="1716"/>
      <c r="D119" s="1856"/>
      <c r="E119" s="1716"/>
      <c r="F119" s="1751"/>
      <c r="G119" s="1859"/>
      <c r="H119" s="1865"/>
      <c r="I119" s="1678"/>
      <c r="J119" s="1678"/>
      <c r="K119" s="1678"/>
      <c r="L119" s="1678"/>
      <c r="M119" s="1678"/>
      <c r="N119" s="1678"/>
      <c r="O119" s="1678"/>
      <c r="P119" s="1678"/>
      <c r="Q119" s="1774"/>
      <c r="R119" s="1747"/>
      <c r="S119" s="98"/>
      <c r="T119" s="98"/>
      <c r="U119" s="98"/>
      <c r="V119" s="98"/>
      <c r="W119" s="334" t="str">
        <f t="shared" si="1"/>
        <v/>
      </c>
      <c r="X119" s="98"/>
      <c r="Y119" s="98"/>
      <c r="Z119" s="98"/>
      <c r="AA119" s="334" t="str">
        <f t="shared" si="2"/>
        <v/>
      </c>
      <c r="AB119" s="1678"/>
      <c r="AC119" s="1333"/>
      <c r="AD119" s="160"/>
      <c r="AE119" s="98"/>
      <c r="AF119" s="1862"/>
      <c r="AG119" s="1748"/>
      <c r="AH119" s="1764"/>
      <c r="AI119" s="1749"/>
      <c r="AJ119" s="388"/>
      <c r="AK119" s="1750"/>
      <c r="AL119" s="1751"/>
      <c r="AM119" s="1752"/>
      <c r="AN119" s="1752"/>
      <c r="AO119" s="1752"/>
      <c r="AP119" s="1753"/>
      <c r="AQ119" s="1333"/>
      <c r="AR119" s="98"/>
      <c r="AS119" s="244"/>
    </row>
    <row r="120" spans="1:45" ht="15" customHeight="1" x14ac:dyDescent="0.25">
      <c r="A120" s="1489"/>
      <c r="B120" s="1709"/>
      <c r="C120" s="1716"/>
      <c r="D120" s="1856"/>
      <c r="E120" s="1716"/>
      <c r="F120" s="1751"/>
      <c r="G120" s="1859"/>
      <c r="H120" s="1865"/>
      <c r="I120" s="1678"/>
      <c r="J120" s="1678"/>
      <c r="K120" s="1678"/>
      <c r="L120" s="1678"/>
      <c r="M120" s="1678"/>
      <c r="N120" s="1678"/>
      <c r="O120" s="1678"/>
      <c r="P120" s="1678"/>
      <c r="Q120" s="1774"/>
      <c r="R120" s="1747"/>
      <c r="S120" s="98"/>
      <c r="T120" s="98"/>
      <c r="U120" s="98"/>
      <c r="V120" s="98"/>
      <c r="W120" s="334" t="str">
        <f t="shared" si="1"/>
        <v/>
      </c>
      <c r="X120" s="98"/>
      <c r="Y120" s="98"/>
      <c r="Z120" s="98"/>
      <c r="AA120" s="334" t="str">
        <f t="shared" si="2"/>
        <v/>
      </c>
      <c r="AB120" s="1678"/>
      <c r="AC120" s="1333"/>
      <c r="AD120" s="160"/>
      <c r="AE120" s="98"/>
      <c r="AF120" s="1862"/>
      <c r="AG120" s="1748"/>
      <c r="AH120" s="1764"/>
      <c r="AI120" s="1749"/>
      <c r="AJ120" s="388"/>
      <c r="AK120" s="1750"/>
      <c r="AL120" s="1751"/>
      <c r="AM120" s="1752"/>
      <c r="AN120" s="1752"/>
      <c r="AO120" s="1752"/>
      <c r="AP120" s="1753"/>
      <c r="AQ120" s="1333"/>
      <c r="AR120" s="98"/>
      <c r="AS120" s="244"/>
    </row>
    <row r="121" spans="1:45" ht="15" customHeight="1" x14ac:dyDescent="0.25">
      <c r="A121" s="1489"/>
      <c r="B121" s="1709"/>
      <c r="C121" s="1716"/>
      <c r="D121" s="1856"/>
      <c r="E121" s="1716"/>
      <c r="F121" s="1751"/>
      <c r="G121" s="1859"/>
      <c r="H121" s="1865"/>
      <c r="I121" s="1678"/>
      <c r="J121" s="1678"/>
      <c r="K121" s="1678"/>
      <c r="L121" s="1678"/>
      <c r="M121" s="1678"/>
      <c r="N121" s="1678"/>
      <c r="O121" s="1678"/>
      <c r="P121" s="1678"/>
      <c r="Q121" s="1774"/>
      <c r="R121" s="1747"/>
      <c r="S121" s="98"/>
      <c r="T121" s="98"/>
      <c r="U121" s="98"/>
      <c r="V121" s="98"/>
      <c r="W121" s="334" t="str">
        <f t="shared" si="1"/>
        <v/>
      </c>
      <c r="X121" s="98"/>
      <c r="Y121" s="98"/>
      <c r="Z121" s="98"/>
      <c r="AA121" s="334" t="str">
        <f t="shared" si="2"/>
        <v/>
      </c>
      <c r="AB121" s="1678"/>
      <c r="AC121" s="1333"/>
      <c r="AD121" s="160"/>
      <c r="AE121" s="98"/>
      <c r="AF121" s="1862"/>
      <c r="AG121" s="1748"/>
      <c r="AH121" s="1764"/>
      <c r="AI121" s="1749"/>
      <c r="AJ121" s="388"/>
      <c r="AK121" s="1750"/>
      <c r="AL121" s="1751"/>
      <c r="AM121" s="1752"/>
      <c r="AN121" s="1752"/>
      <c r="AO121" s="1752"/>
      <c r="AP121" s="1753"/>
      <c r="AQ121" s="1333"/>
      <c r="AR121" s="98"/>
      <c r="AS121" s="244"/>
    </row>
    <row r="122" spans="1:45" ht="15" customHeight="1" x14ac:dyDescent="0.25">
      <c r="A122" s="1489"/>
      <c r="B122" s="1709"/>
      <c r="C122" s="1716"/>
      <c r="D122" s="1856"/>
      <c r="E122" s="1716"/>
      <c r="F122" s="1751"/>
      <c r="G122" s="1859"/>
      <c r="H122" s="1865"/>
      <c r="I122" s="1678"/>
      <c r="J122" s="1678"/>
      <c r="K122" s="1678"/>
      <c r="L122" s="1678"/>
      <c r="M122" s="1678"/>
      <c r="N122" s="1678"/>
      <c r="O122" s="1678"/>
      <c r="P122" s="1678"/>
      <c r="Q122" s="1774"/>
      <c r="R122" s="1747"/>
      <c r="S122" s="98"/>
      <c r="T122" s="98"/>
      <c r="U122" s="98"/>
      <c r="V122" s="98"/>
      <c r="W122" s="334" t="str">
        <f t="shared" si="1"/>
        <v/>
      </c>
      <c r="X122" s="98"/>
      <c r="Y122" s="98"/>
      <c r="Z122" s="98"/>
      <c r="AA122" s="334" t="str">
        <f t="shared" si="2"/>
        <v/>
      </c>
      <c r="AB122" s="1678"/>
      <c r="AC122" s="1333"/>
      <c r="AD122" s="160"/>
      <c r="AE122" s="98"/>
      <c r="AF122" s="1862"/>
      <c r="AG122" s="1748"/>
      <c r="AH122" s="1764"/>
      <c r="AI122" s="1749"/>
      <c r="AJ122" s="388"/>
      <c r="AK122" s="1750"/>
      <c r="AL122" s="1751"/>
      <c r="AM122" s="1752"/>
      <c r="AN122" s="1752"/>
      <c r="AO122" s="1752"/>
      <c r="AP122" s="1753"/>
      <c r="AQ122" s="1333"/>
      <c r="AR122" s="98"/>
      <c r="AS122" s="244"/>
    </row>
    <row r="123" spans="1:45" ht="15" customHeight="1" x14ac:dyDescent="0.25">
      <c r="A123" s="1489"/>
      <c r="B123" s="1709"/>
      <c r="C123" s="1716"/>
      <c r="D123" s="1856"/>
      <c r="E123" s="1716"/>
      <c r="F123" s="1751"/>
      <c r="G123" s="1859"/>
      <c r="H123" s="1865"/>
      <c r="I123" s="1678"/>
      <c r="J123" s="1678"/>
      <c r="K123" s="1678"/>
      <c r="L123" s="1678"/>
      <c r="M123" s="1678"/>
      <c r="N123" s="1678"/>
      <c r="O123" s="1678"/>
      <c r="P123" s="1678"/>
      <c r="Q123" s="1774"/>
      <c r="R123" s="1747"/>
      <c r="S123" s="98"/>
      <c r="T123" s="98"/>
      <c r="U123" s="98"/>
      <c r="V123" s="98"/>
      <c r="W123" s="334" t="str">
        <f t="shared" si="1"/>
        <v/>
      </c>
      <c r="X123" s="98"/>
      <c r="Y123" s="98"/>
      <c r="Z123" s="98"/>
      <c r="AA123" s="334" t="str">
        <f t="shared" si="2"/>
        <v/>
      </c>
      <c r="AB123" s="1678"/>
      <c r="AC123" s="1333"/>
      <c r="AD123" s="160"/>
      <c r="AE123" s="98"/>
      <c r="AF123" s="1862"/>
      <c r="AG123" s="1748"/>
      <c r="AH123" s="1764"/>
      <c r="AI123" s="1749"/>
      <c r="AJ123" s="388"/>
      <c r="AK123" s="1750"/>
      <c r="AL123" s="1751"/>
      <c r="AM123" s="1752"/>
      <c r="AN123" s="1752"/>
      <c r="AO123" s="1752"/>
      <c r="AP123" s="1753"/>
      <c r="AQ123" s="1333"/>
      <c r="AR123" s="98"/>
      <c r="AS123" s="244"/>
    </row>
    <row r="124" spans="1:45" ht="15" customHeight="1" x14ac:dyDescent="0.25">
      <c r="A124" s="1489"/>
      <c r="B124" s="1709"/>
      <c r="C124" s="1716"/>
      <c r="D124" s="1856"/>
      <c r="E124" s="1716"/>
      <c r="F124" s="1751"/>
      <c r="G124" s="1859"/>
      <c r="H124" s="1865"/>
      <c r="I124" s="1678"/>
      <c r="J124" s="1678"/>
      <c r="K124" s="1678"/>
      <c r="L124" s="1678"/>
      <c r="M124" s="1678"/>
      <c r="N124" s="1678"/>
      <c r="O124" s="1678"/>
      <c r="P124" s="1678"/>
      <c r="Q124" s="1774"/>
      <c r="R124" s="1747"/>
      <c r="S124" s="98"/>
      <c r="T124" s="98"/>
      <c r="U124" s="98"/>
      <c r="V124" s="98"/>
      <c r="W124" s="334" t="str">
        <f t="shared" si="1"/>
        <v/>
      </c>
      <c r="X124" s="98"/>
      <c r="Y124" s="98"/>
      <c r="Z124" s="98"/>
      <c r="AA124" s="334" t="str">
        <f t="shared" si="2"/>
        <v/>
      </c>
      <c r="AB124" s="1678"/>
      <c r="AC124" s="1333"/>
      <c r="AD124" s="160"/>
      <c r="AE124" s="98"/>
      <c r="AF124" s="1862"/>
      <c r="AG124" s="1748"/>
      <c r="AH124" s="1764"/>
      <c r="AI124" s="1749"/>
      <c r="AJ124" s="388"/>
      <c r="AK124" s="1750"/>
      <c r="AL124" s="1751"/>
      <c r="AM124" s="1752"/>
      <c r="AN124" s="1752"/>
      <c r="AO124" s="1752"/>
      <c r="AP124" s="1753"/>
      <c r="AQ124" s="1333"/>
      <c r="AR124" s="98"/>
      <c r="AS124" s="244"/>
    </row>
    <row r="125" spans="1:45" ht="15" customHeight="1" x14ac:dyDescent="0.25">
      <c r="A125" s="1489"/>
      <c r="B125" s="1709"/>
      <c r="C125" s="1716"/>
      <c r="D125" s="1856"/>
      <c r="E125" s="1716"/>
      <c r="F125" s="1751"/>
      <c r="G125" s="1859"/>
      <c r="H125" s="1865"/>
      <c r="I125" s="1678"/>
      <c r="J125" s="1678"/>
      <c r="K125" s="1678"/>
      <c r="L125" s="1678"/>
      <c r="M125" s="1678"/>
      <c r="N125" s="1678"/>
      <c r="O125" s="1678"/>
      <c r="P125" s="1678"/>
      <c r="Q125" s="1774"/>
      <c r="R125" s="1747"/>
      <c r="S125" s="98"/>
      <c r="T125" s="98"/>
      <c r="U125" s="98"/>
      <c r="V125" s="98"/>
      <c r="W125" s="334" t="str">
        <f t="shared" si="1"/>
        <v/>
      </c>
      <c r="X125" s="98"/>
      <c r="Y125" s="98"/>
      <c r="Z125" s="98"/>
      <c r="AA125" s="334" t="str">
        <f t="shared" si="2"/>
        <v/>
      </c>
      <c r="AB125" s="1678"/>
      <c r="AC125" s="1333"/>
      <c r="AD125" s="160"/>
      <c r="AE125" s="98"/>
      <c r="AF125" s="1862"/>
      <c r="AG125" s="1748"/>
      <c r="AH125" s="1764"/>
      <c r="AI125" s="1749"/>
      <c r="AJ125" s="388"/>
      <c r="AK125" s="1750"/>
      <c r="AL125" s="1751"/>
      <c r="AM125" s="1752"/>
      <c r="AN125" s="1752"/>
      <c r="AO125" s="1752"/>
      <c r="AP125" s="1753"/>
      <c r="AQ125" s="1333"/>
      <c r="AR125" s="98"/>
      <c r="AS125" s="244"/>
    </row>
    <row r="126" spans="1:45" ht="15" customHeight="1" x14ac:dyDescent="0.25">
      <c r="A126" s="1489"/>
      <c r="B126" s="1709"/>
      <c r="C126" s="1716"/>
      <c r="D126" s="1856"/>
      <c r="E126" s="1716"/>
      <c r="F126" s="1751"/>
      <c r="G126" s="1859"/>
      <c r="H126" s="1865"/>
      <c r="I126" s="1678"/>
      <c r="J126" s="1678"/>
      <c r="K126" s="1678"/>
      <c r="L126" s="1678"/>
      <c r="M126" s="1678"/>
      <c r="N126" s="1678"/>
      <c r="O126" s="1678"/>
      <c r="P126" s="1678"/>
      <c r="Q126" s="1774"/>
      <c r="R126" s="1747"/>
      <c r="S126" s="98"/>
      <c r="T126" s="98"/>
      <c r="U126" s="98"/>
      <c r="V126" s="98"/>
      <c r="W126" s="334" t="str">
        <f t="shared" si="1"/>
        <v/>
      </c>
      <c r="X126" s="98"/>
      <c r="Y126" s="98"/>
      <c r="Z126" s="98"/>
      <c r="AA126" s="334" t="str">
        <f t="shared" si="2"/>
        <v/>
      </c>
      <c r="AB126" s="1678"/>
      <c r="AC126" s="1333"/>
      <c r="AD126" s="160"/>
      <c r="AE126" s="98"/>
      <c r="AF126" s="1862"/>
      <c r="AG126" s="1748"/>
      <c r="AH126" s="1764"/>
      <c r="AI126" s="1749"/>
      <c r="AJ126" s="388"/>
      <c r="AK126" s="1750"/>
      <c r="AL126" s="1751"/>
      <c r="AM126" s="1752"/>
      <c r="AN126" s="1752"/>
      <c r="AO126" s="1752"/>
      <c r="AP126" s="1753"/>
      <c r="AQ126" s="1333"/>
      <c r="AR126" s="98"/>
      <c r="AS126" s="244"/>
    </row>
    <row r="127" spans="1:45" ht="15" customHeight="1" x14ac:dyDescent="0.25">
      <c r="A127" s="1489"/>
      <c r="B127" s="1709"/>
      <c r="C127" s="1716"/>
      <c r="D127" s="1856"/>
      <c r="E127" s="1716"/>
      <c r="F127" s="1751"/>
      <c r="G127" s="1859"/>
      <c r="H127" s="1865"/>
      <c r="I127" s="1678"/>
      <c r="J127" s="1678"/>
      <c r="K127" s="1678"/>
      <c r="L127" s="1678"/>
      <c r="M127" s="1678"/>
      <c r="N127" s="1678"/>
      <c r="O127" s="1678"/>
      <c r="P127" s="1678"/>
      <c r="Q127" s="1774"/>
      <c r="R127" s="1747"/>
      <c r="S127" s="98"/>
      <c r="T127" s="98"/>
      <c r="U127" s="98"/>
      <c r="V127" s="98"/>
      <c r="W127" s="334" t="str">
        <f t="shared" si="1"/>
        <v/>
      </c>
      <c r="X127" s="98"/>
      <c r="Y127" s="98"/>
      <c r="Z127" s="98"/>
      <c r="AA127" s="334" t="str">
        <f t="shared" si="2"/>
        <v/>
      </c>
      <c r="AB127" s="1678"/>
      <c r="AC127" s="1333"/>
      <c r="AD127" s="160"/>
      <c r="AE127" s="98"/>
      <c r="AF127" s="1862"/>
      <c r="AG127" s="1748"/>
      <c r="AH127" s="1764"/>
      <c r="AI127" s="1749"/>
      <c r="AJ127" s="388"/>
      <c r="AK127" s="1750"/>
      <c r="AL127" s="1751"/>
      <c r="AM127" s="1752"/>
      <c r="AN127" s="1752"/>
      <c r="AO127" s="1752"/>
      <c r="AP127" s="1753"/>
      <c r="AQ127" s="1333"/>
      <c r="AR127" s="98"/>
      <c r="AS127" s="244"/>
    </row>
    <row r="128" spans="1:45" ht="15" customHeight="1" x14ac:dyDescent="0.25">
      <c r="A128" s="1489"/>
      <c r="B128" s="1709"/>
      <c r="C128" s="1716"/>
      <c r="D128" s="1856"/>
      <c r="E128" s="1716"/>
      <c r="F128" s="1751"/>
      <c r="G128" s="1859"/>
      <c r="H128" s="1865"/>
      <c r="I128" s="1678"/>
      <c r="J128" s="1678"/>
      <c r="K128" s="1678"/>
      <c r="L128" s="1678"/>
      <c r="M128" s="1678"/>
      <c r="N128" s="1678"/>
      <c r="O128" s="1678"/>
      <c r="P128" s="1678"/>
      <c r="Q128" s="1774"/>
      <c r="R128" s="1747"/>
      <c r="S128" s="98"/>
      <c r="T128" s="98"/>
      <c r="U128" s="98"/>
      <c r="V128" s="98"/>
      <c r="W128" s="334" t="str">
        <f t="shared" si="1"/>
        <v/>
      </c>
      <c r="X128" s="98"/>
      <c r="Y128" s="98"/>
      <c r="Z128" s="98"/>
      <c r="AA128" s="334" t="str">
        <f t="shared" si="2"/>
        <v/>
      </c>
      <c r="AB128" s="1678"/>
      <c r="AC128" s="1333"/>
      <c r="AD128" s="160"/>
      <c r="AE128" s="98"/>
      <c r="AF128" s="1862"/>
      <c r="AG128" s="1748"/>
      <c r="AH128" s="1764"/>
      <c r="AI128" s="1749"/>
      <c r="AJ128" s="388"/>
      <c r="AK128" s="1750"/>
      <c r="AL128" s="1751"/>
      <c r="AM128" s="1752"/>
      <c r="AN128" s="1752"/>
      <c r="AO128" s="1752"/>
      <c r="AP128" s="1753"/>
      <c r="AQ128" s="1333"/>
      <c r="AR128" s="98"/>
      <c r="AS128" s="244"/>
    </row>
    <row r="129" spans="1:45" ht="15" customHeight="1" x14ac:dyDescent="0.25">
      <c r="A129" s="1489"/>
      <c r="B129" s="1709"/>
      <c r="C129" s="1716"/>
      <c r="D129" s="1856"/>
      <c r="E129" s="1716"/>
      <c r="F129" s="1751"/>
      <c r="G129" s="1859"/>
      <c r="H129" s="1865"/>
      <c r="I129" s="1678"/>
      <c r="J129" s="1678"/>
      <c r="K129" s="1678"/>
      <c r="L129" s="1678"/>
      <c r="M129" s="1678"/>
      <c r="N129" s="1678"/>
      <c r="O129" s="1678"/>
      <c r="P129" s="1678"/>
      <c r="Q129" s="1774"/>
      <c r="R129" s="1747"/>
      <c r="S129" s="98"/>
      <c r="T129" s="98"/>
      <c r="U129" s="98"/>
      <c r="V129" s="98"/>
      <c r="W129" s="334" t="str">
        <f t="shared" si="1"/>
        <v/>
      </c>
      <c r="X129" s="98"/>
      <c r="Y129" s="98"/>
      <c r="Z129" s="98"/>
      <c r="AA129" s="334" t="str">
        <f t="shared" si="2"/>
        <v/>
      </c>
      <c r="AB129" s="1678"/>
      <c r="AC129" s="1333"/>
      <c r="AD129" s="160"/>
      <c r="AE129" s="98"/>
      <c r="AF129" s="1862"/>
      <c r="AG129" s="1748"/>
      <c r="AH129" s="1764"/>
      <c r="AI129" s="1749"/>
      <c r="AJ129" s="388"/>
      <c r="AK129" s="1750"/>
      <c r="AL129" s="1751"/>
      <c r="AM129" s="1752"/>
      <c r="AN129" s="1752"/>
      <c r="AO129" s="1752"/>
      <c r="AP129" s="1753"/>
      <c r="AQ129" s="1333"/>
      <c r="AR129" s="98"/>
      <c r="AS129" s="244"/>
    </row>
    <row r="130" spans="1:45" ht="15" customHeight="1" x14ac:dyDescent="0.25">
      <c r="A130" s="1489"/>
      <c r="B130" s="1709"/>
      <c r="C130" s="1716"/>
      <c r="D130" s="1856"/>
      <c r="E130" s="1716"/>
      <c r="F130" s="1751"/>
      <c r="G130" s="1859"/>
      <c r="H130" s="1865"/>
      <c r="I130" s="1678"/>
      <c r="J130" s="1678"/>
      <c r="K130" s="1678"/>
      <c r="L130" s="1678"/>
      <c r="M130" s="1678"/>
      <c r="N130" s="1678"/>
      <c r="O130" s="1678"/>
      <c r="P130" s="1678"/>
      <c r="Q130" s="1774"/>
      <c r="R130" s="1747"/>
      <c r="S130" s="98"/>
      <c r="T130" s="98"/>
      <c r="U130" s="98"/>
      <c r="V130" s="98"/>
      <c r="W130" s="334" t="str">
        <f t="shared" si="1"/>
        <v/>
      </c>
      <c r="X130" s="98"/>
      <c r="Y130" s="98"/>
      <c r="Z130" s="98"/>
      <c r="AA130" s="334" t="str">
        <f t="shared" si="2"/>
        <v/>
      </c>
      <c r="AB130" s="1678"/>
      <c r="AC130" s="1333"/>
      <c r="AD130" s="160"/>
      <c r="AE130" s="98"/>
      <c r="AF130" s="1862"/>
      <c r="AG130" s="1748"/>
      <c r="AH130" s="1764"/>
      <c r="AI130" s="1749"/>
      <c r="AJ130" s="388"/>
      <c r="AK130" s="1750"/>
      <c r="AL130" s="1751"/>
      <c r="AM130" s="1752"/>
      <c r="AN130" s="1752"/>
      <c r="AO130" s="1752"/>
      <c r="AP130" s="1753"/>
      <c r="AQ130" s="1333"/>
      <c r="AR130" s="98"/>
      <c r="AS130" s="244"/>
    </row>
    <row r="131" spans="1:45" ht="15" customHeight="1" x14ac:dyDescent="0.25">
      <c r="A131" s="1489"/>
      <c r="B131" s="1709"/>
      <c r="C131" s="1716"/>
      <c r="D131" s="1856"/>
      <c r="E131" s="1716"/>
      <c r="F131" s="1751"/>
      <c r="G131" s="1859"/>
      <c r="H131" s="1865"/>
      <c r="I131" s="1678"/>
      <c r="J131" s="1678"/>
      <c r="K131" s="1678"/>
      <c r="L131" s="1678"/>
      <c r="M131" s="1678"/>
      <c r="N131" s="1678"/>
      <c r="O131" s="1678"/>
      <c r="P131" s="1678"/>
      <c r="Q131" s="1774"/>
      <c r="R131" s="1747"/>
      <c r="S131" s="98"/>
      <c r="T131" s="98"/>
      <c r="U131" s="98"/>
      <c r="V131" s="98"/>
      <c r="W131" s="334" t="str">
        <f t="shared" si="1"/>
        <v/>
      </c>
      <c r="X131" s="98"/>
      <c r="Y131" s="98"/>
      <c r="Z131" s="98"/>
      <c r="AA131" s="334" t="str">
        <f t="shared" si="2"/>
        <v/>
      </c>
      <c r="AB131" s="1678"/>
      <c r="AC131" s="1333"/>
      <c r="AD131" s="160"/>
      <c r="AE131" s="98"/>
      <c r="AF131" s="1862"/>
      <c r="AG131" s="1748"/>
      <c r="AH131" s="1764"/>
      <c r="AI131" s="1749"/>
      <c r="AJ131" s="388"/>
      <c r="AK131" s="1750"/>
      <c r="AL131" s="1751"/>
      <c r="AM131" s="1752"/>
      <c r="AN131" s="1752"/>
      <c r="AO131" s="1752"/>
      <c r="AP131" s="1753"/>
      <c r="AQ131" s="1333"/>
      <c r="AR131" s="98"/>
      <c r="AS131" s="244"/>
    </row>
    <row r="132" spans="1:45" ht="15" customHeight="1" x14ac:dyDescent="0.25">
      <c r="A132" s="1489"/>
      <c r="B132" s="1709"/>
      <c r="C132" s="1716"/>
      <c r="D132" s="1856"/>
      <c r="E132" s="1716"/>
      <c r="F132" s="1751"/>
      <c r="G132" s="1859"/>
      <c r="H132" s="1865"/>
      <c r="I132" s="1678"/>
      <c r="J132" s="1678"/>
      <c r="K132" s="1678"/>
      <c r="L132" s="1678"/>
      <c r="M132" s="1678"/>
      <c r="N132" s="1678"/>
      <c r="O132" s="1678"/>
      <c r="P132" s="1678"/>
      <c r="Q132" s="1774"/>
      <c r="R132" s="1747"/>
      <c r="S132" s="98"/>
      <c r="T132" s="98"/>
      <c r="U132" s="98"/>
      <c r="V132" s="98"/>
      <c r="W132" s="334" t="str">
        <f t="shared" si="1"/>
        <v/>
      </c>
      <c r="X132" s="98"/>
      <c r="Y132" s="98"/>
      <c r="Z132" s="98"/>
      <c r="AA132" s="334" t="str">
        <f t="shared" si="2"/>
        <v/>
      </c>
      <c r="AB132" s="1678"/>
      <c r="AC132" s="1333"/>
      <c r="AD132" s="160"/>
      <c r="AE132" s="98"/>
      <c r="AF132" s="1862"/>
      <c r="AG132" s="1748"/>
      <c r="AH132" s="1764"/>
      <c r="AI132" s="1749"/>
      <c r="AJ132" s="388"/>
      <c r="AK132" s="1750"/>
      <c r="AL132" s="1751"/>
      <c r="AM132" s="1752"/>
      <c r="AN132" s="1752"/>
      <c r="AO132" s="1752"/>
      <c r="AP132" s="1753"/>
      <c r="AQ132" s="1333"/>
      <c r="AR132" s="98"/>
      <c r="AS132" s="244"/>
    </row>
    <row r="133" spans="1:45" ht="15" customHeight="1" x14ac:dyDescent="0.25">
      <c r="A133" s="1489"/>
      <c r="B133" s="1709"/>
      <c r="C133" s="1716"/>
      <c r="D133" s="1856"/>
      <c r="E133" s="1716"/>
      <c r="F133" s="1751"/>
      <c r="G133" s="1859"/>
      <c r="H133" s="1865"/>
      <c r="I133" s="1678"/>
      <c r="J133" s="1678"/>
      <c r="K133" s="1678"/>
      <c r="L133" s="1678"/>
      <c r="M133" s="1678"/>
      <c r="N133" s="1678"/>
      <c r="O133" s="1678"/>
      <c r="P133" s="1678"/>
      <c r="Q133" s="1774"/>
      <c r="R133" s="1747"/>
      <c r="S133" s="98"/>
      <c r="T133" s="98"/>
      <c r="U133" s="98"/>
      <c r="V133" s="98"/>
      <c r="W133" s="334" t="str">
        <f t="shared" si="1"/>
        <v/>
      </c>
      <c r="X133" s="98"/>
      <c r="Y133" s="98"/>
      <c r="Z133" s="98"/>
      <c r="AA133" s="334" t="str">
        <f t="shared" si="2"/>
        <v/>
      </c>
      <c r="AB133" s="1678"/>
      <c r="AC133" s="1333"/>
      <c r="AD133" s="160"/>
      <c r="AE133" s="98"/>
      <c r="AF133" s="1862"/>
      <c r="AG133" s="1748"/>
      <c r="AH133" s="1764"/>
      <c r="AI133" s="1749"/>
      <c r="AJ133" s="388"/>
      <c r="AK133" s="1750"/>
      <c r="AL133" s="1751"/>
      <c r="AM133" s="1752"/>
      <c r="AN133" s="1752"/>
      <c r="AO133" s="1752"/>
      <c r="AP133" s="1753"/>
      <c r="AQ133" s="1333"/>
      <c r="AR133" s="98"/>
      <c r="AS133" s="244"/>
    </row>
    <row r="134" spans="1:45" ht="15" customHeight="1" x14ac:dyDescent="0.25">
      <c r="A134" s="1489"/>
      <c r="B134" s="1709"/>
      <c r="C134" s="1716"/>
      <c r="D134" s="1856"/>
      <c r="E134" s="1716"/>
      <c r="F134" s="1751"/>
      <c r="G134" s="1859"/>
      <c r="H134" s="1865"/>
      <c r="I134" s="1678"/>
      <c r="J134" s="1678"/>
      <c r="K134" s="1678"/>
      <c r="L134" s="1678"/>
      <c r="M134" s="1678"/>
      <c r="N134" s="1678"/>
      <c r="O134" s="1678"/>
      <c r="P134" s="1678"/>
      <c r="Q134" s="1774"/>
      <c r="R134" s="1747"/>
      <c r="S134" s="98"/>
      <c r="T134" s="98"/>
      <c r="U134" s="98"/>
      <c r="V134" s="98"/>
      <c r="W134" s="334" t="str">
        <f t="shared" si="1"/>
        <v/>
      </c>
      <c r="X134" s="98"/>
      <c r="Y134" s="98"/>
      <c r="Z134" s="98"/>
      <c r="AA134" s="334" t="str">
        <f t="shared" si="2"/>
        <v/>
      </c>
      <c r="AB134" s="1678"/>
      <c r="AC134" s="1333"/>
      <c r="AD134" s="160"/>
      <c r="AE134" s="98"/>
      <c r="AF134" s="1862"/>
      <c r="AG134" s="1748"/>
      <c r="AH134" s="1764"/>
      <c r="AI134" s="1749"/>
      <c r="AJ134" s="388"/>
      <c r="AK134" s="1750"/>
      <c r="AL134" s="1751"/>
      <c r="AM134" s="1752"/>
      <c r="AN134" s="1752"/>
      <c r="AO134" s="1752"/>
      <c r="AP134" s="1753"/>
      <c r="AQ134" s="1333"/>
      <c r="AR134" s="98"/>
      <c r="AS134" s="244"/>
    </row>
    <row r="135" spans="1:45" ht="15" customHeight="1" x14ac:dyDescent="0.25">
      <c r="A135" s="1489"/>
      <c r="B135" s="1709"/>
      <c r="C135" s="1716"/>
      <c r="D135" s="1856"/>
      <c r="E135" s="1716"/>
      <c r="F135" s="1751"/>
      <c r="G135" s="1859"/>
      <c r="H135" s="1865"/>
      <c r="I135" s="1678"/>
      <c r="J135" s="1678"/>
      <c r="K135" s="1678"/>
      <c r="L135" s="1678"/>
      <c r="M135" s="1678"/>
      <c r="N135" s="1678"/>
      <c r="O135" s="1678"/>
      <c r="P135" s="1678"/>
      <c r="Q135" s="1774"/>
      <c r="R135" s="1747"/>
      <c r="S135" s="98"/>
      <c r="T135" s="98"/>
      <c r="U135" s="98"/>
      <c r="V135" s="98"/>
      <c r="W135" s="334" t="str">
        <f t="shared" si="1"/>
        <v/>
      </c>
      <c r="X135" s="98"/>
      <c r="Y135" s="98"/>
      <c r="Z135" s="98"/>
      <c r="AA135" s="334" t="str">
        <f t="shared" si="2"/>
        <v/>
      </c>
      <c r="AB135" s="1678"/>
      <c r="AC135" s="1333"/>
      <c r="AD135" s="160"/>
      <c r="AE135" s="98"/>
      <c r="AF135" s="1862"/>
      <c r="AG135" s="1748"/>
      <c r="AH135" s="1764"/>
      <c r="AI135" s="1749"/>
      <c r="AJ135" s="388"/>
      <c r="AK135" s="1750"/>
      <c r="AL135" s="1751"/>
      <c r="AM135" s="1752"/>
      <c r="AN135" s="1752"/>
      <c r="AO135" s="1752"/>
      <c r="AP135" s="1753"/>
      <c r="AQ135" s="1333"/>
      <c r="AR135" s="98"/>
      <c r="AS135" s="244"/>
    </row>
    <row r="136" spans="1:45" ht="15" customHeight="1" x14ac:dyDescent="0.25">
      <c r="A136" s="1489"/>
      <c r="B136" s="1709"/>
      <c r="C136" s="1716"/>
      <c r="D136" s="1856"/>
      <c r="E136" s="1716"/>
      <c r="F136" s="1751"/>
      <c r="G136" s="1859"/>
      <c r="H136" s="1865"/>
      <c r="I136" s="1678"/>
      <c r="J136" s="1678"/>
      <c r="K136" s="1678"/>
      <c r="L136" s="1678"/>
      <c r="M136" s="1678"/>
      <c r="N136" s="1678"/>
      <c r="O136" s="1678"/>
      <c r="P136" s="1678"/>
      <c r="Q136" s="1774"/>
      <c r="R136" s="1747"/>
      <c r="S136" s="98"/>
      <c r="T136" s="98"/>
      <c r="U136" s="98"/>
      <c r="V136" s="98"/>
      <c r="W136" s="334" t="str">
        <f t="shared" si="1"/>
        <v/>
      </c>
      <c r="X136" s="98"/>
      <c r="Y136" s="98"/>
      <c r="Z136" s="98"/>
      <c r="AA136" s="334" t="str">
        <f t="shared" si="2"/>
        <v/>
      </c>
      <c r="AB136" s="1678"/>
      <c r="AC136" s="1333"/>
      <c r="AD136" s="160"/>
      <c r="AE136" s="98"/>
      <c r="AF136" s="1862"/>
      <c r="AG136" s="1748"/>
      <c r="AH136" s="1764"/>
      <c r="AI136" s="1749"/>
      <c r="AJ136" s="388"/>
      <c r="AK136" s="1750"/>
      <c r="AL136" s="1751"/>
      <c r="AM136" s="1752"/>
      <c r="AN136" s="1752"/>
      <c r="AO136" s="1752"/>
      <c r="AP136" s="1753"/>
      <c r="AQ136" s="1333"/>
      <c r="AR136" s="98"/>
      <c r="AS136" s="244"/>
    </row>
    <row r="137" spans="1:45" ht="15" customHeight="1" x14ac:dyDescent="0.25">
      <c r="A137" s="1489"/>
      <c r="B137" s="1709"/>
      <c r="C137" s="1716"/>
      <c r="D137" s="1856"/>
      <c r="E137" s="1716"/>
      <c r="F137" s="1751"/>
      <c r="G137" s="1859"/>
      <c r="H137" s="1865"/>
      <c r="I137" s="1678"/>
      <c r="J137" s="1678"/>
      <c r="K137" s="1678"/>
      <c r="L137" s="1678"/>
      <c r="M137" s="1678"/>
      <c r="N137" s="1678"/>
      <c r="O137" s="1678"/>
      <c r="P137" s="1678"/>
      <c r="Q137" s="1774"/>
      <c r="R137" s="1747"/>
      <c r="S137" s="98"/>
      <c r="T137" s="98"/>
      <c r="U137" s="98"/>
      <c r="V137" s="98"/>
      <c r="W137" s="334" t="str">
        <f t="shared" si="1"/>
        <v/>
      </c>
      <c r="X137" s="98"/>
      <c r="Y137" s="98"/>
      <c r="Z137" s="98"/>
      <c r="AA137" s="334" t="str">
        <f t="shared" si="2"/>
        <v/>
      </c>
      <c r="AB137" s="1678"/>
      <c r="AC137" s="1333"/>
      <c r="AD137" s="160"/>
      <c r="AE137" s="98"/>
      <c r="AF137" s="1862"/>
      <c r="AG137" s="1748"/>
      <c r="AH137" s="1764"/>
      <c r="AI137" s="1749"/>
      <c r="AJ137" s="388"/>
      <c r="AK137" s="1750"/>
      <c r="AL137" s="1751"/>
      <c r="AM137" s="1752"/>
      <c r="AN137" s="1752"/>
      <c r="AO137" s="1752"/>
      <c r="AP137" s="1753"/>
      <c r="AQ137" s="1333"/>
      <c r="AR137" s="98"/>
      <c r="AS137" s="244"/>
    </row>
    <row r="138" spans="1:45" ht="15" customHeight="1" x14ac:dyDescent="0.25">
      <c r="A138" s="1489"/>
      <c r="B138" s="1709"/>
      <c r="C138" s="1716"/>
      <c r="D138" s="1856"/>
      <c r="E138" s="1716"/>
      <c r="F138" s="1751"/>
      <c r="G138" s="1859"/>
      <c r="H138" s="1865"/>
      <c r="I138" s="1678"/>
      <c r="J138" s="1678"/>
      <c r="K138" s="1678"/>
      <c r="L138" s="1678"/>
      <c r="M138" s="1678"/>
      <c r="N138" s="1678"/>
      <c r="O138" s="1678"/>
      <c r="P138" s="1678"/>
      <c r="Q138" s="1774"/>
      <c r="R138" s="1747"/>
      <c r="S138" s="98"/>
      <c r="T138" s="98"/>
      <c r="U138" s="98"/>
      <c r="V138" s="98"/>
      <c r="W138" s="334" t="str">
        <f t="shared" si="1"/>
        <v/>
      </c>
      <c r="X138" s="98"/>
      <c r="Y138" s="98"/>
      <c r="Z138" s="98"/>
      <c r="AA138" s="334" t="str">
        <f t="shared" si="2"/>
        <v/>
      </c>
      <c r="AB138" s="1678"/>
      <c r="AC138" s="1333"/>
      <c r="AD138" s="160"/>
      <c r="AE138" s="98"/>
      <c r="AF138" s="1862"/>
      <c r="AG138" s="1748"/>
      <c r="AH138" s="1764"/>
      <c r="AI138" s="1749"/>
      <c r="AJ138" s="388"/>
      <c r="AK138" s="1750"/>
      <c r="AL138" s="1751"/>
      <c r="AM138" s="1752"/>
      <c r="AN138" s="1752"/>
      <c r="AO138" s="1752"/>
      <c r="AP138" s="1753"/>
      <c r="AQ138" s="1333"/>
      <c r="AR138" s="98"/>
      <c r="AS138" s="244"/>
    </row>
    <row r="139" spans="1:45" ht="15" customHeight="1" x14ac:dyDescent="0.25">
      <c r="A139" s="1489"/>
      <c r="B139" s="1709"/>
      <c r="C139" s="1716"/>
      <c r="D139" s="1856"/>
      <c r="E139" s="1716"/>
      <c r="F139" s="1751"/>
      <c r="G139" s="1859"/>
      <c r="H139" s="1865"/>
      <c r="I139" s="1678"/>
      <c r="J139" s="1678"/>
      <c r="K139" s="1678"/>
      <c r="L139" s="1678"/>
      <c r="M139" s="1678"/>
      <c r="N139" s="1678"/>
      <c r="O139" s="1678"/>
      <c r="P139" s="1678"/>
      <c r="Q139" s="1774"/>
      <c r="R139" s="1747"/>
      <c r="S139" s="98"/>
      <c r="T139" s="98"/>
      <c r="U139" s="98"/>
      <c r="V139" s="98"/>
      <c r="W139" s="334" t="str">
        <f t="shared" ref="W139:W202" si="3">IF(AND(ISNUMBER(T139), ISNUMBER(U139), ISNUMBER(V139)), SUM(T139, U139, V139), "")</f>
        <v/>
      </c>
      <c r="X139" s="98"/>
      <c r="Y139" s="98"/>
      <c r="Z139" s="98"/>
      <c r="AA139" s="334" t="str">
        <f t="shared" ref="AA139:AA202" si="4">IF(AND(ISNUMBER(X139), ISNUMBER(Y139), ISNUMBER(Z139)), SUM(X139, Y139, Z139), "")</f>
        <v/>
      </c>
      <c r="AB139" s="1678"/>
      <c r="AC139" s="1333"/>
      <c r="AD139" s="160"/>
      <c r="AE139" s="98"/>
      <c r="AF139" s="1862"/>
      <c r="AG139" s="1748"/>
      <c r="AH139" s="1764"/>
      <c r="AI139" s="1749"/>
      <c r="AJ139" s="388"/>
      <c r="AK139" s="1750"/>
      <c r="AL139" s="1751"/>
      <c r="AM139" s="1752"/>
      <c r="AN139" s="1752"/>
      <c r="AO139" s="1752"/>
      <c r="AP139" s="1753"/>
      <c r="AQ139" s="1333"/>
      <c r="AR139" s="98"/>
      <c r="AS139" s="244"/>
    </row>
    <row r="140" spans="1:45" ht="15" customHeight="1" x14ac:dyDescent="0.25">
      <c r="A140" s="1489"/>
      <c r="B140" s="1709"/>
      <c r="C140" s="1716"/>
      <c r="D140" s="1856"/>
      <c r="E140" s="1716"/>
      <c r="F140" s="1751"/>
      <c r="G140" s="1859"/>
      <c r="H140" s="1865"/>
      <c r="I140" s="1678"/>
      <c r="J140" s="1678"/>
      <c r="K140" s="1678"/>
      <c r="L140" s="1678"/>
      <c r="M140" s="1678"/>
      <c r="N140" s="1678"/>
      <c r="O140" s="1678"/>
      <c r="P140" s="1678"/>
      <c r="Q140" s="1774"/>
      <c r="R140" s="1747"/>
      <c r="S140" s="98"/>
      <c r="T140" s="98"/>
      <c r="U140" s="98"/>
      <c r="V140" s="98"/>
      <c r="W140" s="334" t="str">
        <f t="shared" si="3"/>
        <v/>
      </c>
      <c r="X140" s="98"/>
      <c r="Y140" s="98"/>
      <c r="Z140" s="98"/>
      <c r="AA140" s="334" t="str">
        <f t="shared" si="4"/>
        <v/>
      </c>
      <c r="AB140" s="1678"/>
      <c r="AC140" s="1333"/>
      <c r="AD140" s="160"/>
      <c r="AE140" s="98"/>
      <c r="AF140" s="1862"/>
      <c r="AG140" s="1748"/>
      <c r="AH140" s="1764"/>
      <c r="AI140" s="1749"/>
      <c r="AJ140" s="388"/>
      <c r="AK140" s="1750"/>
      <c r="AL140" s="1751"/>
      <c r="AM140" s="1752"/>
      <c r="AN140" s="1752"/>
      <c r="AO140" s="1752"/>
      <c r="AP140" s="1753"/>
      <c r="AQ140" s="1333"/>
      <c r="AR140" s="98"/>
      <c r="AS140" s="244"/>
    </row>
    <row r="141" spans="1:45" ht="15" customHeight="1" x14ac:dyDescent="0.25">
      <c r="A141" s="1489"/>
      <c r="B141" s="1709"/>
      <c r="C141" s="1716"/>
      <c r="D141" s="1856"/>
      <c r="E141" s="1716"/>
      <c r="F141" s="1751"/>
      <c r="G141" s="1859"/>
      <c r="H141" s="1865"/>
      <c r="I141" s="1678"/>
      <c r="J141" s="1678"/>
      <c r="K141" s="1678"/>
      <c r="L141" s="1678"/>
      <c r="M141" s="1678"/>
      <c r="N141" s="1678"/>
      <c r="O141" s="1678"/>
      <c r="P141" s="1678"/>
      <c r="Q141" s="1774"/>
      <c r="R141" s="1747"/>
      <c r="S141" s="98"/>
      <c r="T141" s="98"/>
      <c r="U141" s="98"/>
      <c r="V141" s="98"/>
      <c r="W141" s="334" t="str">
        <f t="shared" si="3"/>
        <v/>
      </c>
      <c r="X141" s="98"/>
      <c r="Y141" s="98"/>
      <c r="Z141" s="98"/>
      <c r="AA141" s="334" t="str">
        <f t="shared" si="4"/>
        <v/>
      </c>
      <c r="AB141" s="1678"/>
      <c r="AC141" s="1333"/>
      <c r="AD141" s="160"/>
      <c r="AE141" s="98"/>
      <c r="AF141" s="1862"/>
      <c r="AG141" s="1748"/>
      <c r="AH141" s="1764"/>
      <c r="AI141" s="1749"/>
      <c r="AJ141" s="388"/>
      <c r="AK141" s="1750"/>
      <c r="AL141" s="1751"/>
      <c r="AM141" s="1752"/>
      <c r="AN141" s="1752"/>
      <c r="AO141" s="1752"/>
      <c r="AP141" s="1753"/>
      <c r="AQ141" s="1333"/>
      <c r="AR141" s="98"/>
      <c r="AS141" s="244"/>
    </row>
    <row r="142" spans="1:45" ht="15" customHeight="1" x14ac:dyDescent="0.25">
      <c r="A142" s="1489"/>
      <c r="B142" s="1709"/>
      <c r="C142" s="1716"/>
      <c r="D142" s="1856"/>
      <c r="E142" s="1716"/>
      <c r="F142" s="1751"/>
      <c r="G142" s="1859"/>
      <c r="H142" s="1865"/>
      <c r="I142" s="1678"/>
      <c r="J142" s="1678"/>
      <c r="K142" s="1678"/>
      <c r="L142" s="1678"/>
      <c r="M142" s="1678"/>
      <c r="N142" s="1678"/>
      <c r="O142" s="1678"/>
      <c r="P142" s="1678"/>
      <c r="Q142" s="1774"/>
      <c r="R142" s="1747"/>
      <c r="S142" s="98"/>
      <c r="T142" s="98"/>
      <c r="U142" s="98"/>
      <c r="V142" s="98"/>
      <c r="W142" s="334" t="str">
        <f t="shared" si="3"/>
        <v/>
      </c>
      <c r="X142" s="98"/>
      <c r="Y142" s="98"/>
      <c r="Z142" s="98"/>
      <c r="AA142" s="334" t="str">
        <f t="shared" si="4"/>
        <v/>
      </c>
      <c r="AB142" s="1678"/>
      <c r="AC142" s="1333"/>
      <c r="AD142" s="160"/>
      <c r="AE142" s="98"/>
      <c r="AF142" s="1862"/>
      <c r="AG142" s="1748"/>
      <c r="AH142" s="1764"/>
      <c r="AI142" s="1749"/>
      <c r="AJ142" s="388"/>
      <c r="AK142" s="1750"/>
      <c r="AL142" s="1751"/>
      <c r="AM142" s="1752"/>
      <c r="AN142" s="1752"/>
      <c r="AO142" s="1752"/>
      <c r="AP142" s="1753"/>
      <c r="AQ142" s="1333"/>
      <c r="AR142" s="98"/>
      <c r="AS142" s="244"/>
    </row>
    <row r="143" spans="1:45" ht="15" customHeight="1" x14ac:dyDescent="0.25">
      <c r="A143" s="1489"/>
      <c r="B143" s="1709"/>
      <c r="C143" s="1716"/>
      <c r="D143" s="1856"/>
      <c r="E143" s="1716"/>
      <c r="F143" s="1751"/>
      <c r="G143" s="1859"/>
      <c r="H143" s="1865"/>
      <c r="I143" s="1678"/>
      <c r="J143" s="1678"/>
      <c r="K143" s="1678"/>
      <c r="L143" s="1678"/>
      <c r="M143" s="1678"/>
      <c r="N143" s="1678"/>
      <c r="O143" s="1678"/>
      <c r="P143" s="1678"/>
      <c r="Q143" s="1774"/>
      <c r="R143" s="1747"/>
      <c r="S143" s="98"/>
      <c r="T143" s="98"/>
      <c r="U143" s="98"/>
      <c r="V143" s="98"/>
      <c r="W143" s="334" t="str">
        <f t="shared" si="3"/>
        <v/>
      </c>
      <c r="X143" s="98"/>
      <c r="Y143" s="98"/>
      <c r="Z143" s="98"/>
      <c r="AA143" s="334" t="str">
        <f t="shared" si="4"/>
        <v/>
      </c>
      <c r="AB143" s="1678"/>
      <c r="AC143" s="1333"/>
      <c r="AD143" s="160"/>
      <c r="AE143" s="98"/>
      <c r="AF143" s="1862"/>
      <c r="AG143" s="1748"/>
      <c r="AH143" s="1764"/>
      <c r="AI143" s="1749"/>
      <c r="AJ143" s="388"/>
      <c r="AK143" s="1750"/>
      <c r="AL143" s="1751"/>
      <c r="AM143" s="1752"/>
      <c r="AN143" s="1752"/>
      <c r="AO143" s="1752"/>
      <c r="AP143" s="1753"/>
      <c r="AQ143" s="1333"/>
      <c r="AR143" s="98"/>
      <c r="AS143" s="244"/>
    </row>
    <row r="144" spans="1:45" ht="15" customHeight="1" x14ac:dyDescent="0.25">
      <c r="A144" s="1489"/>
      <c r="B144" s="1709"/>
      <c r="C144" s="1716"/>
      <c r="D144" s="1856"/>
      <c r="E144" s="1716"/>
      <c r="F144" s="1751"/>
      <c r="G144" s="1859"/>
      <c r="H144" s="1865"/>
      <c r="I144" s="1678"/>
      <c r="J144" s="1678"/>
      <c r="K144" s="1678"/>
      <c r="L144" s="1678"/>
      <c r="M144" s="1678"/>
      <c r="N144" s="1678"/>
      <c r="O144" s="1678"/>
      <c r="P144" s="1678"/>
      <c r="Q144" s="1774"/>
      <c r="R144" s="1747"/>
      <c r="S144" s="98"/>
      <c r="T144" s="98"/>
      <c r="U144" s="98"/>
      <c r="V144" s="98"/>
      <c r="W144" s="334" t="str">
        <f t="shared" si="3"/>
        <v/>
      </c>
      <c r="X144" s="98"/>
      <c r="Y144" s="98"/>
      <c r="Z144" s="98"/>
      <c r="AA144" s="334" t="str">
        <f t="shared" si="4"/>
        <v/>
      </c>
      <c r="AB144" s="1678"/>
      <c r="AC144" s="1333"/>
      <c r="AD144" s="160"/>
      <c r="AE144" s="98"/>
      <c r="AF144" s="1862"/>
      <c r="AG144" s="1748"/>
      <c r="AH144" s="1764"/>
      <c r="AI144" s="1749"/>
      <c r="AJ144" s="388"/>
      <c r="AK144" s="1750"/>
      <c r="AL144" s="1751"/>
      <c r="AM144" s="1752"/>
      <c r="AN144" s="1752"/>
      <c r="AO144" s="1752"/>
      <c r="AP144" s="1753"/>
      <c r="AQ144" s="1333"/>
      <c r="AR144" s="98"/>
      <c r="AS144" s="244"/>
    </row>
    <row r="145" spans="1:45" ht="15" customHeight="1" x14ac:dyDescent="0.25">
      <c r="A145" s="1489"/>
      <c r="B145" s="1709"/>
      <c r="C145" s="1716"/>
      <c r="D145" s="1856"/>
      <c r="E145" s="1716"/>
      <c r="F145" s="1751"/>
      <c r="G145" s="1859"/>
      <c r="H145" s="1865"/>
      <c r="I145" s="1678"/>
      <c r="J145" s="1678"/>
      <c r="K145" s="1678"/>
      <c r="L145" s="1678"/>
      <c r="M145" s="1678"/>
      <c r="N145" s="1678"/>
      <c r="O145" s="1678"/>
      <c r="P145" s="1678"/>
      <c r="Q145" s="1774"/>
      <c r="R145" s="1747"/>
      <c r="S145" s="98"/>
      <c r="T145" s="98"/>
      <c r="U145" s="98"/>
      <c r="V145" s="98"/>
      <c r="W145" s="334" t="str">
        <f t="shared" si="3"/>
        <v/>
      </c>
      <c r="X145" s="98"/>
      <c r="Y145" s="98"/>
      <c r="Z145" s="98"/>
      <c r="AA145" s="334" t="str">
        <f t="shared" si="4"/>
        <v/>
      </c>
      <c r="AB145" s="1678"/>
      <c r="AC145" s="1333"/>
      <c r="AD145" s="160"/>
      <c r="AE145" s="98"/>
      <c r="AF145" s="1862"/>
      <c r="AG145" s="1748"/>
      <c r="AH145" s="1764"/>
      <c r="AI145" s="1749"/>
      <c r="AJ145" s="388"/>
      <c r="AK145" s="1750"/>
      <c r="AL145" s="1751"/>
      <c r="AM145" s="1752"/>
      <c r="AN145" s="1752"/>
      <c r="AO145" s="1752"/>
      <c r="AP145" s="1753"/>
      <c r="AQ145" s="1333"/>
      <c r="AR145" s="98"/>
      <c r="AS145" s="244"/>
    </row>
    <row r="146" spans="1:45" ht="15" customHeight="1" x14ac:dyDescent="0.25">
      <c r="A146" s="1489"/>
      <c r="B146" s="1709"/>
      <c r="C146" s="1716"/>
      <c r="D146" s="1856"/>
      <c r="E146" s="1716"/>
      <c r="F146" s="1751"/>
      <c r="G146" s="1859"/>
      <c r="H146" s="1865"/>
      <c r="I146" s="1678"/>
      <c r="J146" s="1678"/>
      <c r="K146" s="1678"/>
      <c r="L146" s="1678"/>
      <c r="M146" s="1678"/>
      <c r="N146" s="1678"/>
      <c r="O146" s="1678"/>
      <c r="P146" s="1678"/>
      <c r="Q146" s="1774"/>
      <c r="R146" s="1747"/>
      <c r="S146" s="98"/>
      <c r="T146" s="98"/>
      <c r="U146" s="98"/>
      <c r="V146" s="98"/>
      <c r="W146" s="334" t="str">
        <f t="shared" si="3"/>
        <v/>
      </c>
      <c r="X146" s="98"/>
      <c r="Y146" s="98"/>
      <c r="Z146" s="98"/>
      <c r="AA146" s="334" t="str">
        <f t="shared" si="4"/>
        <v/>
      </c>
      <c r="AB146" s="1678"/>
      <c r="AC146" s="1333"/>
      <c r="AD146" s="160"/>
      <c r="AE146" s="98"/>
      <c r="AF146" s="1862"/>
      <c r="AG146" s="1748"/>
      <c r="AH146" s="1764"/>
      <c r="AI146" s="1749"/>
      <c r="AJ146" s="388"/>
      <c r="AK146" s="1750"/>
      <c r="AL146" s="1751"/>
      <c r="AM146" s="1752"/>
      <c r="AN146" s="1752"/>
      <c r="AO146" s="1752"/>
      <c r="AP146" s="1753"/>
      <c r="AQ146" s="1333"/>
      <c r="AR146" s="98"/>
      <c r="AS146" s="244"/>
    </row>
    <row r="147" spans="1:45" ht="15" customHeight="1" x14ac:dyDescent="0.25">
      <c r="A147" s="1489"/>
      <c r="B147" s="1709"/>
      <c r="C147" s="1716"/>
      <c r="D147" s="1856"/>
      <c r="E147" s="1716"/>
      <c r="F147" s="1751"/>
      <c r="G147" s="1859"/>
      <c r="H147" s="1865"/>
      <c r="I147" s="1678"/>
      <c r="J147" s="1678"/>
      <c r="K147" s="1678"/>
      <c r="L147" s="1678"/>
      <c r="M147" s="1678"/>
      <c r="N147" s="1678"/>
      <c r="O147" s="1678"/>
      <c r="P147" s="1678"/>
      <c r="Q147" s="1774"/>
      <c r="R147" s="1747"/>
      <c r="S147" s="98"/>
      <c r="T147" s="98"/>
      <c r="U147" s="98"/>
      <c r="V147" s="98"/>
      <c r="W147" s="334" t="str">
        <f t="shared" si="3"/>
        <v/>
      </c>
      <c r="X147" s="98"/>
      <c r="Y147" s="98"/>
      <c r="Z147" s="98"/>
      <c r="AA147" s="334" t="str">
        <f t="shared" si="4"/>
        <v/>
      </c>
      <c r="AB147" s="1678"/>
      <c r="AC147" s="1333"/>
      <c r="AD147" s="160"/>
      <c r="AE147" s="98"/>
      <c r="AF147" s="1862"/>
      <c r="AG147" s="1748"/>
      <c r="AH147" s="1764"/>
      <c r="AI147" s="1749"/>
      <c r="AJ147" s="388"/>
      <c r="AK147" s="1750"/>
      <c r="AL147" s="1751"/>
      <c r="AM147" s="1752"/>
      <c r="AN147" s="1752"/>
      <c r="AO147" s="1752"/>
      <c r="AP147" s="1753"/>
      <c r="AQ147" s="1333"/>
      <c r="AR147" s="98"/>
      <c r="AS147" s="244"/>
    </row>
    <row r="148" spans="1:45" ht="15" customHeight="1" x14ac:dyDescent="0.25">
      <c r="A148" s="1489"/>
      <c r="B148" s="1709"/>
      <c r="C148" s="1716"/>
      <c r="D148" s="1856"/>
      <c r="E148" s="1716"/>
      <c r="F148" s="1751"/>
      <c r="G148" s="1859"/>
      <c r="H148" s="1865"/>
      <c r="I148" s="1678"/>
      <c r="J148" s="1678"/>
      <c r="K148" s="1678"/>
      <c r="L148" s="1678"/>
      <c r="M148" s="1678"/>
      <c r="N148" s="1678"/>
      <c r="O148" s="1678"/>
      <c r="P148" s="1678"/>
      <c r="Q148" s="1774"/>
      <c r="R148" s="1747"/>
      <c r="S148" s="98"/>
      <c r="T148" s="98"/>
      <c r="U148" s="98"/>
      <c r="V148" s="98"/>
      <c r="W148" s="334" t="str">
        <f t="shared" si="3"/>
        <v/>
      </c>
      <c r="X148" s="98"/>
      <c r="Y148" s="98"/>
      <c r="Z148" s="98"/>
      <c r="AA148" s="334" t="str">
        <f t="shared" si="4"/>
        <v/>
      </c>
      <c r="AB148" s="1678"/>
      <c r="AC148" s="1333"/>
      <c r="AD148" s="160"/>
      <c r="AE148" s="98"/>
      <c r="AF148" s="1862"/>
      <c r="AG148" s="1748"/>
      <c r="AH148" s="1764"/>
      <c r="AI148" s="1749"/>
      <c r="AJ148" s="388"/>
      <c r="AK148" s="1750"/>
      <c r="AL148" s="1751"/>
      <c r="AM148" s="1752"/>
      <c r="AN148" s="1752"/>
      <c r="AO148" s="1752"/>
      <c r="AP148" s="1753"/>
      <c r="AQ148" s="1333"/>
      <c r="AR148" s="98"/>
      <c r="AS148" s="244"/>
    </row>
    <row r="149" spans="1:45" ht="15" customHeight="1" x14ac:dyDescent="0.25">
      <c r="A149" s="1489"/>
      <c r="B149" s="1709"/>
      <c r="C149" s="1716"/>
      <c r="D149" s="1856"/>
      <c r="E149" s="1716"/>
      <c r="F149" s="1751"/>
      <c r="G149" s="1859"/>
      <c r="H149" s="1865"/>
      <c r="I149" s="1678"/>
      <c r="J149" s="1678"/>
      <c r="K149" s="1678"/>
      <c r="L149" s="1678"/>
      <c r="M149" s="1678"/>
      <c r="N149" s="1678"/>
      <c r="O149" s="1678"/>
      <c r="P149" s="1678"/>
      <c r="Q149" s="1774"/>
      <c r="R149" s="1747"/>
      <c r="S149" s="98"/>
      <c r="T149" s="98"/>
      <c r="U149" s="98"/>
      <c r="V149" s="98"/>
      <c r="W149" s="334" t="str">
        <f t="shared" si="3"/>
        <v/>
      </c>
      <c r="X149" s="98"/>
      <c r="Y149" s="98"/>
      <c r="Z149" s="98"/>
      <c r="AA149" s="334" t="str">
        <f t="shared" si="4"/>
        <v/>
      </c>
      <c r="AB149" s="1678"/>
      <c r="AC149" s="1333"/>
      <c r="AD149" s="160"/>
      <c r="AE149" s="98"/>
      <c r="AF149" s="1862"/>
      <c r="AG149" s="1748"/>
      <c r="AH149" s="1764"/>
      <c r="AI149" s="1749"/>
      <c r="AJ149" s="388"/>
      <c r="AK149" s="1750"/>
      <c r="AL149" s="1751"/>
      <c r="AM149" s="1752"/>
      <c r="AN149" s="1752"/>
      <c r="AO149" s="1752"/>
      <c r="AP149" s="1753"/>
      <c r="AQ149" s="1333"/>
      <c r="AR149" s="98"/>
      <c r="AS149" s="244"/>
    </row>
    <row r="150" spans="1:45" ht="15" customHeight="1" x14ac:dyDescent="0.25">
      <c r="A150" s="1489"/>
      <c r="B150" s="1709"/>
      <c r="C150" s="1716"/>
      <c r="D150" s="1856"/>
      <c r="E150" s="1716"/>
      <c r="F150" s="1751"/>
      <c r="G150" s="1859"/>
      <c r="H150" s="1865"/>
      <c r="I150" s="1678"/>
      <c r="J150" s="1678"/>
      <c r="K150" s="1678"/>
      <c r="L150" s="1678"/>
      <c r="M150" s="1678"/>
      <c r="N150" s="1678"/>
      <c r="O150" s="1678"/>
      <c r="P150" s="1678"/>
      <c r="Q150" s="1774"/>
      <c r="R150" s="1747"/>
      <c r="S150" s="98"/>
      <c r="T150" s="98"/>
      <c r="U150" s="98"/>
      <c r="V150" s="98"/>
      <c r="W150" s="334" t="str">
        <f t="shared" si="3"/>
        <v/>
      </c>
      <c r="X150" s="98"/>
      <c r="Y150" s="98"/>
      <c r="Z150" s="98"/>
      <c r="AA150" s="334" t="str">
        <f t="shared" si="4"/>
        <v/>
      </c>
      <c r="AB150" s="1678"/>
      <c r="AC150" s="1333"/>
      <c r="AD150" s="160"/>
      <c r="AE150" s="98"/>
      <c r="AF150" s="1862"/>
      <c r="AG150" s="1748"/>
      <c r="AH150" s="1764"/>
      <c r="AI150" s="1749"/>
      <c r="AJ150" s="388"/>
      <c r="AK150" s="1750"/>
      <c r="AL150" s="1751"/>
      <c r="AM150" s="1752"/>
      <c r="AN150" s="1752"/>
      <c r="AO150" s="1752"/>
      <c r="AP150" s="1753"/>
      <c r="AQ150" s="1333"/>
      <c r="AR150" s="98"/>
      <c r="AS150" s="244"/>
    </row>
    <row r="151" spans="1:45" ht="15" customHeight="1" x14ac:dyDescent="0.25">
      <c r="A151" s="1489"/>
      <c r="B151" s="1709"/>
      <c r="C151" s="1716"/>
      <c r="D151" s="1856"/>
      <c r="E151" s="1716"/>
      <c r="F151" s="1751"/>
      <c r="G151" s="1859"/>
      <c r="H151" s="1865"/>
      <c r="I151" s="1678"/>
      <c r="J151" s="1678"/>
      <c r="K151" s="1678"/>
      <c r="L151" s="1678"/>
      <c r="M151" s="1678"/>
      <c r="N151" s="1678"/>
      <c r="O151" s="1678"/>
      <c r="P151" s="1678"/>
      <c r="Q151" s="1774"/>
      <c r="R151" s="1747"/>
      <c r="S151" s="98"/>
      <c r="T151" s="98"/>
      <c r="U151" s="98"/>
      <c r="V151" s="98"/>
      <c r="W151" s="334" t="str">
        <f t="shared" si="3"/>
        <v/>
      </c>
      <c r="X151" s="98"/>
      <c r="Y151" s="98"/>
      <c r="Z151" s="98"/>
      <c r="AA151" s="334" t="str">
        <f t="shared" si="4"/>
        <v/>
      </c>
      <c r="AB151" s="1678"/>
      <c r="AC151" s="1333"/>
      <c r="AD151" s="160"/>
      <c r="AE151" s="98"/>
      <c r="AF151" s="1862"/>
      <c r="AG151" s="1748"/>
      <c r="AH151" s="1764"/>
      <c r="AI151" s="1749"/>
      <c r="AJ151" s="388"/>
      <c r="AK151" s="1750"/>
      <c r="AL151" s="1751"/>
      <c r="AM151" s="1752"/>
      <c r="AN151" s="1752"/>
      <c r="AO151" s="1752"/>
      <c r="AP151" s="1753"/>
      <c r="AQ151" s="1333"/>
      <c r="AR151" s="98"/>
      <c r="AS151" s="244"/>
    </row>
    <row r="152" spans="1:45" ht="15" customHeight="1" x14ac:dyDescent="0.25">
      <c r="A152" s="1489"/>
      <c r="B152" s="1709"/>
      <c r="C152" s="1716"/>
      <c r="D152" s="1856"/>
      <c r="E152" s="1716"/>
      <c r="F152" s="1751"/>
      <c r="G152" s="1859"/>
      <c r="H152" s="1865"/>
      <c r="I152" s="1678"/>
      <c r="J152" s="1678"/>
      <c r="K152" s="1678"/>
      <c r="L152" s="1678"/>
      <c r="M152" s="1678"/>
      <c r="N152" s="1678"/>
      <c r="O152" s="1678"/>
      <c r="P152" s="1678"/>
      <c r="Q152" s="1774"/>
      <c r="R152" s="1747"/>
      <c r="S152" s="98"/>
      <c r="T152" s="98"/>
      <c r="U152" s="98"/>
      <c r="V152" s="98"/>
      <c r="W152" s="334" t="str">
        <f t="shared" si="3"/>
        <v/>
      </c>
      <c r="X152" s="98"/>
      <c r="Y152" s="98"/>
      <c r="Z152" s="98"/>
      <c r="AA152" s="334" t="str">
        <f t="shared" si="4"/>
        <v/>
      </c>
      <c r="AB152" s="1678"/>
      <c r="AC152" s="1333"/>
      <c r="AD152" s="160"/>
      <c r="AE152" s="98"/>
      <c r="AF152" s="1862"/>
      <c r="AG152" s="1748"/>
      <c r="AH152" s="1764"/>
      <c r="AI152" s="1749"/>
      <c r="AJ152" s="388"/>
      <c r="AK152" s="1750"/>
      <c r="AL152" s="1751"/>
      <c r="AM152" s="1752"/>
      <c r="AN152" s="1752"/>
      <c r="AO152" s="1752"/>
      <c r="AP152" s="1753"/>
      <c r="AQ152" s="1333"/>
      <c r="AR152" s="98"/>
      <c r="AS152" s="244"/>
    </row>
    <row r="153" spans="1:45" ht="15" customHeight="1" x14ac:dyDescent="0.25">
      <c r="A153" s="1489"/>
      <c r="B153" s="1709"/>
      <c r="C153" s="1716"/>
      <c r="D153" s="1856"/>
      <c r="E153" s="1716"/>
      <c r="F153" s="1751"/>
      <c r="G153" s="1859"/>
      <c r="H153" s="1865"/>
      <c r="I153" s="1678"/>
      <c r="J153" s="1678"/>
      <c r="K153" s="1678"/>
      <c r="L153" s="1678"/>
      <c r="M153" s="1678"/>
      <c r="N153" s="1678"/>
      <c r="O153" s="1678"/>
      <c r="P153" s="1678"/>
      <c r="Q153" s="1774"/>
      <c r="R153" s="1747"/>
      <c r="S153" s="98"/>
      <c r="T153" s="98"/>
      <c r="U153" s="98"/>
      <c r="V153" s="98"/>
      <c r="W153" s="334" t="str">
        <f t="shared" si="3"/>
        <v/>
      </c>
      <c r="X153" s="98"/>
      <c r="Y153" s="98"/>
      <c r="Z153" s="98"/>
      <c r="AA153" s="334" t="str">
        <f t="shared" si="4"/>
        <v/>
      </c>
      <c r="AB153" s="1678"/>
      <c r="AC153" s="1333"/>
      <c r="AD153" s="160"/>
      <c r="AE153" s="98"/>
      <c r="AF153" s="1862"/>
      <c r="AG153" s="1748"/>
      <c r="AH153" s="1764"/>
      <c r="AI153" s="1749"/>
      <c r="AJ153" s="388"/>
      <c r="AK153" s="1750"/>
      <c r="AL153" s="1751"/>
      <c r="AM153" s="1752"/>
      <c r="AN153" s="1752"/>
      <c r="AO153" s="1752"/>
      <c r="AP153" s="1753"/>
      <c r="AQ153" s="1333"/>
      <c r="AR153" s="98"/>
      <c r="AS153" s="244"/>
    </row>
    <row r="154" spans="1:45" ht="15" customHeight="1" x14ac:dyDescent="0.25">
      <c r="A154" s="1489"/>
      <c r="B154" s="1709"/>
      <c r="C154" s="1716"/>
      <c r="D154" s="1856"/>
      <c r="E154" s="1716"/>
      <c r="F154" s="1751"/>
      <c r="G154" s="1859"/>
      <c r="H154" s="1865"/>
      <c r="I154" s="1678"/>
      <c r="J154" s="1678"/>
      <c r="K154" s="1678"/>
      <c r="L154" s="1678"/>
      <c r="M154" s="1678"/>
      <c r="N154" s="1678"/>
      <c r="O154" s="1678"/>
      <c r="P154" s="1678"/>
      <c r="Q154" s="1774"/>
      <c r="R154" s="1747"/>
      <c r="S154" s="98"/>
      <c r="T154" s="98"/>
      <c r="U154" s="98"/>
      <c r="V154" s="98"/>
      <c r="W154" s="334" t="str">
        <f t="shared" si="3"/>
        <v/>
      </c>
      <c r="X154" s="98"/>
      <c r="Y154" s="98"/>
      <c r="Z154" s="98"/>
      <c r="AA154" s="334" t="str">
        <f t="shared" si="4"/>
        <v/>
      </c>
      <c r="AB154" s="1678"/>
      <c r="AC154" s="1333"/>
      <c r="AD154" s="160"/>
      <c r="AE154" s="98"/>
      <c r="AF154" s="1862"/>
      <c r="AG154" s="1748"/>
      <c r="AH154" s="1764"/>
      <c r="AI154" s="1749"/>
      <c r="AJ154" s="388"/>
      <c r="AK154" s="1750"/>
      <c r="AL154" s="1751"/>
      <c r="AM154" s="1752"/>
      <c r="AN154" s="1752"/>
      <c r="AO154" s="1752"/>
      <c r="AP154" s="1753"/>
      <c r="AQ154" s="1333"/>
      <c r="AR154" s="98"/>
      <c r="AS154" s="244"/>
    </row>
    <row r="155" spans="1:45" ht="15" customHeight="1" x14ac:dyDescent="0.25">
      <c r="A155" s="1489"/>
      <c r="B155" s="1709"/>
      <c r="C155" s="1716"/>
      <c r="D155" s="1856"/>
      <c r="E155" s="1716"/>
      <c r="F155" s="1751"/>
      <c r="G155" s="1859"/>
      <c r="H155" s="1865"/>
      <c r="I155" s="1678"/>
      <c r="J155" s="1678"/>
      <c r="K155" s="1678"/>
      <c r="L155" s="1678"/>
      <c r="M155" s="1678"/>
      <c r="N155" s="1678"/>
      <c r="O155" s="1678"/>
      <c r="P155" s="1678"/>
      <c r="Q155" s="1774"/>
      <c r="R155" s="1747"/>
      <c r="S155" s="98"/>
      <c r="T155" s="98"/>
      <c r="U155" s="98"/>
      <c r="V155" s="98"/>
      <c r="W155" s="334" t="str">
        <f t="shared" si="3"/>
        <v/>
      </c>
      <c r="X155" s="98"/>
      <c r="Y155" s="98"/>
      <c r="Z155" s="98"/>
      <c r="AA155" s="334" t="str">
        <f t="shared" si="4"/>
        <v/>
      </c>
      <c r="AB155" s="1678"/>
      <c r="AC155" s="1333"/>
      <c r="AD155" s="160"/>
      <c r="AE155" s="98"/>
      <c r="AF155" s="1862"/>
      <c r="AG155" s="1748"/>
      <c r="AH155" s="1764"/>
      <c r="AI155" s="1749"/>
      <c r="AJ155" s="388"/>
      <c r="AK155" s="1750"/>
      <c r="AL155" s="1751"/>
      <c r="AM155" s="1752"/>
      <c r="AN155" s="1752"/>
      <c r="AO155" s="1752"/>
      <c r="AP155" s="1753"/>
      <c r="AQ155" s="1333"/>
      <c r="AR155" s="98"/>
      <c r="AS155" s="244"/>
    </row>
    <row r="156" spans="1:45" ht="15" customHeight="1" x14ac:dyDescent="0.25">
      <c r="A156" s="1489"/>
      <c r="B156" s="1709"/>
      <c r="C156" s="1716"/>
      <c r="D156" s="1856"/>
      <c r="E156" s="1716"/>
      <c r="F156" s="1751"/>
      <c r="G156" s="1859"/>
      <c r="H156" s="1865"/>
      <c r="I156" s="1678"/>
      <c r="J156" s="1678"/>
      <c r="K156" s="1678"/>
      <c r="L156" s="1678"/>
      <c r="M156" s="1678"/>
      <c r="N156" s="1678"/>
      <c r="O156" s="1678"/>
      <c r="P156" s="1678"/>
      <c r="Q156" s="1774"/>
      <c r="R156" s="1747"/>
      <c r="S156" s="98"/>
      <c r="T156" s="98"/>
      <c r="U156" s="98"/>
      <c r="V156" s="98"/>
      <c r="W156" s="334" t="str">
        <f t="shared" si="3"/>
        <v/>
      </c>
      <c r="X156" s="98"/>
      <c r="Y156" s="98"/>
      <c r="Z156" s="98"/>
      <c r="AA156" s="334" t="str">
        <f t="shared" si="4"/>
        <v/>
      </c>
      <c r="AB156" s="1678"/>
      <c r="AC156" s="1333"/>
      <c r="AD156" s="160"/>
      <c r="AE156" s="98"/>
      <c r="AF156" s="1862"/>
      <c r="AG156" s="1748"/>
      <c r="AH156" s="1764"/>
      <c r="AI156" s="1749"/>
      <c r="AJ156" s="388"/>
      <c r="AK156" s="1750"/>
      <c r="AL156" s="1751"/>
      <c r="AM156" s="1752"/>
      <c r="AN156" s="1752"/>
      <c r="AO156" s="1752"/>
      <c r="AP156" s="1753"/>
      <c r="AQ156" s="1333"/>
      <c r="AR156" s="98"/>
      <c r="AS156" s="244"/>
    </row>
    <row r="157" spans="1:45" ht="15" customHeight="1" x14ac:dyDescent="0.25">
      <c r="A157" s="1489"/>
      <c r="B157" s="1709"/>
      <c r="C157" s="1716"/>
      <c r="D157" s="1856"/>
      <c r="E157" s="1716"/>
      <c r="F157" s="1751"/>
      <c r="G157" s="1859"/>
      <c r="H157" s="1865"/>
      <c r="I157" s="1678"/>
      <c r="J157" s="1678"/>
      <c r="K157" s="1678"/>
      <c r="L157" s="1678"/>
      <c r="M157" s="1678"/>
      <c r="N157" s="1678"/>
      <c r="O157" s="1678"/>
      <c r="P157" s="1678"/>
      <c r="Q157" s="1774"/>
      <c r="R157" s="1747"/>
      <c r="S157" s="98"/>
      <c r="T157" s="98"/>
      <c r="U157" s="98"/>
      <c r="V157" s="98"/>
      <c r="W157" s="334" t="str">
        <f t="shared" si="3"/>
        <v/>
      </c>
      <c r="X157" s="98"/>
      <c r="Y157" s="98"/>
      <c r="Z157" s="98"/>
      <c r="AA157" s="334" t="str">
        <f t="shared" si="4"/>
        <v/>
      </c>
      <c r="AB157" s="1678"/>
      <c r="AC157" s="1333"/>
      <c r="AD157" s="160"/>
      <c r="AE157" s="98"/>
      <c r="AF157" s="1862"/>
      <c r="AG157" s="1748"/>
      <c r="AH157" s="1764"/>
      <c r="AI157" s="1749"/>
      <c r="AJ157" s="388"/>
      <c r="AK157" s="1750"/>
      <c r="AL157" s="1751"/>
      <c r="AM157" s="1752"/>
      <c r="AN157" s="1752"/>
      <c r="AO157" s="1752"/>
      <c r="AP157" s="1753"/>
      <c r="AQ157" s="1333"/>
      <c r="AR157" s="98"/>
      <c r="AS157" s="244"/>
    </row>
    <row r="158" spans="1:45" ht="15" customHeight="1" x14ac:dyDescent="0.25">
      <c r="A158" s="1489"/>
      <c r="B158" s="1709"/>
      <c r="C158" s="1716"/>
      <c r="D158" s="1856"/>
      <c r="E158" s="1716"/>
      <c r="F158" s="1751"/>
      <c r="G158" s="1859"/>
      <c r="H158" s="1865"/>
      <c r="I158" s="1678"/>
      <c r="J158" s="1678"/>
      <c r="K158" s="1678"/>
      <c r="L158" s="1678"/>
      <c r="M158" s="1678"/>
      <c r="N158" s="1678"/>
      <c r="O158" s="1678"/>
      <c r="P158" s="1678"/>
      <c r="Q158" s="1774"/>
      <c r="R158" s="1747"/>
      <c r="S158" s="98"/>
      <c r="T158" s="98"/>
      <c r="U158" s="98"/>
      <c r="V158" s="98"/>
      <c r="W158" s="334" t="str">
        <f t="shared" si="3"/>
        <v/>
      </c>
      <c r="X158" s="98"/>
      <c r="Y158" s="98"/>
      <c r="Z158" s="98"/>
      <c r="AA158" s="334" t="str">
        <f t="shared" si="4"/>
        <v/>
      </c>
      <c r="AB158" s="1678"/>
      <c r="AC158" s="1333"/>
      <c r="AD158" s="160"/>
      <c r="AE158" s="98"/>
      <c r="AF158" s="1862"/>
      <c r="AG158" s="1748"/>
      <c r="AH158" s="1764"/>
      <c r="AI158" s="1749"/>
      <c r="AJ158" s="388"/>
      <c r="AK158" s="1750"/>
      <c r="AL158" s="1751"/>
      <c r="AM158" s="1752"/>
      <c r="AN158" s="1752"/>
      <c r="AO158" s="1752"/>
      <c r="AP158" s="1753"/>
      <c r="AQ158" s="1333"/>
      <c r="AR158" s="98"/>
      <c r="AS158" s="244"/>
    </row>
    <row r="159" spans="1:45" ht="15" customHeight="1" x14ac:dyDescent="0.25">
      <c r="A159" s="1489"/>
      <c r="B159" s="1709"/>
      <c r="C159" s="1716"/>
      <c r="D159" s="1856"/>
      <c r="E159" s="1716"/>
      <c r="F159" s="1751"/>
      <c r="G159" s="1859"/>
      <c r="H159" s="1865"/>
      <c r="I159" s="1678"/>
      <c r="J159" s="1678"/>
      <c r="K159" s="1678"/>
      <c r="L159" s="1678"/>
      <c r="M159" s="1678"/>
      <c r="N159" s="1678"/>
      <c r="O159" s="1678"/>
      <c r="P159" s="1678"/>
      <c r="Q159" s="1774"/>
      <c r="R159" s="1747"/>
      <c r="S159" s="98"/>
      <c r="T159" s="98"/>
      <c r="U159" s="98"/>
      <c r="V159" s="98"/>
      <c r="W159" s="334" t="str">
        <f t="shared" si="3"/>
        <v/>
      </c>
      <c r="X159" s="98"/>
      <c r="Y159" s="98"/>
      <c r="Z159" s="98"/>
      <c r="AA159" s="334" t="str">
        <f t="shared" si="4"/>
        <v/>
      </c>
      <c r="AB159" s="1678"/>
      <c r="AC159" s="1333"/>
      <c r="AD159" s="160"/>
      <c r="AE159" s="98"/>
      <c r="AF159" s="1862"/>
      <c r="AG159" s="1748"/>
      <c r="AH159" s="1764"/>
      <c r="AI159" s="1749"/>
      <c r="AJ159" s="388"/>
      <c r="AK159" s="1750"/>
      <c r="AL159" s="1751"/>
      <c r="AM159" s="1752"/>
      <c r="AN159" s="1752"/>
      <c r="AO159" s="1752"/>
      <c r="AP159" s="1753"/>
      <c r="AQ159" s="1333"/>
      <c r="AR159" s="98"/>
      <c r="AS159" s="244"/>
    </row>
    <row r="160" spans="1:45" ht="15" customHeight="1" x14ac:dyDescent="0.25">
      <c r="A160" s="1489"/>
      <c r="B160" s="1709"/>
      <c r="C160" s="1716"/>
      <c r="D160" s="1856"/>
      <c r="E160" s="1716"/>
      <c r="F160" s="1751"/>
      <c r="G160" s="1859"/>
      <c r="H160" s="1865"/>
      <c r="I160" s="1678"/>
      <c r="J160" s="1678"/>
      <c r="K160" s="1678"/>
      <c r="L160" s="1678"/>
      <c r="M160" s="1678"/>
      <c r="N160" s="1678"/>
      <c r="O160" s="1678"/>
      <c r="P160" s="1678"/>
      <c r="Q160" s="1774"/>
      <c r="R160" s="1747"/>
      <c r="S160" s="98"/>
      <c r="T160" s="98"/>
      <c r="U160" s="98"/>
      <c r="V160" s="98"/>
      <c r="W160" s="334" t="str">
        <f t="shared" si="3"/>
        <v/>
      </c>
      <c r="X160" s="98"/>
      <c r="Y160" s="98"/>
      <c r="Z160" s="98"/>
      <c r="AA160" s="334" t="str">
        <f t="shared" si="4"/>
        <v/>
      </c>
      <c r="AB160" s="1678"/>
      <c r="AC160" s="1333"/>
      <c r="AD160" s="160"/>
      <c r="AE160" s="98"/>
      <c r="AF160" s="1862"/>
      <c r="AG160" s="1748"/>
      <c r="AH160" s="1764"/>
      <c r="AI160" s="1749"/>
      <c r="AJ160" s="388"/>
      <c r="AK160" s="1750"/>
      <c r="AL160" s="1751"/>
      <c r="AM160" s="1752"/>
      <c r="AN160" s="1752"/>
      <c r="AO160" s="1752"/>
      <c r="AP160" s="1753"/>
      <c r="AQ160" s="1333"/>
      <c r="AR160" s="98"/>
      <c r="AS160" s="244"/>
    </row>
    <row r="161" spans="1:45" ht="15" customHeight="1" x14ac:dyDescent="0.25">
      <c r="A161" s="1489"/>
      <c r="B161" s="1709"/>
      <c r="C161" s="1716"/>
      <c r="D161" s="1856"/>
      <c r="E161" s="1716"/>
      <c r="F161" s="1751"/>
      <c r="G161" s="1859"/>
      <c r="H161" s="1865"/>
      <c r="I161" s="1678"/>
      <c r="J161" s="1678"/>
      <c r="K161" s="1678"/>
      <c r="L161" s="1678"/>
      <c r="M161" s="1678"/>
      <c r="N161" s="1678"/>
      <c r="O161" s="1678"/>
      <c r="P161" s="1678"/>
      <c r="Q161" s="1774"/>
      <c r="R161" s="1747"/>
      <c r="S161" s="98"/>
      <c r="T161" s="98"/>
      <c r="U161" s="98"/>
      <c r="V161" s="98"/>
      <c r="W161" s="334" t="str">
        <f t="shared" si="3"/>
        <v/>
      </c>
      <c r="X161" s="98"/>
      <c r="Y161" s="98"/>
      <c r="Z161" s="98"/>
      <c r="AA161" s="334" t="str">
        <f t="shared" si="4"/>
        <v/>
      </c>
      <c r="AB161" s="1678"/>
      <c r="AC161" s="1333"/>
      <c r="AD161" s="160"/>
      <c r="AE161" s="98"/>
      <c r="AF161" s="1862"/>
      <c r="AG161" s="1748"/>
      <c r="AH161" s="1764"/>
      <c r="AI161" s="1749"/>
      <c r="AJ161" s="388"/>
      <c r="AK161" s="1750"/>
      <c r="AL161" s="1751"/>
      <c r="AM161" s="1752"/>
      <c r="AN161" s="1752"/>
      <c r="AO161" s="1752"/>
      <c r="AP161" s="1753"/>
      <c r="AQ161" s="1333"/>
      <c r="AR161" s="98"/>
      <c r="AS161" s="244"/>
    </row>
    <row r="162" spans="1:45" ht="15" customHeight="1" x14ac:dyDescent="0.25">
      <c r="A162" s="1489"/>
      <c r="B162" s="1709"/>
      <c r="C162" s="1716"/>
      <c r="D162" s="1856"/>
      <c r="E162" s="1716"/>
      <c r="F162" s="1751"/>
      <c r="G162" s="1859"/>
      <c r="H162" s="1865"/>
      <c r="I162" s="1678"/>
      <c r="J162" s="1678"/>
      <c r="K162" s="1678"/>
      <c r="L162" s="1678"/>
      <c r="M162" s="1678"/>
      <c r="N162" s="1678"/>
      <c r="O162" s="1678"/>
      <c r="P162" s="1678"/>
      <c r="Q162" s="1774"/>
      <c r="R162" s="1747"/>
      <c r="S162" s="98"/>
      <c r="T162" s="98"/>
      <c r="U162" s="98"/>
      <c r="V162" s="98"/>
      <c r="W162" s="334" t="str">
        <f t="shared" si="3"/>
        <v/>
      </c>
      <c r="X162" s="98"/>
      <c r="Y162" s="98"/>
      <c r="Z162" s="98"/>
      <c r="AA162" s="334" t="str">
        <f t="shared" si="4"/>
        <v/>
      </c>
      <c r="AB162" s="1678"/>
      <c r="AC162" s="1333"/>
      <c r="AD162" s="160"/>
      <c r="AE162" s="98"/>
      <c r="AF162" s="1862"/>
      <c r="AG162" s="1748"/>
      <c r="AH162" s="1764"/>
      <c r="AI162" s="1749"/>
      <c r="AJ162" s="388"/>
      <c r="AK162" s="1750"/>
      <c r="AL162" s="1751"/>
      <c r="AM162" s="1752"/>
      <c r="AN162" s="1752"/>
      <c r="AO162" s="1752"/>
      <c r="AP162" s="1753"/>
      <c r="AQ162" s="1333"/>
      <c r="AR162" s="98"/>
      <c r="AS162" s="244"/>
    </row>
    <row r="163" spans="1:45" ht="15" customHeight="1" x14ac:dyDescent="0.25">
      <c r="A163" s="1489"/>
      <c r="B163" s="1709"/>
      <c r="C163" s="1716"/>
      <c r="D163" s="1856"/>
      <c r="E163" s="1716"/>
      <c r="F163" s="1751"/>
      <c r="G163" s="1859"/>
      <c r="H163" s="1865"/>
      <c r="I163" s="1678"/>
      <c r="J163" s="1678"/>
      <c r="K163" s="1678"/>
      <c r="L163" s="1678"/>
      <c r="M163" s="1678"/>
      <c r="N163" s="1678"/>
      <c r="O163" s="1678"/>
      <c r="P163" s="1678"/>
      <c r="Q163" s="1774"/>
      <c r="R163" s="1747"/>
      <c r="S163" s="98"/>
      <c r="T163" s="98"/>
      <c r="U163" s="98"/>
      <c r="V163" s="98"/>
      <c r="W163" s="334" t="str">
        <f t="shared" si="3"/>
        <v/>
      </c>
      <c r="X163" s="98"/>
      <c r="Y163" s="98"/>
      <c r="Z163" s="98"/>
      <c r="AA163" s="334" t="str">
        <f t="shared" si="4"/>
        <v/>
      </c>
      <c r="AB163" s="1678"/>
      <c r="AC163" s="1333"/>
      <c r="AD163" s="160"/>
      <c r="AE163" s="98"/>
      <c r="AF163" s="1862"/>
      <c r="AG163" s="1748"/>
      <c r="AH163" s="1764"/>
      <c r="AI163" s="1749"/>
      <c r="AJ163" s="388"/>
      <c r="AK163" s="1750"/>
      <c r="AL163" s="1751"/>
      <c r="AM163" s="1752"/>
      <c r="AN163" s="1752"/>
      <c r="AO163" s="1752"/>
      <c r="AP163" s="1753"/>
      <c r="AQ163" s="1333"/>
      <c r="AR163" s="98"/>
      <c r="AS163" s="244"/>
    </row>
    <row r="164" spans="1:45" ht="15" customHeight="1" x14ac:dyDescent="0.25">
      <c r="A164" s="1489"/>
      <c r="B164" s="1709"/>
      <c r="C164" s="1716"/>
      <c r="D164" s="1856"/>
      <c r="E164" s="1716"/>
      <c r="F164" s="1751"/>
      <c r="G164" s="1859"/>
      <c r="H164" s="1865"/>
      <c r="I164" s="1678"/>
      <c r="J164" s="1678"/>
      <c r="K164" s="1678"/>
      <c r="L164" s="1678"/>
      <c r="M164" s="1678"/>
      <c r="N164" s="1678"/>
      <c r="O164" s="1678"/>
      <c r="P164" s="1678"/>
      <c r="Q164" s="1774"/>
      <c r="R164" s="1747"/>
      <c r="S164" s="98"/>
      <c r="T164" s="98"/>
      <c r="U164" s="98"/>
      <c r="V164" s="98"/>
      <c r="W164" s="334" t="str">
        <f t="shared" si="3"/>
        <v/>
      </c>
      <c r="X164" s="98"/>
      <c r="Y164" s="98"/>
      <c r="Z164" s="98"/>
      <c r="AA164" s="334" t="str">
        <f t="shared" si="4"/>
        <v/>
      </c>
      <c r="AB164" s="1678"/>
      <c r="AC164" s="1333"/>
      <c r="AD164" s="160"/>
      <c r="AE164" s="98"/>
      <c r="AF164" s="1862"/>
      <c r="AG164" s="1748"/>
      <c r="AH164" s="1764"/>
      <c r="AI164" s="1749"/>
      <c r="AJ164" s="388"/>
      <c r="AK164" s="1750"/>
      <c r="AL164" s="1751"/>
      <c r="AM164" s="1752"/>
      <c r="AN164" s="1752"/>
      <c r="AO164" s="1752"/>
      <c r="AP164" s="1753"/>
      <c r="AQ164" s="1333"/>
      <c r="AR164" s="98"/>
      <c r="AS164" s="244"/>
    </row>
    <row r="165" spans="1:45" ht="15" customHeight="1" x14ac:dyDescent="0.25">
      <c r="A165" s="1489"/>
      <c r="B165" s="1709"/>
      <c r="C165" s="1716"/>
      <c r="D165" s="1856"/>
      <c r="E165" s="1716"/>
      <c r="F165" s="1751"/>
      <c r="G165" s="1859"/>
      <c r="H165" s="1865"/>
      <c r="I165" s="1678"/>
      <c r="J165" s="1678"/>
      <c r="K165" s="1678"/>
      <c r="L165" s="1678"/>
      <c r="M165" s="1678"/>
      <c r="N165" s="1678"/>
      <c r="O165" s="1678"/>
      <c r="P165" s="1678"/>
      <c r="Q165" s="1774"/>
      <c r="R165" s="1747"/>
      <c r="S165" s="98"/>
      <c r="T165" s="98"/>
      <c r="U165" s="98"/>
      <c r="V165" s="98"/>
      <c r="W165" s="334" t="str">
        <f t="shared" si="3"/>
        <v/>
      </c>
      <c r="X165" s="98"/>
      <c r="Y165" s="98"/>
      <c r="Z165" s="98"/>
      <c r="AA165" s="334" t="str">
        <f t="shared" si="4"/>
        <v/>
      </c>
      <c r="AB165" s="1678"/>
      <c r="AC165" s="1333"/>
      <c r="AD165" s="160"/>
      <c r="AE165" s="98"/>
      <c r="AF165" s="1862"/>
      <c r="AG165" s="1748"/>
      <c r="AH165" s="1764"/>
      <c r="AI165" s="1749"/>
      <c r="AJ165" s="388"/>
      <c r="AK165" s="1750"/>
      <c r="AL165" s="1751"/>
      <c r="AM165" s="1752"/>
      <c r="AN165" s="1752"/>
      <c r="AO165" s="1752"/>
      <c r="AP165" s="1753"/>
      <c r="AQ165" s="1333"/>
      <c r="AR165" s="98"/>
      <c r="AS165" s="244"/>
    </row>
    <row r="166" spans="1:45" ht="15" customHeight="1" x14ac:dyDescent="0.25">
      <c r="A166" s="1489"/>
      <c r="B166" s="1709"/>
      <c r="C166" s="1716"/>
      <c r="D166" s="1856"/>
      <c r="E166" s="1716"/>
      <c r="F166" s="1751"/>
      <c r="G166" s="1859"/>
      <c r="H166" s="1865"/>
      <c r="I166" s="1678"/>
      <c r="J166" s="1678"/>
      <c r="K166" s="1678"/>
      <c r="L166" s="1678"/>
      <c r="M166" s="1678"/>
      <c r="N166" s="1678"/>
      <c r="O166" s="1678"/>
      <c r="P166" s="1678"/>
      <c r="Q166" s="1774"/>
      <c r="R166" s="1747"/>
      <c r="S166" s="98"/>
      <c r="T166" s="98"/>
      <c r="U166" s="98"/>
      <c r="V166" s="98"/>
      <c r="W166" s="334" t="str">
        <f t="shared" si="3"/>
        <v/>
      </c>
      <c r="X166" s="98"/>
      <c r="Y166" s="98"/>
      <c r="Z166" s="98"/>
      <c r="AA166" s="334" t="str">
        <f t="shared" si="4"/>
        <v/>
      </c>
      <c r="AB166" s="1678"/>
      <c r="AC166" s="1333"/>
      <c r="AD166" s="160"/>
      <c r="AE166" s="98"/>
      <c r="AF166" s="1862"/>
      <c r="AG166" s="1748"/>
      <c r="AH166" s="1764"/>
      <c r="AI166" s="1749"/>
      <c r="AJ166" s="388"/>
      <c r="AK166" s="1750"/>
      <c r="AL166" s="1751"/>
      <c r="AM166" s="1752"/>
      <c r="AN166" s="1752"/>
      <c r="AO166" s="1752"/>
      <c r="AP166" s="1753"/>
      <c r="AQ166" s="1333"/>
      <c r="AR166" s="98"/>
      <c r="AS166" s="244"/>
    </row>
    <row r="167" spans="1:45" ht="15" customHeight="1" x14ac:dyDescent="0.25">
      <c r="A167" s="1489"/>
      <c r="B167" s="1709"/>
      <c r="C167" s="1716"/>
      <c r="D167" s="1856"/>
      <c r="E167" s="1716"/>
      <c r="F167" s="1751"/>
      <c r="G167" s="1859"/>
      <c r="H167" s="1865"/>
      <c r="I167" s="1678"/>
      <c r="J167" s="1678"/>
      <c r="K167" s="1678"/>
      <c r="L167" s="1678"/>
      <c r="M167" s="1678"/>
      <c r="N167" s="1678"/>
      <c r="O167" s="1678"/>
      <c r="P167" s="1678"/>
      <c r="Q167" s="1774"/>
      <c r="R167" s="1747"/>
      <c r="S167" s="98"/>
      <c r="T167" s="98"/>
      <c r="U167" s="98"/>
      <c r="V167" s="98"/>
      <c r="W167" s="334" t="str">
        <f t="shared" si="3"/>
        <v/>
      </c>
      <c r="X167" s="98"/>
      <c r="Y167" s="98"/>
      <c r="Z167" s="98"/>
      <c r="AA167" s="334" t="str">
        <f t="shared" si="4"/>
        <v/>
      </c>
      <c r="AB167" s="1678"/>
      <c r="AC167" s="1333"/>
      <c r="AD167" s="160"/>
      <c r="AE167" s="98"/>
      <c r="AF167" s="1862"/>
      <c r="AG167" s="1748"/>
      <c r="AH167" s="1764"/>
      <c r="AI167" s="1749"/>
      <c r="AJ167" s="388"/>
      <c r="AK167" s="1750"/>
      <c r="AL167" s="1751"/>
      <c r="AM167" s="1752"/>
      <c r="AN167" s="1752"/>
      <c r="AO167" s="1752"/>
      <c r="AP167" s="1753"/>
      <c r="AQ167" s="1333"/>
      <c r="AR167" s="98"/>
      <c r="AS167" s="244"/>
    </row>
    <row r="168" spans="1:45" ht="15" customHeight="1" x14ac:dyDescent="0.25">
      <c r="A168" s="1489"/>
      <c r="B168" s="1709"/>
      <c r="C168" s="1716"/>
      <c r="D168" s="1856"/>
      <c r="E168" s="1716"/>
      <c r="F168" s="1751"/>
      <c r="G168" s="1859"/>
      <c r="H168" s="1865"/>
      <c r="I168" s="1678"/>
      <c r="J168" s="1678"/>
      <c r="K168" s="1678"/>
      <c r="L168" s="1678"/>
      <c r="M168" s="1678"/>
      <c r="N168" s="1678"/>
      <c r="O168" s="1678"/>
      <c r="P168" s="1678"/>
      <c r="Q168" s="1774"/>
      <c r="R168" s="1747"/>
      <c r="S168" s="98"/>
      <c r="T168" s="98"/>
      <c r="U168" s="98"/>
      <c r="V168" s="98"/>
      <c r="W168" s="334" t="str">
        <f t="shared" si="3"/>
        <v/>
      </c>
      <c r="X168" s="98"/>
      <c r="Y168" s="98"/>
      <c r="Z168" s="98"/>
      <c r="AA168" s="334" t="str">
        <f t="shared" si="4"/>
        <v/>
      </c>
      <c r="AB168" s="1678"/>
      <c r="AC168" s="1333"/>
      <c r="AD168" s="160"/>
      <c r="AE168" s="98"/>
      <c r="AF168" s="1862"/>
      <c r="AG168" s="1748"/>
      <c r="AH168" s="1764"/>
      <c r="AI168" s="1749"/>
      <c r="AJ168" s="388"/>
      <c r="AK168" s="1750"/>
      <c r="AL168" s="1751"/>
      <c r="AM168" s="1752"/>
      <c r="AN168" s="1752"/>
      <c r="AO168" s="1752"/>
      <c r="AP168" s="1753"/>
      <c r="AQ168" s="1333"/>
      <c r="AR168" s="98"/>
      <c r="AS168" s="244"/>
    </row>
    <row r="169" spans="1:45" ht="15" customHeight="1" x14ac:dyDescent="0.25">
      <c r="A169" s="1489"/>
      <c r="B169" s="1709"/>
      <c r="C169" s="1716"/>
      <c r="D169" s="1856"/>
      <c r="E169" s="1716"/>
      <c r="F169" s="1751"/>
      <c r="G169" s="1859"/>
      <c r="H169" s="1865"/>
      <c r="I169" s="1678"/>
      <c r="J169" s="1678"/>
      <c r="K169" s="1678"/>
      <c r="L169" s="1678"/>
      <c r="M169" s="1678"/>
      <c r="N169" s="1678"/>
      <c r="O169" s="1678"/>
      <c r="P169" s="1678"/>
      <c r="Q169" s="1774"/>
      <c r="R169" s="1747"/>
      <c r="S169" s="98"/>
      <c r="T169" s="98"/>
      <c r="U169" s="98"/>
      <c r="V169" s="98"/>
      <c r="W169" s="334" t="str">
        <f t="shared" si="3"/>
        <v/>
      </c>
      <c r="X169" s="98"/>
      <c r="Y169" s="98"/>
      <c r="Z169" s="98"/>
      <c r="AA169" s="334" t="str">
        <f t="shared" si="4"/>
        <v/>
      </c>
      <c r="AB169" s="1678"/>
      <c r="AC169" s="1333"/>
      <c r="AD169" s="160"/>
      <c r="AE169" s="98"/>
      <c r="AF169" s="1862"/>
      <c r="AG169" s="1748"/>
      <c r="AH169" s="1764"/>
      <c r="AI169" s="1749"/>
      <c r="AJ169" s="388"/>
      <c r="AK169" s="1750"/>
      <c r="AL169" s="1751"/>
      <c r="AM169" s="1752"/>
      <c r="AN169" s="1752"/>
      <c r="AO169" s="1752"/>
      <c r="AP169" s="1753"/>
      <c r="AQ169" s="1333"/>
      <c r="AR169" s="98"/>
      <c r="AS169" s="244"/>
    </row>
    <row r="170" spans="1:45" ht="15" customHeight="1" x14ac:dyDescent="0.25">
      <c r="A170" s="1489"/>
      <c r="B170" s="1709"/>
      <c r="C170" s="1716"/>
      <c r="D170" s="1856"/>
      <c r="E170" s="1716"/>
      <c r="F170" s="1751"/>
      <c r="G170" s="1859"/>
      <c r="H170" s="1865"/>
      <c r="I170" s="1678"/>
      <c r="J170" s="1678"/>
      <c r="K170" s="1678"/>
      <c r="L170" s="1678"/>
      <c r="M170" s="1678"/>
      <c r="N170" s="1678"/>
      <c r="O170" s="1678"/>
      <c r="P170" s="1678"/>
      <c r="Q170" s="1774"/>
      <c r="R170" s="1747"/>
      <c r="S170" s="98"/>
      <c r="T170" s="98"/>
      <c r="U170" s="98"/>
      <c r="V170" s="98"/>
      <c r="W170" s="334" t="str">
        <f t="shared" si="3"/>
        <v/>
      </c>
      <c r="X170" s="98"/>
      <c r="Y170" s="98"/>
      <c r="Z170" s="98"/>
      <c r="AA170" s="334" t="str">
        <f t="shared" si="4"/>
        <v/>
      </c>
      <c r="AB170" s="1678"/>
      <c r="AC170" s="1333"/>
      <c r="AD170" s="160"/>
      <c r="AE170" s="98"/>
      <c r="AF170" s="1862"/>
      <c r="AG170" s="1748"/>
      <c r="AH170" s="1764"/>
      <c r="AI170" s="1749"/>
      <c r="AJ170" s="388"/>
      <c r="AK170" s="1750"/>
      <c r="AL170" s="1751"/>
      <c r="AM170" s="1752"/>
      <c r="AN170" s="1752"/>
      <c r="AO170" s="1752"/>
      <c r="AP170" s="1753"/>
      <c r="AQ170" s="1333"/>
      <c r="AR170" s="98"/>
      <c r="AS170" s="244"/>
    </row>
    <row r="171" spans="1:45" ht="15" customHeight="1" x14ac:dyDescent="0.25">
      <c r="A171" s="1489"/>
      <c r="B171" s="1709"/>
      <c r="C171" s="1716"/>
      <c r="D171" s="1856"/>
      <c r="E171" s="1716"/>
      <c r="F171" s="1751"/>
      <c r="G171" s="1859"/>
      <c r="H171" s="1865"/>
      <c r="I171" s="1678"/>
      <c r="J171" s="1678"/>
      <c r="K171" s="1678"/>
      <c r="L171" s="1678"/>
      <c r="M171" s="1678"/>
      <c r="N171" s="1678"/>
      <c r="O171" s="1678"/>
      <c r="P171" s="1678"/>
      <c r="Q171" s="1774"/>
      <c r="R171" s="1747"/>
      <c r="S171" s="98"/>
      <c r="T171" s="98"/>
      <c r="U171" s="98"/>
      <c r="V171" s="98"/>
      <c r="W171" s="334" t="str">
        <f t="shared" si="3"/>
        <v/>
      </c>
      <c r="X171" s="98"/>
      <c r="Y171" s="98"/>
      <c r="Z171" s="98"/>
      <c r="AA171" s="334" t="str">
        <f t="shared" si="4"/>
        <v/>
      </c>
      <c r="AB171" s="1678"/>
      <c r="AC171" s="1333"/>
      <c r="AD171" s="160"/>
      <c r="AE171" s="98"/>
      <c r="AF171" s="1862"/>
      <c r="AG171" s="1748"/>
      <c r="AH171" s="1764"/>
      <c r="AI171" s="1749"/>
      <c r="AJ171" s="388"/>
      <c r="AK171" s="1750"/>
      <c r="AL171" s="1751"/>
      <c r="AM171" s="1752"/>
      <c r="AN171" s="1752"/>
      <c r="AO171" s="1752"/>
      <c r="AP171" s="1753"/>
      <c r="AQ171" s="1333"/>
      <c r="AR171" s="98"/>
      <c r="AS171" s="244"/>
    </row>
    <row r="172" spans="1:45" ht="15" customHeight="1" x14ac:dyDescent="0.25">
      <c r="A172" s="1489"/>
      <c r="B172" s="1709"/>
      <c r="C172" s="1716"/>
      <c r="D172" s="1856"/>
      <c r="E172" s="1716"/>
      <c r="F172" s="1751"/>
      <c r="G172" s="1859"/>
      <c r="H172" s="1865"/>
      <c r="I172" s="1678"/>
      <c r="J172" s="1678"/>
      <c r="K172" s="1678"/>
      <c r="L172" s="1678"/>
      <c r="M172" s="1678"/>
      <c r="N172" s="1678"/>
      <c r="O172" s="1678"/>
      <c r="P172" s="1678"/>
      <c r="Q172" s="1774"/>
      <c r="R172" s="1747"/>
      <c r="S172" s="98"/>
      <c r="T172" s="98"/>
      <c r="U172" s="98"/>
      <c r="V172" s="98"/>
      <c r="W172" s="334" t="str">
        <f t="shared" si="3"/>
        <v/>
      </c>
      <c r="X172" s="98"/>
      <c r="Y172" s="98"/>
      <c r="Z172" s="98"/>
      <c r="AA172" s="334" t="str">
        <f t="shared" si="4"/>
        <v/>
      </c>
      <c r="AB172" s="1678"/>
      <c r="AC172" s="1333"/>
      <c r="AD172" s="160"/>
      <c r="AE172" s="98"/>
      <c r="AF172" s="1862"/>
      <c r="AG172" s="1748"/>
      <c r="AH172" s="1764"/>
      <c r="AI172" s="1749"/>
      <c r="AJ172" s="388"/>
      <c r="AK172" s="1750"/>
      <c r="AL172" s="1751"/>
      <c r="AM172" s="1752"/>
      <c r="AN172" s="1752"/>
      <c r="AO172" s="1752"/>
      <c r="AP172" s="1753"/>
      <c r="AQ172" s="1333"/>
      <c r="AR172" s="98"/>
      <c r="AS172" s="244"/>
    </row>
    <row r="173" spans="1:45" ht="15" customHeight="1" x14ac:dyDescent="0.25">
      <c r="A173" s="1489"/>
      <c r="B173" s="1709"/>
      <c r="C173" s="1716"/>
      <c r="D173" s="1856"/>
      <c r="E173" s="1716"/>
      <c r="F173" s="1751"/>
      <c r="G173" s="1859"/>
      <c r="H173" s="1865"/>
      <c r="I173" s="1678"/>
      <c r="J173" s="1678"/>
      <c r="K173" s="1678"/>
      <c r="L173" s="1678"/>
      <c r="M173" s="1678"/>
      <c r="N173" s="1678"/>
      <c r="O173" s="1678"/>
      <c r="P173" s="1678"/>
      <c r="Q173" s="1774"/>
      <c r="R173" s="1747"/>
      <c r="S173" s="98"/>
      <c r="T173" s="98"/>
      <c r="U173" s="98"/>
      <c r="V173" s="98"/>
      <c r="W173" s="334" t="str">
        <f t="shared" si="3"/>
        <v/>
      </c>
      <c r="X173" s="98"/>
      <c r="Y173" s="98"/>
      <c r="Z173" s="98"/>
      <c r="AA173" s="334" t="str">
        <f t="shared" si="4"/>
        <v/>
      </c>
      <c r="AB173" s="1678"/>
      <c r="AC173" s="1333"/>
      <c r="AD173" s="160"/>
      <c r="AE173" s="98"/>
      <c r="AF173" s="1862"/>
      <c r="AG173" s="1748"/>
      <c r="AH173" s="1764"/>
      <c r="AI173" s="1749"/>
      <c r="AJ173" s="388"/>
      <c r="AK173" s="1750"/>
      <c r="AL173" s="1751"/>
      <c r="AM173" s="1752"/>
      <c r="AN173" s="1752"/>
      <c r="AO173" s="1752"/>
      <c r="AP173" s="1753"/>
      <c r="AQ173" s="1333"/>
      <c r="AR173" s="98"/>
      <c r="AS173" s="244"/>
    </row>
    <row r="174" spans="1:45" ht="15" customHeight="1" x14ac:dyDescent="0.25">
      <c r="A174" s="1489"/>
      <c r="B174" s="1709"/>
      <c r="C174" s="1716"/>
      <c r="D174" s="1856"/>
      <c r="E174" s="1716"/>
      <c r="F174" s="1751"/>
      <c r="G174" s="1859"/>
      <c r="H174" s="1865"/>
      <c r="I174" s="1678"/>
      <c r="J174" s="1678"/>
      <c r="K174" s="1678"/>
      <c r="L174" s="1678"/>
      <c r="M174" s="1678"/>
      <c r="N174" s="1678"/>
      <c r="O174" s="1678"/>
      <c r="P174" s="1678"/>
      <c r="Q174" s="1774"/>
      <c r="R174" s="1747"/>
      <c r="S174" s="98"/>
      <c r="T174" s="98"/>
      <c r="U174" s="98"/>
      <c r="V174" s="98"/>
      <c r="W174" s="334" t="str">
        <f t="shared" si="3"/>
        <v/>
      </c>
      <c r="X174" s="98"/>
      <c r="Y174" s="98"/>
      <c r="Z174" s="98"/>
      <c r="AA174" s="334" t="str">
        <f t="shared" si="4"/>
        <v/>
      </c>
      <c r="AB174" s="1678"/>
      <c r="AC174" s="1333"/>
      <c r="AD174" s="160"/>
      <c r="AE174" s="98"/>
      <c r="AF174" s="1862"/>
      <c r="AG174" s="1748"/>
      <c r="AH174" s="1764"/>
      <c r="AI174" s="1749"/>
      <c r="AJ174" s="388"/>
      <c r="AK174" s="1750"/>
      <c r="AL174" s="1751"/>
      <c r="AM174" s="1752"/>
      <c r="AN174" s="1752"/>
      <c r="AO174" s="1752"/>
      <c r="AP174" s="1753"/>
      <c r="AQ174" s="1333"/>
      <c r="AR174" s="98"/>
      <c r="AS174" s="244"/>
    </row>
    <row r="175" spans="1:45" ht="15" customHeight="1" x14ac:dyDescent="0.25">
      <c r="A175" s="1489"/>
      <c r="B175" s="1709"/>
      <c r="C175" s="1716"/>
      <c r="D175" s="1856"/>
      <c r="E175" s="1716"/>
      <c r="F175" s="1751"/>
      <c r="G175" s="1859"/>
      <c r="H175" s="1865"/>
      <c r="I175" s="1678"/>
      <c r="J175" s="1678"/>
      <c r="K175" s="1678"/>
      <c r="L175" s="1678"/>
      <c r="M175" s="1678"/>
      <c r="N175" s="1678"/>
      <c r="O175" s="1678"/>
      <c r="P175" s="1678"/>
      <c r="Q175" s="1774"/>
      <c r="R175" s="1747"/>
      <c r="S175" s="98"/>
      <c r="T175" s="98"/>
      <c r="U175" s="98"/>
      <c r="V175" s="98"/>
      <c r="W175" s="334" t="str">
        <f t="shared" si="3"/>
        <v/>
      </c>
      <c r="X175" s="98"/>
      <c r="Y175" s="98"/>
      <c r="Z175" s="98"/>
      <c r="AA175" s="334" t="str">
        <f t="shared" si="4"/>
        <v/>
      </c>
      <c r="AB175" s="1678"/>
      <c r="AC175" s="1333"/>
      <c r="AD175" s="160"/>
      <c r="AE175" s="98"/>
      <c r="AF175" s="1862"/>
      <c r="AG175" s="1748"/>
      <c r="AH175" s="1764"/>
      <c r="AI175" s="1749"/>
      <c r="AJ175" s="388"/>
      <c r="AK175" s="1750"/>
      <c r="AL175" s="1751"/>
      <c r="AM175" s="1752"/>
      <c r="AN175" s="1752"/>
      <c r="AO175" s="1752"/>
      <c r="AP175" s="1753"/>
      <c r="AQ175" s="1333"/>
      <c r="AR175" s="98"/>
      <c r="AS175" s="244"/>
    </row>
    <row r="176" spans="1:45" ht="15" customHeight="1" x14ac:dyDescent="0.25">
      <c r="A176" s="1489"/>
      <c r="B176" s="1709"/>
      <c r="C176" s="1716"/>
      <c r="D176" s="1856"/>
      <c r="E176" s="1716"/>
      <c r="F176" s="1751"/>
      <c r="G176" s="1859"/>
      <c r="H176" s="1865"/>
      <c r="I176" s="1678"/>
      <c r="J176" s="1678"/>
      <c r="K176" s="1678"/>
      <c r="L176" s="1678"/>
      <c r="M176" s="1678"/>
      <c r="N176" s="1678"/>
      <c r="O176" s="1678"/>
      <c r="P176" s="1678"/>
      <c r="Q176" s="1774"/>
      <c r="R176" s="1747"/>
      <c r="S176" s="98"/>
      <c r="T176" s="98"/>
      <c r="U176" s="98"/>
      <c r="V176" s="98"/>
      <c r="W176" s="334" t="str">
        <f t="shared" si="3"/>
        <v/>
      </c>
      <c r="X176" s="98"/>
      <c r="Y176" s="98"/>
      <c r="Z176" s="98"/>
      <c r="AA176" s="334" t="str">
        <f t="shared" si="4"/>
        <v/>
      </c>
      <c r="AB176" s="1678"/>
      <c r="AC176" s="1333"/>
      <c r="AD176" s="160"/>
      <c r="AE176" s="98"/>
      <c r="AF176" s="1862"/>
      <c r="AG176" s="1748"/>
      <c r="AH176" s="1764"/>
      <c r="AI176" s="1749"/>
      <c r="AJ176" s="388"/>
      <c r="AK176" s="1750"/>
      <c r="AL176" s="1751"/>
      <c r="AM176" s="1752"/>
      <c r="AN176" s="1752"/>
      <c r="AO176" s="1752"/>
      <c r="AP176" s="1753"/>
      <c r="AQ176" s="1333"/>
      <c r="AR176" s="98"/>
      <c r="AS176" s="244"/>
    </row>
    <row r="177" spans="1:45" ht="15" customHeight="1" x14ac:dyDescent="0.25">
      <c r="A177" s="1489"/>
      <c r="B177" s="1709"/>
      <c r="C177" s="1716"/>
      <c r="D177" s="1856"/>
      <c r="E177" s="1716"/>
      <c r="F177" s="1751"/>
      <c r="G177" s="1859"/>
      <c r="H177" s="1865"/>
      <c r="I177" s="1678"/>
      <c r="J177" s="1678"/>
      <c r="K177" s="1678"/>
      <c r="L177" s="1678"/>
      <c r="M177" s="1678"/>
      <c r="N177" s="1678"/>
      <c r="O177" s="1678"/>
      <c r="P177" s="1678"/>
      <c r="Q177" s="1774"/>
      <c r="R177" s="1747"/>
      <c r="S177" s="98"/>
      <c r="T177" s="98"/>
      <c r="U177" s="98"/>
      <c r="V177" s="98"/>
      <c r="W177" s="334" t="str">
        <f t="shared" si="3"/>
        <v/>
      </c>
      <c r="X177" s="98"/>
      <c r="Y177" s="98"/>
      <c r="Z177" s="98"/>
      <c r="AA177" s="334" t="str">
        <f t="shared" si="4"/>
        <v/>
      </c>
      <c r="AB177" s="1678"/>
      <c r="AC177" s="1333"/>
      <c r="AD177" s="160"/>
      <c r="AE177" s="98"/>
      <c r="AF177" s="1862"/>
      <c r="AG177" s="1748"/>
      <c r="AH177" s="1764"/>
      <c r="AI177" s="1749"/>
      <c r="AJ177" s="388"/>
      <c r="AK177" s="1750"/>
      <c r="AL177" s="1751"/>
      <c r="AM177" s="1752"/>
      <c r="AN177" s="1752"/>
      <c r="AO177" s="1752"/>
      <c r="AP177" s="1753"/>
      <c r="AQ177" s="1333"/>
      <c r="AR177" s="98"/>
      <c r="AS177" s="244"/>
    </row>
    <row r="178" spans="1:45" ht="15" customHeight="1" x14ac:dyDescent="0.25">
      <c r="A178" s="1489"/>
      <c r="B178" s="1709"/>
      <c r="C178" s="1716"/>
      <c r="D178" s="1856"/>
      <c r="E178" s="1716"/>
      <c r="F178" s="1751"/>
      <c r="G178" s="1859"/>
      <c r="H178" s="1865"/>
      <c r="I178" s="1678"/>
      <c r="J178" s="1678"/>
      <c r="K178" s="1678"/>
      <c r="L178" s="1678"/>
      <c r="M178" s="1678"/>
      <c r="N178" s="1678"/>
      <c r="O178" s="1678"/>
      <c r="P178" s="1678"/>
      <c r="Q178" s="1774"/>
      <c r="R178" s="1747"/>
      <c r="S178" s="98"/>
      <c r="T178" s="98"/>
      <c r="U178" s="98"/>
      <c r="V178" s="98"/>
      <c r="W178" s="334" t="str">
        <f t="shared" si="3"/>
        <v/>
      </c>
      <c r="X178" s="98"/>
      <c r="Y178" s="98"/>
      <c r="Z178" s="98"/>
      <c r="AA178" s="334" t="str">
        <f t="shared" si="4"/>
        <v/>
      </c>
      <c r="AB178" s="1678"/>
      <c r="AC178" s="1333"/>
      <c r="AD178" s="160"/>
      <c r="AE178" s="98"/>
      <c r="AF178" s="1862"/>
      <c r="AG178" s="1748"/>
      <c r="AH178" s="1764"/>
      <c r="AI178" s="1749"/>
      <c r="AJ178" s="388"/>
      <c r="AK178" s="1750"/>
      <c r="AL178" s="1751"/>
      <c r="AM178" s="1752"/>
      <c r="AN178" s="1752"/>
      <c r="AO178" s="1752"/>
      <c r="AP178" s="1753"/>
      <c r="AQ178" s="1333"/>
      <c r="AR178" s="98"/>
      <c r="AS178" s="244"/>
    </row>
    <row r="179" spans="1:45" ht="15" customHeight="1" x14ac:dyDescent="0.25">
      <c r="A179" s="1489"/>
      <c r="B179" s="1709"/>
      <c r="C179" s="1716"/>
      <c r="D179" s="1856"/>
      <c r="E179" s="1716"/>
      <c r="F179" s="1751"/>
      <c r="G179" s="1859"/>
      <c r="H179" s="1865"/>
      <c r="I179" s="1678"/>
      <c r="J179" s="1678"/>
      <c r="K179" s="1678"/>
      <c r="L179" s="1678"/>
      <c r="M179" s="1678"/>
      <c r="N179" s="1678"/>
      <c r="O179" s="1678"/>
      <c r="P179" s="1678"/>
      <c r="Q179" s="1774"/>
      <c r="R179" s="1747"/>
      <c r="S179" s="98"/>
      <c r="T179" s="98"/>
      <c r="U179" s="98"/>
      <c r="V179" s="98"/>
      <c r="W179" s="334" t="str">
        <f t="shared" si="3"/>
        <v/>
      </c>
      <c r="X179" s="98"/>
      <c r="Y179" s="98"/>
      <c r="Z179" s="98"/>
      <c r="AA179" s="334" t="str">
        <f t="shared" si="4"/>
        <v/>
      </c>
      <c r="AB179" s="1678"/>
      <c r="AC179" s="1333"/>
      <c r="AD179" s="160"/>
      <c r="AE179" s="98"/>
      <c r="AF179" s="1862"/>
      <c r="AG179" s="1748"/>
      <c r="AH179" s="1764"/>
      <c r="AI179" s="1749"/>
      <c r="AJ179" s="388"/>
      <c r="AK179" s="1750"/>
      <c r="AL179" s="1751"/>
      <c r="AM179" s="1752"/>
      <c r="AN179" s="1752"/>
      <c r="AO179" s="1752"/>
      <c r="AP179" s="1753"/>
      <c r="AQ179" s="1333"/>
      <c r="AR179" s="98"/>
      <c r="AS179" s="244"/>
    </row>
    <row r="180" spans="1:45" ht="15" customHeight="1" x14ac:dyDescent="0.25">
      <c r="A180" s="1489"/>
      <c r="B180" s="1709"/>
      <c r="C180" s="1716"/>
      <c r="D180" s="1856"/>
      <c r="E180" s="1716"/>
      <c r="F180" s="1751"/>
      <c r="G180" s="1859"/>
      <c r="H180" s="1865"/>
      <c r="I180" s="1678"/>
      <c r="J180" s="1678"/>
      <c r="K180" s="1678"/>
      <c r="L180" s="1678"/>
      <c r="M180" s="1678"/>
      <c r="N180" s="1678"/>
      <c r="O180" s="1678"/>
      <c r="P180" s="1678"/>
      <c r="Q180" s="1774"/>
      <c r="R180" s="1747"/>
      <c r="S180" s="98"/>
      <c r="T180" s="98"/>
      <c r="U180" s="98"/>
      <c r="V180" s="98"/>
      <c r="W180" s="334" t="str">
        <f t="shared" si="3"/>
        <v/>
      </c>
      <c r="X180" s="98"/>
      <c r="Y180" s="98"/>
      <c r="Z180" s="98"/>
      <c r="AA180" s="334" t="str">
        <f t="shared" si="4"/>
        <v/>
      </c>
      <c r="AB180" s="1678"/>
      <c r="AC180" s="1333"/>
      <c r="AD180" s="160"/>
      <c r="AE180" s="98"/>
      <c r="AF180" s="1862"/>
      <c r="AG180" s="1748"/>
      <c r="AH180" s="1764"/>
      <c r="AI180" s="1749"/>
      <c r="AJ180" s="388"/>
      <c r="AK180" s="1750"/>
      <c r="AL180" s="1751"/>
      <c r="AM180" s="1752"/>
      <c r="AN180" s="1752"/>
      <c r="AO180" s="1752"/>
      <c r="AP180" s="1753"/>
      <c r="AQ180" s="1333"/>
      <c r="AR180" s="98"/>
      <c r="AS180" s="244"/>
    </row>
    <row r="181" spans="1:45" ht="15" customHeight="1" x14ac:dyDescent="0.25">
      <c r="A181" s="1489"/>
      <c r="B181" s="1709"/>
      <c r="C181" s="1716"/>
      <c r="D181" s="1856"/>
      <c r="E181" s="1716"/>
      <c r="F181" s="1751"/>
      <c r="G181" s="1859"/>
      <c r="H181" s="1865"/>
      <c r="I181" s="1678"/>
      <c r="J181" s="1678"/>
      <c r="K181" s="1678"/>
      <c r="L181" s="1678"/>
      <c r="M181" s="1678"/>
      <c r="N181" s="1678"/>
      <c r="O181" s="1678"/>
      <c r="P181" s="1678"/>
      <c r="Q181" s="1774"/>
      <c r="R181" s="1747"/>
      <c r="S181" s="98"/>
      <c r="T181" s="98"/>
      <c r="U181" s="98"/>
      <c r="V181" s="98"/>
      <c r="W181" s="334" t="str">
        <f t="shared" si="3"/>
        <v/>
      </c>
      <c r="X181" s="98"/>
      <c r="Y181" s="98"/>
      <c r="Z181" s="98"/>
      <c r="AA181" s="334" t="str">
        <f t="shared" si="4"/>
        <v/>
      </c>
      <c r="AB181" s="1678"/>
      <c r="AC181" s="1333"/>
      <c r="AD181" s="160"/>
      <c r="AE181" s="98"/>
      <c r="AF181" s="1862"/>
      <c r="AG181" s="1748"/>
      <c r="AH181" s="1764"/>
      <c r="AI181" s="1749"/>
      <c r="AJ181" s="388"/>
      <c r="AK181" s="1750"/>
      <c r="AL181" s="1751"/>
      <c r="AM181" s="1752"/>
      <c r="AN181" s="1752"/>
      <c r="AO181" s="1752"/>
      <c r="AP181" s="1753"/>
      <c r="AQ181" s="1333"/>
      <c r="AR181" s="98"/>
      <c r="AS181" s="244"/>
    </row>
    <row r="182" spans="1:45" ht="15" customHeight="1" x14ac:dyDescent="0.25">
      <c r="A182" s="1489"/>
      <c r="B182" s="1709"/>
      <c r="C182" s="1716"/>
      <c r="D182" s="1856"/>
      <c r="E182" s="1716"/>
      <c r="F182" s="1751"/>
      <c r="G182" s="1859"/>
      <c r="H182" s="1865"/>
      <c r="I182" s="1678"/>
      <c r="J182" s="1678"/>
      <c r="K182" s="1678"/>
      <c r="L182" s="1678"/>
      <c r="M182" s="1678"/>
      <c r="N182" s="1678"/>
      <c r="O182" s="1678"/>
      <c r="P182" s="1678"/>
      <c r="Q182" s="1774"/>
      <c r="R182" s="1747"/>
      <c r="S182" s="98"/>
      <c r="T182" s="98"/>
      <c r="U182" s="98"/>
      <c r="V182" s="98"/>
      <c r="W182" s="334" t="str">
        <f t="shared" si="3"/>
        <v/>
      </c>
      <c r="X182" s="98"/>
      <c r="Y182" s="98"/>
      <c r="Z182" s="98"/>
      <c r="AA182" s="334" t="str">
        <f t="shared" si="4"/>
        <v/>
      </c>
      <c r="AB182" s="1678"/>
      <c r="AC182" s="1333"/>
      <c r="AD182" s="160"/>
      <c r="AE182" s="98"/>
      <c r="AF182" s="1862"/>
      <c r="AG182" s="1748"/>
      <c r="AH182" s="1764"/>
      <c r="AI182" s="1749"/>
      <c r="AJ182" s="388"/>
      <c r="AK182" s="1750"/>
      <c r="AL182" s="1751"/>
      <c r="AM182" s="1752"/>
      <c r="AN182" s="1752"/>
      <c r="AO182" s="1752"/>
      <c r="AP182" s="1753"/>
      <c r="AQ182" s="1333"/>
      <c r="AR182" s="98"/>
      <c r="AS182" s="244"/>
    </row>
    <row r="183" spans="1:45" ht="15" customHeight="1" x14ac:dyDescent="0.25">
      <c r="A183" s="1489"/>
      <c r="B183" s="1709"/>
      <c r="C183" s="1716"/>
      <c r="D183" s="1856"/>
      <c r="E183" s="1716"/>
      <c r="F183" s="1751"/>
      <c r="G183" s="1859"/>
      <c r="H183" s="1865"/>
      <c r="I183" s="1678"/>
      <c r="J183" s="1678"/>
      <c r="K183" s="1678"/>
      <c r="L183" s="1678"/>
      <c r="M183" s="1678"/>
      <c r="N183" s="1678"/>
      <c r="O183" s="1678"/>
      <c r="P183" s="1678"/>
      <c r="Q183" s="1774"/>
      <c r="R183" s="1747"/>
      <c r="S183" s="98"/>
      <c r="T183" s="98"/>
      <c r="U183" s="98"/>
      <c r="V183" s="98"/>
      <c r="W183" s="334" t="str">
        <f t="shared" si="3"/>
        <v/>
      </c>
      <c r="X183" s="98"/>
      <c r="Y183" s="98"/>
      <c r="Z183" s="98"/>
      <c r="AA183" s="334" t="str">
        <f t="shared" si="4"/>
        <v/>
      </c>
      <c r="AB183" s="1678"/>
      <c r="AC183" s="1333"/>
      <c r="AD183" s="160"/>
      <c r="AE183" s="98"/>
      <c r="AF183" s="1862"/>
      <c r="AG183" s="1748"/>
      <c r="AH183" s="1764"/>
      <c r="AI183" s="1749"/>
      <c r="AJ183" s="388"/>
      <c r="AK183" s="1750"/>
      <c r="AL183" s="1751"/>
      <c r="AM183" s="1752"/>
      <c r="AN183" s="1752"/>
      <c r="AO183" s="1752"/>
      <c r="AP183" s="1753"/>
      <c r="AQ183" s="1333"/>
      <c r="AR183" s="98"/>
      <c r="AS183" s="244"/>
    </row>
    <row r="184" spans="1:45" ht="15" customHeight="1" x14ac:dyDescent="0.25">
      <c r="A184" s="1489"/>
      <c r="B184" s="1709"/>
      <c r="C184" s="1716"/>
      <c r="D184" s="1856"/>
      <c r="E184" s="1716"/>
      <c r="F184" s="1751"/>
      <c r="G184" s="1859"/>
      <c r="H184" s="1865"/>
      <c r="I184" s="1678"/>
      <c r="J184" s="1678"/>
      <c r="K184" s="1678"/>
      <c r="L184" s="1678"/>
      <c r="M184" s="1678"/>
      <c r="N184" s="1678"/>
      <c r="O184" s="1678"/>
      <c r="P184" s="1678"/>
      <c r="Q184" s="1774"/>
      <c r="R184" s="1747"/>
      <c r="S184" s="98"/>
      <c r="T184" s="98"/>
      <c r="U184" s="98"/>
      <c r="V184" s="98"/>
      <c r="W184" s="334" t="str">
        <f t="shared" si="3"/>
        <v/>
      </c>
      <c r="X184" s="98"/>
      <c r="Y184" s="98"/>
      <c r="Z184" s="98"/>
      <c r="AA184" s="334" t="str">
        <f t="shared" si="4"/>
        <v/>
      </c>
      <c r="AB184" s="1678"/>
      <c r="AC184" s="1333"/>
      <c r="AD184" s="160"/>
      <c r="AE184" s="98"/>
      <c r="AF184" s="1862"/>
      <c r="AG184" s="1748"/>
      <c r="AH184" s="1764"/>
      <c r="AI184" s="1749"/>
      <c r="AJ184" s="388"/>
      <c r="AK184" s="1750"/>
      <c r="AL184" s="1751"/>
      <c r="AM184" s="1752"/>
      <c r="AN184" s="1752"/>
      <c r="AO184" s="1752"/>
      <c r="AP184" s="1753"/>
      <c r="AQ184" s="1333"/>
      <c r="AR184" s="98"/>
      <c r="AS184" s="244"/>
    </row>
    <row r="185" spans="1:45" ht="15" customHeight="1" x14ac:dyDescent="0.25">
      <c r="A185" s="1489"/>
      <c r="B185" s="1709"/>
      <c r="C185" s="1716"/>
      <c r="D185" s="1856"/>
      <c r="E185" s="1716"/>
      <c r="F185" s="1751"/>
      <c r="G185" s="1859"/>
      <c r="H185" s="1865"/>
      <c r="I185" s="1678"/>
      <c r="J185" s="1678"/>
      <c r="K185" s="1678"/>
      <c r="L185" s="1678"/>
      <c r="M185" s="1678"/>
      <c r="N185" s="1678"/>
      <c r="O185" s="1678"/>
      <c r="P185" s="1678"/>
      <c r="Q185" s="1774"/>
      <c r="R185" s="1747"/>
      <c r="S185" s="98"/>
      <c r="T185" s="98"/>
      <c r="U185" s="98"/>
      <c r="V185" s="98"/>
      <c r="W185" s="334" t="str">
        <f t="shared" si="3"/>
        <v/>
      </c>
      <c r="X185" s="98"/>
      <c r="Y185" s="98"/>
      <c r="Z185" s="98"/>
      <c r="AA185" s="334" t="str">
        <f t="shared" si="4"/>
        <v/>
      </c>
      <c r="AB185" s="1678"/>
      <c r="AC185" s="1333"/>
      <c r="AD185" s="160"/>
      <c r="AE185" s="98"/>
      <c r="AF185" s="1862"/>
      <c r="AG185" s="1748"/>
      <c r="AH185" s="1764"/>
      <c r="AI185" s="1749"/>
      <c r="AJ185" s="388"/>
      <c r="AK185" s="1750"/>
      <c r="AL185" s="1751"/>
      <c r="AM185" s="1752"/>
      <c r="AN185" s="1752"/>
      <c r="AO185" s="1752"/>
      <c r="AP185" s="1753"/>
      <c r="AQ185" s="1333"/>
      <c r="AR185" s="98"/>
      <c r="AS185" s="244"/>
    </row>
    <row r="186" spans="1:45" ht="15" customHeight="1" x14ac:dyDescent="0.25">
      <c r="A186" s="1489"/>
      <c r="B186" s="1709"/>
      <c r="C186" s="1716"/>
      <c r="D186" s="1856"/>
      <c r="E186" s="1716"/>
      <c r="F186" s="1751"/>
      <c r="G186" s="1859"/>
      <c r="H186" s="1865"/>
      <c r="I186" s="1678"/>
      <c r="J186" s="1678"/>
      <c r="K186" s="1678"/>
      <c r="L186" s="1678"/>
      <c r="M186" s="1678"/>
      <c r="N186" s="1678"/>
      <c r="O186" s="1678"/>
      <c r="P186" s="1678"/>
      <c r="Q186" s="1774"/>
      <c r="R186" s="1747"/>
      <c r="S186" s="98"/>
      <c r="T186" s="98"/>
      <c r="U186" s="98"/>
      <c r="V186" s="98"/>
      <c r="W186" s="334" t="str">
        <f t="shared" si="3"/>
        <v/>
      </c>
      <c r="X186" s="98"/>
      <c r="Y186" s="98"/>
      <c r="Z186" s="98"/>
      <c r="AA186" s="334" t="str">
        <f t="shared" si="4"/>
        <v/>
      </c>
      <c r="AB186" s="1678"/>
      <c r="AC186" s="1333"/>
      <c r="AD186" s="160"/>
      <c r="AE186" s="98"/>
      <c r="AF186" s="1862"/>
      <c r="AG186" s="1748"/>
      <c r="AH186" s="1764"/>
      <c r="AI186" s="1749"/>
      <c r="AJ186" s="388"/>
      <c r="AK186" s="1750"/>
      <c r="AL186" s="1751"/>
      <c r="AM186" s="1752"/>
      <c r="AN186" s="1752"/>
      <c r="AO186" s="1752"/>
      <c r="AP186" s="1753"/>
      <c r="AQ186" s="1333"/>
      <c r="AR186" s="98"/>
      <c r="AS186" s="244"/>
    </row>
    <row r="187" spans="1:45" ht="15" customHeight="1" x14ac:dyDescent="0.25">
      <c r="A187" s="1489"/>
      <c r="B187" s="1709"/>
      <c r="C187" s="1716"/>
      <c r="D187" s="1856"/>
      <c r="E187" s="1716"/>
      <c r="F187" s="1751"/>
      <c r="G187" s="1859"/>
      <c r="H187" s="1865"/>
      <c r="I187" s="1678"/>
      <c r="J187" s="1678"/>
      <c r="K187" s="1678"/>
      <c r="L187" s="1678"/>
      <c r="M187" s="1678"/>
      <c r="N187" s="1678"/>
      <c r="O187" s="1678"/>
      <c r="P187" s="1678"/>
      <c r="Q187" s="1774"/>
      <c r="R187" s="1747"/>
      <c r="S187" s="98"/>
      <c r="T187" s="98"/>
      <c r="U187" s="98"/>
      <c r="V187" s="98"/>
      <c r="W187" s="334" t="str">
        <f t="shared" si="3"/>
        <v/>
      </c>
      <c r="X187" s="98"/>
      <c r="Y187" s="98"/>
      <c r="Z187" s="98"/>
      <c r="AA187" s="334" t="str">
        <f t="shared" si="4"/>
        <v/>
      </c>
      <c r="AB187" s="1678"/>
      <c r="AC187" s="1333"/>
      <c r="AD187" s="160"/>
      <c r="AE187" s="98"/>
      <c r="AF187" s="1862"/>
      <c r="AG187" s="1748"/>
      <c r="AH187" s="1764"/>
      <c r="AI187" s="1749"/>
      <c r="AJ187" s="388"/>
      <c r="AK187" s="1750"/>
      <c r="AL187" s="1751"/>
      <c r="AM187" s="1752"/>
      <c r="AN187" s="1752"/>
      <c r="AO187" s="1752"/>
      <c r="AP187" s="1753"/>
      <c r="AQ187" s="1333"/>
      <c r="AR187" s="98"/>
      <c r="AS187" s="244"/>
    </row>
    <row r="188" spans="1:45" ht="15" customHeight="1" x14ac:dyDescent="0.25">
      <c r="A188" s="1489"/>
      <c r="B188" s="1709"/>
      <c r="C188" s="1716"/>
      <c r="D188" s="1856"/>
      <c r="E188" s="1716"/>
      <c r="F188" s="1751"/>
      <c r="G188" s="1859"/>
      <c r="H188" s="1865"/>
      <c r="I188" s="1678"/>
      <c r="J188" s="1678"/>
      <c r="K188" s="1678"/>
      <c r="L188" s="1678"/>
      <c r="M188" s="1678"/>
      <c r="N188" s="1678"/>
      <c r="O188" s="1678"/>
      <c r="P188" s="1678"/>
      <c r="Q188" s="1774"/>
      <c r="R188" s="1747"/>
      <c r="S188" s="98"/>
      <c r="T188" s="98"/>
      <c r="U188" s="98"/>
      <c r="V188" s="98"/>
      <c r="W188" s="334" t="str">
        <f t="shared" si="3"/>
        <v/>
      </c>
      <c r="X188" s="98"/>
      <c r="Y188" s="98"/>
      <c r="Z188" s="98"/>
      <c r="AA188" s="334" t="str">
        <f t="shared" si="4"/>
        <v/>
      </c>
      <c r="AB188" s="1678"/>
      <c r="AC188" s="1333"/>
      <c r="AD188" s="160"/>
      <c r="AE188" s="98"/>
      <c r="AF188" s="1862"/>
      <c r="AG188" s="1748"/>
      <c r="AH188" s="1764"/>
      <c r="AI188" s="1749"/>
      <c r="AJ188" s="388"/>
      <c r="AK188" s="1750"/>
      <c r="AL188" s="1751"/>
      <c r="AM188" s="1752"/>
      <c r="AN188" s="1752"/>
      <c r="AO188" s="1752"/>
      <c r="AP188" s="1753"/>
      <c r="AQ188" s="1333"/>
      <c r="AR188" s="98"/>
      <c r="AS188" s="244"/>
    </row>
    <row r="189" spans="1:45" ht="15" customHeight="1" x14ac:dyDescent="0.25">
      <c r="A189" s="1489"/>
      <c r="B189" s="1709"/>
      <c r="C189" s="1716"/>
      <c r="D189" s="1856"/>
      <c r="E189" s="1716"/>
      <c r="F189" s="1751"/>
      <c r="G189" s="1859"/>
      <c r="H189" s="1865"/>
      <c r="I189" s="1678"/>
      <c r="J189" s="1678"/>
      <c r="K189" s="1678"/>
      <c r="L189" s="1678"/>
      <c r="M189" s="1678"/>
      <c r="N189" s="1678"/>
      <c r="O189" s="1678"/>
      <c r="P189" s="1678"/>
      <c r="Q189" s="1774"/>
      <c r="R189" s="1747"/>
      <c r="S189" s="98"/>
      <c r="T189" s="98"/>
      <c r="U189" s="98"/>
      <c r="V189" s="98"/>
      <c r="W189" s="334" t="str">
        <f t="shared" si="3"/>
        <v/>
      </c>
      <c r="X189" s="98"/>
      <c r="Y189" s="98"/>
      <c r="Z189" s="98"/>
      <c r="AA189" s="334" t="str">
        <f t="shared" si="4"/>
        <v/>
      </c>
      <c r="AB189" s="1678"/>
      <c r="AC189" s="1333"/>
      <c r="AD189" s="160"/>
      <c r="AE189" s="98"/>
      <c r="AF189" s="1862"/>
      <c r="AG189" s="1748"/>
      <c r="AH189" s="1764"/>
      <c r="AI189" s="1749"/>
      <c r="AJ189" s="388"/>
      <c r="AK189" s="1750"/>
      <c r="AL189" s="1751"/>
      <c r="AM189" s="1752"/>
      <c r="AN189" s="1752"/>
      <c r="AO189" s="1752"/>
      <c r="AP189" s="1753"/>
      <c r="AQ189" s="1333"/>
      <c r="AR189" s="98"/>
      <c r="AS189" s="244"/>
    </row>
    <row r="190" spans="1:45" ht="15" customHeight="1" x14ac:dyDescent="0.25">
      <c r="A190" s="1489"/>
      <c r="B190" s="1709"/>
      <c r="C190" s="1716"/>
      <c r="D190" s="1856"/>
      <c r="E190" s="1716"/>
      <c r="F190" s="1751"/>
      <c r="G190" s="1859"/>
      <c r="H190" s="1865"/>
      <c r="I190" s="1678"/>
      <c r="J190" s="1678"/>
      <c r="K190" s="1678"/>
      <c r="L190" s="1678"/>
      <c r="M190" s="1678"/>
      <c r="N190" s="1678"/>
      <c r="O190" s="1678"/>
      <c r="P190" s="1678"/>
      <c r="Q190" s="1774"/>
      <c r="R190" s="1747"/>
      <c r="S190" s="98"/>
      <c r="T190" s="98"/>
      <c r="U190" s="98"/>
      <c r="V190" s="98"/>
      <c r="W190" s="334" t="str">
        <f t="shared" si="3"/>
        <v/>
      </c>
      <c r="X190" s="98"/>
      <c r="Y190" s="98"/>
      <c r="Z190" s="98"/>
      <c r="AA190" s="334" t="str">
        <f t="shared" si="4"/>
        <v/>
      </c>
      <c r="AB190" s="1678"/>
      <c r="AC190" s="1333"/>
      <c r="AD190" s="160"/>
      <c r="AE190" s="98"/>
      <c r="AF190" s="1862"/>
      <c r="AG190" s="1748"/>
      <c r="AH190" s="1764"/>
      <c r="AI190" s="1749"/>
      <c r="AJ190" s="388"/>
      <c r="AK190" s="1750"/>
      <c r="AL190" s="1751"/>
      <c r="AM190" s="1752"/>
      <c r="AN190" s="1752"/>
      <c r="AO190" s="1752"/>
      <c r="AP190" s="1753"/>
      <c r="AQ190" s="1333"/>
      <c r="AR190" s="98"/>
      <c r="AS190" s="244"/>
    </row>
    <row r="191" spans="1:45" ht="15" customHeight="1" x14ac:dyDescent="0.25">
      <c r="A191" s="1489"/>
      <c r="B191" s="1709"/>
      <c r="C191" s="1716"/>
      <c r="D191" s="1856"/>
      <c r="E191" s="1716"/>
      <c r="F191" s="1751"/>
      <c r="G191" s="1859"/>
      <c r="H191" s="1865"/>
      <c r="I191" s="1678"/>
      <c r="J191" s="1678"/>
      <c r="K191" s="1678"/>
      <c r="L191" s="1678"/>
      <c r="M191" s="1678"/>
      <c r="N191" s="1678"/>
      <c r="O191" s="1678"/>
      <c r="P191" s="1678"/>
      <c r="Q191" s="1774"/>
      <c r="R191" s="1747"/>
      <c r="S191" s="98"/>
      <c r="T191" s="98"/>
      <c r="U191" s="98"/>
      <c r="V191" s="98"/>
      <c r="W191" s="334" t="str">
        <f t="shared" si="3"/>
        <v/>
      </c>
      <c r="X191" s="98"/>
      <c r="Y191" s="98"/>
      <c r="Z191" s="98"/>
      <c r="AA191" s="334" t="str">
        <f t="shared" si="4"/>
        <v/>
      </c>
      <c r="AB191" s="1678"/>
      <c r="AC191" s="1333"/>
      <c r="AD191" s="160"/>
      <c r="AE191" s="98"/>
      <c r="AF191" s="1862"/>
      <c r="AG191" s="1748"/>
      <c r="AH191" s="1764"/>
      <c r="AI191" s="1749"/>
      <c r="AJ191" s="388"/>
      <c r="AK191" s="1750"/>
      <c r="AL191" s="1751"/>
      <c r="AM191" s="1752"/>
      <c r="AN191" s="1752"/>
      <c r="AO191" s="1752"/>
      <c r="AP191" s="1753"/>
      <c r="AQ191" s="1333"/>
      <c r="AR191" s="98"/>
      <c r="AS191" s="244"/>
    </row>
    <row r="192" spans="1:45" ht="15" customHeight="1" x14ac:dyDescent="0.25">
      <c r="A192" s="1489"/>
      <c r="B192" s="1709"/>
      <c r="C192" s="1716"/>
      <c r="D192" s="1856"/>
      <c r="E192" s="1716"/>
      <c r="F192" s="1751"/>
      <c r="G192" s="1859"/>
      <c r="H192" s="1865"/>
      <c r="I192" s="1678"/>
      <c r="J192" s="1678"/>
      <c r="K192" s="1678"/>
      <c r="L192" s="1678"/>
      <c r="M192" s="1678"/>
      <c r="N192" s="1678"/>
      <c r="O192" s="1678"/>
      <c r="P192" s="1678"/>
      <c r="Q192" s="1774"/>
      <c r="R192" s="1747"/>
      <c r="S192" s="98"/>
      <c r="T192" s="98"/>
      <c r="U192" s="98"/>
      <c r="V192" s="98"/>
      <c r="W192" s="334" t="str">
        <f t="shared" si="3"/>
        <v/>
      </c>
      <c r="X192" s="98"/>
      <c r="Y192" s="98"/>
      <c r="Z192" s="98"/>
      <c r="AA192" s="334" t="str">
        <f t="shared" si="4"/>
        <v/>
      </c>
      <c r="AB192" s="1678"/>
      <c r="AC192" s="1333"/>
      <c r="AD192" s="160"/>
      <c r="AE192" s="98"/>
      <c r="AF192" s="1862"/>
      <c r="AG192" s="1748"/>
      <c r="AH192" s="1764"/>
      <c r="AI192" s="1749"/>
      <c r="AJ192" s="388"/>
      <c r="AK192" s="1750"/>
      <c r="AL192" s="1751"/>
      <c r="AM192" s="1752"/>
      <c r="AN192" s="1752"/>
      <c r="AO192" s="1752"/>
      <c r="AP192" s="1753"/>
      <c r="AQ192" s="1333"/>
      <c r="AR192" s="98"/>
      <c r="AS192" s="244"/>
    </row>
    <row r="193" spans="1:45" ht="15" customHeight="1" x14ac:dyDescent="0.25">
      <c r="A193" s="1489"/>
      <c r="B193" s="1709"/>
      <c r="C193" s="1716"/>
      <c r="D193" s="1856"/>
      <c r="E193" s="1716"/>
      <c r="F193" s="1751"/>
      <c r="G193" s="1859"/>
      <c r="H193" s="1865"/>
      <c r="I193" s="1678"/>
      <c r="J193" s="1678"/>
      <c r="K193" s="1678"/>
      <c r="L193" s="1678"/>
      <c r="M193" s="1678"/>
      <c r="N193" s="1678"/>
      <c r="O193" s="1678"/>
      <c r="P193" s="1678"/>
      <c r="Q193" s="1774"/>
      <c r="R193" s="1747"/>
      <c r="S193" s="98"/>
      <c r="T193" s="98"/>
      <c r="U193" s="98"/>
      <c r="V193" s="98"/>
      <c r="W193" s="334" t="str">
        <f t="shared" si="3"/>
        <v/>
      </c>
      <c r="X193" s="98"/>
      <c r="Y193" s="98"/>
      <c r="Z193" s="98"/>
      <c r="AA193" s="334" t="str">
        <f t="shared" si="4"/>
        <v/>
      </c>
      <c r="AB193" s="1678"/>
      <c r="AC193" s="1333"/>
      <c r="AD193" s="160"/>
      <c r="AE193" s="98"/>
      <c r="AF193" s="1862"/>
      <c r="AG193" s="1748"/>
      <c r="AH193" s="1764"/>
      <c r="AI193" s="1749"/>
      <c r="AJ193" s="388"/>
      <c r="AK193" s="1750"/>
      <c r="AL193" s="1751"/>
      <c r="AM193" s="1752"/>
      <c r="AN193" s="1752"/>
      <c r="AO193" s="1752"/>
      <c r="AP193" s="1753"/>
      <c r="AQ193" s="1333"/>
      <c r="AR193" s="98"/>
      <c r="AS193" s="244"/>
    </row>
    <row r="194" spans="1:45" ht="15" customHeight="1" x14ac:dyDescent="0.25">
      <c r="A194" s="1489"/>
      <c r="B194" s="1709"/>
      <c r="C194" s="1716"/>
      <c r="D194" s="1856"/>
      <c r="E194" s="1716"/>
      <c r="F194" s="1751"/>
      <c r="G194" s="1859"/>
      <c r="H194" s="1865"/>
      <c r="I194" s="1678"/>
      <c r="J194" s="1678"/>
      <c r="K194" s="1678"/>
      <c r="L194" s="1678"/>
      <c r="M194" s="1678"/>
      <c r="N194" s="1678"/>
      <c r="O194" s="1678"/>
      <c r="P194" s="1678"/>
      <c r="Q194" s="1774"/>
      <c r="R194" s="1747"/>
      <c r="S194" s="98"/>
      <c r="T194" s="98"/>
      <c r="U194" s="98"/>
      <c r="V194" s="98"/>
      <c r="W194" s="334" t="str">
        <f t="shared" si="3"/>
        <v/>
      </c>
      <c r="X194" s="98"/>
      <c r="Y194" s="98"/>
      <c r="Z194" s="98"/>
      <c r="AA194" s="334" t="str">
        <f t="shared" si="4"/>
        <v/>
      </c>
      <c r="AB194" s="1678"/>
      <c r="AC194" s="1333"/>
      <c r="AD194" s="160"/>
      <c r="AE194" s="98"/>
      <c r="AF194" s="1862"/>
      <c r="AG194" s="1748"/>
      <c r="AH194" s="1764"/>
      <c r="AI194" s="1749"/>
      <c r="AJ194" s="388"/>
      <c r="AK194" s="1750"/>
      <c r="AL194" s="1751"/>
      <c r="AM194" s="1752"/>
      <c r="AN194" s="1752"/>
      <c r="AO194" s="1752"/>
      <c r="AP194" s="1753"/>
      <c r="AQ194" s="1333"/>
      <c r="AR194" s="98"/>
      <c r="AS194" s="244"/>
    </row>
    <row r="195" spans="1:45" ht="15" customHeight="1" x14ac:dyDescent="0.25">
      <c r="A195" s="1489"/>
      <c r="B195" s="1709"/>
      <c r="C195" s="1716"/>
      <c r="D195" s="1856"/>
      <c r="E195" s="1716"/>
      <c r="F195" s="1751"/>
      <c r="G195" s="1859"/>
      <c r="H195" s="1865"/>
      <c r="I195" s="1678"/>
      <c r="J195" s="1678"/>
      <c r="K195" s="1678"/>
      <c r="L195" s="1678"/>
      <c r="M195" s="1678"/>
      <c r="N195" s="1678"/>
      <c r="O195" s="1678"/>
      <c r="P195" s="1678"/>
      <c r="Q195" s="1774"/>
      <c r="R195" s="1747"/>
      <c r="S195" s="98"/>
      <c r="T195" s="98"/>
      <c r="U195" s="98"/>
      <c r="V195" s="98"/>
      <c r="W195" s="334" t="str">
        <f t="shared" si="3"/>
        <v/>
      </c>
      <c r="X195" s="98"/>
      <c r="Y195" s="98"/>
      <c r="Z195" s="98"/>
      <c r="AA195" s="334" t="str">
        <f t="shared" si="4"/>
        <v/>
      </c>
      <c r="AB195" s="1678"/>
      <c r="AC195" s="1333"/>
      <c r="AD195" s="160"/>
      <c r="AE195" s="98"/>
      <c r="AF195" s="1862"/>
      <c r="AG195" s="1748"/>
      <c r="AH195" s="1764"/>
      <c r="AI195" s="1749"/>
      <c r="AJ195" s="388"/>
      <c r="AK195" s="1750"/>
      <c r="AL195" s="1751"/>
      <c r="AM195" s="1752"/>
      <c r="AN195" s="1752"/>
      <c r="AO195" s="1752"/>
      <c r="AP195" s="1753"/>
      <c r="AQ195" s="1333"/>
      <c r="AR195" s="98"/>
      <c r="AS195" s="244"/>
    </row>
    <row r="196" spans="1:45" ht="15" customHeight="1" x14ac:dyDescent="0.25">
      <c r="A196" s="1489"/>
      <c r="B196" s="1709"/>
      <c r="C196" s="1716"/>
      <c r="D196" s="1856"/>
      <c r="E196" s="1716"/>
      <c r="F196" s="1751"/>
      <c r="G196" s="1859"/>
      <c r="H196" s="1865"/>
      <c r="I196" s="1678"/>
      <c r="J196" s="1678"/>
      <c r="K196" s="1678"/>
      <c r="L196" s="1678"/>
      <c r="M196" s="1678"/>
      <c r="N196" s="1678"/>
      <c r="O196" s="1678"/>
      <c r="P196" s="1678"/>
      <c r="Q196" s="1774"/>
      <c r="R196" s="1747"/>
      <c r="S196" s="98"/>
      <c r="T196" s="98"/>
      <c r="U196" s="98"/>
      <c r="V196" s="98"/>
      <c r="W196" s="334" t="str">
        <f t="shared" si="3"/>
        <v/>
      </c>
      <c r="X196" s="98"/>
      <c r="Y196" s="98"/>
      <c r="Z196" s="98"/>
      <c r="AA196" s="334" t="str">
        <f t="shared" si="4"/>
        <v/>
      </c>
      <c r="AB196" s="1678"/>
      <c r="AC196" s="1333"/>
      <c r="AD196" s="160"/>
      <c r="AE196" s="98"/>
      <c r="AF196" s="1862"/>
      <c r="AG196" s="1748"/>
      <c r="AH196" s="1764"/>
      <c r="AI196" s="1749"/>
      <c r="AJ196" s="388"/>
      <c r="AK196" s="1750"/>
      <c r="AL196" s="1751"/>
      <c r="AM196" s="1752"/>
      <c r="AN196" s="1752"/>
      <c r="AO196" s="1752"/>
      <c r="AP196" s="1753"/>
      <c r="AQ196" s="1333"/>
      <c r="AR196" s="98"/>
      <c r="AS196" s="244"/>
    </row>
    <row r="197" spans="1:45" ht="15" customHeight="1" x14ac:dyDescent="0.25">
      <c r="A197" s="1489"/>
      <c r="B197" s="1709"/>
      <c r="C197" s="1716"/>
      <c r="D197" s="1856"/>
      <c r="E197" s="1716"/>
      <c r="F197" s="1751"/>
      <c r="G197" s="1859"/>
      <c r="H197" s="1865"/>
      <c r="I197" s="1678"/>
      <c r="J197" s="1678"/>
      <c r="K197" s="1678"/>
      <c r="L197" s="1678"/>
      <c r="M197" s="1678"/>
      <c r="N197" s="1678"/>
      <c r="O197" s="1678"/>
      <c r="P197" s="1678"/>
      <c r="Q197" s="1774"/>
      <c r="R197" s="1747"/>
      <c r="S197" s="98"/>
      <c r="T197" s="98"/>
      <c r="U197" s="98"/>
      <c r="V197" s="98"/>
      <c r="W197" s="334" t="str">
        <f t="shared" si="3"/>
        <v/>
      </c>
      <c r="X197" s="98"/>
      <c r="Y197" s="98"/>
      <c r="Z197" s="98"/>
      <c r="AA197" s="334" t="str">
        <f t="shared" si="4"/>
        <v/>
      </c>
      <c r="AB197" s="1678"/>
      <c r="AC197" s="1333"/>
      <c r="AD197" s="160"/>
      <c r="AE197" s="98"/>
      <c r="AF197" s="1862"/>
      <c r="AG197" s="1748"/>
      <c r="AH197" s="1764"/>
      <c r="AI197" s="1749"/>
      <c r="AJ197" s="388"/>
      <c r="AK197" s="1750"/>
      <c r="AL197" s="1751"/>
      <c r="AM197" s="1752"/>
      <c r="AN197" s="1752"/>
      <c r="AO197" s="1752"/>
      <c r="AP197" s="1753"/>
      <c r="AQ197" s="1333"/>
      <c r="AR197" s="98"/>
      <c r="AS197" s="244"/>
    </row>
    <row r="198" spans="1:45" ht="15" customHeight="1" x14ac:dyDescent="0.25">
      <c r="A198" s="1489"/>
      <c r="B198" s="1709"/>
      <c r="C198" s="1716"/>
      <c r="D198" s="1856"/>
      <c r="E198" s="1716"/>
      <c r="F198" s="1751"/>
      <c r="G198" s="1859"/>
      <c r="H198" s="1865"/>
      <c r="I198" s="1678"/>
      <c r="J198" s="1678"/>
      <c r="K198" s="1678"/>
      <c r="L198" s="1678"/>
      <c r="M198" s="1678"/>
      <c r="N198" s="1678"/>
      <c r="O198" s="1678"/>
      <c r="P198" s="1678"/>
      <c r="Q198" s="1774"/>
      <c r="R198" s="1747"/>
      <c r="S198" s="98"/>
      <c r="T198" s="98"/>
      <c r="U198" s="98"/>
      <c r="V198" s="98"/>
      <c r="W198" s="334" t="str">
        <f t="shared" si="3"/>
        <v/>
      </c>
      <c r="X198" s="98"/>
      <c r="Y198" s="98"/>
      <c r="Z198" s="98"/>
      <c r="AA198" s="334" t="str">
        <f t="shared" si="4"/>
        <v/>
      </c>
      <c r="AB198" s="1678"/>
      <c r="AC198" s="1333"/>
      <c r="AD198" s="160"/>
      <c r="AE198" s="98"/>
      <c r="AF198" s="1862"/>
      <c r="AG198" s="1748"/>
      <c r="AH198" s="1764"/>
      <c r="AI198" s="1749"/>
      <c r="AJ198" s="388"/>
      <c r="AK198" s="1750"/>
      <c r="AL198" s="1751"/>
      <c r="AM198" s="1752"/>
      <c r="AN198" s="1752"/>
      <c r="AO198" s="1752"/>
      <c r="AP198" s="1753"/>
      <c r="AQ198" s="1333"/>
      <c r="AR198" s="98"/>
      <c r="AS198" s="244"/>
    </row>
    <row r="199" spans="1:45" ht="15" customHeight="1" x14ac:dyDescent="0.25">
      <c r="A199" s="1489"/>
      <c r="B199" s="1709"/>
      <c r="C199" s="1716"/>
      <c r="D199" s="1856"/>
      <c r="E199" s="1716"/>
      <c r="F199" s="1751"/>
      <c r="G199" s="1859"/>
      <c r="H199" s="1865"/>
      <c r="I199" s="1678"/>
      <c r="J199" s="1678"/>
      <c r="K199" s="1678"/>
      <c r="L199" s="1678"/>
      <c r="M199" s="1678"/>
      <c r="N199" s="1678"/>
      <c r="O199" s="1678"/>
      <c r="P199" s="1678"/>
      <c r="Q199" s="1774"/>
      <c r="R199" s="1747"/>
      <c r="S199" s="98"/>
      <c r="T199" s="98"/>
      <c r="U199" s="98"/>
      <c r="V199" s="98"/>
      <c r="W199" s="334" t="str">
        <f t="shared" si="3"/>
        <v/>
      </c>
      <c r="X199" s="98"/>
      <c r="Y199" s="98"/>
      <c r="Z199" s="98"/>
      <c r="AA199" s="334" t="str">
        <f t="shared" si="4"/>
        <v/>
      </c>
      <c r="AB199" s="1678"/>
      <c r="AC199" s="1333"/>
      <c r="AD199" s="160"/>
      <c r="AE199" s="98"/>
      <c r="AF199" s="1862"/>
      <c r="AG199" s="1748"/>
      <c r="AH199" s="1764"/>
      <c r="AI199" s="1749"/>
      <c r="AJ199" s="388"/>
      <c r="AK199" s="1750"/>
      <c r="AL199" s="1751"/>
      <c r="AM199" s="1752"/>
      <c r="AN199" s="1752"/>
      <c r="AO199" s="1752"/>
      <c r="AP199" s="1753"/>
      <c r="AQ199" s="1333"/>
      <c r="AR199" s="98"/>
      <c r="AS199" s="244"/>
    </row>
    <row r="200" spans="1:45" ht="15" customHeight="1" x14ac:dyDescent="0.25">
      <c r="A200" s="1489"/>
      <c r="B200" s="1709"/>
      <c r="C200" s="1716"/>
      <c r="D200" s="1856"/>
      <c r="E200" s="1716"/>
      <c r="F200" s="1751"/>
      <c r="G200" s="1859"/>
      <c r="H200" s="1865"/>
      <c r="I200" s="1678"/>
      <c r="J200" s="1678"/>
      <c r="K200" s="1678"/>
      <c r="L200" s="1678"/>
      <c r="M200" s="1678"/>
      <c r="N200" s="1678"/>
      <c r="O200" s="1678"/>
      <c r="P200" s="1678"/>
      <c r="Q200" s="1774"/>
      <c r="R200" s="1747"/>
      <c r="S200" s="98"/>
      <c r="T200" s="98"/>
      <c r="U200" s="98"/>
      <c r="V200" s="98"/>
      <c r="W200" s="334" t="str">
        <f t="shared" si="3"/>
        <v/>
      </c>
      <c r="X200" s="98"/>
      <c r="Y200" s="98"/>
      <c r="Z200" s="98"/>
      <c r="AA200" s="334" t="str">
        <f t="shared" si="4"/>
        <v/>
      </c>
      <c r="AB200" s="1678"/>
      <c r="AC200" s="1333"/>
      <c r="AD200" s="160"/>
      <c r="AE200" s="98"/>
      <c r="AF200" s="1862"/>
      <c r="AG200" s="1748"/>
      <c r="AH200" s="1764"/>
      <c r="AI200" s="1749"/>
      <c r="AJ200" s="388"/>
      <c r="AK200" s="1750"/>
      <c r="AL200" s="1751"/>
      <c r="AM200" s="1752"/>
      <c r="AN200" s="1752"/>
      <c r="AO200" s="1752"/>
      <c r="AP200" s="1753"/>
      <c r="AQ200" s="1333"/>
      <c r="AR200" s="98"/>
      <c r="AS200" s="244"/>
    </row>
    <row r="201" spans="1:45" ht="15" customHeight="1" x14ac:dyDescent="0.25">
      <c r="A201" s="1489"/>
      <c r="B201" s="1709"/>
      <c r="C201" s="1716"/>
      <c r="D201" s="1856"/>
      <c r="E201" s="1716"/>
      <c r="F201" s="1751"/>
      <c r="G201" s="1859"/>
      <c r="H201" s="1865"/>
      <c r="I201" s="1678"/>
      <c r="J201" s="1678"/>
      <c r="K201" s="1678"/>
      <c r="L201" s="1678"/>
      <c r="M201" s="1678"/>
      <c r="N201" s="1678"/>
      <c r="O201" s="1678"/>
      <c r="P201" s="1678"/>
      <c r="Q201" s="1774"/>
      <c r="R201" s="1747"/>
      <c r="S201" s="98"/>
      <c r="T201" s="98"/>
      <c r="U201" s="98"/>
      <c r="V201" s="98"/>
      <c r="W201" s="334" t="str">
        <f t="shared" si="3"/>
        <v/>
      </c>
      <c r="X201" s="98"/>
      <c r="Y201" s="98"/>
      <c r="Z201" s="98"/>
      <c r="AA201" s="334" t="str">
        <f t="shared" si="4"/>
        <v/>
      </c>
      <c r="AB201" s="1678"/>
      <c r="AC201" s="1333"/>
      <c r="AD201" s="160"/>
      <c r="AE201" s="98"/>
      <c r="AF201" s="1862"/>
      <c r="AG201" s="1748"/>
      <c r="AH201" s="1764"/>
      <c r="AI201" s="1749"/>
      <c r="AJ201" s="388"/>
      <c r="AK201" s="1750"/>
      <c r="AL201" s="1751"/>
      <c r="AM201" s="1752"/>
      <c r="AN201" s="1752"/>
      <c r="AO201" s="1752"/>
      <c r="AP201" s="1753"/>
      <c r="AQ201" s="1333"/>
      <c r="AR201" s="98"/>
      <c r="AS201" s="244"/>
    </row>
    <row r="202" spans="1:45" ht="15" customHeight="1" x14ac:dyDescent="0.25">
      <c r="A202" s="1489"/>
      <c r="B202" s="1709"/>
      <c r="C202" s="1716"/>
      <c r="D202" s="1856"/>
      <c r="E202" s="1716"/>
      <c r="F202" s="1751"/>
      <c r="G202" s="1859"/>
      <c r="H202" s="1865"/>
      <c r="I202" s="1678"/>
      <c r="J202" s="1678"/>
      <c r="K202" s="1678"/>
      <c r="L202" s="1678"/>
      <c r="M202" s="1678"/>
      <c r="N202" s="1678"/>
      <c r="O202" s="1678"/>
      <c r="P202" s="1678"/>
      <c r="Q202" s="1774"/>
      <c r="R202" s="1747"/>
      <c r="S202" s="98"/>
      <c r="T202" s="98"/>
      <c r="U202" s="98"/>
      <c r="V202" s="98"/>
      <c r="W202" s="334" t="str">
        <f t="shared" si="3"/>
        <v/>
      </c>
      <c r="X202" s="98"/>
      <c r="Y202" s="98"/>
      <c r="Z202" s="98"/>
      <c r="AA202" s="334" t="str">
        <f t="shared" si="4"/>
        <v/>
      </c>
      <c r="AB202" s="1678"/>
      <c r="AC202" s="1333"/>
      <c r="AD202" s="160"/>
      <c r="AE202" s="98"/>
      <c r="AF202" s="1862"/>
      <c r="AG202" s="1748"/>
      <c r="AH202" s="1764"/>
      <c r="AI202" s="1749"/>
      <c r="AJ202" s="388"/>
      <c r="AK202" s="1750"/>
      <c r="AL202" s="1751"/>
      <c r="AM202" s="1752"/>
      <c r="AN202" s="1752"/>
      <c r="AO202" s="1752"/>
      <c r="AP202" s="1753"/>
      <c r="AQ202" s="1333"/>
      <c r="AR202" s="98"/>
      <c r="AS202" s="244"/>
    </row>
    <row r="203" spans="1:45" ht="15" customHeight="1" x14ac:dyDescent="0.25">
      <c r="A203" s="1489"/>
      <c r="B203" s="1709"/>
      <c r="C203" s="1716"/>
      <c r="D203" s="1856"/>
      <c r="E203" s="1716"/>
      <c r="F203" s="1751"/>
      <c r="G203" s="1859"/>
      <c r="H203" s="1865"/>
      <c r="I203" s="1678"/>
      <c r="J203" s="1678"/>
      <c r="K203" s="1678"/>
      <c r="L203" s="1678"/>
      <c r="M203" s="1678"/>
      <c r="N203" s="1678"/>
      <c r="O203" s="1678"/>
      <c r="P203" s="1678"/>
      <c r="Q203" s="1774"/>
      <c r="R203" s="1747"/>
      <c r="S203" s="98"/>
      <c r="T203" s="98"/>
      <c r="U203" s="98"/>
      <c r="V203" s="98"/>
      <c r="W203" s="334" t="str">
        <f t="shared" ref="W203:W266" si="5">IF(AND(ISNUMBER(T203), ISNUMBER(U203), ISNUMBER(V203)), SUM(T203, U203, V203), "")</f>
        <v/>
      </c>
      <c r="X203" s="98"/>
      <c r="Y203" s="98"/>
      <c r="Z203" s="98"/>
      <c r="AA203" s="334" t="str">
        <f t="shared" ref="AA203:AA266" si="6">IF(AND(ISNUMBER(X203), ISNUMBER(Y203), ISNUMBER(Z203)), SUM(X203, Y203, Z203), "")</f>
        <v/>
      </c>
      <c r="AB203" s="1678"/>
      <c r="AC203" s="1333"/>
      <c r="AD203" s="160"/>
      <c r="AE203" s="98"/>
      <c r="AF203" s="1862"/>
      <c r="AG203" s="1748"/>
      <c r="AH203" s="1764"/>
      <c r="AI203" s="1749"/>
      <c r="AJ203" s="388"/>
      <c r="AK203" s="1750"/>
      <c r="AL203" s="1751"/>
      <c r="AM203" s="1752"/>
      <c r="AN203" s="1752"/>
      <c r="AO203" s="1752"/>
      <c r="AP203" s="1753"/>
      <c r="AQ203" s="1333"/>
      <c r="AR203" s="98"/>
      <c r="AS203" s="244"/>
    </row>
    <row r="204" spans="1:45" ht="15" customHeight="1" x14ac:dyDescent="0.25">
      <c r="A204" s="1489"/>
      <c r="B204" s="1709"/>
      <c r="C204" s="1716"/>
      <c r="D204" s="1856"/>
      <c r="E204" s="1716"/>
      <c r="F204" s="1751"/>
      <c r="G204" s="1859"/>
      <c r="H204" s="1865"/>
      <c r="I204" s="1678"/>
      <c r="J204" s="1678"/>
      <c r="K204" s="1678"/>
      <c r="L204" s="1678"/>
      <c r="M204" s="1678"/>
      <c r="N204" s="1678"/>
      <c r="O204" s="1678"/>
      <c r="P204" s="1678"/>
      <c r="Q204" s="1774"/>
      <c r="R204" s="1747"/>
      <c r="S204" s="98"/>
      <c r="T204" s="98"/>
      <c r="U204" s="98"/>
      <c r="V204" s="98"/>
      <c r="W204" s="334" t="str">
        <f t="shared" si="5"/>
        <v/>
      </c>
      <c r="X204" s="98"/>
      <c r="Y204" s="98"/>
      <c r="Z204" s="98"/>
      <c r="AA204" s="334" t="str">
        <f t="shared" si="6"/>
        <v/>
      </c>
      <c r="AB204" s="1678"/>
      <c r="AC204" s="1333"/>
      <c r="AD204" s="160"/>
      <c r="AE204" s="98"/>
      <c r="AF204" s="1862"/>
      <c r="AG204" s="1748"/>
      <c r="AH204" s="1764"/>
      <c r="AI204" s="1749"/>
      <c r="AJ204" s="388"/>
      <c r="AK204" s="1750"/>
      <c r="AL204" s="1751"/>
      <c r="AM204" s="1752"/>
      <c r="AN204" s="1752"/>
      <c r="AO204" s="1752"/>
      <c r="AP204" s="1753"/>
      <c r="AQ204" s="1333"/>
      <c r="AR204" s="98"/>
      <c r="AS204" s="244"/>
    </row>
    <row r="205" spans="1:45" ht="15" customHeight="1" x14ac:dyDescent="0.25">
      <c r="A205" s="1489"/>
      <c r="B205" s="1709"/>
      <c r="C205" s="1716"/>
      <c r="D205" s="1856"/>
      <c r="E205" s="1716"/>
      <c r="F205" s="1751"/>
      <c r="G205" s="1859"/>
      <c r="H205" s="1865"/>
      <c r="I205" s="1678"/>
      <c r="J205" s="1678"/>
      <c r="K205" s="1678"/>
      <c r="L205" s="1678"/>
      <c r="M205" s="1678"/>
      <c r="N205" s="1678"/>
      <c r="O205" s="1678"/>
      <c r="P205" s="1678"/>
      <c r="Q205" s="1774"/>
      <c r="R205" s="1747"/>
      <c r="S205" s="98"/>
      <c r="T205" s="98"/>
      <c r="U205" s="98"/>
      <c r="V205" s="98"/>
      <c r="W205" s="334" t="str">
        <f t="shared" si="5"/>
        <v/>
      </c>
      <c r="X205" s="98"/>
      <c r="Y205" s="98"/>
      <c r="Z205" s="98"/>
      <c r="AA205" s="334" t="str">
        <f t="shared" si="6"/>
        <v/>
      </c>
      <c r="AB205" s="1678"/>
      <c r="AC205" s="1333"/>
      <c r="AD205" s="160"/>
      <c r="AE205" s="98"/>
      <c r="AF205" s="1862"/>
      <c r="AG205" s="1748"/>
      <c r="AH205" s="1764"/>
      <c r="AI205" s="1749"/>
      <c r="AJ205" s="388"/>
      <c r="AK205" s="1750"/>
      <c r="AL205" s="1751"/>
      <c r="AM205" s="1752"/>
      <c r="AN205" s="1752"/>
      <c r="AO205" s="1752"/>
      <c r="AP205" s="1753"/>
      <c r="AQ205" s="1333"/>
      <c r="AR205" s="98"/>
      <c r="AS205" s="244"/>
    </row>
    <row r="206" spans="1:45" ht="15" customHeight="1" x14ac:dyDescent="0.25">
      <c r="A206" s="1489"/>
      <c r="B206" s="1709"/>
      <c r="C206" s="1716"/>
      <c r="D206" s="1856"/>
      <c r="E206" s="1716"/>
      <c r="F206" s="1751"/>
      <c r="G206" s="1859"/>
      <c r="H206" s="1865"/>
      <c r="I206" s="1678"/>
      <c r="J206" s="1678"/>
      <c r="K206" s="1678"/>
      <c r="L206" s="1678"/>
      <c r="M206" s="1678"/>
      <c r="N206" s="1678"/>
      <c r="O206" s="1678"/>
      <c r="P206" s="1678"/>
      <c r="Q206" s="1774"/>
      <c r="R206" s="1747"/>
      <c r="S206" s="98"/>
      <c r="T206" s="98"/>
      <c r="U206" s="98"/>
      <c r="V206" s="98"/>
      <c r="W206" s="334" t="str">
        <f t="shared" si="5"/>
        <v/>
      </c>
      <c r="X206" s="98"/>
      <c r="Y206" s="98"/>
      <c r="Z206" s="98"/>
      <c r="AA206" s="334" t="str">
        <f t="shared" si="6"/>
        <v/>
      </c>
      <c r="AB206" s="1678"/>
      <c r="AC206" s="1333"/>
      <c r="AD206" s="160"/>
      <c r="AE206" s="98"/>
      <c r="AF206" s="1862"/>
      <c r="AG206" s="1748"/>
      <c r="AH206" s="1764"/>
      <c r="AI206" s="1749"/>
      <c r="AJ206" s="388"/>
      <c r="AK206" s="1750"/>
      <c r="AL206" s="1751"/>
      <c r="AM206" s="1752"/>
      <c r="AN206" s="1752"/>
      <c r="AO206" s="1752"/>
      <c r="AP206" s="1753"/>
      <c r="AQ206" s="1333"/>
      <c r="AR206" s="98"/>
      <c r="AS206" s="244"/>
    </row>
    <row r="207" spans="1:45" ht="15" customHeight="1" x14ac:dyDescent="0.25">
      <c r="A207" s="1489"/>
      <c r="B207" s="1709"/>
      <c r="C207" s="1716"/>
      <c r="D207" s="1856"/>
      <c r="E207" s="1716"/>
      <c r="F207" s="1751"/>
      <c r="G207" s="1859"/>
      <c r="H207" s="1865"/>
      <c r="I207" s="1678"/>
      <c r="J207" s="1678"/>
      <c r="K207" s="1678"/>
      <c r="L207" s="1678"/>
      <c r="M207" s="1678"/>
      <c r="N207" s="1678"/>
      <c r="O207" s="1678"/>
      <c r="P207" s="1678"/>
      <c r="Q207" s="1774"/>
      <c r="R207" s="1747"/>
      <c r="S207" s="98"/>
      <c r="T207" s="98"/>
      <c r="U207" s="98"/>
      <c r="V207" s="98"/>
      <c r="W207" s="334" t="str">
        <f t="shared" si="5"/>
        <v/>
      </c>
      <c r="X207" s="98"/>
      <c r="Y207" s="98"/>
      <c r="Z207" s="98"/>
      <c r="AA207" s="334" t="str">
        <f t="shared" si="6"/>
        <v/>
      </c>
      <c r="AB207" s="1678"/>
      <c r="AC207" s="1333"/>
      <c r="AD207" s="160"/>
      <c r="AE207" s="98"/>
      <c r="AF207" s="1862"/>
      <c r="AG207" s="1748"/>
      <c r="AH207" s="1764"/>
      <c r="AI207" s="1749"/>
      <c r="AJ207" s="388"/>
      <c r="AK207" s="1750"/>
      <c r="AL207" s="1751"/>
      <c r="AM207" s="1752"/>
      <c r="AN207" s="1752"/>
      <c r="AO207" s="1752"/>
      <c r="AP207" s="1753"/>
      <c r="AQ207" s="1333"/>
      <c r="AR207" s="98"/>
      <c r="AS207" s="244"/>
    </row>
    <row r="208" spans="1:45" ht="15" customHeight="1" x14ac:dyDescent="0.25">
      <c r="A208" s="1489"/>
      <c r="B208" s="1709"/>
      <c r="C208" s="1716"/>
      <c r="D208" s="1856"/>
      <c r="E208" s="1716"/>
      <c r="F208" s="1751"/>
      <c r="G208" s="1859"/>
      <c r="H208" s="1865"/>
      <c r="I208" s="1678"/>
      <c r="J208" s="1678"/>
      <c r="K208" s="1678"/>
      <c r="L208" s="1678"/>
      <c r="M208" s="1678"/>
      <c r="N208" s="1678"/>
      <c r="O208" s="1678"/>
      <c r="P208" s="1678"/>
      <c r="Q208" s="1774"/>
      <c r="R208" s="1747"/>
      <c r="S208" s="98"/>
      <c r="T208" s="98"/>
      <c r="U208" s="98"/>
      <c r="V208" s="98"/>
      <c r="W208" s="334" t="str">
        <f t="shared" si="5"/>
        <v/>
      </c>
      <c r="X208" s="98"/>
      <c r="Y208" s="98"/>
      <c r="Z208" s="98"/>
      <c r="AA208" s="334" t="str">
        <f t="shared" si="6"/>
        <v/>
      </c>
      <c r="AB208" s="1678"/>
      <c r="AC208" s="1333"/>
      <c r="AD208" s="160"/>
      <c r="AE208" s="98"/>
      <c r="AF208" s="1862"/>
      <c r="AG208" s="1748"/>
      <c r="AH208" s="1764"/>
      <c r="AI208" s="1749"/>
      <c r="AJ208" s="388"/>
      <c r="AK208" s="1750"/>
      <c r="AL208" s="1751"/>
      <c r="AM208" s="1752"/>
      <c r="AN208" s="1752"/>
      <c r="AO208" s="1752"/>
      <c r="AP208" s="1753"/>
      <c r="AQ208" s="1333"/>
      <c r="AR208" s="98"/>
      <c r="AS208" s="244"/>
    </row>
    <row r="209" spans="1:45" ht="15" customHeight="1" x14ac:dyDescent="0.25">
      <c r="A209" s="1489"/>
      <c r="B209" s="1709"/>
      <c r="C209" s="1716"/>
      <c r="D209" s="1856"/>
      <c r="E209" s="1716"/>
      <c r="F209" s="1751"/>
      <c r="G209" s="1859"/>
      <c r="H209" s="1865"/>
      <c r="I209" s="1678"/>
      <c r="J209" s="1678"/>
      <c r="K209" s="1678"/>
      <c r="L209" s="1678"/>
      <c r="M209" s="1678"/>
      <c r="N209" s="1678"/>
      <c r="O209" s="1678"/>
      <c r="P209" s="1678"/>
      <c r="Q209" s="1774"/>
      <c r="R209" s="1747"/>
      <c r="S209" s="98"/>
      <c r="T209" s="98"/>
      <c r="U209" s="98"/>
      <c r="V209" s="98"/>
      <c r="W209" s="334" t="str">
        <f t="shared" si="5"/>
        <v/>
      </c>
      <c r="X209" s="98"/>
      <c r="Y209" s="98"/>
      <c r="Z209" s="98"/>
      <c r="AA209" s="334" t="str">
        <f t="shared" si="6"/>
        <v/>
      </c>
      <c r="AB209" s="1678"/>
      <c r="AC209" s="1333"/>
      <c r="AD209" s="160"/>
      <c r="AE209" s="98"/>
      <c r="AF209" s="1862"/>
      <c r="AG209" s="1748"/>
      <c r="AH209" s="1764"/>
      <c r="AI209" s="1749"/>
      <c r="AJ209" s="388"/>
      <c r="AK209" s="1750"/>
      <c r="AL209" s="1751"/>
      <c r="AM209" s="1752"/>
      <c r="AN209" s="1752"/>
      <c r="AO209" s="1752"/>
      <c r="AP209" s="1753"/>
      <c r="AQ209" s="1333"/>
      <c r="AR209" s="98"/>
      <c r="AS209" s="244"/>
    </row>
    <row r="210" spans="1:45" ht="15" customHeight="1" x14ac:dyDescent="0.25">
      <c r="A210" s="1489"/>
      <c r="B210" s="1709"/>
      <c r="C210" s="1716"/>
      <c r="D210" s="1856"/>
      <c r="E210" s="1716"/>
      <c r="F210" s="1751"/>
      <c r="G210" s="1859"/>
      <c r="H210" s="1865"/>
      <c r="I210" s="1678"/>
      <c r="J210" s="1678"/>
      <c r="K210" s="1678"/>
      <c r="L210" s="1678"/>
      <c r="M210" s="1678"/>
      <c r="N210" s="1678"/>
      <c r="O210" s="1678"/>
      <c r="P210" s="1678"/>
      <c r="Q210" s="1774"/>
      <c r="R210" s="1747"/>
      <c r="S210" s="98"/>
      <c r="T210" s="98"/>
      <c r="U210" s="98"/>
      <c r="V210" s="98"/>
      <c r="W210" s="334" t="str">
        <f t="shared" si="5"/>
        <v/>
      </c>
      <c r="X210" s="98"/>
      <c r="Y210" s="98"/>
      <c r="Z210" s="98"/>
      <c r="AA210" s="334" t="str">
        <f t="shared" si="6"/>
        <v/>
      </c>
      <c r="AB210" s="1678"/>
      <c r="AC210" s="1333"/>
      <c r="AD210" s="160"/>
      <c r="AE210" s="98"/>
      <c r="AF210" s="1862"/>
      <c r="AG210" s="1748"/>
      <c r="AH210" s="1764"/>
      <c r="AI210" s="1749"/>
      <c r="AJ210" s="388"/>
      <c r="AK210" s="1750"/>
      <c r="AL210" s="1751"/>
      <c r="AM210" s="1752"/>
      <c r="AN210" s="1752"/>
      <c r="AO210" s="1752"/>
      <c r="AP210" s="1753"/>
      <c r="AQ210" s="1333"/>
      <c r="AR210" s="98"/>
      <c r="AS210" s="244"/>
    </row>
    <row r="211" spans="1:45" ht="15" customHeight="1" x14ac:dyDescent="0.25">
      <c r="A211" s="1489"/>
      <c r="B211" s="1709"/>
      <c r="C211" s="1716"/>
      <c r="D211" s="1856"/>
      <c r="E211" s="1716"/>
      <c r="F211" s="1751"/>
      <c r="G211" s="1859"/>
      <c r="H211" s="1865"/>
      <c r="I211" s="1678"/>
      <c r="J211" s="1678"/>
      <c r="K211" s="1678"/>
      <c r="L211" s="1678"/>
      <c r="M211" s="1678"/>
      <c r="N211" s="1678"/>
      <c r="O211" s="1678"/>
      <c r="P211" s="1678"/>
      <c r="Q211" s="1774"/>
      <c r="R211" s="1747"/>
      <c r="S211" s="98"/>
      <c r="T211" s="98"/>
      <c r="U211" s="98"/>
      <c r="V211" s="98"/>
      <c r="W211" s="334" t="str">
        <f t="shared" si="5"/>
        <v/>
      </c>
      <c r="X211" s="98"/>
      <c r="Y211" s="98"/>
      <c r="Z211" s="98"/>
      <c r="AA211" s="334" t="str">
        <f t="shared" si="6"/>
        <v/>
      </c>
      <c r="AB211" s="1678"/>
      <c r="AC211" s="1333"/>
      <c r="AD211" s="160"/>
      <c r="AE211" s="98"/>
      <c r="AF211" s="1862"/>
      <c r="AG211" s="1748"/>
      <c r="AH211" s="1764"/>
      <c r="AI211" s="1749"/>
      <c r="AJ211" s="388"/>
      <c r="AK211" s="1750"/>
      <c r="AL211" s="1751"/>
      <c r="AM211" s="1752"/>
      <c r="AN211" s="1752"/>
      <c r="AO211" s="1752"/>
      <c r="AP211" s="1753"/>
      <c r="AQ211" s="1333"/>
      <c r="AR211" s="98"/>
      <c r="AS211" s="244"/>
    </row>
    <row r="212" spans="1:45" ht="15" customHeight="1" x14ac:dyDescent="0.25">
      <c r="A212" s="1489"/>
      <c r="B212" s="1709"/>
      <c r="C212" s="1716"/>
      <c r="D212" s="1856"/>
      <c r="E212" s="1716"/>
      <c r="F212" s="1751"/>
      <c r="G212" s="1859"/>
      <c r="H212" s="1865"/>
      <c r="I212" s="1678"/>
      <c r="J212" s="1678"/>
      <c r="K212" s="1678"/>
      <c r="L212" s="1678"/>
      <c r="M212" s="1678"/>
      <c r="N212" s="1678"/>
      <c r="O212" s="1678"/>
      <c r="P212" s="1678"/>
      <c r="Q212" s="1774"/>
      <c r="R212" s="1747"/>
      <c r="S212" s="98"/>
      <c r="T212" s="98"/>
      <c r="U212" s="98"/>
      <c r="V212" s="98"/>
      <c r="W212" s="334" t="str">
        <f t="shared" si="5"/>
        <v/>
      </c>
      <c r="X212" s="98"/>
      <c r="Y212" s="98"/>
      <c r="Z212" s="98"/>
      <c r="AA212" s="334" t="str">
        <f t="shared" si="6"/>
        <v/>
      </c>
      <c r="AB212" s="1678"/>
      <c r="AC212" s="1333"/>
      <c r="AD212" s="160"/>
      <c r="AE212" s="98"/>
      <c r="AF212" s="1862"/>
      <c r="AG212" s="1748"/>
      <c r="AH212" s="1764"/>
      <c r="AI212" s="1749"/>
      <c r="AJ212" s="388"/>
      <c r="AK212" s="1750"/>
      <c r="AL212" s="1751"/>
      <c r="AM212" s="1752"/>
      <c r="AN212" s="1752"/>
      <c r="AO212" s="1752"/>
      <c r="AP212" s="1753"/>
      <c r="AQ212" s="1333"/>
      <c r="AR212" s="98"/>
      <c r="AS212" s="244"/>
    </row>
    <row r="213" spans="1:45" ht="15" customHeight="1" x14ac:dyDescent="0.25">
      <c r="A213" s="1489"/>
      <c r="B213" s="1709"/>
      <c r="C213" s="1716"/>
      <c r="D213" s="1856"/>
      <c r="E213" s="1716"/>
      <c r="F213" s="1751"/>
      <c r="G213" s="1859"/>
      <c r="H213" s="1865"/>
      <c r="I213" s="1678"/>
      <c r="J213" s="1678"/>
      <c r="K213" s="1678"/>
      <c r="L213" s="1678"/>
      <c r="M213" s="1678"/>
      <c r="N213" s="1678"/>
      <c r="O213" s="1678"/>
      <c r="P213" s="1678"/>
      <c r="Q213" s="1774"/>
      <c r="R213" s="1747"/>
      <c r="S213" s="98"/>
      <c r="T213" s="98"/>
      <c r="U213" s="98"/>
      <c r="V213" s="98"/>
      <c r="W213" s="334" t="str">
        <f t="shared" si="5"/>
        <v/>
      </c>
      <c r="X213" s="98"/>
      <c r="Y213" s="98"/>
      <c r="Z213" s="98"/>
      <c r="AA213" s="334" t="str">
        <f t="shared" si="6"/>
        <v/>
      </c>
      <c r="AB213" s="1678"/>
      <c r="AC213" s="1333"/>
      <c r="AD213" s="160"/>
      <c r="AE213" s="98"/>
      <c r="AF213" s="1862"/>
      <c r="AG213" s="1748"/>
      <c r="AH213" s="1764"/>
      <c r="AI213" s="1749"/>
      <c r="AJ213" s="388"/>
      <c r="AK213" s="1750"/>
      <c r="AL213" s="1751"/>
      <c r="AM213" s="1752"/>
      <c r="AN213" s="1752"/>
      <c r="AO213" s="1752"/>
      <c r="AP213" s="1753"/>
      <c r="AQ213" s="1333"/>
      <c r="AR213" s="98"/>
      <c r="AS213" s="244"/>
    </row>
    <row r="214" spans="1:45" ht="15" customHeight="1" x14ac:dyDescent="0.25">
      <c r="A214" s="1489"/>
      <c r="B214" s="1709"/>
      <c r="C214" s="1716"/>
      <c r="D214" s="1856"/>
      <c r="E214" s="1716"/>
      <c r="F214" s="1751"/>
      <c r="G214" s="1859"/>
      <c r="H214" s="1865"/>
      <c r="I214" s="1678"/>
      <c r="J214" s="1678"/>
      <c r="K214" s="1678"/>
      <c r="L214" s="1678"/>
      <c r="M214" s="1678"/>
      <c r="N214" s="1678"/>
      <c r="O214" s="1678"/>
      <c r="P214" s="1678"/>
      <c r="Q214" s="1774"/>
      <c r="R214" s="1747"/>
      <c r="S214" s="98"/>
      <c r="T214" s="98"/>
      <c r="U214" s="98"/>
      <c r="V214" s="98"/>
      <c r="W214" s="334" t="str">
        <f t="shared" si="5"/>
        <v/>
      </c>
      <c r="X214" s="98"/>
      <c r="Y214" s="98"/>
      <c r="Z214" s="98"/>
      <c r="AA214" s="334" t="str">
        <f t="shared" si="6"/>
        <v/>
      </c>
      <c r="AB214" s="1678"/>
      <c r="AC214" s="1333"/>
      <c r="AD214" s="160"/>
      <c r="AE214" s="98"/>
      <c r="AF214" s="1862"/>
      <c r="AG214" s="1748"/>
      <c r="AH214" s="1764"/>
      <c r="AI214" s="1749"/>
      <c r="AJ214" s="388"/>
      <c r="AK214" s="1750"/>
      <c r="AL214" s="1751"/>
      <c r="AM214" s="1752"/>
      <c r="AN214" s="1752"/>
      <c r="AO214" s="1752"/>
      <c r="AP214" s="1753"/>
      <c r="AQ214" s="1333"/>
      <c r="AR214" s="98"/>
      <c r="AS214" s="244"/>
    </row>
    <row r="215" spans="1:45" ht="15" customHeight="1" x14ac:dyDescent="0.25">
      <c r="A215" s="1489"/>
      <c r="B215" s="1709"/>
      <c r="C215" s="1716"/>
      <c r="D215" s="1856"/>
      <c r="E215" s="1716"/>
      <c r="F215" s="1751"/>
      <c r="G215" s="1859"/>
      <c r="H215" s="1865"/>
      <c r="I215" s="1678"/>
      <c r="J215" s="1678"/>
      <c r="K215" s="1678"/>
      <c r="L215" s="1678"/>
      <c r="M215" s="1678"/>
      <c r="N215" s="1678"/>
      <c r="O215" s="1678"/>
      <c r="P215" s="1678"/>
      <c r="Q215" s="1774"/>
      <c r="R215" s="1747"/>
      <c r="S215" s="98"/>
      <c r="T215" s="98"/>
      <c r="U215" s="98"/>
      <c r="V215" s="98"/>
      <c r="W215" s="334" t="str">
        <f t="shared" si="5"/>
        <v/>
      </c>
      <c r="X215" s="98"/>
      <c r="Y215" s="98"/>
      <c r="Z215" s="98"/>
      <c r="AA215" s="334" t="str">
        <f t="shared" si="6"/>
        <v/>
      </c>
      <c r="AB215" s="1678"/>
      <c r="AC215" s="1333"/>
      <c r="AD215" s="160"/>
      <c r="AE215" s="98"/>
      <c r="AF215" s="1862"/>
      <c r="AG215" s="1748"/>
      <c r="AH215" s="1764"/>
      <c r="AI215" s="1749"/>
      <c r="AJ215" s="388"/>
      <c r="AK215" s="1750"/>
      <c r="AL215" s="1751"/>
      <c r="AM215" s="1752"/>
      <c r="AN215" s="1752"/>
      <c r="AO215" s="1752"/>
      <c r="AP215" s="1753"/>
      <c r="AQ215" s="1333"/>
      <c r="AR215" s="98"/>
      <c r="AS215" s="244"/>
    </row>
    <row r="216" spans="1:45" ht="15" customHeight="1" x14ac:dyDescent="0.25">
      <c r="A216" s="1489"/>
      <c r="B216" s="1709"/>
      <c r="C216" s="1716"/>
      <c r="D216" s="1856"/>
      <c r="E216" s="1716"/>
      <c r="F216" s="1751"/>
      <c r="G216" s="1859"/>
      <c r="H216" s="1865"/>
      <c r="I216" s="1678"/>
      <c r="J216" s="1678"/>
      <c r="K216" s="1678"/>
      <c r="L216" s="1678"/>
      <c r="M216" s="1678"/>
      <c r="N216" s="1678"/>
      <c r="O216" s="1678"/>
      <c r="P216" s="1678"/>
      <c r="Q216" s="1774"/>
      <c r="R216" s="1747"/>
      <c r="S216" s="98"/>
      <c r="T216" s="98"/>
      <c r="U216" s="98"/>
      <c r="V216" s="98"/>
      <c r="W216" s="334" t="str">
        <f t="shared" si="5"/>
        <v/>
      </c>
      <c r="X216" s="98"/>
      <c r="Y216" s="98"/>
      <c r="Z216" s="98"/>
      <c r="AA216" s="334" t="str">
        <f t="shared" si="6"/>
        <v/>
      </c>
      <c r="AB216" s="1678"/>
      <c r="AC216" s="1333"/>
      <c r="AD216" s="160"/>
      <c r="AE216" s="98"/>
      <c r="AF216" s="1862"/>
      <c r="AG216" s="1748"/>
      <c r="AH216" s="1764"/>
      <c r="AI216" s="1749"/>
      <c r="AJ216" s="388"/>
      <c r="AK216" s="1750"/>
      <c r="AL216" s="1751"/>
      <c r="AM216" s="1752"/>
      <c r="AN216" s="1752"/>
      <c r="AO216" s="1752"/>
      <c r="AP216" s="1753"/>
      <c r="AQ216" s="1333"/>
      <c r="AR216" s="98"/>
      <c r="AS216" s="244"/>
    </row>
    <row r="217" spans="1:45" ht="15" customHeight="1" x14ac:dyDescent="0.25">
      <c r="A217" s="1489"/>
      <c r="B217" s="1709"/>
      <c r="C217" s="1716"/>
      <c r="D217" s="1856"/>
      <c r="E217" s="1716"/>
      <c r="F217" s="1751"/>
      <c r="G217" s="1859"/>
      <c r="H217" s="1865"/>
      <c r="I217" s="1678"/>
      <c r="J217" s="1678"/>
      <c r="K217" s="1678"/>
      <c r="L217" s="1678"/>
      <c r="M217" s="1678"/>
      <c r="N217" s="1678"/>
      <c r="O217" s="1678"/>
      <c r="P217" s="1678"/>
      <c r="Q217" s="1774"/>
      <c r="R217" s="1747"/>
      <c r="S217" s="98"/>
      <c r="T217" s="98"/>
      <c r="U217" s="98"/>
      <c r="V217" s="98"/>
      <c r="W217" s="334" t="str">
        <f t="shared" si="5"/>
        <v/>
      </c>
      <c r="X217" s="98"/>
      <c r="Y217" s="98"/>
      <c r="Z217" s="98"/>
      <c r="AA217" s="334" t="str">
        <f t="shared" si="6"/>
        <v/>
      </c>
      <c r="AB217" s="1678"/>
      <c r="AC217" s="1333"/>
      <c r="AD217" s="160"/>
      <c r="AE217" s="98"/>
      <c r="AF217" s="1862"/>
      <c r="AG217" s="1748"/>
      <c r="AH217" s="1764"/>
      <c r="AI217" s="1749"/>
      <c r="AJ217" s="388"/>
      <c r="AK217" s="1750"/>
      <c r="AL217" s="1751"/>
      <c r="AM217" s="1752"/>
      <c r="AN217" s="1752"/>
      <c r="AO217" s="1752"/>
      <c r="AP217" s="1753"/>
      <c r="AQ217" s="1333"/>
      <c r="AR217" s="98"/>
      <c r="AS217" s="244"/>
    </row>
    <row r="218" spans="1:45" ht="15" customHeight="1" x14ac:dyDescent="0.25">
      <c r="A218" s="1489"/>
      <c r="B218" s="1709"/>
      <c r="C218" s="1716"/>
      <c r="D218" s="1856"/>
      <c r="E218" s="1716"/>
      <c r="F218" s="1751"/>
      <c r="G218" s="1859"/>
      <c r="H218" s="1865"/>
      <c r="I218" s="1678"/>
      <c r="J218" s="1678"/>
      <c r="K218" s="1678"/>
      <c r="L218" s="1678"/>
      <c r="M218" s="1678"/>
      <c r="N218" s="1678"/>
      <c r="O218" s="1678"/>
      <c r="P218" s="1678"/>
      <c r="Q218" s="1774"/>
      <c r="R218" s="1747"/>
      <c r="S218" s="98"/>
      <c r="T218" s="98"/>
      <c r="U218" s="98"/>
      <c r="V218" s="98"/>
      <c r="W218" s="334" t="str">
        <f t="shared" si="5"/>
        <v/>
      </c>
      <c r="X218" s="98"/>
      <c r="Y218" s="98"/>
      <c r="Z218" s="98"/>
      <c r="AA218" s="334" t="str">
        <f t="shared" si="6"/>
        <v/>
      </c>
      <c r="AB218" s="1678"/>
      <c r="AC218" s="1333"/>
      <c r="AD218" s="160"/>
      <c r="AE218" s="98"/>
      <c r="AF218" s="1862"/>
      <c r="AG218" s="1748"/>
      <c r="AH218" s="1764"/>
      <c r="AI218" s="1749"/>
      <c r="AJ218" s="388"/>
      <c r="AK218" s="1750"/>
      <c r="AL218" s="1751"/>
      <c r="AM218" s="1752"/>
      <c r="AN218" s="1752"/>
      <c r="AO218" s="1752"/>
      <c r="AP218" s="1753"/>
      <c r="AQ218" s="1333"/>
      <c r="AR218" s="98"/>
      <c r="AS218" s="244"/>
    </row>
    <row r="219" spans="1:45" ht="15" customHeight="1" x14ac:dyDescent="0.25">
      <c r="A219" s="1489"/>
      <c r="B219" s="1709"/>
      <c r="C219" s="1716"/>
      <c r="D219" s="1856"/>
      <c r="E219" s="1716"/>
      <c r="F219" s="1751"/>
      <c r="G219" s="1859"/>
      <c r="H219" s="1865"/>
      <c r="I219" s="1678"/>
      <c r="J219" s="1678"/>
      <c r="K219" s="1678"/>
      <c r="L219" s="1678"/>
      <c r="M219" s="1678"/>
      <c r="N219" s="1678"/>
      <c r="O219" s="1678"/>
      <c r="P219" s="1678"/>
      <c r="Q219" s="1774"/>
      <c r="R219" s="1747"/>
      <c r="S219" s="98"/>
      <c r="T219" s="98"/>
      <c r="U219" s="98"/>
      <c r="V219" s="98"/>
      <c r="W219" s="334" t="str">
        <f t="shared" si="5"/>
        <v/>
      </c>
      <c r="X219" s="98"/>
      <c r="Y219" s="98"/>
      <c r="Z219" s="98"/>
      <c r="AA219" s="334" t="str">
        <f t="shared" si="6"/>
        <v/>
      </c>
      <c r="AB219" s="1678"/>
      <c r="AC219" s="1333"/>
      <c r="AD219" s="160"/>
      <c r="AE219" s="98"/>
      <c r="AF219" s="1862"/>
      <c r="AG219" s="1748"/>
      <c r="AH219" s="1764"/>
      <c r="AI219" s="1749"/>
      <c r="AJ219" s="388"/>
      <c r="AK219" s="1750"/>
      <c r="AL219" s="1751"/>
      <c r="AM219" s="1752"/>
      <c r="AN219" s="1752"/>
      <c r="AO219" s="1752"/>
      <c r="AP219" s="1753"/>
      <c r="AQ219" s="1333"/>
      <c r="AR219" s="98"/>
      <c r="AS219" s="244"/>
    </row>
    <row r="220" spans="1:45" ht="15" customHeight="1" x14ac:dyDescent="0.25">
      <c r="A220" s="1489"/>
      <c r="B220" s="1709"/>
      <c r="C220" s="1716"/>
      <c r="D220" s="1856"/>
      <c r="E220" s="1716"/>
      <c r="F220" s="1751"/>
      <c r="G220" s="1859"/>
      <c r="H220" s="1865"/>
      <c r="I220" s="1678"/>
      <c r="J220" s="1678"/>
      <c r="K220" s="1678"/>
      <c r="L220" s="1678"/>
      <c r="M220" s="1678"/>
      <c r="N220" s="1678"/>
      <c r="O220" s="1678"/>
      <c r="P220" s="1678"/>
      <c r="Q220" s="1774"/>
      <c r="R220" s="1747"/>
      <c r="S220" s="98"/>
      <c r="T220" s="98"/>
      <c r="U220" s="98"/>
      <c r="V220" s="98"/>
      <c r="W220" s="334" t="str">
        <f t="shared" si="5"/>
        <v/>
      </c>
      <c r="X220" s="98"/>
      <c r="Y220" s="98"/>
      <c r="Z220" s="98"/>
      <c r="AA220" s="334" t="str">
        <f t="shared" si="6"/>
        <v/>
      </c>
      <c r="AB220" s="1678"/>
      <c r="AC220" s="1333"/>
      <c r="AD220" s="160"/>
      <c r="AE220" s="98"/>
      <c r="AF220" s="1862"/>
      <c r="AG220" s="1748"/>
      <c r="AH220" s="1764"/>
      <c r="AI220" s="1749"/>
      <c r="AJ220" s="388"/>
      <c r="AK220" s="1750"/>
      <c r="AL220" s="1751"/>
      <c r="AM220" s="1752"/>
      <c r="AN220" s="1752"/>
      <c r="AO220" s="1752"/>
      <c r="AP220" s="1753"/>
      <c r="AQ220" s="1333"/>
      <c r="AR220" s="98"/>
      <c r="AS220" s="244"/>
    </row>
    <row r="221" spans="1:45" ht="15" customHeight="1" x14ac:dyDescent="0.25">
      <c r="A221" s="1489"/>
      <c r="B221" s="1709"/>
      <c r="C221" s="1716"/>
      <c r="D221" s="1856"/>
      <c r="E221" s="1716"/>
      <c r="F221" s="1751"/>
      <c r="G221" s="1859"/>
      <c r="H221" s="1865"/>
      <c r="I221" s="1678"/>
      <c r="J221" s="1678"/>
      <c r="K221" s="1678"/>
      <c r="L221" s="1678"/>
      <c r="M221" s="1678"/>
      <c r="N221" s="1678"/>
      <c r="O221" s="1678"/>
      <c r="P221" s="1678"/>
      <c r="Q221" s="1774"/>
      <c r="R221" s="1747"/>
      <c r="S221" s="98"/>
      <c r="T221" s="98"/>
      <c r="U221" s="98"/>
      <c r="V221" s="98"/>
      <c r="W221" s="334" t="str">
        <f t="shared" si="5"/>
        <v/>
      </c>
      <c r="X221" s="98"/>
      <c r="Y221" s="98"/>
      <c r="Z221" s="98"/>
      <c r="AA221" s="334" t="str">
        <f t="shared" si="6"/>
        <v/>
      </c>
      <c r="AB221" s="1678"/>
      <c r="AC221" s="1333"/>
      <c r="AD221" s="160"/>
      <c r="AE221" s="98"/>
      <c r="AF221" s="1862"/>
      <c r="AG221" s="1748"/>
      <c r="AH221" s="1764"/>
      <c r="AI221" s="1749"/>
      <c r="AJ221" s="388"/>
      <c r="AK221" s="1750"/>
      <c r="AL221" s="1751"/>
      <c r="AM221" s="1752"/>
      <c r="AN221" s="1752"/>
      <c r="AO221" s="1752"/>
      <c r="AP221" s="1753"/>
      <c r="AQ221" s="1333"/>
      <c r="AR221" s="98"/>
      <c r="AS221" s="244"/>
    </row>
    <row r="222" spans="1:45" ht="15" customHeight="1" x14ac:dyDescent="0.25">
      <c r="A222" s="1489"/>
      <c r="B222" s="1709"/>
      <c r="C222" s="1716"/>
      <c r="D222" s="1856"/>
      <c r="E222" s="1716"/>
      <c r="F222" s="1751"/>
      <c r="G222" s="1859"/>
      <c r="H222" s="1865"/>
      <c r="I222" s="1678"/>
      <c r="J222" s="1678"/>
      <c r="K222" s="1678"/>
      <c r="L222" s="1678"/>
      <c r="M222" s="1678"/>
      <c r="N222" s="1678"/>
      <c r="O222" s="1678"/>
      <c r="P222" s="1678"/>
      <c r="Q222" s="1774"/>
      <c r="R222" s="1747"/>
      <c r="S222" s="98"/>
      <c r="T222" s="98"/>
      <c r="U222" s="98"/>
      <c r="V222" s="98"/>
      <c r="W222" s="334" t="str">
        <f t="shared" si="5"/>
        <v/>
      </c>
      <c r="X222" s="98"/>
      <c r="Y222" s="98"/>
      <c r="Z222" s="98"/>
      <c r="AA222" s="334" t="str">
        <f t="shared" si="6"/>
        <v/>
      </c>
      <c r="AB222" s="1678"/>
      <c r="AC222" s="1333"/>
      <c r="AD222" s="160"/>
      <c r="AE222" s="98"/>
      <c r="AF222" s="1862"/>
      <c r="AG222" s="1748"/>
      <c r="AH222" s="1764"/>
      <c r="AI222" s="1749"/>
      <c r="AJ222" s="388"/>
      <c r="AK222" s="1750"/>
      <c r="AL222" s="1751"/>
      <c r="AM222" s="1752"/>
      <c r="AN222" s="1752"/>
      <c r="AO222" s="1752"/>
      <c r="AP222" s="1753"/>
      <c r="AQ222" s="1333"/>
      <c r="AR222" s="98"/>
      <c r="AS222" s="244"/>
    </row>
    <row r="223" spans="1:45" ht="15" customHeight="1" x14ac:dyDescent="0.25">
      <c r="A223" s="1489"/>
      <c r="B223" s="1709"/>
      <c r="C223" s="1716"/>
      <c r="D223" s="1856"/>
      <c r="E223" s="1716"/>
      <c r="F223" s="1751"/>
      <c r="G223" s="1859"/>
      <c r="H223" s="1865"/>
      <c r="I223" s="1678"/>
      <c r="J223" s="1678"/>
      <c r="K223" s="1678"/>
      <c r="L223" s="1678"/>
      <c r="M223" s="1678"/>
      <c r="N223" s="1678"/>
      <c r="O223" s="1678"/>
      <c r="P223" s="1678"/>
      <c r="Q223" s="1774"/>
      <c r="R223" s="1747"/>
      <c r="S223" s="98"/>
      <c r="T223" s="98"/>
      <c r="U223" s="98"/>
      <c r="V223" s="98"/>
      <c r="W223" s="334" t="str">
        <f t="shared" si="5"/>
        <v/>
      </c>
      <c r="X223" s="98"/>
      <c r="Y223" s="98"/>
      <c r="Z223" s="98"/>
      <c r="AA223" s="334" t="str">
        <f t="shared" si="6"/>
        <v/>
      </c>
      <c r="AB223" s="1678"/>
      <c r="AC223" s="1333"/>
      <c r="AD223" s="160"/>
      <c r="AE223" s="98"/>
      <c r="AF223" s="1862"/>
      <c r="AG223" s="1748"/>
      <c r="AH223" s="1764"/>
      <c r="AI223" s="1749"/>
      <c r="AJ223" s="388"/>
      <c r="AK223" s="1750"/>
      <c r="AL223" s="1751"/>
      <c r="AM223" s="1752"/>
      <c r="AN223" s="1752"/>
      <c r="AO223" s="1752"/>
      <c r="AP223" s="1753"/>
      <c r="AQ223" s="1333"/>
      <c r="AR223" s="98"/>
      <c r="AS223" s="244"/>
    </row>
    <row r="224" spans="1:45" ht="15" customHeight="1" x14ac:dyDescent="0.25">
      <c r="A224" s="1489"/>
      <c r="B224" s="1709"/>
      <c r="C224" s="1716"/>
      <c r="D224" s="1856"/>
      <c r="E224" s="1716"/>
      <c r="F224" s="1751"/>
      <c r="G224" s="1859"/>
      <c r="H224" s="1865"/>
      <c r="I224" s="1678"/>
      <c r="J224" s="1678"/>
      <c r="K224" s="1678"/>
      <c r="L224" s="1678"/>
      <c r="M224" s="1678"/>
      <c r="N224" s="1678"/>
      <c r="O224" s="1678"/>
      <c r="P224" s="1678"/>
      <c r="Q224" s="1774"/>
      <c r="R224" s="1747"/>
      <c r="S224" s="98"/>
      <c r="T224" s="98"/>
      <c r="U224" s="98"/>
      <c r="V224" s="98"/>
      <c r="W224" s="334" t="str">
        <f t="shared" si="5"/>
        <v/>
      </c>
      <c r="X224" s="98"/>
      <c r="Y224" s="98"/>
      <c r="Z224" s="98"/>
      <c r="AA224" s="334" t="str">
        <f t="shared" si="6"/>
        <v/>
      </c>
      <c r="AB224" s="1678"/>
      <c r="AC224" s="1333"/>
      <c r="AD224" s="160"/>
      <c r="AE224" s="98"/>
      <c r="AF224" s="1862"/>
      <c r="AG224" s="1748"/>
      <c r="AH224" s="1764"/>
      <c r="AI224" s="1749"/>
      <c r="AJ224" s="388"/>
      <c r="AK224" s="1750"/>
      <c r="AL224" s="1751"/>
      <c r="AM224" s="1752"/>
      <c r="AN224" s="1752"/>
      <c r="AO224" s="1752"/>
      <c r="AP224" s="1753"/>
      <c r="AQ224" s="1333"/>
      <c r="AR224" s="98"/>
      <c r="AS224" s="244"/>
    </row>
    <row r="225" spans="1:45" ht="15" customHeight="1" x14ac:dyDescent="0.25">
      <c r="A225" s="1489"/>
      <c r="B225" s="1709"/>
      <c r="C225" s="1716"/>
      <c r="D225" s="1856"/>
      <c r="E225" s="1716"/>
      <c r="F225" s="1751"/>
      <c r="G225" s="1859"/>
      <c r="H225" s="1865"/>
      <c r="I225" s="1678"/>
      <c r="J225" s="1678"/>
      <c r="K225" s="1678"/>
      <c r="L225" s="1678"/>
      <c r="M225" s="1678"/>
      <c r="N225" s="1678"/>
      <c r="O225" s="1678"/>
      <c r="P225" s="1678"/>
      <c r="Q225" s="1774"/>
      <c r="R225" s="1747"/>
      <c r="S225" s="98"/>
      <c r="T225" s="98"/>
      <c r="U225" s="98"/>
      <c r="V225" s="98"/>
      <c r="W225" s="334" t="str">
        <f t="shared" si="5"/>
        <v/>
      </c>
      <c r="X225" s="98"/>
      <c r="Y225" s="98"/>
      <c r="Z225" s="98"/>
      <c r="AA225" s="334" t="str">
        <f t="shared" si="6"/>
        <v/>
      </c>
      <c r="AB225" s="1678"/>
      <c r="AC225" s="1333"/>
      <c r="AD225" s="160"/>
      <c r="AE225" s="98"/>
      <c r="AF225" s="1862"/>
      <c r="AG225" s="1748"/>
      <c r="AH225" s="1764"/>
      <c r="AI225" s="1749"/>
      <c r="AJ225" s="388"/>
      <c r="AK225" s="1750"/>
      <c r="AL225" s="1751"/>
      <c r="AM225" s="1752"/>
      <c r="AN225" s="1752"/>
      <c r="AO225" s="1752"/>
      <c r="AP225" s="1753"/>
      <c r="AQ225" s="1333"/>
      <c r="AR225" s="98"/>
      <c r="AS225" s="244"/>
    </row>
    <row r="226" spans="1:45" ht="15" customHeight="1" x14ac:dyDescent="0.25">
      <c r="A226" s="1489"/>
      <c r="B226" s="1709"/>
      <c r="C226" s="1716"/>
      <c r="D226" s="1856"/>
      <c r="E226" s="1716"/>
      <c r="F226" s="1751"/>
      <c r="G226" s="1859"/>
      <c r="H226" s="1865"/>
      <c r="I226" s="1678"/>
      <c r="J226" s="1678"/>
      <c r="K226" s="1678"/>
      <c r="L226" s="1678"/>
      <c r="M226" s="1678"/>
      <c r="N226" s="1678"/>
      <c r="O226" s="1678"/>
      <c r="P226" s="1678"/>
      <c r="Q226" s="1774"/>
      <c r="R226" s="1747"/>
      <c r="S226" s="98"/>
      <c r="T226" s="98"/>
      <c r="U226" s="98"/>
      <c r="V226" s="98"/>
      <c r="W226" s="334" t="str">
        <f t="shared" si="5"/>
        <v/>
      </c>
      <c r="X226" s="98"/>
      <c r="Y226" s="98"/>
      <c r="Z226" s="98"/>
      <c r="AA226" s="334" t="str">
        <f t="shared" si="6"/>
        <v/>
      </c>
      <c r="AB226" s="1678"/>
      <c r="AC226" s="1333"/>
      <c r="AD226" s="160"/>
      <c r="AE226" s="98"/>
      <c r="AF226" s="1862"/>
      <c r="AG226" s="1748"/>
      <c r="AH226" s="1764"/>
      <c r="AI226" s="1749"/>
      <c r="AJ226" s="388"/>
      <c r="AK226" s="1750"/>
      <c r="AL226" s="1751"/>
      <c r="AM226" s="1752"/>
      <c r="AN226" s="1752"/>
      <c r="AO226" s="1752"/>
      <c r="AP226" s="1753"/>
      <c r="AQ226" s="1333"/>
      <c r="AR226" s="98"/>
      <c r="AS226" s="244"/>
    </row>
    <row r="227" spans="1:45" ht="15" customHeight="1" x14ac:dyDescent="0.25">
      <c r="A227" s="1489"/>
      <c r="B227" s="1709"/>
      <c r="C227" s="1716"/>
      <c r="D227" s="1856"/>
      <c r="E227" s="1716"/>
      <c r="F227" s="1751"/>
      <c r="G227" s="1859"/>
      <c r="H227" s="1865"/>
      <c r="I227" s="1678"/>
      <c r="J227" s="1678"/>
      <c r="K227" s="1678"/>
      <c r="L227" s="1678"/>
      <c r="M227" s="1678"/>
      <c r="N227" s="1678"/>
      <c r="O227" s="1678"/>
      <c r="P227" s="1678"/>
      <c r="Q227" s="1774"/>
      <c r="R227" s="1747"/>
      <c r="S227" s="98"/>
      <c r="T227" s="98"/>
      <c r="U227" s="98"/>
      <c r="V227" s="98"/>
      <c r="W227" s="334" t="str">
        <f t="shared" si="5"/>
        <v/>
      </c>
      <c r="X227" s="98"/>
      <c r="Y227" s="98"/>
      <c r="Z227" s="98"/>
      <c r="AA227" s="334" t="str">
        <f t="shared" si="6"/>
        <v/>
      </c>
      <c r="AB227" s="1678"/>
      <c r="AC227" s="1333"/>
      <c r="AD227" s="160"/>
      <c r="AE227" s="98"/>
      <c r="AF227" s="1862"/>
      <c r="AG227" s="1748"/>
      <c r="AH227" s="1764"/>
      <c r="AI227" s="1749"/>
      <c r="AJ227" s="388"/>
      <c r="AK227" s="1750"/>
      <c r="AL227" s="1751"/>
      <c r="AM227" s="1752"/>
      <c r="AN227" s="1752"/>
      <c r="AO227" s="1752"/>
      <c r="AP227" s="1753"/>
      <c r="AQ227" s="1333"/>
      <c r="AR227" s="98"/>
      <c r="AS227" s="244"/>
    </row>
    <row r="228" spans="1:45" ht="15" customHeight="1" x14ac:dyDescent="0.25">
      <c r="A228" s="1489"/>
      <c r="B228" s="1709"/>
      <c r="C228" s="1716"/>
      <c r="D228" s="1856"/>
      <c r="E228" s="1716"/>
      <c r="F228" s="1751"/>
      <c r="G228" s="1859"/>
      <c r="H228" s="1865"/>
      <c r="I228" s="1678"/>
      <c r="J228" s="1678"/>
      <c r="K228" s="1678"/>
      <c r="L228" s="1678"/>
      <c r="M228" s="1678"/>
      <c r="N228" s="1678"/>
      <c r="O228" s="1678"/>
      <c r="P228" s="1678"/>
      <c r="Q228" s="1774"/>
      <c r="R228" s="1747"/>
      <c r="S228" s="98"/>
      <c r="T228" s="98"/>
      <c r="U228" s="98"/>
      <c r="V228" s="98"/>
      <c r="W228" s="334" t="str">
        <f t="shared" si="5"/>
        <v/>
      </c>
      <c r="X228" s="98"/>
      <c r="Y228" s="98"/>
      <c r="Z228" s="98"/>
      <c r="AA228" s="334" t="str">
        <f t="shared" si="6"/>
        <v/>
      </c>
      <c r="AB228" s="1678"/>
      <c r="AC228" s="1333"/>
      <c r="AD228" s="160"/>
      <c r="AE228" s="98"/>
      <c r="AF228" s="1862"/>
      <c r="AG228" s="1748"/>
      <c r="AH228" s="1764"/>
      <c r="AI228" s="1749"/>
      <c r="AJ228" s="388"/>
      <c r="AK228" s="1750"/>
      <c r="AL228" s="1751"/>
      <c r="AM228" s="1752"/>
      <c r="AN228" s="1752"/>
      <c r="AO228" s="1752"/>
      <c r="AP228" s="1753"/>
      <c r="AQ228" s="1333"/>
      <c r="AR228" s="98"/>
      <c r="AS228" s="244"/>
    </row>
    <row r="229" spans="1:45" ht="15" customHeight="1" x14ac:dyDescent="0.25">
      <c r="A229" s="1489"/>
      <c r="B229" s="1709"/>
      <c r="C229" s="1716"/>
      <c r="D229" s="1856"/>
      <c r="E229" s="1716"/>
      <c r="F229" s="1751"/>
      <c r="G229" s="1859"/>
      <c r="H229" s="1865"/>
      <c r="I229" s="1678"/>
      <c r="J229" s="1678"/>
      <c r="K229" s="1678"/>
      <c r="L229" s="1678"/>
      <c r="M229" s="1678"/>
      <c r="N229" s="1678"/>
      <c r="O229" s="1678"/>
      <c r="P229" s="1678"/>
      <c r="Q229" s="1774"/>
      <c r="R229" s="1747"/>
      <c r="S229" s="98"/>
      <c r="T229" s="98"/>
      <c r="U229" s="98"/>
      <c r="V229" s="98"/>
      <c r="W229" s="334" t="str">
        <f t="shared" si="5"/>
        <v/>
      </c>
      <c r="X229" s="98"/>
      <c r="Y229" s="98"/>
      <c r="Z229" s="98"/>
      <c r="AA229" s="334" t="str">
        <f t="shared" si="6"/>
        <v/>
      </c>
      <c r="AB229" s="1678"/>
      <c r="AC229" s="1333"/>
      <c r="AD229" s="160"/>
      <c r="AE229" s="98"/>
      <c r="AF229" s="1862"/>
      <c r="AG229" s="1748"/>
      <c r="AH229" s="1764"/>
      <c r="AI229" s="1749"/>
      <c r="AJ229" s="388"/>
      <c r="AK229" s="1750"/>
      <c r="AL229" s="1751"/>
      <c r="AM229" s="1752"/>
      <c r="AN229" s="1752"/>
      <c r="AO229" s="1752"/>
      <c r="AP229" s="1753"/>
      <c r="AQ229" s="1333"/>
      <c r="AR229" s="98"/>
      <c r="AS229" s="244"/>
    </row>
    <row r="230" spans="1:45" ht="15" customHeight="1" x14ac:dyDescent="0.25">
      <c r="A230" s="1489"/>
      <c r="B230" s="1709"/>
      <c r="C230" s="1716"/>
      <c r="D230" s="1856"/>
      <c r="E230" s="1716"/>
      <c r="F230" s="1751"/>
      <c r="G230" s="1859"/>
      <c r="H230" s="1865"/>
      <c r="I230" s="1678"/>
      <c r="J230" s="1678"/>
      <c r="K230" s="1678"/>
      <c r="L230" s="1678"/>
      <c r="M230" s="1678"/>
      <c r="N230" s="1678"/>
      <c r="O230" s="1678"/>
      <c r="P230" s="1678"/>
      <c r="Q230" s="1774"/>
      <c r="R230" s="1747"/>
      <c r="S230" s="98"/>
      <c r="T230" s="98"/>
      <c r="U230" s="98"/>
      <c r="V230" s="98"/>
      <c r="W230" s="334" t="str">
        <f t="shared" si="5"/>
        <v/>
      </c>
      <c r="X230" s="98"/>
      <c r="Y230" s="98"/>
      <c r="Z230" s="98"/>
      <c r="AA230" s="334" t="str">
        <f t="shared" si="6"/>
        <v/>
      </c>
      <c r="AB230" s="1678"/>
      <c r="AC230" s="1333"/>
      <c r="AD230" s="160"/>
      <c r="AE230" s="98"/>
      <c r="AF230" s="1862"/>
      <c r="AG230" s="1748"/>
      <c r="AH230" s="1764"/>
      <c r="AI230" s="1749"/>
      <c r="AJ230" s="388"/>
      <c r="AK230" s="1750"/>
      <c r="AL230" s="1751"/>
      <c r="AM230" s="1752"/>
      <c r="AN230" s="1752"/>
      <c r="AO230" s="1752"/>
      <c r="AP230" s="1753"/>
      <c r="AQ230" s="1333"/>
      <c r="AR230" s="98"/>
      <c r="AS230" s="244"/>
    </row>
    <row r="231" spans="1:45" ht="15" customHeight="1" x14ac:dyDescent="0.25">
      <c r="A231" s="1489"/>
      <c r="B231" s="1709"/>
      <c r="C231" s="1716"/>
      <c r="D231" s="1856"/>
      <c r="E231" s="1716"/>
      <c r="F231" s="1751"/>
      <c r="G231" s="1859"/>
      <c r="H231" s="1865"/>
      <c r="I231" s="1678"/>
      <c r="J231" s="1678"/>
      <c r="K231" s="1678"/>
      <c r="L231" s="1678"/>
      <c r="M231" s="1678"/>
      <c r="N231" s="1678"/>
      <c r="O231" s="1678"/>
      <c r="P231" s="1678"/>
      <c r="Q231" s="1774"/>
      <c r="R231" s="1747"/>
      <c r="S231" s="98"/>
      <c r="T231" s="98"/>
      <c r="U231" s="98"/>
      <c r="V231" s="98"/>
      <c r="W231" s="334" t="str">
        <f t="shared" si="5"/>
        <v/>
      </c>
      <c r="X231" s="98"/>
      <c r="Y231" s="98"/>
      <c r="Z231" s="98"/>
      <c r="AA231" s="334" t="str">
        <f t="shared" si="6"/>
        <v/>
      </c>
      <c r="AB231" s="1678"/>
      <c r="AC231" s="1333"/>
      <c r="AD231" s="160"/>
      <c r="AE231" s="98"/>
      <c r="AF231" s="1862"/>
      <c r="AG231" s="1748"/>
      <c r="AH231" s="1764"/>
      <c r="AI231" s="1749"/>
      <c r="AJ231" s="388"/>
      <c r="AK231" s="1750"/>
      <c r="AL231" s="1751"/>
      <c r="AM231" s="1752"/>
      <c r="AN231" s="1752"/>
      <c r="AO231" s="1752"/>
      <c r="AP231" s="1753"/>
      <c r="AQ231" s="1333"/>
      <c r="AR231" s="98"/>
      <c r="AS231" s="244"/>
    </row>
    <row r="232" spans="1:45" ht="15" customHeight="1" x14ac:dyDescent="0.25">
      <c r="A232" s="1489"/>
      <c r="B232" s="1709"/>
      <c r="C232" s="1716"/>
      <c r="D232" s="1856"/>
      <c r="E232" s="1716"/>
      <c r="F232" s="1751"/>
      <c r="G232" s="1859"/>
      <c r="H232" s="1865"/>
      <c r="I232" s="1678"/>
      <c r="J232" s="1678"/>
      <c r="K232" s="1678"/>
      <c r="L232" s="1678"/>
      <c r="M232" s="1678"/>
      <c r="N232" s="1678"/>
      <c r="O232" s="1678"/>
      <c r="P232" s="1678"/>
      <c r="Q232" s="1774"/>
      <c r="R232" s="1747"/>
      <c r="S232" s="98"/>
      <c r="T232" s="98"/>
      <c r="U232" s="98"/>
      <c r="V232" s="98"/>
      <c r="W232" s="334" t="str">
        <f t="shared" si="5"/>
        <v/>
      </c>
      <c r="X232" s="98"/>
      <c r="Y232" s="98"/>
      <c r="Z232" s="98"/>
      <c r="AA232" s="334" t="str">
        <f t="shared" si="6"/>
        <v/>
      </c>
      <c r="AB232" s="1678"/>
      <c r="AC232" s="1333"/>
      <c r="AD232" s="160"/>
      <c r="AE232" s="98"/>
      <c r="AF232" s="1862"/>
      <c r="AG232" s="1748"/>
      <c r="AH232" s="1764"/>
      <c r="AI232" s="1749"/>
      <c r="AJ232" s="388"/>
      <c r="AK232" s="1750"/>
      <c r="AL232" s="1751"/>
      <c r="AM232" s="1752"/>
      <c r="AN232" s="1752"/>
      <c r="AO232" s="1752"/>
      <c r="AP232" s="1753"/>
      <c r="AQ232" s="1333"/>
      <c r="AR232" s="98"/>
      <c r="AS232" s="244"/>
    </row>
    <row r="233" spans="1:45" ht="15" customHeight="1" x14ac:dyDescent="0.25">
      <c r="A233" s="1489"/>
      <c r="B233" s="1709"/>
      <c r="C233" s="1716"/>
      <c r="D233" s="1856"/>
      <c r="E233" s="1716"/>
      <c r="F233" s="1751"/>
      <c r="G233" s="1859"/>
      <c r="H233" s="1865"/>
      <c r="I233" s="1678"/>
      <c r="J233" s="1678"/>
      <c r="K233" s="1678"/>
      <c r="L233" s="1678"/>
      <c r="M233" s="1678"/>
      <c r="N233" s="1678"/>
      <c r="O233" s="1678"/>
      <c r="P233" s="1678"/>
      <c r="Q233" s="1774"/>
      <c r="R233" s="1747"/>
      <c r="S233" s="98"/>
      <c r="T233" s="98"/>
      <c r="U233" s="98"/>
      <c r="V233" s="98"/>
      <c r="W233" s="334" t="str">
        <f t="shared" si="5"/>
        <v/>
      </c>
      <c r="X233" s="98"/>
      <c r="Y233" s="98"/>
      <c r="Z233" s="98"/>
      <c r="AA233" s="334" t="str">
        <f t="shared" si="6"/>
        <v/>
      </c>
      <c r="AB233" s="1678"/>
      <c r="AC233" s="1333"/>
      <c r="AD233" s="160"/>
      <c r="AE233" s="98"/>
      <c r="AF233" s="1862"/>
      <c r="AG233" s="1748"/>
      <c r="AH233" s="1764"/>
      <c r="AI233" s="1749"/>
      <c r="AJ233" s="388"/>
      <c r="AK233" s="1750"/>
      <c r="AL233" s="1751"/>
      <c r="AM233" s="1752"/>
      <c r="AN233" s="1752"/>
      <c r="AO233" s="1752"/>
      <c r="AP233" s="1753"/>
      <c r="AQ233" s="1333"/>
      <c r="AR233" s="98"/>
      <c r="AS233" s="244"/>
    </row>
    <row r="234" spans="1:45" ht="15" customHeight="1" x14ac:dyDescent="0.25">
      <c r="A234" s="1489"/>
      <c r="B234" s="1709"/>
      <c r="C234" s="1716"/>
      <c r="D234" s="1856"/>
      <c r="E234" s="1716"/>
      <c r="F234" s="1751"/>
      <c r="G234" s="1859"/>
      <c r="H234" s="1865"/>
      <c r="I234" s="1678"/>
      <c r="J234" s="1678"/>
      <c r="K234" s="1678"/>
      <c r="L234" s="1678"/>
      <c r="M234" s="1678"/>
      <c r="N234" s="1678"/>
      <c r="O234" s="1678"/>
      <c r="P234" s="1678"/>
      <c r="Q234" s="1774"/>
      <c r="R234" s="1747"/>
      <c r="S234" s="98"/>
      <c r="T234" s="98"/>
      <c r="U234" s="98"/>
      <c r="V234" s="98"/>
      <c r="W234" s="334" t="str">
        <f t="shared" si="5"/>
        <v/>
      </c>
      <c r="X234" s="98"/>
      <c r="Y234" s="98"/>
      <c r="Z234" s="98"/>
      <c r="AA234" s="334" t="str">
        <f t="shared" si="6"/>
        <v/>
      </c>
      <c r="AB234" s="1678"/>
      <c r="AC234" s="1333"/>
      <c r="AD234" s="160"/>
      <c r="AE234" s="98"/>
      <c r="AF234" s="1862"/>
      <c r="AG234" s="1748"/>
      <c r="AH234" s="1764"/>
      <c r="AI234" s="1749"/>
      <c r="AJ234" s="388"/>
      <c r="AK234" s="1750"/>
      <c r="AL234" s="1751"/>
      <c r="AM234" s="1752"/>
      <c r="AN234" s="1752"/>
      <c r="AO234" s="1752"/>
      <c r="AP234" s="1753"/>
      <c r="AQ234" s="1333"/>
      <c r="AR234" s="98"/>
      <c r="AS234" s="244"/>
    </row>
    <row r="235" spans="1:45" ht="15" customHeight="1" x14ac:dyDescent="0.25">
      <c r="A235" s="1489"/>
      <c r="B235" s="1709"/>
      <c r="C235" s="1716"/>
      <c r="D235" s="1856"/>
      <c r="E235" s="1716"/>
      <c r="F235" s="1751"/>
      <c r="G235" s="1859"/>
      <c r="H235" s="1865"/>
      <c r="I235" s="1678"/>
      <c r="J235" s="1678"/>
      <c r="K235" s="1678"/>
      <c r="L235" s="1678"/>
      <c r="M235" s="1678"/>
      <c r="N235" s="1678"/>
      <c r="O235" s="1678"/>
      <c r="P235" s="1678"/>
      <c r="Q235" s="1774"/>
      <c r="R235" s="1747"/>
      <c r="S235" s="98"/>
      <c r="T235" s="98"/>
      <c r="U235" s="98"/>
      <c r="V235" s="98"/>
      <c r="W235" s="334" t="str">
        <f t="shared" si="5"/>
        <v/>
      </c>
      <c r="X235" s="98"/>
      <c r="Y235" s="98"/>
      <c r="Z235" s="98"/>
      <c r="AA235" s="334" t="str">
        <f t="shared" si="6"/>
        <v/>
      </c>
      <c r="AB235" s="1678"/>
      <c r="AC235" s="1333"/>
      <c r="AD235" s="160"/>
      <c r="AE235" s="98"/>
      <c r="AF235" s="1862"/>
      <c r="AG235" s="1748"/>
      <c r="AH235" s="1764"/>
      <c r="AI235" s="1749"/>
      <c r="AJ235" s="388"/>
      <c r="AK235" s="1750"/>
      <c r="AL235" s="1751"/>
      <c r="AM235" s="1752"/>
      <c r="AN235" s="1752"/>
      <c r="AO235" s="1752"/>
      <c r="AP235" s="1753"/>
      <c r="AQ235" s="1333"/>
      <c r="AR235" s="98"/>
      <c r="AS235" s="244"/>
    </row>
    <row r="236" spans="1:45" ht="15" customHeight="1" x14ac:dyDescent="0.25">
      <c r="A236" s="1489"/>
      <c r="B236" s="1709"/>
      <c r="C236" s="1716"/>
      <c r="D236" s="1856"/>
      <c r="E236" s="1716"/>
      <c r="F236" s="1751"/>
      <c r="G236" s="1859"/>
      <c r="H236" s="1865"/>
      <c r="I236" s="1678"/>
      <c r="J236" s="1678"/>
      <c r="K236" s="1678"/>
      <c r="L236" s="1678"/>
      <c r="M236" s="1678"/>
      <c r="N236" s="1678"/>
      <c r="O236" s="1678"/>
      <c r="P236" s="1678"/>
      <c r="Q236" s="1774"/>
      <c r="R236" s="1747"/>
      <c r="S236" s="98"/>
      <c r="T236" s="98"/>
      <c r="U236" s="98"/>
      <c r="V236" s="98"/>
      <c r="W236" s="334" t="str">
        <f t="shared" si="5"/>
        <v/>
      </c>
      <c r="X236" s="98"/>
      <c r="Y236" s="98"/>
      <c r="Z236" s="98"/>
      <c r="AA236" s="334" t="str">
        <f t="shared" si="6"/>
        <v/>
      </c>
      <c r="AB236" s="1678"/>
      <c r="AC236" s="1333"/>
      <c r="AD236" s="160"/>
      <c r="AE236" s="98"/>
      <c r="AF236" s="1862"/>
      <c r="AG236" s="1748"/>
      <c r="AH236" s="1764"/>
      <c r="AI236" s="1749"/>
      <c r="AJ236" s="388"/>
      <c r="AK236" s="1750"/>
      <c r="AL236" s="1751"/>
      <c r="AM236" s="1752"/>
      <c r="AN236" s="1752"/>
      <c r="AO236" s="1752"/>
      <c r="AP236" s="1753"/>
      <c r="AQ236" s="1333"/>
      <c r="AR236" s="98"/>
      <c r="AS236" s="244"/>
    </row>
    <row r="237" spans="1:45" ht="15" customHeight="1" x14ac:dyDescent="0.25">
      <c r="A237" s="1489"/>
      <c r="B237" s="1709"/>
      <c r="C237" s="1716"/>
      <c r="D237" s="1856"/>
      <c r="E237" s="1716"/>
      <c r="F237" s="1751"/>
      <c r="G237" s="1859"/>
      <c r="H237" s="1865"/>
      <c r="I237" s="1678"/>
      <c r="J237" s="1678"/>
      <c r="K237" s="1678"/>
      <c r="L237" s="1678"/>
      <c r="M237" s="1678"/>
      <c r="N237" s="1678"/>
      <c r="O237" s="1678"/>
      <c r="P237" s="1678"/>
      <c r="Q237" s="1774"/>
      <c r="R237" s="1747"/>
      <c r="S237" s="98"/>
      <c r="T237" s="98"/>
      <c r="U237" s="98"/>
      <c r="V237" s="98"/>
      <c r="W237" s="334" t="str">
        <f t="shared" si="5"/>
        <v/>
      </c>
      <c r="X237" s="98"/>
      <c r="Y237" s="98"/>
      <c r="Z237" s="98"/>
      <c r="AA237" s="334" t="str">
        <f t="shared" si="6"/>
        <v/>
      </c>
      <c r="AB237" s="1678"/>
      <c r="AC237" s="1333"/>
      <c r="AD237" s="160"/>
      <c r="AE237" s="98"/>
      <c r="AF237" s="1862"/>
      <c r="AG237" s="1748"/>
      <c r="AH237" s="1764"/>
      <c r="AI237" s="1749"/>
      <c r="AJ237" s="388"/>
      <c r="AK237" s="1750"/>
      <c r="AL237" s="1751"/>
      <c r="AM237" s="1752"/>
      <c r="AN237" s="1752"/>
      <c r="AO237" s="1752"/>
      <c r="AP237" s="1753"/>
      <c r="AQ237" s="1333"/>
      <c r="AR237" s="98"/>
      <c r="AS237" s="244"/>
    </row>
    <row r="238" spans="1:45" ht="15" customHeight="1" x14ac:dyDescent="0.25">
      <c r="A238" s="1489"/>
      <c r="B238" s="1709"/>
      <c r="C238" s="1716"/>
      <c r="D238" s="1856"/>
      <c r="E238" s="1716"/>
      <c r="F238" s="1751"/>
      <c r="G238" s="1859"/>
      <c r="H238" s="1865"/>
      <c r="I238" s="1678"/>
      <c r="J238" s="1678"/>
      <c r="K238" s="1678"/>
      <c r="L238" s="1678"/>
      <c r="M238" s="1678"/>
      <c r="N238" s="1678"/>
      <c r="O238" s="1678"/>
      <c r="P238" s="1678"/>
      <c r="Q238" s="1774"/>
      <c r="R238" s="1747"/>
      <c r="S238" s="98"/>
      <c r="T238" s="98"/>
      <c r="U238" s="98"/>
      <c r="V238" s="98"/>
      <c r="W238" s="334" t="str">
        <f t="shared" si="5"/>
        <v/>
      </c>
      <c r="X238" s="98"/>
      <c r="Y238" s="98"/>
      <c r="Z238" s="98"/>
      <c r="AA238" s="334" t="str">
        <f t="shared" si="6"/>
        <v/>
      </c>
      <c r="AB238" s="1678"/>
      <c r="AC238" s="1333"/>
      <c r="AD238" s="160"/>
      <c r="AE238" s="98"/>
      <c r="AF238" s="1862"/>
      <c r="AG238" s="1748"/>
      <c r="AH238" s="1764"/>
      <c r="AI238" s="1749"/>
      <c r="AJ238" s="388"/>
      <c r="AK238" s="1750"/>
      <c r="AL238" s="1751"/>
      <c r="AM238" s="1752"/>
      <c r="AN238" s="1752"/>
      <c r="AO238" s="1752"/>
      <c r="AP238" s="1753"/>
      <c r="AQ238" s="1333"/>
      <c r="AR238" s="98"/>
      <c r="AS238" s="244"/>
    </row>
    <row r="239" spans="1:45" ht="15" customHeight="1" x14ac:dyDescent="0.25">
      <c r="A239" s="1489"/>
      <c r="B239" s="1709"/>
      <c r="C239" s="1716"/>
      <c r="D239" s="1856"/>
      <c r="E239" s="1716"/>
      <c r="F239" s="1751"/>
      <c r="G239" s="1859"/>
      <c r="H239" s="1865"/>
      <c r="I239" s="1678"/>
      <c r="J239" s="1678"/>
      <c r="K239" s="1678"/>
      <c r="L239" s="1678"/>
      <c r="M239" s="1678"/>
      <c r="N239" s="1678"/>
      <c r="O239" s="1678"/>
      <c r="P239" s="1678"/>
      <c r="Q239" s="1774"/>
      <c r="R239" s="1747"/>
      <c r="S239" s="98"/>
      <c r="T239" s="98"/>
      <c r="U239" s="98"/>
      <c r="V239" s="98"/>
      <c r="W239" s="334" t="str">
        <f t="shared" si="5"/>
        <v/>
      </c>
      <c r="X239" s="98"/>
      <c r="Y239" s="98"/>
      <c r="Z239" s="98"/>
      <c r="AA239" s="334" t="str">
        <f t="shared" si="6"/>
        <v/>
      </c>
      <c r="AB239" s="1678"/>
      <c r="AC239" s="1333"/>
      <c r="AD239" s="160"/>
      <c r="AE239" s="98"/>
      <c r="AF239" s="1862"/>
      <c r="AG239" s="1748"/>
      <c r="AH239" s="1764"/>
      <c r="AI239" s="1749"/>
      <c r="AJ239" s="388"/>
      <c r="AK239" s="1750"/>
      <c r="AL239" s="1751"/>
      <c r="AM239" s="1752"/>
      <c r="AN239" s="1752"/>
      <c r="AO239" s="1752"/>
      <c r="AP239" s="1753"/>
      <c r="AQ239" s="1333"/>
      <c r="AR239" s="98"/>
      <c r="AS239" s="244"/>
    </row>
    <row r="240" spans="1:45" ht="15" customHeight="1" x14ac:dyDescent="0.25">
      <c r="A240" s="1489"/>
      <c r="B240" s="1709"/>
      <c r="C240" s="1716"/>
      <c r="D240" s="1856"/>
      <c r="E240" s="1716"/>
      <c r="F240" s="1751"/>
      <c r="G240" s="1859"/>
      <c r="H240" s="1865"/>
      <c r="I240" s="1678"/>
      <c r="J240" s="1678"/>
      <c r="K240" s="1678"/>
      <c r="L240" s="1678"/>
      <c r="M240" s="1678"/>
      <c r="N240" s="1678"/>
      <c r="O240" s="1678"/>
      <c r="P240" s="1678"/>
      <c r="Q240" s="1774"/>
      <c r="R240" s="1747"/>
      <c r="S240" s="98"/>
      <c r="T240" s="98"/>
      <c r="U240" s="98"/>
      <c r="V240" s="98"/>
      <c r="W240" s="334" t="str">
        <f t="shared" si="5"/>
        <v/>
      </c>
      <c r="X240" s="98"/>
      <c r="Y240" s="98"/>
      <c r="Z240" s="98"/>
      <c r="AA240" s="334" t="str">
        <f t="shared" si="6"/>
        <v/>
      </c>
      <c r="AB240" s="1678"/>
      <c r="AC240" s="1333"/>
      <c r="AD240" s="160"/>
      <c r="AE240" s="98"/>
      <c r="AF240" s="1862"/>
      <c r="AG240" s="1748"/>
      <c r="AH240" s="1764"/>
      <c r="AI240" s="1749"/>
      <c r="AJ240" s="388"/>
      <c r="AK240" s="1750"/>
      <c r="AL240" s="1751"/>
      <c r="AM240" s="1752"/>
      <c r="AN240" s="1752"/>
      <c r="AO240" s="1752"/>
      <c r="AP240" s="1753"/>
      <c r="AQ240" s="1333"/>
      <c r="AR240" s="98"/>
      <c r="AS240" s="244"/>
    </row>
    <row r="241" spans="1:45" ht="15" customHeight="1" x14ac:dyDescent="0.25">
      <c r="A241" s="1489"/>
      <c r="B241" s="1709"/>
      <c r="C241" s="1716"/>
      <c r="D241" s="1856"/>
      <c r="E241" s="1716"/>
      <c r="F241" s="1751"/>
      <c r="G241" s="1859"/>
      <c r="H241" s="1865"/>
      <c r="I241" s="1678"/>
      <c r="J241" s="1678"/>
      <c r="K241" s="1678"/>
      <c r="L241" s="1678"/>
      <c r="M241" s="1678"/>
      <c r="N241" s="1678"/>
      <c r="O241" s="1678"/>
      <c r="P241" s="1678"/>
      <c r="Q241" s="1774"/>
      <c r="R241" s="1747"/>
      <c r="S241" s="98"/>
      <c r="T241" s="98"/>
      <c r="U241" s="98"/>
      <c r="V241" s="98"/>
      <c r="W241" s="334" t="str">
        <f t="shared" si="5"/>
        <v/>
      </c>
      <c r="X241" s="98"/>
      <c r="Y241" s="98"/>
      <c r="Z241" s="98"/>
      <c r="AA241" s="334" t="str">
        <f t="shared" si="6"/>
        <v/>
      </c>
      <c r="AB241" s="1678"/>
      <c r="AC241" s="1333"/>
      <c r="AD241" s="160"/>
      <c r="AE241" s="98"/>
      <c r="AF241" s="1862"/>
      <c r="AG241" s="1748"/>
      <c r="AH241" s="1764"/>
      <c r="AI241" s="1749"/>
      <c r="AJ241" s="388"/>
      <c r="AK241" s="1750"/>
      <c r="AL241" s="1751"/>
      <c r="AM241" s="1752"/>
      <c r="AN241" s="1752"/>
      <c r="AO241" s="1752"/>
      <c r="AP241" s="1753"/>
      <c r="AQ241" s="1333"/>
      <c r="AR241" s="98"/>
      <c r="AS241" s="244"/>
    </row>
    <row r="242" spans="1:45" ht="15" customHeight="1" x14ac:dyDescent="0.25">
      <c r="A242" s="1489"/>
      <c r="B242" s="1709"/>
      <c r="C242" s="1716"/>
      <c r="D242" s="1856"/>
      <c r="E242" s="1716"/>
      <c r="F242" s="1751"/>
      <c r="G242" s="1859"/>
      <c r="H242" s="1865"/>
      <c r="I242" s="1678"/>
      <c r="J242" s="1678"/>
      <c r="K242" s="1678"/>
      <c r="L242" s="1678"/>
      <c r="M242" s="1678"/>
      <c r="N242" s="1678"/>
      <c r="O242" s="1678"/>
      <c r="P242" s="1678"/>
      <c r="Q242" s="1774"/>
      <c r="R242" s="1747"/>
      <c r="S242" s="98"/>
      <c r="T242" s="98"/>
      <c r="U242" s="98"/>
      <c r="V242" s="98"/>
      <c r="W242" s="334" t="str">
        <f t="shared" si="5"/>
        <v/>
      </c>
      <c r="X242" s="98"/>
      <c r="Y242" s="98"/>
      <c r="Z242" s="98"/>
      <c r="AA242" s="334" t="str">
        <f t="shared" si="6"/>
        <v/>
      </c>
      <c r="AB242" s="1678"/>
      <c r="AC242" s="1333"/>
      <c r="AD242" s="160"/>
      <c r="AE242" s="98"/>
      <c r="AF242" s="1862"/>
      <c r="AG242" s="1748"/>
      <c r="AH242" s="1764"/>
      <c r="AI242" s="1749"/>
      <c r="AJ242" s="388"/>
      <c r="AK242" s="1750"/>
      <c r="AL242" s="1751"/>
      <c r="AM242" s="1752"/>
      <c r="AN242" s="1752"/>
      <c r="AO242" s="1752"/>
      <c r="AP242" s="1753"/>
      <c r="AQ242" s="1333"/>
      <c r="AR242" s="98"/>
      <c r="AS242" s="244"/>
    </row>
    <row r="243" spans="1:45" ht="15" customHeight="1" x14ac:dyDescent="0.25">
      <c r="A243" s="1489"/>
      <c r="B243" s="1709"/>
      <c r="C243" s="1716"/>
      <c r="D243" s="1856"/>
      <c r="E243" s="1716"/>
      <c r="F243" s="1751"/>
      <c r="G243" s="1859"/>
      <c r="H243" s="1865"/>
      <c r="I243" s="1678"/>
      <c r="J243" s="1678"/>
      <c r="K243" s="1678"/>
      <c r="L243" s="1678"/>
      <c r="M243" s="1678"/>
      <c r="N243" s="1678"/>
      <c r="O243" s="1678"/>
      <c r="P243" s="1678"/>
      <c r="Q243" s="1774"/>
      <c r="R243" s="1747"/>
      <c r="S243" s="98"/>
      <c r="T243" s="98"/>
      <c r="U243" s="98"/>
      <c r="V243" s="98"/>
      <c r="W243" s="334" t="str">
        <f t="shared" si="5"/>
        <v/>
      </c>
      <c r="X243" s="98"/>
      <c r="Y243" s="98"/>
      <c r="Z243" s="98"/>
      <c r="AA243" s="334" t="str">
        <f t="shared" si="6"/>
        <v/>
      </c>
      <c r="AB243" s="1678"/>
      <c r="AC243" s="1333"/>
      <c r="AD243" s="160"/>
      <c r="AE243" s="98"/>
      <c r="AF243" s="1862"/>
      <c r="AG243" s="1748"/>
      <c r="AH243" s="1764"/>
      <c r="AI243" s="1749"/>
      <c r="AJ243" s="388"/>
      <c r="AK243" s="1750"/>
      <c r="AL243" s="1751"/>
      <c r="AM243" s="1752"/>
      <c r="AN243" s="1752"/>
      <c r="AO243" s="1752"/>
      <c r="AP243" s="1753"/>
      <c r="AQ243" s="1333"/>
      <c r="AR243" s="98"/>
      <c r="AS243" s="244"/>
    </row>
    <row r="244" spans="1:45" ht="15" customHeight="1" x14ac:dyDescent="0.25">
      <c r="A244" s="1489"/>
      <c r="B244" s="1709"/>
      <c r="C244" s="1716"/>
      <c r="D244" s="1856"/>
      <c r="E244" s="1716"/>
      <c r="F244" s="1751"/>
      <c r="G244" s="1859"/>
      <c r="H244" s="1865"/>
      <c r="I244" s="1678"/>
      <c r="J244" s="1678"/>
      <c r="K244" s="1678"/>
      <c r="L244" s="1678"/>
      <c r="M244" s="1678"/>
      <c r="N244" s="1678"/>
      <c r="O244" s="1678"/>
      <c r="P244" s="1678"/>
      <c r="Q244" s="1774"/>
      <c r="R244" s="1747"/>
      <c r="S244" s="98"/>
      <c r="T244" s="98"/>
      <c r="U244" s="98"/>
      <c r="V244" s="98"/>
      <c r="W244" s="334" t="str">
        <f t="shared" si="5"/>
        <v/>
      </c>
      <c r="X244" s="98"/>
      <c r="Y244" s="98"/>
      <c r="Z244" s="98"/>
      <c r="AA244" s="334" t="str">
        <f t="shared" si="6"/>
        <v/>
      </c>
      <c r="AB244" s="1678"/>
      <c r="AC244" s="1333"/>
      <c r="AD244" s="160"/>
      <c r="AE244" s="98"/>
      <c r="AF244" s="1862"/>
      <c r="AG244" s="1748"/>
      <c r="AH244" s="1764"/>
      <c r="AI244" s="1749"/>
      <c r="AJ244" s="388"/>
      <c r="AK244" s="1750"/>
      <c r="AL244" s="1751"/>
      <c r="AM244" s="1752"/>
      <c r="AN244" s="1752"/>
      <c r="AO244" s="1752"/>
      <c r="AP244" s="1753"/>
      <c r="AQ244" s="1333"/>
      <c r="AR244" s="98"/>
      <c r="AS244" s="244"/>
    </row>
    <row r="245" spans="1:45" ht="15" customHeight="1" x14ac:dyDescent="0.25">
      <c r="A245" s="1489"/>
      <c r="B245" s="1709"/>
      <c r="C245" s="1716"/>
      <c r="D245" s="1856"/>
      <c r="E245" s="1716"/>
      <c r="F245" s="1751"/>
      <c r="G245" s="1859"/>
      <c r="H245" s="1865"/>
      <c r="I245" s="1678"/>
      <c r="J245" s="1678"/>
      <c r="K245" s="1678"/>
      <c r="L245" s="1678"/>
      <c r="M245" s="1678"/>
      <c r="N245" s="1678"/>
      <c r="O245" s="1678"/>
      <c r="P245" s="1678"/>
      <c r="Q245" s="1774"/>
      <c r="R245" s="1747"/>
      <c r="S245" s="98"/>
      <c r="T245" s="98"/>
      <c r="U245" s="98"/>
      <c r="V245" s="98"/>
      <c r="W245" s="334" t="str">
        <f t="shared" si="5"/>
        <v/>
      </c>
      <c r="X245" s="98"/>
      <c r="Y245" s="98"/>
      <c r="Z245" s="98"/>
      <c r="AA245" s="334" t="str">
        <f t="shared" si="6"/>
        <v/>
      </c>
      <c r="AB245" s="1678"/>
      <c r="AC245" s="1333"/>
      <c r="AD245" s="160"/>
      <c r="AE245" s="98"/>
      <c r="AF245" s="1862"/>
      <c r="AG245" s="1748"/>
      <c r="AH245" s="1764"/>
      <c r="AI245" s="1749"/>
      <c r="AJ245" s="388"/>
      <c r="AK245" s="1750"/>
      <c r="AL245" s="1751"/>
      <c r="AM245" s="1752"/>
      <c r="AN245" s="1752"/>
      <c r="AO245" s="1752"/>
      <c r="AP245" s="1753"/>
      <c r="AQ245" s="1333"/>
      <c r="AR245" s="98"/>
      <c r="AS245" s="244"/>
    </row>
    <row r="246" spans="1:45" ht="15" customHeight="1" x14ac:dyDescent="0.25">
      <c r="A246" s="1489"/>
      <c r="B246" s="1709"/>
      <c r="C246" s="1716"/>
      <c r="D246" s="1856"/>
      <c r="E246" s="1716"/>
      <c r="F246" s="1751"/>
      <c r="G246" s="1859"/>
      <c r="H246" s="1865"/>
      <c r="I246" s="1678"/>
      <c r="J246" s="1678"/>
      <c r="K246" s="1678"/>
      <c r="L246" s="1678"/>
      <c r="M246" s="1678"/>
      <c r="N246" s="1678"/>
      <c r="O246" s="1678"/>
      <c r="P246" s="1678"/>
      <c r="Q246" s="1774"/>
      <c r="R246" s="1747"/>
      <c r="S246" s="98"/>
      <c r="T246" s="98"/>
      <c r="U246" s="98"/>
      <c r="V246" s="98"/>
      <c r="W246" s="334" t="str">
        <f t="shared" si="5"/>
        <v/>
      </c>
      <c r="X246" s="98"/>
      <c r="Y246" s="98"/>
      <c r="Z246" s="98"/>
      <c r="AA246" s="334" t="str">
        <f t="shared" si="6"/>
        <v/>
      </c>
      <c r="AB246" s="1678"/>
      <c r="AC246" s="1333"/>
      <c r="AD246" s="160"/>
      <c r="AE246" s="98"/>
      <c r="AF246" s="1862"/>
      <c r="AG246" s="1748"/>
      <c r="AH246" s="1764"/>
      <c r="AI246" s="1749"/>
      <c r="AJ246" s="388"/>
      <c r="AK246" s="1750"/>
      <c r="AL246" s="1751"/>
      <c r="AM246" s="1752"/>
      <c r="AN246" s="1752"/>
      <c r="AO246" s="1752"/>
      <c r="AP246" s="1753"/>
      <c r="AQ246" s="1333"/>
      <c r="AR246" s="98"/>
      <c r="AS246" s="244"/>
    </row>
    <row r="247" spans="1:45" ht="15" customHeight="1" x14ac:dyDescent="0.25">
      <c r="A247" s="1489"/>
      <c r="B247" s="1709"/>
      <c r="C247" s="1716"/>
      <c r="D247" s="1856"/>
      <c r="E247" s="1716"/>
      <c r="F247" s="1751"/>
      <c r="G247" s="1859"/>
      <c r="H247" s="1865"/>
      <c r="I247" s="1678"/>
      <c r="J247" s="1678"/>
      <c r="K247" s="1678"/>
      <c r="L247" s="1678"/>
      <c r="M247" s="1678"/>
      <c r="N247" s="1678"/>
      <c r="O247" s="1678"/>
      <c r="P247" s="1678"/>
      <c r="Q247" s="1774"/>
      <c r="R247" s="1747"/>
      <c r="S247" s="98"/>
      <c r="T247" s="98"/>
      <c r="U247" s="98"/>
      <c r="V247" s="98"/>
      <c r="W247" s="334" t="str">
        <f t="shared" si="5"/>
        <v/>
      </c>
      <c r="X247" s="98"/>
      <c r="Y247" s="98"/>
      <c r="Z247" s="98"/>
      <c r="AA247" s="334" t="str">
        <f t="shared" si="6"/>
        <v/>
      </c>
      <c r="AB247" s="1678"/>
      <c r="AC247" s="1333"/>
      <c r="AD247" s="160"/>
      <c r="AE247" s="98"/>
      <c r="AF247" s="1862"/>
      <c r="AG247" s="1748"/>
      <c r="AH247" s="1764"/>
      <c r="AI247" s="1749"/>
      <c r="AJ247" s="388"/>
      <c r="AK247" s="1750"/>
      <c r="AL247" s="1751"/>
      <c r="AM247" s="1752"/>
      <c r="AN247" s="1752"/>
      <c r="AO247" s="1752"/>
      <c r="AP247" s="1753"/>
      <c r="AQ247" s="1333"/>
      <c r="AR247" s="98"/>
      <c r="AS247" s="244"/>
    </row>
    <row r="248" spans="1:45" ht="15" customHeight="1" x14ac:dyDescent="0.25">
      <c r="A248" s="1489"/>
      <c r="B248" s="1709"/>
      <c r="C248" s="1716"/>
      <c r="D248" s="1856"/>
      <c r="E248" s="1716"/>
      <c r="F248" s="1751"/>
      <c r="G248" s="1859"/>
      <c r="H248" s="1865"/>
      <c r="I248" s="1678"/>
      <c r="J248" s="1678"/>
      <c r="K248" s="1678"/>
      <c r="L248" s="1678"/>
      <c r="M248" s="1678"/>
      <c r="N248" s="1678"/>
      <c r="O248" s="1678"/>
      <c r="P248" s="1678"/>
      <c r="Q248" s="1774"/>
      <c r="R248" s="1747"/>
      <c r="S248" s="98"/>
      <c r="T248" s="98"/>
      <c r="U248" s="98"/>
      <c r="V248" s="98"/>
      <c r="W248" s="334" t="str">
        <f t="shared" si="5"/>
        <v/>
      </c>
      <c r="X248" s="98"/>
      <c r="Y248" s="98"/>
      <c r="Z248" s="98"/>
      <c r="AA248" s="334" t="str">
        <f t="shared" si="6"/>
        <v/>
      </c>
      <c r="AB248" s="1678"/>
      <c r="AC248" s="1333"/>
      <c r="AD248" s="160"/>
      <c r="AE248" s="98"/>
      <c r="AF248" s="1862"/>
      <c r="AG248" s="1748"/>
      <c r="AH248" s="1764"/>
      <c r="AI248" s="1749"/>
      <c r="AJ248" s="388"/>
      <c r="AK248" s="1750"/>
      <c r="AL248" s="1751"/>
      <c r="AM248" s="1752"/>
      <c r="AN248" s="1752"/>
      <c r="AO248" s="1752"/>
      <c r="AP248" s="1753"/>
      <c r="AQ248" s="1333"/>
      <c r="AR248" s="98"/>
      <c r="AS248" s="244"/>
    </row>
    <row r="249" spans="1:45" ht="15" customHeight="1" x14ac:dyDescent="0.25">
      <c r="A249" s="1489"/>
      <c r="B249" s="1709"/>
      <c r="C249" s="1716"/>
      <c r="D249" s="1856"/>
      <c r="E249" s="1716"/>
      <c r="F249" s="1751"/>
      <c r="G249" s="1859"/>
      <c r="H249" s="1865"/>
      <c r="I249" s="1678"/>
      <c r="J249" s="1678"/>
      <c r="K249" s="1678"/>
      <c r="L249" s="1678"/>
      <c r="M249" s="1678"/>
      <c r="N249" s="1678"/>
      <c r="O249" s="1678"/>
      <c r="P249" s="1678"/>
      <c r="Q249" s="1774"/>
      <c r="R249" s="1747"/>
      <c r="S249" s="98"/>
      <c r="T249" s="98"/>
      <c r="U249" s="98"/>
      <c r="V249" s="98"/>
      <c r="W249" s="334" t="str">
        <f t="shared" si="5"/>
        <v/>
      </c>
      <c r="X249" s="98"/>
      <c r="Y249" s="98"/>
      <c r="Z249" s="98"/>
      <c r="AA249" s="334" t="str">
        <f t="shared" si="6"/>
        <v/>
      </c>
      <c r="AB249" s="1678"/>
      <c r="AC249" s="1333"/>
      <c r="AD249" s="160"/>
      <c r="AE249" s="98"/>
      <c r="AF249" s="1862"/>
      <c r="AG249" s="1748"/>
      <c r="AH249" s="1764"/>
      <c r="AI249" s="1749"/>
      <c r="AJ249" s="388"/>
      <c r="AK249" s="1750"/>
      <c r="AL249" s="1751"/>
      <c r="AM249" s="1752"/>
      <c r="AN249" s="1752"/>
      <c r="AO249" s="1752"/>
      <c r="AP249" s="1753"/>
      <c r="AQ249" s="1333"/>
      <c r="AR249" s="98"/>
      <c r="AS249" s="244"/>
    </row>
    <row r="250" spans="1:45" ht="15" customHeight="1" x14ac:dyDescent="0.25">
      <c r="A250" s="1489"/>
      <c r="B250" s="1709"/>
      <c r="C250" s="1716"/>
      <c r="D250" s="1856"/>
      <c r="E250" s="1716"/>
      <c r="F250" s="1751"/>
      <c r="G250" s="1859"/>
      <c r="H250" s="1865"/>
      <c r="I250" s="1678"/>
      <c r="J250" s="1678"/>
      <c r="K250" s="1678"/>
      <c r="L250" s="1678"/>
      <c r="M250" s="1678"/>
      <c r="N250" s="1678"/>
      <c r="O250" s="1678"/>
      <c r="P250" s="1678"/>
      <c r="Q250" s="1774"/>
      <c r="R250" s="1747"/>
      <c r="S250" s="98"/>
      <c r="T250" s="98"/>
      <c r="U250" s="98"/>
      <c r="V250" s="98"/>
      <c r="W250" s="334" t="str">
        <f t="shared" si="5"/>
        <v/>
      </c>
      <c r="X250" s="98"/>
      <c r="Y250" s="98"/>
      <c r="Z250" s="98"/>
      <c r="AA250" s="334" t="str">
        <f t="shared" si="6"/>
        <v/>
      </c>
      <c r="AB250" s="1678"/>
      <c r="AC250" s="1333"/>
      <c r="AD250" s="160"/>
      <c r="AE250" s="98"/>
      <c r="AF250" s="1862"/>
      <c r="AG250" s="1748"/>
      <c r="AH250" s="1764"/>
      <c r="AI250" s="1749"/>
      <c r="AJ250" s="388"/>
      <c r="AK250" s="1750"/>
      <c r="AL250" s="1751"/>
      <c r="AM250" s="1752"/>
      <c r="AN250" s="1752"/>
      <c r="AO250" s="1752"/>
      <c r="AP250" s="1753"/>
      <c r="AQ250" s="1333"/>
      <c r="AR250" s="98"/>
      <c r="AS250" s="244"/>
    </row>
    <row r="251" spans="1:45" ht="15" customHeight="1" x14ac:dyDescent="0.25">
      <c r="A251" s="1489"/>
      <c r="B251" s="1709"/>
      <c r="C251" s="1716"/>
      <c r="D251" s="1856"/>
      <c r="E251" s="1716"/>
      <c r="F251" s="1751"/>
      <c r="G251" s="1859"/>
      <c r="H251" s="1865"/>
      <c r="I251" s="1678"/>
      <c r="J251" s="1678"/>
      <c r="K251" s="1678"/>
      <c r="L251" s="1678"/>
      <c r="M251" s="1678"/>
      <c r="N251" s="1678"/>
      <c r="O251" s="1678"/>
      <c r="P251" s="1678"/>
      <c r="Q251" s="1774"/>
      <c r="R251" s="1747"/>
      <c r="S251" s="98"/>
      <c r="T251" s="98"/>
      <c r="U251" s="98"/>
      <c r="V251" s="98"/>
      <c r="W251" s="334" t="str">
        <f t="shared" si="5"/>
        <v/>
      </c>
      <c r="X251" s="98"/>
      <c r="Y251" s="98"/>
      <c r="Z251" s="98"/>
      <c r="AA251" s="334" t="str">
        <f t="shared" si="6"/>
        <v/>
      </c>
      <c r="AB251" s="1678"/>
      <c r="AC251" s="1333"/>
      <c r="AD251" s="160"/>
      <c r="AE251" s="98"/>
      <c r="AF251" s="1862"/>
      <c r="AG251" s="1748"/>
      <c r="AH251" s="1764"/>
      <c r="AI251" s="1749"/>
      <c r="AJ251" s="388"/>
      <c r="AK251" s="1750"/>
      <c r="AL251" s="1751"/>
      <c r="AM251" s="1752"/>
      <c r="AN251" s="1752"/>
      <c r="AO251" s="1752"/>
      <c r="AP251" s="1753"/>
      <c r="AQ251" s="1333"/>
      <c r="AR251" s="98"/>
      <c r="AS251" s="244"/>
    </row>
    <row r="252" spans="1:45" ht="15" customHeight="1" x14ac:dyDescent="0.25">
      <c r="A252" s="1489"/>
      <c r="B252" s="1709"/>
      <c r="C252" s="1716"/>
      <c r="D252" s="1856"/>
      <c r="E252" s="1716"/>
      <c r="F252" s="1751"/>
      <c r="G252" s="1859"/>
      <c r="H252" s="1865"/>
      <c r="I252" s="1678"/>
      <c r="J252" s="1678"/>
      <c r="K252" s="1678"/>
      <c r="L252" s="1678"/>
      <c r="M252" s="1678"/>
      <c r="N252" s="1678"/>
      <c r="O252" s="1678"/>
      <c r="P252" s="1678"/>
      <c r="Q252" s="1774"/>
      <c r="R252" s="1747"/>
      <c r="S252" s="98"/>
      <c r="T252" s="98"/>
      <c r="U252" s="98"/>
      <c r="V252" s="98"/>
      <c r="W252" s="334" t="str">
        <f t="shared" si="5"/>
        <v/>
      </c>
      <c r="X252" s="98"/>
      <c r="Y252" s="98"/>
      <c r="Z252" s="98"/>
      <c r="AA252" s="334" t="str">
        <f t="shared" si="6"/>
        <v/>
      </c>
      <c r="AB252" s="1678"/>
      <c r="AC252" s="1333"/>
      <c r="AD252" s="160"/>
      <c r="AE252" s="98"/>
      <c r="AF252" s="1862"/>
      <c r="AG252" s="1748"/>
      <c r="AH252" s="1764"/>
      <c r="AI252" s="1749"/>
      <c r="AJ252" s="388"/>
      <c r="AK252" s="1750"/>
      <c r="AL252" s="1751"/>
      <c r="AM252" s="1752"/>
      <c r="AN252" s="1752"/>
      <c r="AO252" s="1752"/>
      <c r="AP252" s="1753"/>
      <c r="AQ252" s="1333"/>
      <c r="AR252" s="98"/>
      <c r="AS252" s="244"/>
    </row>
    <row r="253" spans="1:45" ht="15" customHeight="1" x14ac:dyDescent="0.25">
      <c r="A253" s="1489"/>
      <c r="B253" s="1709"/>
      <c r="C253" s="1716"/>
      <c r="D253" s="1856"/>
      <c r="E253" s="1716"/>
      <c r="F253" s="1751"/>
      <c r="G253" s="1859"/>
      <c r="H253" s="1865"/>
      <c r="I253" s="1678"/>
      <c r="J253" s="1678"/>
      <c r="K253" s="1678"/>
      <c r="L253" s="1678"/>
      <c r="M253" s="1678"/>
      <c r="N253" s="1678"/>
      <c r="O253" s="1678"/>
      <c r="P253" s="1678"/>
      <c r="Q253" s="1774"/>
      <c r="R253" s="1747"/>
      <c r="S253" s="98"/>
      <c r="T253" s="98"/>
      <c r="U253" s="98"/>
      <c r="V253" s="98"/>
      <c r="W253" s="334" t="str">
        <f t="shared" si="5"/>
        <v/>
      </c>
      <c r="X253" s="98"/>
      <c r="Y253" s="98"/>
      <c r="Z253" s="98"/>
      <c r="AA253" s="334" t="str">
        <f t="shared" si="6"/>
        <v/>
      </c>
      <c r="AB253" s="1678"/>
      <c r="AC253" s="1333"/>
      <c r="AD253" s="160"/>
      <c r="AE253" s="98"/>
      <c r="AF253" s="1862"/>
      <c r="AG253" s="1748"/>
      <c r="AH253" s="1764"/>
      <c r="AI253" s="1749"/>
      <c r="AJ253" s="388"/>
      <c r="AK253" s="1750"/>
      <c r="AL253" s="1751"/>
      <c r="AM253" s="1752"/>
      <c r="AN253" s="1752"/>
      <c r="AO253" s="1752"/>
      <c r="AP253" s="1753"/>
      <c r="AQ253" s="1333"/>
      <c r="AR253" s="98"/>
      <c r="AS253" s="244"/>
    </row>
    <row r="254" spans="1:45" ht="15" customHeight="1" x14ac:dyDescent="0.25">
      <c r="A254" s="1489"/>
      <c r="B254" s="1709"/>
      <c r="C254" s="1716"/>
      <c r="D254" s="1856"/>
      <c r="E254" s="1716"/>
      <c r="F254" s="1751"/>
      <c r="G254" s="1859"/>
      <c r="H254" s="1865"/>
      <c r="I254" s="1678"/>
      <c r="J254" s="1678"/>
      <c r="K254" s="1678"/>
      <c r="L254" s="1678"/>
      <c r="M254" s="1678"/>
      <c r="N254" s="1678"/>
      <c r="O254" s="1678"/>
      <c r="P254" s="1678"/>
      <c r="Q254" s="1774"/>
      <c r="R254" s="1747"/>
      <c r="S254" s="98"/>
      <c r="T254" s="98"/>
      <c r="U254" s="98"/>
      <c r="V254" s="98"/>
      <c r="W254" s="334" t="str">
        <f t="shared" si="5"/>
        <v/>
      </c>
      <c r="X254" s="98"/>
      <c r="Y254" s="98"/>
      <c r="Z254" s="98"/>
      <c r="AA254" s="334" t="str">
        <f t="shared" si="6"/>
        <v/>
      </c>
      <c r="AB254" s="1678"/>
      <c r="AC254" s="1333"/>
      <c r="AD254" s="160"/>
      <c r="AE254" s="98"/>
      <c r="AF254" s="1862"/>
      <c r="AG254" s="1748"/>
      <c r="AH254" s="1764"/>
      <c r="AI254" s="1749"/>
      <c r="AJ254" s="388"/>
      <c r="AK254" s="1750"/>
      <c r="AL254" s="1751"/>
      <c r="AM254" s="1752"/>
      <c r="AN254" s="1752"/>
      <c r="AO254" s="1752"/>
      <c r="AP254" s="1753"/>
      <c r="AQ254" s="1333"/>
      <c r="AR254" s="98"/>
      <c r="AS254" s="244"/>
    </row>
    <row r="255" spans="1:45" ht="15" customHeight="1" x14ac:dyDescent="0.25">
      <c r="A255" s="1489"/>
      <c r="B255" s="1709"/>
      <c r="C255" s="1716"/>
      <c r="D255" s="1856"/>
      <c r="E255" s="1716"/>
      <c r="F255" s="1751"/>
      <c r="G255" s="1859"/>
      <c r="H255" s="1865"/>
      <c r="I255" s="1678"/>
      <c r="J255" s="1678"/>
      <c r="K255" s="1678"/>
      <c r="L255" s="1678"/>
      <c r="M255" s="1678"/>
      <c r="N255" s="1678"/>
      <c r="O255" s="1678"/>
      <c r="P255" s="1678"/>
      <c r="Q255" s="1774"/>
      <c r="R255" s="1747"/>
      <c r="S255" s="98"/>
      <c r="T255" s="98"/>
      <c r="U255" s="98"/>
      <c r="V255" s="98"/>
      <c r="W255" s="334" t="str">
        <f t="shared" si="5"/>
        <v/>
      </c>
      <c r="X255" s="98"/>
      <c r="Y255" s="98"/>
      <c r="Z255" s="98"/>
      <c r="AA255" s="334" t="str">
        <f t="shared" si="6"/>
        <v/>
      </c>
      <c r="AB255" s="1678"/>
      <c r="AC255" s="1333"/>
      <c r="AD255" s="160"/>
      <c r="AE255" s="98"/>
      <c r="AF255" s="1862"/>
      <c r="AG255" s="1748"/>
      <c r="AH255" s="1764"/>
      <c r="AI255" s="1749"/>
      <c r="AJ255" s="388"/>
      <c r="AK255" s="1750"/>
      <c r="AL255" s="1751"/>
      <c r="AM255" s="1752"/>
      <c r="AN255" s="1752"/>
      <c r="AO255" s="1752"/>
      <c r="AP255" s="1753"/>
      <c r="AQ255" s="1333"/>
      <c r="AR255" s="98"/>
      <c r="AS255" s="244"/>
    </row>
    <row r="256" spans="1:45" ht="15" customHeight="1" x14ac:dyDescent="0.25">
      <c r="A256" s="1489"/>
      <c r="B256" s="1709"/>
      <c r="C256" s="1716"/>
      <c r="D256" s="1856"/>
      <c r="E256" s="1716"/>
      <c r="F256" s="1751"/>
      <c r="G256" s="1859"/>
      <c r="H256" s="1865"/>
      <c r="I256" s="1678"/>
      <c r="J256" s="1678"/>
      <c r="K256" s="1678"/>
      <c r="L256" s="1678"/>
      <c r="M256" s="1678"/>
      <c r="N256" s="1678"/>
      <c r="O256" s="1678"/>
      <c r="P256" s="1678"/>
      <c r="Q256" s="1774"/>
      <c r="R256" s="1747"/>
      <c r="S256" s="98"/>
      <c r="T256" s="98"/>
      <c r="U256" s="98"/>
      <c r="V256" s="98"/>
      <c r="W256" s="334" t="str">
        <f t="shared" si="5"/>
        <v/>
      </c>
      <c r="X256" s="98"/>
      <c r="Y256" s="98"/>
      <c r="Z256" s="98"/>
      <c r="AA256" s="334" t="str">
        <f t="shared" si="6"/>
        <v/>
      </c>
      <c r="AB256" s="1678"/>
      <c r="AC256" s="1333"/>
      <c r="AD256" s="160"/>
      <c r="AE256" s="98"/>
      <c r="AF256" s="1862"/>
      <c r="AG256" s="1748"/>
      <c r="AH256" s="1764"/>
      <c r="AI256" s="1749"/>
      <c r="AJ256" s="388"/>
      <c r="AK256" s="1750"/>
      <c r="AL256" s="1751"/>
      <c r="AM256" s="1752"/>
      <c r="AN256" s="1752"/>
      <c r="AO256" s="1752"/>
      <c r="AP256" s="1753"/>
      <c r="AQ256" s="1333"/>
      <c r="AR256" s="98"/>
      <c r="AS256" s="244"/>
    </row>
    <row r="257" spans="1:45" ht="15" customHeight="1" x14ac:dyDescent="0.25">
      <c r="A257" s="1489"/>
      <c r="B257" s="1709"/>
      <c r="C257" s="1716"/>
      <c r="D257" s="1856"/>
      <c r="E257" s="1716"/>
      <c r="F257" s="1751"/>
      <c r="G257" s="1859"/>
      <c r="H257" s="1865"/>
      <c r="I257" s="1678"/>
      <c r="J257" s="1678"/>
      <c r="K257" s="1678"/>
      <c r="L257" s="1678"/>
      <c r="M257" s="1678"/>
      <c r="N257" s="1678"/>
      <c r="O257" s="1678"/>
      <c r="P257" s="1678"/>
      <c r="Q257" s="1774"/>
      <c r="R257" s="1747"/>
      <c r="S257" s="98"/>
      <c r="T257" s="98"/>
      <c r="U257" s="98"/>
      <c r="V257" s="98"/>
      <c r="W257" s="334" t="str">
        <f t="shared" si="5"/>
        <v/>
      </c>
      <c r="X257" s="98"/>
      <c r="Y257" s="98"/>
      <c r="Z257" s="98"/>
      <c r="AA257" s="334" t="str">
        <f t="shared" si="6"/>
        <v/>
      </c>
      <c r="AB257" s="1678"/>
      <c r="AC257" s="1333"/>
      <c r="AD257" s="160"/>
      <c r="AE257" s="98"/>
      <c r="AF257" s="1862"/>
      <c r="AG257" s="1748"/>
      <c r="AH257" s="1764"/>
      <c r="AI257" s="1749"/>
      <c r="AJ257" s="388"/>
      <c r="AK257" s="1750"/>
      <c r="AL257" s="1751"/>
      <c r="AM257" s="1752"/>
      <c r="AN257" s="1752"/>
      <c r="AO257" s="1752"/>
      <c r="AP257" s="1753"/>
      <c r="AQ257" s="1333"/>
      <c r="AR257" s="98"/>
      <c r="AS257" s="244"/>
    </row>
    <row r="258" spans="1:45" ht="15" customHeight="1" x14ac:dyDescent="0.25">
      <c r="A258" s="1489"/>
      <c r="B258" s="1709"/>
      <c r="C258" s="1716"/>
      <c r="D258" s="1856"/>
      <c r="E258" s="1716"/>
      <c r="F258" s="1751"/>
      <c r="G258" s="1859"/>
      <c r="H258" s="1865"/>
      <c r="I258" s="1678"/>
      <c r="J258" s="1678"/>
      <c r="K258" s="1678"/>
      <c r="L258" s="1678"/>
      <c r="M258" s="1678"/>
      <c r="N258" s="1678"/>
      <c r="O258" s="1678"/>
      <c r="P258" s="1678"/>
      <c r="Q258" s="1774"/>
      <c r="R258" s="1747"/>
      <c r="S258" s="98"/>
      <c r="T258" s="98"/>
      <c r="U258" s="98"/>
      <c r="V258" s="98"/>
      <c r="W258" s="334" t="str">
        <f t="shared" si="5"/>
        <v/>
      </c>
      <c r="X258" s="98"/>
      <c r="Y258" s="98"/>
      <c r="Z258" s="98"/>
      <c r="AA258" s="334" t="str">
        <f t="shared" si="6"/>
        <v/>
      </c>
      <c r="AB258" s="1678"/>
      <c r="AC258" s="1333"/>
      <c r="AD258" s="160"/>
      <c r="AE258" s="98"/>
      <c r="AF258" s="1862"/>
      <c r="AG258" s="1748"/>
      <c r="AH258" s="1764"/>
      <c r="AI258" s="1749"/>
      <c r="AJ258" s="388"/>
      <c r="AK258" s="1750"/>
      <c r="AL258" s="1751"/>
      <c r="AM258" s="1752"/>
      <c r="AN258" s="1752"/>
      <c r="AO258" s="1752"/>
      <c r="AP258" s="1753"/>
      <c r="AQ258" s="1333"/>
      <c r="AR258" s="98"/>
      <c r="AS258" s="244"/>
    </row>
    <row r="259" spans="1:45" ht="15" customHeight="1" x14ac:dyDescent="0.25">
      <c r="A259" s="1489"/>
      <c r="B259" s="1709"/>
      <c r="C259" s="1716"/>
      <c r="D259" s="1856"/>
      <c r="E259" s="1716"/>
      <c r="F259" s="1751"/>
      <c r="G259" s="1859"/>
      <c r="H259" s="1865"/>
      <c r="I259" s="1678"/>
      <c r="J259" s="1678"/>
      <c r="K259" s="1678"/>
      <c r="L259" s="1678"/>
      <c r="M259" s="1678"/>
      <c r="N259" s="1678"/>
      <c r="O259" s="1678"/>
      <c r="P259" s="1678"/>
      <c r="Q259" s="1774"/>
      <c r="R259" s="1747"/>
      <c r="S259" s="98"/>
      <c r="T259" s="98"/>
      <c r="U259" s="98"/>
      <c r="V259" s="98"/>
      <c r="W259" s="334" t="str">
        <f t="shared" si="5"/>
        <v/>
      </c>
      <c r="X259" s="98"/>
      <c r="Y259" s="98"/>
      <c r="Z259" s="98"/>
      <c r="AA259" s="334" t="str">
        <f t="shared" si="6"/>
        <v/>
      </c>
      <c r="AB259" s="1678"/>
      <c r="AC259" s="1333"/>
      <c r="AD259" s="160"/>
      <c r="AE259" s="98"/>
      <c r="AF259" s="1862"/>
      <c r="AG259" s="1748"/>
      <c r="AH259" s="1764"/>
      <c r="AI259" s="1749"/>
      <c r="AJ259" s="388"/>
      <c r="AK259" s="1750"/>
      <c r="AL259" s="1751"/>
      <c r="AM259" s="1752"/>
      <c r="AN259" s="1752"/>
      <c r="AO259" s="1752"/>
      <c r="AP259" s="1753"/>
      <c r="AQ259" s="1333"/>
      <c r="AR259" s="98"/>
      <c r="AS259" s="244"/>
    </row>
    <row r="260" spans="1:45" ht="15" customHeight="1" x14ac:dyDescent="0.25">
      <c r="A260" s="1489"/>
      <c r="B260" s="1709"/>
      <c r="C260" s="1716"/>
      <c r="D260" s="1856"/>
      <c r="E260" s="1716"/>
      <c r="F260" s="1751"/>
      <c r="G260" s="1859"/>
      <c r="H260" s="1865"/>
      <c r="I260" s="1678"/>
      <c r="J260" s="1678"/>
      <c r="K260" s="1678"/>
      <c r="L260" s="1678"/>
      <c r="M260" s="1678"/>
      <c r="N260" s="1678"/>
      <c r="O260" s="1678"/>
      <c r="P260" s="1678"/>
      <c r="Q260" s="1774"/>
      <c r="R260" s="1747"/>
      <c r="S260" s="98"/>
      <c r="T260" s="98"/>
      <c r="U260" s="98"/>
      <c r="V260" s="98"/>
      <c r="W260" s="334" t="str">
        <f t="shared" si="5"/>
        <v/>
      </c>
      <c r="X260" s="98"/>
      <c r="Y260" s="98"/>
      <c r="Z260" s="98"/>
      <c r="AA260" s="334" t="str">
        <f t="shared" si="6"/>
        <v/>
      </c>
      <c r="AB260" s="1678"/>
      <c r="AC260" s="1333"/>
      <c r="AD260" s="160"/>
      <c r="AE260" s="98"/>
      <c r="AF260" s="1862"/>
      <c r="AG260" s="1748"/>
      <c r="AH260" s="1764"/>
      <c r="AI260" s="1749"/>
      <c r="AJ260" s="388"/>
      <c r="AK260" s="1750"/>
      <c r="AL260" s="1751"/>
      <c r="AM260" s="1752"/>
      <c r="AN260" s="1752"/>
      <c r="AO260" s="1752"/>
      <c r="AP260" s="1753"/>
      <c r="AQ260" s="1333"/>
      <c r="AR260" s="98"/>
      <c r="AS260" s="244"/>
    </row>
    <row r="261" spans="1:45" ht="15" customHeight="1" x14ac:dyDescent="0.25">
      <c r="A261" s="1489"/>
      <c r="B261" s="1709"/>
      <c r="C261" s="1716"/>
      <c r="D261" s="1856"/>
      <c r="E261" s="1716"/>
      <c r="F261" s="1751"/>
      <c r="G261" s="1859"/>
      <c r="H261" s="1865"/>
      <c r="I261" s="1678"/>
      <c r="J261" s="1678"/>
      <c r="K261" s="1678"/>
      <c r="L261" s="1678"/>
      <c r="M261" s="1678"/>
      <c r="N261" s="1678"/>
      <c r="O261" s="1678"/>
      <c r="P261" s="1678"/>
      <c r="Q261" s="1774"/>
      <c r="R261" s="1747"/>
      <c r="S261" s="98"/>
      <c r="T261" s="98"/>
      <c r="U261" s="98"/>
      <c r="V261" s="98"/>
      <c r="W261" s="334" t="str">
        <f t="shared" si="5"/>
        <v/>
      </c>
      <c r="X261" s="98"/>
      <c r="Y261" s="98"/>
      <c r="Z261" s="98"/>
      <c r="AA261" s="334" t="str">
        <f t="shared" si="6"/>
        <v/>
      </c>
      <c r="AB261" s="1678"/>
      <c r="AC261" s="1333"/>
      <c r="AD261" s="160"/>
      <c r="AE261" s="98"/>
      <c r="AF261" s="1862"/>
      <c r="AG261" s="1748"/>
      <c r="AH261" s="1764"/>
      <c r="AI261" s="1749"/>
      <c r="AJ261" s="388"/>
      <c r="AK261" s="1750"/>
      <c r="AL261" s="1751"/>
      <c r="AM261" s="1752"/>
      <c r="AN261" s="1752"/>
      <c r="AO261" s="1752"/>
      <c r="AP261" s="1753"/>
      <c r="AQ261" s="1333"/>
      <c r="AR261" s="98"/>
      <c r="AS261" s="244"/>
    </row>
    <row r="262" spans="1:45" ht="15" customHeight="1" x14ac:dyDescent="0.25">
      <c r="A262" s="1489"/>
      <c r="B262" s="1709"/>
      <c r="C262" s="1716"/>
      <c r="D262" s="1856"/>
      <c r="E262" s="1716"/>
      <c r="F262" s="1751"/>
      <c r="G262" s="1859"/>
      <c r="H262" s="1865"/>
      <c r="I262" s="1678"/>
      <c r="J262" s="1678"/>
      <c r="K262" s="1678"/>
      <c r="L262" s="1678"/>
      <c r="M262" s="1678"/>
      <c r="N262" s="1678"/>
      <c r="O262" s="1678"/>
      <c r="P262" s="1678"/>
      <c r="Q262" s="1774"/>
      <c r="R262" s="1747"/>
      <c r="S262" s="98"/>
      <c r="T262" s="98"/>
      <c r="U262" s="98"/>
      <c r="V262" s="98"/>
      <c r="W262" s="334" t="str">
        <f t="shared" si="5"/>
        <v/>
      </c>
      <c r="X262" s="98"/>
      <c r="Y262" s="98"/>
      <c r="Z262" s="98"/>
      <c r="AA262" s="334" t="str">
        <f t="shared" si="6"/>
        <v/>
      </c>
      <c r="AB262" s="1678"/>
      <c r="AC262" s="1333"/>
      <c r="AD262" s="160"/>
      <c r="AE262" s="98"/>
      <c r="AF262" s="1862"/>
      <c r="AG262" s="1748"/>
      <c r="AH262" s="1764"/>
      <c r="AI262" s="1749"/>
      <c r="AJ262" s="388"/>
      <c r="AK262" s="1750"/>
      <c r="AL262" s="1751"/>
      <c r="AM262" s="1752"/>
      <c r="AN262" s="1752"/>
      <c r="AO262" s="1752"/>
      <c r="AP262" s="1753"/>
      <c r="AQ262" s="1333"/>
      <c r="AR262" s="98"/>
      <c r="AS262" s="244"/>
    </row>
    <row r="263" spans="1:45" ht="15" customHeight="1" x14ac:dyDescent="0.25">
      <c r="A263" s="1489"/>
      <c r="B263" s="1709"/>
      <c r="C263" s="1716"/>
      <c r="D263" s="1856"/>
      <c r="E263" s="1716"/>
      <c r="F263" s="1751"/>
      <c r="G263" s="1859"/>
      <c r="H263" s="1865"/>
      <c r="I263" s="1678"/>
      <c r="J263" s="1678"/>
      <c r="K263" s="1678"/>
      <c r="L263" s="1678"/>
      <c r="M263" s="1678"/>
      <c r="N263" s="1678"/>
      <c r="O263" s="1678"/>
      <c r="P263" s="1678"/>
      <c r="Q263" s="1774"/>
      <c r="R263" s="1747"/>
      <c r="S263" s="98"/>
      <c r="T263" s="98"/>
      <c r="U263" s="98"/>
      <c r="V263" s="98"/>
      <c r="W263" s="334" t="str">
        <f t="shared" si="5"/>
        <v/>
      </c>
      <c r="X263" s="98"/>
      <c r="Y263" s="98"/>
      <c r="Z263" s="98"/>
      <c r="AA263" s="334" t="str">
        <f t="shared" si="6"/>
        <v/>
      </c>
      <c r="AB263" s="1678"/>
      <c r="AC263" s="1333"/>
      <c r="AD263" s="160"/>
      <c r="AE263" s="98"/>
      <c r="AF263" s="1862"/>
      <c r="AG263" s="1748"/>
      <c r="AH263" s="1764"/>
      <c r="AI263" s="1749"/>
      <c r="AJ263" s="388"/>
      <c r="AK263" s="1750"/>
      <c r="AL263" s="1751"/>
      <c r="AM263" s="1752"/>
      <c r="AN263" s="1752"/>
      <c r="AO263" s="1752"/>
      <c r="AP263" s="1753"/>
      <c r="AQ263" s="1333"/>
      <c r="AR263" s="98"/>
      <c r="AS263" s="244"/>
    </row>
    <row r="264" spans="1:45" ht="15" customHeight="1" x14ac:dyDescent="0.25">
      <c r="A264" s="1489"/>
      <c r="B264" s="1709"/>
      <c r="C264" s="1716"/>
      <c r="D264" s="1856"/>
      <c r="E264" s="1716"/>
      <c r="F264" s="1751"/>
      <c r="G264" s="1859"/>
      <c r="H264" s="1865"/>
      <c r="I264" s="1678"/>
      <c r="J264" s="1678"/>
      <c r="K264" s="1678"/>
      <c r="L264" s="1678"/>
      <c r="M264" s="1678"/>
      <c r="N264" s="1678"/>
      <c r="O264" s="1678"/>
      <c r="P264" s="1678"/>
      <c r="Q264" s="1774"/>
      <c r="R264" s="1747"/>
      <c r="S264" s="98"/>
      <c r="T264" s="98"/>
      <c r="U264" s="98"/>
      <c r="V264" s="98"/>
      <c r="W264" s="334" t="str">
        <f t="shared" si="5"/>
        <v/>
      </c>
      <c r="X264" s="98"/>
      <c r="Y264" s="98"/>
      <c r="Z264" s="98"/>
      <c r="AA264" s="334" t="str">
        <f t="shared" si="6"/>
        <v/>
      </c>
      <c r="AB264" s="1678"/>
      <c r="AC264" s="1333"/>
      <c r="AD264" s="160"/>
      <c r="AE264" s="98"/>
      <c r="AF264" s="1862"/>
      <c r="AG264" s="1748"/>
      <c r="AH264" s="1764"/>
      <c r="AI264" s="1749"/>
      <c r="AJ264" s="388"/>
      <c r="AK264" s="1750"/>
      <c r="AL264" s="1751"/>
      <c r="AM264" s="1752"/>
      <c r="AN264" s="1752"/>
      <c r="AO264" s="1752"/>
      <c r="AP264" s="1753"/>
      <c r="AQ264" s="1333"/>
      <c r="AR264" s="98"/>
      <c r="AS264" s="244"/>
    </row>
    <row r="265" spans="1:45" ht="15" customHeight="1" x14ac:dyDescent="0.25">
      <c r="A265" s="1489"/>
      <c r="B265" s="1709"/>
      <c r="C265" s="1716"/>
      <c r="D265" s="1856"/>
      <c r="E265" s="1716"/>
      <c r="F265" s="1751"/>
      <c r="G265" s="1859"/>
      <c r="H265" s="1865"/>
      <c r="I265" s="1678"/>
      <c r="J265" s="1678"/>
      <c r="K265" s="1678"/>
      <c r="L265" s="1678"/>
      <c r="M265" s="1678"/>
      <c r="N265" s="1678"/>
      <c r="O265" s="1678"/>
      <c r="P265" s="1678"/>
      <c r="Q265" s="1774"/>
      <c r="R265" s="1747"/>
      <c r="S265" s="98"/>
      <c r="T265" s="98"/>
      <c r="U265" s="98"/>
      <c r="V265" s="98"/>
      <c r="W265" s="334" t="str">
        <f t="shared" si="5"/>
        <v/>
      </c>
      <c r="X265" s="98"/>
      <c r="Y265" s="98"/>
      <c r="Z265" s="98"/>
      <c r="AA265" s="334" t="str">
        <f t="shared" si="6"/>
        <v/>
      </c>
      <c r="AB265" s="1678"/>
      <c r="AC265" s="1333"/>
      <c r="AD265" s="160"/>
      <c r="AE265" s="98"/>
      <c r="AF265" s="1862"/>
      <c r="AG265" s="1748"/>
      <c r="AH265" s="1764"/>
      <c r="AI265" s="1749"/>
      <c r="AJ265" s="388"/>
      <c r="AK265" s="1750"/>
      <c r="AL265" s="1751"/>
      <c r="AM265" s="1752"/>
      <c r="AN265" s="1752"/>
      <c r="AO265" s="1752"/>
      <c r="AP265" s="1753"/>
      <c r="AQ265" s="1333"/>
      <c r="AR265" s="98"/>
      <c r="AS265" s="244"/>
    </row>
    <row r="266" spans="1:45" ht="15" customHeight="1" x14ac:dyDescent="0.25">
      <c r="A266" s="1489"/>
      <c r="B266" s="1709"/>
      <c r="C266" s="1716"/>
      <c r="D266" s="1856"/>
      <c r="E266" s="1716"/>
      <c r="F266" s="1751"/>
      <c r="G266" s="1859"/>
      <c r="H266" s="1865"/>
      <c r="I266" s="1678"/>
      <c r="J266" s="1678"/>
      <c r="K266" s="1678"/>
      <c r="L266" s="1678"/>
      <c r="M266" s="1678"/>
      <c r="N266" s="1678"/>
      <c r="O266" s="1678"/>
      <c r="P266" s="1678"/>
      <c r="Q266" s="1774"/>
      <c r="R266" s="1747"/>
      <c r="S266" s="98"/>
      <c r="T266" s="98"/>
      <c r="U266" s="98"/>
      <c r="V266" s="98"/>
      <c r="W266" s="334" t="str">
        <f t="shared" si="5"/>
        <v/>
      </c>
      <c r="X266" s="98"/>
      <c r="Y266" s="98"/>
      <c r="Z266" s="98"/>
      <c r="AA266" s="334" t="str">
        <f t="shared" si="6"/>
        <v/>
      </c>
      <c r="AB266" s="1678"/>
      <c r="AC266" s="1333"/>
      <c r="AD266" s="160"/>
      <c r="AE266" s="98"/>
      <c r="AF266" s="1862"/>
      <c r="AG266" s="1748"/>
      <c r="AH266" s="1764"/>
      <c r="AI266" s="1749"/>
      <c r="AJ266" s="388"/>
      <c r="AK266" s="1750"/>
      <c r="AL266" s="1751"/>
      <c r="AM266" s="1752"/>
      <c r="AN266" s="1752"/>
      <c r="AO266" s="1752"/>
      <c r="AP266" s="1753"/>
      <c r="AQ266" s="1333"/>
      <c r="AR266" s="98"/>
      <c r="AS266" s="244"/>
    </row>
    <row r="267" spans="1:45" ht="15" customHeight="1" x14ac:dyDescent="0.25">
      <c r="A267" s="1489"/>
      <c r="B267" s="1709"/>
      <c r="C267" s="1716"/>
      <c r="D267" s="1856"/>
      <c r="E267" s="1716"/>
      <c r="F267" s="1751"/>
      <c r="G267" s="1859"/>
      <c r="H267" s="1865"/>
      <c r="I267" s="1678"/>
      <c r="J267" s="1678"/>
      <c r="K267" s="1678"/>
      <c r="L267" s="1678"/>
      <c r="M267" s="1678"/>
      <c r="N267" s="1678"/>
      <c r="O267" s="1678"/>
      <c r="P267" s="1678"/>
      <c r="Q267" s="1774"/>
      <c r="R267" s="1747"/>
      <c r="S267" s="98"/>
      <c r="T267" s="98"/>
      <c r="U267" s="98"/>
      <c r="V267" s="98"/>
      <c r="W267" s="334" t="str">
        <f t="shared" ref="W267:W330" si="7">IF(AND(ISNUMBER(T267), ISNUMBER(U267), ISNUMBER(V267)), SUM(T267, U267, V267), "")</f>
        <v/>
      </c>
      <c r="X267" s="98"/>
      <c r="Y267" s="98"/>
      <c r="Z267" s="98"/>
      <c r="AA267" s="334" t="str">
        <f t="shared" ref="AA267:AA330" si="8">IF(AND(ISNUMBER(X267), ISNUMBER(Y267), ISNUMBER(Z267)), SUM(X267, Y267, Z267), "")</f>
        <v/>
      </c>
      <c r="AB267" s="1678"/>
      <c r="AC267" s="1333"/>
      <c r="AD267" s="160"/>
      <c r="AE267" s="98"/>
      <c r="AF267" s="1862"/>
      <c r="AG267" s="1748"/>
      <c r="AH267" s="1764"/>
      <c r="AI267" s="1749"/>
      <c r="AJ267" s="388"/>
      <c r="AK267" s="1750"/>
      <c r="AL267" s="1751"/>
      <c r="AM267" s="1752"/>
      <c r="AN267" s="1752"/>
      <c r="AO267" s="1752"/>
      <c r="AP267" s="1753"/>
      <c r="AQ267" s="1333"/>
      <c r="AR267" s="98"/>
      <c r="AS267" s="244"/>
    </row>
    <row r="268" spans="1:45" ht="15" customHeight="1" x14ac:dyDescent="0.25">
      <c r="A268" s="1489"/>
      <c r="B268" s="1709"/>
      <c r="C268" s="1716"/>
      <c r="D268" s="1856"/>
      <c r="E268" s="1716"/>
      <c r="F268" s="1751"/>
      <c r="G268" s="1859"/>
      <c r="H268" s="1865"/>
      <c r="I268" s="1678"/>
      <c r="J268" s="1678"/>
      <c r="K268" s="1678"/>
      <c r="L268" s="1678"/>
      <c r="M268" s="1678"/>
      <c r="N268" s="1678"/>
      <c r="O268" s="1678"/>
      <c r="P268" s="1678"/>
      <c r="Q268" s="1774"/>
      <c r="R268" s="1747"/>
      <c r="S268" s="98"/>
      <c r="T268" s="98"/>
      <c r="U268" s="98"/>
      <c r="V268" s="98"/>
      <c r="W268" s="334" t="str">
        <f t="shared" si="7"/>
        <v/>
      </c>
      <c r="X268" s="98"/>
      <c r="Y268" s="98"/>
      <c r="Z268" s="98"/>
      <c r="AA268" s="334" t="str">
        <f t="shared" si="8"/>
        <v/>
      </c>
      <c r="AB268" s="1678"/>
      <c r="AC268" s="1333"/>
      <c r="AD268" s="160"/>
      <c r="AE268" s="98"/>
      <c r="AF268" s="1862"/>
      <c r="AG268" s="1748"/>
      <c r="AH268" s="1764"/>
      <c r="AI268" s="1749"/>
      <c r="AJ268" s="388"/>
      <c r="AK268" s="1750"/>
      <c r="AL268" s="1751"/>
      <c r="AM268" s="1752"/>
      <c r="AN268" s="1752"/>
      <c r="AO268" s="1752"/>
      <c r="AP268" s="1753"/>
      <c r="AQ268" s="1333"/>
      <c r="AR268" s="98"/>
      <c r="AS268" s="244"/>
    </row>
    <row r="269" spans="1:45" ht="15" customHeight="1" x14ac:dyDescent="0.25">
      <c r="A269" s="1489"/>
      <c r="B269" s="1709"/>
      <c r="C269" s="1716"/>
      <c r="D269" s="1856"/>
      <c r="E269" s="1716"/>
      <c r="F269" s="1751"/>
      <c r="G269" s="1859"/>
      <c r="H269" s="1865"/>
      <c r="I269" s="1678"/>
      <c r="J269" s="1678"/>
      <c r="K269" s="1678"/>
      <c r="L269" s="1678"/>
      <c r="M269" s="1678"/>
      <c r="N269" s="1678"/>
      <c r="O269" s="1678"/>
      <c r="P269" s="1678"/>
      <c r="Q269" s="1774"/>
      <c r="R269" s="1747"/>
      <c r="S269" s="98"/>
      <c r="T269" s="98"/>
      <c r="U269" s="98"/>
      <c r="V269" s="98"/>
      <c r="W269" s="334" t="str">
        <f t="shared" si="7"/>
        <v/>
      </c>
      <c r="X269" s="98"/>
      <c r="Y269" s="98"/>
      <c r="Z269" s="98"/>
      <c r="AA269" s="334" t="str">
        <f t="shared" si="8"/>
        <v/>
      </c>
      <c r="AB269" s="1678"/>
      <c r="AC269" s="1333"/>
      <c r="AD269" s="160"/>
      <c r="AE269" s="98"/>
      <c r="AF269" s="1862"/>
      <c r="AG269" s="1748"/>
      <c r="AH269" s="1764"/>
      <c r="AI269" s="1749"/>
      <c r="AJ269" s="388"/>
      <c r="AK269" s="1750"/>
      <c r="AL269" s="1751"/>
      <c r="AM269" s="1752"/>
      <c r="AN269" s="1752"/>
      <c r="AO269" s="1752"/>
      <c r="AP269" s="1753"/>
      <c r="AQ269" s="1333"/>
      <c r="AR269" s="98"/>
      <c r="AS269" s="244"/>
    </row>
    <row r="270" spans="1:45" ht="15" customHeight="1" x14ac:dyDescent="0.25">
      <c r="A270" s="1489"/>
      <c r="B270" s="1709"/>
      <c r="C270" s="1716"/>
      <c r="D270" s="1856"/>
      <c r="E270" s="1716"/>
      <c r="F270" s="1751"/>
      <c r="G270" s="1859"/>
      <c r="H270" s="1865"/>
      <c r="I270" s="1678"/>
      <c r="J270" s="1678"/>
      <c r="K270" s="1678"/>
      <c r="L270" s="1678"/>
      <c r="M270" s="1678"/>
      <c r="N270" s="1678"/>
      <c r="O270" s="1678"/>
      <c r="P270" s="1678"/>
      <c r="Q270" s="1774"/>
      <c r="R270" s="1747"/>
      <c r="S270" s="98"/>
      <c r="T270" s="98"/>
      <c r="U270" s="98"/>
      <c r="V270" s="98"/>
      <c r="W270" s="334" t="str">
        <f t="shared" si="7"/>
        <v/>
      </c>
      <c r="X270" s="98"/>
      <c r="Y270" s="98"/>
      <c r="Z270" s="98"/>
      <c r="AA270" s="334" t="str">
        <f t="shared" si="8"/>
        <v/>
      </c>
      <c r="AB270" s="1678"/>
      <c r="AC270" s="1333"/>
      <c r="AD270" s="160"/>
      <c r="AE270" s="98"/>
      <c r="AF270" s="1862"/>
      <c r="AG270" s="1748"/>
      <c r="AH270" s="1764"/>
      <c r="AI270" s="1749"/>
      <c r="AJ270" s="388"/>
      <c r="AK270" s="1750"/>
      <c r="AL270" s="1751"/>
      <c r="AM270" s="1752"/>
      <c r="AN270" s="1752"/>
      <c r="AO270" s="1752"/>
      <c r="AP270" s="1753"/>
      <c r="AQ270" s="1333"/>
      <c r="AR270" s="98"/>
      <c r="AS270" s="244"/>
    </row>
    <row r="271" spans="1:45" ht="15" customHeight="1" x14ac:dyDescent="0.25">
      <c r="A271" s="1489"/>
      <c r="B271" s="1709"/>
      <c r="C271" s="1716"/>
      <c r="D271" s="1856"/>
      <c r="E271" s="1716"/>
      <c r="F271" s="1751"/>
      <c r="G271" s="1859"/>
      <c r="H271" s="1865"/>
      <c r="I271" s="1678"/>
      <c r="J271" s="1678"/>
      <c r="K271" s="1678"/>
      <c r="L271" s="1678"/>
      <c r="M271" s="1678"/>
      <c r="N271" s="1678"/>
      <c r="O271" s="1678"/>
      <c r="P271" s="1678"/>
      <c r="Q271" s="1774"/>
      <c r="R271" s="1747"/>
      <c r="S271" s="98"/>
      <c r="T271" s="98"/>
      <c r="U271" s="98"/>
      <c r="V271" s="98"/>
      <c r="W271" s="334" t="str">
        <f t="shared" si="7"/>
        <v/>
      </c>
      <c r="X271" s="98"/>
      <c r="Y271" s="98"/>
      <c r="Z271" s="98"/>
      <c r="AA271" s="334" t="str">
        <f t="shared" si="8"/>
        <v/>
      </c>
      <c r="AB271" s="1678"/>
      <c r="AC271" s="1333"/>
      <c r="AD271" s="160"/>
      <c r="AE271" s="98"/>
      <c r="AF271" s="1862"/>
      <c r="AG271" s="1748"/>
      <c r="AH271" s="1764"/>
      <c r="AI271" s="1749"/>
      <c r="AJ271" s="388"/>
      <c r="AK271" s="1750"/>
      <c r="AL271" s="1751"/>
      <c r="AM271" s="1752"/>
      <c r="AN271" s="1752"/>
      <c r="AO271" s="1752"/>
      <c r="AP271" s="1753"/>
      <c r="AQ271" s="1333"/>
      <c r="AR271" s="98"/>
      <c r="AS271" s="244"/>
    </row>
    <row r="272" spans="1:45" ht="15" customHeight="1" x14ac:dyDescent="0.25">
      <c r="A272" s="1489"/>
      <c r="B272" s="1709"/>
      <c r="C272" s="1716"/>
      <c r="D272" s="1856"/>
      <c r="E272" s="1716"/>
      <c r="F272" s="1751"/>
      <c r="G272" s="1859"/>
      <c r="H272" s="1865"/>
      <c r="I272" s="1678"/>
      <c r="J272" s="1678"/>
      <c r="K272" s="1678"/>
      <c r="L272" s="1678"/>
      <c r="M272" s="1678"/>
      <c r="N272" s="1678"/>
      <c r="O272" s="1678"/>
      <c r="P272" s="1678"/>
      <c r="Q272" s="1774"/>
      <c r="R272" s="1747"/>
      <c r="S272" s="98"/>
      <c r="T272" s="98"/>
      <c r="U272" s="98"/>
      <c r="V272" s="98"/>
      <c r="W272" s="334" t="str">
        <f t="shared" si="7"/>
        <v/>
      </c>
      <c r="X272" s="98"/>
      <c r="Y272" s="98"/>
      <c r="Z272" s="98"/>
      <c r="AA272" s="334" t="str">
        <f t="shared" si="8"/>
        <v/>
      </c>
      <c r="AB272" s="1678"/>
      <c r="AC272" s="1333"/>
      <c r="AD272" s="160"/>
      <c r="AE272" s="98"/>
      <c r="AF272" s="1862"/>
      <c r="AG272" s="1748"/>
      <c r="AH272" s="1764"/>
      <c r="AI272" s="1749"/>
      <c r="AJ272" s="388"/>
      <c r="AK272" s="1750"/>
      <c r="AL272" s="1751"/>
      <c r="AM272" s="1752"/>
      <c r="AN272" s="1752"/>
      <c r="AO272" s="1752"/>
      <c r="AP272" s="1753"/>
      <c r="AQ272" s="1333"/>
      <c r="AR272" s="98"/>
      <c r="AS272" s="244"/>
    </row>
    <row r="273" spans="1:45" ht="15" customHeight="1" x14ac:dyDescent="0.25">
      <c r="A273" s="1489"/>
      <c r="B273" s="1709"/>
      <c r="C273" s="1716"/>
      <c r="D273" s="1856"/>
      <c r="E273" s="1716"/>
      <c r="F273" s="1751"/>
      <c r="G273" s="1859"/>
      <c r="H273" s="1865"/>
      <c r="I273" s="1678"/>
      <c r="J273" s="1678"/>
      <c r="K273" s="1678"/>
      <c r="L273" s="1678"/>
      <c r="M273" s="1678"/>
      <c r="N273" s="1678"/>
      <c r="O273" s="1678"/>
      <c r="P273" s="1678"/>
      <c r="Q273" s="1774"/>
      <c r="R273" s="1747"/>
      <c r="S273" s="98"/>
      <c r="T273" s="98"/>
      <c r="U273" s="98"/>
      <c r="V273" s="98"/>
      <c r="W273" s="334" t="str">
        <f t="shared" si="7"/>
        <v/>
      </c>
      <c r="X273" s="98"/>
      <c r="Y273" s="98"/>
      <c r="Z273" s="98"/>
      <c r="AA273" s="334" t="str">
        <f t="shared" si="8"/>
        <v/>
      </c>
      <c r="AB273" s="1678"/>
      <c r="AC273" s="1333"/>
      <c r="AD273" s="160"/>
      <c r="AE273" s="98"/>
      <c r="AF273" s="1862"/>
      <c r="AG273" s="1748"/>
      <c r="AH273" s="1764"/>
      <c r="AI273" s="1749"/>
      <c r="AJ273" s="388"/>
      <c r="AK273" s="1750"/>
      <c r="AL273" s="1751"/>
      <c r="AM273" s="1752"/>
      <c r="AN273" s="1752"/>
      <c r="AO273" s="1752"/>
      <c r="AP273" s="1753"/>
      <c r="AQ273" s="1333"/>
      <c r="AR273" s="98"/>
      <c r="AS273" s="244"/>
    </row>
    <row r="274" spans="1:45" ht="15" customHeight="1" x14ac:dyDescent="0.25">
      <c r="A274" s="1489"/>
      <c r="B274" s="1709"/>
      <c r="C274" s="1716"/>
      <c r="D274" s="1856"/>
      <c r="E274" s="1716"/>
      <c r="F274" s="1751"/>
      <c r="G274" s="1859"/>
      <c r="H274" s="1865"/>
      <c r="I274" s="1678"/>
      <c r="J274" s="1678"/>
      <c r="K274" s="1678"/>
      <c r="L274" s="1678"/>
      <c r="M274" s="1678"/>
      <c r="N274" s="1678"/>
      <c r="O274" s="1678"/>
      <c r="P274" s="1678"/>
      <c r="Q274" s="1774"/>
      <c r="R274" s="1747"/>
      <c r="S274" s="98"/>
      <c r="T274" s="98"/>
      <c r="U274" s="98"/>
      <c r="V274" s="98"/>
      <c r="W274" s="334" t="str">
        <f t="shared" si="7"/>
        <v/>
      </c>
      <c r="X274" s="98"/>
      <c r="Y274" s="98"/>
      <c r="Z274" s="98"/>
      <c r="AA274" s="334" t="str">
        <f t="shared" si="8"/>
        <v/>
      </c>
      <c r="AB274" s="1678"/>
      <c r="AC274" s="1333"/>
      <c r="AD274" s="160"/>
      <c r="AE274" s="98"/>
      <c r="AF274" s="1862"/>
      <c r="AG274" s="1748"/>
      <c r="AH274" s="1764"/>
      <c r="AI274" s="1749"/>
      <c r="AJ274" s="388"/>
      <c r="AK274" s="1750"/>
      <c r="AL274" s="1751"/>
      <c r="AM274" s="1752"/>
      <c r="AN274" s="1752"/>
      <c r="AO274" s="1752"/>
      <c r="AP274" s="1753"/>
      <c r="AQ274" s="1333"/>
      <c r="AR274" s="98"/>
      <c r="AS274" s="244"/>
    </row>
    <row r="275" spans="1:45" ht="15" customHeight="1" x14ac:dyDescent="0.25">
      <c r="A275" s="1489"/>
      <c r="B275" s="1709"/>
      <c r="C275" s="1716"/>
      <c r="D275" s="1856"/>
      <c r="E275" s="1716"/>
      <c r="F275" s="1751"/>
      <c r="G275" s="1859"/>
      <c r="H275" s="1865"/>
      <c r="I275" s="1678"/>
      <c r="J275" s="1678"/>
      <c r="K275" s="1678"/>
      <c r="L275" s="1678"/>
      <c r="M275" s="1678"/>
      <c r="N275" s="1678"/>
      <c r="O275" s="1678"/>
      <c r="P275" s="1678"/>
      <c r="Q275" s="1774"/>
      <c r="R275" s="1747"/>
      <c r="S275" s="98"/>
      <c r="T275" s="98"/>
      <c r="U275" s="98"/>
      <c r="V275" s="98"/>
      <c r="W275" s="334" t="str">
        <f t="shared" si="7"/>
        <v/>
      </c>
      <c r="X275" s="98"/>
      <c r="Y275" s="98"/>
      <c r="Z275" s="98"/>
      <c r="AA275" s="334" t="str">
        <f t="shared" si="8"/>
        <v/>
      </c>
      <c r="AB275" s="1678"/>
      <c r="AC275" s="1333"/>
      <c r="AD275" s="160"/>
      <c r="AE275" s="98"/>
      <c r="AF275" s="1862"/>
      <c r="AG275" s="1748"/>
      <c r="AH275" s="1764"/>
      <c r="AI275" s="1749"/>
      <c r="AJ275" s="388"/>
      <c r="AK275" s="1750"/>
      <c r="AL275" s="1751"/>
      <c r="AM275" s="1752"/>
      <c r="AN275" s="1752"/>
      <c r="AO275" s="1752"/>
      <c r="AP275" s="1753"/>
      <c r="AQ275" s="1333"/>
      <c r="AR275" s="98"/>
      <c r="AS275" s="244"/>
    </row>
    <row r="276" spans="1:45" ht="15" customHeight="1" x14ac:dyDescent="0.25">
      <c r="A276" s="1489"/>
      <c r="B276" s="1709"/>
      <c r="C276" s="1716"/>
      <c r="D276" s="1856"/>
      <c r="E276" s="1716"/>
      <c r="F276" s="1751"/>
      <c r="G276" s="1859"/>
      <c r="H276" s="1865"/>
      <c r="I276" s="1678"/>
      <c r="J276" s="1678"/>
      <c r="K276" s="1678"/>
      <c r="L276" s="1678"/>
      <c r="M276" s="1678"/>
      <c r="N276" s="1678"/>
      <c r="O276" s="1678"/>
      <c r="P276" s="1678"/>
      <c r="Q276" s="1774"/>
      <c r="R276" s="1747"/>
      <c r="S276" s="98"/>
      <c r="T276" s="98"/>
      <c r="U276" s="98"/>
      <c r="V276" s="98"/>
      <c r="W276" s="334" t="str">
        <f t="shared" si="7"/>
        <v/>
      </c>
      <c r="X276" s="98"/>
      <c r="Y276" s="98"/>
      <c r="Z276" s="98"/>
      <c r="AA276" s="334" t="str">
        <f t="shared" si="8"/>
        <v/>
      </c>
      <c r="AB276" s="1678"/>
      <c r="AC276" s="1333"/>
      <c r="AD276" s="160"/>
      <c r="AE276" s="98"/>
      <c r="AF276" s="1862"/>
      <c r="AG276" s="1748"/>
      <c r="AH276" s="1764"/>
      <c r="AI276" s="1749"/>
      <c r="AJ276" s="388"/>
      <c r="AK276" s="1750"/>
      <c r="AL276" s="1751"/>
      <c r="AM276" s="1752"/>
      <c r="AN276" s="1752"/>
      <c r="AO276" s="1752"/>
      <c r="AP276" s="1753"/>
      <c r="AQ276" s="1333"/>
      <c r="AR276" s="98"/>
      <c r="AS276" s="244"/>
    </row>
    <row r="277" spans="1:45" ht="15" customHeight="1" x14ac:dyDescent="0.25">
      <c r="A277" s="1489"/>
      <c r="B277" s="1709"/>
      <c r="C277" s="1716"/>
      <c r="D277" s="1856"/>
      <c r="E277" s="1716"/>
      <c r="F277" s="1751"/>
      <c r="G277" s="1859"/>
      <c r="H277" s="1865"/>
      <c r="I277" s="1678"/>
      <c r="J277" s="1678"/>
      <c r="K277" s="1678"/>
      <c r="L277" s="1678"/>
      <c r="M277" s="1678"/>
      <c r="N277" s="1678"/>
      <c r="O277" s="1678"/>
      <c r="P277" s="1678"/>
      <c r="Q277" s="1774"/>
      <c r="R277" s="1747"/>
      <c r="S277" s="98"/>
      <c r="T277" s="98"/>
      <c r="U277" s="98"/>
      <c r="V277" s="98"/>
      <c r="W277" s="334" t="str">
        <f t="shared" si="7"/>
        <v/>
      </c>
      <c r="X277" s="98"/>
      <c r="Y277" s="98"/>
      <c r="Z277" s="98"/>
      <c r="AA277" s="334" t="str">
        <f t="shared" si="8"/>
        <v/>
      </c>
      <c r="AB277" s="1678"/>
      <c r="AC277" s="1333"/>
      <c r="AD277" s="160"/>
      <c r="AE277" s="98"/>
      <c r="AF277" s="1862"/>
      <c r="AG277" s="1748"/>
      <c r="AH277" s="1764"/>
      <c r="AI277" s="1749"/>
      <c r="AJ277" s="388"/>
      <c r="AK277" s="1750"/>
      <c r="AL277" s="1751"/>
      <c r="AM277" s="1752"/>
      <c r="AN277" s="1752"/>
      <c r="AO277" s="1752"/>
      <c r="AP277" s="1753"/>
      <c r="AQ277" s="1333"/>
      <c r="AR277" s="98"/>
      <c r="AS277" s="244"/>
    </row>
    <row r="278" spans="1:45" ht="15" customHeight="1" x14ac:dyDescent="0.25">
      <c r="A278" s="1489"/>
      <c r="B278" s="1709"/>
      <c r="C278" s="1716"/>
      <c r="D278" s="1856"/>
      <c r="E278" s="1716"/>
      <c r="F278" s="1751"/>
      <c r="G278" s="1859"/>
      <c r="H278" s="1865"/>
      <c r="I278" s="1678"/>
      <c r="J278" s="1678"/>
      <c r="K278" s="1678"/>
      <c r="L278" s="1678"/>
      <c r="M278" s="1678"/>
      <c r="N278" s="1678"/>
      <c r="O278" s="1678"/>
      <c r="P278" s="1678"/>
      <c r="Q278" s="1774"/>
      <c r="R278" s="1747"/>
      <c r="S278" s="98"/>
      <c r="T278" s="98"/>
      <c r="U278" s="98"/>
      <c r="V278" s="98"/>
      <c r="W278" s="334" t="str">
        <f t="shared" si="7"/>
        <v/>
      </c>
      <c r="X278" s="98"/>
      <c r="Y278" s="98"/>
      <c r="Z278" s="98"/>
      <c r="AA278" s="334" t="str">
        <f t="shared" si="8"/>
        <v/>
      </c>
      <c r="AB278" s="1678"/>
      <c r="AC278" s="1333"/>
      <c r="AD278" s="160"/>
      <c r="AE278" s="98"/>
      <c r="AF278" s="1862"/>
      <c r="AG278" s="1748"/>
      <c r="AH278" s="1764"/>
      <c r="AI278" s="1749"/>
      <c r="AJ278" s="388"/>
      <c r="AK278" s="1750"/>
      <c r="AL278" s="1751"/>
      <c r="AM278" s="1752"/>
      <c r="AN278" s="1752"/>
      <c r="AO278" s="1752"/>
      <c r="AP278" s="1753"/>
      <c r="AQ278" s="1333"/>
      <c r="AR278" s="98"/>
      <c r="AS278" s="244"/>
    </row>
    <row r="279" spans="1:45" ht="15" customHeight="1" x14ac:dyDescent="0.25">
      <c r="A279" s="1489"/>
      <c r="B279" s="1709"/>
      <c r="C279" s="1716"/>
      <c r="D279" s="1856"/>
      <c r="E279" s="1716"/>
      <c r="F279" s="1751"/>
      <c r="G279" s="1859"/>
      <c r="H279" s="1865"/>
      <c r="I279" s="1678"/>
      <c r="J279" s="1678"/>
      <c r="K279" s="1678"/>
      <c r="L279" s="1678"/>
      <c r="M279" s="1678"/>
      <c r="N279" s="1678"/>
      <c r="O279" s="1678"/>
      <c r="P279" s="1678"/>
      <c r="Q279" s="1774"/>
      <c r="R279" s="1747"/>
      <c r="S279" s="98"/>
      <c r="T279" s="98"/>
      <c r="U279" s="98"/>
      <c r="V279" s="98"/>
      <c r="W279" s="334" t="str">
        <f t="shared" si="7"/>
        <v/>
      </c>
      <c r="X279" s="98"/>
      <c r="Y279" s="98"/>
      <c r="Z279" s="98"/>
      <c r="AA279" s="334" t="str">
        <f t="shared" si="8"/>
        <v/>
      </c>
      <c r="AB279" s="1678"/>
      <c r="AC279" s="1333"/>
      <c r="AD279" s="160"/>
      <c r="AE279" s="98"/>
      <c r="AF279" s="1862"/>
      <c r="AG279" s="1748"/>
      <c r="AH279" s="1764"/>
      <c r="AI279" s="1749"/>
      <c r="AJ279" s="388"/>
      <c r="AK279" s="1750"/>
      <c r="AL279" s="1751"/>
      <c r="AM279" s="1752"/>
      <c r="AN279" s="1752"/>
      <c r="AO279" s="1752"/>
      <c r="AP279" s="1753"/>
      <c r="AQ279" s="1333"/>
      <c r="AR279" s="98"/>
      <c r="AS279" s="244"/>
    </row>
    <row r="280" spans="1:45" ht="15" customHeight="1" x14ac:dyDescent="0.25">
      <c r="A280" s="1489"/>
      <c r="B280" s="1709"/>
      <c r="C280" s="1716"/>
      <c r="D280" s="1856"/>
      <c r="E280" s="1716"/>
      <c r="F280" s="1751"/>
      <c r="G280" s="1859"/>
      <c r="H280" s="1865"/>
      <c r="I280" s="1678"/>
      <c r="J280" s="1678"/>
      <c r="K280" s="1678"/>
      <c r="L280" s="1678"/>
      <c r="M280" s="1678"/>
      <c r="N280" s="1678"/>
      <c r="O280" s="1678"/>
      <c r="P280" s="1678"/>
      <c r="Q280" s="1774"/>
      <c r="R280" s="1747"/>
      <c r="S280" s="98"/>
      <c r="T280" s="98"/>
      <c r="U280" s="98"/>
      <c r="V280" s="98"/>
      <c r="W280" s="334" t="str">
        <f t="shared" si="7"/>
        <v/>
      </c>
      <c r="X280" s="98"/>
      <c r="Y280" s="98"/>
      <c r="Z280" s="98"/>
      <c r="AA280" s="334" t="str">
        <f t="shared" si="8"/>
        <v/>
      </c>
      <c r="AB280" s="1678"/>
      <c r="AC280" s="1333"/>
      <c r="AD280" s="160"/>
      <c r="AE280" s="98"/>
      <c r="AF280" s="1862"/>
      <c r="AG280" s="1748"/>
      <c r="AH280" s="1764"/>
      <c r="AI280" s="1749"/>
      <c r="AJ280" s="388"/>
      <c r="AK280" s="1750"/>
      <c r="AL280" s="1751"/>
      <c r="AM280" s="1752"/>
      <c r="AN280" s="1752"/>
      <c r="AO280" s="1752"/>
      <c r="AP280" s="1753"/>
      <c r="AQ280" s="1333"/>
      <c r="AR280" s="98"/>
      <c r="AS280" s="244"/>
    </row>
    <row r="281" spans="1:45" ht="15" customHeight="1" x14ac:dyDescent="0.25">
      <c r="A281" s="1489"/>
      <c r="B281" s="1709"/>
      <c r="C281" s="1716"/>
      <c r="D281" s="1856"/>
      <c r="E281" s="1716"/>
      <c r="F281" s="1751"/>
      <c r="G281" s="1859"/>
      <c r="H281" s="1865"/>
      <c r="I281" s="1678"/>
      <c r="J281" s="1678"/>
      <c r="K281" s="1678"/>
      <c r="L281" s="1678"/>
      <c r="M281" s="1678"/>
      <c r="N281" s="1678"/>
      <c r="O281" s="1678"/>
      <c r="P281" s="1678"/>
      <c r="Q281" s="1774"/>
      <c r="R281" s="1747"/>
      <c r="S281" s="98"/>
      <c r="T281" s="98"/>
      <c r="U281" s="98"/>
      <c r="V281" s="98"/>
      <c r="W281" s="334" t="str">
        <f t="shared" si="7"/>
        <v/>
      </c>
      <c r="X281" s="98"/>
      <c r="Y281" s="98"/>
      <c r="Z281" s="98"/>
      <c r="AA281" s="334" t="str">
        <f t="shared" si="8"/>
        <v/>
      </c>
      <c r="AB281" s="1678"/>
      <c r="AC281" s="1333"/>
      <c r="AD281" s="160"/>
      <c r="AE281" s="98"/>
      <c r="AF281" s="1862"/>
      <c r="AG281" s="1748"/>
      <c r="AH281" s="1764"/>
      <c r="AI281" s="1749"/>
      <c r="AJ281" s="388"/>
      <c r="AK281" s="1750"/>
      <c r="AL281" s="1751"/>
      <c r="AM281" s="1752"/>
      <c r="AN281" s="1752"/>
      <c r="AO281" s="1752"/>
      <c r="AP281" s="1753"/>
      <c r="AQ281" s="1333"/>
      <c r="AR281" s="98"/>
      <c r="AS281" s="244"/>
    </row>
    <row r="282" spans="1:45" ht="15" customHeight="1" x14ac:dyDescent="0.25">
      <c r="A282" s="1489"/>
      <c r="B282" s="1709"/>
      <c r="C282" s="1716"/>
      <c r="D282" s="1856"/>
      <c r="E282" s="1716"/>
      <c r="F282" s="1751"/>
      <c r="G282" s="1859"/>
      <c r="H282" s="1865"/>
      <c r="I282" s="1678"/>
      <c r="J282" s="1678"/>
      <c r="K282" s="1678"/>
      <c r="L282" s="1678"/>
      <c r="M282" s="1678"/>
      <c r="N282" s="1678"/>
      <c r="O282" s="1678"/>
      <c r="P282" s="1678"/>
      <c r="Q282" s="1774"/>
      <c r="R282" s="1747"/>
      <c r="S282" s="98"/>
      <c r="T282" s="98"/>
      <c r="U282" s="98"/>
      <c r="V282" s="98"/>
      <c r="W282" s="334" t="str">
        <f t="shared" si="7"/>
        <v/>
      </c>
      <c r="X282" s="98"/>
      <c r="Y282" s="98"/>
      <c r="Z282" s="98"/>
      <c r="AA282" s="334" t="str">
        <f t="shared" si="8"/>
        <v/>
      </c>
      <c r="AB282" s="1678"/>
      <c r="AC282" s="1333"/>
      <c r="AD282" s="160"/>
      <c r="AE282" s="98"/>
      <c r="AF282" s="1862"/>
      <c r="AG282" s="1748"/>
      <c r="AH282" s="1764"/>
      <c r="AI282" s="1749"/>
      <c r="AJ282" s="388"/>
      <c r="AK282" s="1750"/>
      <c r="AL282" s="1751"/>
      <c r="AM282" s="1752"/>
      <c r="AN282" s="1752"/>
      <c r="AO282" s="1752"/>
      <c r="AP282" s="1753"/>
      <c r="AQ282" s="1333"/>
      <c r="AR282" s="98"/>
      <c r="AS282" s="244"/>
    </row>
    <row r="283" spans="1:45" ht="15" customHeight="1" x14ac:dyDescent="0.25">
      <c r="A283" s="1489"/>
      <c r="B283" s="1709"/>
      <c r="C283" s="1716"/>
      <c r="D283" s="1856"/>
      <c r="E283" s="1716"/>
      <c r="F283" s="1751"/>
      <c r="G283" s="1859"/>
      <c r="H283" s="1865"/>
      <c r="I283" s="1678"/>
      <c r="J283" s="1678"/>
      <c r="K283" s="1678"/>
      <c r="L283" s="1678"/>
      <c r="M283" s="1678"/>
      <c r="N283" s="1678"/>
      <c r="O283" s="1678"/>
      <c r="P283" s="1678"/>
      <c r="Q283" s="1774"/>
      <c r="R283" s="1747"/>
      <c r="S283" s="98"/>
      <c r="T283" s="98"/>
      <c r="U283" s="98"/>
      <c r="V283" s="98"/>
      <c r="W283" s="334" t="str">
        <f t="shared" si="7"/>
        <v/>
      </c>
      <c r="X283" s="98"/>
      <c r="Y283" s="98"/>
      <c r="Z283" s="98"/>
      <c r="AA283" s="334" t="str">
        <f t="shared" si="8"/>
        <v/>
      </c>
      <c r="AB283" s="1678"/>
      <c r="AC283" s="1333"/>
      <c r="AD283" s="160"/>
      <c r="AE283" s="98"/>
      <c r="AF283" s="1862"/>
      <c r="AG283" s="1748"/>
      <c r="AH283" s="1764"/>
      <c r="AI283" s="1749"/>
      <c r="AJ283" s="388"/>
      <c r="AK283" s="1750"/>
      <c r="AL283" s="1751"/>
      <c r="AM283" s="1752"/>
      <c r="AN283" s="1752"/>
      <c r="AO283" s="1752"/>
      <c r="AP283" s="1753"/>
      <c r="AQ283" s="1333"/>
      <c r="AR283" s="98"/>
      <c r="AS283" s="244"/>
    </row>
    <row r="284" spans="1:45" ht="15" customHeight="1" x14ac:dyDescent="0.25">
      <c r="A284" s="1489"/>
      <c r="B284" s="1709"/>
      <c r="C284" s="1716"/>
      <c r="D284" s="1856"/>
      <c r="E284" s="1716"/>
      <c r="F284" s="1751"/>
      <c r="G284" s="1859"/>
      <c r="H284" s="1865"/>
      <c r="I284" s="1678"/>
      <c r="J284" s="1678"/>
      <c r="K284" s="1678"/>
      <c r="L284" s="1678"/>
      <c r="M284" s="1678"/>
      <c r="N284" s="1678"/>
      <c r="O284" s="1678"/>
      <c r="P284" s="1678"/>
      <c r="Q284" s="1774"/>
      <c r="R284" s="1747"/>
      <c r="S284" s="98"/>
      <c r="T284" s="98"/>
      <c r="U284" s="98"/>
      <c r="V284" s="98"/>
      <c r="W284" s="334" t="str">
        <f t="shared" si="7"/>
        <v/>
      </c>
      <c r="X284" s="98"/>
      <c r="Y284" s="98"/>
      <c r="Z284" s="98"/>
      <c r="AA284" s="334" t="str">
        <f t="shared" si="8"/>
        <v/>
      </c>
      <c r="AB284" s="1678"/>
      <c r="AC284" s="1333"/>
      <c r="AD284" s="160"/>
      <c r="AE284" s="98"/>
      <c r="AF284" s="1862"/>
      <c r="AG284" s="1748"/>
      <c r="AH284" s="1764"/>
      <c r="AI284" s="1749"/>
      <c r="AJ284" s="388"/>
      <c r="AK284" s="1750"/>
      <c r="AL284" s="1751"/>
      <c r="AM284" s="1752"/>
      <c r="AN284" s="1752"/>
      <c r="AO284" s="1752"/>
      <c r="AP284" s="1753"/>
      <c r="AQ284" s="1333"/>
      <c r="AR284" s="98"/>
      <c r="AS284" s="244"/>
    </row>
    <row r="285" spans="1:45" ht="15" customHeight="1" x14ac:dyDescent="0.25">
      <c r="A285" s="1489"/>
      <c r="B285" s="1709"/>
      <c r="C285" s="1716"/>
      <c r="D285" s="1856"/>
      <c r="E285" s="1716"/>
      <c r="F285" s="1751"/>
      <c r="G285" s="1859"/>
      <c r="H285" s="1865"/>
      <c r="I285" s="1678"/>
      <c r="J285" s="1678"/>
      <c r="K285" s="1678"/>
      <c r="L285" s="1678"/>
      <c r="M285" s="1678"/>
      <c r="N285" s="1678"/>
      <c r="O285" s="1678"/>
      <c r="P285" s="1678"/>
      <c r="Q285" s="1774"/>
      <c r="R285" s="1747"/>
      <c r="S285" s="98"/>
      <c r="T285" s="98"/>
      <c r="U285" s="98"/>
      <c r="V285" s="98"/>
      <c r="W285" s="334" t="str">
        <f t="shared" si="7"/>
        <v/>
      </c>
      <c r="X285" s="98"/>
      <c r="Y285" s="98"/>
      <c r="Z285" s="98"/>
      <c r="AA285" s="334" t="str">
        <f t="shared" si="8"/>
        <v/>
      </c>
      <c r="AB285" s="1678"/>
      <c r="AC285" s="1333"/>
      <c r="AD285" s="160"/>
      <c r="AE285" s="98"/>
      <c r="AF285" s="1862"/>
      <c r="AG285" s="1748"/>
      <c r="AH285" s="1764"/>
      <c r="AI285" s="1749"/>
      <c r="AJ285" s="388"/>
      <c r="AK285" s="1750"/>
      <c r="AL285" s="1751"/>
      <c r="AM285" s="1752"/>
      <c r="AN285" s="1752"/>
      <c r="AO285" s="1752"/>
      <c r="AP285" s="1753"/>
      <c r="AQ285" s="1333"/>
      <c r="AR285" s="98"/>
      <c r="AS285" s="244"/>
    </row>
    <row r="286" spans="1:45" ht="15" customHeight="1" x14ac:dyDescent="0.25">
      <c r="A286" s="1489"/>
      <c r="B286" s="1709"/>
      <c r="C286" s="1716"/>
      <c r="D286" s="1856"/>
      <c r="E286" s="1716"/>
      <c r="F286" s="1751"/>
      <c r="G286" s="1859"/>
      <c r="H286" s="1865"/>
      <c r="I286" s="1678"/>
      <c r="J286" s="1678"/>
      <c r="K286" s="1678"/>
      <c r="L286" s="1678"/>
      <c r="M286" s="1678"/>
      <c r="N286" s="1678"/>
      <c r="O286" s="1678"/>
      <c r="P286" s="1678"/>
      <c r="Q286" s="1774"/>
      <c r="R286" s="1747"/>
      <c r="S286" s="98"/>
      <c r="T286" s="98"/>
      <c r="U286" s="98"/>
      <c r="V286" s="98"/>
      <c r="W286" s="334" t="str">
        <f t="shared" si="7"/>
        <v/>
      </c>
      <c r="X286" s="98"/>
      <c r="Y286" s="98"/>
      <c r="Z286" s="98"/>
      <c r="AA286" s="334" t="str">
        <f t="shared" si="8"/>
        <v/>
      </c>
      <c r="AB286" s="1678"/>
      <c r="AC286" s="1333"/>
      <c r="AD286" s="160"/>
      <c r="AE286" s="98"/>
      <c r="AF286" s="1862"/>
      <c r="AG286" s="1748"/>
      <c r="AH286" s="1764"/>
      <c r="AI286" s="1749"/>
      <c r="AJ286" s="388"/>
      <c r="AK286" s="1750"/>
      <c r="AL286" s="1751"/>
      <c r="AM286" s="1752"/>
      <c r="AN286" s="1752"/>
      <c r="AO286" s="1752"/>
      <c r="AP286" s="1753"/>
      <c r="AQ286" s="1333"/>
      <c r="AR286" s="98"/>
      <c r="AS286" s="244"/>
    </row>
    <row r="287" spans="1:45" ht="15" customHeight="1" x14ac:dyDescent="0.25">
      <c r="A287" s="1489"/>
      <c r="B287" s="1709"/>
      <c r="C287" s="1716"/>
      <c r="D287" s="1856"/>
      <c r="E287" s="1716"/>
      <c r="F287" s="1751"/>
      <c r="G287" s="1859"/>
      <c r="H287" s="1865"/>
      <c r="I287" s="1678"/>
      <c r="J287" s="1678"/>
      <c r="K287" s="1678"/>
      <c r="L287" s="1678"/>
      <c r="M287" s="1678"/>
      <c r="N287" s="1678"/>
      <c r="O287" s="1678"/>
      <c r="P287" s="1678"/>
      <c r="Q287" s="1774"/>
      <c r="R287" s="1747"/>
      <c r="S287" s="98"/>
      <c r="T287" s="98"/>
      <c r="U287" s="98"/>
      <c r="V287" s="98"/>
      <c r="W287" s="334" t="str">
        <f t="shared" si="7"/>
        <v/>
      </c>
      <c r="X287" s="98"/>
      <c r="Y287" s="98"/>
      <c r="Z287" s="98"/>
      <c r="AA287" s="334" t="str">
        <f t="shared" si="8"/>
        <v/>
      </c>
      <c r="AB287" s="1678"/>
      <c r="AC287" s="1333"/>
      <c r="AD287" s="160"/>
      <c r="AE287" s="98"/>
      <c r="AF287" s="1862"/>
      <c r="AG287" s="1748"/>
      <c r="AH287" s="1764"/>
      <c r="AI287" s="1749"/>
      <c r="AJ287" s="388"/>
      <c r="AK287" s="1750"/>
      <c r="AL287" s="1751"/>
      <c r="AM287" s="1752"/>
      <c r="AN287" s="1752"/>
      <c r="AO287" s="1752"/>
      <c r="AP287" s="1753"/>
      <c r="AQ287" s="1333"/>
      <c r="AR287" s="98"/>
      <c r="AS287" s="244"/>
    </row>
    <row r="288" spans="1:45" ht="15" customHeight="1" x14ac:dyDescent="0.25">
      <c r="A288" s="1489"/>
      <c r="B288" s="1709"/>
      <c r="C288" s="1716"/>
      <c r="D288" s="1856"/>
      <c r="E288" s="1716"/>
      <c r="F288" s="1751"/>
      <c r="G288" s="1859"/>
      <c r="H288" s="1865"/>
      <c r="I288" s="1678"/>
      <c r="J288" s="1678"/>
      <c r="K288" s="1678"/>
      <c r="L288" s="1678"/>
      <c r="M288" s="1678"/>
      <c r="N288" s="1678"/>
      <c r="O288" s="1678"/>
      <c r="P288" s="1678"/>
      <c r="Q288" s="1774"/>
      <c r="R288" s="1747"/>
      <c r="S288" s="98"/>
      <c r="T288" s="98"/>
      <c r="U288" s="98"/>
      <c r="V288" s="98"/>
      <c r="W288" s="334" t="str">
        <f t="shared" si="7"/>
        <v/>
      </c>
      <c r="X288" s="98"/>
      <c r="Y288" s="98"/>
      <c r="Z288" s="98"/>
      <c r="AA288" s="334" t="str">
        <f t="shared" si="8"/>
        <v/>
      </c>
      <c r="AB288" s="1678"/>
      <c r="AC288" s="1333"/>
      <c r="AD288" s="160"/>
      <c r="AE288" s="98"/>
      <c r="AF288" s="1862"/>
      <c r="AG288" s="1748"/>
      <c r="AH288" s="1764"/>
      <c r="AI288" s="1749"/>
      <c r="AJ288" s="388"/>
      <c r="AK288" s="1750"/>
      <c r="AL288" s="1751"/>
      <c r="AM288" s="1752"/>
      <c r="AN288" s="1752"/>
      <c r="AO288" s="1752"/>
      <c r="AP288" s="1753"/>
      <c r="AQ288" s="1333"/>
      <c r="AR288" s="98"/>
      <c r="AS288" s="244"/>
    </row>
    <row r="289" spans="1:45" ht="15" customHeight="1" x14ac:dyDescent="0.25">
      <c r="A289" s="1489"/>
      <c r="B289" s="1709"/>
      <c r="C289" s="1716"/>
      <c r="D289" s="1856"/>
      <c r="E289" s="1716"/>
      <c r="F289" s="1751"/>
      <c r="G289" s="1859"/>
      <c r="H289" s="1865"/>
      <c r="I289" s="1678"/>
      <c r="J289" s="1678"/>
      <c r="K289" s="1678"/>
      <c r="L289" s="1678"/>
      <c r="M289" s="1678"/>
      <c r="N289" s="1678"/>
      <c r="O289" s="1678"/>
      <c r="P289" s="1678"/>
      <c r="Q289" s="1774"/>
      <c r="R289" s="1747"/>
      <c r="S289" s="98"/>
      <c r="T289" s="98"/>
      <c r="U289" s="98"/>
      <c r="V289" s="98"/>
      <c r="W289" s="334" t="str">
        <f t="shared" si="7"/>
        <v/>
      </c>
      <c r="X289" s="98"/>
      <c r="Y289" s="98"/>
      <c r="Z289" s="98"/>
      <c r="AA289" s="334" t="str">
        <f t="shared" si="8"/>
        <v/>
      </c>
      <c r="AB289" s="1678"/>
      <c r="AC289" s="1333"/>
      <c r="AD289" s="160"/>
      <c r="AE289" s="98"/>
      <c r="AF289" s="1862"/>
      <c r="AG289" s="1748"/>
      <c r="AH289" s="1764"/>
      <c r="AI289" s="1749"/>
      <c r="AJ289" s="388"/>
      <c r="AK289" s="1750"/>
      <c r="AL289" s="1751"/>
      <c r="AM289" s="1752"/>
      <c r="AN289" s="1752"/>
      <c r="AO289" s="1752"/>
      <c r="AP289" s="1753"/>
      <c r="AQ289" s="1333"/>
      <c r="AR289" s="98"/>
      <c r="AS289" s="244"/>
    </row>
    <row r="290" spans="1:45" ht="15" customHeight="1" x14ac:dyDescent="0.25">
      <c r="A290" s="1489"/>
      <c r="B290" s="1709"/>
      <c r="C290" s="1716"/>
      <c r="D290" s="1856"/>
      <c r="E290" s="1716"/>
      <c r="F290" s="1751"/>
      <c r="G290" s="1859"/>
      <c r="H290" s="1865"/>
      <c r="I290" s="1678"/>
      <c r="J290" s="1678"/>
      <c r="K290" s="1678"/>
      <c r="L290" s="1678"/>
      <c r="M290" s="1678"/>
      <c r="N290" s="1678"/>
      <c r="O290" s="1678"/>
      <c r="P290" s="1678"/>
      <c r="Q290" s="1774"/>
      <c r="R290" s="1747"/>
      <c r="S290" s="98"/>
      <c r="T290" s="98"/>
      <c r="U290" s="98"/>
      <c r="V290" s="98"/>
      <c r="W290" s="334" t="str">
        <f t="shared" si="7"/>
        <v/>
      </c>
      <c r="X290" s="98"/>
      <c r="Y290" s="98"/>
      <c r="Z290" s="98"/>
      <c r="AA290" s="334" t="str">
        <f t="shared" si="8"/>
        <v/>
      </c>
      <c r="AB290" s="1678"/>
      <c r="AC290" s="1333"/>
      <c r="AD290" s="160"/>
      <c r="AE290" s="98"/>
      <c r="AF290" s="1862"/>
      <c r="AG290" s="1748"/>
      <c r="AH290" s="1764"/>
      <c r="AI290" s="1749"/>
      <c r="AJ290" s="388"/>
      <c r="AK290" s="1750"/>
      <c r="AL290" s="1751"/>
      <c r="AM290" s="1752"/>
      <c r="AN290" s="1752"/>
      <c r="AO290" s="1752"/>
      <c r="AP290" s="1753"/>
      <c r="AQ290" s="1333"/>
      <c r="AR290" s="98"/>
      <c r="AS290" s="244"/>
    </row>
    <row r="291" spans="1:45" ht="15" customHeight="1" x14ac:dyDescent="0.25">
      <c r="A291" s="1489"/>
      <c r="B291" s="1709"/>
      <c r="C291" s="1716"/>
      <c r="D291" s="1856"/>
      <c r="E291" s="1716"/>
      <c r="F291" s="1751"/>
      <c r="G291" s="1859"/>
      <c r="H291" s="1865"/>
      <c r="I291" s="1678"/>
      <c r="J291" s="1678"/>
      <c r="K291" s="1678"/>
      <c r="L291" s="1678"/>
      <c r="M291" s="1678"/>
      <c r="N291" s="1678"/>
      <c r="O291" s="1678"/>
      <c r="P291" s="1678"/>
      <c r="Q291" s="1774"/>
      <c r="R291" s="1747"/>
      <c r="S291" s="98"/>
      <c r="T291" s="98"/>
      <c r="U291" s="98"/>
      <c r="V291" s="98"/>
      <c r="W291" s="334" t="str">
        <f t="shared" si="7"/>
        <v/>
      </c>
      <c r="X291" s="98"/>
      <c r="Y291" s="98"/>
      <c r="Z291" s="98"/>
      <c r="AA291" s="334" t="str">
        <f t="shared" si="8"/>
        <v/>
      </c>
      <c r="AB291" s="1678"/>
      <c r="AC291" s="1333"/>
      <c r="AD291" s="160"/>
      <c r="AE291" s="98"/>
      <c r="AF291" s="1862"/>
      <c r="AG291" s="1748"/>
      <c r="AH291" s="1764"/>
      <c r="AI291" s="1749"/>
      <c r="AJ291" s="388"/>
      <c r="AK291" s="1750"/>
      <c r="AL291" s="1751"/>
      <c r="AM291" s="1752"/>
      <c r="AN291" s="1752"/>
      <c r="AO291" s="1752"/>
      <c r="AP291" s="1753"/>
      <c r="AQ291" s="1333"/>
      <c r="AR291" s="98"/>
      <c r="AS291" s="244"/>
    </row>
    <row r="292" spans="1:45" ht="15" customHeight="1" x14ac:dyDescent="0.25">
      <c r="A292" s="1489"/>
      <c r="B292" s="1709"/>
      <c r="C292" s="1716"/>
      <c r="D292" s="1856"/>
      <c r="E292" s="1716"/>
      <c r="F292" s="1751"/>
      <c r="G292" s="1859"/>
      <c r="H292" s="1865"/>
      <c r="I292" s="1678"/>
      <c r="J292" s="1678"/>
      <c r="K292" s="1678"/>
      <c r="L292" s="1678"/>
      <c r="M292" s="1678"/>
      <c r="N292" s="1678"/>
      <c r="O292" s="1678"/>
      <c r="P292" s="1678"/>
      <c r="Q292" s="1774"/>
      <c r="R292" s="1747"/>
      <c r="S292" s="98"/>
      <c r="T292" s="98"/>
      <c r="U292" s="98"/>
      <c r="V292" s="98"/>
      <c r="W292" s="334" t="str">
        <f t="shared" si="7"/>
        <v/>
      </c>
      <c r="X292" s="98"/>
      <c r="Y292" s="98"/>
      <c r="Z292" s="98"/>
      <c r="AA292" s="334" t="str">
        <f t="shared" si="8"/>
        <v/>
      </c>
      <c r="AB292" s="1678"/>
      <c r="AC292" s="1333"/>
      <c r="AD292" s="160"/>
      <c r="AE292" s="98"/>
      <c r="AF292" s="1862"/>
      <c r="AG292" s="1748"/>
      <c r="AH292" s="1764"/>
      <c r="AI292" s="1749"/>
      <c r="AJ292" s="388"/>
      <c r="AK292" s="1750"/>
      <c r="AL292" s="1751"/>
      <c r="AM292" s="1752"/>
      <c r="AN292" s="1752"/>
      <c r="AO292" s="1752"/>
      <c r="AP292" s="1753"/>
      <c r="AQ292" s="1333"/>
      <c r="AR292" s="98"/>
      <c r="AS292" s="244"/>
    </row>
    <row r="293" spans="1:45" ht="15" customHeight="1" x14ac:dyDescent="0.25">
      <c r="A293" s="1489"/>
      <c r="B293" s="1709"/>
      <c r="C293" s="1716"/>
      <c r="D293" s="1856"/>
      <c r="E293" s="1716"/>
      <c r="F293" s="1751"/>
      <c r="G293" s="1859"/>
      <c r="H293" s="1865"/>
      <c r="I293" s="1678"/>
      <c r="J293" s="1678"/>
      <c r="K293" s="1678"/>
      <c r="L293" s="1678"/>
      <c r="M293" s="1678"/>
      <c r="N293" s="1678"/>
      <c r="O293" s="1678"/>
      <c r="P293" s="1678"/>
      <c r="Q293" s="1774"/>
      <c r="R293" s="1747"/>
      <c r="S293" s="98"/>
      <c r="T293" s="98"/>
      <c r="U293" s="98"/>
      <c r="V293" s="98"/>
      <c r="W293" s="334" t="str">
        <f t="shared" si="7"/>
        <v/>
      </c>
      <c r="X293" s="98"/>
      <c r="Y293" s="98"/>
      <c r="Z293" s="98"/>
      <c r="AA293" s="334" t="str">
        <f t="shared" si="8"/>
        <v/>
      </c>
      <c r="AB293" s="1678"/>
      <c r="AC293" s="1333"/>
      <c r="AD293" s="160"/>
      <c r="AE293" s="98"/>
      <c r="AF293" s="1862"/>
      <c r="AG293" s="1748"/>
      <c r="AH293" s="1764"/>
      <c r="AI293" s="1749"/>
      <c r="AJ293" s="388"/>
      <c r="AK293" s="1750"/>
      <c r="AL293" s="1751"/>
      <c r="AM293" s="1752"/>
      <c r="AN293" s="1752"/>
      <c r="AO293" s="1752"/>
      <c r="AP293" s="1753"/>
      <c r="AQ293" s="1333"/>
      <c r="AR293" s="98"/>
      <c r="AS293" s="244"/>
    </row>
    <row r="294" spans="1:45" ht="15" customHeight="1" x14ac:dyDescent="0.25">
      <c r="A294" s="1489"/>
      <c r="B294" s="1709"/>
      <c r="C294" s="1716"/>
      <c r="D294" s="1856"/>
      <c r="E294" s="1716"/>
      <c r="F294" s="1751"/>
      <c r="G294" s="1859"/>
      <c r="H294" s="1865"/>
      <c r="I294" s="1678"/>
      <c r="J294" s="1678"/>
      <c r="K294" s="1678"/>
      <c r="L294" s="1678"/>
      <c r="M294" s="1678"/>
      <c r="N294" s="1678"/>
      <c r="O294" s="1678"/>
      <c r="P294" s="1678"/>
      <c r="Q294" s="1774"/>
      <c r="R294" s="1747"/>
      <c r="S294" s="98"/>
      <c r="T294" s="98"/>
      <c r="U294" s="98"/>
      <c r="V294" s="98"/>
      <c r="W294" s="334" t="str">
        <f t="shared" si="7"/>
        <v/>
      </c>
      <c r="X294" s="98"/>
      <c r="Y294" s="98"/>
      <c r="Z294" s="98"/>
      <c r="AA294" s="334" t="str">
        <f t="shared" si="8"/>
        <v/>
      </c>
      <c r="AB294" s="1678"/>
      <c r="AC294" s="1333"/>
      <c r="AD294" s="160"/>
      <c r="AE294" s="98"/>
      <c r="AF294" s="1862"/>
      <c r="AG294" s="1748"/>
      <c r="AH294" s="1764"/>
      <c r="AI294" s="1749"/>
      <c r="AJ294" s="388"/>
      <c r="AK294" s="1750"/>
      <c r="AL294" s="1751"/>
      <c r="AM294" s="1752"/>
      <c r="AN294" s="1752"/>
      <c r="AO294" s="1752"/>
      <c r="AP294" s="1753"/>
      <c r="AQ294" s="1333"/>
      <c r="AR294" s="98"/>
      <c r="AS294" s="244"/>
    </row>
    <row r="295" spans="1:45" ht="15" customHeight="1" x14ac:dyDescent="0.25">
      <c r="A295" s="1489"/>
      <c r="B295" s="1709"/>
      <c r="C295" s="1716"/>
      <c r="D295" s="1856"/>
      <c r="E295" s="1716"/>
      <c r="F295" s="1751"/>
      <c r="G295" s="1859"/>
      <c r="H295" s="1865"/>
      <c r="I295" s="1678"/>
      <c r="J295" s="1678"/>
      <c r="K295" s="1678"/>
      <c r="L295" s="1678"/>
      <c r="M295" s="1678"/>
      <c r="N295" s="1678"/>
      <c r="O295" s="1678"/>
      <c r="P295" s="1678"/>
      <c r="Q295" s="1774"/>
      <c r="R295" s="1747"/>
      <c r="S295" s="98"/>
      <c r="T295" s="98"/>
      <c r="U295" s="98"/>
      <c r="V295" s="98"/>
      <c r="W295" s="334" t="str">
        <f t="shared" si="7"/>
        <v/>
      </c>
      <c r="X295" s="98"/>
      <c r="Y295" s="98"/>
      <c r="Z295" s="98"/>
      <c r="AA295" s="334" t="str">
        <f t="shared" si="8"/>
        <v/>
      </c>
      <c r="AB295" s="1678"/>
      <c r="AC295" s="1333"/>
      <c r="AD295" s="160"/>
      <c r="AE295" s="98"/>
      <c r="AF295" s="1862"/>
      <c r="AG295" s="1748"/>
      <c r="AH295" s="1764"/>
      <c r="AI295" s="1749"/>
      <c r="AJ295" s="388"/>
      <c r="AK295" s="1750"/>
      <c r="AL295" s="1751"/>
      <c r="AM295" s="1752"/>
      <c r="AN295" s="1752"/>
      <c r="AO295" s="1752"/>
      <c r="AP295" s="1753"/>
      <c r="AQ295" s="1333"/>
      <c r="AR295" s="98"/>
      <c r="AS295" s="244"/>
    </row>
    <row r="296" spans="1:45" ht="15" customHeight="1" x14ac:dyDescent="0.25">
      <c r="A296" s="1489"/>
      <c r="B296" s="1709"/>
      <c r="C296" s="1716"/>
      <c r="D296" s="1856"/>
      <c r="E296" s="1716"/>
      <c r="F296" s="1751"/>
      <c r="G296" s="1859"/>
      <c r="H296" s="1865"/>
      <c r="I296" s="1678"/>
      <c r="J296" s="1678"/>
      <c r="K296" s="1678"/>
      <c r="L296" s="1678"/>
      <c r="M296" s="1678"/>
      <c r="N296" s="1678"/>
      <c r="O296" s="1678"/>
      <c r="P296" s="1678"/>
      <c r="Q296" s="1774"/>
      <c r="R296" s="1747"/>
      <c r="S296" s="98"/>
      <c r="T296" s="98"/>
      <c r="U296" s="98"/>
      <c r="V296" s="98"/>
      <c r="W296" s="334" t="str">
        <f t="shared" si="7"/>
        <v/>
      </c>
      <c r="X296" s="98"/>
      <c r="Y296" s="98"/>
      <c r="Z296" s="98"/>
      <c r="AA296" s="334" t="str">
        <f t="shared" si="8"/>
        <v/>
      </c>
      <c r="AB296" s="1678"/>
      <c r="AC296" s="1333"/>
      <c r="AD296" s="160"/>
      <c r="AE296" s="98"/>
      <c r="AF296" s="1862"/>
      <c r="AG296" s="1748"/>
      <c r="AH296" s="1764"/>
      <c r="AI296" s="1749"/>
      <c r="AJ296" s="388"/>
      <c r="AK296" s="1750"/>
      <c r="AL296" s="1751"/>
      <c r="AM296" s="1752"/>
      <c r="AN296" s="1752"/>
      <c r="AO296" s="1752"/>
      <c r="AP296" s="1753"/>
      <c r="AQ296" s="1333"/>
      <c r="AR296" s="98"/>
      <c r="AS296" s="244"/>
    </row>
    <row r="297" spans="1:45" ht="15" customHeight="1" x14ac:dyDescent="0.25">
      <c r="A297" s="1489"/>
      <c r="B297" s="1709"/>
      <c r="C297" s="1716"/>
      <c r="D297" s="1856"/>
      <c r="E297" s="1716"/>
      <c r="F297" s="1751"/>
      <c r="G297" s="1859"/>
      <c r="H297" s="1865"/>
      <c r="I297" s="1678"/>
      <c r="J297" s="1678"/>
      <c r="K297" s="1678"/>
      <c r="L297" s="1678"/>
      <c r="M297" s="1678"/>
      <c r="N297" s="1678"/>
      <c r="O297" s="1678"/>
      <c r="P297" s="1678"/>
      <c r="Q297" s="1774"/>
      <c r="R297" s="1747"/>
      <c r="S297" s="98"/>
      <c r="T297" s="98"/>
      <c r="U297" s="98"/>
      <c r="V297" s="98"/>
      <c r="W297" s="334" t="str">
        <f t="shared" si="7"/>
        <v/>
      </c>
      <c r="X297" s="98"/>
      <c r="Y297" s="98"/>
      <c r="Z297" s="98"/>
      <c r="AA297" s="334" t="str">
        <f t="shared" si="8"/>
        <v/>
      </c>
      <c r="AB297" s="1678"/>
      <c r="AC297" s="1333"/>
      <c r="AD297" s="160"/>
      <c r="AE297" s="98"/>
      <c r="AF297" s="1862"/>
      <c r="AG297" s="1748"/>
      <c r="AH297" s="1764"/>
      <c r="AI297" s="1749"/>
      <c r="AJ297" s="388"/>
      <c r="AK297" s="1750"/>
      <c r="AL297" s="1751"/>
      <c r="AM297" s="1752"/>
      <c r="AN297" s="1752"/>
      <c r="AO297" s="1752"/>
      <c r="AP297" s="1753"/>
      <c r="AQ297" s="1333"/>
      <c r="AR297" s="98"/>
      <c r="AS297" s="244"/>
    </row>
    <row r="298" spans="1:45" ht="15" customHeight="1" x14ac:dyDescent="0.25">
      <c r="A298" s="1489"/>
      <c r="B298" s="1709"/>
      <c r="C298" s="1716"/>
      <c r="D298" s="1856"/>
      <c r="E298" s="1716"/>
      <c r="F298" s="1751"/>
      <c r="G298" s="1859"/>
      <c r="H298" s="1865"/>
      <c r="I298" s="1678"/>
      <c r="J298" s="1678"/>
      <c r="K298" s="1678"/>
      <c r="L298" s="1678"/>
      <c r="M298" s="1678"/>
      <c r="N298" s="1678"/>
      <c r="O298" s="1678"/>
      <c r="P298" s="1678"/>
      <c r="Q298" s="1774"/>
      <c r="R298" s="1747"/>
      <c r="S298" s="98"/>
      <c r="T298" s="98"/>
      <c r="U298" s="98"/>
      <c r="V298" s="98"/>
      <c r="W298" s="334" t="str">
        <f t="shared" si="7"/>
        <v/>
      </c>
      <c r="X298" s="98"/>
      <c r="Y298" s="98"/>
      <c r="Z298" s="98"/>
      <c r="AA298" s="334" t="str">
        <f t="shared" si="8"/>
        <v/>
      </c>
      <c r="AB298" s="1678"/>
      <c r="AC298" s="1333"/>
      <c r="AD298" s="160"/>
      <c r="AE298" s="98"/>
      <c r="AF298" s="1862"/>
      <c r="AG298" s="1748"/>
      <c r="AH298" s="1764"/>
      <c r="AI298" s="1749"/>
      <c r="AJ298" s="388"/>
      <c r="AK298" s="1750"/>
      <c r="AL298" s="1751"/>
      <c r="AM298" s="1752"/>
      <c r="AN298" s="1752"/>
      <c r="AO298" s="1752"/>
      <c r="AP298" s="1753"/>
      <c r="AQ298" s="1333"/>
      <c r="AR298" s="98"/>
      <c r="AS298" s="244"/>
    </row>
    <row r="299" spans="1:45" ht="15" customHeight="1" x14ac:dyDescent="0.25">
      <c r="A299" s="1489"/>
      <c r="B299" s="1709"/>
      <c r="C299" s="1716"/>
      <c r="D299" s="1856"/>
      <c r="E299" s="1716"/>
      <c r="F299" s="1751"/>
      <c r="G299" s="1859"/>
      <c r="H299" s="1865"/>
      <c r="I299" s="1678"/>
      <c r="J299" s="1678"/>
      <c r="K299" s="1678"/>
      <c r="L299" s="1678"/>
      <c r="M299" s="1678"/>
      <c r="N299" s="1678"/>
      <c r="O299" s="1678"/>
      <c r="P299" s="1678"/>
      <c r="Q299" s="1774"/>
      <c r="R299" s="1747"/>
      <c r="S299" s="98"/>
      <c r="T299" s="98"/>
      <c r="U299" s="98"/>
      <c r="V299" s="98"/>
      <c r="W299" s="334" t="str">
        <f t="shared" si="7"/>
        <v/>
      </c>
      <c r="X299" s="98"/>
      <c r="Y299" s="98"/>
      <c r="Z299" s="98"/>
      <c r="AA299" s="334" t="str">
        <f t="shared" si="8"/>
        <v/>
      </c>
      <c r="AB299" s="1678"/>
      <c r="AC299" s="1333"/>
      <c r="AD299" s="160"/>
      <c r="AE299" s="98"/>
      <c r="AF299" s="1862"/>
      <c r="AG299" s="1748"/>
      <c r="AH299" s="1764"/>
      <c r="AI299" s="1749"/>
      <c r="AJ299" s="388"/>
      <c r="AK299" s="1750"/>
      <c r="AL299" s="1751"/>
      <c r="AM299" s="1752"/>
      <c r="AN299" s="1752"/>
      <c r="AO299" s="1752"/>
      <c r="AP299" s="1753"/>
      <c r="AQ299" s="1333"/>
      <c r="AR299" s="98"/>
      <c r="AS299" s="244"/>
    </row>
    <row r="300" spans="1:45" ht="15" customHeight="1" x14ac:dyDescent="0.25">
      <c r="A300" s="1489"/>
      <c r="B300" s="1709"/>
      <c r="C300" s="1716"/>
      <c r="D300" s="1856"/>
      <c r="E300" s="1716"/>
      <c r="F300" s="1751"/>
      <c r="G300" s="1859"/>
      <c r="H300" s="1865"/>
      <c r="I300" s="1678"/>
      <c r="J300" s="1678"/>
      <c r="K300" s="1678"/>
      <c r="L300" s="1678"/>
      <c r="M300" s="1678"/>
      <c r="N300" s="1678"/>
      <c r="O300" s="1678"/>
      <c r="P300" s="1678"/>
      <c r="Q300" s="1774"/>
      <c r="R300" s="1747"/>
      <c r="S300" s="98"/>
      <c r="T300" s="98"/>
      <c r="U300" s="98"/>
      <c r="V300" s="98"/>
      <c r="W300" s="334" t="str">
        <f t="shared" si="7"/>
        <v/>
      </c>
      <c r="X300" s="98"/>
      <c r="Y300" s="98"/>
      <c r="Z300" s="98"/>
      <c r="AA300" s="334" t="str">
        <f t="shared" si="8"/>
        <v/>
      </c>
      <c r="AB300" s="1678"/>
      <c r="AC300" s="1333"/>
      <c r="AD300" s="160"/>
      <c r="AE300" s="98"/>
      <c r="AF300" s="1862"/>
      <c r="AG300" s="1748"/>
      <c r="AH300" s="1764"/>
      <c r="AI300" s="1749"/>
      <c r="AJ300" s="388"/>
      <c r="AK300" s="1750"/>
      <c r="AL300" s="1751"/>
      <c r="AM300" s="1752"/>
      <c r="AN300" s="1752"/>
      <c r="AO300" s="1752"/>
      <c r="AP300" s="1753"/>
      <c r="AQ300" s="1333"/>
      <c r="AR300" s="98"/>
      <c r="AS300" s="244"/>
    </row>
    <row r="301" spans="1:45" ht="15" customHeight="1" x14ac:dyDescent="0.25">
      <c r="A301" s="1489"/>
      <c r="B301" s="1709"/>
      <c r="C301" s="1716"/>
      <c r="D301" s="1856"/>
      <c r="E301" s="1716"/>
      <c r="F301" s="1751"/>
      <c r="G301" s="1859"/>
      <c r="H301" s="1865"/>
      <c r="I301" s="1678"/>
      <c r="J301" s="1678"/>
      <c r="K301" s="1678"/>
      <c r="L301" s="1678"/>
      <c r="M301" s="1678"/>
      <c r="N301" s="1678"/>
      <c r="O301" s="1678"/>
      <c r="P301" s="1678"/>
      <c r="Q301" s="1774"/>
      <c r="R301" s="1747"/>
      <c r="S301" s="98"/>
      <c r="T301" s="98"/>
      <c r="U301" s="98"/>
      <c r="V301" s="98"/>
      <c r="W301" s="334" t="str">
        <f t="shared" si="7"/>
        <v/>
      </c>
      <c r="X301" s="98"/>
      <c r="Y301" s="98"/>
      <c r="Z301" s="98"/>
      <c r="AA301" s="334" t="str">
        <f t="shared" si="8"/>
        <v/>
      </c>
      <c r="AB301" s="1678"/>
      <c r="AC301" s="1333"/>
      <c r="AD301" s="160"/>
      <c r="AE301" s="98"/>
      <c r="AF301" s="1862"/>
      <c r="AG301" s="1748"/>
      <c r="AH301" s="1764"/>
      <c r="AI301" s="1749"/>
      <c r="AJ301" s="388"/>
      <c r="AK301" s="1750"/>
      <c r="AL301" s="1751"/>
      <c r="AM301" s="1752"/>
      <c r="AN301" s="1752"/>
      <c r="AO301" s="1752"/>
      <c r="AP301" s="1753"/>
      <c r="AQ301" s="1333"/>
      <c r="AR301" s="98"/>
      <c r="AS301" s="244"/>
    </row>
    <row r="302" spans="1:45" ht="15" customHeight="1" x14ac:dyDescent="0.25">
      <c r="A302" s="1489"/>
      <c r="B302" s="1709"/>
      <c r="C302" s="1716"/>
      <c r="D302" s="1856"/>
      <c r="E302" s="1716"/>
      <c r="F302" s="1751"/>
      <c r="G302" s="1859"/>
      <c r="H302" s="1865"/>
      <c r="I302" s="1678"/>
      <c r="J302" s="1678"/>
      <c r="K302" s="1678"/>
      <c r="L302" s="1678"/>
      <c r="M302" s="1678"/>
      <c r="N302" s="1678"/>
      <c r="O302" s="1678"/>
      <c r="P302" s="1678"/>
      <c r="Q302" s="1774"/>
      <c r="R302" s="1747"/>
      <c r="S302" s="98"/>
      <c r="T302" s="98"/>
      <c r="U302" s="98"/>
      <c r="V302" s="98"/>
      <c r="W302" s="334" t="str">
        <f t="shared" si="7"/>
        <v/>
      </c>
      <c r="X302" s="98"/>
      <c r="Y302" s="98"/>
      <c r="Z302" s="98"/>
      <c r="AA302" s="334" t="str">
        <f t="shared" si="8"/>
        <v/>
      </c>
      <c r="AB302" s="1678"/>
      <c r="AC302" s="1333"/>
      <c r="AD302" s="160"/>
      <c r="AE302" s="98"/>
      <c r="AF302" s="1862"/>
      <c r="AG302" s="1748"/>
      <c r="AH302" s="1764"/>
      <c r="AI302" s="1749"/>
      <c r="AJ302" s="388"/>
      <c r="AK302" s="1750"/>
      <c r="AL302" s="1751"/>
      <c r="AM302" s="1752"/>
      <c r="AN302" s="1752"/>
      <c r="AO302" s="1752"/>
      <c r="AP302" s="1753"/>
      <c r="AQ302" s="1333"/>
      <c r="AR302" s="98"/>
      <c r="AS302" s="244"/>
    </row>
    <row r="303" spans="1:45" ht="15" customHeight="1" x14ac:dyDescent="0.25">
      <c r="A303" s="1489"/>
      <c r="B303" s="1709"/>
      <c r="C303" s="1716"/>
      <c r="D303" s="1856"/>
      <c r="E303" s="1716"/>
      <c r="F303" s="1751"/>
      <c r="G303" s="1859"/>
      <c r="H303" s="1865"/>
      <c r="I303" s="1678"/>
      <c r="J303" s="1678"/>
      <c r="K303" s="1678"/>
      <c r="L303" s="1678"/>
      <c r="M303" s="1678"/>
      <c r="N303" s="1678"/>
      <c r="O303" s="1678"/>
      <c r="P303" s="1678"/>
      <c r="Q303" s="1774"/>
      <c r="R303" s="1747"/>
      <c r="S303" s="98"/>
      <c r="T303" s="98"/>
      <c r="U303" s="98"/>
      <c r="V303" s="98"/>
      <c r="W303" s="334" t="str">
        <f t="shared" si="7"/>
        <v/>
      </c>
      <c r="X303" s="98"/>
      <c r="Y303" s="98"/>
      <c r="Z303" s="98"/>
      <c r="AA303" s="334" t="str">
        <f t="shared" si="8"/>
        <v/>
      </c>
      <c r="AB303" s="1678"/>
      <c r="AC303" s="1333"/>
      <c r="AD303" s="160"/>
      <c r="AE303" s="98"/>
      <c r="AF303" s="1862"/>
      <c r="AG303" s="1748"/>
      <c r="AH303" s="1764"/>
      <c r="AI303" s="1749"/>
      <c r="AJ303" s="388"/>
      <c r="AK303" s="1750"/>
      <c r="AL303" s="1751"/>
      <c r="AM303" s="1752"/>
      <c r="AN303" s="1752"/>
      <c r="AO303" s="1752"/>
      <c r="AP303" s="1753"/>
      <c r="AQ303" s="1333"/>
      <c r="AR303" s="98"/>
      <c r="AS303" s="244"/>
    </row>
    <row r="304" spans="1:45" ht="15" customHeight="1" x14ac:dyDescent="0.25">
      <c r="A304" s="1489"/>
      <c r="B304" s="1709"/>
      <c r="C304" s="1716"/>
      <c r="D304" s="1856"/>
      <c r="E304" s="1716"/>
      <c r="F304" s="1751"/>
      <c r="G304" s="1859"/>
      <c r="H304" s="1865"/>
      <c r="I304" s="1678"/>
      <c r="J304" s="1678"/>
      <c r="K304" s="1678"/>
      <c r="L304" s="1678"/>
      <c r="M304" s="1678"/>
      <c r="N304" s="1678"/>
      <c r="O304" s="1678"/>
      <c r="P304" s="1678"/>
      <c r="Q304" s="1774"/>
      <c r="R304" s="1747"/>
      <c r="S304" s="98"/>
      <c r="T304" s="98"/>
      <c r="U304" s="98"/>
      <c r="V304" s="98"/>
      <c r="W304" s="334" t="str">
        <f t="shared" si="7"/>
        <v/>
      </c>
      <c r="X304" s="98"/>
      <c r="Y304" s="98"/>
      <c r="Z304" s="98"/>
      <c r="AA304" s="334" t="str">
        <f t="shared" si="8"/>
        <v/>
      </c>
      <c r="AB304" s="1678"/>
      <c r="AC304" s="1333"/>
      <c r="AD304" s="160"/>
      <c r="AE304" s="98"/>
      <c r="AF304" s="1862"/>
      <c r="AG304" s="1748"/>
      <c r="AH304" s="1764"/>
      <c r="AI304" s="1749"/>
      <c r="AJ304" s="388"/>
      <c r="AK304" s="1750"/>
      <c r="AL304" s="1751"/>
      <c r="AM304" s="1752"/>
      <c r="AN304" s="1752"/>
      <c r="AO304" s="1752"/>
      <c r="AP304" s="1753"/>
      <c r="AQ304" s="1333"/>
      <c r="AR304" s="98"/>
      <c r="AS304" s="244"/>
    </row>
    <row r="305" spans="1:45" ht="15" customHeight="1" x14ac:dyDescent="0.25">
      <c r="A305" s="1489"/>
      <c r="B305" s="1709"/>
      <c r="C305" s="1716"/>
      <c r="D305" s="1856"/>
      <c r="E305" s="1716"/>
      <c r="F305" s="1751"/>
      <c r="G305" s="1859"/>
      <c r="H305" s="1865"/>
      <c r="I305" s="1678"/>
      <c r="J305" s="1678"/>
      <c r="K305" s="1678"/>
      <c r="L305" s="1678"/>
      <c r="M305" s="1678"/>
      <c r="N305" s="1678"/>
      <c r="O305" s="1678"/>
      <c r="P305" s="1678"/>
      <c r="Q305" s="1774"/>
      <c r="R305" s="1747"/>
      <c r="S305" s="98"/>
      <c r="T305" s="98"/>
      <c r="U305" s="98"/>
      <c r="V305" s="98"/>
      <c r="W305" s="334" t="str">
        <f t="shared" si="7"/>
        <v/>
      </c>
      <c r="X305" s="98"/>
      <c r="Y305" s="98"/>
      <c r="Z305" s="98"/>
      <c r="AA305" s="334" t="str">
        <f t="shared" si="8"/>
        <v/>
      </c>
      <c r="AB305" s="1678"/>
      <c r="AC305" s="1333"/>
      <c r="AD305" s="160"/>
      <c r="AE305" s="98"/>
      <c r="AF305" s="1862"/>
      <c r="AG305" s="1748"/>
      <c r="AH305" s="1764"/>
      <c r="AI305" s="1749"/>
      <c r="AJ305" s="388"/>
      <c r="AK305" s="1750"/>
      <c r="AL305" s="1751"/>
      <c r="AM305" s="1752"/>
      <c r="AN305" s="1752"/>
      <c r="AO305" s="1752"/>
      <c r="AP305" s="1753"/>
      <c r="AQ305" s="1333"/>
      <c r="AR305" s="98"/>
      <c r="AS305" s="244"/>
    </row>
    <row r="306" spans="1:45" ht="15" customHeight="1" x14ac:dyDescent="0.25">
      <c r="A306" s="1489"/>
      <c r="B306" s="1709"/>
      <c r="C306" s="1716"/>
      <c r="D306" s="1856"/>
      <c r="E306" s="1716"/>
      <c r="F306" s="1751"/>
      <c r="G306" s="1859"/>
      <c r="H306" s="1865"/>
      <c r="I306" s="1678"/>
      <c r="J306" s="1678"/>
      <c r="K306" s="1678"/>
      <c r="L306" s="1678"/>
      <c r="M306" s="1678"/>
      <c r="N306" s="1678"/>
      <c r="O306" s="1678"/>
      <c r="P306" s="1678"/>
      <c r="Q306" s="1774"/>
      <c r="R306" s="1747"/>
      <c r="S306" s="98"/>
      <c r="T306" s="98"/>
      <c r="U306" s="98"/>
      <c r="V306" s="98"/>
      <c r="W306" s="334" t="str">
        <f t="shared" si="7"/>
        <v/>
      </c>
      <c r="X306" s="98"/>
      <c r="Y306" s="98"/>
      <c r="Z306" s="98"/>
      <c r="AA306" s="334" t="str">
        <f t="shared" si="8"/>
        <v/>
      </c>
      <c r="AB306" s="1678"/>
      <c r="AC306" s="1333"/>
      <c r="AD306" s="160"/>
      <c r="AE306" s="98"/>
      <c r="AF306" s="1862"/>
      <c r="AG306" s="1748"/>
      <c r="AH306" s="1764"/>
      <c r="AI306" s="1749"/>
      <c r="AJ306" s="388"/>
      <c r="AK306" s="1750"/>
      <c r="AL306" s="1751"/>
      <c r="AM306" s="1752"/>
      <c r="AN306" s="1752"/>
      <c r="AO306" s="1752"/>
      <c r="AP306" s="1753"/>
      <c r="AQ306" s="1333"/>
      <c r="AR306" s="98"/>
      <c r="AS306" s="244"/>
    </row>
    <row r="307" spans="1:45" ht="15" customHeight="1" x14ac:dyDescent="0.25">
      <c r="A307" s="1489"/>
      <c r="B307" s="1709"/>
      <c r="C307" s="1716"/>
      <c r="D307" s="1856"/>
      <c r="E307" s="1716"/>
      <c r="F307" s="1751"/>
      <c r="G307" s="1859"/>
      <c r="H307" s="1865"/>
      <c r="I307" s="1678"/>
      <c r="J307" s="1678"/>
      <c r="K307" s="1678"/>
      <c r="L307" s="1678"/>
      <c r="M307" s="1678"/>
      <c r="N307" s="1678"/>
      <c r="O307" s="1678"/>
      <c r="P307" s="1678"/>
      <c r="Q307" s="1774"/>
      <c r="R307" s="1747"/>
      <c r="S307" s="98"/>
      <c r="T307" s="98"/>
      <c r="U307" s="98"/>
      <c r="V307" s="98"/>
      <c r="W307" s="334" t="str">
        <f t="shared" si="7"/>
        <v/>
      </c>
      <c r="X307" s="98"/>
      <c r="Y307" s="98"/>
      <c r="Z307" s="98"/>
      <c r="AA307" s="334" t="str">
        <f t="shared" si="8"/>
        <v/>
      </c>
      <c r="AB307" s="1678"/>
      <c r="AC307" s="1333"/>
      <c r="AD307" s="160"/>
      <c r="AE307" s="98"/>
      <c r="AF307" s="1862"/>
      <c r="AG307" s="1748"/>
      <c r="AH307" s="1764"/>
      <c r="AI307" s="1749"/>
      <c r="AJ307" s="388"/>
      <c r="AK307" s="1750"/>
      <c r="AL307" s="1751"/>
      <c r="AM307" s="1752"/>
      <c r="AN307" s="1752"/>
      <c r="AO307" s="1752"/>
      <c r="AP307" s="1753"/>
      <c r="AQ307" s="1333"/>
      <c r="AR307" s="98"/>
      <c r="AS307" s="244"/>
    </row>
    <row r="308" spans="1:45" ht="15" customHeight="1" x14ac:dyDescent="0.25">
      <c r="A308" s="1489"/>
      <c r="B308" s="1709"/>
      <c r="C308" s="1716"/>
      <c r="D308" s="1856"/>
      <c r="E308" s="1716"/>
      <c r="F308" s="1751"/>
      <c r="G308" s="1859"/>
      <c r="H308" s="1865"/>
      <c r="I308" s="1678"/>
      <c r="J308" s="1678"/>
      <c r="K308" s="1678"/>
      <c r="L308" s="1678"/>
      <c r="M308" s="1678"/>
      <c r="N308" s="1678"/>
      <c r="O308" s="1678"/>
      <c r="P308" s="1678"/>
      <c r="Q308" s="1774"/>
      <c r="R308" s="1747"/>
      <c r="S308" s="98"/>
      <c r="T308" s="98"/>
      <c r="U308" s="98"/>
      <c r="V308" s="98"/>
      <c r="W308" s="334" t="str">
        <f t="shared" si="7"/>
        <v/>
      </c>
      <c r="X308" s="98"/>
      <c r="Y308" s="98"/>
      <c r="Z308" s="98"/>
      <c r="AA308" s="334" t="str">
        <f t="shared" si="8"/>
        <v/>
      </c>
      <c r="AB308" s="1678"/>
      <c r="AC308" s="1333"/>
      <c r="AD308" s="160"/>
      <c r="AE308" s="98"/>
      <c r="AF308" s="1862"/>
      <c r="AG308" s="1748"/>
      <c r="AH308" s="1764"/>
      <c r="AI308" s="1749"/>
      <c r="AJ308" s="388"/>
      <c r="AK308" s="1750"/>
      <c r="AL308" s="1751"/>
      <c r="AM308" s="1752"/>
      <c r="AN308" s="1752"/>
      <c r="AO308" s="1752"/>
      <c r="AP308" s="1753"/>
      <c r="AQ308" s="1333"/>
      <c r="AR308" s="98"/>
      <c r="AS308" s="244"/>
    </row>
    <row r="309" spans="1:45" ht="15" customHeight="1" x14ac:dyDescent="0.25">
      <c r="A309" s="1489"/>
      <c r="B309" s="1709"/>
      <c r="C309" s="1716"/>
      <c r="D309" s="1856"/>
      <c r="E309" s="1716"/>
      <c r="F309" s="1751"/>
      <c r="G309" s="1859"/>
      <c r="H309" s="1865"/>
      <c r="I309" s="1678"/>
      <c r="J309" s="1678"/>
      <c r="K309" s="1678"/>
      <c r="L309" s="1678"/>
      <c r="M309" s="1678"/>
      <c r="N309" s="1678"/>
      <c r="O309" s="1678"/>
      <c r="P309" s="1678"/>
      <c r="Q309" s="1774"/>
      <c r="R309" s="1747"/>
      <c r="S309" s="98"/>
      <c r="T309" s="98"/>
      <c r="U309" s="98"/>
      <c r="V309" s="98"/>
      <c r="W309" s="334" t="str">
        <f t="shared" si="7"/>
        <v/>
      </c>
      <c r="X309" s="98"/>
      <c r="Y309" s="98"/>
      <c r="Z309" s="98"/>
      <c r="AA309" s="334" t="str">
        <f t="shared" si="8"/>
        <v/>
      </c>
      <c r="AB309" s="1678"/>
      <c r="AC309" s="1333"/>
      <c r="AD309" s="160"/>
      <c r="AE309" s="98"/>
      <c r="AF309" s="1862"/>
      <c r="AG309" s="1748"/>
      <c r="AH309" s="1764"/>
      <c r="AI309" s="1749"/>
      <c r="AJ309" s="388"/>
      <c r="AK309" s="1750"/>
      <c r="AL309" s="1751"/>
      <c r="AM309" s="1752"/>
      <c r="AN309" s="1752"/>
      <c r="AO309" s="1752"/>
      <c r="AP309" s="1753"/>
      <c r="AQ309" s="1333"/>
      <c r="AR309" s="98"/>
      <c r="AS309" s="244"/>
    </row>
    <row r="310" spans="1:45" ht="15" customHeight="1" x14ac:dyDescent="0.25">
      <c r="A310" s="1489"/>
      <c r="B310" s="1709"/>
      <c r="C310" s="1716"/>
      <c r="D310" s="1856"/>
      <c r="E310" s="1716"/>
      <c r="F310" s="1751"/>
      <c r="G310" s="1859"/>
      <c r="H310" s="1865"/>
      <c r="I310" s="1678"/>
      <c r="J310" s="1678"/>
      <c r="K310" s="1678"/>
      <c r="L310" s="1678"/>
      <c r="M310" s="1678"/>
      <c r="N310" s="1678"/>
      <c r="O310" s="1678"/>
      <c r="P310" s="1678"/>
      <c r="Q310" s="1774"/>
      <c r="R310" s="1747"/>
      <c r="S310" s="98"/>
      <c r="T310" s="98"/>
      <c r="U310" s="98"/>
      <c r="V310" s="98"/>
      <c r="W310" s="334" t="str">
        <f t="shared" si="7"/>
        <v/>
      </c>
      <c r="X310" s="98"/>
      <c r="Y310" s="98"/>
      <c r="Z310" s="98"/>
      <c r="AA310" s="334" t="str">
        <f t="shared" si="8"/>
        <v/>
      </c>
      <c r="AB310" s="1678"/>
      <c r="AC310" s="1333"/>
      <c r="AD310" s="160"/>
      <c r="AE310" s="98"/>
      <c r="AF310" s="1862"/>
      <c r="AG310" s="1748"/>
      <c r="AH310" s="1764"/>
      <c r="AI310" s="1749"/>
      <c r="AJ310" s="388"/>
      <c r="AK310" s="1750"/>
      <c r="AL310" s="1751"/>
      <c r="AM310" s="1752"/>
      <c r="AN310" s="1752"/>
      <c r="AO310" s="1752"/>
      <c r="AP310" s="1753"/>
      <c r="AQ310" s="1333"/>
      <c r="AR310" s="98"/>
      <c r="AS310" s="244"/>
    </row>
    <row r="311" spans="1:45" ht="15" customHeight="1" x14ac:dyDescent="0.25">
      <c r="A311" s="1489"/>
      <c r="B311" s="1709"/>
      <c r="C311" s="1716"/>
      <c r="D311" s="1856"/>
      <c r="E311" s="1716"/>
      <c r="F311" s="1751"/>
      <c r="G311" s="1859"/>
      <c r="H311" s="1865"/>
      <c r="I311" s="1678"/>
      <c r="J311" s="1678"/>
      <c r="K311" s="1678"/>
      <c r="L311" s="1678"/>
      <c r="M311" s="1678"/>
      <c r="N311" s="1678"/>
      <c r="O311" s="1678"/>
      <c r="P311" s="1678"/>
      <c r="Q311" s="1774"/>
      <c r="R311" s="1747"/>
      <c r="S311" s="98"/>
      <c r="T311" s="98"/>
      <c r="U311" s="98"/>
      <c r="V311" s="98"/>
      <c r="W311" s="334" t="str">
        <f t="shared" si="7"/>
        <v/>
      </c>
      <c r="X311" s="98"/>
      <c r="Y311" s="98"/>
      <c r="Z311" s="98"/>
      <c r="AA311" s="334" t="str">
        <f t="shared" si="8"/>
        <v/>
      </c>
      <c r="AB311" s="1678"/>
      <c r="AC311" s="1333"/>
      <c r="AD311" s="160"/>
      <c r="AE311" s="98"/>
      <c r="AF311" s="1862"/>
      <c r="AG311" s="1748"/>
      <c r="AH311" s="1764"/>
      <c r="AI311" s="1749"/>
      <c r="AJ311" s="388"/>
      <c r="AK311" s="1750"/>
      <c r="AL311" s="1751"/>
      <c r="AM311" s="1752"/>
      <c r="AN311" s="1752"/>
      <c r="AO311" s="1752"/>
      <c r="AP311" s="1753"/>
      <c r="AQ311" s="1333"/>
      <c r="AR311" s="98"/>
      <c r="AS311" s="244"/>
    </row>
    <row r="312" spans="1:45" ht="15" customHeight="1" x14ac:dyDescent="0.25">
      <c r="A312" s="1489"/>
      <c r="B312" s="1709"/>
      <c r="C312" s="1716"/>
      <c r="D312" s="1856"/>
      <c r="E312" s="1716"/>
      <c r="F312" s="1751"/>
      <c r="G312" s="1859"/>
      <c r="H312" s="1865"/>
      <c r="I312" s="1678"/>
      <c r="J312" s="1678"/>
      <c r="K312" s="1678"/>
      <c r="L312" s="1678"/>
      <c r="M312" s="1678"/>
      <c r="N312" s="1678"/>
      <c r="O312" s="1678"/>
      <c r="P312" s="1678"/>
      <c r="Q312" s="1774"/>
      <c r="R312" s="1747"/>
      <c r="S312" s="98"/>
      <c r="T312" s="98"/>
      <c r="U312" s="98"/>
      <c r="V312" s="98"/>
      <c r="W312" s="334" t="str">
        <f t="shared" si="7"/>
        <v/>
      </c>
      <c r="X312" s="98"/>
      <c r="Y312" s="98"/>
      <c r="Z312" s="98"/>
      <c r="AA312" s="334" t="str">
        <f t="shared" si="8"/>
        <v/>
      </c>
      <c r="AB312" s="1678"/>
      <c r="AC312" s="1333"/>
      <c r="AD312" s="160"/>
      <c r="AE312" s="98"/>
      <c r="AF312" s="1862"/>
      <c r="AG312" s="1748"/>
      <c r="AH312" s="1764"/>
      <c r="AI312" s="1749"/>
      <c r="AJ312" s="388"/>
      <c r="AK312" s="1750"/>
      <c r="AL312" s="1751"/>
      <c r="AM312" s="1752"/>
      <c r="AN312" s="1752"/>
      <c r="AO312" s="1752"/>
      <c r="AP312" s="1753"/>
      <c r="AQ312" s="1333"/>
      <c r="AR312" s="98"/>
      <c r="AS312" s="244"/>
    </row>
    <row r="313" spans="1:45" ht="15" customHeight="1" x14ac:dyDescent="0.25">
      <c r="A313" s="1489"/>
      <c r="B313" s="1709"/>
      <c r="C313" s="1716"/>
      <c r="D313" s="1856"/>
      <c r="E313" s="1716"/>
      <c r="F313" s="1751"/>
      <c r="G313" s="1859"/>
      <c r="H313" s="1865"/>
      <c r="I313" s="1678"/>
      <c r="J313" s="1678"/>
      <c r="K313" s="1678"/>
      <c r="L313" s="1678"/>
      <c r="M313" s="1678"/>
      <c r="N313" s="1678"/>
      <c r="O313" s="1678"/>
      <c r="P313" s="1678"/>
      <c r="Q313" s="1774"/>
      <c r="R313" s="1747"/>
      <c r="S313" s="98"/>
      <c r="T313" s="98"/>
      <c r="U313" s="98"/>
      <c r="V313" s="98"/>
      <c r="W313" s="334" t="str">
        <f t="shared" si="7"/>
        <v/>
      </c>
      <c r="X313" s="98"/>
      <c r="Y313" s="98"/>
      <c r="Z313" s="98"/>
      <c r="AA313" s="334" t="str">
        <f t="shared" si="8"/>
        <v/>
      </c>
      <c r="AB313" s="1678"/>
      <c r="AC313" s="1333"/>
      <c r="AD313" s="160"/>
      <c r="AE313" s="98"/>
      <c r="AF313" s="1862"/>
      <c r="AG313" s="1748"/>
      <c r="AH313" s="1764"/>
      <c r="AI313" s="1749"/>
      <c r="AJ313" s="388"/>
      <c r="AK313" s="1750"/>
      <c r="AL313" s="1751"/>
      <c r="AM313" s="1752"/>
      <c r="AN313" s="1752"/>
      <c r="AO313" s="1752"/>
      <c r="AP313" s="1753"/>
      <c r="AQ313" s="1333"/>
      <c r="AR313" s="98"/>
      <c r="AS313" s="244"/>
    </row>
    <row r="314" spans="1:45" ht="15" customHeight="1" x14ac:dyDescent="0.25">
      <c r="A314" s="1489"/>
      <c r="B314" s="1709"/>
      <c r="C314" s="1716"/>
      <c r="D314" s="1856"/>
      <c r="E314" s="1716"/>
      <c r="F314" s="1751"/>
      <c r="G314" s="1859"/>
      <c r="H314" s="1865"/>
      <c r="I314" s="1678"/>
      <c r="J314" s="1678"/>
      <c r="K314" s="1678"/>
      <c r="L314" s="1678"/>
      <c r="M314" s="1678"/>
      <c r="N314" s="1678"/>
      <c r="O314" s="1678"/>
      <c r="P314" s="1678"/>
      <c r="Q314" s="1774"/>
      <c r="R314" s="1747"/>
      <c r="S314" s="98"/>
      <c r="T314" s="98"/>
      <c r="U314" s="98"/>
      <c r="V314" s="98"/>
      <c r="W314" s="334" t="str">
        <f t="shared" si="7"/>
        <v/>
      </c>
      <c r="X314" s="98"/>
      <c r="Y314" s="98"/>
      <c r="Z314" s="98"/>
      <c r="AA314" s="334" t="str">
        <f t="shared" si="8"/>
        <v/>
      </c>
      <c r="AB314" s="1678"/>
      <c r="AC314" s="1333"/>
      <c r="AD314" s="160"/>
      <c r="AE314" s="98"/>
      <c r="AF314" s="1862"/>
      <c r="AG314" s="1748"/>
      <c r="AH314" s="1764"/>
      <c r="AI314" s="1749"/>
      <c r="AJ314" s="388"/>
      <c r="AK314" s="1750"/>
      <c r="AL314" s="1751"/>
      <c r="AM314" s="1752"/>
      <c r="AN314" s="1752"/>
      <c r="AO314" s="1752"/>
      <c r="AP314" s="1753"/>
      <c r="AQ314" s="1333"/>
      <c r="AR314" s="98"/>
      <c r="AS314" s="244"/>
    </row>
    <row r="315" spans="1:45" ht="15" customHeight="1" x14ac:dyDescent="0.25">
      <c r="A315" s="1489"/>
      <c r="B315" s="1709"/>
      <c r="C315" s="1716"/>
      <c r="D315" s="1856"/>
      <c r="E315" s="1716"/>
      <c r="F315" s="1751"/>
      <c r="G315" s="1859"/>
      <c r="H315" s="1865"/>
      <c r="I315" s="1678"/>
      <c r="J315" s="1678"/>
      <c r="K315" s="1678"/>
      <c r="L315" s="1678"/>
      <c r="M315" s="1678"/>
      <c r="N315" s="1678"/>
      <c r="O315" s="1678"/>
      <c r="P315" s="1678"/>
      <c r="Q315" s="1774"/>
      <c r="R315" s="1747"/>
      <c r="S315" s="98"/>
      <c r="T315" s="98"/>
      <c r="U315" s="98"/>
      <c r="V315" s="98"/>
      <c r="W315" s="334" t="str">
        <f t="shared" si="7"/>
        <v/>
      </c>
      <c r="X315" s="98"/>
      <c r="Y315" s="98"/>
      <c r="Z315" s="98"/>
      <c r="AA315" s="334" t="str">
        <f t="shared" si="8"/>
        <v/>
      </c>
      <c r="AB315" s="1678"/>
      <c r="AC315" s="1333"/>
      <c r="AD315" s="160"/>
      <c r="AE315" s="98"/>
      <c r="AF315" s="1862"/>
      <c r="AG315" s="1748"/>
      <c r="AH315" s="1764"/>
      <c r="AI315" s="1749"/>
      <c r="AJ315" s="388"/>
      <c r="AK315" s="1750"/>
      <c r="AL315" s="1751"/>
      <c r="AM315" s="1752"/>
      <c r="AN315" s="1752"/>
      <c r="AO315" s="1752"/>
      <c r="AP315" s="1753"/>
      <c r="AQ315" s="1333"/>
      <c r="AR315" s="98"/>
      <c r="AS315" s="244"/>
    </row>
    <row r="316" spans="1:45" ht="15" customHeight="1" x14ac:dyDescent="0.25">
      <c r="A316" s="1489"/>
      <c r="B316" s="1709"/>
      <c r="C316" s="1716"/>
      <c r="D316" s="1856"/>
      <c r="E316" s="1716"/>
      <c r="F316" s="1751"/>
      <c r="G316" s="1859"/>
      <c r="H316" s="1865"/>
      <c r="I316" s="1678"/>
      <c r="J316" s="1678"/>
      <c r="K316" s="1678"/>
      <c r="L316" s="1678"/>
      <c r="M316" s="1678"/>
      <c r="N316" s="1678"/>
      <c r="O316" s="1678"/>
      <c r="P316" s="1678"/>
      <c r="Q316" s="1774"/>
      <c r="R316" s="1747"/>
      <c r="S316" s="98"/>
      <c r="T316" s="98"/>
      <c r="U316" s="98"/>
      <c r="V316" s="98"/>
      <c r="W316" s="334" t="str">
        <f t="shared" si="7"/>
        <v/>
      </c>
      <c r="X316" s="98"/>
      <c r="Y316" s="98"/>
      <c r="Z316" s="98"/>
      <c r="AA316" s="334" t="str">
        <f t="shared" si="8"/>
        <v/>
      </c>
      <c r="AB316" s="1678"/>
      <c r="AC316" s="1333"/>
      <c r="AD316" s="160"/>
      <c r="AE316" s="98"/>
      <c r="AF316" s="1862"/>
      <c r="AG316" s="1748"/>
      <c r="AH316" s="1764"/>
      <c r="AI316" s="1749"/>
      <c r="AJ316" s="388"/>
      <c r="AK316" s="1750"/>
      <c r="AL316" s="1751"/>
      <c r="AM316" s="1752"/>
      <c r="AN316" s="1752"/>
      <c r="AO316" s="1752"/>
      <c r="AP316" s="1753"/>
      <c r="AQ316" s="1333"/>
      <c r="AR316" s="98"/>
      <c r="AS316" s="244"/>
    </row>
    <row r="317" spans="1:45" ht="15" customHeight="1" x14ac:dyDescent="0.25">
      <c r="A317" s="1489"/>
      <c r="B317" s="1709"/>
      <c r="C317" s="1716"/>
      <c r="D317" s="1856"/>
      <c r="E317" s="1716"/>
      <c r="F317" s="1751"/>
      <c r="G317" s="1859"/>
      <c r="H317" s="1865"/>
      <c r="I317" s="1678"/>
      <c r="J317" s="1678"/>
      <c r="K317" s="1678"/>
      <c r="L317" s="1678"/>
      <c r="M317" s="1678"/>
      <c r="N317" s="1678"/>
      <c r="O317" s="1678"/>
      <c r="P317" s="1678"/>
      <c r="Q317" s="1774"/>
      <c r="R317" s="1747"/>
      <c r="S317" s="98"/>
      <c r="T317" s="98"/>
      <c r="U317" s="98"/>
      <c r="V317" s="98"/>
      <c r="W317" s="334" t="str">
        <f t="shared" si="7"/>
        <v/>
      </c>
      <c r="X317" s="98"/>
      <c r="Y317" s="98"/>
      <c r="Z317" s="98"/>
      <c r="AA317" s="334" t="str">
        <f t="shared" si="8"/>
        <v/>
      </c>
      <c r="AB317" s="1678"/>
      <c r="AC317" s="1333"/>
      <c r="AD317" s="160"/>
      <c r="AE317" s="98"/>
      <c r="AF317" s="1862"/>
      <c r="AG317" s="1748"/>
      <c r="AH317" s="1764"/>
      <c r="AI317" s="1749"/>
      <c r="AJ317" s="388"/>
      <c r="AK317" s="1750"/>
      <c r="AL317" s="1751"/>
      <c r="AM317" s="1752"/>
      <c r="AN317" s="1752"/>
      <c r="AO317" s="1752"/>
      <c r="AP317" s="1753"/>
      <c r="AQ317" s="1333"/>
      <c r="AR317" s="98"/>
      <c r="AS317" s="244"/>
    </row>
    <row r="318" spans="1:45" ht="15" customHeight="1" x14ac:dyDescent="0.25">
      <c r="A318" s="1489"/>
      <c r="B318" s="1709"/>
      <c r="C318" s="1716"/>
      <c r="D318" s="1856"/>
      <c r="E318" s="1716"/>
      <c r="F318" s="1751"/>
      <c r="G318" s="1859"/>
      <c r="H318" s="1865"/>
      <c r="I318" s="1678"/>
      <c r="J318" s="1678"/>
      <c r="K318" s="1678"/>
      <c r="L318" s="1678"/>
      <c r="M318" s="1678"/>
      <c r="N318" s="1678"/>
      <c r="O318" s="1678"/>
      <c r="P318" s="1678"/>
      <c r="Q318" s="1774"/>
      <c r="R318" s="1747"/>
      <c r="S318" s="98"/>
      <c r="T318" s="98"/>
      <c r="U318" s="98"/>
      <c r="V318" s="98"/>
      <c r="W318" s="334" t="str">
        <f t="shared" si="7"/>
        <v/>
      </c>
      <c r="X318" s="98"/>
      <c r="Y318" s="98"/>
      <c r="Z318" s="98"/>
      <c r="AA318" s="334" t="str">
        <f t="shared" si="8"/>
        <v/>
      </c>
      <c r="AB318" s="1678"/>
      <c r="AC318" s="1333"/>
      <c r="AD318" s="160"/>
      <c r="AE318" s="98"/>
      <c r="AF318" s="1862"/>
      <c r="AG318" s="1748"/>
      <c r="AH318" s="1764"/>
      <c r="AI318" s="1749"/>
      <c r="AJ318" s="388"/>
      <c r="AK318" s="1750"/>
      <c r="AL318" s="1751"/>
      <c r="AM318" s="1752"/>
      <c r="AN318" s="1752"/>
      <c r="AO318" s="1752"/>
      <c r="AP318" s="1753"/>
      <c r="AQ318" s="1333"/>
      <c r="AR318" s="98"/>
      <c r="AS318" s="244"/>
    </row>
    <row r="319" spans="1:45" ht="15" customHeight="1" x14ac:dyDescent="0.25">
      <c r="A319" s="1489"/>
      <c r="B319" s="1709"/>
      <c r="C319" s="1716"/>
      <c r="D319" s="1856"/>
      <c r="E319" s="1716"/>
      <c r="F319" s="1751"/>
      <c r="G319" s="1859"/>
      <c r="H319" s="1865"/>
      <c r="I319" s="1678"/>
      <c r="J319" s="1678"/>
      <c r="K319" s="1678"/>
      <c r="L319" s="1678"/>
      <c r="M319" s="1678"/>
      <c r="N319" s="1678"/>
      <c r="O319" s="1678"/>
      <c r="P319" s="1678"/>
      <c r="Q319" s="1774"/>
      <c r="R319" s="1747"/>
      <c r="S319" s="98"/>
      <c r="T319" s="98"/>
      <c r="U319" s="98"/>
      <c r="V319" s="98"/>
      <c r="W319" s="334" t="str">
        <f t="shared" si="7"/>
        <v/>
      </c>
      <c r="X319" s="98"/>
      <c r="Y319" s="98"/>
      <c r="Z319" s="98"/>
      <c r="AA319" s="334" t="str">
        <f t="shared" si="8"/>
        <v/>
      </c>
      <c r="AB319" s="1678"/>
      <c r="AC319" s="1333"/>
      <c r="AD319" s="160"/>
      <c r="AE319" s="98"/>
      <c r="AF319" s="1862"/>
      <c r="AG319" s="1748"/>
      <c r="AH319" s="1764"/>
      <c r="AI319" s="1749"/>
      <c r="AJ319" s="388"/>
      <c r="AK319" s="1750"/>
      <c r="AL319" s="1751"/>
      <c r="AM319" s="1752"/>
      <c r="AN319" s="1752"/>
      <c r="AO319" s="1752"/>
      <c r="AP319" s="1753"/>
      <c r="AQ319" s="1333"/>
      <c r="AR319" s="98"/>
      <c r="AS319" s="244"/>
    </row>
    <row r="320" spans="1:45" ht="15" customHeight="1" x14ac:dyDescent="0.25">
      <c r="A320" s="1489"/>
      <c r="B320" s="1709"/>
      <c r="C320" s="1716"/>
      <c r="D320" s="1856"/>
      <c r="E320" s="1716"/>
      <c r="F320" s="1751"/>
      <c r="G320" s="1859"/>
      <c r="H320" s="1865"/>
      <c r="I320" s="1678"/>
      <c r="J320" s="1678"/>
      <c r="K320" s="1678"/>
      <c r="L320" s="1678"/>
      <c r="M320" s="1678"/>
      <c r="N320" s="1678"/>
      <c r="O320" s="1678"/>
      <c r="P320" s="1678"/>
      <c r="Q320" s="1774"/>
      <c r="R320" s="1747"/>
      <c r="S320" s="98"/>
      <c r="T320" s="98"/>
      <c r="U320" s="98"/>
      <c r="V320" s="98"/>
      <c r="W320" s="334" t="str">
        <f t="shared" si="7"/>
        <v/>
      </c>
      <c r="X320" s="98"/>
      <c r="Y320" s="98"/>
      <c r="Z320" s="98"/>
      <c r="AA320" s="334" t="str">
        <f t="shared" si="8"/>
        <v/>
      </c>
      <c r="AB320" s="1678"/>
      <c r="AC320" s="1333"/>
      <c r="AD320" s="160"/>
      <c r="AE320" s="98"/>
      <c r="AF320" s="1862"/>
      <c r="AG320" s="1748"/>
      <c r="AH320" s="1764"/>
      <c r="AI320" s="1749"/>
      <c r="AJ320" s="388"/>
      <c r="AK320" s="1750"/>
      <c r="AL320" s="1751"/>
      <c r="AM320" s="1752"/>
      <c r="AN320" s="1752"/>
      <c r="AO320" s="1752"/>
      <c r="AP320" s="1753"/>
      <c r="AQ320" s="1333"/>
      <c r="AR320" s="98"/>
      <c r="AS320" s="244"/>
    </row>
    <row r="321" spans="1:45" ht="15" customHeight="1" x14ac:dyDescent="0.25">
      <c r="A321" s="1489"/>
      <c r="B321" s="1709"/>
      <c r="C321" s="1716"/>
      <c r="D321" s="1856"/>
      <c r="E321" s="1716"/>
      <c r="F321" s="1751"/>
      <c r="G321" s="1859"/>
      <c r="H321" s="1865"/>
      <c r="I321" s="1678"/>
      <c r="J321" s="1678"/>
      <c r="K321" s="1678"/>
      <c r="L321" s="1678"/>
      <c r="M321" s="1678"/>
      <c r="N321" s="1678"/>
      <c r="O321" s="1678"/>
      <c r="P321" s="1678"/>
      <c r="Q321" s="1774"/>
      <c r="R321" s="1747"/>
      <c r="S321" s="98"/>
      <c r="T321" s="98"/>
      <c r="U321" s="98"/>
      <c r="V321" s="98"/>
      <c r="W321" s="334" t="str">
        <f t="shared" si="7"/>
        <v/>
      </c>
      <c r="X321" s="98"/>
      <c r="Y321" s="98"/>
      <c r="Z321" s="98"/>
      <c r="AA321" s="334" t="str">
        <f t="shared" si="8"/>
        <v/>
      </c>
      <c r="AB321" s="1678"/>
      <c r="AC321" s="1333"/>
      <c r="AD321" s="160"/>
      <c r="AE321" s="98"/>
      <c r="AF321" s="1862"/>
      <c r="AG321" s="1748"/>
      <c r="AH321" s="1764"/>
      <c r="AI321" s="1749"/>
      <c r="AJ321" s="388"/>
      <c r="AK321" s="1750"/>
      <c r="AL321" s="1751"/>
      <c r="AM321" s="1752"/>
      <c r="AN321" s="1752"/>
      <c r="AO321" s="1752"/>
      <c r="AP321" s="1753"/>
      <c r="AQ321" s="1333"/>
      <c r="AR321" s="98"/>
      <c r="AS321" s="244"/>
    </row>
    <row r="322" spans="1:45" ht="15" customHeight="1" x14ac:dyDescent="0.25">
      <c r="A322" s="1489"/>
      <c r="B322" s="1709"/>
      <c r="C322" s="1716"/>
      <c r="D322" s="1856"/>
      <c r="E322" s="1716"/>
      <c r="F322" s="1751"/>
      <c r="G322" s="1859"/>
      <c r="H322" s="1865"/>
      <c r="I322" s="1678"/>
      <c r="J322" s="1678"/>
      <c r="K322" s="1678"/>
      <c r="L322" s="1678"/>
      <c r="M322" s="1678"/>
      <c r="N322" s="1678"/>
      <c r="O322" s="1678"/>
      <c r="P322" s="1678"/>
      <c r="Q322" s="1774"/>
      <c r="R322" s="1747"/>
      <c r="S322" s="98"/>
      <c r="T322" s="98"/>
      <c r="U322" s="98"/>
      <c r="V322" s="98"/>
      <c r="W322" s="334" t="str">
        <f t="shared" si="7"/>
        <v/>
      </c>
      <c r="X322" s="98"/>
      <c r="Y322" s="98"/>
      <c r="Z322" s="98"/>
      <c r="AA322" s="334" t="str">
        <f t="shared" si="8"/>
        <v/>
      </c>
      <c r="AB322" s="1678"/>
      <c r="AC322" s="1333"/>
      <c r="AD322" s="160"/>
      <c r="AE322" s="98"/>
      <c r="AF322" s="1862"/>
      <c r="AG322" s="1748"/>
      <c r="AH322" s="1764"/>
      <c r="AI322" s="1749"/>
      <c r="AJ322" s="388"/>
      <c r="AK322" s="1750"/>
      <c r="AL322" s="1751"/>
      <c r="AM322" s="1752"/>
      <c r="AN322" s="1752"/>
      <c r="AO322" s="1752"/>
      <c r="AP322" s="1753"/>
      <c r="AQ322" s="1333"/>
      <c r="AR322" s="98"/>
      <c r="AS322" s="244"/>
    </row>
    <row r="323" spans="1:45" ht="15" customHeight="1" x14ac:dyDescent="0.25">
      <c r="A323" s="1489"/>
      <c r="B323" s="1709"/>
      <c r="C323" s="1716"/>
      <c r="D323" s="1856"/>
      <c r="E323" s="1716"/>
      <c r="F323" s="1751"/>
      <c r="G323" s="1859"/>
      <c r="H323" s="1865"/>
      <c r="I323" s="1678"/>
      <c r="J323" s="1678"/>
      <c r="K323" s="1678"/>
      <c r="L323" s="1678"/>
      <c r="M323" s="1678"/>
      <c r="N323" s="1678"/>
      <c r="O323" s="1678"/>
      <c r="P323" s="1678"/>
      <c r="Q323" s="1774"/>
      <c r="R323" s="1747"/>
      <c r="S323" s="98"/>
      <c r="T323" s="98"/>
      <c r="U323" s="98"/>
      <c r="V323" s="98"/>
      <c r="W323" s="334" t="str">
        <f t="shared" si="7"/>
        <v/>
      </c>
      <c r="X323" s="98"/>
      <c r="Y323" s="98"/>
      <c r="Z323" s="98"/>
      <c r="AA323" s="334" t="str">
        <f t="shared" si="8"/>
        <v/>
      </c>
      <c r="AB323" s="1678"/>
      <c r="AC323" s="1333"/>
      <c r="AD323" s="160"/>
      <c r="AE323" s="98"/>
      <c r="AF323" s="1862"/>
      <c r="AG323" s="1748"/>
      <c r="AH323" s="1764"/>
      <c r="AI323" s="1749"/>
      <c r="AJ323" s="388"/>
      <c r="AK323" s="1750"/>
      <c r="AL323" s="1751"/>
      <c r="AM323" s="1752"/>
      <c r="AN323" s="1752"/>
      <c r="AO323" s="1752"/>
      <c r="AP323" s="1753"/>
      <c r="AQ323" s="1333"/>
      <c r="AR323" s="98"/>
      <c r="AS323" s="244"/>
    </row>
    <row r="324" spans="1:45" ht="15" customHeight="1" x14ac:dyDescent="0.25">
      <c r="A324" s="1489"/>
      <c r="B324" s="1709"/>
      <c r="C324" s="1716"/>
      <c r="D324" s="1856"/>
      <c r="E324" s="1716"/>
      <c r="F324" s="1751"/>
      <c r="G324" s="1859"/>
      <c r="H324" s="1865"/>
      <c r="I324" s="1678"/>
      <c r="J324" s="1678"/>
      <c r="K324" s="1678"/>
      <c r="L324" s="1678"/>
      <c r="M324" s="1678"/>
      <c r="N324" s="1678"/>
      <c r="O324" s="1678"/>
      <c r="P324" s="1678"/>
      <c r="Q324" s="1774"/>
      <c r="R324" s="1747"/>
      <c r="S324" s="98"/>
      <c r="T324" s="98"/>
      <c r="U324" s="98"/>
      <c r="V324" s="98"/>
      <c r="W324" s="334" t="str">
        <f t="shared" si="7"/>
        <v/>
      </c>
      <c r="X324" s="98"/>
      <c r="Y324" s="98"/>
      <c r="Z324" s="98"/>
      <c r="AA324" s="334" t="str">
        <f t="shared" si="8"/>
        <v/>
      </c>
      <c r="AB324" s="1678"/>
      <c r="AC324" s="1333"/>
      <c r="AD324" s="160"/>
      <c r="AE324" s="98"/>
      <c r="AF324" s="1862"/>
      <c r="AG324" s="1748"/>
      <c r="AH324" s="1764"/>
      <c r="AI324" s="1749"/>
      <c r="AJ324" s="388"/>
      <c r="AK324" s="1750"/>
      <c r="AL324" s="1751"/>
      <c r="AM324" s="1752"/>
      <c r="AN324" s="1752"/>
      <c r="AO324" s="1752"/>
      <c r="AP324" s="1753"/>
      <c r="AQ324" s="1333"/>
      <c r="AR324" s="98"/>
      <c r="AS324" s="244"/>
    </row>
    <row r="325" spans="1:45" ht="15" customHeight="1" x14ac:dyDescent="0.25">
      <c r="A325" s="1489"/>
      <c r="B325" s="1709"/>
      <c r="C325" s="1716"/>
      <c r="D325" s="1856"/>
      <c r="E325" s="1716"/>
      <c r="F325" s="1751"/>
      <c r="G325" s="1859"/>
      <c r="H325" s="1865"/>
      <c r="I325" s="1678"/>
      <c r="J325" s="1678"/>
      <c r="K325" s="1678"/>
      <c r="L325" s="1678"/>
      <c r="M325" s="1678"/>
      <c r="N325" s="1678"/>
      <c r="O325" s="1678"/>
      <c r="P325" s="1678"/>
      <c r="Q325" s="1774"/>
      <c r="R325" s="1747"/>
      <c r="S325" s="98"/>
      <c r="T325" s="98"/>
      <c r="U325" s="98"/>
      <c r="V325" s="98"/>
      <c r="W325" s="334" t="str">
        <f t="shared" si="7"/>
        <v/>
      </c>
      <c r="X325" s="98"/>
      <c r="Y325" s="98"/>
      <c r="Z325" s="98"/>
      <c r="AA325" s="334" t="str">
        <f t="shared" si="8"/>
        <v/>
      </c>
      <c r="AB325" s="1678"/>
      <c r="AC325" s="1333"/>
      <c r="AD325" s="160"/>
      <c r="AE325" s="98"/>
      <c r="AF325" s="1862"/>
      <c r="AG325" s="1748"/>
      <c r="AH325" s="1764"/>
      <c r="AI325" s="1749"/>
      <c r="AJ325" s="388"/>
      <c r="AK325" s="1750"/>
      <c r="AL325" s="1751"/>
      <c r="AM325" s="1752"/>
      <c r="AN325" s="1752"/>
      <c r="AO325" s="1752"/>
      <c r="AP325" s="1753"/>
      <c r="AQ325" s="1333"/>
      <c r="AR325" s="98"/>
      <c r="AS325" s="244"/>
    </row>
    <row r="326" spans="1:45" ht="15" customHeight="1" x14ac:dyDescent="0.25">
      <c r="A326" s="1489"/>
      <c r="B326" s="1709"/>
      <c r="C326" s="1716"/>
      <c r="D326" s="1856"/>
      <c r="E326" s="1716"/>
      <c r="F326" s="1751"/>
      <c r="G326" s="1859"/>
      <c r="H326" s="1865"/>
      <c r="I326" s="1678"/>
      <c r="J326" s="1678"/>
      <c r="K326" s="1678"/>
      <c r="L326" s="1678"/>
      <c r="M326" s="1678"/>
      <c r="N326" s="1678"/>
      <c r="O326" s="1678"/>
      <c r="P326" s="1678"/>
      <c r="Q326" s="1774"/>
      <c r="R326" s="1747"/>
      <c r="S326" s="98"/>
      <c r="T326" s="98"/>
      <c r="U326" s="98"/>
      <c r="V326" s="98"/>
      <c r="W326" s="334" t="str">
        <f t="shared" si="7"/>
        <v/>
      </c>
      <c r="X326" s="98"/>
      <c r="Y326" s="98"/>
      <c r="Z326" s="98"/>
      <c r="AA326" s="334" t="str">
        <f t="shared" si="8"/>
        <v/>
      </c>
      <c r="AB326" s="1678"/>
      <c r="AC326" s="1333"/>
      <c r="AD326" s="160"/>
      <c r="AE326" s="98"/>
      <c r="AF326" s="1862"/>
      <c r="AG326" s="1748"/>
      <c r="AH326" s="1764"/>
      <c r="AI326" s="1749"/>
      <c r="AJ326" s="388"/>
      <c r="AK326" s="1750"/>
      <c r="AL326" s="1751"/>
      <c r="AM326" s="1752"/>
      <c r="AN326" s="1752"/>
      <c r="AO326" s="1752"/>
      <c r="AP326" s="1753"/>
      <c r="AQ326" s="1333"/>
      <c r="AR326" s="98"/>
      <c r="AS326" s="244"/>
    </row>
    <row r="327" spans="1:45" ht="15" customHeight="1" x14ac:dyDescent="0.25">
      <c r="A327" s="1489"/>
      <c r="B327" s="1709"/>
      <c r="C327" s="1716"/>
      <c r="D327" s="1856"/>
      <c r="E327" s="1716"/>
      <c r="F327" s="1751"/>
      <c r="G327" s="1859"/>
      <c r="H327" s="1865"/>
      <c r="I327" s="1678"/>
      <c r="J327" s="1678"/>
      <c r="K327" s="1678"/>
      <c r="L327" s="1678"/>
      <c r="M327" s="1678"/>
      <c r="N327" s="1678"/>
      <c r="O327" s="1678"/>
      <c r="P327" s="1678"/>
      <c r="Q327" s="1774"/>
      <c r="R327" s="1747"/>
      <c r="S327" s="98"/>
      <c r="T327" s="98"/>
      <c r="U327" s="98"/>
      <c r="V327" s="98"/>
      <c r="W327" s="334" t="str">
        <f t="shared" si="7"/>
        <v/>
      </c>
      <c r="X327" s="98"/>
      <c r="Y327" s="98"/>
      <c r="Z327" s="98"/>
      <c r="AA327" s="334" t="str">
        <f t="shared" si="8"/>
        <v/>
      </c>
      <c r="AB327" s="1678"/>
      <c r="AC327" s="1333"/>
      <c r="AD327" s="160"/>
      <c r="AE327" s="98"/>
      <c r="AF327" s="1862"/>
      <c r="AG327" s="1748"/>
      <c r="AH327" s="1764"/>
      <c r="AI327" s="1749"/>
      <c r="AJ327" s="388"/>
      <c r="AK327" s="1750"/>
      <c r="AL327" s="1751"/>
      <c r="AM327" s="1752"/>
      <c r="AN327" s="1752"/>
      <c r="AO327" s="1752"/>
      <c r="AP327" s="1753"/>
      <c r="AQ327" s="1333"/>
      <c r="AR327" s="98"/>
      <c r="AS327" s="244"/>
    </row>
    <row r="328" spans="1:45" ht="15" customHeight="1" x14ac:dyDescent="0.25">
      <c r="A328" s="1489"/>
      <c r="B328" s="1709"/>
      <c r="C328" s="1716"/>
      <c r="D328" s="1856"/>
      <c r="E328" s="1716"/>
      <c r="F328" s="1751"/>
      <c r="G328" s="1859"/>
      <c r="H328" s="1865"/>
      <c r="I328" s="1678"/>
      <c r="J328" s="1678"/>
      <c r="K328" s="1678"/>
      <c r="L328" s="1678"/>
      <c r="M328" s="1678"/>
      <c r="N328" s="1678"/>
      <c r="O328" s="1678"/>
      <c r="P328" s="1678"/>
      <c r="Q328" s="1774"/>
      <c r="R328" s="1747"/>
      <c r="S328" s="98"/>
      <c r="T328" s="98"/>
      <c r="U328" s="98"/>
      <c r="V328" s="98"/>
      <c r="W328" s="334" t="str">
        <f t="shared" si="7"/>
        <v/>
      </c>
      <c r="X328" s="98"/>
      <c r="Y328" s="98"/>
      <c r="Z328" s="98"/>
      <c r="AA328" s="334" t="str">
        <f t="shared" si="8"/>
        <v/>
      </c>
      <c r="AB328" s="1678"/>
      <c r="AC328" s="1333"/>
      <c r="AD328" s="160"/>
      <c r="AE328" s="98"/>
      <c r="AF328" s="1862"/>
      <c r="AG328" s="1748"/>
      <c r="AH328" s="1764"/>
      <c r="AI328" s="1749"/>
      <c r="AJ328" s="388"/>
      <c r="AK328" s="1750"/>
      <c r="AL328" s="1751"/>
      <c r="AM328" s="1752"/>
      <c r="AN328" s="1752"/>
      <c r="AO328" s="1752"/>
      <c r="AP328" s="1753"/>
      <c r="AQ328" s="1333"/>
      <c r="AR328" s="98"/>
      <c r="AS328" s="244"/>
    </row>
    <row r="329" spans="1:45" ht="15" customHeight="1" x14ac:dyDescent="0.25">
      <c r="A329" s="1489"/>
      <c r="B329" s="1709"/>
      <c r="C329" s="1716"/>
      <c r="D329" s="1856"/>
      <c r="E329" s="1716"/>
      <c r="F329" s="1751"/>
      <c r="G329" s="1859"/>
      <c r="H329" s="1865"/>
      <c r="I329" s="1678"/>
      <c r="J329" s="1678"/>
      <c r="K329" s="1678"/>
      <c r="L329" s="1678"/>
      <c r="M329" s="1678"/>
      <c r="N329" s="1678"/>
      <c r="O329" s="1678"/>
      <c r="P329" s="1678"/>
      <c r="Q329" s="1774"/>
      <c r="R329" s="1747"/>
      <c r="S329" s="98"/>
      <c r="T329" s="98"/>
      <c r="U329" s="98"/>
      <c r="V329" s="98"/>
      <c r="W329" s="334" t="str">
        <f t="shared" si="7"/>
        <v/>
      </c>
      <c r="X329" s="98"/>
      <c r="Y329" s="98"/>
      <c r="Z329" s="98"/>
      <c r="AA329" s="334" t="str">
        <f t="shared" si="8"/>
        <v/>
      </c>
      <c r="AB329" s="1678"/>
      <c r="AC329" s="1333"/>
      <c r="AD329" s="160"/>
      <c r="AE329" s="98"/>
      <c r="AF329" s="1862"/>
      <c r="AG329" s="1748"/>
      <c r="AH329" s="1764"/>
      <c r="AI329" s="1749"/>
      <c r="AJ329" s="388"/>
      <c r="AK329" s="1750"/>
      <c r="AL329" s="1751"/>
      <c r="AM329" s="1752"/>
      <c r="AN329" s="1752"/>
      <c r="AO329" s="1752"/>
      <c r="AP329" s="1753"/>
      <c r="AQ329" s="1333"/>
      <c r="AR329" s="98"/>
      <c r="AS329" s="244"/>
    </row>
    <row r="330" spans="1:45" ht="15" customHeight="1" x14ac:dyDescent="0.25">
      <c r="A330" s="1489"/>
      <c r="B330" s="1709"/>
      <c r="C330" s="1716"/>
      <c r="D330" s="1856"/>
      <c r="E330" s="1716"/>
      <c r="F330" s="1751"/>
      <c r="G330" s="1859"/>
      <c r="H330" s="1865"/>
      <c r="I330" s="1678"/>
      <c r="J330" s="1678"/>
      <c r="K330" s="1678"/>
      <c r="L330" s="1678"/>
      <c r="M330" s="1678"/>
      <c r="N330" s="1678"/>
      <c r="O330" s="1678"/>
      <c r="P330" s="1678"/>
      <c r="Q330" s="1774"/>
      <c r="R330" s="1747"/>
      <c r="S330" s="98"/>
      <c r="T330" s="98"/>
      <c r="U330" s="98"/>
      <c r="V330" s="98"/>
      <c r="W330" s="334" t="str">
        <f t="shared" si="7"/>
        <v/>
      </c>
      <c r="X330" s="98"/>
      <c r="Y330" s="98"/>
      <c r="Z330" s="98"/>
      <c r="AA330" s="334" t="str">
        <f t="shared" si="8"/>
        <v/>
      </c>
      <c r="AB330" s="1678"/>
      <c r="AC330" s="1333"/>
      <c r="AD330" s="160"/>
      <c r="AE330" s="98"/>
      <c r="AF330" s="1862"/>
      <c r="AG330" s="1748"/>
      <c r="AH330" s="1764"/>
      <c r="AI330" s="1749"/>
      <c r="AJ330" s="388"/>
      <c r="AK330" s="1750"/>
      <c r="AL330" s="1751"/>
      <c r="AM330" s="1752"/>
      <c r="AN330" s="1752"/>
      <c r="AO330" s="1752"/>
      <c r="AP330" s="1753"/>
      <c r="AQ330" s="1333"/>
      <c r="AR330" s="98"/>
      <c r="AS330" s="244"/>
    </row>
    <row r="331" spans="1:45" ht="15" customHeight="1" x14ac:dyDescent="0.25">
      <c r="A331" s="1489"/>
      <c r="B331" s="1709"/>
      <c r="C331" s="1716"/>
      <c r="D331" s="1856"/>
      <c r="E331" s="1716"/>
      <c r="F331" s="1751"/>
      <c r="G331" s="1859"/>
      <c r="H331" s="1865"/>
      <c r="I331" s="1678"/>
      <c r="J331" s="1678"/>
      <c r="K331" s="1678"/>
      <c r="L331" s="1678"/>
      <c r="M331" s="1678"/>
      <c r="N331" s="1678"/>
      <c r="O331" s="1678"/>
      <c r="P331" s="1678"/>
      <c r="Q331" s="1774"/>
      <c r="R331" s="1747"/>
      <c r="S331" s="98"/>
      <c r="T331" s="98"/>
      <c r="U331" s="98"/>
      <c r="V331" s="98"/>
      <c r="W331" s="334" t="str">
        <f t="shared" ref="W331:W394" si="9">IF(AND(ISNUMBER(T331), ISNUMBER(U331), ISNUMBER(V331)), SUM(T331, U331, V331), "")</f>
        <v/>
      </c>
      <c r="X331" s="98"/>
      <c r="Y331" s="98"/>
      <c r="Z331" s="98"/>
      <c r="AA331" s="334" t="str">
        <f t="shared" ref="AA331:AA394" si="10">IF(AND(ISNUMBER(X331), ISNUMBER(Y331), ISNUMBER(Z331)), SUM(X331, Y331, Z331), "")</f>
        <v/>
      </c>
      <c r="AB331" s="1678"/>
      <c r="AC331" s="1333"/>
      <c r="AD331" s="160"/>
      <c r="AE331" s="98"/>
      <c r="AF331" s="1862"/>
      <c r="AG331" s="1748"/>
      <c r="AH331" s="1764"/>
      <c r="AI331" s="1749"/>
      <c r="AJ331" s="388"/>
      <c r="AK331" s="1750"/>
      <c r="AL331" s="1751"/>
      <c r="AM331" s="1752"/>
      <c r="AN331" s="1752"/>
      <c r="AO331" s="1752"/>
      <c r="AP331" s="1753"/>
      <c r="AQ331" s="1333"/>
      <c r="AR331" s="98"/>
      <c r="AS331" s="244"/>
    </row>
    <row r="332" spans="1:45" ht="15" customHeight="1" x14ac:dyDescent="0.25">
      <c r="A332" s="1489"/>
      <c r="B332" s="1709"/>
      <c r="C332" s="1716"/>
      <c r="D332" s="1856"/>
      <c r="E332" s="1716"/>
      <c r="F332" s="1751"/>
      <c r="G332" s="1859"/>
      <c r="H332" s="1865"/>
      <c r="I332" s="1678"/>
      <c r="J332" s="1678"/>
      <c r="K332" s="1678"/>
      <c r="L332" s="1678"/>
      <c r="M332" s="1678"/>
      <c r="N332" s="1678"/>
      <c r="O332" s="1678"/>
      <c r="P332" s="1678"/>
      <c r="Q332" s="1774"/>
      <c r="R332" s="1747"/>
      <c r="S332" s="98"/>
      <c r="T332" s="98"/>
      <c r="U332" s="98"/>
      <c r="V332" s="98"/>
      <c r="W332" s="334" t="str">
        <f t="shared" si="9"/>
        <v/>
      </c>
      <c r="X332" s="98"/>
      <c r="Y332" s="98"/>
      <c r="Z332" s="98"/>
      <c r="AA332" s="334" t="str">
        <f t="shared" si="10"/>
        <v/>
      </c>
      <c r="AB332" s="1678"/>
      <c r="AC332" s="1333"/>
      <c r="AD332" s="160"/>
      <c r="AE332" s="98"/>
      <c r="AF332" s="1862"/>
      <c r="AG332" s="1748"/>
      <c r="AH332" s="1764"/>
      <c r="AI332" s="1749"/>
      <c r="AJ332" s="388"/>
      <c r="AK332" s="1750"/>
      <c r="AL332" s="1751"/>
      <c r="AM332" s="1752"/>
      <c r="AN332" s="1752"/>
      <c r="AO332" s="1752"/>
      <c r="AP332" s="1753"/>
      <c r="AQ332" s="1333"/>
      <c r="AR332" s="98"/>
      <c r="AS332" s="244"/>
    </row>
    <row r="333" spans="1:45" ht="15" customHeight="1" x14ac:dyDescent="0.25">
      <c r="A333" s="1489"/>
      <c r="B333" s="1709"/>
      <c r="C333" s="1716"/>
      <c r="D333" s="1856"/>
      <c r="E333" s="1716"/>
      <c r="F333" s="1751"/>
      <c r="G333" s="1859"/>
      <c r="H333" s="1865"/>
      <c r="I333" s="1678"/>
      <c r="J333" s="1678"/>
      <c r="K333" s="1678"/>
      <c r="L333" s="1678"/>
      <c r="M333" s="1678"/>
      <c r="N333" s="1678"/>
      <c r="O333" s="1678"/>
      <c r="P333" s="1678"/>
      <c r="Q333" s="1774"/>
      <c r="R333" s="1747"/>
      <c r="S333" s="98"/>
      <c r="T333" s="98"/>
      <c r="U333" s="98"/>
      <c r="V333" s="98"/>
      <c r="W333" s="334" t="str">
        <f t="shared" si="9"/>
        <v/>
      </c>
      <c r="X333" s="98"/>
      <c r="Y333" s="98"/>
      <c r="Z333" s="98"/>
      <c r="AA333" s="334" t="str">
        <f t="shared" si="10"/>
        <v/>
      </c>
      <c r="AB333" s="1678"/>
      <c r="AC333" s="1333"/>
      <c r="AD333" s="160"/>
      <c r="AE333" s="98"/>
      <c r="AF333" s="1862"/>
      <c r="AG333" s="1748"/>
      <c r="AH333" s="1764"/>
      <c r="AI333" s="1749"/>
      <c r="AJ333" s="388"/>
      <c r="AK333" s="1750"/>
      <c r="AL333" s="1751"/>
      <c r="AM333" s="1752"/>
      <c r="AN333" s="1752"/>
      <c r="AO333" s="1752"/>
      <c r="AP333" s="1753"/>
      <c r="AQ333" s="1333"/>
      <c r="AR333" s="98"/>
      <c r="AS333" s="244"/>
    </row>
    <row r="334" spans="1:45" ht="15" customHeight="1" x14ac:dyDescent="0.25">
      <c r="A334" s="1489"/>
      <c r="B334" s="1709"/>
      <c r="C334" s="1716"/>
      <c r="D334" s="1856"/>
      <c r="E334" s="1716"/>
      <c r="F334" s="1751"/>
      <c r="G334" s="1859"/>
      <c r="H334" s="1865"/>
      <c r="I334" s="1678"/>
      <c r="J334" s="1678"/>
      <c r="K334" s="1678"/>
      <c r="L334" s="1678"/>
      <c r="M334" s="1678"/>
      <c r="N334" s="1678"/>
      <c r="O334" s="1678"/>
      <c r="P334" s="1678"/>
      <c r="Q334" s="1774"/>
      <c r="R334" s="1747"/>
      <c r="S334" s="98"/>
      <c r="T334" s="98"/>
      <c r="U334" s="98"/>
      <c r="V334" s="98"/>
      <c r="W334" s="334" t="str">
        <f t="shared" si="9"/>
        <v/>
      </c>
      <c r="X334" s="98"/>
      <c r="Y334" s="98"/>
      <c r="Z334" s="98"/>
      <c r="AA334" s="334" t="str">
        <f t="shared" si="10"/>
        <v/>
      </c>
      <c r="AB334" s="1678"/>
      <c r="AC334" s="1333"/>
      <c r="AD334" s="160"/>
      <c r="AE334" s="98"/>
      <c r="AF334" s="1862"/>
      <c r="AG334" s="1748"/>
      <c r="AH334" s="1764"/>
      <c r="AI334" s="1749"/>
      <c r="AJ334" s="388"/>
      <c r="AK334" s="1750"/>
      <c r="AL334" s="1751"/>
      <c r="AM334" s="1752"/>
      <c r="AN334" s="1752"/>
      <c r="AO334" s="1752"/>
      <c r="AP334" s="1753"/>
      <c r="AQ334" s="1333"/>
      <c r="AR334" s="98"/>
      <c r="AS334" s="244"/>
    </row>
    <row r="335" spans="1:45" ht="15" customHeight="1" x14ac:dyDescent="0.25">
      <c r="A335" s="1489"/>
      <c r="B335" s="1709"/>
      <c r="C335" s="1716"/>
      <c r="D335" s="1856"/>
      <c r="E335" s="1716"/>
      <c r="F335" s="1751"/>
      <c r="G335" s="1859"/>
      <c r="H335" s="1865"/>
      <c r="I335" s="1678"/>
      <c r="J335" s="1678"/>
      <c r="K335" s="1678"/>
      <c r="L335" s="1678"/>
      <c r="M335" s="1678"/>
      <c r="N335" s="1678"/>
      <c r="O335" s="1678"/>
      <c r="P335" s="1678"/>
      <c r="Q335" s="1774"/>
      <c r="R335" s="1747"/>
      <c r="S335" s="98"/>
      <c r="T335" s="98"/>
      <c r="U335" s="98"/>
      <c r="V335" s="98"/>
      <c r="W335" s="334" t="str">
        <f t="shared" si="9"/>
        <v/>
      </c>
      <c r="X335" s="98"/>
      <c r="Y335" s="98"/>
      <c r="Z335" s="98"/>
      <c r="AA335" s="334" t="str">
        <f t="shared" si="10"/>
        <v/>
      </c>
      <c r="AB335" s="1678"/>
      <c r="AC335" s="1333"/>
      <c r="AD335" s="160"/>
      <c r="AE335" s="98"/>
      <c r="AF335" s="1862"/>
      <c r="AG335" s="1748"/>
      <c r="AH335" s="1764"/>
      <c r="AI335" s="1749"/>
      <c r="AJ335" s="388"/>
      <c r="AK335" s="1750"/>
      <c r="AL335" s="1751"/>
      <c r="AM335" s="1752"/>
      <c r="AN335" s="1752"/>
      <c r="AO335" s="1752"/>
      <c r="AP335" s="1753"/>
      <c r="AQ335" s="1333"/>
      <c r="AR335" s="98"/>
      <c r="AS335" s="244"/>
    </row>
    <row r="336" spans="1:45" ht="15" customHeight="1" x14ac:dyDescent="0.25">
      <c r="A336" s="1489"/>
      <c r="B336" s="1709"/>
      <c r="C336" s="1716"/>
      <c r="D336" s="1856"/>
      <c r="E336" s="1716"/>
      <c r="F336" s="1751"/>
      <c r="G336" s="1859"/>
      <c r="H336" s="1865"/>
      <c r="I336" s="1678"/>
      <c r="J336" s="1678"/>
      <c r="K336" s="1678"/>
      <c r="L336" s="1678"/>
      <c r="M336" s="1678"/>
      <c r="N336" s="1678"/>
      <c r="O336" s="1678"/>
      <c r="P336" s="1678"/>
      <c r="Q336" s="1774"/>
      <c r="R336" s="1747"/>
      <c r="S336" s="98"/>
      <c r="T336" s="98"/>
      <c r="U336" s="98"/>
      <c r="V336" s="98"/>
      <c r="W336" s="334" t="str">
        <f t="shared" si="9"/>
        <v/>
      </c>
      <c r="X336" s="98"/>
      <c r="Y336" s="98"/>
      <c r="Z336" s="98"/>
      <c r="AA336" s="334" t="str">
        <f t="shared" si="10"/>
        <v/>
      </c>
      <c r="AB336" s="1678"/>
      <c r="AC336" s="1333"/>
      <c r="AD336" s="160"/>
      <c r="AE336" s="98"/>
      <c r="AF336" s="1862"/>
      <c r="AG336" s="1748"/>
      <c r="AH336" s="1764"/>
      <c r="AI336" s="1749"/>
      <c r="AJ336" s="388"/>
      <c r="AK336" s="1750"/>
      <c r="AL336" s="1751"/>
      <c r="AM336" s="1752"/>
      <c r="AN336" s="1752"/>
      <c r="AO336" s="1752"/>
      <c r="AP336" s="1753"/>
      <c r="AQ336" s="1333"/>
      <c r="AR336" s="98"/>
      <c r="AS336" s="244"/>
    </row>
    <row r="337" spans="1:45" ht="15" customHeight="1" x14ac:dyDescent="0.25">
      <c r="A337" s="1489"/>
      <c r="B337" s="1709"/>
      <c r="C337" s="1716"/>
      <c r="D337" s="1856"/>
      <c r="E337" s="1716"/>
      <c r="F337" s="1751"/>
      <c r="G337" s="1859"/>
      <c r="H337" s="1865"/>
      <c r="I337" s="1678"/>
      <c r="J337" s="1678"/>
      <c r="K337" s="1678"/>
      <c r="L337" s="1678"/>
      <c r="M337" s="1678"/>
      <c r="N337" s="1678"/>
      <c r="O337" s="1678"/>
      <c r="P337" s="1678"/>
      <c r="Q337" s="1774"/>
      <c r="R337" s="1747"/>
      <c r="S337" s="98"/>
      <c r="T337" s="98"/>
      <c r="U337" s="98"/>
      <c r="V337" s="98"/>
      <c r="W337" s="334" t="str">
        <f t="shared" si="9"/>
        <v/>
      </c>
      <c r="X337" s="98"/>
      <c r="Y337" s="98"/>
      <c r="Z337" s="98"/>
      <c r="AA337" s="334" t="str">
        <f t="shared" si="10"/>
        <v/>
      </c>
      <c r="AB337" s="1678"/>
      <c r="AC337" s="1333"/>
      <c r="AD337" s="160"/>
      <c r="AE337" s="98"/>
      <c r="AF337" s="1862"/>
      <c r="AG337" s="1748"/>
      <c r="AH337" s="1764"/>
      <c r="AI337" s="1749"/>
      <c r="AJ337" s="388"/>
      <c r="AK337" s="1750"/>
      <c r="AL337" s="1751"/>
      <c r="AM337" s="1752"/>
      <c r="AN337" s="1752"/>
      <c r="AO337" s="1752"/>
      <c r="AP337" s="1753"/>
      <c r="AQ337" s="1333"/>
      <c r="AR337" s="98"/>
      <c r="AS337" s="244"/>
    </row>
    <row r="338" spans="1:45" ht="15" customHeight="1" x14ac:dyDescent="0.25">
      <c r="A338" s="1489"/>
      <c r="B338" s="1709"/>
      <c r="C338" s="1716"/>
      <c r="D338" s="1856"/>
      <c r="E338" s="1716"/>
      <c r="F338" s="1751"/>
      <c r="G338" s="1859"/>
      <c r="H338" s="1865"/>
      <c r="I338" s="1678"/>
      <c r="J338" s="1678"/>
      <c r="K338" s="1678"/>
      <c r="L338" s="1678"/>
      <c r="M338" s="1678"/>
      <c r="N338" s="1678"/>
      <c r="O338" s="1678"/>
      <c r="P338" s="1678"/>
      <c r="Q338" s="1774"/>
      <c r="R338" s="1747"/>
      <c r="S338" s="98"/>
      <c r="T338" s="98"/>
      <c r="U338" s="98"/>
      <c r="V338" s="98"/>
      <c r="W338" s="334" t="str">
        <f t="shared" si="9"/>
        <v/>
      </c>
      <c r="X338" s="98"/>
      <c r="Y338" s="98"/>
      <c r="Z338" s="98"/>
      <c r="AA338" s="334" t="str">
        <f t="shared" si="10"/>
        <v/>
      </c>
      <c r="AB338" s="1678"/>
      <c r="AC338" s="1333"/>
      <c r="AD338" s="160"/>
      <c r="AE338" s="98"/>
      <c r="AF338" s="1862"/>
      <c r="AG338" s="1748"/>
      <c r="AH338" s="1764"/>
      <c r="AI338" s="1749"/>
      <c r="AJ338" s="388"/>
      <c r="AK338" s="1750"/>
      <c r="AL338" s="1751"/>
      <c r="AM338" s="1752"/>
      <c r="AN338" s="1752"/>
      <c r="AO338" s="1752"/>
      <c r="AP338" s="1753"/>
      <c r="AQ338" s="1333"/>
      <c r="AR338" s="98"/>
      <c r="AS338" s="244"/>
    </row>
    <row r="339" spans="1:45" ht="15" customHeight="1" x14ac:dyDescent="0.25">
      <c r="A339" s="1489"/>
      <c r="B339" s="1709"/>
      <c r="C339" s="1716"/>
      <c r="D339" s="1856"/>
      <c r="E339" s="1716"/>
      <c r="F339" s="1751"/>
      <c r="G339" s="1859"/>
      <c r="H339" s="1865"/>
      <c r="I339" s="1678"/>
      <c r="J339" s="1678"/>
      <c r="K339" s="1678"/>
      <c r="L339" s="1678"/>
      <c r="M339" s="1678"/>
      <c r="N339" s="1678"/>
      <c r="O339" s="1678"/>
      <c r="P339" s="1678"/>
      <c r="Q339" s="1774"/>
      <c r="R339" s="1747"/>
      <c r="S339" s="98"/>
      <c r="T339" s="98"/>
      <c r="U339" s="98"/>
      <c r="V339" s="98"/>
      <c r="W339" s="334" t="str">
        <f t="shared" si="9"/>
        <v/>
      </c>
      <c r="X339" s="98"/>
      <c r="Y339" s="98"/>
      <c r="Z339" s="98"/>
      <c r="AA339" s="334" t="str">
        <f t="shared" si="10"/>
        <v/>
      </c>
      <c r="AB339" s="1678"/>
      <c r="AC339" s="1333"/>
      <c r="AD339" s="160"/>
      <c r="AE339" s="98"/>
      <c r="AF339" s="1862"/>
      <c r="AG339" s="1748"/>
      <c r="AH339" s="1764"/>
      <c r="AI339" s="1749"/>
      <c r="AJ339" s="388"/>
      <c r="AK339" s="1750"/>
      <c r="AL339" s="1751"/>
      <c r="AM339" s="1752"/>
      <c r="AN339" s="1752"/>
      <c r="AO339" s="1752"/>
      <c r="AP339" s="1753"/>
      <c r="AQ339" s="1333"/>
      <c r="AR339" s="98"/>
      <c r="AS339" s="244"/>
    </row>
    <row r="340" spans="1:45" ht="15" customHeight="1" x14ac:dyDescent="0.25">
      <c r="A340" s="1489"/>
      <c r="B340" s="1709"/>
      <c r="C340" s="1716"/>
      <c r="D340" s="1856"/>
      <c r="E340" s="1716"/>
      <c r="F340" s="1751"/>
      <c r="G340" s="1859"/>
      <c r="H340" s="1865"/>
      <c r="I340" s="1678"/>
      <c r="J340" s="1678"/>
      <c r="K340" s="1678"/>
      <c r="L340" s="1678"/>
      <c r="M340" s="1678"/>
      <c r="N340" s="1678"/>
      <c r="O340" s="1678"/>
      <c r="P340" s="1678"/>
      <c r="Q340" s="1774"/>
      <c r="R340" s="1747"/>
      <c r="S340" s="98"/>
      <c r="T340" s="98"/>
      <c r="U340" s="98"/>
      <c r="V340" s="98"/>
      <c r="W340" s="334" t="str">
        <f t="shared" si="9"/>
        <v/>
      </c>
      <c r="X340" s="98"/>
      <c r="Y340" s="98"/>
      <c r="Z340" s="98"/>
      <c r="AA340" s="334" t="str">
        <f t="shared" si="10"/>
        <v/>
      </c>
      <c r="AB340" s="1678"/>
      <c r="AC340" s="1333"/>
      <c r="AD340" s="160"/>
      <c r="AE340" s="98"/>
      <c r="AF340" s="1862"/>
      <c r="AG340" s="1748"/>
      <c r="AH340" s="1764"/>
      <c r="AI340" s="1749"/>
      <c r="AJ340" s="388"/>
      <c r="AK340" s="1750"/>
      <c r="AL340" s="1751"/>
      <c r="AM340" s="1752"/>
      <c r="AN340" s="1752"/>
      <c r="AO340" s="1752"/>
      <c r="AP340" s="1753"/>
      <c r="AQ340" s="1333"/>
      <c r="AR340" s="98"/>
      <c r="AS340" s="244"/>
    </row>
    <row r="341" spans="1:45" ht="15" customHeight="1" x14ac:dyDescent="0.25">
      <c r="A341" s="1489"/>
      <c r="B341" s="1709"/>
      <c r="C341" s="1716"/>
      <c r="D341" s="1856"/>
      <c r="E341" s="1716"/>
      <c r="F341" s="1751"/>
      <c r="G341" s="1859"/>
      <c r="H341" s="1865"/>
      <c r="I341" s="1678"/>
      <c r="J341" s="1678"/>
      <c r="K341" s="1678"/>
      <c r="L341" s="1678"/>
      <c r="M341" s="1678"/>
      <c r="N341" s="1678"/>
      <c r="O341" s="1678"/>
      <c r="P341" s="1678"/>
      <c r="Q341" s="1774"/>
      <c r="R341" s="1747"/>
      <c r="S341" s="98"/>
      <c r="T341" s="98"/>
      <c r="U341" s="98"/>
      <c r="V341" s="98"/>
      <c r="W341" s="334" t="str">
        <f t="shared" si="9"/>
        <v/>
      </c>
      <c r="X341" s="98"/>
      <c r="Y341" s="98"/>
      <c r="Z341" s="98"/>
      <c r="AA341" s="334" t="str">
        <f t="shared" si="10"/>
        <v/>
      </c>
      <c r="AB341" s="1678"/>
      <c r="AC341" s="1333"/>
      <c r="AD341" s="160"/>
      <c r="AE341" s="98"/>
      <c r="AF341" s="1862"/>
      <c r="AG341" s="1748"/>
      <c r="AH341" s="1764"/>
      <c r="AI341" s="1749"/>
      <c r="AJ341" s="388"/>
      <c r="AK341" s="1750"/>
      <c r="AL341" s="1751"/>
      <c r="AM341" s="1752"/>
      <c r="AN341" s="1752"/>
      <c r="AO341" s="1752"/>
      <c r="AP341" s="1753"/>
      <c r="AQ341" s="1333"/>
      <c r="AR341" s="98"/>
      <c r="AS341" s="244"/>
    </row>
    <row r="342" spans="1:45" ht="15" customHeight="1" x14ac:dyDescent="0.25">
      <c r="A342" s="1489"/>
      <c r="B342" s="1709"/>
      <c r="C342" s="1716"/>
      <c r="D342" s="1856"/>
      <c r="E342" s="1716"/>
      <c r="F342" s="1751"/>
      <c r="G342" s="1859"/>
      <c r="H342" s="1865"/>
      <c r="I342" s="1678"/>
      <c r="J342" s="1678"/>
      <c r="K342" s="1678"/>
      <c r="L342" s="1678"/>
      <c r="M342" s="1678"/>
      <c r="N342" s="1678"/>
      <c r="O342" s="1678"/>
      <c r="P342" s="1678"/>
      <c r="Q342" s="1774"/>
      <c r="R342" s="1747"/>
      <c r="S342" s="98"/>
      <c r="T342" s="98"/>
      <c r="U342" s="98"/>
      <c r="V342" s="98"/>
      <c r="W342" s="334" t="str">
        <f t="shared" si="9"/>
        <v/>
      </c>
      <c r="X342" s="98"/>
      <c r="Y342" s="98"/>
      <c r="Z342" s="98"/>
      <c r="AA342" s="334" t="str">
        <f t="shared" si="10"/>
        <v/>
      </c>
      <c r="AB342" s="1678"/>
      <c r="AC342" s="1333"/>
      <c r="AD342" s="160"/>
      <c r="AE342" s="98"/>
      <c r="AF342" s="1862"/>
      <c r="AG342" s="1748"/>
      <c r="AH342" s="1764"/>
      <c r="AI342" s="1749"/>
      <c r="AJ342" s="388"/>
      <c r="AK342" s="1750"/>
      <c r="AL342" s="1751"/>
      <c r="AM342" s="1752"/>
      <c r="AN342" s="1752"/>
      <c r="AO342" s="1752"/>
      <c r="AP342" s="1753"/>
      <c r="AQ342" s="1333"/>
      <c r="AR342" s="98"/>
      <c r="AS342" s="244"/>
    </row>
    <row r="343" spans="1:45" ht="15" customHeight="1" x14ac:dyDescent="0.25">
      <c r="A343" s="1489"/>
      <c r="B343" s="1709"/>
      <c r="C343" s="1716"/>
      <c r="D343" s="1856"/>
      <c r="E343" s="1716"/>
      <c r="F343" s="1751"/>
      <c r="G343" s="1859"/>
      <c r="H343" s="1865"/>
      <c r="I343" s="1678"/>
      <c r="J343" s="1678"/>
      <c r="K343" s="1678"/>
      <c r="L343" s="1678"/>
      <c r="M343" s="1678"/>
      <c r="N343" s="1678"/>
      <c r="O343" s="1678"/>
      <c r="P343" s="1678"/>
      <c r="Q343" s="1774"/>
      <c r="R343" s="1747"/>
      <c r="S343" s="98"/>
      <c r="T343" s="98"/>
      <c r="U343" s="98"/>
      <c r="V343" s="98"/>
      <c r="W343" s="334" t="str">
        <f t="shared" si="9"/>
        <v/>
      </c>
      <c r="X343" s="98"/>
      <c r="Y343" s="98"/>
      <c r="Z343" s="98"/>
      <c r="AA343" s="334" t="str">
        <f t="shared" si="10"/>
        <v/>
      </c>
      <c r="AB343" s="1678"/>
      <c r="AC343" s="1333"/>
      <c r="AD343" s="160"/>
      <c r="AE343" s="98"/>
      <c r="AF343" s="1862"/>
      <c r="AG343" s="1748"/>
      <c r="AH343" s="1764"/>
      <c r="AI343" s="1749"/>
      <c r="AJ343" s="388"/>
      <c r="AK343" s="1750"/>
      <c r="AL343" s="1751"/>
      <c r="AM343" s="1752"/>
      <c r="AN343" s="1752"/>
      <c r="AO343" s="1752"/>
      <c r="AP343" s="1753"/>
      <c r="AQ343" s="1333"/>
      <c r="AR343" s="98"/>
      <c r="AS343" s="244"/>
    </row>
    <row r="344" spans="1:45" ht="15" customHeight="1" x14ac:dyDescent="0.25">
      <c r="A344" s="1489"/>
      <c r="B344" s="1709"/>
      <c r="C344" s="1716"/>
      <c r="D344" s="1856"/>
      <c r="E344" s="1716"/>
      <c r="F344" s="1751"/>
      <c r="G344" s="1859"/>
      <c r="H344" s="1865"/>
      <c r="I344" s="1678"/>
      <c r="J344" s="1678"/>
      <c r="K344" s="1678"/>
      <c r="L344" s="1678"/>
      <c r="M344" s="1678"/>
      <c r="N344" s="1678"/>
      <c r="O344" s="1678"/>
      <c r="P344" s="1678"/>
      <c r="Q344" s="1774"/>
      <c r="R344" s="1747"/>
      <c r="S344" s="98"/>
      <c r="T344" s="98"/>
      <c r="U344" s="98"/>
      <c r="V344" s="98"/>
      <c r="W344" s="334" t="str">
        <f t="shared" si="9"/>
        <v/>
      </c>
      <c r="X344" s="98"/>
      <c r="Y344" s="98"/>
      <c r="Z344" s="98"/>
      <c r="AA344" s="334" t="str">
        <f t="shared" si="10"/>
        <v/>
      </c>
      <c r="AB344" s="1678"/>
      <c r="AC344" s="1333"/>
      <c r="AD344" s="160"/>
      <c r="AE344" s="98"/>
      <c r="AF344" s="1862"/>
      <c r="AG344" s="1748"/>
      <c r="AH344" s="1764"/>
      <c r="AI344" s="1749"/>
      <c r="AJ344" s="388"/>
      <c r="AK344" s="1750"/>
      <c r="AL344" s="1751"/>
      <c r="AM344" s="1752"/>
      <c r="AN344" s="1752"/>
      <c r="AO344" s="1752"/>
      <c r="AP344" s="1753"/>
      <c r="AQ344" s="1333"/>
      <c r="AR344" s="98"/>
      <c r="AS344" s="244"/>
    </row>
    <row r="345" spans="1:45" ht="15" customHeight="1" x14ac:dyDescent="0.25">
      <c r="A345" s="1489"/>
      <c r="B345" s="1709"/>
      <c r="C345" s="1716"/>
      <c r="D345" s="1856"/>
      <c r="E345" s="1716"/>
      <c r="F345" s="1751"/>
      <c r="G345" s="1859"/>
      <c r="H345" s="1865"/>
      <c r="I345" s="1678"/>
      <c r="J345" s="1678"/>
      <c r="K345" s="1678"/>
      <c r="L345" s="1678"/>
      <c r="M345" s="1678"/>
      <c r="N345" s="1678"/>
      <c r="O345" s="1678"/>
      <c r="P345" s="1678"/>
      <c r="Q345" s="1774"/>
      <c r="R345" s="1747"/>
      <c r="S345" s="98"/>
      <c r="T345" s="98"/>
      <c r="U345" s="98"/>
      <c r="V345" s="98"/>
      <c r="W345" s="334" t="str">
        <f t="shared" si="9"/>
        <v/>
      </c>
      <c r="X345" s="98"/>
      <c r="Y345" s="98"/>
      <c r="Z345" s="98"/>
      <c r="AA345" s="334" t="str">
        <f t="shared" si="10"/>
        <v/>
      </c>
      <c r="AB345" s="1678"/>
      <c r="AC345" s="1333"/>
      <c r="AD345" s="160"/>
      <c r="AE345" s="98"/>
      <c r="AF345" s="1862"/>
      <c r="AG345" s="1748"/>
      <c r="AH345" s="1764"/>
      <c r="AI345" s="1749"/>
      <c r="AJ345" s="388"/>
      <c r="AK345" s="1750"/>
      <c r="AL345" s="1751"/>
      <c r="AM345" s="1752"/>
      <c r="AN345" s="1752"/>
      <c r="AO345" s="1752"/>
      <c r="AP345" s="1753"/>
      <c r="AQ345" s="1333"/>
      <c r="AR345" s="98"/>
      <c r="AS345" s="244"/>
    </row>
    <row r="346" spans="1:45" ht="15" customHeight="1" x14ac:dyDescent="0.25">
      <c r="A346" s="1489"/>
      <c r="B346" s="1709"/>
      <c r="C346" s="1716"/>
      <c r="D346" s="1856"/>
      <c r="E346" s="1716"/>
      <c r="F346" s="1751"/>
      <c r="G346" s="1859"/>
      <c r="H346" s="1865"/>
      <c r="I346" s="1678"/>
      <c r="J346" s="1678"/>
      <c r="K346" s="1678"/>
      <c r="L346" s="1678"/>
      <c r="M346" s="1678"/>
      <c r="N346" s="1678"/>
      <c r="O346" s="1678"/>
      <c r="P346" s="1678"/>
      <c r="Q346" s="1774"/>
      <c r="R346" s="1747"/>
      <c r="S346" s="98"/>
      <c r="T346" s="98"/>
      <c r="U346" s="98"/>
      <c r="V346" s="98"/>
      <c r="W346" s="334" t="str">
        <f t="shared" si="9"/>
        <v/>
      </c>
      <c r="X346" s="98"/>
      <c r="Y346" s="98"/>
      <c r="Z346" s="98"/>
      <c r="AA346" s="334" t="str">
        <f t="shared" si="10"/>
        <v/>
      </c>
      <c r="AB346" s="1678"/>
      <c r="AC346" s="1333"/>
      <c r="AD346" s="160"/>
      <c r="AE346" s="98"/>
      <c r="AF346" s="1862"/>
      <c r="AG346" s="1748"/>
      <c r="AH346" s="1764"/>
      <c r="AI346" s="1749"/>
      <c r="AJ346" s="388"/>
      <c r="AK346" s="1750"/>
      <c r="AL346" s="1751"/>
      <c r="AM346" s="1752"/>
      <c r="AN346" s="1752"/>
      <c r="AO346" s="1752"/>
      <c r="AP346" s="1753"/>
      <c r="AQ346" s="1333"/>
      <c r="AR346" s="98"/>
      <c r="AS346" s="244"/>
    </row>
    <row r="347" spans="1:45" ht="15" customHeight="1" x14ac:dyDescent="0.25">
      <c r="A347" s="1489"/>
      <c r="B347" s="1709"/>
      <c r="C347" s="1716"/>
      <c r="D347" s="1856"/>
      <c r="E347" s="1716"/>
      <c r="F347" s="1751"/>
      <c r="G347" s="1859"/>
      <c r="H347" s="1865"/>
      <c r="I347" s="1678"/>
      <c r="J347" s="1678"/>
      <c r="K347" s="1678"/>
      <c r="L347" s="1678"/>
      <c r="M347" s="1678"/>
      <c r="N347" s="1678"/>
      <c r="O347" s="1678"/>
      <c r="P347" s="1678"/>
      <c r="Q347" s="1774"/>
      <c r="R347" s="1747"/>
      <c r="S347" s="98"/>
      <c r="T347" s="98"/>
      <c r="U347" s="98"/>
      <c r="V347" s="98"/>
      <c r="W347" s="334" t="str">
        <f t="shared" si="9"/>
        <v/>
      </c>
      <c r="X347" s="98"/>
      <c r="Y347" s="98"/>
      <c r="Z347" s="98"/>
      <c r="AA347" s="334" t="str">
        <f t="shared" si="10"/>
        <v/>
      </c>
      <c r="AB347" s="1678"/>
      <c r="AC347" s="1333"/>
      <c r="AD347" s="160"/>
      <c r="AE347" s="98"/>
      <c r="AF347" s="1862"/>
      <c r="AG347" s="1748"/>
      <c r="AH347" s="1764"/>
      <c r="AI347" s="1749"/>
      <c r="AJ347" s="388"/>
      <c r="AK347" s="1750"/>
      <c r="AL347" s="1751"/>
      <c r="AM347" s="1752"/>
      <c r="AN347" s="1752"/>
      <c r="AO347" s="1752"/>
      <c r="AP347" s="1753"/>
      <c r="AQ347" s="1333"/>
      <c r="AR347" s="98"/>
      <c r="AS347" s="244"/>
    </row>
    <row r="348" spans="1:45" ht="15" customHeight="1" x14ac:dyDescent="0.25">
      <c r="A348" s="1489"/>
      <c r="B348" s="1709"/>
      <c r="C348" s="1716"/>
      <c r="D348" s="1856"/>
      <c r="E348" s="1716"/>
      <c r="F348" s="1751"/>
      <c r="G348" s="1859"/>
      <c r="H348" s="1865"/>
      <c r="I348" s="1678"/>
      <c r="J348" s="1678"/>
      <c r="K348" s="1678"/>
      <c r="L348" s="1678"/>
      <c r="M348" s="1678"/>
      <c r="N348" s="1678"/>
      <c r="O348" s="1678"/>
      <c r="P348" s="1678"/>
      <c r="Q348" s="1774"/>
      <c r="R348" s="1747"/>
      <c r="S348" s="98"/>
      <c r="T348" s="98"/>
      <c r="U348" s="98"/>
      <c r="V348" s="98"/>
      <c r="W348" s="334" t="str">
        <f t="shared" si="9"/>
        <v/>
      </c>
      <c r="X348" s="98"/>
      <c r="Y348" s="98"/>
      <c r="Z348" s="98"/>
      <c r="AA348" s="334" t="str">
        <f t="shared" si="10"/>
        <v/>
      </c>
      <c r="AB348" s="1678"/>
      <c r="AC348" s="1333"/>
      <c r="AD348" s="160"/>
      <c r="AE348" s="98"/>
      <c r="AF348" s="1862"/>
      <c r="AG348" s="1748"/>
      <c r="AH348" s="1764"/>
      <c r="AI348" s="1749"/>
      <c r="AJ348" s="388"/>
      <c r="AK348" s="1750"/>
      <c r="AL348" s="1751"/>
      <c r="AM348" s="1752"/>
      <c r="AN348" s="1752"/>
      <c r="AO348" s="1752"/>
      <c r="AP348" s="1753"/>
      <c r="AQ348" s="1333"/>
      <c r="AR348" s="98"/>
      <c r="AS348" s="244"/>
    </row>
    <row r="349" spans="1:45" ht="15" customHeight="1" x14ac:dyDescent="0.25">
      <c r="A349" s="1489"/>
      <c r="B349" s="1709"/>
      <c r="C349" s="1716"/>
      <c r="D349" s="1856"/>
      <c r="E349" s="1716"/>
      <c r="F349" s="1751"/>
      <c r="G349" s="1859"/>
      <c r="H349" s="1865"/>
      <c r="I349" s="1678"/>
      <c r="J349" s="1678"/>
      <c r="K349" s="1678"/>
      <c r="L349" s="1678"/>
      <c r="M349" s="1678"/>
      <c r="N349" s="1678"/>
      <c r="O349" s="1678"/>
      <c r="P349" s="1678"/>
      <c r="Q349" s="1774"/>
      <c r="R349" s="1747"/>
      <c r="S349" s="98"/>
      <c r="T349" s="98"/>
      <c r="U349" s="98"/>
      <c r="V349" s="98"/>
      <c r="W349" s="334" t="str">
        <f t="shared" si="9"/>
        <v/>
      </c>
      <c r="X349" s="98"/>
      <c r="Y349" s="98"/>
      <c r="Z349" s="98"/>
      <c r="AA349" s="334" t="str">
        <f t="shared" si="10"/>
        <v/>
      </c>
      <c r="AB349" s="1678"/>
      <c r="AC349" s="1333"/>
      <c r="AD349" s="160"/>
      <c r="AE349" s="98"/>
      <c r="AF349" s="1862"/>
      <c r="AG349" s="1748"/>
      <c r="AH349" s="1764"/>
      <c r="AI349" s="1749"/>
      <c r="AJ349" s="388"/>
      <c r="AK349" s="1750"/>
      <c r="AL349" s="1751"/>
      <c r="AM349" s="1752"/>
      <c r="AN349" s="1752"/>
      <c r="AO349" s="1752"/>
      <c r="AP349" s="1753"/>
      <c r="AQ349" s="1333"/>
      <c r="AR349" s="98"/>
      <c r="AS349" s="244"/>
    </row>
    <row r="350" spans="1:45" ht="15" customHeight="1" x14ac:dyDescent="0.25">
      <c r="A350" s="1489"/>
      <c r="B350" s="1709"/>
      <c r="C350" s="1716"/>
      <c r="D350" s="1856"/>
      <c r="E350" s="1716"/>
      <c r="F350" s="1751"/>
      <c r="G350" s="1859"/>
      <c r="H350" s="1865"/>
      <c r="I350" s="1678"/>
      <c r="J350" s="1678"/>
      <c r="K350" s="1678"/>
      <c r="L350" s="1678"/>
      <c r="M350" s="1678"/>
      <c r="N350" s="1678"/>
      <c r="O350" s="1678"/>
      <c r="P350" s="1678"/>
      <c r="Q350" s="1774"/>
      <c r="R350" s="1747"/>
      <c r="S350" s="98"/>
      <c r="T350" s="98"/>
      <c r="U350" s="98"/>
      <c r="V350" s="98"/>
      <c r="W350" s="334" t="str">
        <f t="shared" si="9"/>
        <v/>
      </c>
      <c r="X350" s="98"/>
      <c r="Y350" s="98"/>
      <c r="Z350" s="98"/>
      <c r="AA350" s="334" t="str">
        <f t="shared" si="10"/>
        <v/>
      </c>
      <c r="AB350" s="1678"/>
      <c r="AC350" s="1333"/>
      <c r="AD350" s="160"/>
      <c r="AE350" s="98"/>
      <c r="AF350" s="1862"/>
      <c r="AG350" s="1748"/>
      <c r="AH350" s="1764"/>
      <c r="AI350" s="1749"/>
      <c r="AJ350" s="388"/>
      <c r="AK350" s="1750"/>
      <c r="AL350" s="1751"/>
      <c r="AM350" s="1752"/>
      <c r="AN350" s="1752"/>
      <c r="AO350" s="1752"/>
      <c r="AP350" s="1753"/>
      <c r="AQ350" s="1333"/>
      <c r="AR350" s="98"/>
      <c r="AS350" s="244"/>
    </row>
    <row r="351" spans="1:45" ht="15" customHeight="1" x14ac:dyDescent="0.25">
      <c r="A351" s="1489"/>
      <c r="B351" s="1709"/>
      <c r="C351" s="1716"/>
      <c r="D351" s="1856"/>
      <c r="E351" s="1716"/>
      <c r="F351" s="1751"/>
      <c r="G351" s="1859"/>
      <c r="H351" s="1865"/>
      <c r="I351" s="1678"/>
      <c r="J351" s="1678"/>
      <c r="K351" s="1678"/>
      <c r="L351" s="1678"/>
      <c r="M351" s="1678"/>
      <c r="N351" s="1678"/>
      <c r="O351" s="1678"/>
      <c r="P351" s="1678"/>
      <c r="Q351" s="1774"/>
      <c r="R351" s="1747"/>
      <c r="S351" s="98"/>
      <c r="T351" s="98"/>
      <c r="U351" s="98"/>
      <c r="V351" s="98"/>
      <c r="W351" s="334" t="str">
        <f t="shared" si="9"/>
        <v/>
      </c>
      <c r="X351" s="98"/>
      <c r="Y351" s="98"/>
      <c r="Z351" s="98"/>
      <c r="AA351" s="334" t="str">
        <f t="shared" si="10"/>
        <v/>
      </c>
      <c r="AB351" s="1678"/>
      <c r="AC351" s="1333"/>
      <c r="AD351" s="160"/>
      <c r="AE351" s="98"/>
      <c r="AF351" s="1862"/>
      <c r="AG351" s="1748"/>
      <c r="AH351" s="1764"/>
      <c r="AI351" s="1749"/>
      <c r="AJ351" s="388"/>
      <c r="AK351" s="1750"/>
      <c r="AL351" s="1751"/>
      <c r="AM351" s="1752"/>
      <c r="AN351" s="1752"/>
      <c r="AO351" s="1752"/>
      <c r="AP351" s="1753"/>
      <c r="AQ351" s="1333"/>
      <c r="AR351" s="98"/>
      <c r="AS351" s="244"/>
    </row>
    <row r="352" spans="1:45" ht="15" customHeight="1" x14ac:dyDescent="0.25">
      <c r="A352" s="1489"/>
      <c r="B352" s="1709"/>
      <c r="C352" s="1716"/>
      <c r="D352" s="1856"/>
      <c r="E352" s="1716"/>
      <c r="F352" s="1751"/>
      <c r="G352" s="1859"/>
      <c r="H352" s="1865"/>
      <c r="I352" s="1678"/>
      <c r="J352" s="1678"/>
      <c r="K352" s="1678"/>
      <c r="L352" s="1678"/>
      <c r="M352" s="1678"/>
      <c r="N352" s="1678"/>
      <c r="O352" s="1678"/>
      <c r="P352" s="1678"/>
      <c r="Q352" s="1774"/>
      <c r="R352" s="1747"/>
      <c r="S352" s="98"/>
      <c r="T352" s="98"/>
      <c r="U352" s="98"/>
      <c r="V352" s="98"/>
      <c r="W352" s="334" t="str">
        <f t="shared" si="9"/>
        <v/>
      </c>
      <c r="X352" s="98"/>
      <c r="Y352" s="98"/>
      <c r="Z352" s="98"/>
      <c r="AA352" s="334" t="str">
        <f t="shared" si="10"/>
        <v/>
      </c>
      <c r="AB352" s="1678"/>
      <c r="AC352" s="1333"/>
      <c r="AD352" s="160"/>
      <c r="AE352" s="98"/>
      <c r="AF352" s="1862"/>
      <c r="AG352" s="1748"/>
      <c r="AH352" s="1764"/>
      <c r="AI352" s="1749"/>
      <c r="AJ352" s="388"/>
      <c r="AK352" s="1750"/>
      <c r="AL352" s="1751"/>
      <c r="AM352" s="1752"/>
      <c r="AN352" s="1752"/>
      <c r="AO352" s="1752"/>
      <c r="AP352" s="1753"/>
      <c r="AQ352" s="1333"/>
      <c r="AR352" s="98"/>
      <c r="AS352" s="244"/>
    </row>
    <row r="353" spans="1:45" ht="15" customHeight="1" x14ac:dyDescent="0.25">
      <c r="A353" s="1489"/>
      <c r="B353" s="1709"/>
      <c r="C353" s="1716"/>
      <c r="D353" s="1856"/>
      <c r="E353" s="1716"/>
      <c r="F353" s="1751"/>
      <c r="G353" s="1859"/>
      <c r="H353" s="1865"/>
      <c r="I353" s="1678"/>
      <c r="J353" s="1678"/>
      <c r="K353" s="1678"/>
      <c r="L353" s="1678"/>
      <c r="M353" s="1678"/>
      <c r="N353" s="1678"/>
      <c r="O353" s="1678"/>
      <c r="P353" s="1678"/>
      <c r="Q353" s="1774"/>
      <c r="R353" s="1747"/>
      <c r="S353" s="98"/>
      <c r="T353" s="98"/>
      <c r="U353" s="98"/>
      <c r="V353" s="98"/>
      <c r="W353" s="334" t="str">
        <f t="shared" si="9"/>
        <v/>
      </c>
      <c r="X353" s="98"/>
      <c r="Y353" s="98"/>
      <c r="Z353" s="98"/>
      <c r="AA353" s="334" t="str">
        <f t="shared" si="10"/>
        <v/>
      </c>
      <c r="AB353" s="1678"/>
      <c r="AC353" s="1333"/>
      <c r="AD353" s="160"/>
      <c r="AE353" s="98"/>
      <c r="AF353" s="1862"/>
      <c r="AG353" s="1748"/>
      <c r="AH353" s="1764"/>
      <c r="AI353" s="1749"/>
      <c r="AJ353" s="388"/>
      <c r="AK353" s="1750"/>
      <c r="AL353" s="1751"/>
      <c r="AM353" s="1752"/>
      <c r="AN353" s="1752"/>
      <c r="AO353" s="1752"/>
      <c r="AP353" s="1753"/>
      <c r="AQ353" s="1333"/>
      <c r="AR353" s="98"/>
      <c r="AS353" s="244"/>
    </row>
    <row r="354" spans="1:45" ht="15" customHeight="1" x14ac:dyDescent="0.25">
      <c r="A354" s="1489"/>
      <c r="B354" s="1709"/>
      <c r="C354" s="1716"/>
      <c r="D354" s="1856"/>
      <c r="E354" s="1716"/>
      <c r="F354" s="1751"/>
      <c r="G354" s="1859"/>
      <c r="H354" s="1865"/>
      <c r="I354" s="1678"/>
      <c r="J354" s="1678"/>
      <c r="K354" s="1678"/>
      <c r="L354" s="1678"/>
      <c r="M354" s="1678"/>
      <c r="N354" s="1678"/>
      <c r="O354" s="1678"/>
      <c r="P354" s="1678"/>
      <c r="Q354" s="1774"/>
      <c r="R354" s="1747"/>
      <c r="S354" s="98"/>
      <c r="T354" s="98"/>
      <c r="U354" s="98"/>
      <c r="V354" s="98"/>
      <c r="W354" s="334" t="str">
        <f t="shared" si="9"/>
        <v/>
      </c>
      <c r="X354" s="98"/>
      <c r="Y354" s="98"/>
      <c r="Z354" s="98"/>
      <c r="AA354" s="334" t="str">
        <f t="shared" si="10"/>
        <v/>
      </c>
      <c r="AB354" s="1678"/>
      <c r="AC354" s="1333"/>
      <c r="AD354" s="160"/>
      <c r="AE354" s="98"/>
      <c r="AF354" s="1862"/>
      <c r="AG354" s="1748"/>
      <c r="AH354" s="1764"/>
      <c r="AI354" s="1749"/>
      <c r="AJ354" s="388"/>
      <c r="AK354" s="1750"/>
      <c r="AL354" s="1751"/>
      <c r="AM354" s="1752"/>
      <c r="AN354" s="1752"/>
      <c r="AO354" s="1752"/>
      <c r="AP354" s="1753"/>
      <c r="AQ354" s="1333"/>
      <c r="AR354" s="98"/>
      <c r="AS354" s="244"/>
    </row>
    <row r="355" spans="1:45" ht="15" customHeight="1" x14ac:dyDescent="0.25">
      <c r="A355" s="1489"/>
      <c r="B355" s="1709"/>
      <c r="C355" s="1716"/>
      <c r="D355" s="1856"/>
      <c r="E355" s="1716"/>
      <c r="F355" s="1751"/>
      <c r="G355" s="1859"/>
      <c r="H355" s="1865"/>
      <c r="I355" s="1678"/>
      <c r="J355" s="1678"/>
      <c r="K355" s="1678"/>
      <c r="L355" s="1678"/>
      <c r="M355" s="1678"/>
      <c r="N355" s="1678"/>
      <c r="O355" s="1678"/>
      <c r="P355" s="1678"/>
      <c r="Q355" s="1774"/>
      <c r="R355" s="1747"/>
      <c r="S355" s="98"/>
      <c r="T355" s="98"/>
      <c r="U355" s="98"/>
      <c r="V355" s="98"/>
      <c r="W355" s="334" t="str">
        <f t="shared" si="9"/>
        <v/>
      </c>
      <c r="X355" s="98"/>
      <c r="Y355" s="98"/>
      <c r="Z355" s="98"/>
      <c r="AA355" s="334" t="str">
        <f t="shared" si="10"/>
        <v/>
      </c>
      <c r="AB355" s="1678"/>
      <c r="AC355" s="1333"/>
      <c r="AD355" s="160"/>
      <c r="AE355" s="98"/>
      <c r="AF355" s="1862"/>
      <c r="AG355" s="1748"/>
      <c r="AH355" s="1764"/>
      <c r="AI355" s="1749"/>
      <c r="AJ355" s="388"/>
      <c r="AK355" s="1750"/>
      <c r="AL355" s="1751"/>
      <c r="AM355" s="1752"/>
      <c r="AN355" s="1752"/>
      <c r="AO355" s="1752"/>
      <c r="AP355" s="1753"/>
      <c r="AQ355" s="1333"/>
      <c r="AR355" s="98"/>
      <c r="AS355" s="244"/>
    </row>
    <row r="356" spans="1:45" ht="15" customHeight="1" x14ac:dyDescent="0.25">
      <c r="A356" s="1489"/>
      <c r="B356" s="1709"/>
      <c r="C356" s="1716"/>
      <c r="D356" s="1856"/>
      <c r="E356" s="1716"/>
      <c r="F356" s="1751"/>
      <c r="G356" s="1859"/>
      <c r="H356" s="1865"/>
      <c r="I356" s="1678"/>
      <c r="J356" s="1678"/>
      <c r="K356" s="1678"/>
      <c r="L356" s="1678"/>
      <c r="M356" s="1678"/>
      <c r="N356" s="1678"/>
      <c r="O356" s="1678"/>
      <c r="P356" s="1678"/>
      <c r="Q356" s="1774"/>
      <c r="R356" s="1747"/>
      <c r="S356" s="98"/>
      <c r="T356" s="98"/>
      <c r="U356" s="98"/>
      <c r="V356" s="98"/>
      <c r="W356" s="334" t="str">
        <f t="shared" si="9"/>
        <v/>
      </c>
      <c r="X356" s="98"/>
      <c r="Y356" s="98"/>
      <c r="Z356" s="98"/>
      <c r="AA356" s="334" t="str">
        <f t="shared" si="10"/>
        <v/>
      </c>
      <c r="AB356" s="1678"/>
      <c r="AC356" s="1333"/>
      <c r="AD356" s="160"/>
      <c r="AE356" s="98"/>
      <c r="AF356" s="1862"/>
      <c r="AG356" s="1748"/>
      <c r="AH356" s="1764"/>
      <c r="AI356" s="1749"/>
      <c r="AJ356" s="388"/>
      <c r="AK356" s="1750"/>
      <c r="AL356" s="1751"/>
      <c r="AM356" s="1752"/>
      <c r="AN356" s="1752"/>
      <c r="AO356" s="1752"/>
      <c r="AP356" s="1753"/>
      <c r="AQ356" s="1333"/>
      <c r="AR356" s="98"/>
      <c r="AS356" s="244"/>
    </row>
    <row r="357" spans="1:45" ht="15" customHeight="1" x14ac:dyDescent="0.25">
      <c r="A357" s="1489"/>
      <c r="B357" s="1709"/>
      <c r="C357" s="1716"/>
      <c r="D357" s="1856"/>
      <c r="E357" s="1716"/>
      <c r="F357" s="1751"/>
      <c r="G357" s="1859"/>
      <c r="H357" s="1865"/>
      <c r="I357" s="1678"/>
      <c r="J357" s="1678"/>
      <c r="K357" s="1678"/>
      <c r="L357" s="1678"/>
      <c r="M357" s="1678"/>
      <c r="N357" s="1678"/>
      <c r="O357" s="1678"/>
      <c r="P357" s="1678"/>
      <c r="Q357" s="1774"/>
      <c r="R357" s="1747"/>
      <c r="S357" s="98"/>
      <c r="T357" s="98"/>
      <c r="U357" s="98"/>
      <c r="V357" s="98"/>
      <c r="W357" s="334" t="str">
        <f t="shared" si="9"/>
        <v/>
      </c>
      <c r="X357" s="98"/>
      <c r="Y357" s="98"/>
      <c r="Z357" s="98"/>
      <c r="AA357" s="334" t="str">
        <f t="shared" si="10"/>
        <v/>
      </c>
      <c r="AB357" s="1678"/>
      <c r="AC357" s="1333"/>
      <c r="AD357" s="160"/>
      <c r="AE357" s="98"/>
      <c r="AF357" s="1862"/>
      <c r="AG357" s="1748"/>
      <c r="AH357" s="1764"/>
      <c r="AI357" s="1749"/>
      <c r="AJ357" s="388"/>
      <c r="AK357" s="1750"/>
      <c r="AL357" s="1751"/>
      <c r="AM357" s="1752"/>
      <c r="AN357" s="1752"/>
      <c r="AO357" s="1752"/>
      <c r="AP357" s="1753"/>
      <c r="AQ357" s="1333"/>
      <c r="AR357" s="98"/>
      <c r="AS357" s="244"/>
    </row>
    <row r="358" spans="1:45" ht="15" customHeight="1" x14ac:dyDescent="0.25">
      <c r="A358" s="1489"/>
      <c r="B358" s="1709"/>
      <c r="C358" s="1716"/>
      <c r="D358" s="1856"/>
      <c r="E358" s="1716"/>
      <c r="F358" s="1751"/>
      <c r="G358" s="1859"/>
      <c r="H358" s="1865"/>
      <c r="I358" s="1678"/>
      <c r="J358" s="1678"/>
      <c r="K358" s="1678"/>
      <c r="L358" s="1678"/>
      <c r="M358" s="1678"/>
      <c r="N358" s="1678"/>
      <c r="O358" s="1678"/>
      <c r="P358" s="1678"/>
      <c r="Q358" s="1774"/>
      <c r="R358" s="1747"/>
      <c r="S358" s="98"/>
      <c r="T358" s="98"/>
      <c r="U358" s="98"/>
      <c r="V358" s="98"/>
      <c r="W358" s="334" t="str">
        <f t="shared" si="9"/>
        <v/>
      </c>
      <c r="X358" s="98"/>
      <c r="Y358" s="98"/>
      <c r="Z358" s="98"/>
      <c r="AA358" s="334" t="str">
        <f t="shared" si="10"/>
        <v/>
      </c>
      <c r="AB358" s="1678"/>
      <c r="AC358" s="1333"/>
      <c r="AD358" s="160"/>
      <c r="AE358" s="98"/>
      <c r="AF358" s="1862"/>
      <c r="AG358" s="1748"/>
      <c r="AH358" s="1764"/>
      <c r="AI358" s="1749"/>
      <c r="AJ358" s="388"/>
      <c r="AK358" s="1750"/>
      <c r="AL358" s="1751"/>
      <c r="AM358" s="1752"/>
      <c r="AN358" s="1752"/>
      <c r="AO358" s="1752"/>
      <c r="AP358" s="1753"/>
      <c r="AQ358" s="1333"/>
      <c r="AR358" s="98"/>
      <c r="AS358" s="244"/>
    </row>
    <row r="359" spans="1:45" ht="15" customHeight="1" x14ac:dyDescent="0.25">
      <c r="A359" s="1489"/>
      <c r="B359" s="1709"/>
      <c r="C359" s="1716"/>
      <c r="D359" s="1856"/>
      <c r="E359" s="1716"/>
      <c r="F359" s="1751"/>
      <c r="G359" s="1859"/>
      <c r="H359" s="1865"/>
      <c r="I359" s="1678"/>
      <c r="J359" s="1678"/>
      <c r="K359" s="1678"/>
      <c r="L359" s="1678"/>
      <c r="M359" s="1678"/>
      <c r="N359" s="1678"/>
      <c r="O359" s="1678"/>
      <c r="P359" s="1678"/>
      <c r="Q359" s="1774"/>
      <c r="R359" s="1747"/>
      <c r="S359" s="98"/>
      <c r="T359" s="98"/>
      <c r="U359" s="98"/>
      <c r="V359" s="98"/>
      <c r="W359" s="334" t="str">
        <f t="shared" si="9"/>
        <v/>
      </c>
      <c r="X359" s="98"/>
      <c r="Y359" s="98"/>
      <c r="Z359" s="98"/>
      <c r="AA359" s="334" t="str">
        <f t="shared" si="10"/>
        <v/>
      </c>
      <c r="AB359" s="1678"/>
      <c r="AC359" s="1333"/>
      <c r="AD359" s="160"/>
      <c r="AE359" s="98"/>
      <c r="AF359" s="1862"/>
      <c r="AG359" s="1748"/>
      <c r="AH359" s="1764"/>
      <c r="AI359" s="1749"/>
      <c r="AJ359" s="388"/>
      <c r="AK359" s="1750"/>
      <c r="AL359" s="1751"/>
      <c r="AM359" s="1752"/>
      <c r="AN359" s="1752"/>
      <c r="AO359" s="1752"/>
      <c r="AP359" s="1753"/>
      <c r="AQ359" s="1333"/>
      <c r="AR359" s="98"/>
      <c r="AS359" s="244"/>
    </row>
    <row r="360" spans="1:45" ht="15" customHeight="1" x14ac:dyDescent="0.25">
      <c r="A360" s="1489"/>
      <c r="B360" s="1709"/>
      <c r="C360" s="1716"/>
      <c r="D360" s="1856"/>
      <c r="E360" s="1716"/>
      <c r="F360" s="1751"/>
      <c r="G360" s="1859"/>
      <c r="H360" s="1865"/>
      <c r="I360" s="1678"/>
      <c r="J360" s="1678"/>
      <c r="K360" s="1678"/>
      <c r="L360" s="1678"/>
      <c r="M360" s="1678"/>
      <c r="N360" s="1678"/>
      <c r="O360" s="1678"/>
      <c r="P360" s="1678"/>
      <c r="Q360" s="1774"/>
      <c r="R360" s="1747"/>
      <c r="S360" s="98"/>
      <c r="T360" s="98"/>
      <c r="U360" s="98"/>
      <c r="V360" s="98"/>
      <c r="W360" s="334" t="str">
        <f t="shared" si="9"/>
        <v/>
      </c>
      <c r="X360" s="98"/>
      <c r="Y360" s="98"/>
      <c r="Z360" s="98"/>
      <c r="AA360" s="334" t="str">
        <f t="shared" si="10"/>
        <v/>
      </c>
      <c r="AB360" s="1678"/>
      <c r="AC360" s="1333"/>
      <c r="AD360" s="160"/>
      <c r="AE360" s="98"/>
      <c r="AF360" s="1862"/>
      <c r="AG360" s="1748"/>
      <c r="AH360" s="1764"/>
      <c r="AI360" s="1749"/>
      <c r="AJ360" s="388"/>
      <c r="AK360" s="1750"/>
      <c r="AL360" s="1751"/>
      <c r="AM360" s="1752"/>
      <c r="AN360" s="1752"/>
      <c r="AO360" s="1752"/>
      <c r="AP360" s="1753"/>
      <c r="AQ360" s="1333"/>
      <c r="AR360" s="98"/>
      <c r="AS360" s="244"/>
    </row>
    <row r="361" spans="1:45" ht="15" customHeight="1" x14ac:dyDescent="0.25">
      <c r="A361" s="1489"/>
      <c r="B361" s="1709"/>
      <c r="C361" s="1716"/>
      <c r="D361" s="1856"/>
      <c r="E361" s="1716"/>
      <c r="F361" s="1751"/>
      <c r="G361" s="1859"/>
      <c r="H361" s="1865"/>
      <c r="I361" s="1678"/>
      <c r="J361" s="1678"/>
      <c r="K361" s="1678"/>
      <c r="L361" s="1678"/>
      <c r="M361" s="1678"/>
      <c r="N361" s="1678"/>
      <c r="O361" s="1678"/>
      <c r="P361" s="1678"/>
      <c r="Q361" s="1774"/>
      <c r="R361" s="1747"/>
      <c r="S361" s="98"/>
      <c r="T361" s="98"/>
      <c r="U361" s="98"/>
      <c r="V361" s="98"/>
      <c r="W361" s="334" t="str">
        <f t="shared" si="9"/>
        <v/>
      </c>
      <c r="X361" s="98"/>
      <c r="Y361" s="98"/>
      <c r="Z361" s="98"/>
      <c r="AA361" s="334" t="str">
        <f t="shared" si="10"/>
        <v/>
      </c>
      <c r="AB361" s="1678"/>
      <c r="AC361" s="1333"/>
      <c r="AD361" s="160"/>
      <c r="AE361" s="98"/>
      <c r="AF361" s="1862"/>
      <c r="AG361" s="1748"/>
      <c r="AH361" s="1764"/>
      <c r="AI361" s="1749"/>
      <c r="AJ361" s="388"/>
      <c r="AK361" s="1750"/>
      <c r="AL361" s="1751"/>
      <c r="AM361" s="1752"/>
      <c r="AN361" s="1752"/>
      <c r="AO361" s="1752"/>
      <c r="AP361" s="1753"/>
      <c r="AQ361" s="1333"/>
      <c r="AR361" s="98"/>
      <c r="AS361" s="244"/>
    </row>
    <row r="362" spans="1:45" ht="15" customHeight="1" x14ac:dyDescent="0.25">
      <c r="A362" s="1489"/>
      <c r="B362" s="1709"/>
      <c r="C362" s="1716"/>
      <c r="D362" s="1856"/>
      <c r="E362" s="1716"/>
      <c r="F362" s="1751"/>
      <c r="G362" s="1859"/>
      <c r="H362" s="1865"/>
      <c r="I362" s="1678"/>
      <c r="J362" s="1678"/>
      <c r="K362" s="1678"/>
      <c r="L362" s="1678"/>
      <c r="M362" s="1678"/>
      <c r="N362" s="1678"/>
      <c r="O362" s="1678"/>
      <c r="P362" s="1678"/>
      <c r="Q362" s="1774"/>
      <c r="R362" s="1747"/>
      <c r="S362" s="98"/>
      <c r="T362" s="98"/>
      <c r="U362" s="98"/>
      <c r="V362" s="98"/>
      <c r="W362" s="334" t="str">
        <f t="shared" si="9"/>
        <v/>
      </c>
      <c r="X362" s="98"/>
      <c r="Y362" s="98"/>
      <c r="Z362" s="98"/>
      <c r="AA362" s="334" t="str">
        <f t="shared" si="10"/>
        <v/>
      </c>
      <c r="AB362" s="1678"/>
      <c r="AC362" s="1333"/>
      <c r="AD362" s="160"/>
      <c r="AE362" s="98"/>
      <c r="AF362" s="1862"/>
      <c r="AG362" s="1748"/>
      <c r="AH362" s="1764"/>
      <c r="AI362" s="1749"/>
      <c r="AJ362" s="388"/>
      <c r="AK362" s="1750"/>
      <c r="AL362" s="1751"/>
      <c r="AM362" s="1752"/>
      <c r="AN362" s="1752"/>
      <c r="AO362" s="1752"/>
      <c r="AP362" s="1753"/>
      <c r="AQ362" s="1333"/>
      <c r="AR362" s="98"/>
      <c r="AS362" s="244"/>
    </row>
    <row r="363" spans="1:45" ht="15" customHeight="1" x14ac:dyDescent="0.25">
      <c r="A363" s="1489"/>
      <c r="B363" s="1709"/>
      <c r="C363" s="1716"/>
      <c r="D363" s="1856"/>
      <c r="E363" s="1716"/>
      <c r="F363" s="1751"/>
      <c r="G363" s="1859"/>
      <c r="H363" s="1865"/>
      <c r="I363" s="1678"/>
      <c r="J363" s="1678"/>
      <c r="K363" s="1678"/>
      <c r="L363" s="1678"/>
      <c r="M363" s="1678"/>
      <c r="N363" s="1678"/>
      <c r="O363" s="1678"/>
      <c r="P363" s="1678"/>
      <c r="Q363" s="1774"/>
      <c r="R363" s="1747"/>
      <c r="S363" s="98"/>
      <c r="T363" s="98"/>
      <c r="U363" s="98"/>
      <c r="V363" s="98"/>
      <c r="W363" s="334" t="str">
        <f t="shared" si="9"/>
        <v/>
      </c>
      <c r="X363" s="98"/>
      <c r="Y363" s="98"/>
      <c r="Z363" s="98"/>
      <c r="AA363" s="334" t="str">
        <f t="shared" si="10"/>
        <v/>
      </c>
      <c r="AB363" s="1678"/>
      <c r="AC363" s="1333"/>
      <c r="AD363" s="160"/>
      <c r="AE363" s="98"/>
      <c r="AF363" s="1862"/>
      <c r="AG363" s="1748"/>
      <c r="AH363" s="1764"/>
      <c r="AI363" s="1749"/>
      <c r="AJ363" s="388"/>
      <c r="AK363" s="1750"/>
      <c r="AL363" s="1751"/>
      <c r="AM363" s="1752"/>
      <c r="AN363" s="1752"/>
      <c r="AO363" s="1752"/>
      <c r="AP363" s="1753"/>
      <c r="AQ363" s="1333"/>
      <c r="AR363" s="98"/>
      <c r="AS363" s="244"/>
    </row>
    <row r="364" spans="1:45" ht="15" customHeight="1" x14ac:dyDescent="0.25">
      <c r="A364" s="1489"/>
      <c r="B364" s="1709"/>
      <c r="C364" s="1716"/>
      <c r="D364" s="1856"/>
      <c r="E364" s="1716"/>
      <c r="F364" s="1751"/>
      <c r="G364" s="1859"/>
      <c r="H364" s="1865"/>
      <c r="I364" s="1678"/>
      <c r="J364" s="1678"/>
      <c r="K364" s="1678"/>
      <c r="L364" s="1678"/>
      <c r="M364" s="1678"/>
      <c r="N364" s="1678"/>
      <c r="O364" s="1678"/>
      <c r="P364" s="1678"/>
      <c r="Q364" s="1774"/>
      <c r="R364" s="1747"/>
      <c r="S364" s="98"/>
      <c r="T364" s="98"/>
      <c r="U364" s="98"/>
      <c r="V364" s="98"/>
      <c r="W364" s="334" t="str">
        <f t="shared" si="9"/>
        <v/>
      </c>
      <c r="X364" s="98"/>
      <c r="Y364" s="98"/>
      <c r="Z364" s="98"/>
      <c r="AA364" s="334" t="str">
        <f t="shared" si="10"/>
        <v/>
      </c>
      <c r="AB364" s="1678"/>
      <c r="AC364" s="1333"/>
      <c r="AD364" s="160"/>
      <c r="AE364" s="98"/>
      <c r="AF364" s="1862"/>
      <c r="AG364" s="1748"/>
      <c r="AH364" s="1764"/>
      <c r="AI364" s="1749"/>
      <c r="AJ364" s="388"/>
      <c r="AK364" s="1750"/>
      <c r="AL364" s="1751"/>
      <c r="AM364" s="1752"/>
      <c r="AN364" s="1752"/>
      <c r="AO364" s="1752"/>
      <c r="AP364" s="1753"/>
      <c r="AQ364" s="1333"/>
      <c r="AR364" s="98"/>
      <c r="AS364" s="244"/>
    </row>
    <row r="365" spans="1:45" ht="15" customHeight="1" x14ac:dyDescent="0.25">
      <c r="A365" s="1489"/>
      <c r="B365" s="1709"/>
      <c r="C365" s="1716"/>
      <c r="D365" s="1856"/>
      <c r="E365" s="1716"/>
      <c r="F365" s="1751"/>
      <c r="G365" s="1859"/>
      <c r="H365" s="1865"/>
      <c r="I365" s="1678"/>
      <c r="J365" s="1678"/>
      <c r="K365" s="1678"/>
      <c r="L365" s="1678"/>
      <c r="M365" s="1678"/>
      <c r="N365" s="1678"/>
      <c r="O365" s="1678"/>
      <c r="P365" s="1678"/>
      <c r="Q365" s="1774"/>
      <c r="R365" s="1747"/>
      <c r="S365" s="98"/>
      <c r="T365" s="98"/>
      <c r="U365" s="98"/>
      <c r="V365" s="98"/>
      <c r="W365" s="334" t="str">
        <f t="shared" si="9"/>
        <v/>
      </c>
      <c r="X365" s="98"/>
      <c r="Y365" s="98"/>
      <c r="Z365" s="98"/>
      <c r="AA365" s="334" t="str">
        <f t="shared" si="10"/>
        <v/>
      </c>
      <c r="AB365" s="1678"/>
      <c r="AC365" s="1333"/>
      <c r="AD365" s="160"/>
      <c r="AE365" s="98"/>
      <c r="AF365" s="1862"/>
      <c r="AG365" s="1748"/>
      <c r="AH365" s="1764"/>
      <c r="AI365" s="1749"/>
      <c r="AJ365" s="388"/>
      <c r="AK365" s="1750"/>
      <c r="AL365" s="1751"/>
      <c r="AM365" s="1752"/>
      <c r="AN365" s="1752"/>
      <c r="AO365" s="1752"/>
      <c r="AP365" s="1753"/>
      <c r="AQ365" s="1333"/>
      <c r="AR365" s="98"/>
      <c r="AS365" s="244"/>
    </row>
    <row r="366" spans="1:45" ht="15" customHeight="1" x14ac:dyDescent="0.25">
      <c r="A366" s="1489"/>
      <c r="B366" s="1709"/>
      <c r="C366" s="1716"/>
      <c r="D366" s="1856"/>
      <c r="E366" s="1716"/>
      <c r="F366" s="1751"/>
      <c r="G366" s="1859"/>
      <c r="H366" s="1865"/>
      <c r="I366" s="1678"/>
      <c r="J366" s="1678"/>
      <c r="K366" s="1678"/>
      <c r="L366" s="1678"/>
      <c r="M366" s="1678"/>
      <c r="N366" s="1678"/>
      <c r="O366" s="1678"/>
      <c r="P366" s="1678"/>
      <c r="Q366" s="1774"/>
      <c r="R366" s="1747"/>
      <c r="S366" s="98"/>
      <c r="T366" s="98"/>
      <c r="U366" s="98"/>
      <c r="V366" s="98"/>
      <c r="W366" s="334" t="str">
        <f t="shared" si="9"/>
        <v/>
      </c>
      <c r="X366" s="98"/>
      <c r="Y366" s="98"/>
      <c r="Z366" s="98"/>
      <c r="AA366" s="334" t="str">
        <f t="shared" si="10"/>
        <v/>
      </c>
      <c r="AB366" s="1678"/>
      <c r="AC366" s="1333"/>
      <c r="AD366" s="160"/>
      <c r="AE366" s="98"/>
      <c r="AF366" s="1862"/>
      <c r="AG366" s="1748"/>
      <c r="AH366" s="1764"/>
      <c r="AI366" s="1749"/>
      <c r="AJ366" s="388"/>
      <c r="AK366" s="1750"/>
      <c r="AL366" s="1751"/>
      <c r="AM366" s="1752"/>
      <c r="AN366" s="1752"/>
      <c r="AO366" s="1752"/>
      <c r="AP366" s="1753"/>
      <c r="AQ366" s="1333"/>
      <c r="AR366" s="98"/>
      <c r="AS366" s="244"/>
    </row>
    <row r="367" spans="1:45" ht="15" customHeight="1" x14ac:dyDescent="0.25">
      <c r="A367" s="1489"/>
      <c r="B367" s="1709"/>
      <c r="C367" s="1716"/>
      <c r="D367" s="1856"/>
      <c r="E367" s="1716"/>
      <c r="F367" s="1751"/>
      <c r="G367" s="1859"/>
      <c r="H367" s="1865"/>
      <c r="I367" s="1678"/>
      <c r="J367" s="1678"/>
      <c r="K367" s="1678"/>
      <c r="L367" s="1678"/>
      <c r="M367" s="1678"/>
      <c r="N367" s="1678"/>
      <c r="O367" s="1678"/>
      <c r="P367" s="1678"/>
      <c r="Q367" s="1774"/>
      <c r="R367" s="1747"/>
      <c r="S367" s="98"/>
      <c r="T367" s="98"/>
      <c r="U367" s="98"/>
      <c r="V367" s="98"/>
      <c r="W367" s="334" t="str">
        <f t="shared" si="9"/>
        <v/>
      </c>
      <c r="X367" s="98"/>
      <c r="Y367" s="98"/>
      <c r="Z367" s="98"/>
      <c r="AA367" s="334" t="str">
        <f t="shared" si="10"/>
        <v/>
      </c>
      <c r="AB367" s="1678"/>
      <c r="AC367" s="1333"/>
      <c r="AD367" s="160"/>
      <c r="AE367" s="98"/>
      <c r="AF367" s="1862"/>
      <c r="AG367" s="1748"/>
      <c r="AH367" s="1764"/>
      <c r="AI367" s="1749"/>
      <c r="AJ367" s="388"/>
      <c r="AK367" s="1750"/>
      <c r="AL367" s="1751"/>
      <c r="AM367" s="1752"/>
      <c r="AN367" s="1752"/>
      <c r="AO367" s="1752"/>
      <c r="AP367" s="1753"/>
      <c r="AQ367" s="1333"/>
      <c r="AR367" s="98"/>
      <c r="AS367" s="244"/>
    </row>
    <row r="368" spans="1:45" ht="15" customHeight="1" x14ac:dyDescent="0.25">
      <c r="A368" s="1489"/>
      <c r="B368" s="1709"/>
      <c r="C368" s="1716"/>
      <c r="D368" s="1856"/>
      <c r="E368" s="1716"/>
      <c r="F368" s="1751"/>
      <c r="G368" s="1859"/>
      <c r="H368" s="1865"/>
      <c r="I368" s="1678"/>
      <c r="J368" s="1678"/>
      <c r="K368" s="1678"/>
      <c r="L368" s="1678"/>
      <c r="M368" s="1678"/>
      <c r="N368" s="1678"/>
      <c r="O368" s="1678"/>
      <c r="P368" s="1678"/>
      <c r="Q368" s="1774"/>
      <c r="R368" s="1747"/>
      <c r="S368" s="98"/>
      <c r="T368" s="98"/>
      <c r="U368" s="98"/>
      <c r="V368" s="98"/>
      <c r="W368" s="334" t="str">
        <f t="shared" si="9"/>
        <v/>
      </c>
      <c r="X368" s="98"/>
      <c r="Y368" s="98"/>
      <c r="Z368" s="98"/>
      <c r="AA368" s="334" t="str">
        <f t="shared" si="10"/>
        <v/>
      </c>
      <c r="AB368" s="1678"/>
      <c r="AC368" s="1333"/>
      <c r="AD368" s="160"/>
      <c r="AE368" s="98"/>
      <c r="AF368" s="1862"/>
      <c r="AG368" s="1748"/>
      <c r="AH368" s="1764"/>
      <c r="AI368" s="1749"/>
      <c r="AJ368" s="388"/>
      <c r="AK368" s="1750"/>
      <c r="AL368" s="1751"/>
      <c r="AM368" s="1752"/>
      <c r="AN368" s="1752"/>
      <c r="AO368" s="1752"/>
      <c r="AP368" s="1753"/>
      <c r="AQ368" s="1333"/>
      <c r="AR368" s="98"/>
      <c r="AS368" s="244"/>
    </row>
    <row r="369" spans="1:45" ht="15" customHeight="1" x14ac:dyDescent="0.25">
      <c r="A369" s="1489"/>
      <c r="B369" s="1709"/>
      <c r="C369" s="1716"/>
      <c r="D369" s="1856"/>
      <c r="E369" s="1716"/>
      <c r="F369" s="1751"/>
      <c r="G369" s="1859"/>
      <c r="H369" s="1865"/>
      <c r="I369" s="1678"/>
      <c r="J369" s="1678"/>
      <c r="K369" s="1678"/>
      <c r="L369" s="1678"/>
      <c r="M369" s="1678"/>
      <c r="N369" s="1678"/>
      <c r="O369" s="1678"/>
      <c r="P369" s="1678"/>
      <c r="Q369" s="1774"/>
      <c r="R369" s="1747"/>
      <c r="S369" s="98"/>
      <c r="T369" s="98"/>
      <c r="U369" s="98"/>
      <c r="V369" s="98"/>
      <c r="W369" s="334" t="str">
        <f t="shared" si="9"/>
        <v/>
      </c>
      <c r="X369" s="98"/>
      <c r="Y369" s="98"/>
      <c r="Z369" s="98"/>
      <c r="AA369" s="334" t="str">
        <f t="shared" si="10"/>
        <v/>
      </c>
      <c r="AB369" s="1678"/>
      <c r="AC369" s="1333"/>
      <c r="AD369" s="160"/>
      <c r="AE369" s="98"/>
      <c r="AF369" s="1862"/>
      <c r="AG369" s="1748"/>
      <c r="AH369" s="1764"/>
      <c r="AI369" s="1749"/>
      <c r="AJ369" s="388"/>
      <c r="AK369" s="1750"/>
      <c r="AL369" s="1751"/>
      <c r="AM369" s="1752"/>
      <c r="AN369" s="1752"/>
      <c r="AO369" s="1752"/>
      <c r="AP369" s="1753"/>
      <c r="AQ369" s="1333"/>
      <c r="AR369" s="98"/>
      <c r="AS369" s="244"/>
    </row>
    <row r="370" spans="1:45" ht="15" customHeight="1" x14ac:dyDescent="0.25">
      <c r="A370" s="1489"/>
      <c r="B370" s="1709"/>
      <c r="C370" s="1716"/>
      <c r="D370" s="1856"/>
      <c r="E370" s="1716"/>
      <c r="F370" s="1751"/>
      <c r="G370" s="1859"/>
      <c r="H370" s="1865"/>
      <c r="I370" s="1678"/>
      <c r="J370" s="1678"/>
      <c r="K370" s="1678"/>
      <c r="L370" s="1678"/>
      <c r="M370" s="1678"/>
      <c r="N370" s="1678"/>
      <c r="O370" s="1678"/>
      <c r="P370" s="1678"/>
      <c r="Q370" s="1774"/>
      <c r="R370" s="1747"/>
      <c r="S370" s="98"/>
      <c r="T370" s="98"/>
      <c r="U370" s="98"/>
      <c r="V370" s="98"/>
      <c r="W370" s="334" t="str">
        <f t="shared" si="9"/>
        <v/>
      </c>
      <c r="X370" s="98"/>
      <c r="Y370" s="98"/>
      <c r="Z370" s="98"/>
      <c r="AA370" s="334" t="str">
        <f t="shared" si="10"/>
        <v/>
      </c>
      <c r="AB370" s="1678"/>
      <c r="AC370" s="1333"/>
      <c r="AD370" s="160"/>
      <c r="AE370" s="98"/>
      <c r="AF370" s="1862"/>
      <c r="AG370" s="1748"/>
      <c r="AH370" s="1764"/>
      <c r="AI370" s="1749"/>
      <c r="AJ370" s="388"/>
      <c r="AK370" s="1750"/>
      <c r="AL370" s="1751"/>
      <c r="AM370" s="1752"/>
      <c r="AN370" s="1752"/>
      <c r="AO370" s="1752"/>
      <c r="AP370" s="1753"/>
      <c r="AQ370" s="1333"/>
      <c r="AR370" s="98"/>
      <c r="AS370" s="244"/>
    </row>
    <row r="371" spans="1:45" ht="15" customHeight="1" x14ac:dyDescent="0.25">
      <c r="A371" s="1489"/>
      <c r="B371" s="1709"/>
      <c r="C371" s="1716"/>
      <c r="D371" s="1856"/>
      <c r="E371" s="1716"/>
      <c r="F371" s="1751"/>
      <c r="G371" s="1859"/>
      <c r="H371" s="1865"/>
      <c r="I371" s="1678"/>
      <c r="J371" s="1678"/>
      <c r="K371" s="1678"/>
      <c r="L371" s="1678"/>
      <c r="M371" s="1678"/>
      <c r="N371" s="1678"/>
      <c r="O371" s="1678"/>
      <c r="P371" s="1678"/>
      <c r="Q371" s="1774"/>
      <c r="R371" s="1747"/>
      <c r="S371" s="98"/>
      <c r="T371" s="98"/>
      <c r="U371" s="98"/>
      <c r="V371" s="98"/>
      <c r="W371" s="334" t="str">
        <f t="shared" si="9"/>
        <v/>
      </c>
      <c r="X371" s="98"/>
      <c r="Y371" s="98"/>
      <c r="Z371" s="98"/>
      <c r="AA371" s="334" t="str">
        <f t="shared" si="10"/>
        <v/>
      </c>
      <c r="AB371" s="1678"/>
      <c r="AC371" s="1333"/>
      <c r="AD371" s="160"/>
      <c r="AE371" s="98"/>
      <c r="AF371" s="1862"/>
      <c r="AG371" s="1748"/>
      <c r="AH371" s="1764"/>
      <c r="AI371" s="1749"/>
      <c r="AJ371" s="388"/>
      <c r="AK371" s="1750"/>
      <c r="AL371" s="1751"/>
      <c r="AM371" s="1752"/>
      <c r="AN371" s="1752"/>
      <c r="AO371" s="1752"/>
      <c r="AP371" s="1753"/>
      <c r="AQ371" s="1333"/>
      <c r="AR371" s="98"/>
      <c r="AS371" s="244"/>
    </row>
    <row r="372" spans="1:45" ht="15" customHeight="1" x14ac:dyDescent="0.25">
      <c r="A372" s="1489"/>
      <c r="B372" s="1709"/>
      <c r="C372" s="1716"/>
      <c r="D372" s="1856"/>
      <c r="E372" s="1716"/>
      <c r="F372" s="1751"/>
      <c r="G372" s="1859"/>
      <c r="H372" s="1865"/>
      <c r="I372" s="1678"/>
      <c r="J372" s="1678"/>
      <c r="K372" s="1678"/>
      <c r="L372" s="1678"/>
      <c r="M372" s="1678"/>
      <c r="N372" s="1678"/>
      <c r="O372" s="1678"/>
      <c r="P372" s="1678"/>
      <c r="Q372" s="1774"/>
      <c r="R372" s="1747"/>
      <c r="S372" s="98"/>
      <c r="T372" s="98"/>
      <c r="U372" s="98"/>
      <c r="V372" s="98"/>
      <c r="W372" s="334" t="str">
        <f t="shared" si="9"/>
        <v/>
      </c>
      <c r="X372" s="98"/>
      <c r="Y372" s="98"/>
      <c r="Z372" s="98"/>
      <c r="AA372" s="334" t="str">
        <f t="shared" si="10"/>
        <v/>
      </c>
      <c r="AB372" s="1678"/>
      <c r="AC372" s="1333"/>
      <c r="AD372" s="160"/>
      <c r="AE372" s="98"/>
      <c r="AF372" s="1862"/>
      <c r="AG372" s="1748"/>
      <c r="AH372" s="1764"/>
      <c r="AI372" s="1749"/>
      <c r="AJ372" s="388"/>
      <c r="AK372" s="1750"/>
      <c r="AL372" s="1751"/>
      <c r="AM372" s="1752"/>
      <c r="AN372" s="1752"/>
      <c r="AO372" s="1752"/>
      <c r="AP372" s="1753"/>
      <c r="AQ372" s="1333"/>
      <c r="AR372" s="98"/>
      <c r="AS372" s="244"/>
    </row>
    <row r="373" spans="1:45" ht="15" customHeight="1" x14ac:dyDescent="0.25">
      <c r="A373" s="1489"/>
      <c r="B373" s="1709"/>
      <c r="C373" s="1716"/>
      <c r="D373" s="1856"/>
      <c r="E373" s="1716"/>
      <c r="F373" s="1751"/>
      <c r="G373" s="1859"/>
      <c r="H373" s="1865"/>
      <c r="I373" s="1678"/>
      <c r="J373" s="1678"/>
      <c r="K373" s="1678"/>
      <c r="L373" s="1678"/>
      <c r="M373" s="1678"/>
      <c r="N373" s="1678"/>
      <c r="O373" s="1678"/>
      <c r="P373" s="1678"/>
      <c r="Q373" s="1774"/>
      <c r="R373" s="1747"/>
      <c r="S373" s="98"/>
      <c r="T373" s="98"/>
      <c r="U373" s="98"/>
      <c r="V373" s="98"/>
      <c r="W373" s="334" t="str">
        <f t="shared" si="9"/>
        <v/>
      </c>
      <c r="X373" s="98"/>
      <c r="Y373" s="98"/>
      <c r="Z373" s="98"/>
      <c r="AA373" s="334" t="str">
        <f t="shared" si="10"/>
        <v/>
      </c>
      <c r="AB373" s="1678"/>
      <c r="AC373" s="1333"/>
      <c r="AD373" s="160"/>
      <c r="AE373" s="98"/>
      <c r="AF373" s="1862"/>
      <c r="AG373" s="1748"/>
      <c r="AH373" s="1764"/>
      <c r="AI373" s="1749"/>
      <c r="AJ373" s="388"/>
      <c r="AK373" s="1750"/>
      <c r="AL373" s="1751"/>
      <c r="AM373" s="1752"/>
      <c r="AN373" s="1752"/>
      <c r="AO373" s="1752"/>
      <c r="AP373" s="1753"/>
      <c r="AQ373" s="1333"/>
      <c r="AR373" s="98"/>
      <c r="AS373" s="244"/>
    </row>
    <row r="374" spans="1:45" ht="15" customHeight="1" x14ac:dyDescent="0.25">
      <c r="A374" s="1489"/>
      <c r="B374" s="1709"/>
      <c r="C374" s="1716"/>
      <c r="D374" s="1856"/>
      <c r="E374" s="1716"/>
      <c r="F374" s="1751"/>
      <c r="G374" s="1859"/>
      <c r="H374" s="1865"/>
      <c r="I374" s="1678"/>
      <c r="J374" s="1678"/>
      <c r="K374" s="1678"/>
      <c r="L374" s="1678"/>
      <c r="M374" s="1678"/>
      <c r="N374" s="1678"/>
      <c r="O374" s="1678"/>
      <c r="P374" s="1678"/>
      <c r="Q374" s="1774"/>
      <c r="R374" s="1747"/>
      <c r="S374" s="98"/>
      <c r="T374" s="98"/>
      <c r="U374" s="98"/>
      <c r="V374" s="98"/>
      <c r="W374" s="334" t="str">
        <f t="shared" si="9"/>
        <v/>
      </c>
      <c r="X374" s="98"/>
      <c r="Y374" s="98"/>
      <c r="Z374" s="98"/>
      <c r="AA374" s="334" t="str">
        <f t="shared" si="10"/>
        <v/>
      </c>
      <c r="AB374" s="1678"/>
      <c r="AC374" s="1333"/>
      <c r="AD374" s="160"/>
      <c r="AE374" s="98"/>
      <c r="AF374" s="1862"/>
      <c r="AG374" s="1748"/>
      <c r="AH374" s="1764"/>
      <c r="AI374" s="1749"/>
      <c r="AJ374" s="388"/>
      <c r="AK374" s="1750"/>
      <c r="AL374" s="1751"/>
      <c r="AM374" s="1752"/>
      <c r="AN374" s="1752"/>
      <c r="AO374" s="1752"/>
      <c r="AP374" s="1753"/>
      <c r="AQ374" s="1333"/>
      <c r="AR374" s="98"/>
      <c r="AS374" s="244"/>
    </row>
    <row r="375" spans="1:45" ht="15" customHeight="1" x14ac:dyDescent="0.25">
      <c r="A375" s="1489"/>
      <c r="B375" s="1709"/>
      <c r="C375" s="1716"/>
      <c r="D375" s="1856"/>
      <c r="E375" s="1716"/>
      <c r="F375" s="1751"/>
      <c r="G375" s="1859"/>
      <c r="H375" s="1865"/>
      <c r="I375" s="1678"/>
      <c r="J375" s="1678"/>
      <c r="K375" s="1678"/>
      <c r="L375" s="1678"/>
      <c r="M375" s="1678"/>
      <c r="N375" s="1678"/>
      <c r="O375" s="1678"/>
      <c r="P375" s="1678"/>
      <c r="Q375" s="1774"/>
      <c r="R375" s="1747"/>
      <c r="S375" s="98"/>
      <c r="T375" s="98"/>
      <c r="U375" s="98"/>
      <c r="V375" s="98"/>
      <c r="W375" s="334" t="str">
        <f t="shared" si="9"/>
        <v/>
      </c>
      <c r="X375" s="98"/>
      <c r="Y375" s="98"/>
      <c r="Z375" s="98"/>
      <c r="AA375" s="334" t="str">
        <f t="shared" si="10"/>
        <v/>
      </c>
      <c r="AB375" s="1678"/>
      <c r="AC375" s="1333"/>
      <c r="AD375" s="160"/>
      <c r="AE375" s="98"/>
      <c r="AF375" s="1862"/>
      <c r="AG375" s="1748"/>
      <c r="AH375" s="1764"/>
      <c r="AI375" s="1749"/>
      <c r="AJ375" s="388"/>
      <c r="AK375" s="1750"/>
      <c r="AL375" s="1751"/>
      <c r="AM375" s="1752"/>
      <c r="AN375" s="1752"/>
      <c r="AO375" s="1752"/>
      <c r="AP375" s="1753"/>
      <c r="AQ375" s="1333"/>
      <c r="AR375" s="98"/>
      <c r="AS375" s="244"/>
    </row>
    <row r="376" spans="1:45" ht="15" customHeight="1" x14ac:dyDescent="0.25">
      <c r="A376" s="1489"/>
      <c r="B376" s="1709"/>
      <c r="C376" s="1716"/>
      <c r="D376" s="1856"/>
      <c r="E376" s="1716"/>
      <c r="F376" s="1751"/>
      <c r="G376" s="1859"/>
      <c r="H376" s="1865"/>
      <c r="I376" s="1678"/>
      <c r="J376" s="1678"/>
      <c r="K376" s="1678"/>
      <c r="L376" s="1678"/>
      <c r="M376" s="1678"/>
      <c r="N376" s="1678"/>
      <c r="O376" s="1678"/>
      <c r="P376" s="1678"/>
      <c r="Q376" s="1774"/>
      <c r="R376" s="1747"/>
      <c r="S376" s="98"/>
      <c r="T376" s="98"/>
      <c r="U376" s="98"/>
      <c r="V376" s="98"/>
      <c r="W376" s="334" t="str">
        <f t="shared" si="9"/>
        <v/>
      </c>
      <c r="X376" s="98"/>
      <c r="Y376" s="98"/>
      <c r="Z376" s="98"/>
      <c r="AA376" s="334" t="str">
        <f t="shared" si="10"/>
        <v/>
      </c>
      <c r="AB376" s="1678"/>
      <c r="AC376" s="1333"/>
      <c r="AD376" s="160"/>
      <c r="AE376" s="98"/>
      <c r="AF376" s="1862"/>
      <c r="AG376" s="1748"/>
      <c r="AH376" s="1764"/>
      <c r="AI376" s="1749"/>
      <c r="AJ376" s="388"/>
      <c r="AK376" s="1750"/>
      <c r="AL376" s="1751"/>
      <c r="AM376" s="1752"/>
      <c r="AN376" s="1752"/>
      <c r="AO376" s="1752"/>
      <c r="AP376" s="1753"/>
      <c r="AQ376" s="1333"/>
      <c r="AR376" s="98"/>
      <c r="AS376" s="244"/>
    </row>
    <row r="377" spans="1:45" ht="15" customHeight="1" x14ac:dyDescent="0.25">
      <c r="A377" s="1489"/>
      <c r="B377" s="1709"/>
      <c r="C377" s="1716"/>
      <c r="D377" s="1856"/>
      <c r="E377" s="1716"/>
      <c r="F377" s="1751"/>
      <c r="G377" s="1859"/>
      <c r="H377" s="1865"/>
      <c r="I377" s="1678"/>
      <c r="J377" s="1678"/>
      <c r="K377" s="1678"/>
      <c r="L377" s="1678"/>
      <c r="M377" s="1678"/>
      <c r="N377" s="1678"/>
      <c r="O377" s="1678"/>
      <c r="P377" s="1678"/>
      <c r="Q377" s="1774"/>
      <c r="R377" s="1747"/>
      <c r="S377" s="98"/>
      <c r="T377" s="98"/>
      <c r="U377" s="98"/>
      <c r="V377" s="98"/>
      <c r="W377" s="334" t="str">
        <f t="shared" si="9"/>
        <v/>
      </c>
      <c r="X377" s="98"/>
      <c r="Y377" s="98"/>
      <c r="Z377" s="98"/>
      <c r="AA377" s="334" t="str">
        <f t="shared" si="10"/>
        <v/>
      </c>
      <c r="AB377" s="1678"/>
      <c r="AC377" s="1333"/>
      <c r="AD377" s="160"/>
      <c r="AE377" s="98"/>
      <c r="AF377" s="1862"/>
      <c r="AG377" s="1748"/>
      <c r="AH377" s="1764"/>
      <c r="AI377" s="1749"/>
      <c r="AJ377" s="388"/>
      <c r="AK377" s="1750"/>
      <c r="AL377" s="1751"/>
      <c r="AM377" s="1752"/>
      <c r="AN377" s="1752"/>
      <c r="AO377" s="1752"/>
      <c r="AP377" s="1753"/>
      <c r="AQ377" s="1333"/>
      <c r="AR377" s="98"/>
      <c r="AS377" s="244"/>
    </row>
    <row r="378" spans="1:45" ht="15" customHeight="1" x14ac:dyDescent="0.25">
      <c r="A378" s="1489"/>
      <c r="B378" s="1709"/>
      <c r="C378" s="1716"/>
      <c r="D378" s="1856"/>
      <c r="E378" s="1716"/>
      <c r="F378" s="1751"/>
      <c r="G378" s="1859"/>
      <c r="H378" s="1865"/>
      <c r="I378" s="1678"/>
      <c r="J378" s="1678"/>
      <c r="K378" s="1678"/>
      <c r="L378" s="1678"/>
      <c r="M378" s="1678"/>
      <c r="N378" s="1678"/>
      <c r="O378" s="1678"/>
      <c r="P378" s="1678"/>
      <c r="Q378" s="1774"/>
      <c r="R378" s="1747"/>
      <c r="S378" s="98"/>
      <c r="T378" s="98"/>
      <c r="U378" s="98"/>
      <c r="V378" s="98"/>
      <c r="W378" s="334" t="str">
        <f t="shared" si="9"/>
        <v/>
      </c>
      <c r="X378" s="98"/>
      <c r="Y378" s="98"/>
      <c r="Z378" s="98"/>
      <c r="AA378" s="334" t="str">
        <f t="shared" si="10"/>
        <v/>
      </c>
      <c r="AB378" s="1678"/>
      <c r="AC378" s="1333"/>
      <c r="AD378" s="160"/>
      <c r="AE378" s="98"/>
      <c r="AF378" s="1862"/>
      <c r="AG378" s="1748"/>
      <c r="AH378" s="1764"/>
      <c r="AI378" s="1749"/>
      <c r="AJ378" s="388"/>
      <c r="AK378" s="1750"/>
      <c r="AL378" s="1751"/>
      <c r="AM378" s="1752"/>
      <c r="AN378" s="1752"/>
      <c r="AO378" s="1752"/>
      <c r="AP378" s="1753"/>
      <c r="AQ378" s="1333"/>
      <c r="AR378" s="98"/>
      <c r="AS378" s="244"/>
    </row>
    <row r="379" spans="1:45" ht="15" customHeight="1" x14ac:dyDescent="0.25">
      <c r="A379" s="1489"/>
      <c r="B379" s="1709"/>
      <c r="C379" s="1716"/>
      <c r="D379" s="1856"/>
      <c r="E379" s="1716"/>
      <c r="F379" s="1751"/>
      <c r="G379" s="1859"/>
      <c r="H379" s="1865"/>
      <c r="I379" s="1678"/>
      <c r="J379" s="1678"/>
      <c r="K379" s="1678"/>
      <c r="L379" s="1678"/>
      <c r="M379" s="1678"/>
      <c r="N379" s="1678"/>
      <c r="O379" s="1678"/>
      <c r="P379" s="1678"/>
      <c r="Q379" s="1774"/>
      <c r="R379" s="1747"/>
      <c r="S379" s="98"/>
      <c r="T379" s="98"/>
      <c r="U379" s="98"/>
      <c r="V379" s="98"/>
      <c r="W379" s="334" t="str">
        <f t="shared" si="9"/>
        <v/>
      </c>
      <c r="X379" s="98"/>
      <c r="Y379" s="98"/>
      <c r="Z379" s="98"/>
      <c r="AA379" s="334" t="str">
        <f t="shared" si="10"/>
        <v/>
      </c>
      <c r="AB379" s="1678"/>
      <c r="AC379" s="1333"/>
      <c r="AD379" s="160"/>
      <c r="AE379" s="98"/>
      <c r="AF379" s="1862"/>
      <c r="AG379" s="1748"/>
      <c r="AH379" s="1764"/>
      <c r="AI379" s="1749"/>
      <c r="AJ379" s="388"/>
      <c r="AK379" s="1750"/>
      <c r="AL379" s="1751"/>
      <c r="AM379" s="1752"/>
      <c r="AN379" s="1752"/>
      <c r="AO379" s="1752"/>
      <c r="AP379" s="1753"/>
      <c r="AQ379" s="1333"/>
      <c r="AR379" s="98"/>
      <c r="AS379" s="244"/>
    </row>
    <row r="380" spans="1:45" ht="15" customHeight="1" x14ac:dyDescent="0.25">
      <c r="A380" s="1489"/>
      <c r="B380" s="1709"/>
      <c r="C380" s="1716"/>
      <c r="D380" s="1856"/>
      <c r="E380" s="1716"/>
      <c r="F380" s="1751"/>
      <c r="G380" s="1859"/>
      <c r="H380" s="1865"/>
      <c r="I380" s="1678"/>
      <c r="J380" s="1678"/>
      <c r="K380" s="1678"/>
      <c r="L380" s="1678"/>
      <c r="M380" s="1678"/>
      <c r="N380" s="1678"/>
      <c r="O380" s="1678"/>
      <c r="P380" s="1678"/>
      <c r="Q380" s="1774"/>
      <c r="R380" s="1747"/>
      <c r="S380" s="98"/>
      <c r="T380" s="98"/>
      <c r="U380" s="98"/>
      <c r="V380" s="98"/>
      <c r="W380" s="334" t="str">
        <f t="shared" si="9"/>
        <v/>
      </c>
      <c r="X380" s="98"/>
      <c r="Y380" s="98"/>
      <c r="Z380" s="98"/>
      <c r="AA380" s="334" t="str">
        <f t="shared" si="10"/>
        <v/>
      </c>
      <c r="AB380" s="1678"/>
      <c r="AC380" s="1333"/>
      <c r="AD380" s="160"/>
      <c r="AE380" s="98"/>
      <c r="AF380" s="1862"/>
      <c r="AG380" s="1748"/>
      <c r="AH380" s="1764"/>
      <c r="AI380" s="1749"/>
      <c r="AJ380" s="388"/>
      <c r="AK380" s="1750"/>
      <c r="AL380" s="1751"/>
      <c r="AM380" s="1752"/>
      <c r="AN380" s="1752"/>
      <c r="AO380" s="1752"/>
      <c r="AP380" s="1753"/>
      <c r="AQ380" s="1333"/>
      <c r="AR380" s="98"/>
      <c r="AS380" s="244"/>
    </row>
    <row r="381" spans="1:45" ht="15" customHeight="1" x14ac:dyDescent="0.25">
      <c r="A381" s="1489"/>
      <c r="B381" s="1709"/>
      <c r="C381" s="1716"/>
      <c r="D381" s="1856"/>
      <c r="E381" s="1716"/>
      <c r="F381" s="1751"/>
      <c r="G381" s="1859"/>
      <c r="H381" s="1865"/>
      <c r="I381" s="1678"/>
      <c r="J381" s="1678"/>
      <c r="K381" s="1678"/>
      <c r="L381" s="1678"/>
      <c r="M381" s="1678"/>
      <c r="N381" s="1678"/>
      <c r="O381" s="1678"/>
      <c r="P381" s="1678"/>
      <c r="Q381" s="1774"/>
      <c r="R381" s="1747"/>
      <c r="S381" s="98"/>
      <c r="T381" s="98"/>
      <c r="U381" s="98"/>
      <c r="V381" s="98"/>
      <c r="W381" s="334" t="str">
        <f t="shared" si="9"/>
        <v/>
      </c>
      <c r="X381" s="98"/>
      <c r="Y381" s="98"/>
      <c r="Z381" s="98"/>
      <c r="AA381" s="334" t="str">
        <f t="shared" si="10"/>
        <v/>
      </c>
      <c r="AB381" s="1678"/>
      <c r="AC381" s="1333"/>
      <c r="AD381" s="160"/>
      <c r="AE381" s="98"/>
      <c r="AF381" s="1862"/>
      <c r="AG381" s="1748"/>
      <c r="AH381" s="1764"/>
      <c r="AI381" s="1749"/>
      <c r="AJ381" s="388"/>
      <c r="AK381" s="1750"/>
      <c r="AL381" s="1751"/>
      <c r="AM381" s="1752"/>
      <c r="AN381" s="1752"/>
      <c r="AO381" s="1752"/>
      <c r="AP381" s="1753"/>
      <c r="AQ381" s="1333"/>
      <c r="AR381" s="98"/>
      <c r="AS381" s="244"/>
    </row>
    <row r="382" spans="1:45" ht="15" customHeight="1" x14ac:dyDescent="0.25">
      <c r="A382" s="1489"/>
      <c r="B382" s="1709"/>
      <c r="C382" s="1716"/>
      <c r="D382" s="1856"/>
      <c r="E382" s="1716"/>
      <c r="F382" s="1751"/>
      <c r="G382" s="1859"/>
      <c r="H382" s="1865"/>
      <c r="I382" s="1678"/>
      <c r="J382" s="1678"/>
      <c r="K382" s="1678"/>
      <c r="L382" s="1678"/>
      <c r="M382" s="1678"/>
      <c r="N382" s="1678"/>
      <c r="O382" s="1678"/>
      <c r="P382" s="1678"/>
      <c r="Q382" s="1774"/>
      <c r="R382" s="1747"/>
      <c r="S382" s="98"/>
      <c r="T382" s="98"/>
      <c r="U382" s="98"/>
      <c r="V382" s="98"/>
      <c r="W382" s="334" t="str">
        <f t="shared" si="9"/>
        <v/>
      </c>
      <c r="X382" s="98"/>
      <c r="Y382" s="98"/>
      <c r="Z382" s="98"/>
      <c r="AA382" s="334" t="str">
        <f t="shared" si="10"/>
        <v/>
      </c>
      <c r="AB382" s="1678"/>
      <c r="AC382" s="1333"/>
      <c r="AD382" s="160"/>
      <c r="AE382" s="98"/>
      <c r="AF382" s="1862"/>
      <c r="AG382" s="1748"/>
      <c r="AH382" s="1764"/>
      <c r="AI382" s="1749"/>
      <c r="AJ382" s="388"/>
      <c r="AK382" s="1750"/>
      <c r="AL382" s="1751"/>
      <c r="AM382" s="1752"/>
      <c r="AN382" s="1752"/>
      <c r="AO382" s="1752"/>
      <c r="AP382" s="1753"/>
      <c r="AQ382" s="1333"/>
      <c r="AR382" s="98"/>
      <c r="AS382" s="244"/>
    </row>
    <row r="383" spans="1:45" ht="15" customHeight="1" x14ac:dyDescent="0.25">
      <c r="A383" s="1489"/>
      <c r="B383" s="1709"/>
      <c r="C383" s="1716"/>
      <c r="D383" s="1856"/>
      <c r="E383" s="1716"/>
      <c r="F383" s="1751"/>
      <c r="G383" s="1859"/>
      <c r="H383" s="1865"/>
      <c r="I383" s="1678"/>
      <c r="J383" s="1678"/>
      <c r="K383" s="1678"/>
      <c r="L383" s="1678"/>
      <c r="M383" s="1678"/>
      <c r="N383" s="1678"/>
      <c r="O383" s="1678"/>
      <c r="P383" s="1678"/>
      <c r="Q383" s="1774"/>
      <c r="R383" s="1747"/>
      <c r="S383" s="98"/>
      <c r="T383" s="98"/>
      <c r="U383" s="98"/>
      <c r="V383" s="98"/>
      <c r="W383" s="334" t="str">
        <f t="shared" si="9"/>
        <v/>
      </c>
      <c r="X383" s="98"/>
      <c r="Y383" s="98"/>
      <c r="Z383" s="98"/>
      <c r="AA383" s="334" t="str">
        <f t="shared" si="10"/>
        <v/>
      </c>
      <c r="AB383" s="1678"/>
      <c r="AC383" s="1333"/>
      <c r="AD383" s="160"/>
      <c r="AE383" s="98"/>
      <c r="AF383" s="1862"/>
      <c r="AG383" s="1748"/>
      <c r="AH383" s="1764"/>
      <c r="AI383" s="1749"/>
      <c r="AJ383" s="388"/>
      <c r="AK383" s="1750"/>
      <c r="AL383" s="1751"/>
      <c r="AM383" s="1752"/>
      <c r="AN383" s="1752"/>
      <c r="AO383" s="1752"/>
      <c r="AP383" s="1753"/>
      <c r="AQ383" s="1333"/>
      <c r="AR383" s="98"/>
      <c r="AS383" s="244"/>
    </row>
    <row r="384" spans="1:45" ht="15" customHeight="1" x14ac:dyDescent="0.25">
      <c r="A384" s="1489"/>
      <c r="B384" s="1709"/>
      <c r="C384" s="1716"/>
      <c r="D384" s="1856"/>
      <c r="E384" s="1716"/>
      <c r="F384" s="1751"/>
      <c r="G384" s="1859"/>
      <c r="H384" s="1865"/>
      <c r="I384" s="1678"/>
      <c r="J384" s="1678"/>
      <c r="K384" s="1678"/>
      <c r="L384" s="1678"/>
      <c r="M384" s="1678"/>
      <c r="N384" s="1678"/>
      <c r="O384" s="1678"/>
      <c r="P384" s="1678"/>
      <c r="Q384" s="1774"/>
      <c r="R384" s="1747"/>
      <c r="S384" s="98"/>
      <c r="T384" s="98"/>
      <c r="U384" s="98"/>
      <c r="V384" s="98"/>
      <c r="W384" s="334" t="str">
        <f t="shared" si="9"/>
        <v/>
      </c>
      <c r="X384" s="98"/>
      <c r="Y384" s="98"/>
      <c r="Z384" s="98"/>
      <c r="AA384" s="334" t="str">
        <f t="shared" si="10"/>
        <v/>
      </c>
      <c r="AB384" s="1678"/>
      <c r="AC384" s="1333"/>
      <c r="AD384" s="160"/>
      <c r="AE384" s="98"/>
      <c r="AF384" s="1862"/>
      <c r="AG384" s="1748"/>
      <c r="AH384" s="1764"/>
      <c r="AI384" s="1749"/>
      <c r="AJ384" s="388"/>
      <c r="AK384" s="1750"/>
      <c r="AL384" s="1751"/>
      <c r="AM384" s="1752"/>
      <c r="AN384" s="1752"/>
      <c r="AO384" s="1752"/>
      <c r="AP384" s="1753"/>
      <c r="AQ384" s="1333"/>
      <c r="AR384" s="98"/>
      <c r="AS384" s="244"/>
    </row>
    <row r="385" spans="1:45" ht="15" customHeight="1" x14ac:dyDescent="0.25">
      <c r="A385" s="1489"/>
      <c r="B385" s="1709"/>
      <c r="C385" s="1716"/>
      <c r="D385" s="1856"/>
      <c r="E385" s="1716"/>
      <c r="F385" s="1751"/>
      <c r="G385" s="1859"/>
      <c r="H385" s="1865"/>
      <c r="I385" s="1678"/>
      <c r="J385" s="1678"/>
      <c r="K385" s="1678"/>
      <c r="L385" s="1678"/>
      <c r="M385" s="1678"/>
      <c r="N385" s="1678"/>
      <c r="O385" s="1678"/>
      <c r="P385" s="1678"/>
      <c r="Q385" s="1774"/>
      <c r="R385" s="1747"/>
      <c r="S385" s="98"/>
      <c r="T385" s="98"/>
      <c r="U385" s="98"/>
      <c r="V385" s="98"/>
      <c r="W385" s="334" t="str">
        <f t="shared" si="9"/>
        <v/>
      </c>
      <c r="X385" s="98"/>
      <c r="Y385" s="98"/>
      <c r="Z385" s="98"/>
      <c r="AA385" s="334" t="str">
        <f t="shared" si="10"/>
        <v/>
      </c>
      <c r="AB385" s="1678"/>
      <c r="AC385" s="1333"/>
      <c r="AD385" s="160"/>
      <c r="AE385" s="98"/>
      <c r="AF385" s="1862"/>
      <c r="AG385" s="1748"/>
      <c r="AH385" s="1764"/>
      <c r="AI385" s="1749"/>
      <c r="AJ385" s="388"/>
      <c r="AK385" s="1750"/>
      <c r="AL385" s="1751"/>
      <c r="AM385" s="1752"/>
      <c r="AN385" s="1752"/>
      <c r="AO385" s="1752"/>
      <c r="AP385" s="1753"/>
      <c r="AQ385" s="1333"/>
      <c r="AR385" s="98"/>
      <c r="AS385" s="244"/>
    </row>
    <row r="386" spans="1:45" ht="15" customHeight="1" x14ac:dyDescent="0.25">
      <c r="A386" s="1489"/>
      <c r="B386" s="1709"/>
      <c r="C386" s="1716"/>
      <c r="D386" s="1856"/>
      <c r="E386" s="1716"/>
      <c r="F386" s="1751"/>
      <c r="G386" s="1859"/>
      <c r="H386" s="1865"/>
      <c r="I386" s="1678"/>
      <c r="J386" s="1678"/>
      <c r="K386" s="1678"/>
      <c r="L386" s="1678"/>
      <c r="M386" s="1678"/>
      <c r="N386" s="1678"/>
      <c r="O386" s="1678"/>
      <c r="P386" s="1678"/>
      <c r="Q386" s="1774"/>
      <c r="R386" s="1747"/>
      <c r="S386" s="98"/>
      <c r="T386" s="98"/>
      <c r="U386" s="98"/>
      <c r="V386" s="98"/>
      <c r="W386" s="334" t="str">
        <f t="shared" si="9"/>
        <v/>
      </c>
      <c r="X386" s="98"/>
      <c r="Y386" s="98"/>
      <c r="Z386" s="98"/>
      <c r="AA386" s="334" t="str">
        <f t="shared" si="10"/>
        <v/>
      </c>
      <c r="AB386" s="1678"/>
      <c r="AC386" s="1333"/>
      <c r="AD386" s="160"/>
      <c r="AE386" s="98"/>
      <c r="AF386" s="1862"/>
      <c r="AG386" s="1748"/>
      <c r="AH386" s="1764"/>
      <c r="AI386" s="1749"/>
      <c r="AJ386" s="388"/>
      <c r="AK386" s="1750"/>
      <c r="AL386" s="1751"/>
      <c r="AM386" s="1752"/>
      <c r="AN386" s="1752"/>
      <c r="AO386" s="1752"/>
      <c r="AP386" s="1753"/>
      <c r="AQ386" s="1333"/>
      <c r="AR386" s="98"/>
      <c r="AS386" s="244"/>
    </row>
    <row r="387" spans="1:45" ht="15" customHeight="1" x14ac:dyDescent="0.25">
      <c r="A387" s="1489"/>
      <c r="B387" s="1709"/>
      <c r="C387" s="1716"/>
      <c r="D387" s="1856"/>
      <c r="E387" s="1716"/>
      <c r="F387" s="1751"/>
      <c r="G387" s="1859"/>
      <c r="H387" s="1865"/>
      <c r="I387" s="1678"/>
      <c r="J387" s="1678"/>
      <c r="K387" s="1678"/>
      <c r="L387" s="1678"/>
      <c r="M387" s="1678"/>
      <c r="N387" s="1678"/>
      <c r="O387" s="1678"/>
      <c r="P387" s="1678"/>
      <c r="Q387" s="1774"/>
      <c r="R387" s="1747"/>
      <c r="S387" s="98"/>
      <c r="T387" s="98"/>
      <c r="U387" s="98"/>
      <c r="V387" s="98"/>
      <c r="W387" s="334" t="str">
        <f t="shared" si="9"/>
        <v/>
      </c>
      <c r="X387" s="98"/>
      <c r="Y387" s="98"/>
      <c r="Z387" s="98"/>
      <c r="AA387" s="334" t="str">
        <f t="shared" si="10"/>
        <v/>
      </c>
      <c r="AB387" s="1678"/>
      <c r="AC387" s="1333"/>
      <c r="AD387" s="160"/>
      <c r="AE387" s="98"/>
      <c r="AF387" s="1862"/>
      <c r="AG387" s="1748"/>
      <c r="AH387" s="1764"/>
      <c r="AI387" s="1749"/>
      <c r="AJ387" s="388"/>
      <c r="AK387" s="1750"/>
      <c r="AL387" s="1751"/>
      <c r="AM387" s="1752"/>
      <c r="AN387" s="1752"/>
      <c r="AO387" s="1752"/>
      <c r="AP387" s="1753"/>
      <c r="AQ387" s="1333"/>
      <c r="AR387" s="98"/>
      <c r="AS387" s="244"/>
    </row>
    <row r="388" spans="1:45" ht="15" customHeight="1" x14ac:dyDescent="0.25">
      <c r="A388" s="1489"/>
      <c r="B388" s="1709"/>
      <c r="C388" s="1716"/>
      <c r="D388" s="1856"/>
      <c r="E388" s="1716"/>
      <c r="F388" s="1751"/>
      <c r="G388" s="1859"/>
      <c r="H388" s="1865"/>
      <c r="I388" s="1678"/>
      <c r="J388" s="1678"/>
      <c r="K388" s="1678"/>
      <c r="L388" s="1678"/>
      <c r="M388" s="1678"/>
      <c r="N388" s="1678"/>
      <c r="O388" s="1678"/>
      <c r="P388" s="1678"/>
      <c r="Q388" s="1774"/>
      <c r="R388" s="1747"/>
      <c r="S388" s="98"/>
      <c r="T388" s="98"/>
      <c r="U388" s="98"/>
      <c r="V388" s="98"/>
      <c r="W388" s="334" t="str">
        <f t="shared" si="9"/>
        <v/>
      </c>
      <c r="X388" s="98"/>
      <c r="Y388" s="98"/>
      <c r="Z388" s="98"/>
      <c r="AA388" s="334" t="str">
        <f t="shared" si="10"/>
        <v/>
      </c>
      <c r="AB388" s="1678"/>
      <c r="AC388" s="1333"/>
      <c r="AD388" s="160"/>
      <c r="AE388" s="98"/>
      <c r="AF388" s="1862"/>
      <c r="AG388" s="1748"/>
      <c r="AH388" s="1764"/>
      <c r="AI388" s="1749"/>
      <c r="AJ388" s="388"/>
      <c r="AK388" s="1750"/>
      <c r="AL388" s="1751"/>
      <c r="AM388" s="1752"/>
      <c r="AN388" s="1752"/>
      <c r="AO388" s="1752"/>
      <c r="AP388" s="1753"/>
      <c r="AQ388" s="1333"/>
      <c r="AR388" s="98"/>
      <c r="AS388" s="244"/>
    </row>
    <row r="389" spans="1:45" ht="15" customHeight="1" x14ac:dyDescent="0.25">
      <c r="A389" s="1489"/>
      <c r="B389" s="1709"/>
      <c r="C389" s="1716"/>
      <c r="D389" s="1856"/>
      <c r="E389" s="1716"/>
      <c r="F389" s="1751"/>
      <c r="G389" s="1859"/>
      <c r="H389" s="1865"/>
      <c r="I389" s="1678"/>
      <c r="J389" s="1678"/>
      <c r="K389" s="1678"/>
      <c r="L389" s="1678"/>
      <c r="M389" s="1678"/>
      <c r="N389" s="1678"/>
      <c r="O389" s="1678"/>
      <c r="P389" s="1678"/>
      <c r="Q389" s="1774"/>
      <c r="R389" s="1747"/>
      <c r="S389" s="98"/>
      <c r="T389" s="98"/>
      <c r="U389" s="98"/>
      <c r="V389" s="98"/>
      <c r="W389" s="334" t="str">
        <f t="shared" si="9"/>
        <v/>
      </c>
      <c r="X389" s="98"/>
      <c r="Y389" s="98"/>
      <c r="Z389" s="98"/>
      <c r="AA389" s="334" t="str">
        <f t="shared" si="10"/>
        <v/>
      </c>
      <c r="AB389" s="1678"/>
      <c r="AC389" s="1333"/>
      <c r="AD389" s="160"/>
      <c r="AE389" s="98"/>
      <c r="AF389" s="1862"/>
      <c r="AG389" s="1748"/>
      <c r="AH389" s="1764"/>
      <c r="AI389" s="1749"/>
      <c r="AJ389" s="388"/>
      <c r="AK389" s="1750"/>
      <c r="AL389" s="1751"/>
      <c r="AM389" s="1752"/>
      <c r="AN389" s="1752"/>
      <c r="AO389" s="1752"/>
      <c r="AP389" s="1753"/>
      <c r="AQ389" s="1333"/>
      <c r="AR389" s="98"/>
      <c r="AS389" s="244"/>
    </row>
    <row r="390" spans="1:45" ht="15" customHeight="1" x14ac:dyDescent="0.25">
      <c r="A390" s="1489"/>
      <c r="B390" s="1709"/>
      <c r="C390" s="1716"/>
      <c r="D390" s="1856"/>
      <c r="E390" s="1716"/>
      <c r="F390" s="1751"/>
      <c r="G390" s="1859"/>
      <c r="H390" s="1865"/>
      <c r="I390" s="1678"/>
      <c r="J390" s="1678"/>
      <c r="K390" s="1678"/>
      <c r="L390" s="1678"/>
      <c r="M390" s="1678"/>
      <c r="N390" s="1678"/>
      <c r="O390" s="1678"/>
      <c r="P390" s="1678"/>
      <c r="Q390" s="1774"/>
      <c r="R390" s="1747"/>
      <c r="S390" s="98"/>
      <c r="T390" s="98"/>
      <c r="U390" s="98"/>
      <c r="V390" s="98"/>
      <c r="W390" s="334" t="str">
        <f t="shared" si="9"/>
        <v/>
      </c>
      <c r="X390" s="98"/>
      <c r="Y390" s="98"/>
      <c r="Z390" s="98"/>
      <c r="AA390" s="334" t="str">
        <f t="shared" si="10"/>
        <v/>
      </c>
      <c r="AB390" s="1678"/>
      <c r="AC390" s="1333"/>
      <c r="AD390" s="160"/>
      <c r="AE390" s="98"/>
      <c r="AF390" s="1862"/>
      <c r="AG390" s="1748"/>
      <c r="AH390" s="1764"/>
      <c r="AI390" s="1749"/>
      <c r="AJ390" s="388"/>
      <c r="AK390" s="1750"/>
      <c r="AL390" s="1751"/>
      <c r="AM390" s="1752"/>
      <c r="AN390" s="1752"/>
      <c r="AO390" s="1752"/>
      <c r="AP390" s="1753"/>
      <c r="AQ390" s="1333"/>
      <c r="AR390" s="98"/>
      <c r="AS390" s="244"/>
    </row>
    <row r="391" spans="1:45" ht="15" customHeight="1" x14ac:dyDescent="0.25">
      <c r="A391" s="1489"/>
      <c r="B391" s="1709"/>
      <c r="C391" s="1716"/>
      <c r="D391" s="1856"/>
      <c r="E391" s="1716"/>
      <c r="F391" s="1751"/>
      <c r="G391" s="1859"/>
      <c r="H391" s="1865"/>
      <c r="I391" s="1678"/>
      <c r="J391" s="1678"/>
      <c r="K391" s="1678"/>
      <c r="L391" s="1678"/>
      <c r="M391" s="1678"/>
      <c r="N391" s="1678"/>
      <c r="O391" s="1678"/>
      <c r="P391" s="1678"/>
      <c r="Q391" s="1774"/>
      <c r="R391" s="1747"/>
      <c r="S391" s="98"/>
      <c r="T391" s="98"/>
      <c r="U391" s="98"/>
      <c r="V391" s="98"/>
      <c r="W391" s="334" t="str">
        <f t="shared" si="9"/>
        <v/>
      </c>
      <c r="X391" s="98"/>
      <c r="Y391" s="98"/>
      <c r="Z391" s="98"/>
      <c r="AA391" s="334" t="str">
        <f t="shared" si="10"/>
        <v/>
      </c>
      <c r="AB391" s="1678"/>
      <c r="AC391" s="1333"/>
      <c r="AD391" s="160"/>
      <c r="AE391" s="98"/>
      <c r="AF391" s="1862"/>
      <c r="AG391" s="1748"/>
      <c r="AH391" s="1764"/>
      <c r="AI391" s="1749"/>
      <c r="AJ391" s="388"/>
      <c r="AK391" s="1750"/>
      <c r="AL391" s="1751"/>
      <c r="AM391" s="1752"/>
      <c r="AN391" s="1752"/>
      <c r="AO391" s="1752"/>
      <c r="AP391" s="1753"/>
      <c r="AQ391" s="1333"/>
      <c r="AR391" s="98"/>
      <c r="AS391" s="244"/>
    </row>
    <row r="392" spans="1:45" ht="15" customHeight="1" x14ac:dyDescent="0.25">
      <c r="A392" s="1489"/>
      <c r="B392" s="1709"/>
      <c r="C392" s="1716"/>
      <c r="D392" s="1856"/>
      <c r="E392" s="1716"/>
      <c r="F392" s="1751"/>
      <c r="G392" s="1859"/>
      <c r="H392" s="1865"/>
      <c r="I392" s="1678"/>
      <c r="J392" s="1678"/>
      <c r="K392" s="1678"/>
      <c r="L392" s="1678"/>
      <c r="M392" s="1678"/>
      <c r="N392" s="1678"/>
      <c r="O392" s="1678"/>
      <c r="P392" s="1678"/>
      <c r="Q392" s="1774"/>
      <c r="R392" s="1747"/>
      <c r="S392" s="98"/>
      <c r="T392" s="98"/>
      <c r="U392" s="98"/>
      <c r="V392" s="98"/>
      <c r="W392" s="334" t="str">
        <f t="shared" si="9"/>
        <v/>
      </c>
      <c r="X392" s="98"/>
      <c r="Y392" s="98"/>
      <c r="Z392" s="98"/>
      <c r="AA392" s="334" t="str">
        <f t="shared" si="10"/>
        <v/>
      </c>
      <c r="AB392" s="1678"/>
      <c r="AC392" s="1333"/>
      <c r="AD392" s="160"/>
      <c r="AE392" s="98"/>
      <c r="AF392" s="1862"/>
      <c r="AG392" s="1748"/>
      <c r="AH392" s="1764"/>
      <c r="AI392" s="1749"/>
      <c r="AJ392" s="388"/>
      <c r="AK392" s="1750"/>
      <c r="AL392" s="1751"/>
      <c r="AM392" s="1752"/>
      <c r="AN392" s="1752"/>
      <c r="AO392" s="1752"/>
      <c r="AP392" s="1753"/>
      <c r="AQ392" s="1333"/>
      <c r="AR392" s="98"/>
      <c r="AS392" s="244"/>
    </row>
    <row r="393" spans="1:45" ht="15" customHeight="1" x14ac:dyDescent="0.25">
      <c r="A393" s="1489"/>
      <c r="B393" s="1709"/>
      <c r="C393" s="1716"/>
      <c r="D393" s="1856"/>
      <c r="E393" s="1716"/>
      <c r="F393" s="1751"/>
      <c r="G393" s="1859"/>
      <c r="H393" s="1865"/>
      <c r="I393" s="1678"/>
      <c r="J393" s="1678"/>
      <c r="K393" s="1678"/>
      <c r="L393" s="1678"/>
      <c r="M393" s="1678"/>
      <c r="N393" s="1678"/>
      <c r="O393" s="1678"/>
      <c r="P393" s="1678"/>
      <c r="Q393" s="1774"/>
      <c r="R393" s="1747"/>
      <c r="S393" s="98"/>
      <c r="T393" s="98"/>
      <c r="U393" s="98"/>
      <c r="V393" s="98"/>
      <c r="W393" s="334" t="str">
        <f t="shared" si="9"/>
        <v/>
      </c>
      <c r="X393" s="98"/>
      <c r="Y393" s="98"/>
      <c r="Z393" s="98"/>
      <c r="AA393" s="334" t="str">
        <f t="shared" si="10"/>
        <v/>
      </c>
      <c r="AB393" s="1678"/>
      <c r="AC393" s="1333"/>
      <c r="AD393" s="160"/>
      <c r="AE393" s="98"/>
      <c r="AF393" s="1862"/>
      <c r="AG393" s="1748"/>
      <c r="AH393" s="1764"/>
      <c r="AI393" s="1749"/>
      <c r="AJ393" s="388"/>
      <c r="AK393" s="1750"/>
      <c r="AL393" s="1751"/>
      <c r="AM393" s="1752"/>
      <c r="AN393" s="1752"/>
      <c r="AO393" s="1752"/>
      <c r="AP393" s="1753"/>
      <c r="AQ393" s="1333"/>
      <c r="AR393" s="98"/>
      <c r="AS393" s="244"/>
    </row>
    <row r="394" spans="1:45" ht="15" customHeight="1" x14ac:dyDescent="0.25">
      <c r="A394" s="1489"/>
      <c r="B394" s="1709"/>
      <c r="C394" s="1716"/>
      <c r="D394" s="1856"/>
      <c r="E394" s="1716"/>
      <c r="F394" s="1751"/>
      <c r="G394" s="1859"/>
      <c r="H394" s="1865"/>
      <c r="I394" s="1678"/>
      <c r="J394" s="1678"/>
      <c r="K394" s="1678"/>
      <c r="L394" s="1678"/>
      <c r="M394" s="1678"/>
      <c r="N394" s="1678"/>
      <c r="O394" s="1678"/>
      <c r="P394" s="1678"/>
      <c r="Q394" s="1774"/>
      <c r="R394" s="1747"/>
      <c r="S394" s="98"/>
      <c r="T394" s="98"/>
      <c r="U394" s="98"/>
      <c r="V394" s="98"/>
      <c r="W394" s="334" t="str">
        <f t="shared" si="9"/>
        <v/>
      </c>
      <c r="X394" s="98"/>
      <c r="Y394" s="98"/>
      <c r="Z394" s="98"/>
      <c r="AA394" s="334" t="str">
        <f t="shared" si="10"/>
        <v/>
      </c>
      <c r="AB394" s="1678"/>
      <c r="AC394" s="1333"/>
      <c r="AD394" s="160"/>
      <c r="AE394" s="98"/>
      <c r="AF394" s="1862"/>
      <c r="AG394" s="1748"/>
      <c r="AH394" s="1764"/>
      <c r="AI394" s="1749"/>
      <c r="AJ394" s="388"/>
      <c r="AK394" s="1750"/>
      <c r="AL394" s="1751"/>
      <c r="AM394" s="1752"/>
      <c r="AN394" s="1752"/>
      <c r="AO394" s="1752"/>
      <c r="AP394" s="1753"/>
      <c r="AQ394" s="1333"/>
      <c r="AR394" s="98"/>
      <c r="AS394" s="244"/>
    </row>
    <row r="395" spans="1:45" ht="15" customHeight="1" x14ac:dyDescent="0.25">
      <c r="A395" s="1489"/>
      <c r="B395" s="1709"/>
      <c r="C395" s="1716"/>
      <c r="D395" s="1856"/>
      <c r="E395" s="1716"/>
      <c r="F395" s="1751"/>
      <c r="G395" s="1859"/>
      <c r="H395" s="1865"/>
      <c r="I395" s="1678"/>
      <c r="J395" s="1678"/>
      <c r="K395" s="1678"/>
      <c r="L395" s="1678"/>
      <c r="M395" s="1678"/>
      <c r="N395" s="1678"/>
      <c r="O395" s="1678"/>
      <c r="P395" s="1678"/>
      <c r="Q395" s="1774"/>
      <c r="R395" s="1747"/>
      <c r="S395" s="98"/>
      <c r="T395" s="98"/>
      <c r="U395" s="98"/>
      <c r="V395" s="98"/>
      <c r="W395" s="334" t="str">
        <f t="shared" ref="W395:W458" si="11">IF(AND(ISNUMBER(T395), ISNUMBER(U395), ISNUMBER(V395)), SUM(T395, U395, V395), "")</f>
        <v/>
      </c>
      <c r="X395" s="98"/>
      <c r="Y395" s="98"/>
      <c r="Z395" s="98"/>
      <c r="AA395" s="334" t="str">
        <f t="shared" ref="AA395:AA458" si="12">IF(AND(ISNUMBER(X395), ISNUMBER(Y395), ISNUMBER(Z395)), SUM(X395, Y395, Z395), "")</f>
        <v/>
      </c>
      <c r="AB395" s="1678"/>
      <c r="AC395" s="1333"/>
      <c r="AD395" s="160"/>
      <c r="AE395" s="98"/>
      <c r="AF395" s="1862"/>
      <c r="AG395" s="1748"/>
      <c r="AH395" s="1764"/>
      <c r="AI395" s="1749"/>
      <c r="AJ395" s="388"/>
      <c r="AK395" s="1750"/>
      <c r="AL395" s="1751"/>
      <c r="AM395" s="1752"/>
      <c r="AN395" s="1752"/>
      <c r="AO395" s="1752"/>
      <c r="AP395" s="1753"/>
      <c r="AQ395" s="1333"/>
      <c r="AR395" s="98"/>
      <c r="AS395" s="244"/>
    </row>
    <row r="396" spans="1:45" ht="15" customHeight="1" x14ac:dyDescent="0.25">
      <c r="A396" s="1489"/>
      <c r="B396" s="1709"/>
      <c r="C396" s="1716"/>
      <c r="D396" s="1856"/>
      <c r="E396" s="1716"/>
      <c r="F396" s="1751"/>
      <c r="G396" s="1859"/>
      <c r="H396" s="1865"/>
      <c r="I396" s="1678"/>
      <c r="J396" s="1678"/>
      <c r="K396" s="1678"/>
      <c r="L396" s="1678"/>
      <c r="M396" s="1678"/>
      <c r="N396" s="1678"/>
      <c r="O396" s="1678"/>
      <c r="P396" s="1678"/>
      <c r="Q396" s="1774"/>
      <c r="R396" s="1747"/>
      <c r="S396" s="98"/>
      <c r="T396" s="98"/>
      <c r="U396" s="98"/>
      <c r="V396" s="98"/>
      <c r="W396" s="334" t="str">
        <f t="shared" si="11"/>
        <v/>
      </c>
      <c r="X396" s="98"/>
      <c r="Y396" s="98"/>
      <c r="Z396" s="98"/>
      <c r="AA396" s="334" t="str">
        <f t="shared" si="12"/>
        <v/>
      </c>
      <c r="AB396" s="1678"/>
      <c r="AC396" s="1333"/>
      <c r="AD396" s="160"/>
      <c r="AE396" s="98"/>
      <c r="AF396" s="1862"/>
      <c r="AG396" s="1748"/>
      <c r="AH396" s="1764"/>
      <c r="AI396" s="1749"/>
      <c r="AJ396" s="388"/>
      <c r="AK396" s="1750"/>
      <c r="AL396" s="1751"/>
      <c r="AM396" s="1752"/>
      <c r="AN396" s="1752"/>
      <c r="AO396" s="1752"/>
      <c r="AP396" s="1753"/>
      <c r="AQ396" s="1333"/>
      <c r="AR396" s="98"/>
      <c r="AS396" s="244"/>
    </row>
    <row r="397" spans="1:45" ht="15" customHeight="1" x14ac:dyDescent="0.25">
      <c r="A397" s="1489"/>
      <c r="B397" s="1709"/>
      <c r="C397" s="1716"/>
      <c r="D397" s="1856"/>
      <c r="E397" s="1716"/>
      <c r="F397" s="1751"/>
      <c r="G397" s="1859"/>
      <c r="H397" s="1865"/>
      <c r="I397" s="1678"/>
      <c r="J397" s="1678"/>
      <c r="K397" s="1678"/>
      <c r="L397" s="1678"/>
      <c r="M397" s="1678"/>
      <c r="N397" s="1678"/>
      <c r="O397" s="1678"/>
      <c r="P397" s="1678"/>
      <c r="Q397" s="1774"/>
      <c r="R397" s="1747"/>
      <c r="S397" s="98"/>
      <c r="T397" s="98"/>
      <c r="U397" s="98"/>
      <c r="V397" s="98"/>
      <c r="W397" s="334" t="str">
        <f t="shared" si="11"/>
        <v/>
      </c>
      <c r="X397" s="98"/>
      <c r="Y397" s="98"/>
      <c r="Z397" s="98"/>
      <c r="AA397" s="334" t="str">
        <f t="shared" si="12"/>
        <v/>
      </c>
      <c r="AB397" s="1678"/>
      <c r="AC397" s="1333"/>
      <c r="AD397" s="160"/>
      <c r="AE397" s="98"/>
      <c r="AF397" s="1862"/>
      <c r="AG397" s="1748"/>
      <c r="AH397" s="1764"/>
      <c r="AI397" s="1749"/>
      <c r="AJ397" s="388"/>
      <c r="AK397" s="1750"/>
      <c r="AL397" s="1751"/>
      <c r="AM397" s="1752"/>
      <c r="AN397" s="1752"/>
      <c r="AO397" s="1752"/>
      <c r="AP397" s="1753"/>
      <c r="AQ397" s="1333"/>
      <c r="AR397" s="98"/>
      <c r="AS397" s="244"/>
    </row>
    <row r="398" spans="1:45" ht="15" customHeight="1" x14ac:dyDescent="0.25">
      <c r="A398" s="1489"/>
      <c r="B398" s="1709"/>
      <c r="C398" s="1716"/>
      <c r="D398" s="1856"/>
      <c r="E398" s="1716"/>
      <c r="F398" s="1751"/>
      <c r="G398" s="1859"/>
      <c r="H398" s="1865"/>
      <c r="I398" s="1678"/>
      <c r="J398" s="1678"/>
      <c r="K398" s="1678"/>
      <c r="L398" s="1678"/>
      <c r="M398" s="1678"/>
      <c r="N398" s="1678"/>
      <c r="O398" s="1678"/>
      <c r="P398" s="1678"/>
      <c r="Q398" s="1774"/>
      <c r="R398" s="1747"/>
      <c r="S398" s="98"/>
      <c r="T398" s="98"/>
      <c r="U398" s="98"/>
      <c r="V398" s="98"/>
      <c r="W398" s="334" t="str">
        <f t="shared" si="11"/>
        <v/>
      </c>
      <c r="X398" s="98"/>
      <c r="Y398" s="98"/>
      <c r="Z398" s="98"/>
      <c r="AA398" s="334" t="str">
        <f t="shared" si="12"/>
        <v/>
      </c>
      <c r="AB398" s="1678"/>
      <c r="AC398" s="1333"/>
      <c r="AD398" s="160"/>
      <c r="AE398" s="98"/>
      <c r="AF398" s="1862"/>
      <c r="AG398" s="1748"/>
      <c r="AH398" s="1764"/>
      <c r="AI398" s="1749"/>
      <c r="AJ398" s="388"/>
      <c r="AK398" s="1750"/>
      <c r="AL398" s="1751"/>
      <c r="AM398" s="1752"/>
      <c r="AN398" s="1752"/>
      <c r="AO398" s="1752"/>
      <c r="AP398" s="1753"/>
      <c r="AQ398" s="1333"/>
      <c r="AR398" s="98"/>
      <c r="AS398" s="244"/>
    </row>
    <row r="399" spans="1:45" ht="15" customHeight="1" x14ac:dyDescent="0.25">
      <c r="A399" s="1489"/>
      <c r="B399" s="1709"/>
      <c r="C399" s="1716"/>
      <c r="D399" s="1856"/>
      <c r="E399" s="1716"/>
      <c r="F399" s="1751"/>
      <c r="G399" s="1859"/>
      <c r="H399" s="1865"/>
      <c r="I399" s="1678"/>
      <c r="J399" s="1678"/>
      <c r="K399" s="1678"/>
      <c r="L399" s="1678"/>
      <c r="M399" s="1678"/>
      <c r="N399" s="1678"/>
      <c r="O399" s="1678"/>
      <c r="P399" s="1678"/>
      <c r="Q399" s="1774"/>
      <c r="R399" s="1747"/>
      <c r="S399" s="98"/>
      <c r="T399" s="98"/>
      <c r="U399" s="98"/>
      <c r="V399" s="98"/>
      <c r="W399" s="334" t="str">
        <f t="shared" si="11"/>
        <v/>
      </c>
      <c r="X399" s="98"/>
      <c r="Y399" s="98"/>
      <c r="Z399" s="98"/>
      <c r="AA399" s="334" t="str">
        <f t="shared" si="12"/>
        <v/>
      </c>
      <c r="AB399" s="1678"/>
      <c r="AC399" s="1333"/>
      <c r="AD399" s="160"/>
      <c r="AE399" s="98"/>
      <c r="AF399" s="1862"/>
      <c r="AG399" s="1748"/>
      <c r="AH399" s="1764"/>
      <c r="AI399" s="1749"/>
      <c r="AJ399" s="388"/>
      <c r="AK399" s="1750"/>
      <c r="AL399" s="1751"/>
      <c r="AM399" s="1752"/>
      <c r="AN399" s="1752"/>
      <c r="AO399" s="1752"/>
      <c r="AP399" s="1753"/>
      <c r="AQ399" s="1333"/>
      <c r="AR399" s="98"/>
      <c r="AS399" s="244"/>
    </row>
    <row r="400" spans="1:45" ht="15" customHeight="1" x14ac:dyDescent="0.25">
      <c r="A400" s="1489"/>
      <c r="B400" s="1709"/>
      <c r="C400" s="1716"/>
      <c r="D400" s="1856"/>
      <c r="E400" s="1716"/>
      <c r="F400" s="1751"/>
      <c r="G400" s="1859"/>
      <c r="H400" s="1865"/>
      <c r="I400" s="1678"/>
      <c r="J400" s="1678"/>
      <c r="K400" s="1678"/>
      <c r="L400" s="1678"/>
      <c r="M400" s="1678"/>
      <c r="N400" s="1678"/>
      <c r="O400" s="1678"/>
      <c r="P400" s="1678"/>
      <c r="Q400" s="1774"/>
      <c r="R400" s="1747"/>
      <c r="S400" s="98"/>
      <c r="T400" s="98"/>
      <c r="U400" s="98"/>
      <c r="V400" s="98"/>
      <c r="W400" s="334" t="str">
        <f t="shared" si="11"/>
        <v/>
      </c>
      <c r="X400" s="98"/>
      <c r="Y400" s="98"/>
      <c r="Z400" s="98"/>
      <c r="AA400" s="334" t="str">
        <f t="shared" si="12"/>
        <v/>
      </c>
      <c r="AB400" s="1678"/>
      <c r="AC400" s="1333"/>
      <c r="AD400" s="160"/>
      <c r="AE400" s="98"/>
      <c r="AF400" s="1862"/>
      <c r="AG400" s="1748"/>
      <c r="AH400" s="1764"/>
      <c r="AI400" s="1749"/>
      <c r="AJ400" s="388"/>
      <c r="AK400" s="1750"/>
      <c r="AL400" s="1751"/>
      <c r="AM400" s="1752"/>
      <c r="AN400" s="1752"/>
      <c r="AO400" s="1752"/>
      <c r="AP400" s="1753"/>
      <c r="AQ400" s="1333"/>
      <c r="AR400" s="98"/>
      <c r="AS400" s="244"/>
    </row>
    <row r="401" spans="1:45" ht="15" customHeight="1" x14ac:dyDescent="0.25">
      <c r="A401" s="1489"/>
      <c r="B401" s="1709"/>
      <c r="C401" s="1716"/>
      <c r="D401" s="1856"/>
      <c r="E401" s="1716"/>
      <c r="F401" s="1751"/>
      <c r="G401" s="1859"/>
      <c r="H401" s="1865"/>
      <c r="I401" s="1678"/>
      <c r="J401" s="1678"/>
      <c r="K401" s="1678"/>
      <c r="L401" s="1678"/>
      <c r="M401" s="1678"/>
      <c r="N401" s="1678"/>
      <c r="O401" s="1678"/>
      <c r="P401" s="1678"/>
      <c r="Q401" s="1774"/>
      <c r="R401" s="1747"/>
      <c r="S401" s="98"/>
      <c r="T401" s="98"/>
      <c r="U401" s="98"/>
      <c r="V401" s="98"/>
      <c r="W401" s="334" t="str">
        <f t="shared" si="11"/>
        <v/>
      </c>
      <c r="X401" s="98"/>
      <c r="Y401" s="98"/>
      <c r="Z401" s="98"/>
      <c r="AA401" s="334" t="str">
        <f t="shared" si="12"/>
        <v/>
      </c>
      <c r="AB401" s="1678"/>
      <c r="AC401" s="1333"/>
      <c r="AD401" s="160"/>
      <c r="AE401" s="98"/>
      <c r="AF401" s="1862"/>
      <c r="AG401" s="1748"/>
      <c r="AH401" s="1764"/>
      <c r="AI401" s="1749"/>
      <c r="AJ401" s="388"/>
      <c r="AK401" s="1750"/>
      <c r="AL401" s="1751"/>
      <c r="AM401" s="1752"/>
      <c r="AN401" s="1752"/>
      <c r="AO401" s="1752"/>
      <c r="AP401" s="1753"/>
      <c r="AQ401" s="1333"/>
      <c r="AR401" s="98"/>
      <c r="AS401" s="244"/>
    </row>
    <row r="402" spans="1:45" ht="15" customHeight="1" x14ac:dyDescent="0.25">
      <c r="A402" s="1489"/>
      <c r="B402" s="1709"/>
      <c r="C402" s="1716"/>
      <c r="D402" s="1856"/>
      <c r="E402" s="1716"/>
      <c r="F402" s="1751"/>
      <c r="G402" s="1859"/>
      <c r="H402" s="1865"/>
      <c r="I402" s="1678"/>
      <c r="J402" s="1678"/>
      <c r="K402" s="1678"/>
      <c r="L402" s="1678"/>
      <c r="M402" s="1678"/>
      <c r="N402" s="1678"/>
      <c r="O402" s="1678"/>
      <c r="P402" s="1678"/>
      <c r="Q402" s="1774"/>
      <c r="R402" s="1747"/>
      <c r="S402" s="98"/>
      <c r="T402" s="98"/>
      <c r="U402" s="98"/>
      <c r="V402" s="98"/>
      <c r="W402" s="334" t="str">
        <f t="shared" si="11"/>
        <v/>
      </c>
      <c r="X402" s="98"/>
      <c r="Y402" s="98"/>
      <c r="Z402" s="98"/>
      <c r="AA402" s="334" t="str">
        <f t="shared" si="12"/>
        <v/>
      </c>
      <c r="AB402" s="1678"/>
      <c r="AC402" s="1333"/>
      <c r="AD402" s="160"/>
      <c r="AE402" s="98"/>
      <c r="AF402" s="1862"/>
      <c r="AG402" s="1748"/>
      <c r="AH402" s="1764"/>
      <c r="AI402" s="1749"/>
      <c r="AJ402" s="388"/>
      <c r="AK402" s="1750"/>
      <c r="AL402" s="1751"/>
      <c r="AM402" s="1752"/>
      <c r="AN402" s="1752"/>
      <c r="AO402" s="1752"/>
      <c r="AP402" s="1753"/>
      <c r="AQ402" s="1333"/>
      <c r="AR402" s="98"/>
      <c r="AS402" s="244"/>
    </row>
    <row r="403" spans="1:45" ht="15" customHeight="1" x14ac:dyDescent="0.25">
      <c r="A403" s="1489"/>
      <c r="B403" s="1709"/>
      <c r="C403" s="1716"/>
      <c r="D403" s="1856"/>
      <c r="E403" s="1716"/>
      <c r="F403" s="1751"/>
      <c r="G403" s="1859"/>
      <c r="H403" s="1865"/>
      <c r="I403" s="1678"/>
      <c r="J403" s="1678"/>
      <c r="K403" s="1678"/>
      <c r="L403" s="1678"/>
      <c r="M403" s="1678"/>
      <c r="N403" s="1678"/>
      <c r="O403" s="1678"/>
      <c r="P403" s="1678"/>
      <c r="Q403" s="1774"/>
      <c r="R403" s="1747"/>
      <c r="S403" s="98"/>
      <c r="T403" s="98"/>
      <c r="U403" s="98"/>
      <c r="V403" s="98"/>
      <c r="W403" s="334" t="str">
        <f t="shared" si="11"/>
        <v/>
      </c>
      <c r="X403" s="98"/>
      <c r="Y403" s="98"/>
      <c r="Z403" s="98"/>
      <c r="AA403" s="334" t="str">
        <f t="shared" si="12"/>
        <v/>
      </c>
      <c r="AB403" s="1678"/>
      <c r="AC403" s="1333"/>
      <c r="AD403" s="160"/>
      <c r="AE403" s="98"/>
      <c r="AF403" s="1862"/>
      <c r="AG403" s="1748"/>
      <c r="AH403" s="1764"/>
      <c r="AI403" s="1749"/>
      <c r="AJ403" s="388"/>
      <c r="AK403" s="1750"/>
      <c r="AL403" s="1751"/>
      <c r="AM403" s="1752"/>
      <c r="AN403" s="1752"/>
      <c r="AO403" s="1752"/>
      <c r="AP403" s="1753"/>
      <c r="AQ403" s="1333"/>
      <c r="AR403" s="98"/>
      <c r="AS403" s="244"/>
    </row>
    <row r="404" spans="1:45" ht="15" customHeight="1" x14ac:dyDescent="0.25">
      <c r="A404" s="1489"/>
      <c r="B404" s="1709"/>
      <c r="C404" s="1716"/>
      <c r="D404" s="1856"/>
      <c r="E404" s="1716"/>
      <c r="F404" s="1751"/>
      <c r="G404" s="1859"/>
      <c r="H404" s="1865"/>
      <c r="I404" s="1678"/>
      <c r="J404" s="1678"/>
      <c r="K404" s="1678"/>
      <c r="L404" s="1678"/>
      <c r="M404" s="1678"/>
      <c r="N404" s="1678"/>
      <c r="O404" s="1678"/>
      <c r="P404" s="1678"/>
      <c r="Q404" s="1774"/>
      <c r="R404" s="1747"/>
      <c r="S404" s="98"/>
      <c r="T404" s="98"/>
      <c r="U404" s="98"/>
      <c r="V404" s="98"/>
      <c r="W404" s="334" t="str">
        <f t="shared" si="11"/>
        <v/>
      </c>
      <c r="X404" s="98"/>
      <c r="Y404" s="98"/>
      <c r="Z404" s="98"/>
      <c r="AA404" s="334" t="str">
        <f t="shared" si="12"/>
        <v/>
      </c>
      <c r="AB404" s="1678"/>
      <c r="AC404" s="1333"/>
      <c r="AD404" s="160"/>
      <c r="AE404" s="98"/>
      <c r="AF404" s="1862"/>
      <c r="AG404" s="1748"/>
      <c r="AH404" s="1764"/>
      <c r="AI404" s="1749"/>
      <c r="AJ404" s="388"/>
      <c r="AK404" s="1750"/>
      <c r="AL404" s="1751"/>
      <c r="AM404" s="1752"/>
      <c r="AN404" s="1752"/>
      <c r="AO404" s="1752"/>
      <c r="AP404" s="1753"/>
      <c r="AQ404" s="1333"/>
      <c r="AR404" s="98"/>
      <c r="AS404" s="244"/>
    </row>
    <row r="405" spans="1:45" ht="15" customHeight="1" x14ac:dyDescent="0.25">
      <c r="A405" s="1489"/>
      <c r="B405" s="1709"/>
      <c r="C405" s="1716"/>
      <c r="D405" s="1856"/>
      <c r="E405" s="1716"/>
      <c r="F405" s="1751"/>
      <c r="G405" s="1859"/>
      <c r="H405" s="1865"/>
      <c r="I405" s="1678"/>
      <c r="J405" s="1678"/>
      <c r="K405" s="1678"/>
      <c r="L405" s="1678"/>
      <c r="M405" s="1678"/>
      <c r="N405" s="1678"/>
      <c r="O405" s="1678"/>
      <c r="P405" s="1678"/>
      <c r="Q405" s="1774"/>
      <c r="R405" s="1747"/>
      <c r="S405" s="98"/>
      <c r="T405" s="98"/>
      <c r="U405" s="98"/>
      <c r="V405" s="98"/>
      <c r="W405" s="334" t="str">
        <f t="shared" si="11"/>
        <v/>
      </c>
      <c r="X405" s="98"/>
      <c r="Y405" s="98"/>
      <c r="Z405" s="98"/>
      <c r="AA405" s="334" t="str">
        <f t="shared" si="12"/>
        <v/>
      </c>
      <c r="AB405" s="1678"/>
      <c r="AC405" s="1333"/>
      <c r="AD405" s="160"/>
      <c r="AE405" s="98"/>
      <c r="AF405" s="1862"/>
      <c r="AG405" s="1748"/>
      <c r="AH405" s="1764"/>
      <c r="AI405" s="1749"/>
      <c r="AJ405" s="388"/>
      <c r="AK405" s="1750"/>
      <c r="AL405" s="1751"/>
      <c r="AM405" s="1752"/>
      <c r="AN405" s="1752"/>
      <c r="AO405" s="1752"/>
      <c r="AP405" s="1753"/>
      <c r="AQ405" s="1333"/>
      <c r="AR405" s="98"/>
      <c r="AS405" s="244"/>
    </row>
    <row r="406" spans="1:45" ht="15" customHeight="1" x14ac:dyDescent="0.25">
      <c r="A406" s="1489"/>
      <c r="B406" s="1709"/>
      <c r="C406" s="1716"/>
      <c r="D406" s="1856"/>
      <c r="E406" s="1716"/>
      <c r="F406" s="1751"/>
      <c r="G406" s="1859"/>
      <c r="H406" s="1865"/>
      <c r="I406" s="1678"/>
      <c r="J406" s="1678"/>
      <c r="K406" s="1678"/>
      <c r="L406" s="1678"/>
      <c r="M406" s="1678"/>
      <c r="N406" s="1678"/>
      <c r="O406" s="1678"/>
      <c r="P406" s="1678"/>
      <c r="Q406" s="1774"/>
      <c r="R406" s="1747"/>
      <c r="S406" s="98"/>
      <c r="T406" s="98"/>
      <c r="U406" s="98"/>
      <c r="V406" s="98"/>
      <c r="W406" s="334" t="str">
        <f t="shared" si="11"/>
        <v/>
      </c>
      <c r="X406" s="98"/>
      <c r="Y406" s="98"/>
      <c r="Z406" s="98"/>
      <c r="AA406" s="334" t="str">
        <f t="shared" si="12"/>
        <v/>
      </c>
      <c r="AB406" s="1678"/>
      <c r="AC406" s="1333"/>
      <c r="AD406" s="160"/>
      <c r="AE406" s="98"/>
      <c r="AF406" s="1862"/>
      <c r="AG406" s="1748"/>
      <c r="AH406" s="1764"/>
      <c r="AI406" s="1749"/>
      <c r="AJ406" s="388"/>
      <c r="AK406" s="1750"/>
      <c r="AL406" s="1751"/>
      <c r="AM406" s="1752"/>
      <c r="AN406" s="1752"/>
      <c r="AO406" s="1752"/>
      <c r="AP406" s="1753"/>
      <c r="AQ406" s="1333"/>
      <c r="AR406" s="98"/>
      <c r="AS406" s="244"/>
    </row>
    <row r="407" spans="1:45" ht="15" customHeight="1" x14ac:dyDescent="0.25">
      <c r="A407" s="1489"/>
      <c r="B407" s="1709"/>
      <c r="C407" s="1716"/>
      <c r="D407" s="1856"/>
      <c r="E407" s="1716"/>
      <c r="F407" s="1751"/>
      <c r="G407" s="1859"/>
      <c r="H407" s="1865"/>
      <c r="I407" s="1678"/>
      <c r="J407" s="1678"/>
      <c r="K407" s="1678"/>
      <c r="L407" s="1678"/>
      <c r="M407" s="1678"/>
      <c r="N407" s="1678"/>
      <c r="O407" s="1678"/>
      <c r="P407" s="1678"/>
      <c r="Q407" s="1774"/>
      <c r="R407" s="1747"/>
      <c r="S407" s="98"/>
      <c r="T407" s="98"/>
      <c r="U407" s="98"/>
      <c r="V407" s="98"/>
      <c r="W407" s="334" t="str">
        <f t="shared" si="11"/>
        <v/>
      </c>
      <c r="X407" s="98"/>
      <c r="Y407" s="98"/>
      <c r="Z407" s="98"/>
      <c r="AA407" s="334" t="str">
        <f t="shared" si="12"/>
        <v/>
      </c>
      <c r="AB407" s="1678"/>
      <c r="AC407" s="1333"/>
      <c r="AD407" s="160"/>
      <c r="AE407" s="98"/>
      <c r="AF407" s="1862"/>
      <c r="AG407" s="1748"/>
      <c r="AH407" s="1764"/>
      <c r="AI407" s="1749"/>
      <c r="AJ407" s="388"/>
      <c r="AK407" s="1750"/>
      <c r="AL407" s="1751"/>
      <c r="AM407" s="1752"/>
      <c r="AN407" s="1752"/>
      <c r="AO407" s="1752"/>
      <c r="AP407" s="1753"/>
      <c r="AQ407" s="1333"/>
      <c r="AR407" s="98"/>
      <c r="AS407" s="244"/>
    </row>
    <row r="408" spans="1:45" ht="15" customHeight="1" x14ac:dyDescent="0.25">
      <c r="A408" s="1489"/>
      <c r="B408" s="1709"/>
      <c r="C408" s="1716"/>
      <c r="D408" s="1856"/>
      <c r="E408" s="1716"/>
      <c r="F408" s="1751"/>
      <c r="G408" s="1859"/>
      <c r="H408" s="1865"/>
      <c r="I408" s="1678"/>
      <c r="J408" s="1678"/>
      <c r="K408" s="1678"/>
      <c r="L408" s="1678"/>
      <c r="M408" s="1678"/>
      <c r="N408" s="1678"/>
      <c r="O408" s="1678"/>
      <c r="P408" s="1678"/>
      <c r="Q408" s="1774"/>
      <c r="R408" s="1747"/>
      <c r="S408" s="98"/>
      <c r="T408" s="98"/>
      <c r="U408" s="98"/>
      <c r="V408" s="98"/>
      <c r="W408" s="334" t="str">
        <f t="shared" si="11"/>
        <v/>
      </c>
      <c r="X408" s="98"/>
      <c r="Y408" s="98"/>
      <c r="Z408" s="98"/>
      <c r="AA408" s="334" t="str">
        <f t="shared" si="12"/>
        <v/>
      </c>
      <c r="AB408" s="1678"/>
      <c r="AC408" s="1333"/>
      <c r="AD408" s="160"/>
      <c r="AE408" s="98"/>
      <c r="AF408" s="1862"/>
      <c r="AG408" s="1748"/>
      <c r="AH408" s="1764"/>
      <c r="AI408" s="1749"/>
      <c r="AJ408" s="388"/>
      <c r="AK408" s="1750"/>
      <c r="AL408" s="1751"/>
      <c r="AM408" s="1752"/>
      <c r="AN408" s="1752"/>
      <c r="AO408" s="1752"/>
      <c r="AP408" s="1753"/>
      <c r="AQ408" s="1333"/>
      <c r="AR408" s="98"/>
      <c r="AS408" s="244"/>
    </row>
    <row r="409" spans="1:45" ht="15" customHeight="1" x14ac:dyDescent="0.25">
      <c r="A409" s="1489"/>
      <c r="B409" s="1709"/>
      <c r="C409" s="1716"/>
      <c r="D409" s="1856"/>
      <c r="E409" s="1716"/>
      <c r="F409" s="1751"/>
      <c r="G409" s="1859"/>
      <c r="H409" s="1865"/>
      <c r="I409" s="1678"/>
      <c r="J409" s="1678"/>
      <c r="K409" s="1678"/>
      <c r="L409" s="1678"/>
      <c r="M409" s="1678"/>
      <c r="N409" s="1678"/>
      <c r="O409" s="1678"/>
      <c r="P409" s="1678"/>
      <c r="Q409" s="1774"/>
      <c r="R409" s="1747"/>
      <c r="S409" s="98"/>
      <c r="T409" s="98"/>
      <c r="U409" s="98"/>
      <c r="V409" s="98"/>
      <c r="W409" s="334" t="str">
        <f t="shared" si="11"/>
        <v/>
      </c>
      <c r="X409" s="98"/>
      <c r="Y409" s="98"/>
      <c r="Z409" s="98"/>
      <c r="AA409" s="334" t="str">
        <f t="shared" si="12"/>
        <v/>
      </c>
      <c r="AB409" s="1678"/>
      <c r="AC409" s="1333"/>
      <c r="AD409" s="160"/>
      <c r="AE409" s="98"/>
      <c r="AF409" s="1862"/>
      <c r="AG409" s="1748"/>
      <c r="AH409" s="1764"/>
      <c r="AI409" s="1749"/>
      <c r="AJ409" s="388"/>
      <c r="AK409" s="1750"/>
      <c r="AL409" s="1751"/>
      <c r="AM409" s="1752"/>
      <c r="AN409" s="1752"/>
      <c r="AO409" s="1752"/>
      <c r="AP409" s="1753"/>
      <c r="AQ409" s="1333"/>
      <c r="AR409" s="98"/>
      <c r="AS409" s="244"/>
    </row>
    <row r="410" spans="1:45" ht="15" customHeight="1" x14ac:dyDescent="0.25">
      <c r="A410" s="1489"/>
      <c r="B410" s="1709"/>
      <c r="C410" s="1716"/>
      <c r="D410" s="1856"/>
      <c r="E410" s="1716"/>
      <c r="F410" s="1751"/>
      <c r="G410" s="1859"/>
      <c r="H410" s="1865"/>
      <c r="I410" s="1678"/>
      <c r="J410" s="1678"/>
      <c r="K410" s="1678"/>
      <c r="L410" s="1678"/>
      <c r="M410" s="1678"/>
      <c r="N410" s="1678"/>
      <c r="O410" s="1678"/>
      <c r="P410" s="1678"/>
      <c r="Q410" s="1774"/>
      <c r="R410" s="1747"/>
      <c r="S410" s="98"/>
      <c r="T410" s="98"/>
      <c r="U410" s="98"/>
      <c r="V410" s="98"/>
      <c r="W410" s="334" t="str">
        <f t="shared" si="11"/>
        <v/>
      </c>
      <c r="X410" s="98"/>
      <c r="Y410" s="98"/>
      <c r="Z410" s="98"/>
      <c r="AA410" s="334" t="str">
        <f t="shared" si="12"/>
        <v/>
      </c>
      <c r="AB410" s="1678"/>
      <c r="AC410" s="1333"/>
      <c r="AD410" s="160"/>
      <c r="AE410" s="98"/>
      <c r="AF410" s="1862"/>
      <c r="AG410" s="1748"/>
      <c r="AH410" s="1764"/>
      <c r="AI410" s="1749"/>
      <c r="AJ410" s="388"/>
      <c r="AK410" s="1750"/>
      <c r="AL410" s="1751"/>
      <c r="AM410" s="1752"/>
      <c r="AN410" s="1752"/>
      <c r="AO410" s="1752"/>
      <c r="AP410" s="1753"/>
      <c r="AQ410" s="1333"/>
      <c r="AR410" s="98"/>
      <c r="AS410" s="244"/>
    </row>
    <row r="411" spans="1:45" ht="15" customHeight="1" x14ac:dyDescent="0.25">
      <c r="A411" s="1489"/>
      <c r="B411" s="1709"/>
      <c r="C411" s="1716"/>
      <c r="D411" s="1856"/>
      <c r="E411" s="1716"/>
      <c r="F411" s="1751"/>
      <c r="G411" s="1859"/>
      <c r="H411" s="1865"/>
      <c r="I411" s="1678"/>
      <c r="J411" s="1678"/>
      <c r="K411" s="1678"/>
      <c r="L411" s="1678"/>
      <c r="M411" s="1678"/>
      <c r="N411" s="1678"/>
      <c r="O411" s="1678"/>
      <c r="P411" s="1678"/>
      <c r="Q411" s="1774"/>
      <c r="R411" s="1747"/>
      <c r="S411" s="98"/>
      <c r="T411" s="98"/>
      <c r="U411" s="98"/>
      <c r="V411" s="98"/>
      <c r="W411" s="334" t="str">
        <f t="shared" si="11"/>
        <v/>
      </c>
      <c r="X411" s="98"/>
      <c r="Y411" s="98"/>
      <c r="Z411" s="98"/>
      <c r="AA411" s="334" t="str">
        <f t="shared" si="12"/>
        <v/>
      </c>
      <c r="AB411" s="1678"/>
      <c r="AC411" s="1333"/>
      <c r="AD411" s="160"/>
      <c r="AE411" s="98"/>
      <c r="AF411" s="1862"/>
      <c r="AG411" s="1748"/>
      <c r="AH411" s="1764"/>
      <c r="AI411" s="1749"/>
      <c r="AJ411" s="388"/>
      <c r="AK411" s="1750"/>
      <c r="AL411" s="1751"/>
      <c r="AM411" s="1752"/>
      <c r="AN411" s="1752"/>
      <c r="AO411" s="1752"/>
      <c r="AP411" s="1753"/>
      <c r="AQ411" s="1333"/>
      <c r="AR411" s="98"/>
      <c r="AS411" s="244"/>
    </row>
    <row r="412" spans="1:45" ht="15" customHeight="1" x14ac:dyDescent="0.25">
      <c r="A412" s="1489"/>
      <c r="B412" s="1709"/>
      <c r="C412" s="1716"/>
      <c r="D412" s="1856"/>
      <c r="E412" s="1716"/>
      <c r="F412" s="1751"/>
      <c r="G412" s="1859"/>
      <c r="H412" s="1865"/>
      <c r="I412" s="1678"/>
      <c r="J412" s="1678"/>
      <c r="K412" s="1678"/>
      <c r="L412" s="1678"/>
      <c r="M412" s="1678"/>
      <c r="N412" s="1678"/>
      <c r="O412" s="1678"/>
      <c r="P412" s="1678"/>
      <c r="Q412" s="1774"/>
      <c r="R412" s="1747"/>
      <c r="S412" s="98"/>
      <c r="T412" s="98"/>
      <c r="U412" s="98"/>
      <c r="V412" s="98"/>
      <c r="W412" s="334" t="str">
        <f t="shared" si="11"/>
        <v/>
      </c>
      <c r="X412" s="98"/>
      <c r="Y412" s="98"/>
      <c r="Z412" s="98"/>
      <c r="AA412" s="334" t="str">
        <f t="shared" si="12"/>
        <v/>
      </c>
      <c r="AB412" s="1678"/>
      <c r="AC412" s="1333"/>
      <c r="AD412" s="160"/>
      <c r="AE412" s="98"/>
      <c r="AF412" s="1862"/>
      <c r="AG412" s="1748"/>
      <c r="AH412" s="1764"/>
      <c r="AI412" s="1749"/>
      <c r="AJ412" s="388"/>
      <c r="AK412" s="1750"/>
      <c r="AL412" s="1751"/>
      <c r="AM412" s="1752"/>
      <c r="AN412" s="1752"/>
      <c r="AO412" s="1752"/>
      <c r="AP412" s="1753"/>
      <c r="AQ412" s="1333"/>
      <c r="AR412" s="98"/>
      <c r="AS412" s="244"/>
    </row>
    <row r="413" spans="1:45" ht="15" customHeight="1" x14ac:dyDescent="0.25">
      <c r="A413" s="1489"/>
      <c r="B413" s="1709"/>
      <c r="C413" s="1716"/>
      <c r="D413" s="1856"/>
      <c r="E413" s="1716"/>
      <c r="F413" s="1751"/>
      <c r="G413" s="1859"/>
      <c r="H413" s="1865"/>
      <c r="I413" s="1678"/>
      <c r="J413" s="1678"/>
      <c r="K413" s="1678"/>
      <c r="L413" s="1678"/>
      <c r="M413" s="1678"/>
      <c r="N413" s="1678"/>
      <c r="O413" s="1678"/>
      <c r="P413" s="1678"/>
      <c r="Q413" s="1774"/>
      <c r="R413" s="1747"/>
      <c r="S413" s="98"/>
      <c r="T413" s="98"/>
      <c r="U413" s="98"/>
      <c r="V413" s="98"/>
      <c r="W413" s="334" t="str">
        <f t="shared" si="11"/>
        <v/>
      </c>
      <c r="X413" s="98"/>
      <c r="Y413" s="98"/>
      <c r="Z413" s="98"/>
      <c r="AA413" s="334" t="str">
        <f t="shared" si="12"/>
        <v/>
      </c>
      <c r="AB413" s="1678"/>
      <c r="AC413" s="1333"/>
      <c r="AD413" s="160"/>
      <c r="AE413" s="98"/>
      <c r="AF413" s="1862"/>
      <c r="AG413" s="1748"/>
      <c r="AH413" s="1764"/>
      <c r="AI413" s="1749"/>
      <c r="AJ413" s="388"/>
      <c r="AK413" s="1750"/>
      <c r="AL413" s="1751"/>
      <c r="AM413" s="1752"/>
      <c r="AN413" s="1752"/>
      <c r="AO413" s="1752"/>
      <c r="AP413" s="1753"/>
      <c r="AQ413" s="1333"/>
      <c r="AR413" s="98"/>
      <c r="AS413" s="244"/>
    </row>
    <row r="414" spans="1:45" ht="15" customHeight="1" x14ac:dyDescent="0.25">
      <c r="A414" s="1489"/>
      <c r="B414" s="1709"/>
      <c r="C414" s="1716"/>
      <c r="D414" s="1856"/>
      <c r="E414" s="1716"/>
      <c r="F414" s="1751"/>
      <c r="G414" s="1859"/>
      <c r="H414" s="1865"/>
      <c r="I414" s="1678"/>
      <c r="J414" s="1678"/>
      <c r="K414" s="1678"/>
      <c r="L414" s="1678"/>
      <c r="M414" s="1678"/>
      <c r="N414" s="1678"/>
      <c r="O414" s="1678"/>
      <c r="P414" s="1678"/>
      <c r="Q414" s="1774"/>
      <c r="R414" s="1747"/>
      <c r="S414" s="98"/>
      <c r="T414" s="98"/>
      <c r="U414" s="98"/>
      <c r="V414" s="98"/>
      <c r="W414" s="334" t="str">
        <f t="shared" si="11"/>
        <v/>
      </c>
      <c r="X414" s="98"/>
      <c r="Y414" s="98"/>
      <c r="Z414" s="98"/>
      <c r="AA414" s="334" t="str">
        <f t="shared" si="12"/>
        <v/>
      </c>
      <c r="AB414" s="1678"/>
      <c r="AC414" s="1333"/>
      <c r="AD414" s="160"/>
      <c r="AE414" s="98"/>
      <c r="AF414" s="1862"/>
      <c r="AG414" s="1748"/>
      <c r="AH414" s="1764"/>
      <c r="AI414" s="1749"/>
      <c r="AJ414" s="388"/>
      <c r="AK414" s="1750"/>
      <c r="AL414" s="1751"/>
      <c r="AM414" s="1752"/>
      <c r="AN414" s="1752"/>
      <c r="AO414" s="1752"/>
      <c r="AP414" s="1753"/>
      <c r="AQ414" s="1333"/>
      <c r="AR414" s="98"/>
      <c r="AS414" s="244"/>
    </row>
    <row r="415" spans="1:45" ht="15" customHeight="1" x14ac:dyDescent="0.25">
      <c r="A415" s="1489"/>
      <c r="B415" s="1709"/>
      <c r="C415" s="1716"/>
      <c r="D415" s="1856"/>
      <c r="E415" s="1716"/>
      <c r="F415" s="1751"/>
      <c r="G415" s="1859"/>
      <c r="H415" s="1865"/>
      <c r="I415" s="1678"/>
      <c r="J415" s="1678"/>
      <c r="K415" s="1678"/>
      <c r="L415" s="1678"/>
      <c r="M415" s="1678"/>
      <c r="N415" s="1678"/>
      <c r="O415" s="1678"/>
      <c r="P415" s="1678"/>
      <c r="Q415" s="1774"/>
      <c r="R415" s="1747"/>
      <c r="S415" s="98"/>
      <c r="T415" s="98"/>
      <c r="U415" s="98"/>
      <c r="V415" s="98"/>
      <c r="W415" s="334" t="str">
        <f t="shared" si="11"/>
        <v/>
      </c>
      <c r="X415" s="98"/>
      <c r="Y415" s="98"/>
      <c r="Z415" s="98"/>
      <c r="AA415" s="334" t="str">
        <f t="shared" si="12"/>
        <v/>
      </c>
      <c r="AB415" s="1678"/>
      <c r="AC415" s="1333"/>
      <c r="AD415" s="160"/>
      <c r="AE415" s="98"/>
      <c r="AF415" s="1862"/>
      <c r="AG415" s="1748"/>
      <c r="AH415" s="1764"/>
      <c r="AI415" s="1749"/>
      <c r="AJ415" s="388"/>
      <c r="AK415" s="1750"/>
      <c r="AL415" s="1751"/>
      <c r="AM415" s="1752"/>
      <c r="AN415" s="1752"/>
      <c r="AO415" s="1752"/>
      <c r="AP415" s="1753"/>
      <c r="AQ415" s="1333"/>
      <c r="AR415" s="98"/>
      <c r="AS415" s="244"/>
    </row>
    <row r="416" spans="1:45" ht="15" customHeight="1" x14ac:dyDescent="0.25">
      <c r="A416" s="1489"/>
      <c r="B416" s="1709"/>
      <c r="C416" s="1716"/>
      <c r="D416" s="1856"/>
      <c r="E416" s="1716"/>
      <c r="F416" s="1751"/>
      <c r="G416" s="1859"/>
      <c r="H416" s="1865"/>
      <c r="I416" s="1678"/>
      <c r="J416" s="1678"/>
      <c r="K416" s="1678"/>
      <c r="L416" s="1678"/>
      <c r="M416" s="1678"/>
      <c r="N416" s="1678"/>
      <c r="O416" s="1678"/>
      <c r="P416" s="1678"/>
      <c r="Q416" s="1774"/>
      <c r="R416" s="1747"/>
      <c r="S416" s="98"/>
      <c r="T416" s="98"/>
      <c r="U416" s="98"/>
      <c r="V416" s="98"/>
      <c r="W416" s="334" t="str">
        <f t="shared" si="11"/>
        <v/>
      </c>
      <c r="X416" s="98"/>
      <c r="Y416" s="98"/>
      <c r="Z416" s="98"/>
      <c r="AA416" s="334" t="str">
        <f t="shared" si="12"/>
        <v/>
      </c>
      <c r="AB416" s="1678"/>
      <c r="AC416" s="1333"/>
      <c r="AD416" s="160"/>
      <c r="AE416" s="98"/>
      <c r="AF416" s="1862"/>
      <c r="AG416" s="1748"/>
      <c r="AH416" s="1764"/>
      <c r="AI416" s="1749"/>
      <c r="AJ416" s="388"/>
      <c r="AK416" s="1750"/>
      <c r="AL416" s="1751"/>
      <c r="AM416" s="1752"/>
      <c r="AN416" s="1752"/>
      <c r="AO416" s="1752"/>
      <c r="AP416" s="1753"/>
      <c r="AQ416" s="1333"/>
      <c r="AR416" s="98"/>
      <c r="AS416" s="244"/>
    </row>
    <row r="417" spans="1:45" ht="15" customHeight="1" x14ac:dyDescent="0.25">
      <c r="A417" s="1489"/>
      <c r="B417" s="1709"/>
      <c r="C417" s="1716"/>
      <c r="D417" s="1856"/>
      <c r="E417" s="1716"/>
      <c r="F417" s="1751"/>
      <c r="G417" s="1859"/>
      <c r="H417" s="1865"/>
      <c r="I417" s="1678"/>
      <c r="J417" s="1678"/>
      <c r="K417" s="1678"/>
      <c r="L417" s="1678"/>
      <c r="M417" s="1678"/>
      <c r="N417" s="1678"/>
      <c r="O417" s="1678"/>
      <c r="P417" s="1678"/>
      <c r="Q417" s="1774"/>
      <c r="R417" s="1747"/>
      <c r="S417" s="98"/>
      <c r="T417" s="98"/>
      <c r="U417" s="98"/>
      <c r="V417" s="98"/>
      <c r="W417" s="334" t="str">
        <f t="shared" si="11"/>
        <v/>
      </c>
      <c r="X417" s="98"/>
      <c r="Y417" s="98"/>
      <c r="Z417" s="98"/>
      <c r="AA417" s="334" t="str">
        <f t="shared" si="12"/>
        <v/>
      </c>
      <c r="AB417" s="1678"/>
      <c r="AC417" s="1333"/>
      <c r="AD417" s="160"/>
      <c r="AE417" s="98"/>
      <c r="AF417" s="1862"/>
      <c r="AG417" s="1748"/>
      <c r="AH417" s="1764"/>
      <c r="AI417" s="1749"/>
      <c r="AJ417" s="388"/>
      <c r="AK417" s="1750"/>
      <c r="AL417" s="1751"/>
      <c r="AM417" s="1752"/>
      <c r="AN417" s="1752"/>
      <c r="AO417" s="1752"/>
      <c r="AP417" s="1753"/>
      <c r="AQ417" s="1333"/>
      <c r="AR417" s="98"/>
      <c r="AS417" s="244"/>
    </row>
    <row r="418" spans="1:45" ht="15" customHeight="1" x14ac:dyDescent="0.25">
      <c r="A418" s="1489"/>
      <c r="B418" s="1709"/>
      <c r="C418" s="1716"/>
      <c r="D418" s="1856"/>
      <c r="E418" s="1716"/>
      <c r="F418" s="1751"/>
      <c r="G418" s="1859"/>
      <c r="H418" s="1865"/>
      <c r="I418" s="1678"/>
      <c r="J418" s="1678"/>
      <c r="K418" s="1678"/>
      <c r="L418" s="1678"/>
      <c r="M418" s="1678"/>
      <c r="N418" s="1678"/>
      <c r="O418" s="1678"/>
      <c r="P418" s="1678"/>
      <c r="Q418" s="1774"/>
      <c r="R418" s="1747"/>
      <c r="S418" s="98"/>
      <c r="T418" s="98"/>
      <c r="U418" s="98"/>
      <c r="V418" s="98"/>
      <c r="W418" s="334" t="str">
        <f t="shared" si="11"/>
        <v/>
      </c>
      <c r="X418" s="98"/>
      <c r="Y418" s="98"/>
      <c r="Z418" s="98"/>
      <c r="AA418" s="334" t="str">
        <f t="shared" si="12"/>
        <v/>
      </c>
      <c r="AB418" s="1678"/>
      <c r="AC418" s="1333"/>
      <c r="AD418" s="160"/>
      <c r="AE418" s="98"/>
      <c r="AF418" s="1862"/>
      <c r="AG418" s="1748"/>
      <c r="AH418" s="1764"/>
      <c r="AI418" s="1749"/>
      <c r="AJ418" s="388"/>
      <c r="AK418" s="1750"/>
      <c r="AL418" s="1751"/>
      <c r="AM418" s="1752"/>
      <c r="AN418" s="1752"/>
      <c r="AO418" s="1752"/>
      <c r="AP418" s="1753"/>
      <c r="AQ418" s="1333"/>
      <c r="AR418" s="98"/>
      <c r="AS418" s="244"/>
    </row>
    <row r="419" spans="1:45" ht="15" customHeight="1" x14ac:dyDescent="0.25">
      <c r="A419" s="1489"/>
      <c r="B419" s="1709"/>
      <c r="C419" s="1716"/>
      <c r="D419" s="1856"/>
      <c r="E419" s="1716"/>
      <c r="F419" s="1751"/>
      <c r="G419" s="1859"/>
      <c r="H419" s="1865"/>
      <c r="I419" s="1678"/>
      <c r="J419" s="1678"/>
      <c r="K419" s="1678"/>
      <c r="L419" s="1678"/>
      <c r="M419" s="1678"/>
      <c r="N419" s="1678"/>
      <c r="O419" s="1678"/>
      <c r="P419" s="1678"/>
      <c r="Q419" s="1774"/>
      <c r="R419" s="1747"/>
      <c r="S419" s="98"/>
      <c r="T419" s="98"/>
      <c r="U419" s="98"/>
      <c r="V419" s="98"/>
      <c r="W419" s="334" t="str">
        <f t="shared" si="11"/>
        <v/>
      </c>
      <c r="X419" s="98"/>
      <c r="Y419" s="98"/>
      <c r="Z419" s="98"/>
      <c r="AA419" s="334" t="str">
        <f t="shared" si="12"/>
        <v/>
      </c>
      <c r="AB419" s="1678"/>
      <c r="AC419" s="1333"/>
      <c r="AD419" s="160"/>
      <c r="AE419" s="98"/>
      <c r="AF419" s="1862"/>
      <c r="AG419" s="1748"/>
      <c r="AH419" s="1764"/>
      <c r="AI419" s="1749"/>
      <c r="AJ419" s="388"/>
      <c r="AK419" s="1750"/>
      <c r="AL419" s="1751"/>
      <c r="AM419" s="1752"/>
      <c r="AN419" s="1752"/>
      <c r="AO419" s="1752"/>
      <c r="AP419" s="1753"/>
      <c r="AQ419" s="1333"/>
      <c r="AR419" s="98"/>
      <c r="AS419" s="244"/>
    </row>
    <row r="420" spans="1:45" ht="15" customHeight="1" x14ac:dyDescent="0.25">
      <c r="A420" s="1489"/>
      <c r="B420" s="1709"/>
      <c r="C420" s="1716"/>
      <c r="D420" s="1856"/>
      <c r="E420" s="1716"/>
      <c r="F420" s="1751"/>
      <c r="G420" s="1859"/>
      <c r="H420" s="1865"/>
      <c r="I420" s="1678"/>
      <c r="J420" s="1678"/>
      <c r="K420" s="1678"/>
      <c r="L420" s="1678"/>
      <c r="M420" s="1678"/>
      <c r="N420" s="1678"/>
      <c r="O420" s="1678"/>
      <c r="P420" s="1678"/>
      <c r="Q420" s="1774"/>
      <c r="R420" s="1747"/>
      <c r="S420" s="98"/>
      <c r="T420" s="98"/>
      <c r="U420" s="98"/>
      <c r="V420" s="98"/>
      <c r="W420" s="334" t="str">
        <f t="shared" si="11"/>
        <v/>
      </c>
      <c r="X420" s="98"/>
      <c r="Y420" s="98"/>
      <c r="Z420" s="98"/>
      <c r="AA420" s="334" t="str">
        <f t="shared" si="12"/>
        <v/>
      </c>
      <c r="AB420" s="1678"/>
      <c r="AC420" s="1333"/>
      <c r="AD420" s="160"/>
      <c r="AE420" s="98"/>
      <c r="AF420" s="1862"/>
      <c r="AG420" s="1748"/>
      <c r="AH420" s="1764"/>
      <c r="AI420" s="1749"/>
      <c r="AJ420" s="388"/>
      <c r="AK420" s="1750"/>
      <c r="AL420" s="1751"/>
      <c r="AM420" s="1752"/>
      <c r="AN420" s="1752"/>
      <c r="AO420" s="1752"/>
      <c r="AP420" s="1753"/>
      <c r="AQ420" s="1333"/>
      <c r="AR420" s="98"/>
      <c r="AS420" s="244"/>
    </row>
    <row r="421" spans="1:45" ht="15" customHeight="1" x14ac:dyDescent="0.25">
      <c r="A421" s="1489"/>
      <c r="B421" s="1709"/>
      <c r="C421" s="1716"/>
      <c r="D421" s="1856"/>
      <c r="E421" s="1716"/>
      <c r="F421" s="1751"/>
      <c r="G421" s="1859"/>
      <c r="H421" s="1865"/>
      <c r="I421" s="1678"/>
      <c r="J421" s="1678"/>
      <c r="K421" s="1678"/>
      <c r="L421" s="1678"/>
      <c r="M421" s="1678"/>
      <c r="N421" s="1678"/>
      <c r="O421" s="1678"/>
      <c r="P421" s="1678"/>
      <c r="Q421" s="1774"/>
      <c r="R421" s="1747"/>
      <c r="S421" s="98"/>
      <c r="T421" s="98"/>
      <c r="U421" s="98"/>
      <c r="V421" s="98"/>
      <c r="W421" s="334" t="str">
        <f t="shared" si="11"/>
        <v/>
      </c>
      <c r="X421" s="98"/>
      <c r="Y421" s="98"/>
      <c r="Z421" s="98"/>
      <c r="AA421" s="334" t="str">
        <f t="shared" si="12"/>
        <v/>
      </c>
      <c r="AB421" s="1678"/>
      <c r="AC421" s="1333"/>
      <c r="AD421" s="160"/>
      <c r="AE421" s="98"/>
      <c r="AF421" s="1862"/>
      <c r="AG421" s="1748"/>
      <c r="AH421" s="1764"/>
      <c r="AI421" s="1749"/>
      <c r="AJ421" s="388"/>
      <c r="AK421" s="1750"/>
      <c r="AL421" s="1751"/>
      <c r="AM421" s="1752"/>
      <c r="AN421" s="1752"/>
      <c r="AO421" s="1752"/>
      <c r="AP421" s="1753"/>
      <c r="AQ421" s="1333"/>
      <c r="AR421" s="98"/>
      <c r="AS421" s="244"/>
    </row>
    <row r="422" spans="1:45" ht="15" customHeight="1" x14ac:dyDescent="0.25">
      <c r="A422" s="1489"/>
      <c r="B422" s="1709"/>
      <c r="C422" s="1716"/>
      <c r="D422" s="1856"/>
      <c r="E422" s="1716"/>
      <c r="F422" s="1751"/>
      <c r="G422" s="1859"/>
      <c r="H422" s="1865"/>
      <c r="I422" s="1678"/>
      <c r="J422" s="1678"/>
      <c r="K422" s="1678"/>
      <c r="L422" s="1678"/>
      <c r="M422" s="1678"/>
      <c r="N422" s="1678"/>
      <c r="O422" s="1678"/>
      <c r="P422" s="1678"/>
      <c r="Q422" s="1774"/>
      <c r="R422" s="1747"/>
      <c r="S422" s="98"/>
      <c r="T422" s="98"/>
      <c r="U422" s="98"/>
      <c r="V422" s="98"/>
      <c r="W422" s="334" t="str">
        <f t="shared" si="11"/>
        <v/>
      </c>
      <c r="X422" s="98"/>
      <c r="Y422" s="98"/>
      <c r="Z422" s="98"/>
      <c r="AA422" s="334" t="str">
        <f t="shared" si="12"/>
        <v/>
      </c>
      <c r="AB422" s="1678"/>
      <c r="AC422" s="1333"/>
      <c r="AD422" s="160"/>
      <c r="AE422" s="98"/>
      <c r="AF422" s="1862"/>
      <c r="AG422" s="1748"/>
      <c r="AH422" s="1764"/>
      <c r="AI422" s="1749"/>
      <c r="AJ422" s="388"/>
      <c r="AK422" s="1750"/>
      <c r="AL422" s="1751"/>
      <c r="AM422" s="1752"/>
      <c r="AN422" s="1752"/>
      <c r="AO422" s="1752"/>
      <c r="AP422" s="1753"/>
      <c r="AQ422" s="1333"/>
      <c r="AR422" s="98"/>
      <c r="AS422" s="244"/>
    </row>
    <row r="423" spans="1:45" ht="15" customHeight="1" x14ac:dyDescent="0.25">
      <c r="A423" s="1489"/>
      <c r="B423" s="1709"/>
      <c r="C423" s="1716"/>
      <c r="D423" s="1856"/>
      <c r="E423" s="1716"/>
      <c r="F423" s="1751"/>
      <c r="G423" s="1859"/>
      <c r="H423" s="1865"/>
      <c r="I423" s="1678"/>
      <c r="J423" s="1678"/>
      <c r="K423" s="1678"/>
      <c r="L423" s="1678"/>
      <c r="M423" s="1678"/>
      <c r="N423" s="1678"/>
      <c r="O423" s="1678"/>
      <c r="P423" s="1678"/>
      <c r="Q423" s="1774"/>
      <c r="R423" s="1747"/>
      <c r="S423" s="98"/>
      <c r="T423" s="98"/>
      <c r="U423" s="98"/>
      <c r="V423" s="98"/>
      <c r="W423" s="334" t="str">
        <f t="shared" si="11"/>
        <v/>
      </c>
      <c r="X423" s="98"/>
      <c r="Y423" s="98"/>
      <c r="Z423" s="98"/>
      <c r="AA423" s="334" t="str">
        <f t="shared" si="12"/>
        <v/>
      </c>
      <c r="AB423" s="1678"/>
      <c r="AC423" s="1333"/>
      <c r="AD423" s="160"/>
      <c r="AE423" s="98"/>
      <c r="AF423" s="1862"/>
      <c r="AG423" s="1748"/>
      <c r="AH423" s="1764"/>
      <c r="AI423" s="1749"/>
      <c r="AJ423" s="388"/>
      <c r="AK423" s="1750"/>
      <c r="AL423" s="1751"/>
      <c r="AM423" s="1752"/>
      <c r="AN423" s="1752"/>
      <c r="AO423" s="1752"/>
      <c r="AP423" s="1753"/>
      <c r="AQ423" s="1333"/>
      <c r="AR423" s="98"/>
      <c r="AS423" s="244"/>
    </row>
    <row r="424" spans="1:45" ht="15" customHeight="1" x14ac:dyDescent="0.25">
      <c r="A424" s="1489"/>
      <c r="B424" s="1709"/>
      <c r="C424" s="1716"/>
      <c r="D424" s="1856"/>
      <c r="E424" s="1716"/>
      <c r="F424" s="1751"/>
      <c r="G424" s="1859"/>
      <c r="H424" s="1865"/>
      <c r="I424" s="1678"/>
      <c r="J424" s="1678"/>
      <c r="K424" s="1678"/>
      <c r="L424" s="1678"/>
      <c r="M424" s="1678"/>
      <c r="N424" s="1678"/>
      <c r="O424" s="1678"/>
      <c r="P424" s="1678"/>
      <c r="Q424" s="1774"/>
      <c r="R424" s="1747"/>
      <c r="S424" s="98"/>
      <c r="T424" s="98"/>
      <c r="U424" s="98"/>
      <c r="V424" s="98"/>
      <c r="W424" s="334" t="str">
        <f t="shared" si="11"/>
        <v/>
      </c>
      <c r="X424" s="98"/>
      <c r="Y424" s="98"/>
      <c r="Z424" s="98"/>
      <c r="AA424" s="334" t="str">
        <f t="shared" si="12"/>
        <v/>
      </c>
      <c r="AB424" s="1678"/>
      <c r="AC424" s="1333"/>
      <c r="AD424" s="160"/>
      <c r="AE424" s="98"/>
      <c r="AF424" s="1862"/>
      <c r="AG424" s="1748"/>
      <c r="AH424" s="1764"/>
      <c r="AI424" s="1749"/>
      <c r="AJ424" s="388"/>
      <c r="AK424" s="1750"/>
      <c r="AL424" s="1751"/>
      <c r="AM424" s="1752"/>
      <c r="AN424" s="1752"/>
      <c r="AO424" s="1752"/>
      <c r="AP424" s="1753"/>
      <c r="AQ424" s="1333"/>
      <c r="AR424" s="98"/>
      <c r="AS424" s="244"/>
    </row>
    <row r="425" spans="1:45" ht="15" customHeight="1" x14ac:dyDescent="0.25">
      <c r="A425" s="1489"/>
      <c r="B425" s="1709"/>
      <c r="C425" s="1716"/>
      <c r="D425" s="1856"/>
      <c r="E425" s="1716"/>
      <c r="F425" s="1751"/>
      <c r="G425" s="1859"/>
      <c r="H425" s="1865"/>
      <c r="I425" s="1678"/>
      <c r="J425" s="1678"/>
      <c r="K425" s="1678"/>
      <c r="L425" s="1678"/>
      <c r="M425" s="1678"/>
      <c r="N425" s="1678"/>
      <c r="O425" s="1678"/>
      <c r="P425" s="1678"/>
      <c r="Q425" s="1774"/>
      <c r="R425" s="1747"/>
      <c r="S425" s="98"/>
      <c r="T425" s="98"/>
      <c r="U425" s="98"/>
      <c r="V425" s="98"/>
      <c r="W425" s="334" t="str">
        <f t="shared" si="11"/>
        <v/>
      </c>
      <c r="X425" s="98"/>
      <c r="Y425" s="98"/>
      <c r="Z425" s="98"/>
      <c r="AA425" s="334" t="str">
        <f t="shared" si="12"/>
        <v/>
      </c>
      <c r="AB425" s="1678"/>
      <c r="AC425" s="1333"/>
      <c r="AD425" s="160"/>
      <c r="AE425" s="98"/>
      <c r="AF425" s="1862"/>
      <c r="AG425" s="1748"/>
      <c r="AH425" s="1764"/>
      <c r="AI425" s="1749"/>
      <c r="AJ425" s="388"/>
      <c r="AK425" s="1750"/>
      <c r="AL425" s="1751"/>
      <c r="AM425" s="1752"/>
      <c r="AN425" s="1752"/>
      <c r="AO425" s="1752"/>
      <c r="AP425" s="1753"/>
      <c r="AQ425" s="1333"/>
      <c r="AR425" s="98"/>
      <c r="AS425" s="244"/>
    </row>
    <row r="426" spans="1:45" ht="15" customHeight="1" x14ac:dyDescent="0.25">
      <c r="A426" s="1489"/>
      <c r="B426" s="1709"/>
      <c r="C426" s="1716"/>
      <c r="D426" s="1856"/>
      <c r="E426" s="1716"/>
      <c r="F426" s="1751"/>
      <c r="G426" s="1859"/>
      <c r="H426" s="1865"/>
      <c r="I426" s="1678"/>
      <c r="J426" s="1678"/>
      <c r="K426" s="1678"/>
      <c r="L426" s="1678"/>
      <c r="M426" s="1678"/>
      <c r="N426" s="1678"/>
      <c r="O426" s="1678"/>
      <c r="P426" s="1678"/>
      <c r="Q426" s="1774"/>
      <c r="R426" s="1747"/>
      <c r="S426" s="98"/>
      <c r="T426" s="98"/>
      <c r="U426" s="98"/>
      <c r="V426" s="98"/>
      <c r="W426" s="334" t="str">
        <f t="shared" si="11"/>
        <v/>
      </c>
      <c r="X426" s="98"/>
      <c r="Y426" s="98"/>
      <c r="Z426" s="98"/>
      <c r="AA426" s="334" t="str">
        <f t="shared" si="12"/>
        <v/>
      </c>
      <c r="AB426" s="1678"/>
      <c r="AC426" s="1333"/>
      <c r="AD426" s="160"/>
      <c r="AE426" s="98"/>
      <c r="AF426" s="1862"/>
      <c r="AG426" s="1748"/>
      <c r="AH426" s="1764"/>
      <c r="AI426" s="1749"/>
      <c r="AJ426" s="388"/>
      <c r="AK426" s="1750"/>
      <c r="AL426" s="1751"/>
      <c r="AM426" s="1752"/>
      <c r="AN426" s="1752"/>
      <c r="AO426" s="1752"/>
      <c r="AP426" s="1753"/>
      <c r="AQ426" s="1333"/>
      <c r="AR426" s="98"/>
      <c r="AS426" s="244"/>
    </row>
    <row r="427" spans="1:45" ht="15" customHeight="1" x14ac:dyDescent="0.25">
      <c r="A427" s="1489"/>
      <c r="B427" s="1709"/>
      <c r="C427" s="1716"/>
      <c r="D427" s="1856"/>
      <c r="E427" s="1716"/>
      <c r="F427" s="1751"/>
      <c r="G427" s="1859"/>
      <c r="H427" s="1865"/>
      <c r="I427" s="1678"/>
      <c r="J427" s="1678"/>
      <c r="K427" s="1678"/>
      <c r="L427" s="1678"/>
      <c r="M427" s="1678"/>
      <c r="N427" s="1678"/>
      <c r="O427" s="1678"/>
      <c r="P427" s="1678"/>
      <c r="Q427" s="1774"/>
      <c r="R427" s="1747"/>
      <c r="S427" s="98"/>
      <c r="T427" s="98"/>
      <c r="U427" s="98"/>
      <c r="V427" s="98"/>
      <c r="W427" s="334" t="str">
        <f t="shared" si="11"/>
        <v/>
      </c>
      <c r="X427" s="98"/>
      <c r="Y427" s="98"/>
      <c r="Z427" s="98"/>
      <c r="AA427" s="334" t="str">
        <f t="shared" si="12"/>
        <v/>
      </c>
      <c r="AB427" s="1678"/>
      <c r="AC427" s="1333"/>
      <c r="AD427" s="160"/>
      <c r="AE427" s="98"/>
      <c r="AF427" s="1862"/>
      <c r="AG427" s="1748"/>
      <c r="AH427" s="1764"/>
      <c r="AI427" s="1749"/>
      <c r="AJ427" s="388"/>
      <c r="AK427" s="1750"/>
      <c r="AL427" s="1751"/>
      <c r="AM427" s="1752"/>
      <c r="AN427" s="1752"/>
      <c r="AO427" s="1752"/>
      <c r="AP427" s="1753"/>
      <c r="AQ427" s="1333"/>
      <c r="AR427" s="98"/>
      <c r="AS427" s="244"/>
    </row>
    <row r="428" spans="1:45" ht="15" customHeight="1" x14ac:dyDescent="0.25">
      <c r="A428" s="1489"/>
      <c r="B428" s="1709"/>
      <c r="C428" s="1716"/>
      <c r="D428" s="1856"/>
      <c r="E428" s="1716"/>
      <c r="F428" s="1751"/>
      <c r="G428" s="1859"/>
      <c r="H428" s="1865"/>
      <c r="I428" s="1678"/>
      <c r="J428" s="1678"/>
      <c r="K428" s="1678"/>
      <c r="L428" s="1678"/>
      <c r="M428" s="1678"/>
      <c r="N428" s="1678"/>
      <c r="O428" s="1678"/>
      <c r="P428" s="1678"/>
      <c r="Q428" s="1774"/>
      <c r="R428" s="1747"/>
      <c r="S428" s="98"/>
      <c r="T428" s="98"/>
      <c r="U428" s="98"/>
      <c r="V428" s="98"/>
      <c r="W428" s="334" t="str">
        <f t="shared" si="11"/>
        <v/>
      </c>
      <c r="X428" s="98"/>
      <c r="Y428" s="98"/>
      <c r="Z428" s="98"/>
      <c r="AA428" s="334" t="str">
        <f t="shared" si="12"/>
        <v/>
      </c>
      <c r="AB428" s="1678"/>
      <c r="AC428" s="1333"/>
      <c r="AD428" s="160"/>
      <c r="AE428" s="98"/>
      <c r="AF428" s="1862"/>
      <c r="AG428" s="1748"/>
      <c r="AH428" s="1764"/>
      <c r="AI428" s="1749"/>
      <c r="AJ428" s="388"/>
      <c r="AK428" s="1750"/>
      <c r="AL428" s="1751"/>
      <c r="AM428" s="1752"/>
      <c r="AN428" s="1752"/>
      <c r="AO428" s="1752"/>
      <c r="AP428" s="1753"/>
      <c r="AQ428" s="1333"/>
      <c r="AR428" s="98"/>
      <c r="AS428" s="244"/>
    </row>
    <row r="429" spans="1:45" ht="15" customHeight="1" x14ac:dyDescent="0.25">
      <c r="A429" s="1489"/>
      <c r="B429" s="1709"/>
      <c r="C429" s="1716"/>
      <c r="D429" s="1856"/>
      <c r="E429" s="1716"/>
      <c r="F429" s="1751"/>
      <c r="G429" s="1859"/>
      <c r="H429" s="1865"/>
      <c r="I429" s="1678"/>
      <c r="J429" s="1678"/>
      <c r="K429" s="1678"/>
      <c r="L429" s="1678"/>
      <c r="M429" s="1678"/>
      <c r="N429" s="1678"/>
      <c r="O429" s="1678"/>
      <c r="P429" s="1678"/>
      <c r="Q429" s="1774"/>
      <c r="R429" s="1747"/>
      <c r="S429" s="98"/>
      <c r="T429" s="98"/>
      <c r="U429" s="98"/>
      <c r="V429" s="98"/>
      <c r="W429" s="334" t="str">
        <f t="shared" si="11"/>
        <v/>
      </c>
      <c r="X429" s="98"/>
      <c r="Y429" s="98"/>
      <c r="Z429" s="98"/>
      <c r="AA429" s="334" t="str">
        <f t="shared" si="12"/>
        <v/>
      </c>
      <c r="AB429" s="1678"/>
      <c r="AC429" s="1333"/>
      <c r="AD429" s="160"/>
      <c r="AE429" s="98"/>
      <c r="AF429" s="1862"/>
      <c r="AG429" s="1748"/>
      <c r="AH429" s="1764"/>
      <c r="AI429" s="1749"/>
      <c r="AJ429" s="388"/>
      <c r="AK429" s="1750"/>
      <c r="AL429" s="1751"/>
      <c r="AM429" s="1752"/>
      <c r="AN429" s="1752"/>
      <c r="AO429" s="1752"/>
      <c r="AP429" s="1753"/>
      <c r="AQ429" s="1333"/>
      <c r="AR429" s="98"/>
      <c r="AS429" s="244"/>
    </row>
    <row r="430" spans="1:45" ht="15" customHeight="1" x14ac:dyDescent="0.25">
      <c r="A430" s="1489"/>
      <c r="B430" s="1709"/>
      <c r="C430" s="1716"/>
      <c r="D430" s="1856"/>
      <c r="E430" s="1716"/>
      <c r="F430" s="1751"/>
      <c r="G430" s="1859"/>
      <c r="H430" s="1865"/>
      <c r="I430" s="1678"/>
      <c r="J430" s="1678"/>
      <c r="K430" s="1678"/>
      <c r="L430" s="1678"/>
      <c r="M430" s="1678"/>
      <c r="N430" s="1678"/>
      <c r="O430" s="1678"/>
      <c r="P430" s="1678"/>
      <c r="Q430" s="1774"/>
      <c r="R430" s="1747"/>
      <c r="S430" s="98"/>
      <c r="T430" s="98"/>
      <c r="U430" s="98"/>
      <c r="V430" s="98"/>
      <c r="W430" s="334" t="str">
        <f t="shared" si="11"/>
        <v/>
      </c>
      <c r="X430" s="98"/>
      <c r="Y430" s="98"/>
      <c r="Z430" s="98"/>
      <c r="AA430" s="334" t="str">
        <f t="shared" si="12"/>
        <v/>
      </c>
      <c r="AB430" s="1678"/>
      <c r="AC430" s="1333"/>
      <c r="AD430" s="160"/>
      <c r="AE430" s="98"/>
      <c r="AF430" s="1862"/>
      <c r="AG430" s="1748"/>
      <c r="AH430" s="1764"/>
      <c r="AI430" s="1749"/>
      <c r="AJ430" s="388"/>
      <c r="AK430" s="1750"/>
      <c r="AL430" s="1751"/>
      <c r="AM430" s="1752"/>
      <c r="AN430" s="1752"/>
      <c r="AO430" s="1752"/>
      <c r="AP430" s="1753"/>
      <c r="AQ430" s="1333"/>
      <c r="AR430" s="98"/>
      <c r="AS430" s="244"/>
    </row>
    <row r="431" spans="1:45" ht="15" customHeight="1" x14ac:dyDescent="0.25">
      <c r="A431" s="1489"/>
      <c r="B431" s="1709"/>
      <c r="C431" s="1716"/>
      <c r="D431" s="1856"/>
      <c r="E431" s="1716"/>
      <c r="F431" s="1751"/>
      <c r="G431" s="1859"/>
      <c r="H431" s="1865"/>
      <c r="I431" s="1678"/>
      <c r="J431" s="1678"/>
      <c r="K431" s="1678"/>
      <c r="L431" s="1678"/>
      <c r="M431" s="1678"/>
      <c r="N431" s="1678"/>
      <c r="O431" s="1678"/>
      <c r="P431" s="1678"/>
      <c r="Q431" s="1774"/>
      <c r="R431" s="1747"/>
      <c r="S431" s="98"/>
      <c r="T431" s="98"/>
      <c r="U431" s="98"/>
      <c r="V431" s="98"/>
      <c r="W431" s="334" t="str">
        <f t="shared" si="11"/>
        <v/>
      </c>
      <c r="X431" s="98"/>
      <c r="Y431" s="98"/>
      <c r="Z431" s="98"/>
      <c r="AA431" s="334" t="str">
        <f t="shared" si="12"/>
        <v/>
      </c>
      <c r="AB431" s="1678"/>
      <c r="AC431" s="1333"/>
      <c r="AD431" s="160"/>
      <c r="AE431" s="98"/>
      <c r="AF431" s="1862"/>
      <c r="AG431" s="1748"/>
      <c r="AH431" s="1764"/>
      <c r="AI431" s="1749"/>
      <c r="AJ431" s="388"/>
      <c r="AK431" s="1750"/>
      <c r="AL431" s="1751"/>
      <c r="AM431" s="1752"/>
      <c r="AN431" s="1752"/>
      <c r="AO431" s="1752"/>
      <c r="AP431" s="1753"/>
      <c r="AQ431" s="1333"/>
      <c r="AR431" s="98"/>
      <c r="AS431" s="244"/>
    </row>
    <row r="432" spans="1:45" ht="15" customHeight="1" x14ac:dyDescent="0.25">
      <c r="A432" s="1489"/>
      <c r="B432" s="1709"/>
      <c r="C432" s="1716"/>
      <c r="D432" s="1856"/>
      <c r="E432" s="1716"/>
      <c r="F432" s="1751"/>
      <c r="G432" s="1859"/>
      <c r="H432" s="1865"/>
      <c r="I432" s="1678"/>
      <c r="J432" s="1678"/>
      <c r="K432" s="1678"/>
      <c r="L432" s="1678"/>
      <c r="M432" s="1678"/>
      <c r="N432" s="1678"/>
      <c r="O432" s="1678"/>
      <c r="P432" s="1678"/>
      <c r="Q432" s="1774"/>
      <c r="R432" s="1747"/>
      <c r="S432" s="98"/>
      <c r="T432" s="98"/>
      <c r="U432" s="98"/>
      <c r="V432" s="98"/>
      <c r="W432" s="334" t="str">
        <f t="shared" si="11"/>
        <v/>
      </c>
      <c r="X432" s="98"/>
      <c r="Y432" s="98"/>
      <c r="Z432" s="98"/>
      <c r="AA432" s="334" t="str">
        <f t="shared" si="12"/>
        <v/>
      </c>
      <c r="AB432" s="1678"/>
      <c r="AC432" s="1333"/>
      <c r="AD432" s="160"/>
      <c r="AE432" s="98"/>
      <c r="AF432" s="1862"/>
      <c r="AG432" s="1748"/>
      <c r="AH432" s="1764"/>
      <c r="AI432" s="1749"/>
      <c r="AJ432" s="388"/>
      <c r="AK432" s="1750"/>
      <c r="AL432" s="1751"/>
      <c r="AM432" s="1752"/>
      <c r="AN432" s="1752"/>
      <c r="AO432" s="1752"/>
      <c r="AP432" s="1753"/>
      <c r="AQ432" s="1333"/>
      <c r="AR432" s="98"/>
      <c r="AS432" s="244"/>
    </row>
    <row r="433" spans="1:45" ht="15" customHeight="1" x14ac:dyDescent="0.25">
      <c r="A433" s="1489"/>
      <c r="B433" s="1709"/>
      <c r="C433" s="1716"/>
      <c r="D433" s="1856"/>
      <c r="E433" s="1716"/>
      <c r="F433" s="1751"/>
      <c r="G433" s="1859"/>
      <c r="H433" s="1865"/>
      <c r="I433" s="1678"/>
      <c r="J433" s="1678"/>
      <c r="K433" s="1678"/>
      <c r="L433" s="1678"/>
      <c r="M433" s="1678"/>
      <c r="N433" s="1678"/>
      <c r="O433" s="1678"/>
      <c r="P433" s="1678"/>
      <c r="Q433" s="1774"/>
      <c r="R433" s="1747"/>
      <c r="S433" s="98"/>
      <c r="T433" s="98"/>
      <c r="U433" s="98"/>
      <c r="V433" s="98"/>
      <c r="W433" s="334" t="str">
        <f t="shared" si="11"/>
        <v/>
      </c>
      <c r="X433" s="98"/>
      <c r="Y433" s="98"/>
      <c r="Z433" s="98"/>
      <c r="AA433" s="334" t="str">
        <f t="shared" si="12"/>
        <v/>
      </c>
      <c r="AB433" s="1678"/>
      <c r="AC433" s="1333"/>
      <c r="AD433" s="160"/>
      <c r="AE433" s="98"/>
      <c r="AF433" s="1862"/>
      <c r="AG433" s="1748"/>
      <c r="AH433" s="1764"/>
      <c r="AI433" s="1749"/>
      <c r="AJ433" s="388"/>
      <c r="AK433" s="1750"/>
      <c r="AL433" s="1751"/>
      <c r="AM433" s="1752"/>
      <c r="AN433" s="1752"/>
      <c r="AO433" s="1752"/>
      <c r="AP433" s="1753"/>
      <c r="AQ433" s="1333"/>
      <c r="AR433" s="98"/>
      <c r="AS433" s="244"/>
    </row>
    <row r="434" spans="1:45" ht="15" customHeight="1" x14ac:dyDescent="0.25">
      <c r="A434" s="1489"/>
      <c r="B434" s="1709"/>
      <c r="C434" s="1716"/>
      <c r="D434" s="1856"/>
      <c r="E434" s="1716"/>
      <c r="F434" s="1751"/>
      <c r="G434" s="1859"/>
      <c r="H434" s="1865"/>
      <c r="I434" s="1678"/>
      <c r="J434" s="1678"/>
      <c r="K434" s="1678"/>
      <c r="L434" s="1678"/>
      <c r="M434" s="1678"/>
      <c r="N434" s="1678"/>
      <c r="O434" s="1678"/>
      <c r="P434" s="1678"/>
      <c r="Q434" s="1774"/>
      <c r="R434" s="1747"/>
      <c r="S434" s="98"/>
      <c r="T434" s="98"/>
      <c r="U434" s="98"/>
      <c r="V434" s="98"/>
      <c r="W434" s="334" t="str">
        <f t="shared" si="11"/>
        <v/>
      </c>
      <c r="X434" s="98"/>
      <c r="Y434" s="98"/>
      <c r="Z434" s="98"/>
      <c r="AA434" s="334" t="str">
        <f t="shared" si="12"/>
        <v/>
      </c>
      <c r="AB434" s="1678"/>
      <c r="AC434" s="1333"/>
      <c r="AD434" s="160"/>
      <c r="AE434" s="98"/>
      <c r="AF434" s="1862"/>
      <c r="AG434" s="1748"/>
      <c r="AH434" s="1764"/>
      <c r="AI434" s="1749"/>
      <c r="AJ434" s="388"/>
      <c r="AK434" s="1750"/>
      <c r="AL434" s="1751"/>
      <c r="AM434" s="1752"/>
      <c r="AN434" s="1752"/>
      <c r="AO434" s="1752"/>
      <c r="AP434" s="1753"/>
      <c r="AQ434" s="1333"/>
      <c r="AR434" s="98"/>
      <c r="AS434" s="244"/>
    </row>
    <row r="435" spans="1:45" ht="15" customHeight="1" x14ac:dyDescent="0.25">
      <c r="A435" s="1489"/>
      <c r="B435" s="1709"/>
      <c r="C435" s="1716"/>
      <c r="D435" s="1856"/>
      <c r="E435" s="1716"/>
      <c r="F435" s="1751"/>
      <c r="G435" s="1859"/>
      <c r="H435" s="1865"/>
      <c r="I435" s="1678"/>
      <c r="J435" s="1678"/>
      <c r="K435" s="1678"/>
      <c r="L435" s="1678"/>
      <c r="M435" s="1678"/>
      <c r="N435" s="1678"/>
      <c r="O435" s="1678"/>
      <c r="P435" s="1678"/>
      <c r="Q435" s="1774"/>
      <c r="R435" s="1747"/>
      <c r="S435" s="98"/>
      <c r="T435" s="98"/>
      <c r="U435" s="98"/>
      <c r="V435" s="98"/>
      <c r="W435" s="334" t="str">
        <f t="shared" si="11"/>
        <v/>
      </c>
      <c r="X435" s="98"/>
      <c r="Y435" s="98"/>
      <c r="Z435" s="98"/>
      <c r="AA435" s="334" t="str">
        <f t="shared" si="12"/>
        <v/>
      </c>
      <c r="AB435" s="1678"/>
      <c r="AC435" s="1333"/>
      <c r="AD435" s="160"/>
      <c r="AE435" s="98"/>
      <c r="AF435" s="1862"/>
      <c r="AG435" s="1748"/>
      <c r="AH435" s="1764"/>
      <c r="AI435" s="1749"/>
      <c r="AJ435" s="388"/>
      <c r="AK435" s="1750"/>
      <c r="AL435" s="1751"/>
      <c r="AM435" s="1752"/>
      <c r="AN435" s="1752"/>
      <c r="AO435" s="1752"/>
      <c r="AP435" s="1753"/>
      <c r="AQ435" s="1333"/>
      <c r="AR435" s="98"/>
      <c r="AS435" s="244"/>
    </row>
    <row r="436" spans="1:45" ht="15" customHeight="1" x14ac:dyDescent="0.25">
      <c r="A436" s="1489"/>
      <c r="B436" s="1709"/>
      <c r="C436" s="1716"/>
      <c r="D436" s="1856"/>
      <c r="E436" s="1716"/>
      <c r="F436" s="1751"/>
      <c r="G436" s="1859"/>
      <c r="H436" s="1865"/>
      <c r="I436" s="1678"/>
      <c r="J436" s="1678"/>
      <c r="K436" s="1678"/>
      <c r="L436" s="1678"/>
      <c r="M436" s="1678"/>
      <c r="N436" s="1678"/>
      <c r="O436" s="1678"/>
      <c r="P436" s="1678"/>
      <c r="Q436" s="1774"/>
      <c r="R436" s="1747"/>
      <c r="S436" s="98"/>
      <c r="T436" s="98"/>
      <c r="U436" s="98"/>
      <c r="V436" s="98"/>
      <c r="W436" s="334" t="str">
        <f t="shared" si="11"/>
        <v/>
      </c>
      <c r="X436" s="98"/>
      <c r="Y436" s="98"/>
      <c r="Z436" s="98"/>
      <c r="AA436" s="334" t="str">
        <f t="shared" si="12"/>
        <v/>
      </c>
      <c r="AB436" s="1678"/>
      <c r="AC436" s="1333"/>
      <c r="AD436" s="160"/>
      <c r="AE436" s="98"/>
      <c r="AF436" s="1862"/>
      <c r="AG436" s="1748"/>
      <c r="AH436" s="1764"/>
      <c r="AI436" s="1749"/>
      <c r="AJ436" s="388"/>
      <c r="AK436" s="1750"/>
      <c r="AL436" s="1751"/>
      <c r="AM436" s="1752"/>
      <c r="AN436" s="1752"/>
      <c r="AO436" s="1752"/>
      <c r="AP436" s="1753"/>
      <c r="AQ436" s="1333"/>
      <c r="AR436" s="98"/>
      <c r="AS436" s="244"/>
    </row>
    <row r="437" spans="1:45" ht="15" customHeight="1" x14ac:dyDescent="0.25">
      <c r="A437" s="1489"/>
      <c r="B437" s="1709"/>
      <c r="C437" s="1716"/>
      <c r="D437" s="1856"/>
      <c r="E437" s="1716"/>
      <c r="F437" s="1751"/>
      <c r="G437" s="1859"/>
      <c r="H437" s="1865"/>
      <c r="I437" s="1678"/>
      <c r="J437" s="1678"/>
      <c r="K437" s="1678"/>
      <c r="L437" s="1678"/>
      <c r="M437" s="1678"/>
      <c r="N437" s="1678"/>
      <c r="O437" s="1678"/>
      <c r="P437" s="1678"/>
      <c r="Q437" s="1774"/>
      <c r="R437" s="1747"/>
      <c r="S437" s="98"/>
      <c r="T437" s="98"/>
      <c r="U437" s="98"/>
      <c r="V437" s="98"/>
      <c r="W437" s="334" t="str">
        <f t="shared" si="11"/>
        <v/>
      </c>
      <c r="X437" s="98"/>
      <c r="Y437" s="98"/>
      <c r="Z437" s="98"/>
      <c r="AA437" s="334" t="str">
        <f t="shared" si="12"/>
        <v/>
      </c>
      <c r="AB437" s="1678"/>
      <c r="AC437" s="1333"/>
      <c r="AD437" s="160"/>
      <c r="AE437" s="98"/>
      <c r="AF437" s="1862"/>
      <c r="AG437" s="1748"/>
      <c r="AH437" s="1764"/>
      <c r="AI437" s="1749"/>
      <c r="AJ437" s="388"/>
      <c r="AK437" s="1750"/>
      <c r="AL437" s="1751"/>
      <c r="AM437" s="1752"/>
      <c r="AN437" s="1752"/>
      <c r="AO437" s="1752"/>
      <c r="AP437" s="1753"/>
      <c r="AQ437" s="1333"/>
      <c r="AR437" s="98"/>
      <c r="AS437" s="244"/>
    </row>
    <row r="438" spans="1:45" ht="15" customHeight="1" x14ac:dyDescent="0.25">
      <c r="A438" s="1489"/>
      <c r="B438" s="1709"/>
      <c r="C438" s="1716"/>
      <c r="D438" s="1856"/>
      <c r="E438" s="1716"/>
      <c r="F438" s="1751"/>
      <c r="G438" s="1859"/>
      <c r="H438" s="1865"/>
      <c r="I438" s="1678"/>
      <c r="J438" s="1678"/>
      <c r="K438" s="1678"/>
      <c r="L438" s="1678"/>
      <c r="M438" s="1678"/>
      <c r="N438" s="1678"/>
      <c r="O438" s="1678"/>
      <c r="P438" s="1678"/>
      <c r="Q438" s="1774"/>
      <c r="R438" s="1747"/>
      <c r="S438" s="98"/>
      <c r="T438" s="98"/>
      <c r="U438" s="98"/>
      <c r="V438" s="98"/>
      <c r="W438" s="334" t="str">
        <f t="shared" si="11"/>
        <v/>
      </c>
      <c r="X438" s="98"/>
      <c r="Y438" s="98"/>
      <c r="Z438" s="98"/>
      <c r="AA438" s="334" t="str">
        <f t="shared" si="12"/>
        <v/>
      </c>
      <c r="AB438" s="1678"/>
      <c r="AC438" s="1333"/>
      <c r="AD438" s="160"/>
      <c r="AE438" s="98"/>
      <c r="AF438" s="1862"/>
      <c r="AG438" s="1748"/>
      <c r="AH438" s="1764"/>
      <c r="AI438" s="1749"/>
      <c r="AJ438" s="388"/>
      <c r="AK438" s="1750"/>
      <c r="AL438" s="1751"/>
      <c r="AM438" s="1752"/>
      <c r="AN438" s="1752"/>
      <c r="AO438" s="1752"/>
      <c r="AP438" s="1753"/>
      <c r="AQ438" s="1333"/>
      <c r="AR438" s="98"/>
      <c r="AS438" s="244"/>
    </row>
    <row r="439" spans="1:45" ht="15" customHeight="1" x14ac:dyDescent="0.25">
      <c r="A439" s="1489"/>
      <c r="B439" s="1709"/>
      <c r="C439" s="1716"/>
      <c r="D439" s="1856"/>
      <c r="E439" s="1716"/>
      <c r="F439" s="1751"/>
      <c r="G439" s="1859"/>
      <c r="H439" s="1865"/>
      <c r="I439" s="1678"/>
      <c r="J439" s="1678"/>
      <c r="K439" s="1678"/>
      <c r="L439" s="1678"/>
      <c r="M439" s="1678"/>
      <c r="N439" s="1678"/>
      <c r="O439" s="1678"/>
      <c r="P439" s="1678"/>
      <c r="Q439" s="1774"/>
      <c r="R439" s="1747"/>
      <c r="S439" s="98"/>
      <c r="T439" s="98"/>
      <c r="U439" s="98"/>
      <c r="V439" s="98"/>
      <c r="W439" s="334" t="str">
        <f t="shared" si="11"/>
        <v/>
      </c>
      <c r="X439" s="98"/>
      <c r="Y439" s="98"/>
      <c r="Z439" s="98"/>
      <c r="AA439" s="334" t="str">
        <f t="shared" si="12"/>
        <v/>
      </c>
      <c r="AB439" s="1678"/>
      <c r="AC439" s="1333"/>
      <c r="AD439" s="160"/>
      <c r="AE439" s="98"/>
      <c r="AF439" s="1862"/>
      <c r="AG439" s="1748"/>
      <c r="AH439" s="1764"/>
      <c r="AI439" s="1749"/>
      <c r="AJ439" s="388"/>
      <c r="AK439" s="1750"/>
      <c r="AL439" s="1751"/>
      <c r="AM439" s="1752"/>
      <c r="AN439" s="1752"/>
      <c r="AO439" s="1752"/>
      <c r="AP439" s="1753"/>
      <c r="AQ439" s="1333"/>
      <c r="AR439" s="98"/>
      <c r="AS439" s="244"/>
    </row>
    <row r="440" spans="1:45" ht="15" customHeight="1" x14ac:dyDescent="0.25">
      <c r="A440" s="1489"/>
      <c r="B440" s="1709"/>
      <c r="C440" s="1716"/>
      <c r="D440" s="1856"/>
      <c r="E440" s="1716"/>
      <c r="F440" s="1751"/>
      <c r="G440" s="1859"/>
      <c r="H440" s="1865"/>
      <c r="I440" s="1678"/>
      <c r="J440" s="1678"/>
      <c r="K440" s="1678"/>
      <c r="L440" s="1678"/>
      <c r="M440" s="1678"/>
      <c r="N440" s="1678"/>
      <c r="O440" s="1678"/>
      <c r="P440" s="1678"/>
      <c r="Q440" s="1774"/>
      <c r="R440" s="1747"/>
      <c r="S440" s="98"/>
      <c r="T440" s="98"/>
      <c r="U440" s="98"/>
      <c r="V440" s="98"/>
      <c r="W440" s="334" t="str">
        <f t="shared" si="11"/>
        <v/>
      </c>
      <c r="X440" s="98"/>
      <c r="Y440" s="98"/>
      <c r="Z440" s="98"/>
      <c r="AA440" s="334" t="str">
        <f t="shared" si="12"/>
        <v/>
      </c>
      <c r="AB440" s="1678"/>
      <c r="AC440" s="1333"/>
      <c r="AD440" s="160"/>
      <c r="AE440" s="98"/>
      <c r="AF440" s="1862"/>
      <c r="AG440" s="1748"/>
      <c r="AH440" s="1764"/>
      <c r="AI440" s="1749"/>
      <c r="AJ440" s="388"/>
      <c r="AK440" s="1750"/>
      <c r="AL440" s="1751"/>
      <c r="AM440" s="1752"/>
      <c r="AN440" s="1752"/>
      <c r="AO440" s="1752"/>
      <c r="AP440" s="1753"/>
      <c r="AQ440" s="1333"/>
      <c r="AR440" s="98"/>
      <c r="AS440" s="244"/>
    </row>
    <row r="441" spans="1:45" ht="15" customHeight="1" x14ac:dyDescent="0.25">
      <c r="A441" s="1489"/>
      <c r="B441" s="1709"/>
      <c r="C441" s="1716"/>
      <c r="D441" s="1856"/>
      <c r="E441" s="1716"/>
      <c r="F441" s="1751"/>
      <c r="G441" s="1859"/>
      <c r="H441" s="1865"/>
      <c r="I441" s="1678"/>
      <c r="J441" s="1678"/>
      <c r="K441" s="1678"/>
      <c r="L441" s="1678"/>
      <c r="M441" s="1678"/>
      <c r="N441" s="1678"/>
      <c r="O441" s="1678"/>
      <c r="P441" s="1678"/>
      <c r="Q441" s="1774"/>
      <c r="R441" s="1747"/>
      <c r="S441" s="98"/>
      <c r="T441" s="98"/>
      <c r="U441" s="98"/>
      <c r="V441" s="98"/>
      <c r="W441" s="334" t="str">
        <f t="shared" si="11"/>
        <v/>
      </c>
      <c r="X441" s="98"/>
      <c r="Y441" s="98"/>
      <c r="Z441" s="98"/>
      <c r="AA441" s="334" t="str">
        <f t="shared" si="12"/>
        <v/>
      </c>
      <c r="AB441" s="1678"/>
      <c r="AC441" s="1333"/>
      <c r="AD441" s="160"/>
      <c r="AE441" s="98"/>
      <c r="AF441" s="1862"/>
      <c r="AG441" s="1748"/>
      <c r="AH441" s="1764"/>
      <c r="AI441" s="1749"/>
      <c r="AJ441" s="388"/>
      <c r="AK441" s="1750"/>
      <c r="AL441" s="1751"/>
      <c r="AM441" s="1752"/>
      <c r="AN441" s="1752"/>
      <c r="AO441" s="1752"/>
      <c r="AP441" s="1753"/>
      <c r="AQ441" s="1333"/>
      <c r="AR441" s="98"/>
      <c r="AS441" s="244"/>
    </row>
    <row r="442" spans="1:45" ht="15" customHeight="1" x14ac:dyDescent="0.25">
      <c r="A442" s="1489"/>
      <c r="B442" s="1709"/>
      <c r="C442" s="1716"/>
      <c r="D442" s="1856"/>
      <c r="E442" s="1716"/>
      <c r="F442" s="1751"/>
      <c r="G442" s="1859"/>
      <c r="H442" s="1865"/>
      <c r="I442" s="1678"/>
      <c r="J442" s="1678"/>
      <c r="K442" s="1678"/>
      <c r="L442" s="1678"/>
      <c r="M442" s="1678"/>
      <c r="N442" s="1678"/>
      <c r="O442" s="1678"/>
      <c r="P442" s="1678"/>
      <c r="Q442" s="1774"/>
      <c r="R442" s="1747"/>
      <c r="S442" s="98"/>
      <c r="T442" s="98"/>
      <c r="U442" s="98"/>
      <c r="V442" s="98"/>
      <c r="W442" s="334" t="str">
        <f t="shared" si="11"/>
        <v/>
      </c>
      <c r="X442" s="98"/>
      <c r="Y442" s="98"/>
      <c r="Z442" s="98"/>
      <c r="AA442" s="334" t="str">
        <f t="shared" si="12"/>
        <v/>
      </c>
      <c r="AB442" s="1678"/>
      <c r="AC442" s="1333"/>
      <c r="AD442" s="160"/>
      <c r="AE442" s="98"/>
      <c r="AF442" s="1862"/>
      <c r="AG442" s="1748"/>
      <c r="AH442" s="1764"/>
      <c r="AI442" s="1749"/>
      <c r="AJ442" s="388"/>
      <c r="AK442" s="1750"/>
      <c r="AL442" s="1751"/>
      <c r="AM442" s="1752"/>
      <c r="AN442" s="1752"/>
      <c r="AO442" s="1752"/>
      <c r="AP442" s="1753"/>
      <c r="AQ442" s="1333"/>
      <c r="AR442" s="98"/>
      <c r="AS442" s="244"/>
    </row>
    <row r="443" spans="1:45" ht="15" customHeight="1" x14ac:dyDescent="0.25">
      <c r="A443" s="1489"/>
      <c r="B443" s="1709"/>
      <c r="C443" s="1716"/>
      <c r="D443" s="1856"/>
      <c r="E443" s="1716"/>
      <c r="F443" s="1751"/>
      <c r="G443" s="1859"/>
      <c r="H443" s="1865"/>
      <c r="I443" s="1678"/>
      <c r="J443" s="1678"/>
      <c r="K443" s="1678"/>
      <c r="L443" s="1678"/>
      <c r="M443" s="1678"/>
      <c r="N443" s="1678"/>
      <c r="O443" s="1678"/>
      <c r="P443" s="1678"/>
      <c r="Q443" s="1774"/>
      <c r="R443" s="1747"/>
      <c r="S443" s="98"/>
      <c r="T443" s="98"/>
      <c r="U443" s="98"/>
      <c r="V443" s="98"/>
      <c r="W443" s="334" t="str">
        <f t="shared" si="11"/>
        <v/>
      </c>
      <c r="X443" s="98"/>
      <c r="Y443" s="98"/>
      <c r="Z443" s="98"/>
      <c r="AA443" s="334" t="str">
        <f t="shared" si="12"/>
        <v/>
      </c>
      <c r="AB443" s="1678"/>
      <c r="AC443" s="1333"/>
      <c r="AD443" s="160"/>
      <c r="AE443" s="98"/>
      <c r="AF443" s="1862"/>
      <c r="AG443" s="1748"/>
      <c r="AH443" s="1764"/>
      <c r="AI443" s="1749"/>
      <c r="AJ443" s="388"/>
      <c r="AK443" s="1750"/>
      <c r="AL443" s="1751"/>
      <c r="AM443" s="1752"/>
      <c r="AN443" s="1752"/>
      <c r="AO443" s="1752"/>
      <c r="AP443" s="1753"/>
      <c r="AQ443" s="1333"/>
      <c r="AR443" s="98"/>
      <c r="AS443" s="244"/>
    </row>
    <row r="444" spans="1:45" ht="15" customHeight="1" x14ac:dyDescent="0.25">
      <c r="A444" s="1489"/>
      <c r="B444" s="1709"/>
      <c r="C444" s="1716"/>
      <c r="D444" s="1856"/>
      <c r="E444" s="1716"/>
      <c r="F444" s="1751"/>
      <c r="G444" s="1859"/>
      <c r="H444" s="1865"/>
      <c r="I444" s="1678"/>
      <c r="J444" s="1678"/>
      <c r="K444" s="1678"/>
      <c r="L444" s="1678"/>
      <c r="M444" s="1678"/>
      <c r="N444" s="1678"/>
      <c r="O444" s="1678"/>
      <c r="P444" s="1678"/>
      <c r="Q444" s="1774"/>
      <c r="R444" s="1747"/>
      <c r="S444" s="98"/>
      <c r="T444" s="98"/>
      <c r="U444" s="98"/>
      <c r="V444" s="98"/>
      <c r="W444" s="334" t="str">
        <f t="shared" si="11"/>
        <v/>
      </c>
      <c r="X444" s="98"/>
      <c r="Y444" s="98"/>
      <c r="Z444" s="98"/>
      <c r="AA444" s="334" t="str">
        <f t="shared" si="12"/>
        <v/>
      </c>
      <c r="AB444" s="1678"/>
      <c r="AC444" s="1333"/>
      <c r="AD444" s="160"/>
      <c r="AE444" s="98"/>
      <c r="AF444" s="1862"/>
      <c r="AG444" s="1748"/>
      <c r="AH444" s="1764"/>
      <c r="AI444" s="1749"/>
      <c r="AJ444" s="388"/>
      <c r="AK444" s="1750"/>
      <c r="AL444" s="1751"/>
      <c r="AM444" s="1752"/>
      <c r="AN444" s="1752"/>
      <c r="AO444" s="1752"/>
      <c r="AP444" s="1753"/>
      <c r="AQ444" s="1333"/>
      <c r="AR444" s="98"/>
      <c r="AS444" s="244"/>
    </row>
    <row r="445" spans="1:45" ht="15" customHeight="1" x14ac:dyDescent="0.25">
      <c r="A445" s="1489"/>
      <c r="B445" s="1709"/>
      <c r="C445" s="1716"/>
      <c r="D445" s="1856"/>
      <c r="E445" s="1716"/>
      <c r="F445" s="1751"/>
      <c r="G445" s="1859"/>
      <c r="H445" s="1865"/>
      <c r="I445" s="1678"/>
      <c r="J445" s="1678"/>
      <c r="K445" s="1678"/>
      <c r="L445" s="1678"/>
      <c r="M445" s="1678"/>
      <c r="N445" s="1678"/>
      <c r="O445" s="1678"/>
      <c r="P445" s="1678"/>
      <c r="Q445" s="1774"/>
      <c r="R445" s="1747"/>
      <c r="S445" s="98"/>
      <c r="T445" s="98"/>
      <c r="U445" s="98"/>
      <c r="V445" s="98"/>
      <c r="W445" s="334" t="str">
        <f t="shared" si="11"/>
        <v/>
      </c>
      <c r="X445" s="98"/>
      <c r="Y445" s="98"/>
      <c r="Z445" s="98"/>
      <c r="AA445" s="334" t="str">
        <f t="shared" si="12"/>
        <v/>
      </c>
      <c r="AB445" s="1678"/>
      <c r="AC445" s="1333"/>
      <c r="AD445" s="160"/>
      <c r="AE445" s="98"/>
      <c r="AF445" s="1862"/>
      <c r="AG445" s="1748"/>
      <c r="AH445" s="1764"/>
      <c r="AI445" s="1749"/>
      <c r="AJ445" s="388"/>
      <c r="AK445" s="1750"/>
      <c r="AL445" s="1751"/>
      <c r="AM445" s="1752"/>
      <c r="AN445" s="1752"/>
      <c r="AO445" s="1752"/>
      <c r="AP445" s="1753"/>
      <c r="AQ445" s="1333"/>
      <c r="AR445" s="98"/>
      <c r="AS445" s="244"/>
    </row>
    <row r="446" spans="1:45" ht="15" customHeight="1" x14ac:dyDescent="0.25">
      <c r="A446" s="1489"/>
      <c r="B446" s="1709"/>
      <c r="C446" s="1716"/>
      <c r="D446" s="1856"/>
      <c r="E446" s="1716"/>
      <c r="F446" s="1751"/>
      <c r="G446" s="1859"/>
      <c r="H446" s="1865"/>
      <c r="I446" s="1678"/>
      <c r="J446" s="1678"/>
      <c r="K446" s="1678"/>
      <c r="L446" s="1678"/>
      <c r="M446" s="1678"/>
      <c r="N446" s="1678"/>
      <c r="O446" s="1678"/>
      <c r="P446" s="1678"/>
      <c r="Q446" s="1774"/>
      <c r="R446" s="1747"/>
      <c r="S446" s="98"/>
      <c r="T446" s="98"/>
      <c r="U446" s="98"/>
      <c r="V446" s="98"/>
      <c r="W446" s="334" t="str">
        <f t="shared" si="11"/>
        <v/>
      </c>
      <c r="X446" s="98"/>
      <c r="Y446" s="98"/>
      <c r="Z446" s="98"/>
      <c r="AA446" s="334" t="str">
        <f t="shared" si="12"/>
        <v/>
      </c>
      <c r="AB446" s="1678"/>
      <c r="AC446" s="1333"/>
      <c r="AD446" s="160"/>
      <c r="AE446" s="98"/>
      <c r="AF446" s="1862"/>
      <c r="AG446" s="1748"/>
      <c r="AH446" s="1764"/>
      <c r="AI446" s="1749"/>
      <c r="AJ446" s="388"/>
      <c r="AK446" s="1750"/>
      <c r="AL446" s="1751"/>
      <c r="AM446" s="1752"/>
      <c r="AN446" s="1752"/>
      <c r="AO446" s="1752"/>
      <c r="AP446" s="1753"/>
      <c r="AQ446" s="1333"/>
      <c r="AR446" s="98"/>
      <c r="AS446" s="244"/>
    </row>
    <row r="447" spans="1:45" ht="15" customHeight="1" x14ac:dyDescent="0.25">
      <c r="A447" s="1489"/>
      <c r="B447" s="1709"/>
      <c r="C447" s="1716"/>
      <c r="D447" s="1856"/>
      <c r="E447" s="1716"/>
      <c r="F447" s="1751"/>
      <c r="G447" s="1859"/>
      <c r="H447" s="1865"/>
      <c r="I447" s="1678"/>
      <c r="J447" s="1678"/>
      <c r="K447" s="1678"/>
      <c r="L447" s="1678"/>
      <c r="M447" s="1678"/>
      <c r="N447" s="1678"/>
      <c r="O447" s="1678"/>
      <c r="P447" s="1678"/>
      <c r="Q447" s="1774"/>
      <c r="R447" s="1747"/>
      <c r="S447" s="98"/>
      <c r="T447" s="98"/>
      <c r="U447" s="98"/>
      <c r="V447" s="98"/>
      <c r="W447" s="334" t="str">
        <f t="shared" si="11"/>
        <v/>
      </c>
      <c r="X447" s="98"/>
      <c r="Y447" s="98"/>
      <c r="Z447" s="98"/>
      <c r="AA447" s="334" t="str">
        <f t="shared" si="12"/>
        <v/>
      </c>
      <c r="AB447" s="1678"/>
      <c r="AC447" s="1333"/>
      <c r="AD447" s="160"/>
      <c r="AE447" s="98"/>
      <c r="AF447" s="1862"/>
      <c r="AG447" s="1748"/>
      <c r="AH447" s="1764"/>
      <c r="AI447" s="1749"/>
      <c r="AJ447" s="388"/>
      <c r="AK447" s="1750"/>
      <c r="AL447" s="1751"/>
      <c r="AM447" s="1752"/>
      <c r="AN447" s="1752"/>
      <c r="AO447" s="1752"/>
      <c r="AP447" s="1753"/>
      <c r="AQ447" s="1333"/>
      <c r="AR447" s="98"/>
      <c r="AS447" s="244"/>
    </row>
    <row r="448" spans="1:45" ht="15" customHeight="1" x14ac:dyDescent="0.25">
      <c r="A448" s="1489"/>
      <c r="B448" s="1709"/>
      <c r="C448" s="1716"/>
      <c r="D448" s="1856"/>
      <c r="E448" s="1716"/>
      <c r="F448" s="1751"/>
      <c r="G448" s="1859"/>
      <c r="H448" s="1865"/>
      <c r="I448" s="1678"/>
      <c r="J448" s="1678"/>
      <c r="K448" s="1678"/>
      <c r="L448" s="1678"/>
      <c r="M448" s="1678"/>
      <c r="N448" s="1678"/>
      <c r="O448" s="1678"/>
      <c r="P448" s="1678"/>
      <c r="Q448" s="1774"/>
      <c r="R448" s="1747"/>
      <c r="S448" s="98"/>
      <c r="T448" s="98"/>
      <c r="U448" s="98"/>
      <c r="V448" s="98"/>
      <c r="W448" s="334" t="str">
        <f t="shared" si="11"/>
        <v/>
      </c>
      <c r="X448" s="98"/>
      <c r="Y448" s="98"/>
      <c r="Z448" s="98"/>
      <c r="AA448" s="334" t="str">
        <f t="shared" si="12"/>
        <v/>
      </c>
      <c r="AB448" s="1678"/>
      <c r="AC448" s="1333"/>
      <c r="AD448" s="160"/>
      <c r="AE448" s="98"/>
      <c r="AF448" s="1862"/>
      <c r="AG448" s="1748"/>
      <c r="AH448" s="1764"/>
      <c r="AI448" s="1749"/>
      <c r="AJ448" s="388"/>
      <c r="AK448" s="1750"/>
      <c r="AL448" s="1751"/>
      <c r="AM448" s="1752"/>
      <c r="AN448" s="1752"/>
      <c r="AO448" s="1752"/>
      <c r="AP448" s="1753"/>
      <c r="AQ448" s="1333"/>
      <c r="AR448" s="98"/>
      <c r="AS448" s="244"/>
    </row>
    <row r="449" spans="1:45" ht="15" customHeight="1" x14ac:dyDescent="0.25">
      <c r="A449" s="1489"/>
      <c r="B449" s="1709"/>
      <c r="C449" s="1716"/>
      <c r="D449" s="1856"/>
      <c r="E449" s="1716"/>
      <c r="F449" s="1751"/>
      <c r="G449" s="1859"/>
      <c r="H449" s="1865"/>
      <c r="I449" s="1678"/>
      <c r="J449" s="1678"/>
      <c r="K449" s="1678"/>
      <c r="L449" s="1678"/>
      <c r="M449" s="1678"/>
      <c r="N449" s="1678"/>
      <c r="O449" s="1678"/>
      <c r="P449" s="1678"/>
      <c r="Q449" s="1774"/>
      <c r="R449" s="1747"/>
      <c r="S449" s="98"/>
      <c r="T449" s="98"/>
      <c r="U449" s="98"/>
      <c r="V449" s="98"/>
      <c r="W449" s="334" t="str">
        <f t="shared" si="11"/>
        <v/>
      </c>
      <c r="X449" s="98"/>
      <c r="Y449" s="98"/>
      <c r="Z449" s="98"/>
      <c r="AA449" s="334" t="str">
        <f t="shared" si="12"/>
        <v/>
      </c>
      <c r="AB449" s="1678"/>
      <c r="AC449" s="1333"/>
      <c r="AD449" s="160"/>
      <c r="AE449" s="98"/>
      <c r="AF449" s="1862"/>
      <c r="AG449" s="1748"/>
      <c r="AH449" s="1764"/>
      <c r="AI449" s="1749"/>
      <c r="AJ449" s="388"/>
      <c r="AK449" s="1750"/>
      <c r="AL449" s="1751"/>
      <c r="AM449" s="1752"/>
      <c r="AN449" s="1752"/>
      <c r="AO449" s="1752"/>
      <c r="AP449" s="1753"/>
      <c r="AQ449" s="1333"/>
      <c r="AR449" s="98"/>
      <c r="AS449" s="244"/>
    </row>
    <row r="450" spans="1:45" ht="15" customHeight="1" x14ac:dyDescent="0.25">
      <c r="A450" s="1489"/>
      <c r="B450" s="1709"/>
      <c r="C450" s="1716"/>
      <c r="D450" s="1856"/>
      <c r="E450" s="1716"/>
      <c r="F450" s="1751"/>
      <c r="G450" s="1859"/>
      <c r="H450" s="1865"/>
      <c r="I450" s="1678"/>
      <c r="J450" s="1678"/>
      <c r="K450" s="1678"/>
      <c r="L450" s="1678"/>
      <c r="M450" s="1678"/>
      <c r="N450" s="1678"/>
      <c r="O450" s="1678"/>
      <c r="P450" s="1678"/>
      <c r="Q450" s="1774"/>
      <c r="R450" s="1747"/>
      <c r="S450" s="98"/>
      <c r="T450" s="98"/>
      <c r="U450" s="98"/>
      <c r="V450" s="98"/>
      <c r="W450" s="334" t="str">
        <f t="shared" si="11"/>
        <v/>
      </c>
      <c r="X450" s="98"/>
      <c r="Y450" s="98"/>
      <c r="Z450" s="98"/>
      <c r="AA450" s="334" t="str">
        <f t="shared" si="12"/>
        <v/>
      </c>
      <c r="AB450" s="1678"/>
      <c r="AC450" s="1333"/>
      <c r="AD450" s="160"/>
      <c r="AE450" s="98"/>
      <c r="AF450" s="1862"/>
      <c r="AG450" s="1748"/>
      <c r="AH450" s="1764"/>
      <c r="AI450" s="1749"/>
      <c r="AJ450" s="388"/>
      <c r="AK450" s="1750"/>
      <c r="AL450" s="1751"/>
      <c r="AM450" s="1752"/>
      <c r="AN450" s="1752"/>
      <c r="AO450" s="1752"/>
      <c r="AP450" s="1753"/>
      <c r="AQ450" s="1333"/>
      <c r="AR450" s="98"/>
      <c r="AS450" s="244"/>
    </row>
    <row r="451" spans="1:45" ht="15" customHeight="1" x14ac:dyDescent="0.25">
      <c r="A451" s="1489"/>
      <c r="B451" s="1709"/>
      <c r="C451" s="1716"/>
      <c r="D451" s="1856"/>
      <c r="E451" s="1716"/>
      <c r="F451" s="1751"/>
      <c r="G451" s="1859"/>
      <c r="H451" s="1865"/>
      <c r="I451" s="1678"/>
      <c r="J451" s="1678"/>
      <c r="K451" s="1678"/>
      <c r="L451" s="1678"/>
      <c r="M451" s="1678"/>
      <c r="N451" s="1678"/>
      <c r="O451" s="1678"/>
      <c r="P451" s="1678"/>
      <c r="Q451" s="1774"/>
      <c r="R451" s="1747"/>
      <c r="S451" s="98"/>
      <c r="T451" s="98"/>
      <c r="U451" s="98"/>
      <c r="V451" s="98"/>
      <c r="W451" s="334" t="str">
        <f t="shared" si="11"/>
        <v/>
      </c>
      <c r="X451" s="98"/>
      <c r="Y451" s="98"/>
      <c r="Z451" s="98"/>
      <c r="AA451" s="334" t="str">
        <f t="shared" si="12"/>
        <v/>
      </c>
      <c r="AB451" s="1678"/>
      <c r="AC451" s="1333"/>
      <c r="AD451" s="160"/>
      <c r="AE451" s="98"/>
      <c r="AF451" s="1862"/>
      <c r="AG451" s="1748"/>
      <c r="AH451" s="1764"/>
      <c r="AI451" s="1749"/>
      <c r="AJ451" s="388"/>
      <c r="AK451" s="1750"/>
      <c r="AL451" s="1751"/>
      <c r="AM451" s="1752"/>
      <c r="AN451" s="1752"/>
      <c r="AO451" s="1752"/>
      <c r="AP451" s="1753"/>
      <c r="AQ451" s="1333"/>
      <c r="AR451" s="98"/>
      <c r="AS451" s="244"/>
    </row>
    <row r="452" spans="1:45" ht="15" customHeight="1" x14ac:dyDescent="0.25">
      <c r="A452" s="1489"/>
      <c r="B452" s="1709"/>
      <c r="C452" s="1716"/>
      <c r="D452" s="1856"/>
      <c r="E452" s="1716"/>
      <c r="F452" s="1751"/>
      <c r="G452" s="1859"/>
      <c r="H452" s="1865"/>
      <c r="I452" s="1678"/>
      <c r="J452" s="1678"/>
      <c r="K452" s="1678"/>
      <c r="L452" s="1678"/>
      <c r="M452" s="1678"/>
      <c r="N452" s="1678"/>
      <c r="O452" s="1678"/>
      <c r="P452" s="1678"/>
      <c r="Q452" s="1774"/>
      <c r="R452" s="1747"/>
      <c r="S452" s="98"/>
      <c r="T452" s="98"/>
      <c r="U452" s="98"/>
      <c r="V452" s="98"/>
      <c r="W452" s="334" t="str">
        <f t="shared" si="11"/>
        <v/>
      </c>
      <c r="X452" s="98"/>
      <c r="Y452" s="98"/>
      <c r="Z452" s="98"/>
      <c r="AA452" s="334" t="str">
        <f t="shared" si="12"/>
        <v/>
      </c>
      <c r="AB452" s="1678"/>
      <c r="AC452" s="1333"/>
      <c r="AD452" s="160"/>
      <c r="AE452" s="98"/>
      <c r="AF452" s="1862"/>
      <c r="AG452" s="1748"/>
      <c r="AH452" s="1764"/>
      <c r="AI452" s="1749"/>
      <c r="AJ452" s="388"/>
      <c r="AK452" s="1750"/>
      <c r="AL452" s="1751"/>
      <c r="AM452" s="1752"/>
      <c r="AN452" s="1752"/>
      <c r="AO452" s="1752"/>
      <c r="AP452" s="1753"/>
      <c r="AQ452" s="1333"/>
      <c r="AR452" s="98"/>
      <c r="AS452" s="244"/>
    </row>
    <row r="453" spans="1:45" ht="15" customHeight="1" x14ac:dyDescent="0.25">
      <c r="A453" s="1489"/>
      <c r="B453" s="1709"/>
      <c r="C453" s="1716"/>
      <c r="D453" s="1856"/>
      <c r="E453" s="1716"/>
      <c r="F453" s="1751"/>
      <c r="G453" s="1859"/>
      <c r="H453" s="1865"/>
      <c r="I453" s="1678"/>
      <c r="J453" s="1678"/>
      <c r="K453" s="1678"/>
      <c r="L453" s="1678"/>
      <c r="M453" s="1678"/>
      <c r="N453" s="1678"/>
      <c r="O453" s="1678"/>
      <c r="P453" s="1678"/>
      <c r="Q453" s="1774"/>
      <c r="R453" s="1747"/>
      <c r="S453" s="98"/>
      <c r="T453" s="98"/>
      <c r="U453" s="98"/>
      <c r="V453" s="98"/>
      <c r="W453" s="334" t="str">
        <f t="shared" si="11"/>
        <v/>
      </c>
      <c r="X453" s="98"/>
      <c r="Y453" s="98"/>
      <c r="Z453" s="98"/>
      <c r="AA453" s="334" t="str">
        <f t="shared" si="12"/>
        <v/>
      </c>
      <c r="AB453" s="1678"/>
      <c r="AC453" s="1333"/>
      <c r="AD453" s="160"/>
      <c r="AE453" s="98"/>
      <c r="AF453" s="1862"/>
      <c r="AG453" s="1748"/>
      <c r="AH453" s="1764"/>
      <c r="AI453" s="1749"/>
      <c r="AJ453" s="388"/>
      <c r="AK453" s="1750"/>
      <c r="AL453" s="1751"/>
      <c r="AM453" s="1752"/>
      <c r="AN453" s="1752"/>
      <c r="AO453" s="1752"/>
      <c r="AP453" s="1753"/>
      <c r="AQ453" s="1333"/>
      <c r="AR453" s="98"/>
      <c r="AS453" s="244"/>
    </row>
    <row r="454" spans="1:45" ht="15" customHeight="1" x14ac:dyDescent="0.25">
      <c r="A454" s="1489"/>
      <c r="B454" s="1709"/>
      <c r="C454" s="1716"/>
      <c r="D454" s="1856"/>
      <c r="E454" s="1716"/>
      <c r="F454" s="1751"/>
      <c r="G454" s="1859"/>
      <c r="H454" s="1865"/>
      <c r="I454" s="1678"/>
      <c r="J454" s="1678"/>
      <c r="K454" s="1678"/>
      <c r="L454" s="1678"/>
      <c r="M454" s="1678"/>
      <c r="N454" s="1678"/>
      <c r="O454" s="1678"/>
      <c r="P454" s="1678"/>
      <c r="Q454" s="1774"/>
      <c r="R454" s="1747"/>
      <c r="S454" s="98"/>
      <c r="T454" s="98"/>
      <c r="U454" s="98"/>
      <c r="V454" s="98"/>
      <c r="W454" s="334" t="str">
        <f t="shared" si="11"/>
        <v/>
      </c>
      <c r="X454" s="98"/>
      <c r="Y454" s="98"/>
      <c r="Z454" s="98"/>
      <c r="AA454" s="334" t="str">
        <f t="shared" si="12"/>
        <v/>
      </c>
      <c r="AB454" s="1678"/>
      <c r="AC454" s="1333"/>
      <c r="AD454" s="160"/>
      <c r="AE454" s="98"/>
      <c r="AF454" s="1862"/>
      <c r="AG454" s="1748"/>
      <c r="AH454" s="1764"/>
      <c r="AI454" s="1749"/>
      <c r="AJ454" s="388"/>
      <c r="AK454" s="1750"/>
      <c r="AL454" s="1751"/>
      <c r="AM454" s="1752"/>
      <c r="AN454" s="1752"/>
      <c r="AO454" s="1752"/>
      <c r="AP454" s="1753"/>
      <c r="AQ454" s="1333"/>
      <c r="AR454" s="98"/>
      <c r="AS454" s="244"/>
    </row>
    <row r="455" spans="1:45" ht="15" customHeight="1" x14ac:dyDescent="0.25">
      <c r="A455" s="1489"/>
      <c r="B455" s="1709"/>
      <c r="C455" s="1716"/>
      <c r="D455" s="1856"/>
      <c r="E455" s="1716"/>
      <c r="F455" s="1751"/>
      <c r="G455" s="1859"/>
      <c r="H455" s="1865"/>
      <c r="I455" s="1678"/>
      <c r="J455" s="1678"/>
      <c r="K455" s="1678"/>
      <c r="L455" s="1678"/>
      <c r="M455" s="1678"/>
      <c r="N455" s="1678"/>
      <c r="O455" s="1678"/>
      <c r="P455" s="1678"/>
      <c r="Q455" s="1774"/>
      <c r="R455" s="1747"/>
      <c r="S455" s="98"/>
      <c r="T455" s="98"/>
      <c r="U455" s="98"/>
      <c r="V455" s="98"/>
      <c r="W455" s="334" t="str">
        <f t="shared" si="11"/>
        <v/>
      </c>
      <c r="X455" s="98"/>
      <c r="Y455" s="98"/>
      <c r="Z455" s="98"/>
      <c r="AA455" s="334" t="str">
        <f t="shared" si="12"/>
        <v/>
      </c>
      <c r="AB455" s="1678"/>
      <c r="AC455" s="1333"/>
      <c r="AD455" s="160"/>
      <c r="AE455" s="98"/>
      <c r="AF455" s="1862"/>
      <c r="AG455" s="1748"/>
      <c r="AH455" s="1764"/>
      <c r="AI455" s="1749"/>
      <c r="AJ455" s="388"/>
      <c r="AK455" s="1750"/>
      <c r="AL455" s="1751"/>
      <c r="AM455" s="1752"/>
      <c r="AN455" s="1752"/>
      <c r="AO455" s="1752"/>
      <c r="AP455" s="1753"/>
      <c r="AQ455" s="1333"/>
      <c r="AR455" s="98"/>
      <c r="AS455" s="244"/>
    </row>
    <row r="456" spans="1:45" ht="15" customHeight="1" x14ac:dyDescent="0.25">
      <c r="A456" s="1489"/>
      <c r="B456" s="1709"/>
      <c r="C456" s="1716"/>
      <c r="D456" s="1856"/>
      <c r="E456" s="1716"/>
      <c r="F456" s="1751"/>
      <c r="G456" s="1859"/>
      <c r="H456" s="1865"/>
      <c r="I456" s="1678"/>
      <c r="J456" s="1678"/>
      <c r="K456" s="1678"/>
      <c r="L456" s="1678"/>
      <c r="M456" s="1678"/>
      <c r="N456" s="1678"/>
      <c r="O456" s="1678"/>
      <c r="P456" s="1678"/>
      <c r="Q456" s="1774"/>
      <c r="R456" s="1747"/>
      <c r="S456" s="98"/>
      <c r="T456" s="98"/>
      <c r="U456" s="98"/>
      <c r="V456" s="98"/>
      <c r="W456" s="334" t="str">
        <f t="shared" si="11"/>
        <v/>
      </c>
      <c r="X456" s="98"/>
      <c r="Y456" s="98"/>
      <c r="Z456" s="98"/>
      <c r="AA456" s="334" t="str">
        <f t="shared" si="12"/>
        <v/>
      </c>
      <c r="AB456" s="1678"/>
      <c r="AC456" s="1333"/>
      <c r="AD456" s="160"/>
      <c r="AE456" s="98"/>
      <c r="AF456" s="1862"/>
      <c r="AG456" s="1748"/>
      <c r="AH456" s="1764"/>
      <c r="AI456" s="1749"/>
      <c r="AJ456" s="388"/>
      <c r="AK456" s="1750"/>
      <c r="AL456" s="1751"/>
      <c r="AM456" s="1752"/>
      <c r="AN456" s="1752"/>
      <c r="AO456" s="1752"/>
      <c r="AP456" s="1753"/>
      <c r="AQ456" s="1333"/>
      <c r="AR456" s="98"/>
      <c r="AS456" s="244"/>
    </row>
    <row r="457" spans="1:45" ht="15" customHeight="1" x14ac:dyDescent="0.25">
      <c r="A457" s="1489"/>
      <c r="B457" s="1709"/>
      <c r="C457" s="1716"/>
      <c r="D457" s="1856"/>
      <c r="E457" s="1716"/>
      <c r="F457" s="1751"/>
      <c r="G457" s="1859"/>
      <c r="H457" s="1865"/>
      <c r="I457" s="1678"/>
      <c r="J457" s="1678"/>
      <c r="K457" s="1678"/>
      <c r="L457" s="1678"/>
      <c r="M457" s="1678"/>
      <c r="N457" s="1678"/>
      <c r="O457" s="1678"/>
      <c r="P457" s="1678"/>
      <c r="Q457" s="1774"/>
      <c r="R457" s="1747"/>
      <c r="S457" s="98"/>
      <c r="T457" s="98"/>
      <c r="U457" s="98"/>
      <c r="V457" s="98"/>
      <c r="W457" s="334" t="str">
        <f t="shared" si="11"/>
        <v/>
      </c>
      <c r="X457" s="98"/>
      <c r="Y457" s="98"/>
      <c r="Z457" s="98"/>
      <c r="AA457" s="334" t="str">
        <f t="shared" si="12"/>
        <v/>
      </c>
      <c r="AB457" s="1678"/>
      <c r="AC457" s="1333"/>
      <c r="AD457" s="160"/>
      <c r="AE457" s="98"/>
      <c r="AF457" s="1862"/>
      <c r="AG457" s="1748"/>
      <c r="AH457" s="1764"/>
      <c r="AI457" s="1749"/>
      <c r="AJ457" s="388"/>
      <c r="AK457" s="1750"/>
      <c r="AL457" s="1751"/>
      <c r="AM457" s="1752"/>
      <c r="AN457" s="1752"/>
      <c r="AO457" s="1752"/>
      <c r="AP457" s="1753"/>
      <c r="AQ457" s="1333"/>
      <c r="AR457" s="98"/>
      <c r="AS457" s="244"/>
    </row>
    <row r="458" spans="1:45" ht="15" customHeight="1" x14ac:dyDescent="0.25">
      <c r="A458" s="1489"/>
      <c r="B458" s="1709"/>
      <c r="C458" s="1716"/>
      <c r="D458" s="1856"/>
      <c r="E458" s="1716"/>
      <c r="F458" s="1751"/>
      <c r="G458" s="1859"/>
      <c r="H458" s="1865"/>
      <c r="I458" s="1678"/>
      <c r="J458" s="1678"/>
      <c r="K458" s="1678"/>
      <c r="L458" s="1678"/>
      <c r="M458" s="1678"/>
      <c r="N458" s="1678"/>
      <c r="O458" s="1678"/>
      <c r="P458" s="1678"/>
      <c r="Q458" s="1774"/>
      <c r="R458" s="1747"/>
      <c r="S458" s="98"/>
      <c r="T458" s="98"/>
      <c r="U458" s="98"/>
      <c r="V458" s="98"/>
      <c r="W458" s="334" t="str">
        <f t="shared" si="11"/>
        <v/>
      </c>
      <c r="X458" s="98"/>
      <c r="Y458" s="98"/>
      <c r="Z458" s="98"/>
      <c r="AA458" s="334" t="str">
        <f t="shared" si="12"/>
        <v/>
      </c>
      <c r="AB458" s="1678"/>
      <c r="AC458" s="1333"/>
      <c r="AD458" s="160"/>
      <c r="AE458" s="98"/>
      <c r="AF458" s="1862"/>
      <c r="AG458" s="1748"/>
      <c r="AH458" s="1764"/>
      <c r="AI458" s="1749"/>
      <c r="AJ458" s="388"/>
      <c r="AK458" s="1750"/>
      <c r="AL458" s="1751"/>
      <c r="AM458" s="1752"/>
      <c r="AN458" s="1752"/>
      <c r="AO458" s="1752"/>
      <c r="AP458" s="1753"/>
      <c r="AQ458" s="1333"/>
      <c r="AR458" s="98"/>
      <c r="AS458" s="244"/>
    </row>
    <row r="459" spans="1:45" ht="15" customHeight="1" x14ac:dyDescent="0.25">
      <c r="A459" s="1489"/>
      <c r="B459" s="1709"/>
      <c r="C459" s="1716"/>
      <c r="D459" s="1856"/>
      <c r="E459" s="1716"/>
      <c r="F459" s="1751"/>
      <c r="G459" s="1859"/>
      <c r="H459" s="1865"/>
      <c r="I459" s="1678"/>
      <c r="J459" s="1678"/>
      <c r="K459" s="1678"/>
      <c r="L459" s="1678"/>
      <c r="M459" s="1678"/>
      <c r="N459" s="1678"/>
      <c r="O459" s="1678"/>
      <c r="P459" s="1678"/>
      <c r="Q459" s="1774"/>
      <c r="R459" s="1747"/>
      <c r="S459" s="98"/>
      <c r="T459" s="98"/>
      <c r="U459" s="98"/>
      <c r="V459" s="98"/>
      <c r="W459" s="334" t="str">
        <f t="shared" ref="W459:W522" si="13">IF(AND(ISNUMBER(T459), ISNUMBER(U459), ISNUMBER(V459)), SUM(T459, U459, V459), "")</f>
        <v/>
      </c>
      <c r="X459" s="98"/>
      <c r="Y459" s="98"/>
      <c r="Z459" s="98"/>
      <c r="AA459" s="334" t="str">
        <f t="shared" ref="AA459:AA522" si="14">IF(AND(ISNUMBER(X459), ISNUMBER(Y459), ISNUMBER(Z459)), SUM(X459, Y459, Z459), "")</f>
        <v/>
      </c>
      <c r="AB459" s="1678"/>
      <c r="AC459" s="1333"/>
      <c r="AD459" s="160"/>
      <c r="AE459" s="98"/>
      <c r="AF459" s="1862"/>
      <c r="AG459" s="1748"/>
      <c r="AH459" s="1764"/>
      <c r="AI459" s="1749"/>
      <c r="AJ459" s="388"/>
      <c r="AK459" s="1750"/>
      <c r="AL459" s="1751"/>
      <c r="AM459" s="1752"/>
      <c r="AN459" s="1752"/>
      <c r="AO459" s="1752"/>
      <c r="AP459" s="1753"/>
      <c r="AQ459" s="1333"/>
      <c r="AR459" s="98"/>
      <c r="AS459" s="244"/>
    </row>
    <row r="460" spans="1:45" ht="15" customHeight="1" x14ac:dyDescent="0.25">
      <c r="A460" s="1489"/>
      <c r="B460" s="1709"/>
      <c r="C460" s="1716"/>
      <c r="D460" s="1856"/>
      <c r="E460" s="1716"/>
      <c r="F460" s="1751"/>
      <c r="G460" s="1859"/>
      <c r="H460" s="1865"/>
      <c r="I460" s="1678"/>
      <c r="J460" s="1678"/>
      <c r="K460" s="1678"/>
      <c r="L460" s="1678"/>
      <c r="M460" s="1678"/>
      <c r="N460" s="1678"/>
      <c r="O460" s="1678"/>
      <c r="P460" s="1678"/>
      <c r="Q460" s="1774"/>
      <c r="R460" s="1747"/>
      <c r="S460" s="98"/>
      <c r="T460" s="98"/>
      <c r="U460" s="98"/>
      <c r="V460" s="98"/>
      <c r="W460" s="334" t="str">
        <f t="shared" si="13"/>
        <v/>
      </c>
      <c r="X460" s="98"/>
      <c r="Y460" s="98"/>
      <c r="Z460" s="98"/>
      <c r="AA460" s="334" t="str">
        <f t="shared" si="14"/>
        <v/>
      </c>
      <c r="AB460" s="1678"/>
      <c r="AC460" s="1333"/>
      <c r="AD460" s="160"/>
      <c r="AE460" s="98"/>
      <c r="AF460" s="1862"/>
      <c r="AG460" s="1748"/>
      <c r="AH460" s="1764"/>
      <c r="AI460" s="1749"/>
      <c r="AJ460" s="388"/>
      <c r="AK460" s="1750"/>
      <c r="AL460" s="1751"/>
      <c r="AM460" s="1752"/>
      <c r="AN460" s="1752"/>
      <c r="AO460" s="1752"/>
      <c r="AP460" s="1753"/>
      <c r="AQ460" s="1333"/>
      <c r="AR460" s="98"/>
      <c r="AS460" s="244"/>
    </row>
    <row r="461" spans="1:45" ht="15" customHeight="1" x14ac:dyDescent="0.25">
      <c r="A461" s="1489"/>
      <c r="B461" s="1709"/>
      <c r="C461" s="1716"/>
      <c r="D461" s="1856"/>
      <c r="E461" s="1716"/>
      <c r="F461" s="1751"/>
      <c r="G461" s="1859"/>
      <c r="H461" s="1865"/>
      <c r="I461" s="1678"/>
      <c r="J461" s="1678"/>
      <c r="K461" s="1678"/>
      <c r="L461" s="1678"/>
      <c r="M461" s="1678"/>
      <c r="N461" s="1678"/>
      <c r="O461" s="1678"/>
      <c r="P461" s="1678"/>
      <c r="Q461" s="1774"/>
      <c r="R461" s="1747"/>
      <c r="S461" s="98"/>
      <c r="T461" s="98"/>
      <c r="U461" s="98"/>
      <c r="V461" s="98"/>
      <c r="W461" s="334" t="str">
        <f t="shared" si="13"/>
        <v/>
      </c>
      <c r="X461" s="98"/>
      <c r="Y461" s="98"/>
      <c r="Z461" s="98"/>
      <c r="AA461" s="334" t="str">
        <f t="shared" si="14"/>
        <v/>
      </c>
      <c r="AB461" s="1678"/>
      <c r="AC461" s="1333"/>
      <c r="AD461" s="160"/>
      <c r="AE461" s="98"/>
      <c r="AF461" s="1862"/>
      <c r="AG461" s="1748"/>
      <c r="AH461" s="1764"/>
      <c r="AI461" s="1749"/>
      <c r="AJ461" s="388"/>
      <c r="AK461" s="1750"/>
      <c r="AL461" s="1751"/>
      <c r="AM461" s="1752"/>
      <c r="AN461" s="1752"/>
      <c r="AO461" s="1752"/>
      <c r="AP461" s="1753"/>
      <c r="AQ461" s="1333"/>
      <c r="AR461" s="98"/>
      <c r="AS461" s="244"/>
    </row>
    <row r="462" spans="1:45" ht="15" customHeight="1" x14ac:dyDescent="0.25">
      <c r="A462" s="1489"/>
      <c r="B462" s="1709"/>
      <c r="C462" s="1716"/>
      <c r="D462" s="1856"/>
      <c r="E462" s="1716"/>
      <c r="F462" s="1751"/>
      <c r="G462" s="1859"/>
      <c r="H462" s="1865"/>
      <c r="I462" s="1678"/>
      <c r="J462" s="1678"/>
      <c r="K462" s="1678"/>
      <c r="L462" s="1678"/>
      <c r="M462" s="1678"/>
      <c r="N462" s="1678"/>
      <c r="O462" s="1678"/>
      <c r="P462" s="1678"/>
      <c r="Q462" s="1774"/>
      <c r="R462" s="1747"/>
      <c r="S462" s="98"/>
      <c r="T462" s="98"/>
      <c r="U462" s="98"/>
      <c r="V462" s="98"/>
      <c r="W462" s="334" t="str">
        <f t="shared" si="13"/>
        <v/>
      </c>
      <c r="X462" s="98"/>
      <c r="Y462" s="98"/>
      <c r="Z462" s="98"/>
      <c r="AA462" s="334" t="str">
        <f t="shared" si="14"/>
        <v/>
      </c>
      <c r="AB462" s="1678"/>
      <c r="AC462" s="1333"/>
      <c r="AD462" s="160"/>
      <c r="AE462" s="98"/>
      <c r="AF462" s="1862"/>
      <c r="AG462" s="1748"/>
      <c r="AH462" s="1764"/>
      <c r="AI462" s="1749"/>
      <c r="AJ462" s="388"/>
      <c r="AK462" s="1750"/>
      <c r="AL462" s="1751"/>
      <c r="AM462" s="1752"/>
      <c r="AN462" s="1752"/>
      <c r="AO462" s="1752"/>
      <c r="AP462" s="1753"/>
      <c r="AQ462" s="1333"/>
      <c r="AR462" s="98"/>
      <c r="AS462" s="244"/>
    </row>
    <row r="463" spans="1:45" ht="15" customHeight="1" x14ac:dyDescent="0.25">
      <c r="A463" s="1489"/>
      <c r="B463" s="1709"/>
      <c r="C463" s="1716"/>
      <c r="D463" s="1856"/>
      <c r="E463" s="1716"/>
      <c r="F463" s="1751"/>
      <c r="G463" s="1859"/>
      <c r="H463" s="1865"/>
      <c r="I463" s="1678"/>
      <c r="J463" s="1678"/>
      <c r="K463" s="1678"/>
      <c r="L463" s="1678"/>
      <c r="M463" s="1678"/>
      <c r="N463" s="1678"/>
      <c r="O463" s="1678"/>
      <c r="P463" s="1678"/>
      <c r="Q463" s="1774"/>
      <c r="R463" s="1747"/>
      <c r="S463" s="98"/>
      <c r="T463" s="98"/>
      <c r="U463" s="98"/>
      <c r="V463" s="98"/>
      <c r="W463" s="334" t="str">
        <f t="shared" si="13"/>
        <v/>
      </c>
      <c r="X463" s="98"/>
      <c r="Y463" s="98"/>
      <c r="Z463" s="98"/>
      <c r="AA463" s="334" t="str">
        <f t="shared" si="14"/>
        <v/>
      </c>
      <c r="AB463" s="1678"/>
      <c r="AC463" s="1333"/>
      <c r="AD463" s="160"/>
      <c r="AE463" s="98"/>
      <c r="AF463" s="1862"/>
      <c r="AG463" s="1748"/>
      <c r="AH463" s="1764"/>
      <c r="AI463" s="1749"/>
      <c r="AJ463" s="388"/>
      <c r="AK463" s="1750"/>
      <c r="AL463" s="1751"/>
      <c r="AM463" s="1752"/>
      <c r="AN463" s="1752"/>
      <c r="AO463" s="1752"/>
      <c r="AP463" s="1753"/>
      <c r="AQ463" s="1333"/>
      <c r="AR463" s="98"/>
      <c r="AS463" s="244"/>
    </row>
    <row r="464" spans="1:45" ht="15" customHeight="1" x14ac:dyDescent="0.25">
      <c r="A464" s="1489"/>
      <c r="B464" s="1709"/>
      <c r="C464" s="1716"/>
      <c r="D464" s="1856"/>
      <c r="E464" s="1716"/>
      <c r="F464" s="1751"/>
      <c r="G464" s="1859"/>
      <c r="H464" s="1865"/>
      <c r="I464" s="1678"/>
      <c r="J464" s="1678"/>
      <c r="K464" s="1678"/>
      <c r="L464" s="1678"/>
      <c r="M464" s="1678"/>
      <c r="N464" s="1678"/>
      <c r="O464" s="1678"/>
      <c r="P464" s="1678"/>
      <c r="Q464" s="1774"/>
      <c r="R464" s="1747"/>
      <c r="S464" s="98"/>
      <c r="T464" s="98"/>
      <c r="U464" s="98"/>
      <c r="V464" s="98"/>
      <c r="W464" s="334" t="str">
        <f t="shared" si="13"/>
        <v/>
      </c>
      <c r="X464" s="98"/>
      <c r="Y464" s="98"/>
      <c r="Z464" s="98"/>
      <c r="AA464" s="334" t="str">
        <f t="shared" si="14"/>
        <v/>
      </c>
      <c r="AB464" s="1678"/>
      <c r="AC464" s="1333"/>
      <c r="AD464" s="160"/>
      <c r="AE464" s="98"/>
      <c r="AF464" s="1862"/>
      <c r="AG464" s="1748"/>
      <c r="AH464" s="1764"/>
      <c r="AI464" s="1749"/>
      <c r="AJ464" s="388"/>
      <c r="AK464" s="1750"/>
      <c r="AL464" s="1751"/>
      <c r="AM464" s="1752"/>
      <c r="AN464" s="1752"/>
      <c r="AO464" s="1752"/>
      <c r="AP464" s="1753"/>
      <c r="AQ464" s="1333"/>
      <c r="AR464" s="98"/>
      <c r="AS464" s="244"/>
    </row>
    <row r="465" spans="1:45" ht="15" customHeight="1" x14ac:dyDescent="0.25">
      <c r="A465" s="1489"/>
      <c r="B465" s="1709"/>
      <c r="C465" s="1716"/>
      <c r="D465" s="1856"/>
      <c r="E465" s="1716"/>
      <c r="F465" s="1751"/>
      <c r="G465" s="1859"/>
      <c r="H465" s="1865"/>
      <c r="I465" s="1678"/>
      <c r="J465" s="1678"/>
      <c r="K465" s="1678"/>
      <c r="L465" s="1678"/>
      <c r="M465" s="1678"/>
      <c r="N465" s="1678"/>
      <c r="O465" s="1678"/>
      <c r="P465" s="1678"/>
      <c r="Q465" s="1774"/>
      <c r="R465" s="1747"/>
      <c r="S465" s="98"/>
      <c r="T465" s="98"/>
      <c r="U465" s="98"/>
      <c r="V465" s="98"/>
      <c r="W465" s="334" t="str">
        <f t="shared" si="13"/>
        <v/>
      </c>
      <c r="X465" s="98"/>
      <c r="Y465" s="98"/>
      <c r="Z465" s="98"/>
      <c r="AA465" s="334" t="str">
        <f t="shared" si="14"/>
        <v/>
      </c>
      <c r="AB465" s="1678"/>
      <c r="AC465" s="1333"/>
      <c r="AD465" s="160"/>
      <c r="AE465" s="98"/>
      <c r="AF465" s="1862"/>
      <c r="AG465" s="1748"/>
      <c r="AH465" s="1764"/>
      <c r="AI465" s="1749"/>
      <c r="AJ465" s="388"/>
      <c r="AK465" s="1750"/>
      <c r="AL465" s="1751"/>
      <c r="AM465" s="1752"/>
      <c r="AN465" s="1752"/>
      <c r="AO465" s="1752"/>
      <c r="AP465" s="1753"/>
      <c r="AQ465" s="1333"/>
      <c r="AR465" s="98"/>
      <c r="AS465" s="244"/>
    </row>
    <row r="466" spans="1:45" ht="15" customHeight="1" x14ac:dyDescent="0.25">
      <c r="A466" s="1489"/>
      <c r="B466" s="1709"/>
      <c r="C466" s="1716"/>
      <c r="D466" s="1856"/>
      <c r="E466" s="1716"/>
      <c r="F466" s="1751"/>
      <c r="G466" s="1859"/>
      <c r="H466" s="1865"/>
      <c r="I466" s="1678"/>
      <c r="J466" s="1678"/>
      <c r="K466" s="1678"/>
      <c r="L466" s="1678"/>
      <c r="M466" s="1678"/>
      <c r="N466" s="1678"/>
      <c r="O466" s="1678"/>
      <c r="P466" s="1678"/>
      <c r="Q466" s="1774"/>
      <c r="R466" s="1747"/>
      <c r="S466" s="98"/>
      <c r="T466" s="98"/>
      <c r="U466" s="98"/>
      <c r="V466" s="98"/>
      <c r="W466" s="334" t="str">
        <f t="shared" si="13"/>
        <v/>
      </c>
      <c r="X466" s="98"/>
      <c r="Y466" s="98"/>
      <c r="Z466" s="98"/>
      <c r="AA466" s="334" t="str">
        <f t="shared" si="14"/>
        <v/>
      </c>
      <c r="AB466" s="1678"/>
      <c r="AC466" s="1333"/>
      <c r="AD466" s="160"/>
      <c r="AE466" s="98"/>
      <c r="AF466" s="1862"/>
      <c r="AG466" s="1748"/>
      <c r="AH466" s="1764"/>
      <c r="AI466" s="1749"/>
      <c r="AJ466" s="388"/>
      <c r="AK466" s="1750"/>
      <c r="AL466" s="1751"/>
      <c r="AM466" s="1752"/>
      <c r="AN466" s="1752"/>
      <c r="AO466" s="1752"/>
      <c r="AP466" s="1753"/>
      <c r="AQ466" s="1333"/>
      <c r="AR466" s="98"/>
      <c r="AS466" s="244"/>
    </row>
    <row r="467" spans="1:45" ht="15" customHeight="1" x14ac:dyDescent="0.25">
      <c r="A467" s="1489"/>
      <c r="B467" s="1709"/>
      <c r="C467" s="1716"/>
      <c r="D467" s="1856"/>
      <c r="E467" s="1716"/>
      <c r="F467" s="1751"/>
      <c r="G467" s="1859"/>
      <c r="H467" s="1865"/>
      <c r="I467" s="1678"/>
      <c r="J467" s="1678"/>
      <c r="K467" s="1678"/>
      <c r="L467" s="1678"/>
      <c r="M467" s="1678"/>
      <c r="N467" s="1678"/>
      <c r="O467" s="1678"/>
      <c r="P467" s="1678"/>
      <c r="Q467" s="1774"/>
      <c r="R467" s="1747"/>
      <c r="S467" s="98"/>
      <c r="T467" s="98"/>
      <c r="U467" s="98"/>
      <c r="V467" s="98"/>
      <c r="W467" s="334" t="str">
        <f t="shared" si="13"/>
        <v/>
      </c>
      <c r="X467" s="98"/>
      <c r="Y467" s="98"/>
      <c r="Z467" s="98"/>
      <c r="AA467" s="334" t="str">
        <f t="shared" si="14"/>
        <v/>
      </c>
      <c r="AB467" s="1678"/>
      <c r="AC467" s="1333"/>
      <c r="AD467" s="160"/>
      <c r="AE467" s="98"/>
      <c r="AF467" s="1862"/>
      <c r="AG467" s="1748"/>
      <c r="AH467" s="1764"/>
      <c r="AI467" s="1749"/>
      <c r="AJ467" s="388"/>
      <c r="AK467" s="1750"/>
      <c r="AL467" s="1751"/>
      <c r="AM467" s="1752"/>
      <c r="AN467" s="1752"/>
      <c r="AO467" s="1752"/>
      <c r="AP467" s="1753"/>
      <c r="AQ467" s="1333"/>
      <c r="AR467" s="98"/>
      <c r="AS467" s="244"/>
    </row>
    <row r="468" spans="1:45" ht="15" customHeight="1" x14ac:dyDescent="0.25">
      <c r="A468" s="1489"/>
      <c r="B468" s="1709"/>
      <c r="C468" s="1716"/>
      <c r="D468" s="1856"/>
      <c r="E468" s="1716"/>
      <c r="F468" s="1751"/>
      <c r="G468" s="1859"/>
      <c r="H468" s="1865"/>
      <c r="I468" s="1678"/>
      <c r="J468" s="1678"/>
      <c r="K468" s="1678"/>
      <c r="L468" s="1678"/>
      <c r="M468" s="1678"/>
      <c r="N468" s="1678"/>
      <c r="O468" s="1678"/>
      <c r="P468" s="1678"/>
      <c r="Q468" s="1774"/>
      <c r="R468" s="1747"/>
      <c r="S468" s="98"/>
      <c r="T468" s="98"/>
      <c r="U468" s="98"/>
      <c r="V468" s="98"/>
      <c r="W468" s="334" t="str">
        <f t="shared" si="13"/>
        <v/>
      </c>
      <c r="X468" s="98"/>
      <c r="Y468" s="98"/>
      <c r="Z468" s="98"/>
      <c r="AA468" s="334" t="str">
        <f t="shared" si="14"/>
        <v/>
      </c>
      <c r="AB468" s="1678"/>
      <c r="AC468" s="1333"/>
      <c r="AD468" s="160"/>
      <c r="AE468" s="98"/>
      <c r="AF468" s="1862"/>
      <c r="AG468" s="1748"/>
      <c r="AH468" s="1764"/>
      <c r="AI468" s="1749"/>
      <c r="AJ468" s="388"/>
      <c r="AK468" s="1750"/>
      <c r="AL468" s="1751"/>
      <c r="AM468" s="1752"/>
      <c r="AN468" s="1752"/>
      <c r="AO468" s="1752"/>
      <c r="AP468" s="1753"/>
      <c r="AQ468" s="1333"/>
      <c r="AR468" s="98"/>
      <c r="AS468" s="244"/>
    </row>
    <row r="469" spans="1:45" ht="15" customHeight="1" x14ac:dyDescent="0.25">
      <c r="A469" s="1489"/>
      <c r="B469" s="1709"/>
      <c r="C469" s="1716"/>
      <c r="D469" s="1856"/>
      <c r="E469" s="1716"/>
      <c r="F469" s="1751"/>
      <c r="G469" s="1859"/>
      <c r="H469" s="1865"/>
      <c r="I469" s="1678"/>
      <c r="J469" s="1678"/>
      <c r="K469" s="1678"/>
      <c r="L469" s="1678"/>
      <c r="M469" s="1678"/>
      <c r="N469" s="1678"/>
      <c r="O469" s="1678"/>
      <c r="P469" s="1678"/>
      <c r="Q469" s="1774"/>
      <c r="R469" s="1747"/>
      <c r="S469" s="98"/>
      <c r="T469" s="98"/>
      <c r="U469" s="98"/>
      <c r="V469" s="98"/>
      <c r="W469" s="334" t="str">
        <f t="shared" si="13"/>
        <v/>
      </c>
      <c r="X469" s="98"/>
      <c r="Y469" s="98"/>
      <c r="Z469" s="98"/>
      <c r="AA469" s="334" t="str">
        <f t="shared" si="14"/>
        <v/>
      </c>
      <c r="AB469" s="1678"/>
      <c r="AC469" s="1333"/>
      <c r="AD469" s="160"/>
      <c r="AE469" s="98"/>
      <c r="AF469" s="1862"/>
      <c r="AG469" s="1748"/>
      <c r="AH469" s="1764"/>
      <c r="AI469" s="1749"/>
      <c r="AJ469" s="388"/>
      <c r="AK469" s="1750"/>
      <c r="AL469" s="1751"/>
      <c r="AM469" s="1752"/>
      <c r="AN469" s="1752"/>
      <c r="AO469" s="1752"/>
      <c r="AP469" s="1753"/>
      <c r="AQ469" s="1333"/>
      <c r="AR469" s="98"/>
      <c r="AS469" s="244"/>
    </row>
    <row r="470" spans="1:45" ht="15" customHeight="1" x14ac:dyDescent="0.25">
      <c r="A470" s="1489"/>
      <c r="B470" s="1709"/>
      <c r="C470" s="1716"/>
      <c r="D470" s="1856"/>
      <c r="E470" s="1716"/>
      <c r="F470" s="1751"/>
      <c r="G470" s="1859"/>
      <c r="H470" s="1865"/>
      <c r="I470" s="1678"/>
      <c r="J470" s="1678"/>
      <c r="K470" s="1678"/>
      <c r="L470" s="1678"/>
      <c r="M470" s="1678"/>
      <c r="N470" s="1678"/>
      <c r="O470" s="1678"/>
      <c r="P470" s="1678"/>
      <c r="Q470" s="1774"/>
      <c r="R470" s="1747"/>
      <c r="S470" s="98"/>
      <c r="T470" s="98"/>
      <c r="U470" s="98"/>
      <c r="V470" s="98"/>
      <c r="W470" s="334" t="str">
        <f t="shared" si="13"/>
        <v/>
      </c>
      <c r="X470" s="98"/>
      <c r="Y470" s="98"/>
      <c r="Z470" s="98"/>
      <c r="AA470" s="334" t="str">
        <f t="shared" si="14"/>
        <v/>
      </c>
      <c r="AB470" s="1678"/>
      <c r="AC470" s="1333"/>
      <c r="AD470" s="160"/>
      <c r="AE470" s="98"/>
      <c r="AF470" s="1862"/>
      <c r="AG470" s="1748"/>
      <c r="AH470" s="1764"/>
      <c r="AI470" s="1749"/>
      <c r="AJ470" s="388"/>
      <c r="AK470" s="1750"/>
      <c r="AL470" s="1751"/>
      <c r="AM470" s="1752"/>
      <c r="AN470" s="1752"/>
      <c r="AO470" s="1752"/>
      <c r="AP470" s="1753"/>
      <c r="AQ470" s="1333"/>
      <c r="AR470" s="98"/>
      <c r="AS470" s="244"/>
    </row>
    <row r="471" spans="1:45" ht="15" customHeight="1" x14ac:dyDescent="0.25">
      <c r="A471" s="1489"/>
      <c r="B471" s="1709"/>
      <c r="C471" s="1716"/>
      <c r="D471" s="1856"/>
      <c r="E471" s="1716"/>
      <c r="F471" s="1751"/>
      <c r="G471" s="1859"/>
      <c r="H471" s="1865"/>
      <c r="I471" s="1678"/>
      <c r="J471" s="1678"/>
      <c r="K471" s="1678"/>
      <c r="L471" s="1678"/>
      <c r="M471" s="1678"/>
      <c r="N471" s="1678"/>
      <c r="O471" s="1678"/>
      <c r="P471" s="1678"/>
      <c r="Q471" s="1774"/>
      <c r="R471" s="1747"/>
      <c r="S471" s="98"/>
      <c r="T471" s="98"/>
      <c r="U471" s="98"/>
      <c r="V471" s="98"/>
      <c r="W471" s="334" t="str">
        <f t="shared" si="13"/>
        <v/>
      </c>
      <c r="X471" s="98"/>
      <c r="Y471" s="98"/>
      <c r="Z471" s="98"/>
      <c r="AA471" s="334" t="str">
        <f t="shared" si="14"/>
        <v/>
      </c>
      <c r="AB471" s="1678"/>
      <c r="AC471" s="1333"/>
      <c r="AD471" s="160"/>
      <c r="AE471" s="98"/>
      <c r="AF471" s="1862"/>
      <c r="AG471" s="1748"/>
      <c r="AH471" s="1764"/>
      <c r="AI471" s="1749"/>
      <c r="AJ471" s="388"/>
      <c r="AK471" s="1750"/>
      <c r="AL471" s="1751"/>
      <c r="AM471" s="1752"/>
      <c r="AN471" s="1752"/>
      <c r="AO471" s="1752"/>
      <c r="AP471" s="1753"/>
      <c r="AQ471" s="1333"/>
      <c r="AR471" s="98"/>
      <c r="AS471" s="244"/>
    </row>
    <row r="472" spans="1:45" ht="15" customHeight="1" x14ac:dyDescent="0.25">
      <c r="A472" s="1489"/>
      <c r="B472" s="1709"/>
      <c r="C472" s="1716"/>
      <c r="D472" s="1856"/>
      <c r="E472" s="1716"/>
      <c r="F472" s="1751"/>
      <c r="G472" s="1859"/>
      <c r="H472" s="1865"/>
      <c r="I472" s="1678"/>
      <c r="J472" s="1678"/>
      <c r="K472" s="1678"/>
      <c r="L472" s="1678"/>
      <c r="M472" s="1678"/>
      <c r="N472" s="1678"/>
      <c r="O472" s="1678"/>
      <c r="P472" s="1678"/>
      <c r="Q472" s="1774"/>
      <c r="R472" s="1747"/>
      <c r="S472" s="98"/>
      <c r="T472" s="98"/>
      <c r="U472" s="98"/>
      <c r="V472" s="98"/>
      <c r="W472" s="334" t="str">
        <f t="shared" si="13"/>
        <v/>
      </c>
      <c r="X472" s="98"/>
      <c r="Y472" s="98"/>
      <c r="Z472" s="98"/>
      <c r="AA472" s="334" t="str">
        <f t="shared" si="14"/>
        <v/>
      </c>
      <c r="AB472" s="1678"/>
      <c r="AC472" s="1333"/>
      <c r="AD472" s="160"/>
      <c r="AE472" s="98"/>
      <c r="AF472" s="1862"/>
      <c r="AG472" s="1748"/>
      <c r="AH472" s="1764"/>
      <c r="AI472" s="1749"/>
      <c r="AJ472" s="388"/>
      <c r="AK472" s="1750"/>
      <c r="AL472" s="1751"/>
      <c r="AM472" s="1752"/>
      <c r="AN472" s="1752"/>
      <c r="AO472" s="1752"/>
      <c r="AP472" s="1753"/>
      <c r="AQ472" s="1333"/>
      <c r="AR472" s="98"/>
      <c r="AS472" s="244"/>
    </row>
    <row r="473" spans="1:45" ht="15" customHeight="1" x14ac:dyDescent="0.25">
      <c r="A473" s="1489"/>
      <c r="B473" s="1709"/>
      <c r="C473" s="1716"/>
      <c r="D473" s="1856"/>
      <c r="E473" s="1716"/>
      <c r="F473" s="1751"/>
      <c r="G473" s="1859"/>
      <c r="H473" s="1865"/>
      <c r="I473" s="1678"/>
      <c r="J473" s="1678"/>
      <c r="K473" s="1678"/>
      <c r="L473" s="1678"/>
      <c r="M473" s="1678"/>
      <c r="N473" s="1678"/>
      <c r="O473" s="1678"/>
      <c r="P473" s="1678"/>
      <c r="Q473" s="1774"/>
      <c r="R473" s="1747"/>
      <c r="S473" s="98"/>
      <c r="T473" s="98"/>
      <c r="U473" s="98"/>
      <c r="V473" s="98"/>
      <c r="W473" s="334" t="str">
        <f t="shared" si="13"/>
        <v/>
      </c>
      <c r="X473" s="98"/>
      <c r="Y473" s="98"/>
      <c r="Z473" s="98"/>
      <c r="AA473" s="334" t="str">
        <f t="shared" si="14"/>
        <v/>
      </c>
      <c r="AB473" s="1678"/>
      <c r="AC473" s="1333"/>
      <c r="AD473" s="160"/>
      <c r="AE473" s="98"/>
      <c r="AF473" s="1862"/>
      <c r="AG473" s="1748"/>
      <c r="AH473" s="1764"/>
      <c r="AI473" s="1749"/>
      <c r="AJ473" s="388"/>
      <c r="AK473" s="1750"/>
      <c r="AL473" s="1751"/>
      <c r="AM473" s="1752"/>
      <c r="AN473" s="1752"/>
      <c r="AO473" s="1752"/>
      <c r="AP473" s="1753"/>
      <c r="AQ473" s="1333"/>
      <c r="AR473" s="98"/>
      <c r="AS473" s="244"/>
    </row>
    <row r="474" spans="1:45" ht="15" customHeight="1" x14ac:dyDescent="0.25">
      <c r="A474" s="1489"/>
      <c r="B474" s="1709"/>
      <c r="C474" s="1716"/>
      <c r="D474" s="1856"/>
      <c r="E474" s="1716"/>
      <c r="F474" s="1751"/>
      <c r="G474" s="1859"/>
      <c r="H474" s="1865"/>
      <c r="I474" s="1678"/>
      <c r="J474" s="1678"/>
      <c r="K474" s="1678"/>
      <c r="L474" s="1678"/>
      <c r="M474" s="1678"/>
      <c r="N474" s="1678"/>
      <c r="O474" s="1678"/>
      <c r="P474" s="1678"/>
      <c r="Q474" s="1774"/>
      <c r="R474" s="1747"/>
      <c r="S474" s="98"/>
      <c r="T474" s="98"/>
      <c r="U474" s="98"/>
      <c r="V474" s="98"/>
      <c r="W474" s="334" t="str">
        <f t="shared" si="13"/>
        <v/>
      </c>
      <c r="X474" s="98"/>
      <c r="Y474" s="98"/>
      <c r="Z474" s="98"/>
      <c r="AA474" s="334" t="str">
        <f t="shared" si="14"/>
        <v/>
      </c>
      <c r="AB474" s="1678"/>
      <c r="AC474" s="1333"/>
      <c r="AD474" s="160"/>
      <c r="AE474" s="98"/>
      <c r="AF474" s="1862"/>
      <c r="AG474" s="1748"/>
      <c r="AH474" s="1764"/>
      <c r="AI474" s="1749"/>
      <c r="AJ474" s="388"/>
      <c r="AK474" s="1750"/>
      <c r="AL474" s="1751"/>
      <c r="AM474" s="1752"/>
      <c r="AN474" s="1752"/>
      <c r="AO474" s="1752"/>
      <c r="AP474" s="1753"/>
      <c r="AQ474" s="1333"/>
      <c r="AR474" s="98"/>
      <c r="AS474" s="244"/>
    </row>
    <row r="475" spans="1:45" ht="15" customHeight="1" x14ac:dyDescent="0.25">
      <c r="A475" s="1489"/>
      <c r="B475" s="1709"/>
      <c r="C475" s="1716"/>
      <c r="D475" s="1856"/>
      <c r="E475" s="1716"/>
      <c r="F475" s="1751"/>
      <c r="G475" s="1859"/>
      <c r="H475" s="1865"/>
      <c r="I475" s="1678"/>
      <c r="J475" s="1678"/>
      <c r="K475" s="1678"/>
      <c r="L475" s="1678"/>
      <c r="M475" s="1678"/>
      <c r="N475" s="1678"/>
      <c r="O475" s="1678"/>
      <c r="P475" s="1678"/>
      <c r="Q475" s="1774"/>
      <c r="R475" s="1747"/>
      <c r="S475" s="98"/>
      <c r="T475" s="98"/>
      <c r="U475" s="98"/>
      <c r="V475" s="98"/>
      <c r="W475" s="334" t="str">
        <f t="shared" si="13"/>
        <v/>
      </c>
      <c r="X475" s="98"/>
      <c r="Y475" s="98"/>
      <c r="Z475" s="98"/>
      <c r="AA475" s="334" t="str">
        <f t="shared" si="14"/>
        <v/>
      </c>
      <c r="AB475" s="1678"/>
      <c r="AC475" s="1333"/>
      <c r="AD475" s="160"/>
      <c r="AE475" s="98"/>
      <c r="AF475" s="1862"/>
      <c r="AG475" s="1748"/>
      <c r="AH475" s="1764"/>
      <c r="AI475" s="1749"/>
      <c r="AJ475" s="388"/>
      <c r="AK475" s="1750"/>
      <c r="AL475" s="1751"/>
      <c r="AM475" s="1752"/>
      <c r="AN475" s="1752"/>
      <c r="AO475" s="1752"/>
      <c r="AP475" s="1753"/>
      <c r="AQ475" s="1333"/>
      <c r="AR475" s="98"/>
      <c r="AS475" s="244"/>
    </row>
    <row r="476" spans="1:45" ht="15" customHeight="1" x14ac:dyDescent="0.25">
      <c r="A476" s="1489"/>
      <c r="B476" s="1709"/>
      <c r="C476" s="1716"/>
      <c r="D476" s="1856"/>
      <c r="E476" s="1716"/>
      <c r="F476" s="1751"/>
      <c r="G476" s="1859"/>
      <c r="H476" s="1865"/>
      <c r="I476" s="1678"/>
      <c r="J476" s="1678"/>
      <c r="K476" s="1678"/>
      <c r="L476" s="1678"/>
      <c r="M476" s="1678"/>
      <c r="N476" s="1678"/>
      <c r="O476" s="1678"/>
      <c r="P476" s="1678"/>
      <c r="Q476" s="1774"/>
      <c r="R476" s="1747"/>
      <c r="S476" s="98"/>
      <c r="T476" s="98"/>
      <c r="U476" s="98"/>
      <c r="V476" s="98"/>
      <c r="W476" s="334" t="str">
        <f t="shared" si="13"/>
        <v/>
      </c>
      <c r="X476" s="98"/>
      <c r="Y476" s="98"/>
      <c r="Z476" s="98"/>
      <c r="AA476" s="334" t="str">
        <f t="shared" si="14"/>
        <v/>
      </c>
      <c r="AB476" s="1678"/>
      <c r="AC476" s="1333"/>
      <c r="AD476" s="160"/>
      <c r="AE476" s="98"/>
      <c r="AF476" s="1862"/>
      <c r="AG476" s="1748"/>
      <c r="AH476" s="1764"/>
      <c r="AI476" s="1749"/>
      <c r="AJ476" s="388"/>
      <c r="AK476" s="1750"/>
      <c r="AL476" s="1751"/>
      <c r="AM476" s="1752"/>
      <c r="AN476" s="1752"/>
      <c r="AO476" s="1752"/>
      <c r="AP476" s="1753"/>
      <c r="AQ476" s="1333"/>
      <c r="AR476" s="98"/>
      <c r="AS476" s="244"/>
    </row>
    <row r="477" spans="1:45" ht="15" customHeight="1" x14ac:dyDescent="0.25">
      <c r="A477" s="1489"/>
      <c r="B477" s="1709"/>
      <c r="C477" s="1716"/>
      <c r="D477" s="1856"/>
      <c r="E477" s="1716"/>
      <c r="F477" s="1751"/>
      <c r="G477" s="1859"/>
      <c r="H477" s="1865"/>
      <c r="I477" s="1678"/>
      <c r="J477" s="1678"/>
      <c r="K477" s="1678"/>
      <c r="L477" s="1678"/>
      <c r="M477" s="1678"/>
      <c r="N477" s="1678"/>
      <c r="O477" s="1678"/>
      <c r="P477" s="1678"/>
      <c r="Q477" s="1774"/>
      <c r="R477" s="1747"/>
      <c r="S477" s="98"/>
      <c r="T477" s="98"/>
      <c r="U477" s="98"/>
      <c r="V477" s="98"/>
      <c r="W477" s="334" t="str">
        <f t="shared" si="13"/>
        <v/>
      </c>
      <c r="X477" s="98"/>
      <c r="Y477" s="98"/>
      <c r="Z477" s="98"/>
      <c r="AA477" s="334" t="str">
        <f t="shared" si="14"/>
        <v/>
      </c>
      <c r="AB477" s="1678"/>
      <c r="AC477" s="1333"/>
      <c r="AD477" s="160"/>
      <c r="AE477" s="98"/>
      <c r="AF477" s="1862"/>
      <c r="AG477" s="1748"/>
      <c r="AH477" s="1764"/>
      <c r="AI477" s="1749"/>
      <c r="AJ477" s="388"/>
      <c r="AK477" s="1750"/>
      <c r="AL477" s="1751"/>
      <c r="AM477" s="1752"/>
      <c r="AN477" s="1752"/>
      <c r="AO477" s="1752"/>
      <c r="AP477" s="1753"/>
      <c r="AQ477" s="1333"/>
      <c r="AR477" s="98"/>
      <c r="AS477" s="244"/>
    </row>
    <row r="478" spans="1:45" ht="15" customHeight="1" x14ac:dyDescent="0.25">
      <c r="A478" s="1489"/>
      <c r="B478" s="1709"/>
      <c r="C478" s="1716"/>
      <c r="D478" s="1856"/>
      <c r="E478" s="1716"/>
      <c r="F478" s="1751"/>
      <c r="G478" s="1859"/>
      <c r="H478" s="1865"/>
      <c r="I478" s="1678"/>
      <c r="J478" s="1678"/>
      <c r="K478" s="1678"/>
      <c r="L478" s="1678"/>
      <c r="M478" s="1678"/>
      <c r="N478" s="1678"/>
      <c r="O478" s="1678"/>
      <c r="P478" s="1678"/>
      <c r="Q478" s="1774"/>
      <c r="R478" s="1747"/>
      <c r="S478" s="98"/>
      <c r="T478" s="98"/>
      <c r="U478" s="98"/>
      <c r="V478" s="98"/>
      <c r="W478" s="334" t="str">
        <f t="shared" si="13"/>
        <v/>
      </c>
      <c r="X478" s="98"/>
      <c r="Y478" s="98"/>
      <c r="Z478" s="98"/>
      <c r="AA478" s="334" t="str">
        <f t="shared" si="14"/>
        <v/>
      </c>
      <c r="AB478" s="1678"/>
      <c r="AC478" s="1333"/>
      <c r="AD478" s="160"/>
      <c r="AE478" s="98"/>
      <c r="AF478" s="1862"/>
      <c r="AG478" s="1748"/>
      <c r="AH478" s="1764"/>
      <c r="AI478" s="1749"/>
      <c r="AJ478" s="388"/>
      <c r="AK478" s="1750"/>
      <c r="AL478" s="1751"/>
      <c r="AM478" s="1752"/>
      <c r="AN478" s="1752"/>
      <c r="AO478" s="1752"/>
      <c r="AP478" s="1753"/>
      <c r="AQ478" s="1333"/>
      <c r="AR478" s="98"/>
      <c r="AS478" s="244"/>
    </row>
    <row r="479" spans="1:45" ht="15" customHeight="1" x14ac:dyDescent="0.25">
      <c r="A479" s="1489"/>
      <c r="B479" s="1709"/>
      <c r="C479" s="1716"/>
      <c r="D479" s="1856"/>
      <c r="E479" s="1716"/>
      <c r="F479" s="1751"/>
      <c r="G479" s="1859"/>
      <c r="H479" s="1865"/>
      <c r="I479" s="1678"/>
      <c r="J479" s="1678"/>
      <c r="K479" s="1678"/>
      <c r="L479" s="1678"/>
      <c r="M479" s="1678"/>
      <c r="N479" s="1678"/>
      <c r="O479" s="1678"/>
      <c r="P479" s="1678"/>
      <c r="Q479" s="1774"/>
      <c r="R479" s="1747"/>
      <c r="S479" s="98"/>
      <c r="T479" s="98"/>
      <c r="U479" s="98"/>
      <c r="V479" s="98"/>
      <c r="W479" s="334" t="str">
        <f t="shared" si="13"/>
        <v/>
      </c>
      <c r="X479" s="98"/>
      <c r="Y479" s="98"/>
      <c r="Z479" s="98"/>
      <c r="AA479" s="334" t="str">
        <f t="shared" si="14"/>
        <v/>
      </c>
      <c r="AB479" s="1678"/>
      <c r="AC479" s="1333"/>
      <c r="AD479" s="160"/>
      <c r="AE479" s="98"/>
      <c r="AF479" s="1862"/>
      <c r="AG479" s="1748"/>
      <c r="AH479" s="1764"/>
      <c r="AI479" s="1749"/>
      <c r="AJ479" s="388"/>
      <c r="AK479" s="1750"/>
      <c r="AL479" s="1751"/>
      <c r="AM479" s="1752"/>
      <c r="AN479" s="1752"/>
      <c r="AO479" s="1752"/>
      <c r="AP479" s="1753"/>
      <c r="AQ479" s="1333"/>
      <c r="AR479" s="98"/>
      <c r="AS479" s="244"/>
    </row>
    <row r="480" spans="1:45" ht="15" customHeight="1" x14ac:dyDescent="0.25">
      <c r="A480" s="1489"/>
      <c r="B480" s="1709"/>
      <c r="C480" s="1716"/>
      <c r="D480" s="1856"/>
      <c r="E480" s="1716"/>
      <c r="F480" s="1751"/>
      <c r="G480" s="1859"/>
      <c r="H480" s="1865"/>
      <c r="I480" s="1678"/>
      <c r="J480" s="1678"/>
      <c r="K480" s="1678"/>
      <c r="L480" s="1678"/>
      <c r="M480" s="1678"/>
      <c r="N480" s="1678"/>
      <c r="O480" s="1678"/>
      <c r="P480" s="1678"/>
      <c r="Q480" s="1774"/>
      <c r="R480" s="1747"/>
      <c r="S480" s="98"/>
      <c r="T480" s="98"/>
      <c r="U480" s="98"/>
      <c r="V480" s="98"/>
      <c r="W480" s="334" t="str">
        <f t="shared" si="13"/>
        <v/>
      </c>
      <c r="X480" s="98"/>
      <c r="Y480" s="98"/>
      <c r="Z480" s="98"/>
      <c r="AA480" s="334" t="str">
        <f t="shared" si="14"/>
        <v/>
      </c>
      <c r="AB480" s="1678"/>
      <c r="AC480" s="1333"/>
      <c r="AD480" s="160"/>
      <c r="AE480" s="98"/>
      <c r="AF480" s="1862"/>
      <c r="AG480" s="1748"/>
      <c r="AH480" s="1764"/>
      <c r="AI480" s="1749"/>
      <c r="AJ480" s="388"/>
      <c r="AK480" s="1750"/>
      <c r="AL480" s="1751"/>
      <c r="AM480" s="1752"/>
      <c r="AN480" s="1752"/>
      <c r="AO480" s="1752"/>
      <c r="AP480" s="1753"/>
      <c r="AQ480" s="1333"/>
      <c r="AR480" s="98"/>
      <c r="AS480" s="244"/>
    </row>
    <row r="481" spans="1:45" ht="15" customHeight="1" x14ac:dyDescent="0.25">
      <c r="A481" s="1489"/>
      <c r="B481" s="1709"/>
      <c r="C481" s="1716"/>
      <c r="D481" s="1856"/>
      <c r="E481" s="1716"/>
      <c r="F481" s="1751"/>
      <c r="G481" s="1859"/>
      <c r="H481" s="1865"/>
      <c r="I481" s="1678"/>
      <c r="J481" s="1678"/>
      <c r="K481" s="1678"/>
      <c r="L481" s="1678"/>
      <c r="M481" s="1678"/>
      <c r="N481" s="1678"/>
      <c r="O481" s="1678"/>
      <c r="P481" s="1678"/>
      <c r="Q481" s="1774"/>
      <c r="R481" s="1747"/>
      <c r="S481" s="98"/>
      <c r="T481" s="98"/>
      <c r="U481" s="98"/>
      <c r="V481" s="98"/>
      <c r="W481" s="334" t="str">
        <f t="shared" si="13"/>
        <v/>
      </c>
      <c r="X481" s="98"/>
      <c r="Y481" s="98"/>
      <c r="Z481" s="98"/>
      <c r="AA481" s="334" t="str">
        <f t="shared" si="14"/>
        <v/>
      </c>
      <c r="AB481" s="1678"/>
      <c r="AC481" s="1333"/>
      <c r="AD481" s="160"/>
      <c r="AE481" s="98"/>
      <c r="AF481" s="1862"/>
      <c r="AG481" s="1748"/>
      <c r="AH481" s="1764"/>
      <c r="AI481" s="1749"/>
      <c r="AJ481" s="388"/>
      <c r="AK481" s="1750"/>
      <c r="AL481" s="1751"/>
      <c r="AM481" s="1752"/>
      <c r="AN481" s="1752"/>
      <c r="AO481" s="1752"/>
      <c r="AP481" s="1753"/>
      <c r="AQ481" s="1333"/>
      <c r="AR481" s="98"/>
      <c r="AS481" s="244"/>
    </row>
    <row r="482" spans="1:45" ht="15" customHeight="1" x14ac:dyDescent="0.25">
      <c r="A482" s="1489"/>
      <c r="B482" s="1709"/>
      <c r="C482" s="1716"/>
      <c r="D482" s="1856"/>
      <c r="E482" s="1716"/>
      <c r="F482" s="1751"/>
      <c r="G482" s="1859"/>
      <c r="H482" s="1865"/>
      <c r="I482" s="1678"/>
      <c r="J482" s="1678"/>
      <c r="K482" s="1678"/>
      <c r="L482" s="1678"/>
      <c r="M482" s="1678"/>
      <c r="N482" s="1678"/>
      <c r="O482" s="1678"/>
      <c r="P482" s="1678"/>
      <c r="Q482" s="1774"/>
      <c r="R482" s="1747"/>
      <c r="S482" s="98"/>
      <c r="T482" s="98"/>
      <c r="U482" s="98"/>
      <c r="V482" s="98"/>
      <c r="W482" s="334" t="str">
        <f t="shared" si="13"/>
        <v/>
      </c>
      <c r="X482" s="98"/>
      <c r="Y482" s="98"/>
      <c r="Z482" s="98"/>
      <c r="AA482" s="334" t="str">
        <f t="shared" si="14"/>
        <v/>
      </c>
      <c r="AB482" s="1678"/>
      <c r="AC482" s="1333"/>
      <c r="AD482" s="160"/>
      <c r="AE482" s="98"/>
      <c r="AF482" s="1862"/>
      <c r="AG482" s="1748"/>
      <c r="AH482" s="1764"/>
      <c r="AI482" s="1749"/>
      <c r="AJ482" s="388"/>
      <c r="AK482" s="1750"/>
      <c r="AL482" s="1751"/>
      <c r="AM482" s="1752"/>
      <c r="AN482" s="1752"/>
      <c r="AO482" s="1752"/>
      <c r="AP482" s="1753"/>
      <c r="AQ482" s="1333"/>
      <c r="AR482" s="98"/>
      <c r="AS482" s="244"/>
    </row>
    <row r="483" spans="1:45" ht="15" customHeight="1" x14ac:dyDescent="0.25">
      <c r="A483" s="1489"/>
      <c r="B483" s="1709"/>
      <c r="C483" s="1716"/>
      <c r="D483" s="1856"/>
      <c r="E483" s="1716"/>
      <c r="F483" s="1751"/>
      <c r="G483" s="1859"/>
      <c r="H483" s="1865"/>
      <c r="I483" s="1678"/>
      <c r="J483" s="1678"/>
      <c r="K483" s="1678"/>
      <c r="L483" s="1678"/>
      <c r="M483" s="1678"/>
      <c r="N483" s="1678"/>
      <c r="O483" s="1678"/>
      <c r="P483" s="1678"/>
      <c r="Q483" s="1774"/>
      <c r="R483" s="1747"/>
      <c r="S483" s="98"/>
      <c r="T483" s="98"/>
      <c r="U483" s="98"/>
      <c r="V483" s="98"/>
      <c r="W483" s="334" t="str">
        <f t="shared" si="13"/>
        <v/>
      </c>
      <c r="X483" s="98"/>
      <c r="Y483" s="98"/>
      <c r="Z483" s="98"/>
      <c r="AA483" s="334" t="str">
        <f t="shared" si="14"/>
        <v/>
      </c>
      <c r="AB483" s="1678"/>
      <c r="AC483" s="1333"/>
      <c r="AD483" s="160"/>
      <c r="AE483" s="98"/>
      <c r="AF483" s="1862"/>
      <c r="AG483" s="1748"/>
      <c r="AH483" s="1764"/>
      <c r="AI483" s="1749"/>
      <c r="AJ483" s="388"/>
      <c r="AK483" s="1750"/>
      <c r="AL483" s="1751"/>
      <c r="AM483" s="1752"/>
      <c r="AN483" s="1752"/>
      <c r="AO483" s="1752"/>
      <c r="AP483" s="1753"/>
      <c r="AQ483" s="1333"/>
      <c r="AR483" s="98"/>
      <c r="AS483" s="244"/>
    </row>
    <row r="484" spans="1:45" ht="15" customHeight="1" x14ac:dyDescent="0.25">
      <c r="A484" s="1489"/>
      <c r="B484" s="1709"/>
      <c r="C484" s="1716"/>
      <c r="D484" s="1856"/>
      <c r="E484" s="1716"/>
      <c r="F484" s="1751"/>
      <c r="G484" s="1859"/>
      <c r="H484" s="1865"/>
      <c r="I484" s="1678"/>
      <c r="J484" s="1678"/>
      <c r="K484" s="1678"/>
      <c r="L484" s="1678"/>
      <c r="M484" s="1678"/>
      <c r="N484" s="1678"/>
      <c r="O484" s="1678"/>
      <c r="P484" s="1678"/>
      <c r="Q484" s="1774"/>
      <c r="R484" s="1747"/>
      <c r="S484" s="98"/>
      <c r="T484" s="98"/>
      <c r="U484" s="98"/>
      <c r="V484" s="98"/>
      <c r="W484" s="334" t="str">
        <f t="shared" si="13"/>
        <v/>
      </c>
      <c r="X484" s="98"/>
      <c r="Y484" s="98"/>
      <c r="Z484" s="98"/>
      <c r="AA484" s="334" t="str">
        <f t="shared" si="14"/>
        <v/>
      </c>
      <c r="AB484" s="1678"/>
      <c r="AC484" s="1333"/>
      <c r="AD484" s="160"/>
      <c r="AE484" s="98"/>
      <c r="AF484" s="1862"/>
      <c r="AG484" s="1748"/>
      <c r="AH484" s="1764"/>
      <c r="AI484" s="1749"/>
      <c r="AJ484" s="388"/>
      <c r="AK484" s="1750"/>
      <c r="AL484" s="1751"/>
      <c r="AM484" s="1752"/>
      <c r="AN484" s="1752"/>
      <c r="AO484" s="1752"/>
      <c r="AP484" s="1753"/>
      <c r="AQ484" s="1333"/>
      <c r="AR484" s="98"/>
      <c r="AS484" s="244"/>
    </row>
    <row r="485" spans="1:45" ht="15" customHeight="1" x14ac:dyDescent="0.25">
      <c r="A485" s="1489"/>
      <c r="B485" s="1709"/>
      <c r="C485" s="1716"/>
      <c r="D485" s="1856"/>
      <c r="E485" s="1716"/>
      <c r="F485" s="1751"/>
      <c r="G485" s="1859"/>
      <c r="H485" s="1865"/>
      <c r="I485" s="1678"/>
      <c r="J485" s="1678"/>
      <c r="K485" s="1678"/>
      <c r="L485" s="1678"/>
      <c r="M485" s="1678"/>
      <c r="N485" s="1678"/>
      <c r="O485" s="1678"/>
      <c r="P485" s="1678"/>
      <c r="Q485" s="1774"/>
      <c r="R485" s="1747"/>
      <c r="S485" s="98"/>
      <c r="T485" s="98"/>
      <c r="U485" s="98"/>
      <c r="V485" s="98"/>
      <c r="W485" s="334" t="str">
        <f t="shared" si="13"/>
        <v/>
      </c>
      <c r="X485" s="98"/>
      <c r="Y485" s="98"/>
      <c r="Z485" s="98"/>
      <c r="AA485" s="334" t="str">
        <f t="shared" si="14"/>
        <v/>
      </c>
      <c r="AB485" s="1678"/>
      <c r="AC485" s="1333"/>
      <c r="AD485" s="160"/>
      <c r="AE485" s="98"/>
      <c r="AF485" s="1862"/>
      <c r="AG485" s="1748"/>
      <c r="AH485" s="1764"/>
      <c r="AI485" s="1749"/>
      <c r="AJ485" s="388"/>
      <c r="AK485" s="1750"/>
      <c r="AL485" s="1751"/>
      <c r="AM485" s="1752"/>
      <c r="AN485" s="1752"/>
      <c r="AO485" s="1752"/>
      <c r="AP485" s="1753"/>
      <c r="AQ485" s="1333"/>
      <c r="AR485" s="98"/>
      <c r="AS485" s="244"/>
    </row>
    <row r="486" spans="1:45" ht="15" customHeight="1" x14ac:dyDescent="0.25">
      <c r="A486" s="1489"/>
      <c r="B486" s="1709"/>
      <c r="C486" s="1716"/>
      <c r="D486" s="1856"/>
      <c r="E486" s="1716"/>
      <c r="F486" s="1751"/>
      <c r="G486" s="1859"/>
      <c r="H486" s="1865"/>
      <c r="I486" s="1678"/>
      <c r="J486" s="1678"/>
      <c r="K486" s="1678"/>
      <c r="L486" s="1678"/>
      <c r="M486" s="1678"/>
      <c r="N486" s="1678"/>
      <c r="O486" s="1678"/>
      <c r="P486" s="1678"/>
      <c r="Q486" s="1774"/>
      <c r="R486" s="1747"/>
      <c r="S486" s="98"/>
      <c r="T486" s="98"/>
      <c r="U486" s="98"/>
      <c r="V486" s="98"/>
      <c r="W486" s="334" t="str">
        <f t="shared" si="13"/>
        <v/>
      </c>
      <c r="X486" s="98"/>
      <c r="Y486" s="98"/>
      <c r="Z486" s="98"/>
      <c r="AA486" s="334" t="str">
        <f t="shared" si="14"/>
        <v/>
      </c>
      <c r="AB486" s="1678"/>
      <c r="AC486" s="1333"/>
      <c r="AD486" s="160"/>
      <c r="AE486" s="98"/>
      <c r="AF486" s="1862"/>
      <c r="AG486" s="1748"/>
      <c r="AH486" s="1764"/>
      <c r="AI486" s="1749"/>
      <c r="AJ486" s="388"/>
      <c r="AK486" s="1750"/>
      <c r="AL486" s="1751"/>
      <c r="AM486" s="1752"/>
      <c r="AN486" s="1752"/>
      <c r="AO486" s="1752"/>
      <c r="AP486" s="1753"/>
      <c r="AQ486" s="1333"/>
      <c r="AR486" s="98"/>
      <c r="AS486" s="244"/>
    </row>
    <row r="487" spans="1:45" ht="15" customHeight="1" x14ac:dyDescent="0.25">
      <c r="A487" s="1489"/>
      <c r="B487" s="1709"/>
      <c r="C487" s="1716"/>
      <c r="D487" s="1856"/>
      <c r="E487" s="1716"/>
      <c r="F487" s="1751"/>
      <c r="G487" s="1859"/>
      <c r="H487" s="1865"/>
      <c r="I487" s="1678"/>
      <c r="J487" s="1678"/>
      <c r="K487" s="1678"/>
      <c r="L487" s="1678"/>
      <c r="M487" s="1678"/>
      <c r="N487" s="1678"/>
      <c r="O487" s="1678"/>
      <c r="P487" s="1678"/>
      <c r="Q487" s="1774"/>
      <c r="R487" s="1747"/>
      <c r="S487" s="98"/>
      <c r="T487" s="98"/>
      <c r="U487" s="98"/>
      <c r="V487" s="98"/>
      <c r="W487" s="334" t="str">
        <f t="shared" si="13"/>
        <v/>
      </c>
      <c r="X487" s="98"/>
      <c r="Y487" s="98"/>
      <c r="Z487" s="98"/>
      <c r="AA487" s="334" t="str">
        <f t="shared" si="14"/>
        <v/>
      </c>
      <c r="AB487" s="1678"/>
      <c r="AC487" s="1333"/>
      <c r="AD487" s="160"/>
      <c r="AE487" s="98"/>
      <c r="AF487" s="1862"/>
      <c r="AG487" s="1748"/>
      <c r="AH487" s="1764"/>
      <c r="AI487" s="1749"/>
      <c r="AJ487" s="388"/>
      <c r="AK487" s="1750"/>
      <c r="AL487" s="1751"/>
      <c r="AM487" s="1752"/>
      <c r="AN487" s="1752"/>
      <c r="AO487" s="1752"/>
      <c r="AP487" s="1753"/>
      <c r="AQ487" s="1333"/>
      <c r="AR487" s="98"/>
      <c r="AS487" s="244"/>
    </row>
    <row r="488" spans="1:45" ht="15" customHeight="1" x14ac:dyDescent="0.25">
      <c r="A488" s="1489"/>
      <c r="B488" s="1709"/>
      <c r="C488" s="1716"/>
      <c r="D488" s="1856"/>
      <c r="E488" s="1716"/>
      <c r="F488" s="1751"/>
      <c r="G488" s="1859"/>
      <c r="H488" s="1865"/>
      <c r="I488" s="1678"/>
      <c r="J488" s="1678"/>
      <c r="K488" s="1678"/>
      <c r="L488" s="1678"/>
      <c r="M488" s="1678"/>
      <c r="N488" s="1678"/>
      <c r="O488" s="1678"/>
      <c r="P488" s="1678"/>
      <c r="Q488" s="1774"/>
      <c r="R488" s="1747"/>
      <c r="S488" s="98"/>
      <c r="T488" s="98"/>
      <c r="U488" s="98"/>
      <c r="V488" s="98"/>
      <c r="W488" s="334" t="str">
        <f t="shared" si="13"/>
        <v/>
      </c>
      <c r="X488" s="98"/>
      <c r="Y488" s="98"/>
      <c r="Z488" s="98"/>
      <c r="AA488" s="334" t="str">
        <f t="shared" si="14"/>
        <v/>
      </c>
      <c r="AB488" s="1678"/>
      <c r="AC488" s="1333"/>
      <c r="AD488" s="160"/>
      <c r="AE488" s="98"/>
      <c r="AF488" s="1862"/>
      <c r="AG488" s="1748"/>
      <c r="AH488" s="1764"/>
      <c r="AI488" s="1749"/>
      <c r="AJ488" s="388"/>
      <c r="AK488" s="1750"/>
      <c r="AL488" s="1751"/>
      <c r="AM488" s="1752"/>
      <c r="AN488" s="1752"/>
      <c r="AO488" s="1752"/>
      <c r="AP488" s="1753"/>
      <c r="AQ488" s="1333"/>
      <c r="AR488" s="98"/>
      <c r="AS488" s="244"/>
    </row>
    <row r="489" spans="1:45" ht="15" customHeight="1" x14ac:dyDescent="0.25">
      <c r="A489" s="1489"/>
      <c r="B489" s="1709"/>
      <c r="C489" s="1716"/>
      <c r="D489" s="1856"/>
      <c r="E489" s="1716"/>
      <c r="F489" s="1751"/>
      <c r="G489" s="1859"/>
      <c r="H489" s="1865"/>
      <c r="I489" s="1678"/>
      <c r="J489" s="1678"/>
      <c r="K489" s="1678"/>
      <c r="L489" s="1678"/>
      <c r="M489" s="1678"/>
      <c r="N489" s="1678"/>
      <c r="O489" s="1678"/>
      <c r="P489" s="1678"/>
      <c r="Q489" s="1774"/>
      <c r="R489" s="1747"/>
      <c r="S489" s="98"/>
      <c r="T489" s="98"/>
      <c r="U489" s="98"/>
      <c r="V489" s="98"/>
      <c r="W489" s="334" t="str">
        <f t="shared" si="13"/>
        <v/>
      </c>
      <c r="X489" s="98"/>
      <c r="Y489" s="98"/>
      <c r="Z489" s="98"/>
      <c r="AA489" s="334" t="str">
        <f t="shared" si="14"/>
        <v/>
      </c>
      <c r="AB489" s="1678"/>
      <c r="AC489" s="1333"/>
      <c r="AD489" s="160"/>
      <c r="AE489" s="98"/>
      <c r="AF489" s="1862"/>
      <c r="AG489" s="1748"/>
      <c r="AH489" s="1764"/>
      <c r="AI489" s="1749"/>
      <c r="AJ489" s="388"/>
      <c r="AK489" s="1750"/>
      <c r="AL489" s="1751"/>
      <c r="AM489" s="1752"/>
      <c r="AN489" s="1752"/>
      <c r="AO489" s="1752"/>
      <c r="AP489" s="1753"/>
      <c r="AQ489" s="1333"/>
      <c r="AR489" s="98"/>
      <c r="AS489" s="244"/>
    </row>
    <row r="490" spans="1:45" ht="15" customHeight="1" x14ac:dyDescent="0.25">
      <c r="A490" s="1489"/>
      <c r="B490" s="1709"/>
      <c r="C490" s="1716"/>
      <c r="D490" s="1856"/>
      <c r="E490" s="1716"/>
      <c r="F490" s="1751"/>
      <c r="G490" s="1859"/>
      <c r="H490" s="1865"/>
      <c r="I490" s="1678"/>
      <c r="J490" s="1678"/>
      <c r="K490" s="1678"/>
      <c r="L490" s="1678"/>
      <c r="M490" s="1678"/>
      <c r="N490" s="1678"/>
      <c r="O490" s="1678"/>
      <c r="P490" s="1678"/>
      <c r="Q490" s="1774"/>
      <c r="R490" s="1747"/>
      <c r="S490" s="98"/>
      <c r="T490" s="98"/>
      <c r="U490" s="98"/>
      <c r="V490" s="98"/>
      <c r="W490" s="334" t="str">
        <f t="shared" si="13"/>
        <v/>
      </c>
      <c r="X490" s="98"/>
      <c r="Y490" s="98"/>
      <c r="Z490" s="98"/>
      <c r="AA490" s="334" t="str">
        <f t="shared" si="14"/>
        <v/>
      </c>
      <c r="AB490" s="1678"/>
      <c r="AC490" s="1333"/>
      <c r="AD490" s="160"/>
      <c r="AE490" s="98"/>
      <c r="AF490" s="1862"/>
      <c r="AG490" s="1748"/>
      <c r="AH490" s="1764"/>
      <c r="AI490" s="1749"/>
      <c r="AJ490" s="388"/>
      <c r="AK490" s="1750"/>
      <c r="AL490" s="1751"/>
      <c r="AM490" s="1752"/>
      <c r="AN490" s="1752"/>
      <c r="AO490" s="1752"/>
      <c r="AP490" s="1753"/>
      <c r="AQ490" s="1333"/>
      <c r="AR490" s="98"/>
      <c r="AS490" s="244"/>
    </row>
    <row r="491" spans="1:45" ht="15" customHeight="1" x14ac:dyDescent="0.25">
      <c r="A491" s="1489"/>
      <c r="B491" s="1709"/>
      <c r="C491" s="1716"/>
      <c r="D491" s="1856"/>
      <c r="E491" s="1716"/>
      <c r="F491" s="1751"/>
      <c r="G491" s="1859"/>
      <c r="H491" s="1865"/>
      <c r="I491" s="1678"/>
      <c r="J491" s="1678"/>
      <c r="K491" s="1678"/>
      <c r="L491" s="1678"/>
      <c r="M491" s="1678"/>
      <c r="N491" s="1678"/>
      <c r="O491" s="1678"/>
      <c r="P491" s="1678"/>
      <c r="Q491" s="1774"/>
      <c r="R491" s="1747"/>
      <c r="S491" s="98"/>
      <c r="T491" s="98"/>
      <c r="U491" s="98"/>
      <c r="V491" s="98"/>
      <c r="W491" s="334" t="str">
        <f t="shared" si="13"/>
        <v/>
      </c>
      <c r="X491" s="98"/>
      <c r="Y491" s="98"/>
      <c r="Z491" s="98"/>
      <c r="AA491" s="334" t="str">
        <f t="shared" si="14"/>
        <v/>
      </c>
      <c r="AB491" s="1678"/>
      <c r="AC491" s="1333"/>
      <c r="AD491" s="160"/>
      <c r="AE491" s="98"/>
      <c r="AF491" s="1862"/>
      <c r="AG491" s="1748"/>
      <c r="AH491" s="1764"/>
      <c r="AI491" s="1749"/>
      <c r="AJ491" s="388"/>
      <c r="AK491" s="1750"/>
      <c r="AL491" s="1751"/>
      <c r="AM491" s="1752"/>
      <c r="AN491" s="1752"/>
      <c r="AO491" s="1752"/>
      <c r="AP491" s="1753"/>
      <c r="AQ491" s="1333"/>
      <c r="AR491" s="98"/>
      <c r="AS491" s="244"/>
    </row>
    <row r="492" spans="1:45" ht="15" customHeight="1" x14ac:dyDescent="0.25">
      <c r="A492" s="1489"/>
      <c r="B492" s="1709"/>
      <c r="C492" s="1716"/>
      <c r="D492" s="1856"/>
      <c r="E492" s="1716"/>
      <c r="F492" s="1751"/>
      <c r="G492" s="1859"/>
      <c r="H492" s="1865"/>
      <c r="I492" s="1678"/>
      <c r="J492" s="1678"/>
      <c r="K492" s="1678"/>
      <c r="L492" s="1678"/>
      <c r="M492" s="1678"/>
      <c r="N492" s="1678"/>
      <c r="O492" s="1678"/>
      <c r="P492" s="1678"/>
      <c r="Q492" s="1774"/>
      <c r="R492" s="1747"/>
      <c r="S492" s="98"/>
      <c r="T492" s="98"/>
      <c r="U492" s="98"/>
      <c r="V492" s="98"/>
      <c r="W492" s="334" t="str">
        <f t="shared" si="13"/>
        <v/>
      </c>
      <c r="X492" s="98"/>
      <c r="Y492" s="98"/>
      <c r="Z492" s="98"/>
      <c r="AA492" s="334" t="str">
        <f t="shared" si="14"/>
        <v/>
      </c>
      <c r="AB492" s="1678"/>
      <c r="AC492" s="1333"/>
      <c r="AD492" s="160"/>
      <c r="AE492" s="98"/>
      <c r="AF492" s="1862"/>
      <c r="AG492" s="1748"/>
      <c r="AH492" s="1764"/>
      <c r="AI492" s="1749"/>
      <c r="AJ492" s="388"/>
      <c r="AK492" s="1750"/>
      <c r="AL492" s="1751"/>
      <c r="AM492" s="1752"/>
      <c r="AN492" s="1752"/>
      <c r="AO492" s="1752"/>
      <c r="AP492" s="1753"/>
      <c r="AQ492" s="1333"/>
      <c r="AR492" s="98"/>
      <c r="AS492" s="244"/>
    </row>
    <row r="493" spans="1:45" ht="15" customHeight="1" x14ac:dyDescent="0.25">
      <c r="A493" s="1489"/>
      <c r="B493" s="1709"/>
      <c r="C493" s="1716"/>
      <c r="D493" s="1856"/>
      <c r="E493" s="1716"/>
      <c r="F493" s="1751"/>
      <c r="G493" s="1859"/>
      <c r="H493" s="1865"/>
      <c r="I493" s="1678"/>
      <c r="J493" s="1678"/>
      <c r="K493" s="1678"/>
      <c r="L493" s="1678"/>
      <c r="M493" s="1678"/>
      <c r="N493" s="1678"/>
      <c r="O493" s="1678"/>
      <c r="P493" s="1678"/>
      <c r="Q493" s="1774"/>
      <c r="R493" s="1747"/>
      <c r="S493" s="98"/>
      <c r="T493" s="98"/>
      <c r="U493" s="98"/>
      <c r="V493" s="98"/>
      <c r="W493" s="334" t="str">
        <f t="shared" si="13"/>
        <v/>
      </c>
      <c r="X493" s="98"/>
      <c r="Y493" s="98"/>
      <c r="Z493" s="98"/>
      <c r="AA493" s="334" t="str">
        <f t="shared" si="14"/>
        <v/>
      </c>
      <c r="AB493" s="1678"/>
      <c r="AC493" s="1333"/>
      <c r="AD493" s="160"/>
      <c r="AE493" s="98"/>
      <c r="AF493" s="1862"/>
      <c r="AG493" s="1748"/>
      <c r="AH493" s="1764"/>
      <c r="AI493" s="1749"/>
      <c r="AJ493" s="388"/>
      <c r="AK493" s="1750"/>
      <c r="AL493" s="1751"/>
      <c r="AM493" s="1752"/>
      <c r="AN493" s="1752"/>
      <c r="AO493" s="1752"/>
      <c r="AP493" s="1753"/>
      <c r="AQ493" s="1333"/>
      <c r="AR493" s="98"/>
      <c r="AS493" s="244"/>
    </row>
    <row r="494" spans="1:45" ht="15" customHeight="1" x14ac:dyDescent="0.25">
      <c r="A494" s="1489"/>
      <c r="B494" s="1709"/>
      <c r="C494" s="1716"/>
      <c r="D494" s="1856"/>
      <c r="E494" s="1716"/>
      <c r="F494" s="1751"/>
      <c r="G494" s="1859"/>
      <c r="H494" s="1865"/>
      <c r="I494" s="1678"/>
      <c r="J494" s="1678"/>
      <c r="K494" s="1678"/>
      <c r="L494" s="1678"/>
      <c r="M494" s="1678"/>
      <c r="N494" s="1678"/>
      <c r="O494" s="1678"/>
      <c r="P494" s="1678"/>
      <c r="Q494" s="1774"/>
      <c r="R494" s="1747"/>
      <c r="S494" s="98"/>
      <c r="T494" s="98"/>
      <c r="U494" s="98"/>
      <c r="V494" s="98"/>
      <c r="W494" s="334" t="str">
        <f t="shared" si="13"/>
        <v/>
      </c>
      <c r="X494" s="98"/>
      <c r="Y494" s="98"/>
      <c r="Z494" s="98"/>
      <c r="AA494" s="334" t="str">
        <f t="shared" si="14"/>
        <v/>
      </c>
      <c r="AB494" s="1678"/>
      <c r="AC494" s="1333"/>
      <c r="AD494" s="160"/>
      <c r="AE494" s="98"/>
      <c r="AF494" s="1862"/>
      <c r="AG494" s="1748"/>
      <c r="AH494" s="1764"/>
      <c r="AI494" s="1749"/>
      <c r="AJ494" s="388"/>
      <c r="AK494" s="1750"/>
      <c r="AL494" s="1751"/>
      <c r="AM494" s="1752"/>
      <c r="AN494" s="1752"/>
      <c r="AO494" s="1752"/>
      <c r="AP494" s="1753"/>
      <c r="AQ494" s="1333"/>
      <c r="AR494" s="98"/>
      <c r="AS494" s="244"/>
    </row>
    <row r="495" spans="1:45" ht="15" customHeight="1" x14ac:dyDescent="0.25">
      <c r="A495" s="1489"/>
      <c r="B495" s="1709"/>
      <c r="C495" s="1716"/>
      <c r="D495" s="1856"/>
      <c r="E495" s="1716"/>
      <c r="F495" s="1751"/>
      <c r="G495" s="1859"/>
      <c r="H495" s="1865"/>
      <c r="I495" s="1678"/>
      <c r="J495" s="1678"/>
      <c r="K495" s="1678"/>
      <c r="L495" s="1678"/>
      <c r="M495" s="1678"/>
      <c r="N495" s="1678"/>
      <c r="O495" s="1678"/>
      <c r="P495" s="1678"/>
      <c r="Q495" s="1774"/>
      <c r="R495" s="1747"/>
      <c r="S495" s="98"/>
      <c r="T495" s="98"/>
      <c r="U495" s="98"/>
      <c r="V495" s="98"/>
      <c r="W495" s="334" t="str">
        <f t="shared" si="13"/>
        <v/>
      </c>
      <c r="X495" s="98"/>
      <c r="Y495" s="98"/>
      <c r="Z495" s="98"/>
      <c r="AA495" s="334" t="str">
        <f t="shared" si="14"/>
        <v/>
      </c>
      <c r="AB495" s="1678"/>
      <c r="AC495" s="1333"/>
      <c r="AD495" s="160"/>
      <c r="AE495" s="98"/>
      <c r="AF495" s="1862"/>
      <c r="AG495" s="1748"/>
      <c r="AH495" s="1764"/>
      <c r="AI495" s="1749"/>
      <c r="AJ495" s="388"/>
      <c r="AK495" s="1750"/>
      <c r="AL495" s="1751"/>
      <c r="AM495" s="1752"/>
      <c r="AN495" s="1752"/>
      <c r="AO495" s="1752"/>
      <c r="AP495" s="1753"/>
      <c r="AQ495" s="1333"/>
      <c r="AR495" s="98"/>
      <c r="AS495" s="244"/>
    </row>
    <row r="496" spans="1:45" ht="15" customHeight="1" x14ac:dyDescent="0.25">
      <c r="A496" s="1489"/>
      <c r="B496" s="1709"/>
      <c r="C496" s="1716"/>
      <c r="D496" s="1856"/>
      <c r="E496" s="1716"/>
      <c r="F496" s="1751"/>
      <c r="G496" s="1859"/>
      <c r="H496" s="1865"/>
      <c r="I496" s="1678"/>
      <c r="J496" s="1678"/>
      <c r="K496" s="1678"/>
      <c r="L496" s="1678"/>
      <c r="M496" s="1678"/>
      <c r="N496" s="1678"/>
      <c r="O496" s="1678"/>
      <c r="P496" s="1678"/>
      <c r="Q496" s="1774"/>
      <c r="R496" s="1747"/>
      <c r="S496" s="98"/>
      <c r="T496" s="98"/>
      <c r="U496" s="98"/>
      <c r="V496" s="98"/>
      <c r="W496" s="334" t="str">
        <f t="shared" si="13"/>
        <v/>
      </c>
      <c r="X496" s="98"/>
      <c r="Y496" s="98"/>
      <c r="Z496" s="98"/>
      <c r="AA496" s="334" t="str">
        <f t="shared" si="14"/>
        <v/>
      </c>
      <c r="AB496" s="1678"/>
      <c r="AC496" s="1333"/>
      <c r="AD496" s="160"/>
      <c r="AE496" s="98"/>
      <c r="AF496" s="1862"/>
      <c r="AG496" s="1748"/>
      <c r="AH496" s="1764"/>
      <c r="AI496" s="1749"/>
      <c r="AJ496" s="388"/>
      <c r="AK496" s="1750"/>
      <c r="AL496" s="1751"/>
      <c r="AM496" s="1752"/>
      <c r="AN496" s="1752"/>
      <c r="AO496" s="1752"/>
      <c r="AP496" s="1753"/>
      <c r="AQ496" s="1333"/>
      <c r="AR496" s="98"/>
      <c r="AS496" s="244"/>
    </row>
    <row r="497" spans="1:45" ht="15" customHeight="1" x14ac:dyDescent="0.25">
      <c r="A497" s="1489"/>
      <c r="B497" s="1709"/>
      <c r="C497" s="1716"/>
      <c r="D497" s="1856"/>
      <c r="E497" s="1716"/>
      <c r="F497" s="1751"/>
      <c r="G497" s="1859"/>
      <c r="H497" s="1865"/>
      <c r="I497" s="1678"/>
      <c r="J497" s="1678"/>
      <c r="K497" s="1678"/>
      <c r="L497" s="1678"/>
      <c r="M497" s="1678"/>
      <c r="N497" s="1678"/>
      <c r="O497" s="1678"/>
      <c r="P497" s="1678"/>
      <c r="Q497" s="1774"/>
      <c r="R497" s="1747"/>
      <c r="S497" s="98"/>
      <c r="T497" s="98"/>
      <c r="U497" s="98"/>
      <c r="V497" s="98"/>
      <c r="W497" s="334" t="str">
        <f t="shared" si="13"/>
        <v/>
      </c>
      <c r="X497" s="98"/>
      <c r="Y497" s="98"/>
      <c r="Z497" s="98"/>
      <c r="AA497" s="334" t="str">
        <f t="shared" si="14"/>
        <v/>
      </c>
      <c r="AB497" s="1678"/>
      <c r="AC497" s="1333"/>
      <c r="AD497" s="160"/>
      <c r="AE497" s="98"/>
      <c r="AF497" s="1862"/>
      <c r="AG497" s="1748"/>
      <c r="AH497" s="1764"/>
      <c r="AI497" s="1749"/>
      <c r="AJ497" s="388"/>
      <c r="AK497" s="1750"/>
      <c r="AL497" s="1751"/>
      <c r="AM497" s="1752"/>
      <c r="AN497" s="1752"/>
      <c r="AO497" s="1752"/>
      <c r="AP497" s="1753"/>
      <c r="AQ497" s="1333"/>
      <c r="AR497" s="98"/>
      <c r="AS497" s="244"/>
    </row>
    <row r="498" spans="1:45" ht="15" customHeight="1" x14ac:dyDescent="0.25">
      <c r="A498" s="1489"/>
      <c r="B498" s="1709"/>
      <c r="C498" s="1716"/>
      <c r="D498" s="1856"/>
      <c r="E498" s="1716"/>
      <c r="F498" s="1751"/>
      <c r="G498" s="1859"/>
      <c r="H498" s="1865"/>
      <c r="I498" s="1678"/>
      <c r="J498" s="1678"/>
      <c r="K498" s="1678"/>
      <c r="L498" s="1678"/>
      <c r="M498" s="1678"/>
      <c r="N498" s="1678"/>
      <c r="O498" s="1678"/>
      <c r="P498" s="1678"/>
      <c r="Q498" s="1774"/>
      <c r="R498" s="1747"/>
      <c r="S498" s="98"/>
      <c r="T498" s="98"/>
      <c r="U498" s="98"/>
      <c r="V498" s="98"/>
      <c r="W498" s="334" t="str">
        <f t="shared" si="13"/>
        <v/>
      </c>
      <c r="X498" s="98"/>
      <c r="Y498" s="98"/>
      <c r="Z498" s="98"/>
      <c r="AA498" s="334" t="str">
        <f t="shared" si="14"/>
        <v/>
      </c>
      <c r="AB498" s="1678"/>
      <c r="AC498" s="1333"/>
      <c r="AD498" s="160"/>
      <c r="AE498" s="98"/>
      <c r="AF498" s="1862"/>
      <c r="AG498" s="1748"/>
      <c r="AH498" s="1764"/>
      <c r="AI498" s="1749"/>
      <c r="AJ498" s="388"/>
      <c r="AK498" s="1750"/>
      <c r="AL498" s="1751"/>
      <c r="AM498" s="1752"/>
      <c r="AN498" s="1752"/>
      <c r="AO498" s="1752"/>
      <c r="AP498" s="1753"/>
      <c r="AQ498" s="1333"/>
      <c r="AR498" s="98"/>
      <c r="AS498" s="244"/>
    </row>
    <row r="499" spans="1:45" ht="15" customHeight="1" x14ac:dyDescent="0.25">
      <c r="A499" s="1489"/>
      <c r="B499" s="1709"/>
      <c r="C499" s="1716"/>
      <c r="D499" s="1856"/>
      <c r="E499" s="1716"/>
      <c r="F499" s="1751"/>
      <c r="G499" s="1859"/>
      <c r="H499" s="1865"/>
      <c r="I499" s="1678"/>
      <c r="J499" s="1678"/>
      <c r="K499" s="1678"/>
      <c r="L499" s="1678"/>
      <c r="M499" s="1678"/>
      <c r="N499" s="1678"/>
      <c r="O499" s="1678"/>
      <c r="P499" s="1678"/>
      <c r="Q499" s="1774"/>
      <c r="R499" s="1747"/>
      <c r="S499" s="98"/>
      <c r="T499" s="98"/>
      <c r="U499" s="98"/>
      <c r="V499" s="98"/>
      <c r="W499" s="334" t="str">
        <f t="shared" si="13"/>
        <v/>
      </c>
      <c r="X499" s="98"/>
      <c r="Y499" s="98"/>
      <c r="Z499" s="98"/>
      <c r="AA499" s="334" t="str">
        <f t="shared" si="14"/>
        <v/>
      </c>
      <c r="AB499" s="1678"/>
      <c r="AC499" s="1333"/>
      <c r="AD499" s="160"/>
      <c r="AE499" s="98"/>
      <c r="AF499" s="1862"/>
      <c r="AG499" s="1748"/>
      <c r="AH499" s="1764"/>
      <c r="AI499" s="1749"/>
      <c r="AJ499" s="388"/>
      <c r="AK499" s="1750"/>
      <c r="AL499" s="1751"/>
      <c r="AM499" s="1752"/>
      <c r="AN499" s="1752"/>
      <c r="AO499" s="1752"/>
      <c r="AP499" s="1753"/>
      <c r="AQ499" s="1333"/>
      <c r="AR499" s="98"/>
      <c r="AS499" s="244"/>
    </row>
    <row r="500" spans="1:45" ht="15" customHeight="1" x14ac:dyDescent="0.25">
      <c r="A500" s="1489"/>
      <c r="B500" s="1709"/>
      <c r="C500" s="1716"/>
      <c r="D500" s="1856"/>
      <c r="E500" s="1716"/>
      <c r="F500" s="1751"/>
      <c r="G500" s="1859"/>
      <c r="H500" s="1865"/>
      <c r="I500" s="1678"/>
      <c r="J500" s="1678"/>
      <c r="K500" s="1678"/>
      <c r="L500" s="1678"/>
      <c r="M500" s="1678"/>
      <c r="N500" s="1678"/>
      <c r="O500" s="1678"/>
      <c r="P500" s="1678"/>
      <c r="Q500" s="1774"/>
      <c r="R500" s="1747"/>
      <c r="S500" s="98"/>
      <c r="T500" s="98"/>
      <c r="U500" s="98"/>
      <c r="V500" s="98"/>
      <c r="W500" s="334" t="str">
        <f t="shared" si="13"/>
        <v/>
      </c>
      <c r="X500" s="98"/>
      <c r="Y500" s="98"/>
      <c r="Z500" s="98"/>
      <c r="AA500" s="334" t="str">
        <f t="shared" si="14"/>
        <v/>
      </c>
      <c r="AB500" s="1678"/>
      <c r="AC500" s="1333"/>
      <c r="AD500" s="160"/>
      <c r="AE500" s="98"/>
      <c r="AF500" s="1862"/>
      <c r="AG500" s="1748"/>
      <c r="AH500" s="1764"/>
      <c r="AI500" s="1749"/>
      <c r="AJ500" s="388"/>
      <c r="AK500" s="1750"/>
      <c r="AL500" s="1751"/>
      <c r="AM500" s="1752"/>
      <c r="AN500" s="1752"/>
      <c r="AO500" s="1752"/>
      <c r="AP500" s="1753"/>
      <c r="AQ500" s="1333"/>
      <c r="AR500" s="98"/>
      <c r="AS500" s="244"/>
    </row>
    <row r="501" spans="1:45" ht="15" customHeight="1" x14ac:dyDescent="0.25">
      <c r="A501" s="1489"/>
      <c r="B501" s="1709"/>
      <c r="C501" s="1716"/>
      <c r="D501" s="1856"/>
      <c r="E501" s="1716"/>
      <c r="F501" s="1751"/>
      <c r="G501" s="1859"/>
      <c r="H501" s="1865"/>
      <c r="I501" s="1678"/>
      <c r="J501" s="1678"/>
      <c r="K501" s="1678"/>
      <c r="L501" s="1678"/>
      <c r="M501" s="1678"/>
      <c r="N501" s="1678"/>
      <c r="O501" s="1678"/>
      <c r="P501" s="1678"/>
      <c r="Q501" s="1774"/>
      <c r="R501" s="1747"/>
      <c r="S501" s="98"/>
      <c r="T501" s="98"/>
      <c r="U501" s="98"/>
      <c r="V501" s="98"/>
      <c r="W501" s="334" t="str">
        <f t="shared" si="13"/>
        <v/>
      </c>
      <c r="X501" s="98"/>
      <c r="Y501" s="98"/>
      <c r="Z501" s="98"/>
      <c r="AA501" s="334" t="str">
        <f t="shared" si="14"/>
        <v/>
      </c>
      <c r="AB501" s="1678"/>
      <c r="AC501" s="1333"/>
      <c r="AD501" s="160"/>
      <c r="AE501" s="98"/>
      <c r="AF501" s="1862"/>
      <c r="AG501" s="1748"/>
      <c r="AH501" s="1764"/>
      <c r="AI501" s="1749"/>
      <c r="AJ501" s="388"/>
      <c r="AK501" s="1750"/>
      <c r="AL501" s="1751"/>
      <c r="AM501" s="1752"/>
      <c r="AN501" s="1752"/>
      <c r="AO501" s="1752"/>
      <c r="AP501" s="1753"/>
      <c r="AQ501" s="1333"/>
      <c r="AR501" s="98"/>
      <c r="AS501" s="244"/>
    </row>
    <row r="502" spans="1:45" ht="15" customHeight="1" x14ac:dyDescent="0.25">
      <c r="A502" s="1489"/>
      <c r="B502" s="1709"/>
      <c r="C502" s="1716"/>
      <c r="D502" s="1856"/>
      <c r="E502" s="1716"/>
      <c r="F502" s="1751"/>
      <c r="G502" s="1859"/>
      <c r="H502" s="1865"/>
      <c r="I502" s="1678"/>
      <c r="J502" s="1678"/>
      <c r="K502" s="1678"/>
      <c r="L502" s="1678"/>
      <c r="M502" s="1678"/>
      <c r="N502" s="1678"/>
      <c r="O502" s="1678"/>
      <c r="P502" s="1678"/>
      <c r="Q502" s="1774"/>
      <c r="R502" s="1747"/>
      <c r="S502" s="98"/>
      <c r="T502" s="98"/>
      <c r="U502" s="98"/>
      <c r="V502" s="98"/>
      <c r="W502" s="334" t="str">
        <f t="shared" si="13"/>
        <v/>
      </c>
      <c r="X502" s="98"/>
      <c r="Y502" s="98"/>
      <c r="Z502" s="98"/>
      <c r="AA502" s="334" t="str">
        <f t="shared" si="14"/>
        <v/>
      </c>
      <c r="AB502" s="1678"/>
      <c r="AC502" s="1333"/>
      <c r="AD502" s="160"/>
      <c r="AE502" s="98"/>
      <c r="AF502" s="1862"/>
      <c r="AG502" s="1748"/>
      <c r="AH502" s="1764"/>
      <c r="AI502" s="1749"/>
      <c r="AJ502" s="388"/>
      <c r="AK502" s="1750"/>
      <c r="AL502" s="1751"/>
      <c r="AM502" s="1752"/>
      <c r="AN502" s="1752"/>
      <c r="AO502" s="1752"/>
      <c r="AP502" s="1753"/>
      <c r="AQ502" s="1333"/>
      <c r="AR502" s="98"/>
      <c r="AS502" s="244"/>
    </row>
    <row r="503" spans="1:45" ht="15" customHeight="1" x14ac:dyDescent="0.25">
      <c r="A503" s="1489"/>
      <c r="B503" s="1709"/>
      <c r="C503" s="1716"/>
      <c r="D503" s="1856"/>
      <c r="E503" s="1716"/>
      <c r="F503" s="1751"/>
      <c r="G503" s="1859"/>
      <c r="H503" s="1865"/>
      <c r="I503" s="1678"/>
      <c r="J503" s="1678"/>
      <c r="K503" s="1678"/>
      <c r="L503" s="1678"/>
      <c r="M503" s="1678"/>
      <c r="N503" s="1678"/>
      <c r="O503" s="1678"/>
      <c r="P503" s="1678"/>
      <c r="Q503" s="1774"/>
      <c r="R503" s="1747"/>
      <c r="S503" s="98"/>
      <c r="T503" s="98"/>
      <c r="U503" s="98"/>
      <c r="V503" s="98"/>
      <c r="W503" s="334" t="str">
        <f t="shared" si="13"/>
        <v/>
      </c>
      <c r="X503" s="98"/>
      <c r="Y503" s="98"/>
      <c r="Z503" s="98"/>
      <c r="AA503" s="334" t="str">
        <f t="shared" si="14"/>
        <v/>
      </c>
      <c r="AB503" s="1678"/>
      <c r="AC503" s="1333"/>
      <c r="AD503" s="160"/>
      <c r="AE503" s="98"/>
      <c r="AF503" s="1862"/>
      <c r="AG503" s="1748"/>
      <c r="AH503" s="1764"/>
      <c r="AI503" s="1749"/>
      <c r="AJ503" s="388"/>
      <c r="AK503" s="1750"/>
      <c r="AL503" s="1751"/>
      <c r="AM503" s="1752"/>
      <c r="AN503" s="1752"/>
      <c r="AO503" s="1752"/>
      <c r="AP503" s="1753"/>
      <c r="AQ503" s="1333"/>
      <c r="AR503" s="98"/>
      <c r="AS503" s="244"/>
    </row>
    <row r="504" spans="1:45" ht="15" customHeight="1" x14ac:dyDescent="0.25">
      <c r="A504" s="1489"/>
      <c r="B504" s="1709"/>
      <c r="C504" s="1716"/>
      <c r="D504" s="1856"/>
      <c r="E504" s="1716"/>
      <c r="F504" s="1751"/>
      <c r="G504" s="1859"/>
      <c r="H504" s="1865"/>
      <c r="I504" s="1678"/>
      <c r="J504" s="1678"/>
      <c r="K504" s="1678"/>
      <c r="L504" s="1678"/>
      <c r="M504" s="1678"/>
      <c r="N504" s="1678"/>
      <c r="O504" s="1678"/>
      <c r="P504" s="1678"/>
      <c r="Q504" s="1774"/>
      <c r="R504" s="1747"/>
      <c r="S504" s="98"/>
      <c r="T504" s="98"/>
      <c r="U504" s="98"/>
      <c r="V504" s="98"/>
      <c r="W504" s="334" t="str">
        <f t="shared" si="13"/>
        <v/>
      </c>
      <c r="X504" s="98"/>
      <c r="Y504" s="98"/>
      <c r="Z504" s="98"/>
      <c r="AA504" s="334" t="str">
        <f t="shared" si="14"/>
        <v/>
      </c>
      <c r="AB504" s="1678"/>
      <c r="AC504" s="1333"/>
      <c r="AD504" s="160"/>
      <c r="AE504" s="98"/>
      <c r="AF504" s="1862"/>
      <c r="AG504" s="1748"/>
      <c r="AH504" s="1764"/>
      <c r="AI504" s="1749"/>
      <c r="AJ504" s="388"/>
      <c r="AK504" s="1750"/>
      <c r="AL504" s="1751"/>
      <c r="AM504" s="1752"/>
      <c r="AN504" s="1752"/>
      <c r="AO504" s="1752"/>
      <c r="AP504" s="1753"/>
      <c r="AQ504" s="1333"/>
      <c r="AR504" s="98"/>
      <c r="AS504" s="244"/>
    </row>
    <row r="505" spans="1:45" ht="15" customHeight="1" x14ac:dyDescent="0.25">
      <c r="A505" s="1489"/>
      <c r="B505" s="1709"/>
      <c r="C505" s="1716"/>
      <c r="D505" s="1856"/>
      <c r="E505" s="1716"/>
      <c r="F505" s="1751"/>
      <c r="G505" s="1859"/>
      <c r="H505" s="1865"/>
      <c r="I505" s="1678"/>
      <c r="J505" s="1678"/>
      <c r="K505" s="1678"/>
      <c r="L505" s="1678"/>
      <c r="M505" s="1678"/>
      <c r="N505" s="1678"/>
      <c r="O505" s="1678"/>
      <c r="P505" s="1678"/>
      <c r="Q505" s="1774"/>
      <c r="R505" s="1747"/>
      <c r="S505" s="98"/>
      <c r="T505" s="98"/>
      <c r="U505" s="98"/>
      <c r="V505" s="98"/>
      <c r="W505" s="334" t="str">
        <f t="shared" si="13"/>
        <v/>
      </c>
      <c r="X505" s="98"/>
      <c r="Y505" s="98"/>
      <c r="Z505" s="98"/>
      <c r="AA505" s="334" t="str">
        <f t="shared" si="14"/>
        <v/>
      </c>
      <c r="AB505" s="1678"/>
      <c r="AC505" s="1333"/>
      <c r="AD505" s="160"/>
      <c r="AE505" s="98"/>
      <c r="AF505" s="1862"/>
      <c r="AG505" s="1748"/>
      <c r="AH505" s="1764"/>
      <c r="AI505" s="1749"/>
      <c r="AJ505" s="388"/>
      <c r="AK505" s="1750"/>
      <c r="AL505" s="1751"/>
      <c r="AM505" s="1752"/>
      <c r="AN505" s="1752"/>
      <c r="AO505" s="1752"/>
      <c r="AP505" s="1753"/>
      <c r="AQ505" s="1333"/>
      <c r="AR505" s="98"/>
      <c r="AS505" s="244"/>
    </row>
    <row r="506" spans="1:45" ht="15" customHeight="1" x14ac:dyDescent="0.25">
      <c r="A506" s="1489"/>
      <c r="B506" s="1709"/>
      <c r="C506" s="1716"/>
      <c r="D506" s="1856"/>
      <c r="E506" s="1716"/>
      <c r="F506" s="1751"/>
      <c r="G506" s="1859"/>
      <c r="H506" s="1865"/>
      <c r="I506" s="1678"/>
      <c r="J506" s="1678"/>
      <c r="K506" s="1678"/>
      <c r="L506" s="1678"/>
      <c r="M506" s="1678"/>
      <c r="N506" s="1678"/>
      <c r="O506" s="1678"/>
      <c r="P506" s="1678"/>
      <c r="Q506" s="1774"/>
      <c r="R506" s="1747"/>
      <c r="S506" s="98"/>
      <c r="T506" s="98"/>
      <c r="U506" s="98"/>
      <c r="V506" s="98"/>
      <c r="W506" s="334" t="str">
        <f t="shared" si="13"/>
        <v/>
      </c>
      <c r="X506" s="98"/>
      <c r="Y506" s="98"/>
      <c r="Z506" s="98"/>
      <c r="AA506" s="334" t="str">
        <f t="shared" si="14"/>
        <v/>
      </c>
      <c r="AB506" s="1678"/>
      <c r="AC506" s="1333"/>
      <c r="AD506" s="160"/>
      <c r="AE506" s="98"/>
      <c r="AF506" s="1862"/>
      <c r="AG506" s="1748"/>
      <c r="AH506" s="1764"/>
      <c r="AI506" s="1749"/>
      <c r="AJ506" s="388"/>
      <c r="AK506" s="1750"/>
      <c r="AL506" s="1751"/>
      <c r="AM506" s="1752"/>
      <c r="AN506" s="1752"/>
      <c r="AO506" s="1752"/>
      <c r="AP506" s="1753"/>
      <c r="AQ506" s="1333"/>
      <c r="AR506" s="98"/>
      <c r="AS506" s="244"/>
    </row>
    <row r="507" spans="1:45" ht="15" customHeight="1" x14ac:dyDescent="0.25">
      <c r="A507" s="1489"/>
      <c r="B507" s="1709"/>
      <c r="C507" s="1716"/>
      <c r="D507" s="1856"/>
      <c r="E507" s="1716"/>
      <c r="F507" s="1751"/>
      <c r="G507" s="1859"/>
      <c r="H507" s="1865"/>
      <c r="I507" s="1678"/>
      <c r="J507" s="1678"/>
      <c r="K507" s="1678"/>
      <c r="L507" s="1678"/>
      <c r="M507" s="1678"/>
      <c r="N507" s="1678"/>
      <c r="O507" s="1678"/>
      <c r="P507" s="1678"/>
      <c r="Q507" s="1774"/>
      <c r="R507" s="1747"/>
      <c r="S507" s="98"/>
      <c r="T507" s="98"/>
      <c r="U507" s="98"/>
      <c r="V507" s="98"/>
      <c r="W507" s="334" t="str">
        <f t="shared" si="13"/>
        <v/>
      </c>
      <c r="X507" s="98"/>
      <c r="Y507" s="98"/>
      <c r="Z507" s="98"/>
      <c r="AA507" s="334" t="str">
        <f t="shared" si="14"/>
        <v/>
      </c>
      <c r="AB507" s="1678"/>
      <c r="AC507" s="1333"/>
      <c r="AD507" s="160"/>
      <c r="AE507" s="98"/>
      <c r="AF507" s="1862"/>
      <c r="AG507" s="1748"/>
      <c r="AH507" s="1764"/>
      <c r="AI507" s="1749"/>
      <c r="AJ507" s="388"/>
      <c r="AK507" s="1750"/>
      <c r="AL507" s="1751"/>
      <c r="AM507" s="1752"/>
      <c r="AN507" s="1752"/>
      <c r="AO507" s="1752"/>
      <c r="AP507" s="1753"/>
      <c r="AQ507" s="1333"/>
      <c r="AR507" s="98"/>
      <c r="AS507" s="244"/>
    </row>
    <row r="508" spans="1:45" ht="15" customHeight="1" x14ac:dyDescent="0.25">
      <c r="A508" s="1489"/>
      <c r="B508" s="1709"/>
      <c r="C508" s="1716"/>
      <c r="D508" s="1856"/>
      <c r="E508" s="1716"/>
      <c r="F508" s="1751"/>
      <c r="G508" s="1859"/>
      <c r="H508" s="1865"/>
      <c r="I508" s="1678"/>
      <c r="J508" s="1678"/>
      <c r="K508" s="1678"/>
      <c r="L508" s="1678"/>
      <c r="M508" s="1678"/>
      <c r="N508" s="1678"/>
      <c r="O508" s="1678"/>
      <c r="P508" s="1678"/>
      <c r="Q508" s="1774"/>
      <c r="R508" s="1747"/>
      <c r="S508" s="98"/>
      <c r="T508" s="98"/>
      <c r="U508" s="98"/>
      <c r="V508" s="98"/>
      <c r="W508" s="334" t="str">
        <f t="shared" si="13"/>
        <v/>
      </c>
      <c r="X508" s="98"/>
      <c r="Y508" s="98"/>
      <c r="Z508" s="98"/>
      <c r="AA508" s="334" t="str">
        <f t="shared" si="14"/>
        <v/>
      </c>
      <c r="AB508" s="1678"/>
      <c r="AC508" s="1333"/>
      <c r="AD508" s="160"/>
      <c r="AE508" s="98"/>
      <c r="AF508" s="1862"/>
      <c r="AG508" s="1748"/>
      <c r="AH508" s="1764"/>
      <c r="AI508" s="1749"/>
      <c r="AJ508" s="388"/>
      <c r="AK508" s="1750"/>
      <c r="AL508" s="1751"/>
      <c r="AM508" s="1752"/>
      <c r="AN508" s="1752"/>
      <c r="AO508" s="1752"/>
      <c r="AP508" s="1753"/>
      <c r="AQ508" s="1333"/>
      <c r="AR508" s="98"/>
      <c r="AS508" s="244"/>
    </row>
    <row r="509" spans="1:45" ht="15" customHeight="1" x14ac:dyDescent="0.25">
      <c r="A509" s="1489"/>
      <c r="B509" s="1709"/>
      <c r="C509" s="1716"/>
      <c r="D509" s="1856"/>
      <c r="E509" s="1716"/>
      <c r="F509" s="1751"/>
      <c r="G509" s="1859"/>
      <c r="H509" s="1865"/>
      <c r="I509" s="1678"/>
      <c r="J509" s="1678"/>
      <c r="K509" s="1678"/>
      <c r="L509" s="1678"/>
      <c r="M509" s="1678"/>
      <c r="N509" s="1678"/>
      <c r="O509" s="1678"/>
      <c r="P509" s="1678"/>
      <c r="Q509" s="1774"/>
      <c r="R509" s="1747"/>
      <c r="S509" s="98"/>
      <c r="T509" s="98"/>
      <c r="U509" s="98"/>
      <c r="V509" s="98"/>
      <c r="W509" s="334" t="str">
        <f t="shared" si="13"/>
        <v/>
      </c>
      <c r="X509" s="98"/>
      <c r="Y509" s="98"/>
      <c r="Z509" s="98"/>
      <c r="AA509" s="334" t="str">
        <f t="shared" si="14"/>
        <v/>
      </c>
      <c r="AB509" s="1678"/>
      <c r="AC509" s="1333"/>
      <c r="AD509" s="160"/>
      <c r="AE509" s="98"/>
      <c r="AF509" s="1862"/>
      <c r="AG509" s="1748"/>
      <c r="AH509" s="1764"/>
      <c r="AI509" s="1749"/>
      <c r="AJ509" s="388"/>
      <c r="AK509" s="1750"/>
      <c r="AL509" s="1751"/>
      <c r="AM509" s="1752"/>
      <c r="AN509" s="1752"/>
      <c r="AO509" s="1752"/>
      <c r="AP509" s="1753"/>
      <c r="AQ509" s="1333"/>
      <c r="AR509" s="98"/>
      <c r="AS509" s="244"/>
    </row>
    <row r="510" spans="1:45" ht="15" customHeight="1" x14ac:dyDescent="0.25">
      <c r="A510" s="1489"/>
      <c r="B510" s="1709"/>
      <c r="C510" s="1716"/>
      <c r="D510" s="1856"/>
      <c r="E510" s="1716"/>
      <c r="F510" s="1751"/>
      <c r="G510" s="1859"/>
      <c r="H510" s="1865"/>
      <c r="I510" s="1678"/>
      <c r="J510" s="1678"/>
      <c r="K510" s="1678"/>
      <c r="L510" s="1678"/>
      <c r="M510" s="1678"/>
      <c r="N510" s="1678"/>
      <c r="O510" s="1678"/>
      <c r="P510" s="1678"/>
      <c r="Q510" s="1774"/>
      <c r="R510" s="1747"/>
      <c r="S510" s="98"/>
      <c r="T510" s="98"/>
      <c r="U510" s="98"/>
      <c r="V510" s="98"/>
      <c r="W510" s="334" t="str">
        <f t="shared" si="13"/>
        <v/>
      </c>
      <c r="X510" s="98"/>
      <c r="Y510" s="98"/>
      <c r="Z510" s="98"/>
      <c r="AA510" s="334" t="str">
        <f t="shared" si="14"/>
        <v/>
      </c>
      <c r="AB510" s="1678"/>
      <c r="AC510" s="1333"/>
      <c r="AD510" s="160"/>
      <c r="AE510" s="98"/>
      <c r="AF510" s="1862"/>
      <c r="AG510" s="1748"/>
      <c r="AH510" s="1764"/>
      <c r="AI510" s="1749"/>
      <c r="AJ510" s="388"/>
      <c r="AK510" s="1750"/>
      <c r="AL510" s="1751"/>
      <c r="AM510" s="1752"/>
      <c r="AN510" s="1752"/>
      <c r="AO510" s="1752"/>
      <c r="AP510" s="1753"/>
      <c r="AQ510" s="1333"/>
      <c r="AR510" s="98"/>
      <c r="AS510" s="244"/>
    </row>
    <row r="511" spans="1:45" ht="15" customHeight="1" x14ac:dyDescent="0.25">
      <c r="A511" s="1489"/>
      <c r="B511" s="1709"/>
      <c r="C511" s="1716"/>
      <c r="D511" s="1856"/>
      <c r="E511" s="1716"/>
      <c r="F511" s="1751"/>
      <c r="G511" s="1859"/>
      <c r="H511" s="1865"/>
      <c r="I511" s="1678"/>
      <c r="J511" s="1678"/>
      <c r="K511" s="1678"/>
      <c r="L511" s="1678"/>
      <c r="M511" s="1678"/>
      <c r="N511" s="1678"/>
      <c r="O511" s="1678"/>
      <c r="P511" s="1678"/>
      <c r="Q511" s="1774"/>
      <c r="R511" s="1747"/>
      <c r="S511" s="98"/>
      <c r="T511" s="98"/>
      <c r="U511" s="98"/>
      <c r="V511" s="98"/>
      <c r="W511" s="334" t="str">
        <f t="shared" si="13"/>
        <v/>
      </c>
      <c r="X511" s="98"/>
      <c r="Y511" s="98"/>
      <c r="Z511" s="98"/>
      <c r="AA511" s="334" t="str">
        <f t="shared" si="14"/>
        <v/>
      </c>
      <c r="AB511" s="1678"/>
      <c r="AC511" s="1333"/>
      <c r="AD511" s="160"/>
      <c r="AE511" s="98"/>
      <c r="AF511" s="1862"/>
      <c r="AG511" s="1748"/>
      <c r="AH511" s="1764"/>
      <c r="AI511" s="1749"/>
      <c r="AJ511" s="388"/>
      <c r="AK511" s="1750"/>
      <c r="AL511" s="1751"/>
      <c r="AM511" s="1752"/>
      <c r="AN511" s="1752"/>
      <c r="AO511" s="1752"/>
      <c r="AP511" s="1753"/>
      <c r="AQ511" s="1333"/>
      <c r="AR511" s="98"/>
      <c r="AS511" s="244"/>
    </row>
    <row r="512" spans="1:45" ht="15" customHeight="1" x14ac:dyDescent="0.25">
      <c r="A512" s="1489"/>
      <c r="B512" s="1709"/>
      <c r="C512" s="1716"/>
      <c r="D512" s="1856"/>
      <c r="E512" s="1716"/>
      <c r="F512" s="1751"/>
      <c r="G512" s="1859"/>
      <c r="H512" s="1865"/>
      <c r="I512" s="1678"/>
      <c r="J512" s="1678"/>
      <c r="K512" s="1678"/>
      <c r="L512" s="1678"/>
      <c r="M512" s="1678"/>
      <c r="N512" s="1678"/>
      <c r="O512" s="1678"/>
      <c r="P512" s="1678"/>
      <c r="Q512" s="1774"/>
      <c r="R512" s="1747"/>
      <c r="S512" s="98"/>
      <c r="T512" s="98"/>
      <c r="U512" s="98"/>
      <c r="V512" s="98"/>
      <c r="W512" s="334" t="str">
        <f t="shared" si="13"/>
        <v/>
      </c>
      <c r="X512" s="98"/>
      <c r="Y512" s="98"/>
      <c r="Z512" s="98"/>
      <c r="AA512" s="334" t="str">
        <f t="shared" si="14"/>
        <v/>
      </c>
      <c r="AB512" s="1678"/>
      <c r="AC512" s="1333"/>
      <c r="AD512" s="160"/>
      <c r="AE512" s="98"/>
      <c r="AF512" s="1862"/>
      <c r="AG512" s="1748"/>
      <c r="AH512" s="1764"/>
      <c r="AI512" s="1749"/>
      <c r="AJ512" s="388"/>
      <c r="AK512" s="1750"/>
      <c r="AL512" s="1751"/>
      <c r="AM512" s="1752"/>
      <c r="AN512" s="1752"/>
      <c r="AO512" s="1752"/>
      <c r="AP512" s="1753"/>
      <c r="AQ512" s="1333"/>
      <c r="AR512" s="98"/>
      <c r="AS512" s="244"/>
    </row>
    <row r="513" spans="1:45" ht="15" customHeight="1" x14ac:dyDescent="0.25">
      <c r="A513" s="1489"/>
      <c r="B513" s="1709"/>
      <c r="C513" s="1716"/>
      <c r="D513" s="1856"/>
      <c r="E513" s="1716"/>
      <c r="F513" s="1751"/>
      <c r="G513" s="1859"/>
      <c r="H513" s="1865"/>
      <c r="I513" s="1678"/>
      <c r="J513" s="1678"/>
      <c r="K513" s="1678"/>
      <c r="L513" s="1678"/>
      <c r="M513" s="1678"/>
      <c r="N513" s="1678"/>
      <c r="O513" s="1678"/>
      <c r="P513" s="1678"/>
      <c r="Q513" s="1774"/>
      <c r="R513" s="1747"/>
      <c r="S513" s="98"/>
      <c r="T513" s="98"/>
      <c r="U513" s="98"/>
      <c r="V513" s="98"/>
      <c r="W513" s="334" t="str">
        <f t="shared" si="13"/>
        <v/>
      </c>
      <c r="X513" s="98"/>
      <c r="Y513" s="98"/>
      <c r="Z513" s="98"/>
      <c r="AA513" s="334" t="str">
        <f t="shared" si="14"/>
        <v/>
      </c>
      <c r="AB513" s="1678"/>
      <c r="AC513" s="1333"/>
      <c r="AD513" s="160"/>
      <c r="AE513" s="98"/>
      <c r="AF513" s="1862"/>
      <c r="AG513" s="1748"/>
      <c r="AH513" s="1764"/>
      <c r="AI513" s="1749"/>
      <c r="AJ513" s="388"/>
      <c r="AK513" s="1750"/>
      <c r="AL513" s="1751"/>
      <c r="AM513" s="1752"/>
      <c r="AN513" s="1752"/>
      <c r="AO513" s="1752"/>
      <c r="AP513" s="1753"/>
      <c r="AQ513" s="1333"/>
      <c r="AR513" s="98"/>
      <c r="AS513" s="244"/>
    </row>
    <row r="514" spans="1:45" ht="15" customHeight="1" x14ac:dyDescent="0.25">
      <c r="A514" s="1489"/>
      <c r="B514" s="1709"/>
      <c r="C514" s="1716"/>
      <c r="D514" s="1856"/>
      <c r="E514" s="1716"/>
      <c r="F514" s="1751"/>
      <c r="G514" s="1859"/>
      <c r="H514" s="1865"/>
      <c r="I514" s="1678"/>
      <c r="J514" s="1678"/>
      <c r="K514" s="1678"/>
      <c r="L514" s="1678"/>
      <c r="M514" s="1678"/>
      <c r="N514" s="1678"/>
      <c r="O514" s="1678"/>
      <c r="P514" s="1678"/>
      <c r="Q514" s="1774"/>
      <c r="R514" s="1747"/>
      <c r="S514" s="98"/>
      <c r="T514" s="98"/>
      <c r="U514" s="98"/>
      <c r="V514" s="98"/>
      <c r="W514" s="334" t="str">
        <f t="shared" si="13"/>
        <v/>
      </c>
      <c r="X514" s="98"/>
      <c r="Y514" s="98"/>
      <c r="Z514" s="98"/>
      <c r="AA514" s="334" t="str">
        <f t="shared" si="14"/>
        <v/>
      </c>
      <c r="AB514" s="1678"/>
      <c r="AC514" s="1333"/>
      <c r="AD514" s="160"/>
      <c r="AE514" s="98"/>
      <c r="AF514" s="1862"/>
      <c r="AG514" s="1748"/>
      <c r="AH514" s="1764"/>
      <c r="AI514" s="1749"/>
      <c r="AJ514" s="388"/>
      <c r="AK514" s="1750"/>
      <c r="AL514" s="1751"/>
      <c r="AM514" s="1752"/>
      <c r="AN514" s="1752"/>
      <c r="AO514" s="1752"/>
      <c r="AP514" s="1753"/>
      <c r="AQ514" s="1333"/>
      <c r="AR514" s="98"/>
      <c r="AS514" s="244"/>
    </row>
    <row r="515" spans="1:45" ht="15" customHeight="1" x14ac:dyDescent="0.25">
      <c r="A515" s="1489"/>
      <c r="B515" s="1709"/>
      <c r="C515" s="1716"/>
      <c r="D515" s="1856"/>
      <c r="E515" s="1716"/>
      <c r="F515" s="1751"/>
      <c r="G515" s="1859"/>
      <c r="H515" s="1865"/>
      <c r="I515" s="1678"/>
      <c r="J515" s="1678"/>
      <c r="K515" s="1678"/>
      <c r="L515" s="1678"/>
      <c r="M515" s="1678"/>
      <c r="N515" s="1678"/>
      <c r="O515" s="1678"/>
      <c r="P515" s="1678"/>
      <c r="Q515" s="1774"/>
      <c r="R515" s="1747"/>
      <c r="S515" s="98"/>
      <c r="T515" s="98"/>
      <c r="U515" s="98"/>
      <c r="V515" s="98"/>
      <c r="W515" s="334" t="str">
        <f t="shared" si="13"/>
        <v/>
      </c>
      <c r="X515" s="98"/>
      <c r="Y515" s="98"/>
      <c r="Z515" s="98"/>
      <c r="AA515" s="334" t="str">
        <f t="shared" si="14"/>
        <v/>
      </c>
      <c r="AB515" s="1678"/>
      <c r="AC515" s="1333"/>
      <c r="AD515" s="160"/>
      <c r="AE515" s="98"/>
      <c r="AF515" s="1862"/>
      <c r="AG515" s="1748"/>
      <c r="AH515" s="1764"/>
      <c r="AI515" s="1749"/>
      <c r="AJ515" s="388"/>
      <c r="AK515" s="1750"/>
      <c r="AL515" s="1751"/>
      <c r="AM515" s="1752"/>
      <c r="AN515" s="1752"/>
      <c r="AO515" s="1752"/>
      <c r="AP515" s="1753"/>
      <c r="AQ515" s="1333"/>
      <c r="AR515" s="98"/>
      <c r="AS515" s="244"/>
    </row>
    <row r="516" spans="1:45" ht="15" customHeight="1" x14ac:dyDescent="0.25">
      <c r="A516" s="1489"/>
      <c r="B516" s="1709"/>
      <c r="C516" s="1716"/>
      <c r="D516" s="1856"/>
      <c r="E516" s="1716"/>
      <c r="F516" s="1751"/>
      <c r="G516" s="1859"/>
      <c r="H516" s="1865"/>
      <c r="I516" s="1678"/>
      <c r="J516" s="1678"/>
      <c r="K516" s="1678"/>
      <c r="L516" s="1678"/>
      <c r="M516" s="1678"/>
      <c r="N516" s="1678"/>
      <c r="O516" s="1678"/>
      <c r="P516" s="1678"/>
      <c r="Q516" s="1774"/>
      <c r="R516" s="1747"/>
      <c r="S516" s="98"/>
      <c r="T516" s="98"/>
      <c r="U516" s="98"/>
      <c r="V516" s="98"/>
      <c r="W516" s="334" t="str">
        <f t="shared" si="13"/>
        <v/>
      </c>
      <c r="X516" s="98"/>
      <c r="Y516" s="98"/>
      <c r="Z516" s="98"/>
      <c r="AA516" s="334" t="str">
        <f t="shared" si="14"/>
        <v/>
      </c>
      <c r="AB516" s="1678"/>
      <c r="AC516" s="1333"/>
      <c r="AD516" s="160"/>
      <c r="AE516" s="98"/>
      <c r="AF516" s="1862"/>
      <c r="AG516" s="1748"/>
      <c r="AH516" s="1764"/>
      <c r="AI516" s="1749"/>
      <c r="AJ516" s="388"/>
      <c r="AK516" s="1750"/>
      <c r="AL516" s="1751"/>
      <c r="AM516" s="1752"/>
      <c r="AN516" s="1752"/>
      <c r="AO516" s="1752"/>
      <c r="AP516" s="1753"/>
      <c r="AQ516" s="1333"/>
      <c r="AR516" s="98"/>
      <c r="AS516" s="244"/>
    </row>
    <row r="517" spans="1:45" ht="15" customHeight="1" x14ac:dyDescent="0.25">
      <c r="A517" s="1489"/>
      <c r="B517" s="1709"/>
      <c r="C517" s="1716"/>
      <c r="D517" s="1856"/>
      <c r="E517" s="1716"/>
      <c r="F517" s="1751"/>
      <c r="G517" s="1859"/>
      <c r="H517" s="1865"/>
      <c r="I517" s="1678"/>
      <c r="J517" s="1678"/>
      <c r="K517" s="1678"/>
      <c r="L517" s="1678"/>
      <c r="M517" s="1678"/>
      <c r="N517" s="1678"/>
      <c r="O517" s="1678"/>
      <c r="P517" s="1678"/>
      <c r="Q517" s="1774"/>
      <c r="R517" s="1747"/>
      <c r="S517" s="98"/>
      <c r="T517" s="98"/>
      <c r="U517" s="98"/>
      <c r="V517" s="98"/>
      <c r="W517" s="334" t="str">
        <f t="shared" si="13"/>
        <v/>
      </c>
      <c r="X517" s="98"/>
      <c r="Y517" s="98"/>
      <c r="Z517" s="98"/>
      <c r="AA517" s="334" t="str">
        <f t="shared" si="14"/>
        <v/>
      </c>
      <c r="AB517" s="1678"/>
      <c r="AC517" s="1333"/>
      <c r="AD517" s="160"/>
      <c r="AE517" s="98"/>
      <c r="AF517" s="1862"/>
      <c r="AG517" s="1748"/>
      <c r="AH517" s="1764"/>
      <c r="AI517" s="1749"/>
      <c r="AJ517" s="388"/>
      <c r="AK517" s="1750"/>
      <c r="AL517" s="1751"/>
      <c r="AM517" s="1752"/>
      <c r="AN517" s="1752"/>
      <c r="AO517" s="1752"/>
      <c r="AP517" s="1753"/>
      <c r="AQ517" s="1333"/>
      <c r="AR517" s="98"/>
      <c r="AS517" s="244"/>
    </row>
    <row r="518" spans="1:45" ht="15" customHeight="1" x14ac:dyDescent="0.25">
      <c r="A518" s="1489"/>
      <c r="B518" s="1709"/>
      <c r="C518" s="1716"/>
      <c r="D518" s="1856"/>
      <c r="E518" s="1716"/>
      <c r="F518" s="1751"/>
      <c r="G518" s="1859"/>
      <c r="H518" s="1865"/>
      <c r="I518" s="1678"/>
      <c r="J518" s="1678"/>
      <c r="K518" s="1678"/>
      <c r="L518" s="1678"/>
      <c r="M518" s="1678"/>
      <c r="N518" s="1678"/>
      <c r="O518" s="1678"/>
      <c r="P518" s="1678"/>
      <c r="Q518" s="1774"/>
      <c r="R518" s="1747"/>
      <c r="S518" s="98"/>
      <c r="T518" s="98"/>
      <c r="U518" s="98"/>
      <c r="V518" s="98"/>
      <c r="W518" s="334" t="str">
        <f t="shared" si="13"/>
        <v/>
      </c>
      <c r="X518" s="98"/>
      <c r="Y518" s="98"/>
      <c r="Z518" s="98"/>
      <c r="AA518" s="334" t="str">
        <f t="shared" si="14"/>
        <v/>
      </c>
      <c r="AB518" s="1678"/>
      <c r="AC518" s="1333"/>
      <c r="AD518" s="160"/>
      <c r="AE518" s="98"/>
      <c r="AF518" s="1862"/>
      <c r="AG518" s="1748"/>
      <c r="AH518" s="1764"/>
      <c r="AI518" s="1749"/>
      <c r="AJ518" s="388"/>
      <c r="AK518" s="1750"/>
      <c r="AL518" s="1751"/>
      <c r="AM518" s="1752"/>
      <c r="AN518" s="1752"/>
      <c r="AO518" s="1752"/>
      <c r="AP518" s="1753"/>
      <c r="AQ518" s="1333"/>
      <c r="AR518" s="98"/>
      <c r="AS518" s="244"/>
    </row>
    <row r="519" spans="1:45" ht="15" customHeight="1" x14ac:dyDescent="0.25">
      <c r="A519" s="1489"/>
      <c r="B519" s="1709"/>
      <c r="C519" s="1716"/>
      <c r="D519" s="1856"/>
      <c r="E519" s="1716"/>
      <c r="F519" s="1751"/>
      <c r="G519" s="1859"/>
      <c r="H519" s="1865"/>
      <c r="I519" s="1678"/>
      <c r="J519" s="1678"/>
      <c r="K519" s="1678"/>
      <c r="L519" s="1678"/>
      <c r="M519" s="1678"/>
      <c r="N519" s="1678"/>
      <c r="O519" s="1678"/>
      <c r="P519" s="1678"/>
      <c r="Q519" s="1774"/>
      <c r="R519" s="1747"/>
      <c r="S519" s="98"/>
      <c r="T519" s="98"/>
      <c r="U519" s="98"/>
      <c r="V519" s="98"/>
      <c r="W519" s="334" t="str">
        <f t="shared" si="13"/>
        <v/>
      </c>
      <c r="X519" s="98"/>
      <c r="Y519" s="98"/>
      <c r="Z519" s="98"/>
      <c r="AA519" s="334" t="str">
        <f t="shared" si="14"/>
        <v/>
      </c>
      <c r="AB519" s="1678"/>
      <c r="AC519" s="1333"/>
      <c r="AD519" s="160"/>
      <c r="AE519" s="98"/>
      <c r="AF519" s="1862"/>
      <c r="AG519" s="1748"/>
      <c r="AH519" s="1764"/>
      <c r="AI519" s="1749"/>
      <c r="AJ519" s="388"/>
      <c r="AK519" s="1750"/>
      <c r="AL519" s="1751"/>
      <c r="AM519" s="1752"/>
      <c r="AN519" s="1752"/>
      <c r="AO519" s="1752"/>
      <c r="AP519" s="1753"/>
      <c r="AQ519" s="1333"/>
      <c r="AR519" s="98"/>
      <c r="AS519" s="244"/>
    </row>
    <row r="520" spans="1:45" ht="15" customHeight="1" x14ac:dyDescent="0.25">
      <c r="A520" s="1489"/>
      <c r="B520" s="1709"/>
      <c r="C520" s="1716"/>
      <c r="D520" s="1856"/>
      <c r="E520" s="1716"/>
      <c r="F520" s="1751"/>
      <c r="G520" s="1859"/>
      <c r="H520" s="1865"/>
      <c r="I520" s="1678"/>
      <c r="J520" s="1678"/>
      <c r="K520" s="1678"/>
      <c r="L520" s="1678"/>
      <c r="M520" s="1678"/>
      <c r="N520" s="1678"/>
      <c r="O520" s="1678"/>
      <c r="P520" s="1678"/>
      <c r="Q520" s="1774"/>
      <c r="R520" s="1747"/>
      <c r="S520" s="98"/>
      <c r="T520" s="98"/>
      <c r="U520" s="98"/>
      <c r="V520" s="98"/>
      <c r="W520" s="334" t="str">
        <f t="shared" si="13"/>
        <v/>
      </c>
      <c r="X520" s="98"/>
      <c r="Y520" s="98"/>
      <c r="Z520" s="98"/>
      <c r="AA520" s="334" t="str">
        <f t="shared" si="14"/>
        <v/>
      </c>
      <c r="AB520" s="1678"/>
      <c r="AC520" s="1333"/>
      <c r="AD520" s="160"/>
      <c r="AE520" s="98"/>
      <c r="AF520" s="1862"/>
      <c r="AG520" s="1748"/>
      <c r="AH520" s="1764"/>
      <c r="AI520" s="1749"/>
      <c r="AJ520" s="388"/>
      <c r="AK520" s="1750"/>
      <c r="AL520" s="1751"/>
      <c r="AM520" s="1752"/>
      <c r="AN520" s="1752"/>
      <c r="AO520" s="1752"/>
      <c r="AP520" s="1753"/>
      <c r="AQ520" s="1333"/>
      <c r="AR520" s="98"/>
      <c r="AS520" s="244"/>
    </row>
    <row r="521" spans="1:45" ht="15" customHeight="1" x14ac:dyDescent="0.25">
      <c r="A521" s="1489"/>
      <c r="B521" s="1709"/>
      <c r="C521" s="1716"/>
      <c r="D521" s="1856"/>
      <c r="E521" s="1716"/>
      <c r="F521" s="1751"/>
      <c r="G521" s="1859"/>
      <c r="H521" s="1865"/>
      <c r="I521" s="1678"/>
      <c r="J521" s="1678"/>
      <c r="K521" s="1678"/>
      <c r="L521" s="1678"/>
      <c r="M521" s="1678"/>
      <c r="N521" s="1678"/>
      <c r="O521" s="1678"/>
      <c r="P521" s="1678"/>
      <c r="Q521" s="1774"/>
      <c r="R521" s="1747"/>
      <c r="S521" s="98"/>
      <c r="T521" s="98"/>
      <c r="U521" s="98"/>
      <c r="V521" s="98"/>
      <c r="W521" s="334" t="str">
        <f t="shared" si="13"/>
        <v/>
      </c>
      <c r="X521" s="98"/>
      <c r="Y521" s="98"/>
      <c r="Z521" s="98"/>
      <c r="AA521" s="334" t="str">
        <f t="shared" si="14"/>
        <v/>
      </c>
      <c r="AB521" s="1678"/>
      <c r="AC521" s="1333"/>
      <c r="AD521" s="160"/>
      <c r="AE521" s="98"/>
      <c r="AF521" s="1862"/>
      <c r="AG521" s="1748"/>
      <c r="AH521" s="1764"/>
      <c r="AI521" s="1749"/>
      <c r="AJ521" s="388"/>
      <c r="AK521" s="1750"/>
      <c r="AL521" s="1751"/>
      <c r="AM521" s="1752"/>
      <c r="AN521" s="1752"/>
      <c r="AO521" s="1752"/>
      <c r="AP521" s="1753"/>
      <c r="AQ521" s="1333"/>
      <c r="AR521" s="98"/>
      <c r="AS521" s="244"/>
    </row>
    <row r="522" spans="1:45" ht="15" customHeight="1" x14ac:dyDescent="0.25">
      <c r="A522" s="1489"/>
      <c r="B522" s="1709"/>
      <c r="C522" s="1716"/>
      <c r="D522" s="1856"/>
      <c r="E522" s="1716"/>
      <c r="F522" s="1751"/>
      <c r="G522" s="1859"/>
      <c r="H522" s="1865"/>
      <c r="I522" s="1678"/>
      <c r="J522" s="1678"/>
      <c r="K522" s="1678"/>
      <c r="L522" s="1678"/>
      <c r="M522" s="1678"/>
      <c r="N522" s="1678"/>
      <c r="O522" s="1678"/>
      <c r="P522" s="1678"/>
      <c r="Q522" s="1774"/>
      <c r="R522" s="1747"/>
      <c r="S522" s="98"/>
      <c r="T522" s="98"/>
      <c r="U522" s="98"/>
      <c r="V522" s="98"/>
      <c r="W522" s="334" t="str">
        <f t="shared" si="13"/>
        <v/>
      </c>
      <c r="X522" s="98"/>
      <c r="Y522" s="98"/>
      <c r="Z522" s="98"/>
      <c r="AA522" s="334" t="str">
        <f t="shared" si="14"/>
        <v/>
      </c>
      <c r="AB522" s="1678"/>
      <c r="AC522" s="1333"/>
      <c r="AD522" s="160"/>
      <c r="AE522" s="98"/>
      <c r="AF522" s="1862"/>
      <c r="AG522" s="1748"/>
      <c r="AH522" s="1764"/>
      <c r="AI522" s="1749"/>
      <c r="AJ522" s="388"/>
      <c r="AK522" s="1750"/>
      <c r="AL522" s="1751"/>
      <c r="AM522" s="1752"/>
      <c r="AN522" s="1752"/>
      <c r="AO522" s="1752"/>
      <c r="AP522" s="1753"/>
      <c r="AQ522" s="1333"/>
      <c r="AR522" s="98"/>
      <c r="AS522" s="244"/>
    </row>
    <row r="523" spans="1:45" ht="15" customHeight="1" x14ac:dyDescent="0.25">
      <c r="A523" s="1489"/>
      <c r="B523" s="1709"/>
      <c r="C523" s="1716"/>
      <c r="D523" s="1856"/>
      <c r="E523" s="1716"/>
      <c r="F523" s="1751"/>
      <c r="G523" s="1859"/>
      <c r="H523" s="1865"/>
      <c r="I523" s="1678"/>
      <c r="J523" s="1678"/>
      <c r="K523" s="1678"/>
      <c r="L523" s="1678"/>
      <c r="M523" s="1678"/>
      <c r="N523" s="1678"/>
      <c r="O523" s="1678"/>
      <c r="P523" s="1678"/>
      <c r="Q523" s="1774"/>
      <c r="R523" s="1747"/>
      <c r="S523" s="98"/>
      <c r="T523" s="98"/>
      <c r="U523" s="98"/>
      <c r="V523" s="98"/>
      <c r="W523" s="334" t="str">
        <f t="shared" ref="W523:W586" si="15">IF(AND(ISNUMBER(T523), ISNUMBER(U523), ISNUMBER(V523)), SUM(T523, U523, V523), "")</f>
        <v/>
      </c>
      <c r="X523" s="98"/>
      <c r="Y523" s="98"/>
      <c r="Z523" s="98"/>
      <c r="AA523" s="334" t="str">
        <f t="shared" ref="AA523:AA586" si="16">IF(AND(ISNUMBER(X523), ISNUMBER(Y523), ISNUMBER(Z523)), SUM(X523, Y523, Z523), "")</f>
        <v/>
      </c>
      <c r="AB523" s="1678"/>
      <c r="AC523" s="1333"/>
      <c r="AD523" s="160"/>
      <c r="AE523" s="98"/>
      <c r="AF523" s="1862"/>
      <c r="AG523" s="1748"/>
      <c r="AH523" s="1764"/>
      <c r="AI523" s="1749"/>
      <c r="AJ523" s="388"/>
      <c r="AK523" s="1750"/>
      <c r="AL523" s="1751"/>
      <c r="AM523" s="1752"/>
      <c r="AN523" s="1752"/>
      <c r="AO523" s="1752"/>
      <c r="AP523" s="1753"/>
      <c r="AQ523" s="1333"/>
      <c r="AR523" s="98"/>
      <c r="AS523" s="244"/>
    </row>
    <row r="524" spans="1:45" ht="15" customHeight="1" x14ac:dyDescent="0.25">
      <c r="A524" s="1489"/>
      <c r="B524" s="1709"/>
      <c r="C524" s="1716"/>
      <c r="D524" s="1856"/>
      <c r="E524" s="1716"/>
      <c r="F524" s="1751"/>
      <c r="G524" s="1859"/>
      <c r="H524" s="1865"/>
      <c r="I524" s="1678"/>
      <c r="J524" s="1678"/>
      <c r="K524" s="1678"/>
      <c r="L524" s="1678"/>
      <c r="M524" s="1678"/>
      <c r="N524" s="1678"/>
      <c r="O524" s="1678"/>
      <c r="P524" s="1678"/>
      <c r="Q524" s="1774"/>
      <c r="R524" s="1747"/>
      <c r="S524" s="98"/>
      <c r="T524" s="98"/>
      <c r="U524" s="98"/>
      <c r="V524" s="98"/>
      <c r="W524" s="334" t="str">
        <f t="shared" si="15"/>
        <v/>
      </c>
      <c r="X524" s="98"/>
      <c r="Y524" s="98"/>
      <c r="Z524" s="98"/>
      <c r="AA524" s="334" t="str">
        <f t="shared" si="16"/>
        <v/>
      </c>
      <c r="AB524" s="1678"/>
      <c r="AC524" s="1333"/>
      <c r="AD524" s="160"/>
      <c r="AE524" s="98"/>
      <c r="AF524" s="1862"/>
      <c r="AG524" s="1748"/>
      <c r="AH524" s="1764"/>
      <c r="AI524" s="1749"/>
      <c r="AJ524" s="388"/>
      <c r="AK524" s="1750"/>
      <c r="AL524" s="1751"/>
      <c r="AM524" s="1752"/>
      <c r="AN524" s="1752"/>
      <c r="AO524" s="1752"/>
      <c r="AP524" s="1753"/>
      <c r="AQ524" s="1333"/>
      <c r="AR524" s="98"/>
      <c r="AS524" s="244"/>
    </row>
    <row r="525" spans="1:45" ht="15" customHeight="1" x14ac:dyDescent="0.25">
      <c r="A525" s="1489"/>
      <c r="B525" s="1709"/>
      <c r="C525" s="1716"/>
      <c r="D525" s="1856"/>
      <c r="E525" s="1716"/>
      <c r="F525" s="1751"/>
      <c r="G525" s="1859"/>
      <c r="H525" s="1865"/>
      <c r="I525" s="1678"/>
      <c r="J525" s="1678"/>
      <c r="K525" s="1678"/>
      <c r="L525" s="1678"/>
      <c r="M525" s="1678"/>
      <c r="N525" s="1678"/>
      <c r="O525" s="1678"/>
      <c r="P525" s="1678"/>
      <c r="Q525" s="1774"/>
      <c r="R525" s="1747"/>
      <c r="S525" s="98"/>
      <c r="T525" s="98"/>
      <c r="U525" s="98"/>
      <c r="V525" s="98"/>
      <c r="W525" s="334" t="str">
        <f t="shared" si="15"/>
        <v/>
      </c>
      <c r="X525" s="98"/>
      <c r="Y525" s="98"/>
      <c r="Z525" s="98"/>
      <c r="AA525" s="334" t="str">
        <f t="shared" si="16"/>
        <v/>
      </c>
      <c r="AB525" s="1678"/>
      <c r="AC525" s="1333"/>
      <c r="AD525" s="160"/>
      <c r="AE525" s="98"/>
      <c r="AF525" s="1862"/>
      <c r="AG525" s="1748"/>
      <c r="AH525" s="1764"/>
      <c r="AI525" s="1749"/>
      <c r="AJ525" s="388"/>
      <c r="AK525" s="1750"/>
      <c r="AL525" s="1751"/>
      <c r="AM525" s="1752"/>
      <c r="AN525" s="1752"/>
      <c r="AO525" s="1752"/>
      <c r="AP525" s="1753"/>
      <c r="AQ525" s="1333"/>
      <c r="AR525" s="98"/>
      <c r="AS525" s="244"/>
    </row>
    <row r="526" spans="1:45" ht="15" customHeight="1" x14ac:dyDescent="0.25">
      <c r="A526" s="1489"/>
      <c r="B526" s="1709"/>
      <c r="C526" s="1716"/>
      <c r="D526" s="1856"/>
      <c r="E526" s="1716"/>
      <c r="F526" s="1751"/>
      <c r="G526" s="1859"/>
      <c r="H526" s="1865"/>
      <c r="I526" s="1678"/>
      <c r="J526" s="1678"/>
      <c r="K526" s="1678"/>
      <c r="L526" s="1678"/>
      <c r="M526" s="1678"/>
      <c r="N526" s="1678"/>
      <c r="O526" s="1678"/>
      <c r="P526" s="1678"/>
      <c r="Q526" s="1774"/>
      <c r="R526" s="1747"/>
      <c r="S526" s="98"/>
      <c r="T526" s="98"/>
      <c r="U526" s="98"/>
      <c r="V526" s="98"/>
      <c r="W526" s="334" t="str">
        <f t="shared" si="15"/>
        <v/>
      </c>
      <c r="X526" s="98"/>
      <c r="Y526" s="98"/>
      <c r="Z526" s="98"/>
      <c r="AA526" s="334" t="str">
        <f t="shared" si="16"/>
        <v/>
      </c>
      <c r="AB526" s="1678"/>
      <c r="AC526" s="1333"/>
      <c r="AD526" s="160"/>
      <c r="AE526" s="98"/>
      <c r="AF526" s="1862"/>
      <c r="AG526" s="1748"/>
      <c r="AH526" s="1764"/>
      <c r="AI526" s="1749"/>
      <c r="AJ526" s="388"/>
      <c r="AK526" s="1750"/>
      <c r="AL526" s="1751"/>
      <c r="AM526" s="1752"/>
      <c r="AN526" s="1752"/>
      <c r="AO526" s="1752"/>
      <c r="AP526" s="1753"/>
      <c r="AQ526" s="1333"/>
      <c r="AR526" s="98"/>
      <c r="AS526" s="244"/>
    </row>
    <row r="527" spans="1:45" ht="15" customHeight="1" x14ac:dyDescent="0.25">
      <c r="A527" s="1489"/>
      <c r="B527" s="1709"/>
      <c r="C527" s="1716"/>
      <c r="D527" s="1856"/>
      <c r="E527" s="1716"/>
      <c r="F527" s="1751"/>
      <c r="G527" s="1859"/>
      <c r="H527" s="1865"/>
      <c r="I527" s="1678"/>
      <c r="J527" s="1678"/>
      <c r="K527" s="1678"/>
      <c r="L527" s="1678"/>
      <c r="M527" s="1678"/>
      <c r="N527" s="1678"/>
      <c r="O527" s="1678"/>
      <c r="P527" s="1678"/>
      <c r="Q527" s="1774"/>
      <c r="R527" s="1747"/>
      <c r="S527" s="98"/>
      <c r="T527" s="98"/>
      <c r="U527" s="98"/>
      <c r="V527" s="98"/>
      <c r="W527" s="334" t="str">
        <f t="shared" si="15"/>
        <v/>
      </c>
      <c r="X527" s="98"/>
      <c r="Y527" s="98"/>
      <c r="Z527" s="98"/>
      <c r="AA527" s="334" t="str">
        <f t="shared" si="16"/>
        <v/>
      </c>
      <c r="AB527" s="1678"/>
      <c r="AC527" s="1333"/>
      <c r="AD527" s="160"/>
      <c r="AE527" s="98"/>
      <c r="AF527" s="1862"/>
      <c r="AG527" s="1748"/>
      <c r="AH527" s="1764"/>
      <c r="AI527" s="1749"/>
      <c r="AJ527" s="388"/>
      <c r="AK527" s="1750"/>
      <c r="AL527" s="1751"/>
      <c r="AM527" s="1752"/>
      <c r="AN527" s="1752"/>
      <c r="AO527" s="1752"/>
      <c r="AP527" s="1753"/>
      <c r="AQ527" s="1333"/>
      <c r="AR527" s="98"/>
      <c r="AS527" s="244"/>
    </row>
    <row r="528" spans="1:45" ht="15" customHeight="1" x14ac:dyDescent="0.25">
      <c r="A528" s="1489"/>
      <c r="B528" s="1709"/>
      <c r="C528" s="1716"/>
      <c r="D528" s="1856"/>
      <c r="E528" s="1716"/>
      <c r="F528" s="1751"/>
      <c r="G528" s="1859"/>
      <c r="H528" s="1865"/>
      <c r="I528" s="1678"/>
      <c r="J528" s="1678"/>
      <c r="K528" s="1678"/>
      <c r="L528" s="1678"/>
      <c r="M528" s="1678"/>
      <c r="N528" s="1678"/>
      <c r="O528" s="1678"/>
      <c r="P528" s="1678"/>
      <c r="Q528" s="1774"/>
      <c r="R528" s="1747"/>
      <c r="S528" s="98"/>
      <c r="T528" s="98"/>
      <c r="U528" s="98"/>
      <c r="V528" s="98"/>
      <c r="W528" s="334" t="str">
        <f t="shared" si="15"/>
        <v/>
      </c>
      <c r="X528" s="98"/>
      <c r="Y528" s="98"/>
      <c r="Z528" s="98"/>
      <c r="AA528" s="334" t="str">
        <f t="shared" si="16"/>
        <v/>
      </c>
      <c r="AB528" s="1678"/>
      <c r="AC528" s="1333"/>
      <c r="AD528" s="160"/>
      <c r="AE528" s="98"/>
      <c r="AF528" s="1862"/>
      <c r="AG528" s="1748"/>
      <c r="AH528" s="1764"/>
      <c r="AI528" s="1749"/>
      <c r="AJ528" s="388"/>
      <c r="AK528" s="1750"/>
      <c r="AL528" s="1751"/>
      <c r="AM528" s="1752"/>
      <c r="AN528" s="1752"/>
      <c r="AO528" s="1752"/>
      <c r="AP528" s="1753"/>
      <c r="AQ528" s="1333"/>
      <c r="AR528" s="98"/>
      <c r="AS528" s="244"/>
    </row>
    <row r="529" spans="1:45" ht="15" customHeight="1" x14ac:dyDescent="0.25">
      <c r="A529" s="1489"/>
      <c r="B529" s="1709"/>
      <c r="C529" s="1716"/>
      <c r="D529" s="1856"/>
      <c r="E529" s="1716"/>
      <c r="F529" s="1751"/>
      <c r="G529" s="1859"/>
      <c r="H529" s="1865"/>
      <c r="I529" s="1678"/>
      <c r="J529" s="1678"/>
      <c r="K529" s="1678"/>
      <c r="L529" s="1678"/>
      <c r="M529" s="1678"/>
      <c r="N529" s="1678"/>
      <c r="O529" s="1678"/>
      <c r="P529" s="1678"/>
      <c r="Q529" s="1774"/>
      <c r="R529" s="1747"/>
      <c r="S529" s="98"/>
      <c r="T529" s="98"/>
      <c r="U529" s="98"/>
      <c r="V529" s="98"/>
      <c r="W529" s="334" t="str">
        <f t="shared" si="15"/>
        <v/>
      </c>
      <c r="X529" s="98"/>
      <c r="Y529" s="98"/>
      <c r="Z529" s="98"/>
      <c r="AA529" s="334" t="str">
        <f t="shared" si="16"/>
        <v/>
      </c>
      <c r="AB529" s="1678"/>
      <c r="AC529" s="1333"/>
      <c r="AD529" s="160"/>
      <c r="AE529" s="98"/>
      <c r="AF529" s="1862"/>
      <c r="AG529" s="1748"/>
      <c r="AH529" s="1764"/>
      <c r="AI529" s="1749"/>
      <c r="AJ529" s="388"/>
      <c r="AK529" s="1750"/>
      <c r="AL529" s="1751"/>
      <c r="AM529" s="1752"/>
      <c r="AN529" s="1752"/>
      <c r="AO529" s="1752"/>
      <c r="AP529" s="1753"/>
      <c r="AQ529" s="1333"/>
      <c r="AR529" s="98"/>
      <c r="AS529" s="244"/>
    </row>
    <row r="530" spans="1:45" ht="15" customHeight="1" x14ac:dyDescent="0.25">
      <c r="A530" s="1489"/>
      <c r="B530" s="1709"/>
      <c r="C530" s="1716"/>
      <c r="D530" s="1856"/>
      <c r="E530" s="1716"/>
      <c r="F530" s="1751"/>
      <c r="G530" s="1859"/>
      <c r="H530" s="1865"/>
      <c r="I530" s="1678"/>
      <c r="J530" s="1678"/>
      <c r="K530" s="1678"/>
      <c r="L530" s="1678"/>
      <c r="M530" s="1678"/>
      <c r="N530" s="1678"/>
      <c r="O530" s="1678"/>
      <c r="P530" s="1678"/>
      <c r="Q530" s="1774"/>
      <c r="R530" s="1747"/>
      <c r="S530" s="98"/>
      <c r="T530" s="98"/>
      <c r="U530" s="98"/>
      <c r="V530" s="98"/>
      <c r="W530" s="334" t="str">
        <f t="shared" si="15"/>
        <v/>
      </c>
      <c r="X530" s="98"/>
      <c r="Y530" s="98"/>
      <c r="Z530" s="98"/>
      <c r="AA530" s="334" t="str">
        <f t="shared" si="16"/>
        <v/>
      </c>
      <c r="AB530" s="1678"/>
      <c r="AC530" s="1333"/>
      <c r="AD530" s="160"/>
      <c r="AE530" s="98"/>
      <c r="AF530" s="1862"/>
      <c r="AG530" s="1748"/>
      <c r="AH530" s="1764"/>
      <c r="AI530" s="1749"/>
      <c r="AJ530" s="388"/>
      <c r="AK530" s="1750"/>
      <c r="AL530" s="1751"/>
      <c r="AM530" s="1752"/>
      <c r="AN530" s="1752"/>
      <c r="AO530" s="1752"/>
      <c r="AP530" s="1753"/>
      <c r="AQ530" s="1333"/>
      <c r="AR530" s="98"/>
      <c r="AS530" s="244"/>
    </row>
    <row r="531" spans="1:45" ht="15" customHeight="1" x14ac:dyDescent="0.25">
      <c r="A531" s="1489"/>
      <c r="B531" s="1709"/>
      <c r="C531" s="1716"/>
      <c r="D531" s="1856"/>
      <c r="E531" s="1716"/>
      <c r="F531" s="1751"/>
      <c r="G531" s="1859"/>
      <c r="H531" s="1865"/>
      <c r="I531" s="1678"/>
      <c r="J531" s="1678"/>
      <c r="K531" s="1678"/>
      <c r="L531" s="1678"/>
      <c r="M531" s="1678"/>
      <c r="N531" s="1678"/>
      <c r="O531" s="1678"/>
      <c r="P531" s="1678"/>
      <c r="Q531" s="1774"/>
      <c r="R531" s="1747"/>
      <c r="S531" s="98"/>
      <c r="T531" s="98"/>
      <c r="U531" s="98"/>
      <c r="V531" s="98"/>
      <c r="W531" s="334" t="str">
        <f t="shared" si="15"/>
        <v/>
      </c>
      <c r="X531" s="98"/>
      <c r="Y531" s="98"/>
      <c r="Z531" s="98"/>
      <c r="AA531" s="334" t="str">
        <f t="shared" si="16"/>
        <v/>
      </c>
      <c r="AB531" s="1678"/>
      <c r="AC531" s="1333"/>
      <c r="AD531" s="160"/>
      <c r="AE531" s="98"/>
      <c r="AF531" s="1862"/>
      <c r="AG531" s="1748"/>
      <c r="AH531" s="1764"/>
      <c r="AI531" s="1749"/>
      <c r="AJ531" s="388"/>
      <c r="AK531" s="1750"/>
      <c r="AL531" s="1751"/>
      <c r="AM531" s="1752"/>
      <c r="AN531" s="1752"/>
      <c r="AO531" s="1752"/>
      <c r="AP531" s="1753"/>
      <c r="AQ531" s="1333"/>
      <c r="AR531" s="98"/>
      <c r="AS531" s="244"/>
    </row>
    <row r="532" spans="1:45" ht="15" customHeight="1" x14ac:dyDescent="0.25">
      <c r="A532" s="1489"/>
      <c r="B532" s="1709"/>
      <c r="C532" s="1716"/>
      <c r="D532" s="1856"/>
      <c r="E532" s="1716"/>
      <c r="F532" s="1751"/>
      <c r="G532" s="1859"/>
      <c r="H532" s="1865"/>
      <c r="I532" s="1678"/>
      <c r="J532" s="1678"/>
      <c r="K532" s="1678"/>
      <c r="L532" s="1678"/>
      <c r="M532" s="1678"/>
      <c r="N532" s="1678"/>
      <c r="O532" s="1678"/>
      <c r="P532" s="1678"/>
      <c r="Q532" s="1774"/>
      <c r="R532" s="1747"/>
      <c r="S532" s="98"/>
      <c r="T532" s="98"/>
      <c r="U532" s="98"/>
      <c r="V532" s="98"/>
      <c r="W532" s="334" t="str">
        <f t="shared" si="15"/>
        <v/>
      </c>
      <c r="X532" s="98"/>
      <c r="Y532" s="98"/>
      <c r="Z532" s="98"/>
      <c r="AA532" s="334" t="str">
        <f t="shared" si="16"/>
        <v/>
      </c>
      <c r="AB532" s="1678"/>
      <c r="AC532" s="1333"/>
      <c r="AD532" s="160"/>
      <c r="AE532" s="98"/>
      <c r="AF532" s="1862"/>
      <c r="AG532" s="1748"/>
      <c r="AH532" s="1764"/>
      <c r="AI532" s="1749"/>
      <c r="AJ532" s="388"/>
      <c r="AK532" s="1750"/>
      <c r="AL532" s="1751"/>
      <c r="AM532" s="1752"/>
      <c r="AN532" s="1752"/>
      <c r="AO532" s="1752"/>
      <c r="AP532" s="1753"/>
      <c r="AQ532" s="1333"/>
      <c r="AR532" s="98"/>
      <c r="AS532" s="244"/>
    </row>
    <row r="533" spans="1:45" ht="15" customHeight="1" x14ac:dyDescent="0.25">
      <c r="A533" s="1489"/>
      <c r="B533" s="1709"/>
      <c r="C533" s="1716"/>
      <c r="D533" s="1856"/>
      <c r="E533" s="1716"/>
      <c r="F533" s="1751"/>
      <c r="G533" s="1859"/>
      <c r="H533" s="1865"/>
      <c r="I533" s="1678"/>
      <c r="J533" s="1678"/>
      <c r="K533" s="1678"/>
      <c r="L533" s="1678"/>
      <c r="M533" s="1678"/>
      <c r="N533" s="1678"/>
      <c r="O533" s="1678"/>
      <c r="P533" s="1678"/>
      <c r="Q533" s="1774"/>
      <c r="R533" s="1747"/>
      <c r="S533" s="98"/>
      <c r="T533" s="98"/>
      <c r="U533" s="98"/>
      <c r="V533" s="98"/>
      <c r="W533" s="334" t="str">
        <f t="shared" si="15"/>
        <v/>
      </c>
      <c r="X533" s="98"/>
      <c r="Y533" s="98"/>
      <c r="Z533" s="98"/>
      <c r="AA533" s="334" t="str">
        <f t="shared" si="16"/>
        <v/>
      </c>
      <c r="AB533" s="1678"/>
      <c r="AC533" s="1333"/>
      <c r="AD533" s="160"/>
      <c r="AE533" s="98"/>
      <c r="AF533" s="1862"/>
      <c r="AG533" s="1748"/>
      <c r="AH533" s="1764"/>
      <c r="AI533" s="1749"/>
      <c r="AJ533" s="388"/>
      <c r="AK533" s="1750"/>
      <c r="AL533" s="1751"/>
      <c r="AM533" s="1752"/>
      <c r="AN533" s="1752"/>
      <c r="AO533" s="1752"/>
      <c r="AP533" s="1753"/>
      <c r="AQ533" s="1333"/>
      <c r="AR533" s="98"/>
      <c r="AS533" s="244"/>
    </row>
    <row r="534" spans="1:45" ht="15" customHeight="1" x14ac:dyDescent="0.25">
      <c r="A534" s="1489"/>
      <c r="B534" s="1709"/>
      <c r="C534" s="1716"/>
      <c r="D534" s="1856"/>
      <c r="E534" s="1716"/>
      <c r="F534" s="1751"/>
      <c r="G534" s="1859"/>
      <c r="H534" s="1865"/>
      <c r="I534" s="1678"/>
      <c r="J534" s="1678"/>
      <c r="K534" s="1678"/>
      <c r="L534" s="1678"/>
      <c r="M534" s="1678"/>
      <c r="N534" s="1678"/>
      <c r="O534" s="1678"/>
      <c r="P534" s="1678"/>
      <c r="Q534" s="1774"/>
      <c r="R534" s="1747"/>
      <c r="S534" s="98"/>
      <c r="T534" s="98"/>
      <c r="U534" s="98"/>
      <c r="V534" s="98"/>
      <c r="W534" s="334" t="str">
        <f t="shared" si="15"/>
        <v/>
      </c>
      <c r="X534" s="98"/>
      <c r="Y534" s="98"/>
      <c r="Z534" s="98"/>
      <c r="AA534" s="334" t="str">
        <f t="shared" si="16"/>
        <v/>
      </c>
      <c r="AB534" s="1678"/>
      <c r="AC534" s="1333"/>
      <c r="AD534" s="160"/>
      <c r="AE534" s="98"/>
      <c r="AF534" s="1862"/>
      <c r="AG534" s="1748"/>
      <c r="AH534" s="1764"/>
      <c r="AI534" s="1749"/>
      <c r="AJ534" s="388"/>
      <c r="AK534" s="1750"/>
      <c r="AL534" s="1751"/>
      <c r="AM534" s="1752"/>
      <c r="AN534" s="1752"/>
      <c r="AO534" s="1752"/>
      <c r="AP534" s="1753"/>
      <c r="AQ534" s="1333"/>
      <c r="AR534" s="98"/>
      <c r="AS534" s="244"/>
    </row>
    <row r="535" spans="1:45" ht="15" customHeight="1" x14ac:dyDescent="0.25">
      <c r="A535" s="1489"/>
      <c r="B535" s="1709"/>
      <c r="C535" s="1716"/>
      <c r="D535" s="1856"/>
      <c r="E535" s="1716"/>
      <c r="F535" s="1751"/>
      <c r="G535" s="1859"/>
      <c r="H535" s="1865"/>
      <c r="I535" s="1678"/>
      <c r="J535" s="1678"/>
      <c r="K535" s="1678"/>
      <c r="L535" s="1678"/>
      <c r="M535" s="1678"/>
      <c r="N535" s="1678"/>
      <c r="O535" s="1678"/>
      <c r="P535" s="1678"/>
      <c r="Q535" s="1774"/>
      <c r="R535" s="1747"/>
      <c r="S535" s="98"/>
      <c r="T535" s="98"/>
      <c r="U535" s="98"/>
      <c r="V535" s="98"/>
      <c r="W535" s="334" t="str">
        <f t="shared" si="15"/>
        <v/>
      </c>
      <c r="X535" s="98"/>
      <c r="Y535" s="98"/>
      <c r="Z535" s="98"/>
      <c r="AA535" s="334" t="str">
        <f t="shared" si="16"/>
        <v/>
      </c>
      <c r="AB535" s="1678"/>
      <c r="AC535" s="1333"/>
      <c r="AD535" s="160"/>
      <c r="AE535" s="98"/>
      <c r="AF535" s="1862"/>
      <c r="AG535" s="1748"/>
      <c r="AH535" s="1764"/>
      <c r="AI535" s="1749"/>
      <c r="AJ535" s="388"/>
      <c r="AK535" s="1750"/>
      <c r="AL535" s="1751"/>
      <c r="AM535" s="1752"/>
      <c r="AN535" s="1752"/>
      <c r="AO535" s="1752"/>
      <c r="AP535" s="1753"/>
      <c r="AQ535" s="1333"/>
      <c r="AR535" s="98"/>
      <c r="AS535" s="244"/>
    </row>
    <row r="536" spans="1:45" ht="15" customHeight="1" x14ac:dyDescent="0.25">
      <c r="A536" s="1489"/>
      <c r="B536" s="1709"/>
      <c r="C536" s="1716"/>
      <c r="D536" s="1856"/>
      <c r="E536" s="1716"/>
      <c r="F536" s="1751"/>
      <c r="G536" s="1859"/>
      <c r="H536" s="1865"/>
      <c r="I536" s="1678"/>
      <c r="J536" s="1678"/>
      <c r="K536" s="1678"/>
      <c r="L536" s="1678"/>
      <c r="M536" s="1678"/>
      <c r="N536" s="1678"/>
      <c r="O536" s="1678"/>
      <c r="P536" s="1678"/>
      <c r="Q536" s="1774"/>
      <c r="R536" s="1747"/>
      <c r="S536" s="98"/>
      <c r="T536" s="98"/>
      <c r="U536" s="98"/>
      <c r="V536" s="98"/>
      <c r="W536" s="334" t="str">
        <f t="shared" si="15"/>
        <v/>
      </c>
      <c r="X536" s="98"/>
      <c r="Y536" s="98"/>
      <c r="Z536" s="98"/>
      <c r="AA536" s="334" t="str">
        <f t="shared" si="16"/>
        <v/>
      </c>
      <c r="AB536" s="1678"/>
      <c r="AC536" s="1333"/>
      <c r="AD536" s="160"/>
      <c r="AE536" s="98"/>
      <c r="AF536" s="1862"/>
      <c r="AG536" s="1748"/>
      <c r="AH536" s="1764"/>
      <c r="AI536" s="1749"/>
      <c r="AJ536" s="388"/>
      <c r="AK536" s="1750"/>
      <c r="AL536" s="1751"/>
      <c r="AM536" s="1752"/>
      <c r="AN536" s="1752"/>
      <c r="AO536" s="1752"/>
      <c r="AP536" s="1753"/>
      <c r="AQ536" s="1333"/>
      <c r="AR536" s="98"/>
      <c r="AS536" s="244"/>
    </row>
    <row r="537" spans="1:45" ht="15" customHeight="1" x14ac:dyDescent="0.25">
      <c r="A537" s="1489"/>
      <c r="B537" s="1709"/>
      <c r="C537" s="1716"/>
      <c r="D537" s="1856"/>
      <c r="E537" s="1716"/>
      <c r="F537" s="1751"/>
      <c r="G537" s="1859"/>
      <c r="H537" s="1865"/>
      <c r="I537" s="1678"/>
      <c r="J537" s="1678"/>
      <c r="K537" s="1678"/>
      <c r="L537" s="1678"/>
      <c r="M537" s="1678"/>
      <c r="N537" s="1678"/>
      <c r="O537" s="1678"/>
      <c r="P537" s="1678"/>
      <c r="Q537" s="1774"/>
      <c r="R537" s="1747"/>
      <c r="S537" s="98"/>
      <c r="T537" s="98"/>
      <c r="U537" s="98"/>
      <c r="V537" s="98"/>
      <c r="W537" s="334" t="str">
        <f t="shared" si="15"/>
        <v/>
      </c>
      <c r="X537" s="98"/>
      <c r="Y537" s="98"/>
      <c r="Z537" s="98"/>
      <c r="AA537" s="334" t="str">
        <f t="shared" si="16"/>
        <v/>
      </c>
      <c r="AB537" s="1678"/>
      <c r="AC537" s="1333"/>
      <c r="AD537" s="160"/>
      <c r="AE537" s="98"/>
      <c r="AF537" s="1862"/>
      <c r="AG537" s="1748"/>
      <c r="AH537" s="1764"/>
      <c r="AI537" s="1749"/>
      <c r="AJ537" s="388"/>
      <c r="AK537" s="1750"/>
      <c r="AL537" s="1751"/>
      <c r="AM537" s="1752"/>
      <c r="AN537" s="1752"/>
      <c r="AO537" s="1752"/>
      <c r="AP537" s="1753"/>
      <c r="AQ537" s="1333"/>
      <c r="AR537" s="98"/>
      <c r="AS537" s="244"/>
    </row>
    <row r="538" spans="1:45" ht="15" customHeight="1" x14ac:dyDescent="0.25">
      <c r="A538" s="1489"/>
      <c r="B538" s="1709"/>
      <c r="C538" s="1716"/>
      <c r="D538" s="1856"/>
      <c r="E538" s="1716"/>
      <c r="F538" s="1751"/>
      <c r="G538" s="1859"/>
      <c r="H538" s="1865"/>
      <c r="I538" s="1678"/>
      <c r="J538" s="1678"/>
      <c r="K538" s="1678"/>
      <c r="L538" s="1678"/>
      <c r="M538" s="1678"/>
      <c r="N538" s="1678"/>
      <c r="O538" s="1678"/>
      <c r="P538" s="1678"/>
      <c r="Q538" s="1774"/>
      <c r="R538" s="1747"/>
      <c r="S538" s="98"/>
      <c r="T538" s="98"/>
      <c r="U538" s="98"/>
      <c r="V538" s="98"/>
      <c r="W538" s="334" t="str">
        <f t="shared" si="15"/>
        <v/>
      </c>
      <c r="X538" s="98"/>
      <c r="Y538" s="98"/>
      <c r="Z538" s="98"/>
      <c r="AA538" s="334" t="str">
        <f t="shared" si="16"/>
        <v/>
      </c>
      <c r="AB538" s="1678"/>
      <c r="AC538" s="1333"/>
      <c r="AD538" s="160"/>
      <c r="AE538" s="98"/>
      <c r="AF538" s="1862"/>
      <c r="AG538" s="1748"/>
      <c r="AH538" s="1764"/>
      <c r="AI538" s="1749"/>
      <c r="AJ538" s="388"/>
      <c r="AK538" s="1750"/>
      <c r="AL538" s="1751"/>
      <c r="AM538" s="1752"/>
      <c r="AN538" s="1752"/>
      <c r="AO538" s="1752"/>
      <c r="AP538" s="1753"/>
      <c r="AQ538" s="1333"/>
      <c r="AR538" s="98"/>
      <c r="AS538" s="244"/>
    </row>
    <row r="539" spans="1:45" ht="15" customHeight="1" x14ac:dyDescent="0.25">
      <c r="A539" s="1489"/>
      <c r="B539" s="1709"/>
      <c r="C539" s="1716"/>
      <c r="D539" s="1856"/>
      <c r="E539" s="1716"/>
      <c r="F539" s="1751"/>
      <c r="G539" s="1859"/>
      <c r="H539" s="1865"/>
      <c r="I539" s="1678"/>
      <c r="J539" s="1678"/>
      <c r="K539" s="1678"/>
      <c r="L539" s="1678"/>
      <c r="M539" s="1678"/>
      <c r="N539" s="1678"/>
      <c r="O539" s="1678"/>
      <c r="P539" s="1678"/>
      <c r="Q539" s="1774"/>
      <c r="R539" s="1747"/>
      <c r="S539" s="98"/>
      <c r="T539" s="98"/>
      <c r="U539" s="98"/>
      <c r="V539" s="98"/>
      <c r="W539" s="334" t="str">
        <f t="shared" si="15"/>
        <v/>
      </c>
      <c r="X539" s="98"/>
      <c r="Y539" s="98"/>
      <c r="Z539" s="98"/>
      <c r="AA539" s="334" t="str">
        <f t="shared" si="16"/>
        <v/>
      </c>
      <c r="AB539" s="1678"/>
      <c r="AC539" s="1333"/>
      <c r="AD539" s="160"/>
      <c r="AE539" s="98"/>
      <c r="AF539" s="1862"/>
      <c r="AG539" s="1748"/>
      <c r="AH539" s="1764"/>
      <c r="AI539" s="1749"/>
      <c r="AJ539" s="388"/>
      <c r="AK539" s="1750"/>
      <c r="AL539" s="1751"/>
      <c r="AM539" s="1752"/>
      <c r="AN539" s="1752"/>
      <c r="AO539" s="1752"/>
      <c r="AP539" s="1753"/>
      <c r="AQ539" s="1333"/>
      <c r="AR539" s="98"/>
      <c r="AS539" s="244"/>
    </row>
    <row r="540" spans="1:45" ht="15" customHeight="1" x14ac:dyDescent="0.25">
      <c r="A540" s="1489"/>
      <c r="B540" s="1709"/>
      <c r="C540" s="1716"/>
      <c r="D540" s="1856"/>
      <c r="E540" s="1716"/>
      <c r="F540" s="1751"/>
      <c r="G540" s="1859"/>
      <c r="H540" s="1865"/>
      <c r="I540" s="1678"/>
      <c r="J540" s="1678"/>
      <c r="K540" s="1678"/>
      <c r="L540" s="1678"/>
      <c r="M540" s="1678"/>
      <c r="N540" s="1678"/>
      <c r="O540" s="1678"/>
      <c r="P540" s="1678"/>
      <c r="Q540" s="1774"/>
      <c r="R540" s="1747"/>
      <c r="S540" s="98"/>
      <c r="T540" s="98"/>
      <c r="U540" s="98"/>
      <c r="V540" s="98"/>
      <c r="W540" s="334" t="str">
        <f t="shared" si="15"/>
        <v/>
      </c>
      <c r="X540" s="98"/>
      <c r="Y540" s="98"/>
      <c r="Z540" s="98"/>
      <c r="AA540" s="334" t="str">
        <f t="shared" si="16"/>
        <v/>
      </c>
      <c r="AB540" s="1678"/>
      <c r="AC540" s="1333"/>
      <c r="AD540" s="160"/>
      <c r="AE540" s="98"/>
      <c r="AF540" s="1862"/>
      <c r="AG540" s="1748"/>
      <c r="AH540" s="1764"/>
      <c r="AI540" s="1749"/>
      <c r="AJ540" s="388"/>
      <c r="AK540" s="1750"/>
      <c r="AL540" s="1751"/>
      <c r="AM540" s="1752"/>
      <c r="AN540" s="1752"/>
      <c r="AO540" s="1752"/>
      <c r="AP540" s="1753"/>
      <c r="AQ540" s="1333"/>
      <c r="AR540" s="98"/>
      <c r="AS540" s="244"/>
    </row>
    <row r="541" spans="1:45" ht="15" customHeight="1" x14ac:dyDescent="0.25">
      <c r="A541" s="1489"/>
      <c r="B541" s="1709"/>
      <c r="C541" s="1716"/>
      <c r="D541" s="1856"/>
      <c r="E541" s="1716"/>
      <c r="F541" s="1751"/>
      <c r="G541" s="1859"/>
      <c r="H541" s="1865"/>
      <c r="I541" s="1678"/>
      <c r="J541" s="1678"/>
      <c r="K541" s="1678"/>
      <c r="L541" s="1678"/>
      <c r="M541" s="1678"/>
      <c r="N541" s="1678"/>
      <c r="O541" s="1678"/>
      <c r="P541" s="1678"/>
      <c r="Q541" s="1774"/>
      <c r="R541" s="1747"/>
      <c r="S541" s="98"/>
      <c r="T541" s="98"/>
      <c r="U541" s="98"/>
      <c r="V541" s="98"/>
      <c r="W541" s="334" t="str">
        <f t="shared" si="15"/>
        <v/>
      </c>
      <c r="X541" s="98"/>
      <c r="Y541" s="98"/>
      <c r="Z541" s="98"/>
      <c r="AA541" s="334" t="str">
        <f t="shared" si="16"/>
        <v/>
      </c>
      <c r="AB541" s="1678"/>
      <c r="AC541" s="1333"/>
      <c r="AD541" s="160"/>
      <c r="AE541" s="98"/>
      <c r="AF541" s="1862"/>
      <c r="AG541" s="1748"/>
      <c r="AH541" s="1764"/>
      <c r="AI541" s="1749"/>
      <c r="AJ541" s="388"/>
      <c r="AK541" s="1750"/>
      <c r="AL541" s="1751"/>
      <c r="AM541" s="1752"/>
      <c r="AN541" s="1752"/>
      <c r="AO541" s="1752"/>
      <c r="AP541" s="1753"/>
      <c r="AQ541" s="1333"/>
      <c r="AR541" s="98"/>
      <c r="AS541" s="244"/>
    </row>
    <row r="542" spans="1:45" ht="15" customHeight="1" x14ac:dyDescent="0.25">
      <c r="A542" s="1489"/>
      <c r="B542" s="1709"/>
      <c r="C542" s="1716"/>
      <c r="D542" s="1856"/>
      <c r="E542" s="1716"/>
      <c r="F542" s="1751"/>
      <c r="G542" s="1859"/>
      <c r="H542" s="1865"/>
      <c r="I542" s="1678"/>
      <c r="J542" s="1678"/>
      <c r="K542" s="1678"/>
      <c r="L542" s="1678"/>
      <c r="M542" s="1678"/>
      <c r="N542" s="1678"/>
      <c r="O542" s="1678"/>
      <c r="P542" s="1678"/>
      <c r="Q542" s="1774"/>
      <c r="R542" s="1747"/>
      <c r="S542" s="98"/>
      <c r="T542" s="98"/>
      <c r="U542" s="98"/>
      <c r="V542" s="98"/>
      <c r="W542" s="334" t="str">
        <f t="shared" si="15"/>
        <v/>
      </c>
      <c r="X542" s="98"/>
      <c r="Y542" s="98"/>
      <c r="Z542" s="98"/>
      <c r="AA542" s="334" t="str">
        <f t="shared" si="16"/>
        <v/>
      </c>
      <c r="AB542" s="1678"/>
      <c r="AC542" s="1333"/>
      <c r="AD542" s="160"/>
      <c r="AE542" s="98"/>
      <c r="AF542" s="1862"/>
      <c r="AG542" s="1748"/>
      <c r="AH542" s="1764"/>
      <c r="AI542" s="1749"/>
      <c r="AJ542" s="388"/>
      <c r="AK542" s="1750"/>
      <c r="AL542" s="1751"/>
      <c r="AM542" s="1752"/>
      <c r="AN542" s="1752"/>
      <c r="AO542" s="1752"/>
      <c r="AP542" s="1753"/>
      <c r="AQ542" s="1333"/>
      <c r="AR542" s="98"/>
      <c r="AS542" s="244"/>
    </row>
    <row r="543" spans="1:45" ht="15" customHeight="1" x14ac:dyDescent="0.25">
      <c r="A543" s="1489"/>
      <c r="B543" s="1709"/>
      <c r="C543" s="1716"/>
      <c r="D543" s="1856"/>
      <c r="E543" s="1716"/>
      <c r="F543" s="1751"/>
      <c r="G543" s="1859"/>
      <c r="H543" s="1865"/>
      <c r="I543" s="1678"/>
      <c r="J543" s="1678"/>
      <c r="K543" s="1678"/>
      <c r="L543" s="1678"/>
      <c r="M543" s="1678"/>
      <c r="N543" s="1678"/>
      <c r="O543" s="1678"/>
      <c r="P543" s="1678"/>
      <c r="Q543" s="1774"/>
      <c r="R543" s="1747"/>
      <c r="S543" s="98"/>
      <c r="T543" s="98"/>
      <c r="U543" s="98"/>
      <c r="V543" s="98"/>
      <c r="W543" s="334" t="str">
        <f t="shared" si="15"/>
        <v/>
      </c>
      <c r="X543" s="98"/>
      <c r="Y543" s="98"/>
      <c r="Z543" s="98"/>
      <c r="AA543" s="334" t="str">
        <f t="shared" si="16"/>
        <v/>
      </c>
      <c r="AB543" s="1678"/>
      <c r="AC543" s="1333"/>
      <c r="AD543" s="160"/>
      <c r="AE543" s="98"/>
      <c r="AF543" s="1862"/>
      <c r="AG543" s="1748"/>
      <c r="AH543" s="1764"/>
      <c r="AI543" s="1749"/>
      <c r="AJ543" s="388"/>
      <c r="AK543" s="1750"/>
      <c r="AL543" s="1751"/>
      <c r="AM543" s="1752"/>
      <c r="AN543" s="1752"/>
      <c r="AO543" s="1752"/>
      <c r="AP543" s="1753"/>
      <c r="AQ543" s="1333"/>
      <c r="AR543" s="98"/>
      <c r="AS543" s="244"/>
    </row>
    <row r="544" spans="1:45" ht="15" customHeight="1" x14ac:dyDescent="0.25">
      <c r="A544" s="1489"/>
      <c r="B544" s="1709"/>
      <c r="C544" s="1716"/>
      <c r="D544" s="1856"/>
      <c r="E544" s="1716"/>
      <c r="F544" s="1751"/>
      <c r="G544" s="1859"/>
      <c r="H544" s="1865"/>
      <c r="I544" s="1678"/>
      <c r="J544" s="1678"/>
      <c r="K544" s="1678"/>
      <c r="L544" s="1678"/>
      <c r="M544" s="1678"/>
      <c r="N544" s="1678"/>
      <c r="O544" s="1678"/>
      <c r="P544" s="1678"/>
      <c r="Q544" s="1774"/>
      <c r="R544" s="1747"/>
      <c r="S544" s="98"/>
      <c r="T544" s="98"/>
      <c r="U544" s="98"/>
      <c r="V544" s="98"/>
      <c r="W544" s="334" t="str">
        <f t="shared" si="15"/>
        <v/>
      </c>
      <c r="X544" s="98"/>
      <c r="Y544" s="98"/>
      <c r="Z544" s="98"/>
      <c r="AA544" s="334" t="str">
        <f t="shared" si="16"/>
        <v/>
      </c>
      <c r="AB544" s="1678"/>
      <c r="AC544" s="1333"/>
      <c r="AD544" s="160"/>
      <c r="AE544" s="98"/>
      <c r="AF544" s="1862"/>
      <c r="AG544" s="1748"/>
      <c r="AH544" s="1764"/>
      <c r="AI544" s="1749"/>
      <c r="AJ544" s="388"/>
      <c r="AK544" s="1750"/>
      <c r="AL544" s="1751"/>
      <c r="AM544" s="1752"/>
      <c r="AN544" s="1752"/>
      <c r="AO544" s="1752"/>
      <c r="AP544" s="1753"/>
      <c r="AQ544" s="1333"/>
      <c r="AR544" s="98"/>
      <c r="AS544" s="244"/>
    </row>
    <row r="545" spans="1:45" ht="15" customHeight="1" x14ac:dyDescent="0.25">
      <c r="A545" s="1489"/>
      <c r="B545" s="1709"/>
      <c r="C545" s="1716"/>
      <c r="D545" s="1856"/>
      <c r="E545" s="1716"/>
      <c r="F545" s="1751"/>
      <c r="G545" s="1859"/>
      <c r="H545" s="1865"/>
      <c r="I545" s="1678"/>
      <c r="J545" s="1678"/>
      <c r="K545" s="1678"/>
      <c r="L545" s="1678"/>
      <c r="M545" s="1678"/>
      <c r="N545" s="1678"/>
      <c r="O545" s="1678"/>
      <c r="P545" s="1678"/>
      <c r="Q545" s="1774"/>
      <c r="R545" s="1747"/>
      <c r="S545" s="98"/>
      <c r="T545" s="98"/>
      <c r="U545" s="98"/>
      <c r="V545" s="98"/>
      <c r="W545" s="334" t="str">
        <f t="shared" si="15"/>
        <v/>
      </c>
      <c r="X545" s="98"/>
      <c r="Y545" s="98"/>
      <c r="Z545" s="98"/>
      <c r="AA545" s="334" t="str">
        <f t="shared" si="16"/>
        <v/>
      </c>
      <c r="AB545" s="1678"/>
      <c r="AC545" s="1333"/>
      <c r="AD545" s="160"/>
      <c r="AE545" s="98"/>
      <c r="AF545" s="1862"/>
      <c r="AG545" s="1748"/>
      <c r="AH545" s="1764"/>
      <c r="AI545" s="1749"/>
      <c r="AJ545" s="388"/>
      <c r="AK545" s="1750"/>
      <c r="AL545" s="1751"/>
      <c r="AM545" s="1752"/>
      <c r="AN545" s="1752"/>
      <c r="AO545" s="1752"/>
      <c r="AP545" s="1753"/>
      <c r="AQ545" s="1333"/>
      <c r="AR545" s="98"/>
      <c r="AS545" s="244"/>
    </row>
    <row r="546" spans="1:45" ht="15" customHeight="1" x14ac:dyDescent="0.25">
      <c r="A546" s="1489"/>
      <c r="B546" s="1709"/>
      <c r="C546" s="1716"/>
      <c r="D546" s="1856"/>
      <c r="E546" s="1716"/>
      <c r="F546" s="1751"/>
      <c r="G546" s="1859"/>
      <c r="H546" s="1865"/>
      <c r="I546" s="1678"/>
      <c r="J546" s="1678"/>
      <c r="K546" s="1678"/>
      <c r="L546" s="1678"/>
      <c r="M546" s="1678"/>
      <c r="N546" s="1678"/>
      <c r="O546" s="1678"/>
      <c r="P546" s="1678"/>
      <c r="Q546" s="1774"/>
      <c r="R546" s="1747"/>
      <c r="S546" s="98"/>
      <c r="T546" s="98"/>
      <c r="U546" s="98"/>
      <c r="V546" s="98"/>
      <c r="W546" s="334" t="str">
        <f t="shared" si="15"/>
        <v/>
      </c>
      <c r="X546" s="98"/>
      <c r="Y546" s="98"/>
      <c r="Z546" s="98"/>
      <c r="AA546" s="334" t="str">
        <f t="shared" si="16"/>
        <v/>
      </c>
      <c r="AB546" s="1678"/>
      <c r="AC546" s="1333"/>
      <c r="AD546" s="160"/>
      <c r="AE546" s="98"/>
      <c r="AF546" s="1862"/>
      <c r="AG546" s="1748"/>
      <c r="AH546" s="1764"/>
      <c r="AI546" s="1749"/>
      <c r="AJ546" s="388"/>
      <c r="AK546" s="1750"/>
      <c r="AL546" s="1751"/>
      <c r="AM546" s="1752"/>
      <c r="AN546" s="1752"/>
      <c r="AO546" s="1752"/>
      <c r="AP546" s="1753"/>
      <c r="AQ546" s="1333"/>
      <c r="AR546" s="98"/>
      <c r="AS546" s="244"/>
    </row>
    <row r="547" spans="1:45" ht="15" customHeight="1" x14ac:dyDescent="0.25">
      <c r="A547" s="1489"/>
      <c r="B547" s="1709"/>
      <c r="C547" s="1716"/>
      <c r="D547" s="1856"/>
      <c r="E547" s="1716"/>
      <c r="F547" s="1751"/>
      <c r="G547" s="1859"/>
      <c r="H547" s="1865"/>
      <c r="I547" s="1678"/>
      <c r="J547" s="1678"/>
      <c r="K547" s="1678"/>
      <c r="L547" s="1678"/>
      <c r="M547" s="1678"/>
      <c r="N547" s="1678"/>
      <c r="O547" s="1678"/>
      <c r="P547" s="1678"/>
      <c r="Q547" s="1774"/>
      <c r="R547" s="1747"/>
      <c r="S547" s="98"/>
      <c r="T547" s="98"/>
      <c r="U547" s="98"/>
      <c r="V547" s="98"/>
      <c r="W547" s="334" t="str">
        <f t="shared" si="15"/>
        <v/>
      </c>
      <c r="X547" s="98"/>
      <c r="Y547" s="98"/>
      <c r="Z547" s="98"/>
      <c r="AA547" s="334" t="str">
        <f t="shared" si="16"/>
        <v/>
      </c>
      <c r="AB547" s="1678"/>
      <c r="AC547" s="1333"/>
      <c r="AD547" s="160"/>
      <c r="AE547" s="98"/>
      <c r="AF547" s="1862"/>
      <c r="AG547" s="1748"/>
      <c r="AH547" s="1764"/>
      <c r="AI547" s="1749"/>
      <c r="AJ547" s="388"/>
      <c r="AK547" s="1750"/>
      <c r="AL547" s="1751"/>
      <c r="AM547" s="1752"/>
      <c r="AN547" s="1752"/>
      <c r="AO547" s="1752"/>
      <c r="AP547" s="1753"/>
      <c r="AQ547" s="1333"/>
      <c r="AR547" s="98"/>
      <c r="AS547" s="244"/>
    </row>
    <row r="548" spans="1:45" ht="15" customHeight="1" x14ac:dyDescent="0.25">
      <c r="A548" s="1489"/>
      <c r="B548" s="1709"/>
      <c r="C548" s="1716"/>
      <c r="D548" s="1856"/>
      <c r="E548" s="1716"/>
      <c r="F548" s="1751"/>
      <c r="G548" s="1859"/>
      <c r="H548" s="1865"/>
      <c r="I548" s="1678"/>
      <c r="J548" s="1678"/>
      <c r="K548" s="1678"/>
      <c r="L548" s="1678"/>
      <c r="M548" s="1678"/>
      <c r="N548" s="1678"/>
      <c r="O548" s="1678"/>
      <c r="P548" s="1678"/>
      <c r="Q548" s="1774"/>
      <c r="R548" s="1747"/>
      <c r="S548" s="98"/>
      <c r="T548" s="98"/>
      <c r="U548" s="98"/>
      <c r="V548" s="98"/>
      <c r="W548" s="334" t="str">
        <f t="shared" si="15"/>
        <v/>
      </c>
      <c r="X548" s="98"/>
      <c r="Y548" s="98"/>
      <c r="Z548" s="98"/>
      <c r="AA548" s="334" t="str">
        <f t="shared" si="16"/>
        <v/>
      </c>
      <c r="AB548" s="1678"/>
      <c r="AC548" s="1333"/>
      <c r="AD548" s="160"/>
      <c r="AE548" s="98"/>
      <c r="AF548" s="1862"/>
      <c r="AG548" s="1748"/>
      <c r="AH548" s="1764"/>
      <c r="AI548" s="1749"/>
      <c r="AJ548" s="388"/>
      <c r="AK548" s="1750"/>
      <c r="AL548" s="1751"/>
      <c r="AM548" s="1752"/>
      <c r="AN548" s="1752"/>
      <c r="AO548" s="1752"/>
      <c r="AP548" s="1753"/>
      <c r="AQ548" s="1333"/>
      <c r="AR548" s="98"/>
      <c r="AS548" s="244"/>
    </row>
    <row r="549" spans="1:45" ht="15" customHeight="1" x14ac:dyDescent="0.25">
      <c r="A549" s="1489"/>
      <c r="B549" s="1709"/>
      <c r="C549" s="1716"/>
      <c r="D549" s="1856"/>
      <c r="E549" s="1716"/>
      <c r="F549" s="1751"/>
      <c r="G549" s="1859"/>
      <c r="H549" s="1865"/>
      <c r="I549" s="1678"/>
      <c r="J549" s="1678"/>
      <c r="K549" s="1678"/>
      <c r="L549" s="1678"/>
      <c r="M549" s="1678"/>
      <c r="N549" s="1678"/>
      <c r="O549" s="1678"/>
      <c r="P549" s="1678"/>
      <c r="Q549" s="1774"/>
      <c r="R549" s="1747"/>
      <c r="S549" s="98"/>
      <c r="T549" s="98"/>
      <c r="U549" s="98"/>
      <c r="V549" s="98"/>
      <c r="W549" s="334" t="str">
        <f t="shared" si="15"/>
        <v/>
      </c>
      <c r="X549" s="98"/>
      <c r="Y549" s="98"/>
      <c r="Z549" s="98"/>
      <c r="AA549" s="334" t="str">
        <f t="shared" si="16"/>
        <v/>
      </c>
      <c r="AB549" s="1678"/>
      <c r="AC549" s="1333"/>
      <c r="AD549" s="160"/>
      <c r="AE549" s="98"/>
      <c r="AF549" s="1862"/>
      <c r="AG549" s="1748"/>
      <c r="AH549" s="1764"/>
      <c r="AI549" s="1749"/>
      <c r="AJ549" s="388"/>
      <c r="AK549" s="1750"/>
      <c r="AL549" s="1751"/>
      <c r="AM549" s="1752"/>
      <c r="AN549" s="1752"/>
      <c r="AO549" s="1752"/>
      <c r="AP549" s="1753"/>
      <c r="AQ549" s="1333"/>
      <c r="AR549" s="98"/>
      <c r="AS549" s="244"/>
    </row>
    <row r="550" spans="1:45" ht="15" customHeight="1" x14ac:dyDescent="0.25">
      <c r="A550" s="1489"/>
      <c r="B550" s="1709"/>
      <c r="C550" s="1716"/>
      <c r="D550" s="1856"/>
      <c r="E550" s="1716"/>
      <c r="F550" s="1751"/>
      <c r="G550" s="1859"/>
      <c r="H550" s="1865"/>
      <c r="I550" s="1678"/>
      <c r="J550" s="1678"/>
      <c r="K550" s="1678"/>
      <c r="L550" s="1678"/>
      <c r="M550" s="1678"/>
      <c r="N550" s="1678"/>
      <c r="O550" s="1678"/>
      <c r="P550" s="1678"/>
      <c r="Q550" s="1774"/>
      <c r="R550" s="1747"/>
      <c r="S550" s="98"/>
      <c r="T550" s="98"/>
      <c r="U550" s="98"/>
      <c r="V550" s="98"/>
      <c r="W550" s="334" t="str">
        <f t="shared" si="15"/>
        <v/>
      </c>
      <c r="X550" s="98"/>
      <c r="Y550" s="98"/>
      <c r="Z550" s="98"/>
      <c r="AA550" s="334" t="str">
        <f t="shared" si="16"/>
        <v/>
      </c>
      <c r="AB550" s="1678"/>
      <c r="AC550" s="1333"/>
      <c r="AD550" s="160"/>
      <c r="AE550" s="98"/>
      <c r="AF550" s="1862"/>
      <c r="AG550" s="1748"/>
      <c r="AH550" s="1764"/>
      <c r="AI550" s="1749"/>
      <c r="AJ550" s="388"/>
      <c r="AK550" s="1750"/>
      <c r="AL550" s="1751"/>
      <c r="AM550" s="1752"/>
      <c r="AN550" s="1752"/>
      <c r="AO550" s="1752"/>
      <c r="AP550" s="1753"/>
      <c r="AQ550" s="1333"/>
      <c r="AR550" s="98"/>
      <c r="AS550" s="244"/>
    </row>
    <row r="551" spans="1:45" ht="15" customHeight="1" x14ac:dyDescent="0.25">
      <c r="A551" s="1489"/>
      <c r="B551" s="1709"/>
      <c r="C551" s="1716"/>
      <c r="D551" s="1856"/>
      <c r="E551" s="1716"/>
      <c r="F551" s="1751"/>
      <c r="G551" s="1859"/>
      <c r="H551" s="1865"/>
      <c r="I551" s="1678"/>
      <c r="J551" s="1678"/>
      <c r="K551" s="1678"/>
      <c r="L551" s="1678"/>
      <c r="M551" s="1678"/>
      <c r="N551" s="1678"/>
      <c r="O551" s="1678"/>
      <c r="P551" s="1678"/>
      <c r="Q551" s="1774"/>
      <c r="R551" s="1747"/>
      <c r="S551" s="98"/>
      <c r="T551" s="98"/>
      <c r="U551" s="98"/>
      <c r="V551" s="98"/>
      <c r="W551" s="334" t="str">
        <f t="shared" si="15"/>
        <v/>
      </c>
      <c r="X551" s="98"/>
      <c r="Y551" s="98"/>
      <c r="Z551" s="98"/>
      <c r="AA551" s="334" t="str">
        <f t="shared" si="16"/>
        <v/>
      </c>
      <c r="AB551" s="1678"/>
      <c r="AC551" s="1333"/>
      <c r="AD551" s="160"/>
      <c r="AE551" s="98"/>
      <c r="AF551" s="1862"/>
      <c r="AG551" s="1748"/>
      <c r="AH551" s="1764"/>
      <c r="AI551" s="1749"/>
      <c r="AJ551" s="388"/>
      <c r="AK551" s="1750"/>
      <c r="AL551" s="1751"/>
      <c r="AM551" s="1752"/>
      <c r="AN551" s="1752"/>
      <c r="AO551" s="1752"/>
      <c r="AP551" s="1753"/>
      <c r="AQ551" s="1333"/>
      <c r="AR551" s="98"/>
      <c r="AS551" s="244"/>
    </row>
    <row r="552" spans="1:45" ht="15" customHeight="1" x14ac:dyDescent="0.25">
      <c r="A552" s="1489"/>
      <c r="B552" s="1709"/>
      <c r="C552" s="1716"/>
      <c r="D552" s="1856"/>
      <c r="E552" s="1716"/>
      <c r="F552" s="1751"/>
      <c r="G552" s="1859"/>
      <c r="H552" s="1865"/>
      <c r="I552" s="1678"/>
      <c r="J552" s="1678"/>
      <c r="K552" s="1678"/>
      <c r="L552" s="1678"/>
      <c r="M552" s="1678"/>
      <c r="N552" s="1678"/>
      <c r="O552" s="1678"/>
      <c r="P552" s="1678"/>
      <c r="Q552" s="1774"/>
      <c r="R552" s="1747"/>
      <c r="S552" s="98"/>
      <c r="T552" s="98"/>
      <c r="U552" s="98"/>
      <c r="V552" s="98"/>
      <c r="W552" s="334" t="str">
        <f t="shared" si="15"/>
        <v/>
      </c>
      <c r="X552" s="98"/>
      <c r="Y552" s="98"/>
      <c r="Z552" s="98"/>
      <c r="AA552" s="334" t="str">
        <f t="shared" si="16"/>
        <v/>
      </c>
      <c r="AB552" s="1678"/>
      <c r="AC552" s="1333"/>
      <c r="AD552" s="160"/>
      <c r="AE552" s="98"/>
      <c r="AF552" s="1862"/>
      <c r="AG552" s="1748"/>
      <c r="AH552" s="1764"/>
      <c r="AI552" s="1749"/>
      <c r="AJ552" s="388"/>
      <c r="AK552" s="1750"/>
      <c r="AL552" s="1751"/>
      <c r="AM552" s="1752"/>
      <c r="AN552" s="1752"/>
      <c r="AO552" s="1752"/>
      <c r="AP552" s="1753"/>
      <c r="AQ552" s="1333"/>
      <c r="AR552" s="98"/>
      <c r="AS552" s="244"/>
    </row>
    <row r="553" spans="1:45" ht="15" customHeight="1" x14ac:dyDescent="0.25">
      <c r="A553" s="1489"/>
      <c r="B553" s="1709"/>
      <c r="C553" s="1716"/>
      <c r="D553" s="1856"/>
      <c r="E553" s="1716"/>
      <c r="F553" s="1751"/>
      <c r="G553" s="1859"/>
      <c r="H553" s="1865"/>
      <c r="I553" s="1678"/>
      <c r="J553" s="1678"/>
      <c r="K553" s="1678"/>
      <c r="L553" s="1678"/>
      <c r="M553" s="1678"/>
      <c r="N553" s="1678"/>
      <c r="O553" s="1678"/>
      <c r="P553" s="1678"/>
      <c r="Q553" s="1774"/>
      <c r="R553" s="1747"/>
      <c r="S553" s="98"/>
      <c r="T553" s="98"/>
      <c r="U553" s="98"/>
      <c r="V553" s="98"/>
      <c r="W553" s="334" t="str">
        <f t="shared" si="15"/>
        <v/>
      </c>
      <c r="X553" s="98"/>
      <c r="Y553" s="98"/>
      <c r="Z553" s="98"/>
      <c r="AA553" s="334" t="str">
        <f t="shared" si="16"/>
        <v/>
      </c>
      <c r="AB553" s="1678"/>
      <c r="AC553" s="1333"/>
      <c r="AD553" s="160"/>
      <c r="AE553" s="98"/>
      <c r="AF553" s="1862"/>
      <c r="AG553" s="1748"/>
      <c r="AH553" s="1764"/>
      <c r="AI553" s="1749"/>
      <c r="AJ553" s="388"/>
      <c r="AK553" s="1750"/>
      <c r="AL553" s="1751"/>
      <c r="AM553" s="1752"/>
      <c r="AN553" s="1752"/>
      <c r="AO553" s="1752"/>
      <c r="AP553" s="1753"/>
      <c r="AQ553" s="1333"/>
      <c r="AR553" s="98"/>
      <c r="AS553" s="244"/>
    </row>
    <row r="554" spans="1:45" ht="15" customHeight="1" x14ac:dyDescent="0.25">
      <c r="A554" s="1489"/>
      <c r="B554" s="1709"/>
      <c r="C554" s="1716"/>
      <c r="D554" s="1856"/>
      <c r="E554" s="1716"/>
      <c r="F554" s="1751"/>
      <c r="G554" s="1859"/>
      <c r="H554" s="1865"/>
      <c r="I554" s="1678"/>
      <c r="J554" s="1678"/>
      <c r="K554" s="1678"/>
      <c r="L554" s="1678"/>
      <c r="M554" s="1678"/>
      <c r="N554" s="1678"/>
      <c r="O554" s="1678"/>
      <c r="P554" s="1678"/>
      <c r="Q554" s="1774"/>
      <c r="R554" s="1747"/>
      <c r="S554" s="98"/>
      <c r="T554" s="98"/>
      <c r="U554" s="98"/>
      <c r="V554" s="98"/>
      <c r="W554" s="334" t="str">
        <f t="shared" si="15"/>
        <v/>
      </c>
      <c r="X554" s="98"/>
      <c r="Y554" s="98"/>
      <c r="Z554" s="98"/>
      <c r="AA554" s="334" t="str">
        <f t="shared" si="16"/>
        <v/>
      </c>
      <c r="AB554" s="1678"/>
      <c r="AC554" s="1333"/>
      <c r="AD554" s="160"/>
      <c r="AE554" s="98"/>
      <c r="AF554" s="1862"/>
      <c r="AG554" s="1748"/>
      <c r="AH554" s="1764"/>
      <c r="AI554" s="1749"/>
      <c r="AJ554" s="388"/>
      <c r="AK554" s="1750"/>
      <c r="AL554" s="1751"/>
      <c r="AM554" s="1752"/>
      <c r="AN554" s="1752"/>
      <c r="AO554" s="1752"/>
      <c r="AP554" s="1753"/>
      <c r="AQ554" s="1333"/>
      <c r="AR554" s="98"/>
      <c r="AS554" s="244"/>
    </row>
    <row r="555" spans="1:45" ht="15" customHeight="1" x14ac:dyDescent="0.25">
      <c r="A555" s="1489"/>
      <c r="B555" s="1709"/>
      <c r="C555" s="1716"/>
      <c r="D555" s="1856"/>
      <c r="E555" s="1716"/>
      <c r="F555" s="1751"/>
      <c r="G555" s="1859"/>
      <c r="H555" s="1865"/>
      <c r="I555" s="1678"/>
      <c r="J555" s="1678"/>
      <c r="K555" s="1678"/>
      <c r="L555" s="1678"/>
      <c r="M555" s="1678"/>
      <c r="N555" s="1678"/>
      <c r="O555" s="1678"/>
      <c r="P555" s="1678"/>
      <c r="Q555" s="1774"/>
      <c r="R555" s="1747"/>
      <c r="S555" s="98"/>
      <c r="T555" s="98"/>
      <c r="U555" s="98"/>
      <c r="V555" s="98"/>
      <c r="W555" s="334" t="str">
        <f t="shared" si="15"/>
        <v/>
      </c>
      <c r="X555" s="98"/>
      <c r="Y555" s="98"/>
      <c r="Z555" s="98"/>
      <c r="AA555" s="334" t="str">
        <f t="shared" si="16"/>
        <v/>
      </c>
      <c r="AB555" s="1678"/>
      <c r="AC555" s="1333"/>
      <c r="AD555" s="160"/>
      <c r="AE555" s="98"/>
      <c r="AF555" s="1862"/>
      <c r="AG555" s="1748"/>
      <c r="AH555" s="1764"/>
      <c r="AI555" s="1749"/>
      <c r="AJ555" s="388"/>
      <c r="AK555" s="1750"/>
      <c r="AL555" s="1751"/>
      <c r="AM555" s="1752"/>
      <c r="AN555" s="1752"/>
      <c r="AO555" s="1752"/>
      <c r="AP555" s="1753"/>
      <c r="AQ555" s="1333"/>
      <c r="AR555" s="98"/>
      <c r="AS555" s="244"/>
    </row>
    <row r="556" spans="1:45" ht="15" customHeight="1" x14ac:dyDescent="0.25">
      <c r="A556" s="1489"/>
      <c r="B556" s="1709"/>
      <c r="C556" s="1716"/>
      <c r="D556" s="1856"/>
      <c r="E556" s="1716"/>
      <c r="F556" s="1751"/>
      <c r="G556" s="1859"/>
      <c r="H556" s="1865"/>
      <c r="I556" s="1678"/>
      <c r="J556" s="1678"/>
      <c r="K556" s="1678"/>
      <c r="L556" s="1678"/>
      <c r="M556" s="1678"/>
      <c r="N556" s="1678"/>
      <c r="O556" s="1678"/>
      <c r="P556" s="1678"/>
      <c r="Q556" s="1774"/>
      <c r="R556" s="1747"/>
      <c r="S556" s="98"/>
      <c r="T556" s="98"/>
      <c r="U556" s="98"/>
      <c r="V556" s="98"/>
      <c r="W556" s="334" t="str">
        <f t="shared" si="15"/>
        <v/>
      </c>
      <c r="X556" s="98"/>
      <c r="Y556" s="98"/>
      <c r="Z556" s="98"/>
      <c r="AA556" s="334" t="str">
        <f t="shared" si="16"/>
        <v/>
      </c>
      <c r="AB556" s="1678"/>
      <c r="AC556" s="1333"/>
      <c r="AD556" s="160"/>
      <c r="AE556" s="98"/>
      <c r="AF556" s="1862"/>
      <c r="AG556" s="1748"/>
      <c r="AH556" s="1764"/>
      <c r="AI556" s="1749"/>
      <c r="AJ556" s="388"/>
      <c r="AK556" s="1750"/>
      <c r="AL556" s="1751"/>
      <c r="AM556" s="1752"/>
      <c r="AN556" s="1752"/>
      <c r="AO556" s="1752"/>
      <c r="AP556" s="1753"/>
      <c r="AQ556" s="1333"/>
      <c r="AR556" s="98"/>
      <c r="AS556" s="244"/>
    </row>
    <row r="557" spans="1:45" ht="15" customHeight="1" x14ac:dyDescent="0.25">
      <c r="A557" s="1489"/>
      <c r="B557" s="1709"/>
      <c r="C557" s="1716"/>
      <c r="D557" s="1856"/>
      <c r="E557" s="1716"/>
      <c r="F557" s="1751"/>
      <c r="G557" s="1859"/>
      <c r="H557" s="1865"/>
      <c r="I557" s="1678"/>
      <c r="J557" s="1678"/>
      <c r="K557" s="1678"/>
      <c r="L557" s="1678"/>
      <c r="M557" s="1678"/>
      <c r="N557" s="1678"/>
      <c r="O557" s="1678"/>
      <c r="P557" s="1678"/>
      <c r="Q557" s="1774"/>
      <c r="R557" s="1747"/>
      <c r="S557" s="98"/>
      <c r="T557" s="98"/>
      <c r="U557" s="98"/>
      <c r="V557" s="98"/>
      <c r="W557" s="334" t="str">
        <f t="shared" si="15"/>
        <v/>
      </c>
      <c r="X557" s="98"/>
      <c r="Y557" s="98"/>
      <c r="Z557" s="98"/>
      <c r="AA557" s="334" t="str">
        <f t="shared" si="16"/>
        <v/>
      </c>
      <c r="AB557" s="1678"/>
      <c r="AC557" s="1333"/>
      <c r="AD557" s="160"/>
      <c r="AE557" s="98"/>
      <c r="AF557" s="1862"/>
      <c r="AG557" s="1748"/>
      <c r="AH557" s="1764"/>
      <c r="AI557" s="1749"/>
      <c r="AJ557" s="388"/>
      <c r="AK557" s="1750"/>
      <c r="AL557" s="1751"/>
      <c r="AM557" s="1752"/>
      <c r="AN557" s="1752"/>
      <c r="AO557" s="1752"/>
      <c r="AP557" s="1753"/>
      <c r="AQ557" s="1333"/>
      <c r="AR557" s="98"/>
      <c r="AS557" s="244"/>
    </row>
    <row r="558" spans="1:45" ht="15" customHeight="1" x14ac:dyDescent="0.25">
      <c r="A558" s="1489"/>
      <c r="B558" s="1709"/>
      <c r="C558" s="1716"/>
      <c r="D558" s="1856"/>
      <c r="E558" s="1716"/>
      <c r="F558" s="1751"/>
      <c r="G558" s="1859"/>
      <c r="H558" s="1865"/>
      <c r="I558" s="1678"/>
      <c r="J558" s="1678"/>
      <c r="K558" s="1678"/>
      <c r="L558" s="1678"/>
      <c r="M558" s="1678"/>
      <c r="N558" s="1678"/>
      <c r="O558" s="1678"/>
      <c r="P558" s="1678"/>
      <c r="Q558" s="1774"/>
      <c r="R558" s="1747"/>
      <c r="S558" s="98"/>
      <c r="T558" s="98"/>
      <c r="U558" s="98"/>
      <c r="V558" s="98"/>
      <c r="W558" s="334" t="str">
        <f t="shared" si="15"/>
        <v/>
      </c>
      <c r="X558" s="98"/>
      <c r="Y558" s="98"/>
      <c r="Z558" s="98"/>
      <c r="AA558" s="334" t="str">
        <f t="shared" si="16"/>
        <v/>
      </c>
      <c r="AB558" s="1678"/>
      <c r="AC558" s="1333"/>
      <c r="AD558" s="160"/>
      <c r="AE558" s="98"/>
      <c r="AF558" s="1862"/>
      <c r="AG558" s="1748"/>
      <c r="AH558" s="1764"/>
      <c r="AI558" s="1749"/>
      <c r="AJ558" s="388"/>
      <c r="AK558" s="1750"/>
      <c r="AL558" s="1751"/>
      <c r="AM558" s="1752"/>
      <c r="AN558" s="1752"/>
      <c r="AO558" s="1752"/>
      <c r="AP558" s="1753"/>
      <c r="AQ558" s="1333"/>
      <c r="AR558" s="98"/>
      <c r="AS558" s="244"/>
    </row>
    <row r="559" spans="1:45" ht="15" customHeight="1" x14ac:dyDescent="0.25">
      <c r="A559" s="1489"/>
      <c r="B559" s="1709"/>
      <c r="C559" s="1716"/>
      <c r="D559" s="1856"/>
      <c r="E559" s="1716"/>
      <c r="F559" s="1751"/>
      <c r="G559" s="1859"/>
      <c r="H559" s="1865"/>
      <c r="I559" s="1678"/>
      <c r="J559" s="1678"/>
      <c r="K559" s="1678"/>
      <c r="L559" s="1678"/>
      <c r="M559" s="1678"/>
      <c r="N559" s="1678"/>
      <c r="O559" s="1678"/>
      <c r="P559" s="1678"/>
      <c r="Q559" s="1774"/>
      <c r="R559" s="1747"/>
      <c r="S559" s="98"/>
      <c r="T559" s="98"/>
      <c r="U559" s="98"/>
      <c r="V559" s="98"/>
      <c r="W559" s="334" t="str">
        <f t="shared" si="15"/>
        <v/>
      </c>
      <c r="X559" s="98"/>
      <c r="Y559" s="98"/>
      <c r="Z559" s="98"/>
      <c r="AA559" s="334" t="str">
        <f t="shared" si="16"/>
        <v/>
      </c>
      <c r="AB559" s="1678"/>
      <c r="AC559" s="1333"/>
      <c r="AD559" s="160"/>
      <c r="AE559" s="98"/>
      <c r="AF559" s="1862"/>
      <c r="AG559" s="1748"/>
      <c r="AH559" s="1764"/>
      <c r="AI559" s="1749"/>
      <c r="AJ559" s="388"/>
      <c r="AK559" s="1750"/>
      <c r="AL559" s="1751"/>
      <c r="AM559" s="1752"/>
      <c r="AN559" s="1752"/>
      <c r="AO559" s="1752"/>
      <c r="AP559" s="1753"/>
      <c r="AQ559" s="1333"/>
      <c r="AR559" s="98"/>
      <c r="AS559" s="244"/>
    </row>
    <row r="560" spans="1:45" ht="15" customHeight="1" x14ac:dyDescent="0.25">
      <c r="A560" s="1489"/>
      <c r="B560" s="1709"/>
      <c r="C560" s="1716"/>
      <c r="D560" s="1856"/>
      <c r="E560" s="1716"/>
      <c r="F560" s="1751"/>
      <c r="G560" s="1859"/>
      <c r="H560" s="1865"/>
      <c r="I560" s="1678"/>
      <c r="J560" s="1678"/>
      <c r="K560" s="1678"/>
      <c r="L560" s="1678"/>
      <c r="M560" s="1678"/>
      <c r="N560" s="1678"/>
      <c r="O560" s="1678"/>
      <c r="P560" s="1678"/>
      <c r="Q560" s="1774"/>
      <c r="R560" s="1747"/>
      <c r="S560" s="98"/>
      <c r="T560" s="98"/>
      <c r="U560" s="98"/>
      <c r="V560" s="98"/>
      <c r="W560" s="334" t="str">
        <f t="shared" si="15"/>
        <v/>
      </c>
      <c r="X560" s="98"/>
      <c r="Y560" s="98"/>
      <c r="Z560" s="98"/>
      <c r="AA560" s="334" t="str">
        <f t="shared" si="16"/>
        <v/>
      </c>
      <c r="AB560" s="1678"/>
      <c r="AC560" s="1333"/>
      <c r="AD560" s="160"/>
      <c r="AE560" s="98"/>
      <c r="AF560" s="1862"/>
      <c r="AG560" s="1748"/>
      <c r="AH560" s="1764"/>
      <c r="AI560" s="1749"/>
      <c r="AJ560" s="388"/>
      <c r="AK560" s="1750"/>
      <c r="AL560" s="1751"/>
      <c r="AM560" s="1752"/>
      <c r="AN560" s="1752"/>
      <c r="AO560" s="1752"/>
      <c r="AP560" s="1753"/>
      <c r="AQ560" s="1333"/>
      <c r="AR560" s="98"/>
      <c r="AS560" s="244"/>
    </row>
    <row r="561" spans="1:45" ht="15" customHeight="1" x14ac:dyDescent="0.25">
      <c r="A561" s="1489"/>
      <c r="B561" s="1709"/>
      <c r="C561" s="1716"/>
      <c r="D561" s="1856"/>
      <c r="E561" s="1716"/>
      <c r="F561" s="1751"/>
      <c r="G561" s="1859"/>
      <c r="H561" s="1865"/>
      <c r="I561" s="1678"/>
      <c r="J561" s="1678"/>
      <c r="K561" s="1678"/>
      <c r="L561" s="1678"/>
      <c r="M561" s="1678"/>
      <c r="N561" s="1678"/>
      <c r="O561" s="1678"/>
      <c r="P561" s="1678"/>
      <c r="Q561" s="1774"/>
      <c r="R561" s="1747"/>
      <c r="S561" s="98"/>
      <c r="T561" s="98"/>
      <c r="U561" s="98"/>
      <c r="V561" s="98"/>
      <c r="W561" s="334" t="str">
        <f t="shared" si="15"/>
        <v/>
      </c>
      <c r="X561" s="98"/>
      <c r="Y561" s="98"/>
      <c r="Z561" s="98"/>
      <c r="AA561" s="334" t="str">
        <f t="shared" si="16"/>
        <v/>
      </c>
      <c r="AB561" s="1678"/>
      <c r="AC561" s="1333"/>
      <c r="AD561" s="160"/>
      <c r="AE561" s="98"/>
      <c r="AF561" s="1862"/>
      <c r="AG561" s="1748"/>
      <c r="AH561" s="1764"/>
      <c r="AI561" s="1749"/>
      <c r="AJ561" s="388"/>
      <c r="AK561" s="1750"/>
      <c r="AL561" s="1751"/>
      <c r="AM561" s="1752"/>
      <c r="AN561" s="1752"/>
      <c r="AO561" s="1752"/>
      <c r="AP561" s="1753"/>
      <c r="AQ561" s="1333"/>
      <c r="AR561" s="98"/>
      <c r="AS561" s="244"/>
    </row>
    <row r="562" spans="1:45" ht="15" customHeight="1" x14ac:dyDescent="0.25">
      <c r="A562" s="1489"/>
      <c r="B562" s="1709"/>
      <c r="C562" s="1716"/>
      <c r="D562" s="1856"/>
      <c r="E562" s="1716"/>
      <c r="F562" s="1751"/>
      <c r="G562" s="1859"/>
      <c r="H562" s="1865"/>
      <c r="I562" s="1678"/>
      <c r="J562" s="1678"/>
      <c r="K562" s="1678"/>
      <c r="L562" s="1678"/>
      <c r="M562" s="1678"/>
      <c r="N562" s="1678"/>
      <c r="O562" s="1678"/>
      <c r="P562" s="1678"/>
      <c r="Q562" s="1774"/>
      <c r="R562" s="1747"/>
      <c r="S562" s="98"/>
      <c r="T562" s="98"/>
      <c r="U562" s="98"/>
      <c r="V562" s="98"/>
      <c r="W562" s="334" t="str">
        <f t="shared" si="15"/>
        <v/>
      </c>
      <c r="X562" s="98"/>
      <c r="Y562" s="98"/>
      <c r="Z562" s="98"/>
      <c r="AA562" s="334" t="str">
        <f t="shared" si="16"/>
        <v/>
      </c>
      <c r="AB562" s="1678"/>
      <c r="AC562" s="1333"/>
      <c r="AD562" s="160"/>
      <c r="AE562" s="98"/>
      <c r="AF562" s="1862"/>
      <c r="AG562" s="1748"/>
      <c r="AH562" s="1764"/>
      <c r="AI562" s="1749"/>
      <c r="AJ562" s="388"/>
      <c r="AK562" s="1750"/>
      <c r="AL562" s="1751"/>
      <c r="AM562" s="1752"/>
      <c r="AN562" s="1752"/>
      <c r="AO562" s="1752"/>
      <c r="AP562" s="1753"/>
      <c r="AQ562" s="1333"/>
      <c r="AR562" s="98"/>
      <c r="AS562" s="244"/>
    </row>
    <row r="563" spans="1:45" ht="15" customHeight="1" x14ac:dyDescent="0.25">
      <c r="A563" s="1489"/>
      <c r="B563" s="1709"/>
      <c r="C563" s="1716"/>
      <c r="D563" s="1856"/>
      <c r="E563" s="1716"/>
      <c r="F563" s="1751"/>
      <c r="G563" s="1859"/>
      <c r="H563" s="1865"/>
      <c r="I563" s="1678"/>
      <c r="J563" s="1678"/>
      <c r="K563" s="1678"/>
      <c r="L563" s="1678"/>
      <c r="M563" s="1678"/>
      <c r="N563" s="1678"/>
      <c r="O563" s="1678"/>
      <c r="P563" s="1678"/>
      <c r="Q563" s="1774"/>
      <c r="R563" s="1747"/>
      <c r="S563" s="98"/>
      <c r="T563" s="98"/>
      <c r="U563" s="98"/>
      <c r="V563" s="98"/>
      <c r="W563" s="334" t="str">
        <f t="shared" si="15"/>
        <v/>
      </c>
      <c r="X563" s="98"/>
      <c r="Y563" s="98"/>
      <c r="Z563" s="98"/>
      <c r="AA563" s="334" t="str">
        <f t="shared" si="16"/>
        <v/>
      </c>
      <c r="AB563" s="1678"/>
      <c r="AC563" s="1333"/>
      <c r="AD563" s="160"/>
      <c r="AE563" s="98"/>
      <c r="AF563" s="1862"/>
      <c r="AG563" s="1748"/>
      <c r="AH563" s="1764"/>
      <c r="AI563" s="1749"/>
      <c r="AJ563" s="388"/>
      <c r="AK563" s="1750"/>
      <c r="AL563" s="1751"/>
      <c r="AM563" s="1752"/>
      <c r="AN563" s="1752"/>
      <c r="AO563" s="1752"/>
      <c r="AP563" s="1753"/>
      <c r="AQ563" s="1333"/>
      <c r="AR563" s="98"/>
      <c r="AS563" s="244"/>
    </row>
    <row r="564" spans="1:45" ht="15" customHeight="1" x14ac:dyDescent="0.25">
      <c r="A564" s="1489"/>
      <c r="B564" s="1709"/>
      <c r="C564" s="1716"/>
      <c r="D564" s="1856"/>
      <c r="E564" s="1716"/>
      <c r="F564" s="1751"/>
      <c r="G564" s="1859"/>
      <c r="H564" s="1865"/>
      <c r="I564" s="1678"/>
      <c r="J564" s="1678"/>
      <c r="K564" s="1678"/>
      <c r="L564" s="1678"/>
      <c r="M564" s="1678"/>
      <c r="N564" s="1678"/>
      <c r="O564" s="1678"/>
      <c r="P564" s="1678"/>
      <c r="Q564" s="1774"/>
      <c r="R564" s="1747"/>
      <c r="S564" s="98"/>
      <c r="T564" s="98"/>
      <c r="U564" s="98"/>
      <c r="V564" s="98"/>
      <c r="W564" s="334" t="str">
        <f t="shared" si="15"/>
        <v/>
      </c>
      <c r="X564" s="98"/>
      <c r="Y564" s="98"/>
      <c r="Z564" s="98"/>
      <c r="AA564" s="334" t="str">
        <f t="shared" si="16"/>
        <v/>
      </c>
      <c r="AB564" s="1678"/>
      <c r="AC564" s="1333"/>
      <c r="AD564" s="160"/>
      <c r="AE564" s="98"/>
      <c r="AF564" s="1862"/>
      <c r="AG564" s="1748"/>
      <c r="AH564" s="1764"/>
      <c r="AI564" s="1749"/>
      <c r="AJ564" s="388"/>
      <c r="AK564" s="1750"/>
      <c r="AL564" s="1751"/>
      <c r="AM564" s="1752"/>
      <c r="AN564" s="1752"/>
      <c r="AO564" s="1752"/>
      <c r="AP564" s="1753"/>
      <c r="AQ564" s="1333"/>
      <c r="AR564" s="98"/>
      <c r="AS564" s="244"/>
    </row>
    <row r="565" spans="1:45" ht="15" customHeight="1" x14ac:dyDescent="0.25">
      <c r="A565" s="1489"/>
      <c r="B565" s="1709"/>
      <c r="C565" s="1716"/>
      <c r="D565" s="1856"/>
      <c r="E565" s="1716"/>
      <c r="F565" s="1751"/>
      <c r="G565" s="1859"/>
      <c r="H565" s="1865"/>
      <c r="I565" s="1678"/>
      <c r="J565" s="1678"/>
      <c r="K565" s="1678"/>
      <c r="L565" s="1678"/>
      <c r="M565" s="1678"/>
      <c r="N565" s="1678"/>
      <c r="O565" s="1678"/>
      <c r="P565" s="1678"/>
      <c r="Q565" s="1774"/>
      <c r="R565" s="1747"/>
      <c r="S565" s="98"/>
      <c r="T565" s="98"/>
      <c r="U565" s="98"/>
      <c r="V565" s="98"/>
      <c r="W565" s="334" t="str">
        <f t="shared" si="15"/>
        <v/>
      </c>
      <c r="X565" s="98"/>
      <c r="Y565" s="98"/>
      <c r="Z565" s="98"/>
      <c r="AA565" s="334" t="str">
        <f t="shared" si="16"/>
        <v/>
      </c>
      <c r="AB565" s="1678"/>
      <c r="AC565" s="1333"/>
      <c r="AD565" s="160"/>
      <c r="AE565" s="98"/>
      <c r="AF565" s="1862"/>
      <c r="AG565" s="1748"/>
      <c r="AH565" s="1764"/>
      <c r="AI565" s="1749"/>
      <c r="AJ565" s="388"/>
      <c r="AK565" s="1750"/>
      <c r="AL565" s="1751"/>
      <c r="AM565" s="1752"/>
      <c r="AN565" s="1752"/>
      <c r="AO565" s="1752"/>
      <c r="AP565" s="1753"/>
      <c r="AQ565" s="1333"/>
      <c r="AR565" s="98"/>
      <c r="AS565" s="244"/>
    </row>
    <row r="566" spans="1:45" ht="15" customHeight="1" x14ac:dyDescent="0.25">
      <c r="A566" s="1489"/>
      <c r="B566" s="1709"/>
      <c r="C566" s="1716"/>
      <c r="D566" s="1856"/>
      <c r="E566" s="1716"/>
      <c r="F566" s="1751"/>
      <c r="G566" s="1859"/>
      <c r="H566" s="1865"/>
      <c r="I566" s="1678"/>
      <c r="J566" s="1678"/>
      <c r="K566" s="1678"/>
      <c r="L566" s="1678"/>
      <c r="M566" s="1678"/>
      <c r="N566" s="1678"/>
      <c r="O566" s="1678"/>
      <c r="P566" s="1678"/>
      <c r="Q566" s="1774"/>
      <c r="R566" s="1747"/>
      <c r="S566" s="98"/>
      <c r="T566" s="98"/>
      <c r="U566" s="98"/>
      <c r="V566" s="98"/>
      <c r="W566" s="334" t="str">
        <f t="shared" si="15"/>
        <v/>
      </c>
      <c r="X566" s="98"/>
      <c r="Y566" s="98"/>
      <c r="Z566" s="98"/>
      <c r="AA566" s="334" t="str">
        <f t="shared" si="16"/>
        <v/>
      </c>
      <c r="AB566" s="1678"/>
      <c r="AC566" s="1333"/>
      <c r="AD566" s="160"/>
      <c r="AE566" s="98"/>
      <c r="AF566" s="1862"/>
      <c r="AG566" s="1748"/>
      <c r="AH566" s="1764"/>
      <c r="AI566" s="1749"/>
      <c r="AJ566" s="388"/>
      <c r="AK566" s="1750"/>
      <c r="AL566" s="1751"/>
      <c r="AM566" s="1752"/>
      <c r="AN566" s="1752"/>
      <c r="AO566" s="1752"/>
      <c r="AP566" s="1753"/>
      <c r="AQ566" s="1333"/>
      <c r="AR566" s="98"/>
      <c r="AS566" s="244"/>
    </row>
    <row r="567" spans="1:45" ht="15" customHeight="1" x14ac:dyDescent="0.25">
      <c r="A567" s="1489"/>
      <c r="B567" s="1709"/>
      <c r="C567" s="1716"/>
      <c r="D567" s="1856"/>
      <c r="E567" s="1716"/>
      <c r="F567" s="1751"/>
      <c r="G567" s="1859"/>
      <c r="H567" s="1865"/>
      <c r="I567" s="1678"/>
      <c r="J567" s="1678"/>
      <c r="K567" s="1678"/>
      <c r="L567" s="1678"/>
      <c r="M567" s="1678"/>
      <c r="N567" s="1678"/>
      <c r="O567" s="1678"/>
      <c r="P567" s="1678"/>
      <c r="Q567" s="1774"/>
      <c r="R567" s="1747"/>
      <c r="S567" s="98"/>
      <c r="T567" s="98"/>
      <c r="U567" s="98"/>
      <c r="V567" s="98"/>
      <c r="W567" s="334" t="str">
        <f t="shared" si="15"/>
        <v/>
      </c>
      <c r="X567" s="98"/>
      <c r="Y567" s="98"/>
      <c r="Z567" s="98"/>
      <c r="AA567" s="334" t="str">
        <f t="shared" si="16"/>
        <v/>
      </c>
      <c r="AB567" s="1678"/>
      <c r="AC567" s="1333"/>
      <c r="AD567" s="160"/>
      <c r="AE567" s="98"/>
      <c r="AF567" s="1862"/>
      <c r="AG567" s="1748"/>
      <c r="AH567" s="1764"/>
      <c r="AI567" s="1749"/>
      <c r="AJ567" s="388"/>
      <c r="AK567" s="1750"/>
      <c r="AL567" s="1751"/>
      <c r="AM567" s="1752"/>
      <c r="AN567" s="1752"/>
      <c r="AO567" s="1752"/>
      <c r="AP567" s="1753"/>
      <c r="AQ567" s="1333"/>
      <c r="AR567" s="98"/>
      <c r="AS567" s="244"/>
    </row>
    <row r="568" spans="1:45" ht="15" customHeight="1" x14ac:dyDescent="0.25">
      <c r="A568" s="1489"/>
      <c r="B568" s="1709"/>
      <c r="C568" s="1716"/>
      <c r="D568" s="1856"/>
      <c r="E568" s="1716"/>
      <c r="F568" s="1751"/>
      <c r="G568" s="1859"/>
      <c r="H568" s="1865"/>
      <c r="I568" s="1678"/>
      <c r="J568" s="1678"/>
      <c r="K568" s="1678"/>
      <c r="L568" s="1678"/>
      <c r="M568" s="1678"/>
      <c r="N568" s="1678"/>
      <c r="O568" s="1678"/>
      <c r="P568" s="1678"/>
      <c r="Q568" s="1774"/>
      <c r="R568" s="1747"/>
      <c r="S568" s="98"/>
      <c r="T568" s="98"/>
      <c r="U568" s="98"/>
      <c r="V568" s="98"/>
      <c r="W568" s="334" t="str">
        <f t="shared" si="15"/>
        <v/>
      </c>
      <c r="X568" s="98"/>
      <c r="Y568" s="98"/>
      <c r="Z568" s="98"/>
      <c r="AA568" s="334" t="str">
        <f t="shared" si="16"/>
        <v/>
      </c>
      <c r="AB568" s="1678"/>
      <c r="AC568" s="1333"/>
      <c r="AD568" s="160"/>
      <c r="AE568" s="98"/>
      <c r="AF568" s="1862"/>
      <c r="AG568" s="1748"/>
      <c r="AH568" s="1764"/>
      <c r="AI568" s="1749"/>
      <c r="AJ568" s="388"/>
      <c r="AK568" s="1750"/>
      <c r="AL568" s="1751"/>
      <c r="AM568" s="1752"/>
      <c r="AN568" s="1752"/>
      <c r="AO568" s="1752"/>
      <c r="AP568" s="1753"/>
      <c r="AQ568" s="1333"/>
      <c r="AR568" s="98"/>
      <c r="AS568" s="244"/>
    </row>
    <row r="569" spans="1:45" ht="15" customHeight="1" x14ac:dyDescent="0.25">
      <c r="A569" s="1489"/>
      <c r="B569" s="1709"/>
      <c r="C569" s="1716"/>
      <c r="D569" s="1856"/>
      <c r="E569" s="1716"/>
      <c r="F569" s="1751"/>
      <c r="G569" s="1859"/>
      <c r="H569" s="1865"/>
      <c r="I569" s="1678"/>
      <c r="J569" s="1678"/>
      <c r="K569" s="1678"/>
      <c r="L569" s="1678"/>
      <c r="M569" s="1678"/>
      <c r="N569" s="1678"/>
      <c r="O569" s="1678"/>
      <c r="P569" s="1678"/>
      <c r="Q569" s="1774"/>
      <c r="R569" s="1747"/>
      <c r="S569" s="98"/>
      <c r="T569" s="98"/>
      <c r="U569" s="98"/>
      <c r="V569" s="98"/>
      <c r="W569" s="334" t="str">
        <f t="shared" si="15"/>
        <v/>
      </c>
      <c r="X569" s="98"/>
      <c r="Y569" s="98"/>
      <c r="Z569" s="98"/>
      <c r="AA569" s="334" t="str">
        <f t="shared" si="16"/>
        <v/>
      </c>
      <c r="AB569" s="1678"/>
      <c r="AC569" s="1333"/>
      <c r="AD569" s="160"/>
      <c r="AE569" s="98"/>
      <c r="AF569" s="1862"/>
      <c r="AG569" s="1748"/>
      <c r="AH569" s="1764"/>
      <c r="AI569" s="1749"/>
      <c r="AJ569" s="388"/>
      <c r="AK569" s="1750"/>
      <c r="AL569" s="1751"/>
      <c r="AM569" s="1752"/>
      <c r="AN569" s="1752"/>
      <c r="AO569" s="1752"/>
      <c r="AP569" s="1753"/>
      <c r="AQ569" s="1333"/>
      <c r="AR569" s="98"/>
      <c r="AS569" s="244"/>
    </row>
    <row r="570" spans="1:45" ht="15" customHeight="1" x14ac:dyDescent="0.25">
      <c r="A570" s="1489"/>
      <c r="B570" s="1709"/>
      <c r="C570" s="1716"/>
      <c r="D570" s="1856"/>
      <c r="E570" s="1716"/>
      <c r="F570" s="1751"/>
      <c r="G570" s="1859"/>
      <c r="H570" s="1865"/>
      <c r="I570" s="1678"/>
      <c r="J570" s="1678"/>
      <c r="K570" s="1678"/>
      <c r="L570" s="1678"/>
      <c r="M570" s="1678"/>
      <c r="N570" s="1678"/>
      <c r="O570" s="1678"/>
      <c r="P570" s="1678"/>
      <c r="Q570" s="1774"/>
      <c r="R570" s="1747"/>
      <c r="S570" s="98"/>
      <c r="T570" s="98"/>
      <c r="U570" s="98"/>
      <c r="V570" s="98"/>
      <c r="W570" s="334" t="str">
        <f t="shared" si="15"/>
        <v/>
      </c>
      <c r="X570" s="98"/>
      <c r="Y570" s="98"/>
      <c r="Z570" s="98"/>
      <c r="AA570" s="334" t="str">
        <f t="shared" si="16"/>
        <v/>
      </c>
      <c r="AB570" s="1678"/>
      <c r="AC570" s="1333"/>
      <c r="AD570" s="160"/>
      <c r="AE570" s="98"/>
      <c r="AF570" s="1862"/>
      <c r="AG570" s="1748"/>
      <c r="AH570" s="1764"/>
      <c r="AI570" s="1749"/>
      <c r="AJ570" s="388"/>
      <c r="AK570" s="1750"/>
      <c r="AL570" s="1751"/>
      <c r="AM570" s="1752"/>
      <c r="AN570" s="1752"/>
      <c r="AO570" s="1752"/>
      <c r="AP570" s="1753"/>
      <c r="AQ570" s="1333"/>
      <c r="AR570" s="98"/>
      <c r="AS570" s="244"/>
    </row>
    <row r="571" spans="1:45" ht="15" customHeight="1" x14ac:dyDescent="0.25">
      <c r="A571" s="1489"/>
      <c r="B571" s="1709"/>
      <c r="C571" s="1716"/>
      <c r="D571" s="1856"/>
      <c r="E571" s="1716"/>
      <c r="F571" s="1751"/>
      <c r="G571" s="1859"/>
      <c r="H571" s="1865"/>
      <c r="I571" s="1678"/>
      <c r="J571" s="1678"/>
      <c r="K571" s="1678"/>
      <c r="L571" s="1678"/>
      <c r="M571" s="1678"/>
      <c r="N571" s="1678"/>
      <c r="O571" s="1678"/>
      <c r="P571" s="1678"/>
      <c r="Q571" s="1774"/>
      <c r="R571" s="1747"/>
      <c r="S571" s="98"/>
      <c r="T571" s="98"/>
      <c r="U571" s="98"/>
      <c r="V571" s="98"/>
      <c r="W571" s="334" t="str">
        <f t="shared" si="15"/>
        <v/>
      </c>
      <c r="X571" s="98"/>
      <c r="Y571" s="98"/>
      <c r="Z571" s="98"/>
      <c r="AA571" s="334" t="str">
        <f t="shared" si="16"/>
        <v/>
      </c>
      <c r="AB571" s="1678"/>
      <c r="AC571" s="1333"/>
      <c r="AD571" s="160"/>
      <c r="AE571" s="98"/>
      <c r="AF571" s="1862"/>
      <c r="AG571" s="1748"/>
      <c r="AH571" s="1764"/>
      <c r="AI571" s="1749"/>
      <c r="AJ571" s="388"/>
      <c r="AK571" s="1750"/>
      <c r="AL571" s="1751"/>
      <c r="AM571" s="1752"/>
      <c r="AN571" s="1752"/>
      <c r="AO571" s="1752"/>
      <c r="AP571" s="1753"/>
      <c r="AQ571" s="1333"/>
      <c r="AR571" s="98"/>
      <c r="AS571" s="244"/>
    </row>
    <row r="572" spans="1:45" ht="15" customHeight="1" x14ac:dyDescent="0.25">
      <c r="A572" s="1489"/>
      <c r="B572" s="1709"/>
      <c r="C572" s="1716"/>
      <c r="D572" s="1856"/>
      <c r="E572" s="1716"/>
      <c r="F572" s="1751"/>
      <c r="G572" s="1859"/>
      <c r="H572" s="1865"/>
      <c r="I572" s="1678"/>
      <c r="J572" s="1678"/>
      <c r="K572" s="1678"/>
      <c r="L572" s="1678"/>
      <c r="M572" s="1678"/>
      <c r="N572" s="1678"/>
      <c r="O572" s="1678"/>
      <c r="P572" s="1678"/>
      <c r="Q572" s="1774"/>
      <c r="R572" s="1747"/>
      <c r="S572" s="98"/>
      <c r="T572" s="98"/>
      <c r="U572" s="98"/>
      <c r="V572" s="98"/>
      <c r="W572" s="334" t="str">
        <f t="shared" si="15"/>
        <v/>
      </c>
      <c r="X572" s="98"/>
      <c r="Y572" s="98"/>
      <c r="Z572" s="98"/>
      <c r="AA572" s="334" t="str">
        <f t="shared" si="16"/>
        <v/>
      </c>
      <c r="AB572" s="1678"/>
      <c r="AC572" s="1333"/>
      <c r="AD572" s="160"/>
      <c r="AE572" s="98"/>
      <c r="AF572" s="1862"/>
      <c r="AG572" s="1748"/>
      <c r="AH572" s="1764"/>
      <c r="AI572" s="1749"/>
      <c r="AJ572" s="388"/>
      <c r="AK572" s="1750"/>
      <c r="AL572" s="1751"/>
      <c r="AM572" s="1752"/>
      <c r="AN572" s="1752"/>
      <c r="AO572" s="1752"/>
      <c r="AP572" s="1753"/>
      <c r="AQ572" s="1333"/>
      <c r="AR572" s="98"/>
      <c r="AS572" s="244"/>
    </row>
    <row r="573" spans="1:45" ht="15" customHeight="1" x14ac:dyDescent="0.25">
      <c r="A573" s="1489"/>
      <c r="B573" s="1709"/>
      <c r="C573" s="1716"/>
      <c r="D573" s="1856"/>
      <c r="E573" s="1716"/>
      <c r="F573" s="1751"/>
      <c r="G573" s="1859"/>
      <c r="H573" s="1865"/>
      <c r="I573" s="1678"/>
      <c r="J573" s="1678"/>
      <c r="K573" s="1678"/>
      <c r="L573" s="1678"/>
      <c r="M573" s="1678"/>
      <c r="N573" s="1678"/>
      <c r="O573" s="1678"/>
      <c r="P573" s="1678"/>
      <c r="Q573" s="1774"/>
      <c r="R573" s="1747"/>
      <c r="S573" s="98"/>
      <c r="T573" s="98"/>
      <c r="U573" s="98"/>
      <c r="V573" s="98"/>
      <c r="W573" s="334" t="str">
        <f t="shared" si="15"/>
        <v/>
      </c>
      <c r="X573" s="98"/>
      <c r="Y573" s="98"/>
      <c r="Z573" s="98"/>
      <c r="AA573" s="334" t="str">
        <f t="shared" si="16"/>
        <v/>
      </c>
      <c r="AB573" s="1678"/>
      <c r="AC573" s="1333"/>
      <c r="AD573" s="160"/>
      <c r="AE573" s="98"/>
      <c r="AF573" s="1862"/>
      <c r="AG573" s="1748"/>
      <c r="AH573" s="1764"/>
      <c r="AI573" s="1749"/>
      <c r="AJ573" s="388"/>
      <c r="AK573" s="1750"/>
      <c r="AL573" s="1751"/>
      <c r="AM573" s="1752"/>
      <c r="AN573" s="1752"/>
      <c r="AO573" s="1752"/>
      <c r="AP573" s="1753"/>
      <c r="AQ573" s="1333"/>
      <c r="AR573" s="98"/>
      <c r="AS573" s="244"/>
    </row>
    <row r="574" spans="1:45" ht="15" customHeight="1" x14ac:dyDescent="0.25">
      <c r="A574" s="1489"/>
      <c r="B574" s="1709"/>
      <c r="C574" s="1716"/>
      <c r="D574" s="1856"/>
      <c r="E574" s="1716"/>
      <c r="F574" s="1751"/>
      <c r="G574" s="1859"/>
      <c r="H574" s="1865"/>
      <c r="I574" s="1678"/>
      <c r="J574" s="1678"/>
      <c r="K574" s="1678"/>
      <c r="L574" s="1678"/>
      <c r="M574" s="1678"/>
      <c r="N574" s="1678"/>
      <c r="O574" s="1678"/>
      <c r="P574" s="1678"/>
      <c r="Q574" s="1774"/>
      <c r="R574" s="1747"/>
      <c r="S574" s="98"/>
      <c r="T574" s="98"/>
      <c r="U574" s="98"/>
      <c r="V574" s="98"/>
      <c r="W574" s="334" t="str">
        <f t="shared" si="15"/>
        <v/>
      </c>
      <c r="X574" s="98"/>
      <c r="Y574" s="98"/>
      <c r="Z574" s="98"/>
      <c r="AA574" s="334" t="str">
        <f t="shared" si="16"/>
        <v/>
      </c>
      <c r="AB574" s="1678"/>
      <c r="AC574" s="1333"/>
      <c r="AD574" s="160"/>
      <c r="AE574" s="98"/>
      <c r="AF574" s="1862"/>
      <c r="AG574" s="1748"/>
      <c r="AH574" s="1764"/>
      <c r="AI574" s="1749"/>
      <c r="AJ574" s="388"/>
      <c r="AK574" s="1750"/>
      <c r="AL574" s="1751"/>
      <c r="AM574" s="1752"/>
      <c r="AN574" s="1752"/>
      <c r="AO574" s="1752"/>
      <c r="AP574" s="1753"/>
      <c r="AQ574" s="1333"/>
      <c r="AR574" s="98"/>
      <c r="AS574" s="244"/>
    </row>
    <row r="575" spans="1:45" ht="15" customHeight="1" x14ac:dyDescent="0.25">
      <c r="A575" s="1489"/>
      <c r="B575" s="1709"/>
      <c r="C575" s="1716"/>
      <c r="D575" s="1856"/>
      <c r="E575" s="1716"/>
      <c r="F575" s="1751"/>
      <c r="G575" s="1859"/>
      <c r="H575" s="1865"/>
      <c r="I575" s="1678"/>
      <c r="J575" s="1678"/>
      <c r="K575" s="1678"/>
      <c r="L575" s="1678"/>
      <c r="M575" s="1678"/>
      <c r="N575" s="1678"/>
      <c r="O575" s="1678"/>
      <c r="P575" s="1678"/>
      <c r="Q575" s="1774"/>
      <c r="R575" s="1747"/>
      <c r="S575" s="98"/>
      <c r="T575" s="98"/>
      <c r="U575" s="98"/>
      <c r="V575" s="98"/>
      <c r="W575" s="334" t="str">
        <f t="shared" si="15"/>
        <v/>
      </c>
      <c r="X575" s="98"/>
      <c r="Y575" s="98"/>
      <c r="Z575" s="98"/>
      <c r="AA575" s="334" t="str">
        <f t="shared" si="16"/>
        <v/>
      </c>
      <c r="AB575" s="1678"/>
      <c r="AC575" s="1333"/>
      <c r="AD575" s="160"/>
      <c r="AE575" s="98"/>
      <c r="AF575" s="1862"/>
      <c r="AG575" s="1748"/>
      <c r="AH575" s="1764"/>
      <c r="AI575" s="1749"/>
      <c r="AJ575" s="388"/>
      <c r="AK575" s="1750"/>
      <c r="AL575" s="1751"/>
      <c r="AM575" s="1752"/>
      <c r="AN575" s="1752"/>
      <c r="AO575" s="1752"/>
      <c r="AP575" s="1753"/>
      <c r="AQ575" s="1333"/>
      <c r="AR575" s="98"/>
      <c r="AS575" s="244"/>
    </row>
    <row r="576" spans="1:45" ht="15" customHeight="1" x14ac:dyDescent="0.25">
      <c r="A576" s="1489"/>
      <c r="B576" s="1709"/>
      <c r="C576" s="1716"/>
      <c r="D576" s="1856"/>
      <c r="E576" s="1716"/>
      <c r="F576" s="1751"/>
      <c r="G576" s="1859"/>
      <c r="H576" s="1865"/>
      <c r="I576" s="1678"/>
      <c r="J576" s="1678"/>
      <c r="K576" s="1678"/>
      <c r="L576" s="1678"/>
      <c r="M576" s="1678"/>
      <c r="N576" s="1678"/>
      <c r="O576" s="1678"/>
      <c r="P576" s="1678"/>
      <c r="Q576" s="1774"/>
      <c r="R576" s="1747"/>
      <c r="S576" s="98"/>
      <c r="T576" s="98"/>
      <c r="U576" s="98"/>
      <c r="V576" s="98"/>
      <c r="W576" s="334" t="str">
        <f t="shared" si="15"/>
        <v/>
      </c>
      <c r="X576" s="98"/>
      <c r="Y576" s="98"/>
      <c r="Z576" s="98"/>
      <c r="AA576" s="334" t="str">
        <f t="shared" si="16"/>
        <v/>
      </c>
      <c r="AB576" s="1678"/>
      <c r="AC576" s="1333"/>
      <c r="AD576" s="160"/>
      <c r="AE576" s="98"/>
      <c r="AF576" s="1862"/>
      <c r="AG576" s="1748"/>
      <c r="AH576" s="1764"/>
      <c r="AI576" s="1749"/>
      <c r="AJ576" s="388"/>
      <c r="AK576" s="1750"/>
      <c r="AL576" s="1751"/>
      <c r="AM576" s="1752"/>
      <c r="AN576" s="1752"/>
      <c r="AO576" s="1752"/>
      <c r="AP576" s="1753"/>
      <c r="AQ576" s="1333"/>
      <c r="AR576" s="98"/>
      <c r="AS576" s="244"/>
    </row>
    <row r="577" spans="1:45" ht="15" customHeight="1" x14ac:dyDescent="0.25">
      <c r="A577" s="1489"/>
      <c r="B577" s="1709"/>
      <c r="C577" s="1716"/>
      <c r="D577" s="1856"/>
      <c r="E577" s="1716"/>
      <c r="F577" s="1751"/>
      <c r="G577" s="1859"/>
      <c r="H577" s="1865"/>
      <c r="I577" s="1678"/>
      <c r="J577" s="1678"/>
      <c r="K577" s="1678"/>
      <c r="L577" s="1678"/>
      <c r="M577" s="1678"/>
      <c r="N577" s="1678"/>
      <c r="O577" s="1678"/>
      <c r="P577" s="1678"/>
      <c r="Q577" s="1774"/>
      <c r="R577" s="1747"/>
      <c r="S577" s="98"/>
      <c r="T577" s="98"/>
      <c r="U577" s="98"/>
      <c r="V577" s="98"/>
      <c r="W577" s="334" t="str">
        <f t="shared" si="15"/>
        <v/>
      </c>
      <c r="X577" s="98"/>
      <c r="Y577" s="98"/>
      <c r="Z577" s="98"/>
      <c r="AA577" s="334" t="str">
        <f t="shared" si="16"/>
        <v/>
      </c>
      <c r="AB577" s="1678"/>
      <c r="AC577" s="1333"/>
      <c r="AD577" s="160"/>
      <c r="AE577" s="98"/>
      <c r="AF577" s="1862"/>
      <c r="AG577" s="1748"/>
      <c r="AH577" s="1764"/>
      <c r="AI577" s="1749"/>
      <c r="AJ577" s="388"/>
      <c r="AK577" s="1750"/>
      <c r="AL577" s="1751"/>
      <c r="AM577" s="1752"/>
      <c r="AN577" s="1752"/>
      <c r="AO577" s="1752"/>
      <c r="AP577" s="1753"/>
      <c r="AQ577" s="1333"/>
      <c r="AR577" s="98"/>
      <c r="AS577" s="244"/>
    </row>
    <row r="578" spans="1:45" ht="15" customHeight="1" x14ac:dyDescent="0.25">
      <c r="A578" s="1489"/>
      <c r="B578" s="1709"/>
      <c r="C578" s="1716"/>
      <c r="D578" s="1856"/>
      <c r="E578" s="1716"/>
      <c r="F578" s="1751"/>
      <c r="G578" s="1859"/>
      <c r="H578" s="1865"/>
      <c r="I578" s="1678"/>
      <c r="J578" s="1678"/>
      <c r="K578" s="1678"/>
      <c r="L578" s="1678"/>
      <c r="M578" s="1678"/>
      <c r="N578" s="1678"/>
      <c r="O578" s="1678"/>
      <c r="P578" s="1678"/>
      <c r="Q578" s="1774"/>
      <c r="R578" s="1747"/>
      <c r="S578" s="98"/>
      <c r="T578" s="98"/>
      <c r="U578" s="98"/>
      <c r="V578" s="98"/>
      <c r="W578" s="334" t="str">
        <f t="shared" si="15"/>
        <v/>
      </c>
      <c r="X578" s="98"/>
      <c r="Y578" s="98"/>
      <c r="Z578" s="98"/>
      <c r="AA578" s="334" t="str">
        <f t="shared" si="16"/>
        <v/>
      </c>
      <c r="AB578" s="1678"/>
      <c r="AC578" s="1333"/>
      <c r="AD578" s="160"/>
      <c r="AE578" s="98"/>
      <c r="AF578" s="1862"/>
      <c r="AG578" s="1748"/>
      <c r="AH578" s="1764"/>
      <c r="AI578" s="1749"/>
      <c r="AJ578" s="388"/>
      <c r="AK578" s="1750"/>
      <c r="AL578" s="1751"/>
      <c r="AM578" s="1752"/>
      <c r="AN578" s="1752"/>
      <c r="AO578" s="1752"/>
      <c r="AP578" s="1753"/>
      <c r="AQ578" s="1333"/>
      <c r="AR578" s="98"/>
      <c r="AS578" s="244"/>
    </row>
    <row r="579" spans="1:45" ht="15" customHeight="1" x14ac:dyDescent="0.25">
      <c r="A579" s="1489"/>
      <c r="B579" s="1709"/>
      <c r="C579" s="1716"/>
      <c r="D579" s="1856"/>
      <c r="E579" s="1716"/>
      <c r="F579" s="1751"/>
      <c r="G579" s="1859"/>
      <c r="H579" s="1865"/>
      <c r="I579" s="1678"/>
      <c r="J579" s="1678"/>
      <c r="K579" s="1678"/>
      <c r="L579" s="1678"/>
      <c r="M579" s="1678"/>
      <c r="N579" s="1678"/>
      <c r="O579" s="1678"/>
      <c r="P579" s="1678"/>
      <c r="Q579" s="1774"/>
      <c r="R579" s="1747"/>
      <c r="S579" s="98"/>
      <c r="T579" s="98"/>
      <c r="U579" s="98"/>
      <c r="V579" s="98"/>
      <c r="W579" s="334" t="str">
        <f t="shared" si="15"/>
        <v/>
      </c>
      <c r="X579" s="98"/>
      <c r="Y579" s="98"/>
      <c r="Z579" s="98"/>
      <c r="AA579" s="334" t="str">
        <f t="shared" si="16"/>
        <v/>
      </c>
      <c r="AB579" s="1678"/>
      <c r="AC579" s="1333"/>
      <c r="AD579" s="160"/>
      <c r="AE579" s="98"/>
      <c r="AF579" s="1862"/>
      <c r="AG579" s="1748"/>
      <c r="AH579" s="1764"/>
      <c r="AI579" s="1749"/>
      <c r="AJ579" s="388"/>
      <c r="AK579" s="1750"/>
      <c r="AL579" s="1751"/>
      <c r="AM579" s="1752"/>
      <c r="AN579" s="1752"/>
      <c r="AO579" s="1752"/>
      <c r="AP579" s="1753"/>
      <c r="AQ579" s="1333"/>
      <c r="AR579" s="98"/>
      <c r="AS579" s="244"/>
    </row>
    <row r="580" spans="1:45" ht="15" customHeight="1" x14ac:dyDescent="0.25">
      <c r="A580" s="1489"/>
      <c r="B580" s="1709"/>
      <c r="C580" s="1716"/>
      <c r="D580" s="1856"/>
      <c r="E580" s="1716"/>
      <c r="F580" s="1751"/>
      <c r="G580" s="1859"/>
      <c r="H580" s="1865"/>
      <c r="I580" s="1678"/>
      <c r="J580" s="1678"/>
      <c r="K580" s="1678"/>
      <c r="L580" s="1678"/>
      <c r="M580" s="1678"/>
      <c r="N580" s="1678"/>
      <c r="O580" s="1678"/>
      <c r="P580" s="1678"/>
      <c r="Q580" s="1774"/>
      <c r="R580" s="1747"/>
      <c r="S580" s="98"/>
      <c r="T580" s="98"/>
      <c r="U580" s="98"/>
      <c r="V580" s="98"/>
      <c r="W580" s="334" t="str">
        <f t="shared" si="15"/>
        <v/>
      </c>
      <c r="X580" s="98"/>
      <c r="Y580" s="98"/>
      <c r="Z580" s="98"/>
      <c r="AA580" s="334" t="str">
        <f t="shared" si="16"/>
        <v/>
      </c>
      <c r="AB580" s="1678"/>
      <c r="AC580" s="1333"/>
      <c r="AD580" s="160"/>
      <c r="AE580" s="98"/>
      <c r="AF580" s="1862"/>
      <c r="AG580" s="1748"/>
      <c r="AH580" s="1764"/>
      <c r="AI580" s="1749"/>
      <c r="AJ580" s="388"/>
      <c r="AK580" s="1750"/>
      <c r="AL580" s="1751"/>
      <c r="AM580" s="1752"/>
      <c r="AN580" s="1752"/>
      <c r="AO580" s="1752"/>
      <c r="AP580" s="1753"/>
      <c r="AQ580" s="1333"/>
      <c r="AR580" s="98"/>
      <c r="AS580" s="244"/>
    </row>
    <row r="581" spans="1:45" ht="15" customHeight="1" x14ac:dyDescent="0.25">
      <c r="A581" s="1489"/>
      <c r="B581" s="1709"/>
      <c r="C581" s="1716"/>
      <c r="D581" s="1856"/>
      <c r="E581" s="1716"/>
      <c r="F581" s="1751"/>
      <c r="G581" s="1859"/>
      <c r="H581" s="1865"/>
      <c r="I581" s="1678"/>
      <c r="J581" s="1678"/>
      <c r="K581" s="1678"/>
      <c r="L581" s="1678"/>
      <c r="M581" s="1678"/>
      <c r="N581" s="1678"/>
      <c r="O581" s="1678"/>
      <c r="P581" s="1678"/>
      <c r="Q581" s="1774"/>
      <c r="R581" s="1747"/>
      <c r="S581" s="98"/>
      <c r="T581" s="98"/>
      <c r="U581" s="98"/>
      <c r="V581" s="98"/>
      <c r="W581" s="334" t="str">
        <f t="shared" si="15"/>
        <v/>
      </c>
      <c r="X581" s="98"/>
      <c r="Y581" s="98"/>
      <c r="Z581" s="98"/>
      <c r="AA581" s="334" t="str">
        <f t="shared" si="16"/>
        <v/>
      </c>
      <c r="AB581" s="1678"/>
      <c r="AC581" s="1333"/>
      <c r="AD581" s="160"/>
      <c r="AE581" s="98"/>
      <c r="AF581" s="1862"/>
      <c r="AG581" s="1748"/>
      <c r="AH581" s="1764"/>
      <c r="AI581" s="1749"/>
      <c r="AJ581" s="388"/>
      <c r="AK581" s="1750"/>
      <c r="AL581" s="1751"/>
      <c r="AM581" s="1752"/>
      <c r="AN581" s="1752"/>
      <c r="AO581" s="1752"/>
      <c r="AP581" s="1753"/>
      <c r="AQ581" s="1333"/>
      <c r="AR581" s="98"/>
      <c r="AS581" s="244"/>
    </row>
    <row r="582" spans="1:45" ht="15" customHeight="1" x14ac:dyDescent="0.25">
      <c r="A582" s="1489"/>
      <c r="B582" s="1709"/>
      <c r="C582" s="1716"/>
      <c r="D582" s="1856"/>
      <c r="E582" s="1716"/>
      <c r="F582" s="1751"/>
      <c r="G582" s="1859"/>
      <c r="H582" s="1865"/>
      <c r="I582" s="1678"/>
      <c r="J582" s="1678"/>
      <c r="K582" s="1678"/>
      <c r="L582" s="1678"/>
      <c r="M582" s="1678"/>
      <c r="N582" s="1678"/>
      <c r="O582" s="1678"/>
      <c r="P582" s="1678"/>
      <c r="Q582" s="1774"/>
      <c r="R582" s="1747"/>
      <c r="S582" s="98"/>
      <c r="T582" s="98"/>
      <c r="U582" s="98"/>
      <c r="V582" s="98"/>
      <c r="W582" s="334" t="str">
        <f t="shared" si="15"/>
        <v/>
      </c>
      <c r="X582" s="98"/>
      <c r="Y582" s="98"/>
      <c r="Z582" s="98"/>
      <c r="AA582" s="334" t="str">
        <f t="shared" si="16"/>
        <v/>
      </c>
      <c r="AB582" s="1678"/>
      <c r="AC582" s="1333"/>
      <c r="AD582" s="160"/>
      <c r="AE582" s="98"/>
      <c r="AF582" s="1862"/>
      <c r="AG582" s="1748"/>
      <c r="AH582" s="1764"/>
      <c r="AI582" s="1749"/>
      <c r="AJ582" s="388"/>
      <c r="AK582" s="1750"/>
      <c r="AL582" s="1751"/>
      <c r="AM582" s="1752"/>
      <c r="AN582" s="1752"/>
      <c r="AO582" s="1752"/>
      <c r="AP582" s="1753"/>
      <c r="AQ582" s="1333"/>
      <c r="AR582" s="98"/>
      <c r="AS582" s="244"/>
    </row>
    <row r="583" spans="1:45" ht="15" customHeight="1" x14ac:dyDescent="0.25">
      <c r="A583" s="1489"/>
      <c r="B583" s="1709"/>
      <c r="C583" s="1716"/>
      <c r="D583" s="1856"/>
      <c r="E583" s="1716"/>
      <c r="F583" s="1751"/>
      <c r="G583" s="1859"/>
      <c r="H583" s="1865"/>
      <c r="I583" s="1678"/>
      <c r="J583" s="1678"/>
      <c r="K583" s="1678"/>
      <c r="L583" s="1678"/>
      <c r="M583" s="1678"/>
      <c r="N583" s="1678"/>
      <c r="O583" s="1678"/>
      <c r="P583" s="1678"/>
      <c r="Q583" s="1774"/>
      <c r="R583" s="1747"/>
      <c r="S583" s="98"/>
      <c r="T583" s="98"/>
      <c r="U583" s="98"/>
      <c r="V583" s="98"/>
      <c r="W583" s="334" t="str">
        <f t="shared" si="15"/>
        <v/>
      </c>
      <c r="X583" s="98"/>
      <c r="Y583" s="98"/>
      <c r="Z583" s="98"/>
      <c r="AA583" s="334" t="str">
        <f t="shared" si="16"/>
        <v/>
      </c>
      <c r="AB583" s="1678"/>
      <c r="AC583" s="1333"/>
      <c r="AD583" s="160"/>
      <c r="AE583" s="98"/>
      <c r="AF583" s="1862"/>
      <c r="AG583" s="1748"/>
      <c r="AH583" s="1764"/>
      <c r="AI583" s="1749"/>
      <c r="AJ583" s="388"/>
      <c r="AK583" s="1750"/>
      <c r="AL583" s="1751"/>
      <c r="AM583" s="1752"/>
      <c r="AN583" s="1752"/>
      <c r="AO583" s="1752"/>
      <c r="AP583" s="1753"/>
      <c r="AQ583" s="1333"/>
      <c r="AR583" s="98"/>
      <c r="AS583" s="244"/>
    </row>
    <row r="584" spans="1:45" ht="15" customHeight="1" x14ac:dyDescent="0.25">
      <c r="A584" s="1489"/>
      <c r="B584" s="1709"/>
      <c r="C584" s="1716"/>
      <c r="D584" s="1856"/>
      <c r="E584" s="1716"/>
      <c r="F584" s="1751"/>
      <c r="G584" s="1859"/>
      <c r="H584" s="1865"/>
      <c r="I584" s="1678"/>
      <c r="J584" s="1678"/>
      <c r="K584" s="1678"/>
      <c r="L584" s="1678"/>
      <c r="M584" s="1678"/>
      <c r="N584" s="1678"/>
      <c r="O584" s="1678"/>
      <c r="P584" s="1678"/>
      <c r="Q584" s="1774"/>
      <c r="R584" s="1747"/>
      <c r="S584" s="98"/>
      <c r="T584" s="98"/>
      <c r="U584" s="98"/>
      <c r="V584" s="98"/>
      <c r="W584" s="334" t="str">
        <f t="shared" si="15"/>
        <v/>
      </c>
      <c r="X584" s="98"/>
      <c r="Y584" s="98"/>
      <c r="Z584" s="98"/>
      <c r="AA584" s="334" t="str">
        <f t="shared" si="16"/>
        <v/>
      </c>
      <c r="AB584" s="1678"/>
      <c r="AC584" s="1333"/>
      <c r="AD584" s="160"/>
      <c r="AE584" s="98"/>
      <c r="AF584" s="1862"/>
      <c r="AG584" s="1748"/>
      <c r="AH584" s="1764"/>
      <c r="AI584" s="1749"/>
      <c r="AJ584" s="388"/>
      <c r="AK584" s="1750"/>
      <c r="AL584" s="1751"/>
      <c r="AM584" s="1752"/>
      <c r="AN584" s="1752"/>
      <c r="AO584" s="1752"/>
      <c r="AP584" s="1753"/>
      <c r="AQ584" s="1333"/>
      <c r="AR584" s="98"/>
      <c r="AS584" s="244"/>
    </row>
    <row r="585" spans="1:45" ht="15" customHeight="1" x14ac:dyDescent="0.25">
      <c r="A585" s="1489"/>
      <c r="B585" s="1709"/>
      <c r="C585" s="1716"/>
      <c r="D585" s="1856"/>
      <c r="E585" s="1716"/>
      <c r="F585" s="1751"/>
      <c r="G585" s="1859"/>
      <c r="H585" s="1865"/>
      <c r="I585" s="1678"/>
      <c r="J585" s="1678"/>
      <c r="K585" s="1678"/>
      <c r="L585" s="1678"/>
      <c r="M585" s="1678"/>
      <c r="N585" s="1678"/>
      <c r="O585" s="1678"/>
      <c r="P585" s="1678"/>
      <c r="Q585" s="1774"/>
      <c r="R585" s="1747"/>
      <c r="S585" s="98"/>
      <c r="T585" s="98"/>
      <c r="U585" s="98"/>
      <c r="V585" s="98"/>
      <c r="W585" s="334" t="str">
        <f t="shared" si="15"/>
        <v/>
      </c>
      <c r="X585" s="98"/>
      <c r="Y585" s="98"/>
      <c r="Z585" s="98"/>
      <c r="AA585" s="334" t="str">
        <f t="shared" si="16"/>
        <v/>
      </c>
      <c r="AB585" s="1678"/>
      <c r="AC585" s="1333"/>
      <c r="AD585" s="160"/>
      <c r="AE585" s="98"/>
      <c r="AF585" s="1862"/>
      <c r="AG585" s="1748"/>
      <c r="AH585" s="1764"/>
      <c r="AI585" s="1749"/>
      <c r="AJ585" s="388"/>
      <c r="AK585" s="1750"/>
      <c r="AL585" s="1751"/>
      <c r="AM585" s="1752"/>
      <c r="AN585" s="1752"/>
      <c r="AO585" s="1752"/>
      <c r="AP585" s="1753"/>
      <c r="AQ585" s="1333"/>
      <c r="AR585" s="98"/>
      <c r="AS585" s="244"/>
    </row>
    <row r="586" spans="1:45" ht="15" customHeight="1" x14ac:dyDescent="0.25">
      <c r="A586" s="1489"/>
      <c r="B586" s="1709"/>
      <c r="C586" s="1716"/>
      <c r="D586" s="1856"/>
      <c r="E586" s="1716"/>
      <c r="F586" s="1751"/>
      <c r="G586" s="1859"/>
      <c r="H586" s="1865"/>
      <c r="I586" s="1678"/>
      <c r="J586" s="1678"/>
      <c r="K586" s="1678"/>
      <c r="L586" s="1678"/>
      <c r="M586" s="1678"/>
      <c r="N586" s="1678"/>
      <c r="O586" s="1678"/>
      <c r="P586" s="1678"/>
      <c r="Q586" s="1774"/>
      <c r="R586" s="1747"/>
      <c r="S586" s="98"/>
      <c r="T586" s="98"/>
      <c r="U586" s="98"/>
      <c r="V586" s="98"/>
      <c r="W586" s="334" t="str">
        <f t="shared" si="15"/>
        <v/>
      </c>
      <c r="X586" s="98"/>
      <c r="Y586" s="98"/>
      <c r="Z586" s="98"/>
      <c r="AA586" s="334" t="str">
        <f t="shared" si="16"/>
        <v/>
      </c>
      <c r="AB586" s="1678"/>
      <c r="AC586" s="1333"/>
      <c r="AD586" s="160"/>
      <c r="AE586" s="98"/>
      <c r="AF586" s="1862"/>
      <c r="AG586" s="1748"/>
      <c r="AH586" s="1764"/>
      <c r="AI586" s="1749"/>
      <c r="AJ586" s="388"/>
      <c r="AK586" s="1750"/>
      <c r="AL586" s="1751"/>
      <c r="AM586" s="1752"/>
      <c r="AN586" s="1752"/>
      <c r="AO586" s="1752"/>
      <c r="AP586" s="1753"/>
      <c r="AQ586" s="1333"/>
      <c r="AR586" s="98"/>
      <c r="AS586" s="244"/>
    </row>
    <row r="587" spans="1:45" ht="15" customHeight="1" x14ac:dyDescent="0.25">
      <c r="A587" s="1489"/>
      <c r="B587" s="1709"/>
      <c r="C587" s="1716"/>
      <c r="D587" s="1856"/>
      <c r="E587" s="1716"/>
      <c r="F587" s="1751"/>
      <c r="G587" s="1859"/>
      <c r="H587" s="1865"/>
      <c r="I587" s="1678"/>
      <c r="J587" s="1678"/>
      <c r="K587" s="1678"/>
      <c r="L587" s="1678"/>
      <c r="M587" s="1678"/>
      <c r="N587" s="1678"/>
      <c r="O587" s="1678"/>
      <c r="P587" s="1678"/>
      <c r="Q587" s="1774"/>
      <c r="R587" s="1747"/>
      <c r="S587" s="98"/>
      <c r="T587" s="98"/>
      <c r="U587" s="98"/>
      <c r="V587" s="98"/>
      <c r="W587" s="334" t="str">
        <f t="shared" ref="W587:W650" si="17">IF(AND(ISNUMBER(T587), ISNUMBER(U587), ISNUMBER(V587)), SUM(T587, U587, V587), "")</f>
        <v/>
      </c>
      <c r="X587" s="98"/>
      <c r="Y587" s="98"/>
      <c r="Z587" s="98"/>
      <c r="AA587" s="334" t="str">
        <f t="shared" ref="AA587:AA650" si="18">IF(AND(ISNUMBER(X587), ISNUMBER(Y587), ISNUMBER(Z587)), SUM(X587, Y587, Z587), "")</f>
        <v/>
      </c>
      <c r="AB587" s="1678"/>
      <c r="AC587" s="1333"/>
      <c r="AD587" s="160"/>
      <c r="AE587" s="98"/>
      <c r="AF587" s="1862"/>
      <c r="AG587" s="1748"/>
      <c r="AH587" s="1764"/>
      <c r="AI587" s="1749"/>
      <c r="AJ587" s="388"/>
      <c r="AK587" s="1750"/>
      <c r="AL587" s="1751"/>
      <c r="AM587" s="1752"/>
      <c r="AN587" s="1752"/>
      <c r="AO587" s="1752"/>
      <c r="AP587" s="1753"/>
      <c r="AQ587" s="1333"/>
      <c r="AR587" s="98"/>
      <c r="AS587" s="244"/>
    </row>
    <row r="588" spans="1:45" ht="15" customHeight="1" x14ac:dyDescent="0.25">
      <c r="A588" s="1489"/>
      <c r="B588" s="1709"/>
      <c r="C588" s="1716"/>
      <c r="D588" s="1856"/>
      <c r="E588" s="1716"/>
      <c r="F588" s="1751"/>
      <c r="G588" s="1859"/>
      <c r="H588" s="1865"/>
      <c r="I588" s="1678"/>
      <c r="J588" s="1678"/>
      <c r="K588" s="1678"/>
      <c r="L588" s="1678"/>
      <c r="M588" s="1678"/>
      <c r="N588" s="1678"/>
      <c r="O588" s="1678"/>
      <c r="P588" s="1678"/>
      <c r="Q588" s="1774"/>
      <c r="R588" s="1747"/>
      <c r="S588" s="98"/>
      <c r="T588" s="98"/>
      <c r="U588" s="98"/>
      <c r="V588" s="98"/>
      <c r="W588" s="334" t="str">
        <f t="shared" si="17"/>
        <v/>
      </c>
      <c r="X588" s="98"/>
      <c r="Y588" s="98"/>
      <c r="Z588" s="98"/>
      <c r="AA588" s="334" t="str">
        <f t="shared" si="18"/>
        <v/>
      </c>
      <c r="AB588" s="1678"/>
      <c r="AC588" s="1333"/>
      <c r="AD588" s="160"/>
      <c r="AE588" s="98"/>
      <c r="AF588" s="1862"/>
      <c r="AG588" s="1748"/>
      <c r="AH588" s="1764"/>
      <c r="AI588" s="1749"/>
      <c r="AJ588" s="388"/>
      <c r="AK588" s="1750"/>
      <c r="AL588" s="1751"/>
      <c r="AM588" s="1752"/>
      <c r="AN588" s="1752"/>
      <c r="AO588" s="1752"/>
      <c r="AP588" s="1753"/>
      <c r="AQ588" s="1333"/>
      <c r="AR588" s="98"/>
      <c r="AS588" s="244"/>
    </row>
    <row r="589" spans="1:45" ht="15" customHeight="1" x14ac:dyDescent="0.25">
      <c r="A589" s="1489"/>
      <c r="B589" s="1709"/>
      <c r="C589" s="1716"/>
      <c r="D589" s="1856"/>
      <c r="E589" s="1716"/>
      <c r="F589" s="1751"/>
      <c r="G589" s="1859"/>
      <c r="H589" s="1865"/>
      <c r="I589" s="1678"/>
      <c r="J589" s="1678"/>
      <c r="K589" s="1678"/>
      <c r="L589" s="1678"/>
      <c r="M589" s="1678"/>
      <c r="N589" s="1678"/>
      <c r="O589" s="1678"/>
      <c r="P589" s="1678"/>
      <c r="Q589" s="1774"/>
      <c r="R589" s="1747"/>
      <c r="S589" s="98"/>
      <c r="T589" s="98"/>
      <c r="U589" s="98"/>
      <c r="V589" s="98"/>
      <c r="W589" s="334" t="str">
        <f t="shared" si="17"/>
        <v/>
      </c>
      <c r="X589" s="98"/>
      <c r="Y589" s="98"/>
      <c r="Z589" s="98"/>
      <c r="AA589" s="334" t="str">
        <f t="shared" si="18"/>
        <v/>
      </c>
      <c r="AB589" s="1678"/>
      <c r="AC589" s="1333"/>
      <c r="AD589" s="160"/>
      <c r="AE589" s="98"/>
      <c r="AF589" s="1862"/>
      <c r="AG589" s="1748"/>
      <c r="AH589" s="1764"/>
      <c r="AI589" s="1749"/>
      <c r="AJ589" s="388"/>
      <c r="AK589" s="1750"/>
      <c r="AL589" s="1751"/>
      <c r="AM589" s="1752"/>
      <c r="AN589" s="1752"/>
      <c r="AO589" s="1752"/>
      <c r="AP589" s="1753"/>
      <c r="AQ589" s="1333"/>
      <c r="AR589" s="98"/>
      <c r="AS589" s="244"/>
    </row>
    <row r="590" spans="1:45" ht="15" customHeight="1" x14ac:dyDescent="0.25">
      <c r="A590" s="1489"/>
      <c r="B590" s="1709"/>
      <c r="C590" s="1716"/>
      <c r="D590" s="1856"/>
      <c r="E590" s="1716"/>
      <c r="F590" s="1751"/>
      <c r="G590" s="1859"/>
      <c r="H590" s="1865"/>
      <c r="I590" s="1678"/>
      <c r="J590" s="1678"/>
      <c r="K590" s="1678"/>
      <c r="L590" s="1678"/>
      <c r="M590" s="1678"/>
      <c r="N590" s="1678"/>
      <c r="O590" s="1678"/>
      <c r="P590" s="1678"/>
      <c r="Q590" s="1774"/>
      <c r="R590" s="1747"/>
      <c r="S590" s="98"/>
      <c r="T590" s="98"/>
      <c r="U590" s="98"/>
      <c r="V590" s="98"/>
      <c r="W590" s="334" t="str">
        <f t="shared" si="17"/>
        <v/>
      </c>
      <c r="X590" s="98"/>
      <c r="Y590" s="98"/>
      <c r="Z590" s="98"/>
      <c r="AA590" s="334" t="str">
        <f t="shared" si="18"/>
        <v/>
      </c>
      <c r="AB590" s="1678"/>
      <c r="AC590" s="1333"/>
      <c r="AD590" s="160"/>
      <c r="AE590" s="98"/>
      <c r="AF590" s="1862"/>
      <c r="AG590" s="1748"/>
      <c r="AH590" s="1764"/>
      <c r="AI590" s="1749"/>
      <c r="AJ590" s="388"/>
      <c r="AK590" s="1750"/>
      <c r="AL590" s="1751"/>
      <c r="AM590" s="1752"/>
      <c r="AN590" s="1752"/>
      <c r="AO590" s="1752"/>
      <c r="AP590" s="1753"/>
      <c r="AQ590" s="1333"/>
      <c r="AR590" s="98"/>
      <c r="AS590" s="244"/>
    </row>
    <row r="591" spans="1:45" ht="15" customHeight="1" x14ac:dyDescent="0.25">
      <c r="A591" s="1489"/>
      <c r="B591" s="1709"/>
      <c r="C591" s="1716"/>
      <c r="D591" s="1856"/>
      <c r="E591" s="1716"/>
      <c r="F591" s="1751"/>
      <c r="G591" s="1859"/>
      <c r="H591" s="1865"/>
      <c r="I591" s="1678"/>
      <c r="J591" s="1678"/>
      <c r="K591" s="1678"/>
      <c r="L591" s="1678"/>
      <c r="M591" s="1678"/>
      <c r="N591" s="1678"/>
      <c r="O591" s="1678"/>
      <c r="P591" s="1678"/>
      <c r="Q591" s="1774"/>
      <c r="R591" s="1747"/>
      <c r="S591" s="98"/>
      <c r="T591" s="98"/>
      <c r="U591" s="98"/>
      <c r="V591" s="98"/>
      <c r="W591" s="334" t="str">
        <f t="shared" si="17"/>
        <v/>
      </c>
      <c r="X591" s="98"/>
      <c r="Y591" s="98"/>
      <c r="Z591" s="98"/>
      <c r="AA591" s="334" t="str">
        <f t="shared" si="18"/>
        <v/>
      </c>
      <c r="AB591" s="1678"/>
      <c r="AC591" s="1333"/>
      <c r="AD591" s="160"/>
      <c r="AE591" s="98"/>
      <c r="AF591" s="1862"/>
      <c r="AG591" s="1748"/>
      <c r="AH591" s="1764"/>
      <c r="AI591" s="1749"/>
      <c r="AJ591" s="388"/>
      <c r="AK591" s="1750"/>
      <c r="AL591" s="1751"/>
      <c r="AM591" s="1752"/>
      <c r="AN591" s="1752"/>
      <c r="AO591" s="1752"/>
      <c r="AP591" s="1753"/>
      <c r="AQ591" s="1333"/>
      <c r="AR591" s="98"/>
      <c r="AS591" s="244"/>
    </row>
    <row r="592" spans="1:45" ht="15" customHeight="1" x14ac:dyDescent="0.25">
      <c r="A592" s="1489"/>
      <c r="B592" s="1709"/>
      <c r="C592" s="1716"/>
      <c r="D592" s="1856"/>
      <c r="E592" s="1716"/>
      <c r="F592" s="1751"/>
      <c r="G592" s="1859"/>
      <c r="H592" s="1865"/>
      <c r="I592" s="1678"/>
      <c r="J592" s="1678"/>
      <c r="K592" s="1678"/>
      <c r="L592" s="1678"/>
      <c r="M592" s="1678"/>
      <c r="N592" s="1678"/>
      <c r="O592" s="1678"/>
      <c r="P592" s="1678"/>
      <c r="Q592" s="1774"/>
      <c r="R592" s="1747"/>
      <c r="S592" s="98"/>
      <c r="T592" s="98"/>
      <c r="U592" s="98"/>
      <c r="V592" s="98"/>
      <c r="W592" s="334" t="str">
        <f t="shared" si="17"/>
        <v/>
      </c>
      <c r="X592" s="98"/>
      <c r="Y592" s="98"/>
      <c r="Z592" s="98"/>
      <c r="AA592" s="334" t="str">
        <f t="shared" si="18"/>
        <v/>
      </c>
      <c r="AB592" s="1678"/>
      <c r="AC592" s="1333"/>
      <c r="AD592" s="160"/>
      <c r="AE592" s="98"/>
      <c r="AF592" s="1862"/>
      <c r="AG592" s="1748"/>
      <c r="AH592" s="1764"/>
      <c r="AI592" s="1749"/>
      <c r="AJ592" s="388"/>
      <c r="AK592" s="1750"/>
      <c r="AL592" s="1751"/>
      <c r="AM592" s="1752"/>
      <c r="AN592" s="1752"/>
      <c r="AO592" s="1752"/>
      <c r="AP592" s="1753"/>
      <c r="AQ592" s="1333"/>
      <c r="AR592" s="98"/>
      <c r="AS592" s="244"/>
    </row>
    <row r="593" spans="1:45" ht="15" customHeight="1" x14ac:dyDescent="0.25">
      <c r="A593" s="1489"/>
      <c r="B593" s="1709"/>
      <c r="C593" s="1716"/>
      <c r="D593" s="1856"/>
      <c r="E593" s="1716"/>
      <c r="F593" s="1751"/>
      <c r="G593" s="1859"/>
      <c r="H593" s="1865"/>
      <c r="I593" s="1678"/>
      <c r="J593" s="1678"/>
      <c r="K593" s="1678"/>
      <c r="L593" s="1678"/>
      <c r="M593" s="1678"/>
      <c r="N593" s="1678"/>
      <c r="O593" s="1678"/>
      <c r="P593" s="1678"/>
      <c r="Q593" s="1774"/>
      <c r="R593" s="1747"/>
      <c r="S593" s="98"/>
      <c r="T593" s="98"/>
      <c r="U593" s="98"/>
      <c r="V593" s="98"/>
      <c r="W593" s="334" t="str">
        <f t="shared" si="17"/>
        <v/>
      </c>
      <c r="X593" s="98"/>
      <c r="Y593" s="98"/>
      <c r="Z593" s="98"/>
      <c r="AA593" s="334" t="str">
        <f t="shared" si="18"/>
        <v/>
      </c>
      <c r="AB593" s="1678"/>
      <c r="AC593" s="1333"/>
      <c r="AD593" s="160"/>
      <c r="AE593" s="98"/>
      <c r="AF593" s="1862"/>
      <c r="AG593" s="1748"/>
      <c r="AH593" s="1764"/>
      <c r="AI593" s="1749"/>
      <c r="AJ593" s="388"/>
      <c r="AK593" s="1750"/>
      <c r="AL593" s="1751"/>
      <c r="AM593" s="1752"/>
      <c r="AN593" s="1752"/>
      <c r="AO593" s="1752"/>
      <c r="AP593" s="1753"/>
      <c r="AQ593" s="1333"/>
      <c r="AR593" s="98"/>
      <c r="AS593" s="244"/>
    </row>
    <row r="594" spans="1:45" ht="15" customHeight="1" x14ac:dyDescent="0.25">
      <c r="A594" s="1489"/>
      <c r="B594" s="1709"/>
      <c r="C594" s="1716"/>
      <c r="D594" s="1856"/>
      <c r="E594" s="1716"/>
      <c r="F594" s="1751"/>
      <c r="G594" s="1859"/>
      <c r="H594" s="1865"/>
      <c r="I594" s="1678"/>
      <c r="J594" s="1678"/>
      <c r="K594" s="1678"/>
      <c r="L594" s="1678"/>
      <c r="M594" s="1678"/>
      <c r="N594" s="1678"/>
      <c r="O594" s="1678"/>
      <c r="P594" s="1678"/>
      <c r="Q594" s="1774"/>
      <c r="R594" s="1747"/>
      <c r="S594" s="98"/>
      <c r="T594" s="98"/>
      <c r="U594" s="98"/>
      <c r="V594" s="98"/>
      <c r="W594" s="334" t="str">
        <f t="shared" si="17"/>
        <v/>
      </c>
      <c r="X594" s="98"/>
      <c r="Y594" s="98"/>
      <c r="Z594" s="98"/>
      <c r="AA594" s="334" t="str">
        <f t="shared" si="18"/>
        <v/>
      </c>
      <c r="AB594" s="1678"/>
      <c r="AC594" s="1333"/>
      <c r="AD594" s="160"/>
      <c r="AE594" s="98"/>
      <c r="AF594" s="1862"/>
      <c r="AG594" s="1748"/>
      <c r="AH594" s="1764"/>
      <c r="AI594" s="1749"/>
      <c r="AJ594" s="388"/>
      <c r="AK594" s="1750"/>
      <c r="AL594" s="1751"/>
      <c r="AM594" s="1752"/>
      <c r="AN594" s="1752"/>
      <c r="AO594" s="1752"/>
      <c r="AP594" s="1753"/>
      <c r="AQ594" s="1333"/>
      <c r="AR594" s="98"/>
      <c r="AS594" s="244"/>
    </row>
    <row r="595" spans="1:45" ht="15" customHeight="1" x14ac:dyDescent="0.25">
      <c r="A595" s="1489"/>
      <c r="B595" s="1709"/>
      <c r="C595" s="1716"/>
      <c r="D595" s="1856"/>
      <c r="E595" s="1716"/>
      <c r="F595" s="1751"/>
      <c r="G595" s="1859"/>
      <c r="H595" s="1865"/>
      <c r="I595" s="1678"/>
      <c r="J595" s="1678"/>
      <c r="K595" s="1678"/>
      <c r="L595" s="1678"/>
      <c r="M595" s="1678"/>
      <c r="N595" s="1678"/>
      <c r="O595" s="1678"/>
      <c r="P595" s="1678"/>
      <c r="Q595" s="1774"/>
      <c r="R595" s="1747"/>
      <c r="S595" s="98"/>
      <c r="T595" s="98"/>
      <c r="U595" s="98"/>
      <c r="V595" s="98"/>
      <c r="W595" s="334" t="str">
        <f t="shared" si="17"/>
        <v/>
      </c>
      <c r="X595" s="98"/>
      <c r="Y595" s="98"/>
      <c r="Z595" s="98"/>
      <c r="AA595" s="334" t="str">
        <f t="shared" si="18"/>
        <v/>
      </c>
      <c r="AB595" s="1678"/>
      <c r="AC595" s="1333"/>
      <c r="AD595" s="160"/>
      <c r="AE595" s="98"/>
      <c r="AF595" s="1862"/>
      <c r="AG595" s="1748"/>
      <c r="AH595" s="1764"/>
      <c r="AI595" s="1749"/>
      <c r="AJ595" s="388"/>
      <c r="AK595" s="1750"/>
      <c r="AL595" s="1751"/>
      <c r="AM595" s="1752"/>
      <c r="AN595" s="1752"/>
      <c r="AO595" s="1752"/>
      <c r="AP595" s="1753"/>
      <c r="AQ595" s="1333"/>
      <c r="AR595" s="98"/>
      <c r="AS595" s="244"/>
    </row>
    <row r="596" spans="1:45" ht="15" customHeight="1" x14ac:dyDescent="0.25">
      <c r="A596" s="1489"/>
      <c r="B596" s="1709"/>
      <c r="C596" s="1716"/>
      <c r="D596" s="1856"/>
      <c r="E596" s="1716"/>
      <c r="F596" s="1751"/>
      <c r="G596" s="1859"/>
      <c r="H596" s="1865"/>
      <c r="I596" s="1678"/>
      <c r="J596" s="1678"/>
      <c r="K596" s="1678"/>
      <c r="L596" s="1678"/>
      <c r="M596" s="1678"/>
      <c r="N596" s="1678"/>
      <c r="O596" s="1678"/>
      <c r="P596" s="1678"/>
      <c r="Q596" s="1774"/>
      <c r="R596" s="1747"/>
      <c r="S596" s="98"/>
      <c r="T596" s="98"/>
      <c r="U596" s="98"/>
      <c r="V596" s="98"/>
      <c r="W596" s="334" t="str">
        <f t="shared" si="17"/>
        <v/>
      </c>
      <c r="X596" s="98"/>
      <c r="Y596" s="98"/>
      <c r="Z596" s="98"/>
      <c r="AA596" s="334" t="str">
        <f t="shared" si="18"/>
        <v/>
      </c>
      <c r="AB596" s="1678"/>
      <c r="AC596" s="1333"/>
      <c r="AD596" s="160"/>
      <c r="AE596" s="98"/>
      <c r="AF596" s="1862"/>
      <c r="AG596" s="1748"/>
      <c r="AH596" s="1764"/>
      <c r="AI596" s="1749"/>
      <c r="AJ596" s="388"/>
      <c r="AK596" s="1750"/>
      <c r="AL596" s="1751"/>
      <c r="AM596" s="1752"/>
      <c r="AN596" s="1752"/>
      <c r="AO596" s="1752"/>
      <c r="AP596" s="1753"/>
      <c r="AQ596" s="1333"/>
      <c r="AR596" s="98"/>
      <c r="AS596" s="244"/>
    </row>
    <row r="597" spans="1:45" ht="15" customHeight="1" x14ac:dyDescent="0.25">
      <c r="A597" s="1489"/>
      <c r="B597" s="1709"/>
      <c r="C597" s="1716"/>
      <c r="D597" s="1856"/>
      <c r="E597" s="1716"/>
      <c r="F597" s="1751"/>
      <c r="G597" s="1859"/>
      <c r="H597" s="1865"/>
      <c r="I597" s="1678"/>
      <c r="J597" s="1678"/>
      <c r="K597" s="1678"/>
      <c r="L597" s="1678"/>
      <c r="M597" s="1678"/>
      <c r="N597" s="1678"/>
      <c r="O597" s="1678"/>
      <c r="P597" s="1678"/>
      <c r="Q597" s="1774"/>
      <c r="R597" s="1747"/>
      <c r="S597" s="98"/>
      <c r="T597" s="98"/>
      <c r="U597" s="98"/>
      <c r="V597" s="98"/>
      <c r="W597" s="334" t="str">
        <f t="shared" si="17"/>
        <v/>
      </c>
      <c r="X597" s="98"/>
      <c r="Y597" s="98"/>
      <c r="Z597" s="98"/>
      <c r="AA597" s="334" t="str">
        <f t="shared" si="18"/>
        <v/>
      </c>
      <c r="AB597" s="1678"/>
      <c r="AC597" s="1333"/>
      <c r="AD597" s="160"/>
      <c r="AE597" s="98"/>
      <c r="AF597" s="1862"/>
      <c r="AG597" s="1748"/>
      <c r="AH597" s="1764"/>
      <c r="AI597" s="1749"/>
      <c r="AJ597" s="388"/>
      <c r="AK597" s="1750"/>
      <c r="AL597" s="1751"/>
      <c r="AM597" s="1752"/>
      <c r="AN597" s="1752"/>
      <c r="AO597" s="1752"/>
      <c r="AP597" s="1753"/>
      <c r="AQ597" s="1333"/>
      <c r="AR597" s="98"/>
      <c r="AS597" s="244"/>
    </row>
    <row r="598" spans="1:45" ht="15" customHeight="1" x14ac:dyDescent="0.25">
      <c r="A598" s="1489"/>
      <c r="B598" s="1709"/>
      <c r="C598" s="1716"/>
      <c r="D598" s="1856"/>
      <c r="E598" s="1716"/>
      <c r="F598" s="1751"/>
      <c r="G598" s="1859"/>
      <c r="H598" s="1865"/>
      <c r="I598" s="1678"/>
      <c r="J598" s="1678"/>
      <c r="K598" s="1678"/>
      <c r="L598" s="1678"/>
      <c r="M598" s="1678"/>
      <c r="N598" s="1678"/>
      <c r="O598" s="1678"/>
      <c r="P598" s="1678"/>
      <c r="Q598" s="1774"/>
      <c r="R598" s="1747"/>
      <c r="S598" s="98"/>
      <c r="T598" s="98"/>
      <c r="U598" s="98"/>
      <c r="V598" s="98"/>
      <c r="W598" s="334" t="str">
        <f t="shared" si="17"/>
        <v/>
      </c>
      <c r="X598" s="98"/>
      <c r="Y598" s="98"/>
      <c r="Z598" s="98"/>
      <c r="AA598" s="334" t="str">
        <f t="shared" si="18"/>
        <v/>
      </c>
      <c r="AB598" s="1678"/>
      <c r="AC598" s="1333"/>
      <c r="AD598" s="160"/>
      <c r="AE598" s="98"/>
      <c r="AF598" s="1862"/>
      <c r="AG598" s="1748"/>
      <c r="AH598" s="1764"/>
      <c r="AI598" s="1749"/>
      <c r="AJ598" s="388"/>
      <c r="AK598" s="1750"/>
      <c r="AL598" s="1751"/>
      <c r="AM598" s="1752"/>
      <c r="AN598" s="1752"/>
      <c r="AO598" s="1752"/>
      <c r="AP598" s="1753"/>
      <c r="AQ598" s="1333"/>
      <c r="AR598" s="98"/>
      <c r="AS598" s="244"/>
    </row>
    <row r="599" spans="1:45" ht="15" customHeight="1" x14ac:dyDescent="0.25">
      <c r="A599" s="1489"/>
      <c r="B599" s="1709"/>
      <c r="C599" s="1716"/>
      <c r="D599" s="1856"/>
      <c r="E599" s="1716"/>
      <c r="F599" s="1751"/>
      <c r="G599" s="1859"/>
      <c r="H599" s="1865"/>
      <c r="I599" s="1678"/>
      <c r="J599" s="1678"/>
      <c r="K599" s="1678"/>
      <c r="L599" s="1678"/>
      <c r="M599" s="1678"/>
      <c r="N599" s="1678"/>
      <c r="O599" s="1678"/>
      <c r="P599" s="1678"/>
      <c r="Q599" s="1774"/>
      <c r="R599" s="1747"/>
      <c r="S599" s="98"/>
      <c r="T599" s="98"/>
      <c r="U599" s="98"/>
      <c r="V599" s="98"/>
      <c r="W599" s="334" t="str">
        <f t="shared" si="17"/>
        <v/>
      </c>
      <c r="X599" s="98"/>
      <c r="Y599" s="98"/>
      <c r="Z599" s="98"/>
      <c r="AA599" s="334" t="str">
        <f t="shared" si="18"/>
        <v/>
      </c>
      <c r="AB599" s="1678"/>
      <c r="AC599" s="1333"/>
      <c r="AD599" s="160"/>
      <c r="AE599" s="98"/>
      <c r="AF599" s="1862"/>
      <c r="AG599" s="1748"/>
      <c r="AH599" s="1764"/>
      <c r="AI599" s="1749"/>
      <c r="AJ599" s="388"/>
      <c r="AK599" s="1750"/>
      <c r="AL599" s="1751"/>
      <c r="AM599" s="1752"/>
      <c r="AN599" s="1752"/>
      <c r="AO599" s="1752"/>
      <c r="AP599" s="1753"/>
      <c r="AQ599" s="1333"/>
      <c r="AR599" s="98"/>
      <c r="AS599" s="244"/>
    </row>
    <row r="600" spans="1:45" ht="15" customHeight="1" x14ac:dyDescent="0.25">
      <c r="A600" s="1489"/>
      <c r="B600" s="1709"/>
      <c r="C600" s="1716"/>
      <c r="D600" s="1856"/>
      <c r="E600" s="1716"/>
      <c r="F600" s="1751"/>
      <c r="G600" s="1859"/>
      <c r="H600" s="1865"/>
      <c r="I600" s="1678"/>
      <c r="J600" s="1678"/>
      <c r="K600" s="1678"/>
      <c r="L600" s="1678"/>
      <c r="M600" s="1678"/>
      <c r="N600" s="1678"/>
      <c r="O600" s="1678"/>
      <c r="P600" s="1678"/>
      <c r="Q600" s="1774"/>
      <c r="R600" s="1747"/>
      <c r="S600" s="98"/>
      <c r="T600" s="98"/>
      <c r="U600" s="98"/>
      <c r="V600" s="98"/>
      <c r="W600" s="334" t="str">
        <f t="shared" si="17"/>
        <v/>
      </c>
      <c r="X600" s="98"/>
      <c r="Y600" s="98"/>
      <c r="Z600" s="98"/>
      <c r="AA600" s="334" t="str">
        <f t="shared" si="18"/>
        <v/>
      </c>
      <c r="AB600" s="1678"/>
      <c r="AC600" s="1333"/>
      <c r="AD600" s="160"/>
      <c r="AE600" s="98"/>
      <c r="AF600" s="1862"/>
      <c r="AG600" s="1748"/>
      <c r="AH600" s="1764"/>
      <c r="AI600" s="1749"/>
      <c r="AJ600" s="388"/>
      <c r="AK600" s="1750"/>
      <c r="AL600" s="1751"/>
      <c r="AM600" s="1752"/>
      <c r="AN600" s="1752"/>
      <c r="AO600" s="1752"/>
      <c r="AP600" s="1753"/>
      <c r="AQ600" s="1333"/>
      <c r="AR600" s="98"/>
      <c r="AS600" s="244"/>
    </row>
    <row r="601" spans="1:45" ht="15" customHeight="1" x14ac:dyDescent="0.25">
      <c r="A601" s="1489"/>
      <c r="B601" s="1709"/>
      <c r="C601" s="1716"/>
      <c r="D601" s="1856"/>
      <c r="E601" s="1716"/>
      <c r="F601" s="1751"/>
      <c r="G601" s="1859"/>
      <c r="H601" s="1865"/>
      <c r="I601" s="1678"/>
      <c r="J601" s="1678"/>
      <c r="K601" s="1678"/>
      <c r="L601" s="1678"/>
      <c r="M601" s="1678"/>
      <c r="N601" s="1678"/>
      <c r="O601" s="1678"/>
      <c r="P601" s="1678"/>
      <c r="Q601" s="1774"/>
      <c r="R601" s="1747"/>
      <c r="S601" s="98"/>
      <c r="T601" s="98"/>
      <c r="U601" s="98"/>
      <c r="V601" s="98"/>
      <c r="W601" s="334" t="str">
        <f t="shared" si="17"/>
        <v/>
      </c>
      <c r="X601" s="98"/>
      <c r="Y601" s="98"/>
      <c r="Z601" s="98"/>
      <c r="AA601" s="334" t="str">
        <f t="shared" si="18"/>
        <v/>
      </c>
      <c r="AB601" s="1678"/>
      <c r="AC601" s="1333"/>
      <c r="AD601" s="160"/>
      <c r="AE601" s="98"/>
      <c r="AF601" s="1862"/>
      <c r="AG601" s="1748"/>
      <c r="AH601" s="1764"/>
      <c r="AI601" s="1749"/>
      <c r="AJ601" s="388"/>
      <c r="AK601" s="1750"/>
      <c r="AL601" s="1751"/>
      <c r="AM601" s="1752"/>
      <c r="AN601" s="1752"/>
      <c r="AO601" s="1752"/>
      <c r="AP601" s="1753"/>
      <c r="AQ601" s="1333"/>
      <c r="AR601" s="98"/>
      <c r="AS601" s="244"/>
    </row>
    <row r="602" spans="1:45" ht="15" customHeight="1" x14ac:dyDescent="0.25">
      <c r="A602" s="1489"/>
      <c r="B602" s="1709"/>
      <c r="C602" s="1716"/>
      <c r="D602" s="1856"/>
      <c r="E602" s="1716"/>
      <c r="F602" s="1751"/>
      <c r="G602" s="1859"/>
      <c r="H602" s="1865"/>
      <c r="I602" s="1678"/>
      <c r="J602" s="1678"/>
      <c r="K602" s="1678"/>
      <c r="L602" s="1678"/>
      <c r="M602" s="1678"/>
      <c r="N602" s="1678"/>
      <c r="O602" s="1678"/>
      <c r="P602" s="1678"/>
      <c r="Q602" s="1774"/>
      <c r="R602" s="1747"/>
      <c r="S602" s="98"/>
      <c r="T602" s="98"/>
      <c r="U602" s="98"/>
      <c r="V602" s="98"/>
      <c r="W602" s="334" t="str">
        <f t="shared" si="17"/>
        <v/>
      </c>
      <c r="X602" s="98"/>
      <c r="Y602" s="98"/>
      <c r="Z602" s="98"/>
      <c r="AA602" s="334" t="str">
        <f t="shared" si="18"/>
        <v/>
      </c>
      <c r="AB602" s="1678"/>
      <c r="AC602" s="1333"/>
      <c r="AD602" s="160"/>
      <c r="AE602" s="98"/>
      <c r="AF602" s="1862"/>
      <c r="AG602" s="1748"/>
      <c r="AH602" s="1764"/>
      <c r="AI602" s="1749"/>
      <c r="AJ602" s="388"/>
      <c r="AK602" s="1750"/>
      <c r="AL602" s="1751"/>
      <c r="AM602" s="1752"/>
      <c r="AN602" s="1752"/>
      <c r="AO602" s="1752"/>
      <c r="AP602" s="1753"/>
      <c r="AQ602" s="1333"/>
      <c r="AR602" s="98"/>
      <c r="AS602" s="244"/>
    </row>
    <row r="603" spans="1:45" ht="15" customHeight="1" x14ac:dyDescent="0.25">
      <c r="A603" s="1489"/>
      <c r="B603" s="1709"/>
      <c r="C603" s="1716"/>
      <c r="D603" s="1856"/>
      <c r="E603" s="1716"/>
      <c r="F603" s="1751"/>
      <c r="G603" s="1859"/>
      <c r="H603" s="1865"/>
      <c r="I603" s="1678"/>
      <c r="J603" s="1678"/>
      <c r="K603" s="1678"/>
      <c r="L603" s="1678"/>
      <c r="M603" s="1678"/>
      <c r="N603" s="1678"/>
      <c r="O603" s="1678"/>
      <c r="P603" s="1678"/>
      <c r="Q603" s="1774"/>
      <c r="R603" s="1747"/>
      <c r="S603" s="98"/>
      <c r="T603" s="98"/>
      <c r="U603" s="98"/>
      <c r="V603" s="98"/>
      <c r="W603" s="334" t="str">
        <f t="shared" si="17"/>
        <v/>
      </c>
      <c r="X603" s="98"/>
      <c r="Y603" s="98"/>
      <c r="Z603" s="98"/>
      <c r="AA603" s="334" t="str">
        <f t="shared" si="18"/>
        <v/>
      </c>
      <c r="AB603" s="1678"/>
      <c r="AC603" s="1333"/>
      <c r="AD603" s="160"/>
      <c r="AE603" s="98"/>
      <c r="AF603" s="1862"/>
      <c r="AG603" s="1748"/>
      <c r="AH603" s="1764"/>
      <c r="AI603" s="1749"/>
      <c r="AJ603" s="388"/>
      <c r="AK603" s="1750"/>
      <c r="AL603" s="1751"/>
      <c r="AM603" s="1752"/>
      <c r="AN603" s="1752"/>
      <c r="AO603" s="1752"/>
      <c r="AP603" s="1753"/>
      <c r="AQ603" s="1333"/>
      <c r="AR603" s="98"/>
      <c r="AS603" s="244"/>
    </row>
    <row r="604" spans="1:45" ht="15" customHeight="1" x14ac:dyDescent="0.25">
      <c r="A604" s="1489"/>
      <c r="B604" s="1709"/>
      <c r="C604" s="1716"/>
      <c r="D604" s="1856"/>
      <c r="E604" s="1716"/>
      <c r="F604" s="1751"/>
      <c r="G604" s="1859"/>
      <c r="H604" s="1865"/>
      <c r="I604" s="1678"/>
      <c r="J604" s="1678"/>
      <c r="K604" s="1678"/>
      <c r="L604" s="1678"/>
      <c r="M604" s="1678"/>
      <c r="N604" s="1678"/>
      <c r="O604" s="1678"/>
      <c r="P604" s="1678"/>
      <c r="Q604" s="1774"/>
      <c r="R604" s="1747"/>
      <c r="S604" s="98"/>
      <c r="T604" s="98"/>
      <c r="U604" s="98"/>
      <c r="V604" s="98"/>
      <c r="W604" s="334" t="str">
        <f t="shared" si="17"/>
        <v/>
      </c>
      <c r="X604" s="98"/>
      <c r="Y604" s="98"/>
      <c r="Z604" s="98"/>
      <c r="AA604" s="334" t="str">
        <f t="shared" si="18"/>
        <v/>
      </c>
      <c r="AB604" s="1678"/>
      <c r="AC604" s="1333"/>
      <c r="AD604" s="160"/>
      <c r="AE604" s="98"/>
      <c r="AF604" s="1862"/>
      <c r="AG604" s="1748"/>
      <c r="AH604" s="1764"/>
      <c r="AI604" s="1749"/>
      <c r="AJ604" s="388"/>
      <c r="AK604" s="1750"/>
      <c r="AL604" s="1751"/>
      <c r="AM604" s="1752"/>
      <c r="AN604" s="1752"/>
      <c r="AO604" s="1752"/>
      <c r="AP604" s="1753"/>
      <c r="AQ604" s="1333"/>
      <c r="AR604" s="98"/>
      <c r="AS604" s="244"/>
    </row>
    <row r="605" spans="1:45" ht="15" customHeight="1" x14ac:dyDescent="0.25">
      <c r="A605" s="1489"/>
      <c r="B605" s="1709"/>
      <c r="C605" s="1716"/>
      <c r="D605" s="1856"/>
      <c r="E605" s="1716"/>
      <c r="F605" s="1751"/>
      <c r="G605" s="1859"/>
      <c r="H605" s="1865"/>
      <c r="I605" s="1678"/>
      <c r="J605" s="1678"/>
      <c r="K605" s="1678"/>
      <c r="L605" s="1678"/>
      <c r="M605" s="1678"/>
      <c r="N605" s="1678"/>
      <c r="O605" s="1678"/>
      <c r="P605" s="1678"/>
      <c r="Q605" s="1774"/>
      <c r="R605" s="1747"/>
      <c r="S605" s="98"/>
      <c r="T605" s="98"/>
      <c r="U605" s="98"/>
      <c r="V605" s="98"/>
      <c r="W605" s="334" t="str">
        <f t="shared" si="17"/>
        <v/>
      </c>
      <c r="X605" s="98"/>
      <c r="Y605" s="98"/>
      <c r="Z605" s="98"/>
      <c r="AA605" s="334" t="str">
        <f t="shared" si="18"/>
        <v/>
      </c>
      <c r="AB605" s="1678"/>
      <c r="AC605" s="1333"/>
      <c r="AD605" s="160"/>
      <c r="AE605" s="98"/>
      <c r="AF605" s="1862"/>
      <c r="AG605" s="1748"/>
      <c r="AH605" s="1764"/>
      <c r="AI605" s="1749"/>
      <c r="AJ605" s="388"/>
      <c r="AK605" s="1750"/>
      <c r="AL605" s="1751"/>
      <c r="AM605" s="1752"/>
      <c r="AN605" s="1752"/>
      <c r="AO605" s="1752"/>
      <c r="AP605" s="1753"/>
      <c r="AQ605" s="1333"/>
      <c r="AR605" s="98"/>
      <c r="AS605" s="244"/>
    </row>
    <row r="606" spans="1:45" ht="15" customHeight="1" x14ac:dyDescent="0.25">
      <c r="A606" s="1489"/>
      <c r="B606" s="1709"/>
      <c r="C606" s="1716"/>
      <c r="D606" s="1856"/>
      <c r="E606" s="1716"/>
      <c r="F606" s="1751"/>
      <c r="G606" s="1859"/>
      <c r="H606" s="1865"/>
      <c r="I606" s="1678"/>
      <c r="J606" s="1678"/>
      <c r="K606" s="1678"/>
      <c r="L606" s="1678"/>
      <c r="M606" s="1678"/>
      <c r="N606" s="1678"/>
      <c r="O606" s="1678"/>
      <c r="P606" s="1678"/>
      <c r="Q606" s="1774"/>
      <c r="R606" s="1747"/>
      <c r="S606" s="98"/>
      <c r="T606" s="98"/>
      <c r="U606" s="98"/>
      <c r="V606" s="98"/>
      <c r="W606" s="334" t="str">
        <f t="shared" si="17"/>
        <v/>
      </c>
      <c r="X606" s="98"/>
      <c r="Y606" s="98"/>
      <c r="Z606" s="98"/>
      <c r="AA606" s="334" t="str">
        <f t="shared" si="18"/>
        <v/>
      </c>
      <c r="AB606" s="1678"/>
      <c r="AC606" s="1333"/>
      <c r="AD606" s="160"/>
      <c r="AE606" s="98"/>
      <c r="AF606" s="1862"/>
      <c r="AG606" s="1748"/>
      <c r="AH606" s="1764"/>
      <c r="AI606" s="1749"/>
      <c r="AJ606" s="388"/>
      <c r="AK606" s="1750"/>
      <c r="AL606" s="1751"/>
      <c r="AM606" s="1752"/>
      <c r="AN606" s="1752"/>
      <c r="AO606" s="1752"/>
      <c r="AP606" s="1753"/>
      <c r="AQ606" s="1333"/>
      <c r="AR606" s="98"/>
      <c r="AS606" s="244"/>
    </row>
    <row r="607" spans="1:45" ht="15" customHeight="1" x14ac:dyDescent="0.25">
      <c r="A607" s="1489"/>
      <c r="B607" s="1709"/>
      <c r="C607" s="1716"/>
      <c r="D607" s="1856"/>
      <c r="E607" s="1716"/>
      <c r="F607" s="1751"/>
      <c r="G607" s="1859"/>
      <c r="H607" s="1865"/>
      <c r="I607" s="1678"/>
      <c r="J607" s="1678"/>
      <c r="K607" s="1678"/>
      <c r="L607" s="1678"/>
      <c r="M607" s="1678"/>
      <c r="N607" s="1678"/>
      <c r="O607" s="1678"/>
      <c r="P607" s="1678"/>
      <c r="Q607" s="1774"/>
      <c r="R607" s="1747"/>
      <c r="S607" s="98"/>
      <c r="T607" s="98"/>
      <c r="U607" s="98"/>
      <c r="V607" s="98"/>
      <c r="W607" s="334" t="str">
        <f t="shared" si="17"/>
        <v/>
      </c>
      <c r="X607" s="98"/>
      <c r="Y607" s="98"/>
      <c r="Z607" s="98"/>
      <c r="AA607" s="334" t="str">
        <f t="shared" si="18"/>
        <v/>
      </c>
      <c r="AB607" s="1678"/>
      <c r="AC607" s="1333"/>
      <c r="AD607" s="160"/>
      <c r="AE607" s="98"/>
      <c r="AF607" s="1862"/>
      <c r="AG607" s="1748"/>
      <c r="AH607" s="1764"/>
      <c r="AI607" s="1749"/>
      <c r="AJ607" s="388"/>
      <c r="AK607" s="1750"/>
      <c r="AL607" s="1751"/>
      <c r="AM607" s="1752"/>
      <c r="AN607" s="1752"/>
      <c r="AO607" s="1752"/>
      <c r="AP607" s="1753"/>
      <c r="AQ607" s="1333"/>
      <c r="AR607" s="98"/>
      <c r="AS607" s="244"/>
    </row>
    <row r="608" spans="1:45" ht="15" customHeight="1" x14ac:dyDescent="0.25">
      <c r="A608" s="1489"/>
      <c r="B608" s="1709"/>
      <c r="C608" s="1716"/>
      <c r="D608" s="1856"/>
      <c r="E608" s="1716"/>
      <c r="F608" s="1751"/>
      <c r="G608" s="1859"/>
      <c r="H608" s="1865"/>
      <c r="I608" s="1678"/>
      <c r="J608" s="1678"/>
      <c r="K608" s="1678"/>
      <c r="L608" s="1678"/>
      <c r="M608" s="1678"/>
      <c r="N608" s="1678"/>
      <c r="O608" s="1678"/>
      <c r="P608" s="1678"/>
      <c r="Q608" s="1774"/>
      <c r="R608" s="1747"/>
      <c r="S608" s="98"/>
      <c r="T608" s="98"/>
      <c r="U608" s="98"/>
      <c r="V608" s="98"/>
      <c r="W608" s="334" t="str">
        <f t="shared" si="17"/>
        <v/>
      </c>
      <c r="X608" s="98"/>
      <c r="Y608" s="98"/>
      <c r="Z608" s="98"/>
      <c r="AA608" s="334" t="str">
        <f t="shared" si="18"/>
        <v/>
      </c>
      <c r="AB608" s="1678"/>
      <c r="AC608" s="1333"/>
      <c r="AD608" s="160"/>
      <c r="AE608" s="98"/>
      <c r="AF608" s="1862"/>
      <c r="AG608" s="1748"/>
      <c r="AH608" s="1764"/>
      <c r="AI608" s="1749"/>
      <c r="AJ608" s="388"/>
      <c r="AK608" s="1750"/>
      <c r="AL608" s="1751"/>
      <c r="AM608" s="1752"/>
      <c r="AN608" s="1752"/>
      <c r="AO608" s="1752"/>
      <c r="AP608" s="1753"/>
      <c r="AQ608" s="1333"/>
      <c r="AR608" s="98"/>
      <c r="AS608" s="244"/>
    </row>
    <row r="609" spans="1:45" ht="15" customHeight="1" x14ac:dyDescent="0.25">
      <c r="A609" s="1489"/>
      <c r="B609" s="1709"/>
      <c r="C609" s="1716"/>
      <c r="D609" s="1856"/>
      <c r="E609" s="1716"/>
      <c r="F609" s="1751"/>
      <c r="G609" s="1859"/>
      <c r="H609" s="1865"/>
      <c r="I609" s="1678"/>
      <c r="J609" s="1678"/>
      <c r="K609" s="1678"/>
      <c r="L609" s="1678"/>
      <c r="M609" s="1678"/>
      <c r="N609" s="1678"/>
      <c r="O609" s="1678"/>
      <c r="P609" s="1678"/>
      <c r="Q609" s="1774"/>
      <c r="R609" s="1747"/>
      <c r="S609" s="98"/>
      <c r="T609" s="98"/>
      <c r="U609" s="98"/>
      <c r="V609" s="98"/>
      <c r="W609" s="334" t="str">
        <f t="shared" si="17"/>
        <v/>
      </c>
      <c r="X609" s="98"/>
      <c r="Y609" s="98"/>
      <c r="Z609" s="98"/>
      <c r="AA609" s="334" t="str">
        <f t="shared" si="18"/>
        <v/>
      </c>
      <c r="AB609" s="1678"/>
      <c r="AC609" s="1333"/>
      <c r="AD609" s="160"/>
      <c r="AE609" s="98"/>
      <c r="AF609" s="1862"/>
      <c r="AG609" s="1748"/>
      <c r="AH609" s="1764"/>
      <c r="AI609" s="1749"/>
      <c r="AJ609" s="388"/>
      <c r="AK609" s="1750"/>
      <c r="AL609" s="1751"/>
      <c r="AM609" s="1752"/>
      <c r="AN609" s="1752"/>
      <c r="AO609" s="1752"/>
      <c r="AP609" s="1753"/>
      <c r="AQ609" s="1333"/>
      <c r="AR609" s="98"/>
      <c r="AS609" s="244"/>
    </row>
    <row r="610" spans="1:45" ht="15" customHeight="1" x14ac:dyDescent="0.25">
      <c r="A610" s="1489"/>
      <c r="B610" s="1709"/>
      <c r="C610" s="1716"/>
      <c r="D610" s="1856"/>
      <c r="E610" s="1716"/>
      <c r="F610" s="1751"/>
      <c r="G610" s="1859"/>
      <c r="H610" s="1865"/>
      <c r="I610" s="1678"/>
      <c r="J610" s="1678"/>
      <c r="K610" s="1678"/>
      <c r="L610" s="1678"/>
      <c r="M610" s="1678"/>
      <c r="N610" s="1678"/>
      <c r="O610" s="1678"/>
      <c r="P610" s="1678"/>
      <c r="Q610" s="1774"/>
      <c r="R610" s="1747"/>
      <c r="S610" s="98"/>
      <c r="T610" s="98"/>
      <c r="U610" s="98"/>
      <c r="V610" s="98"/>
      <c r="W610" s="334" t="str">
        <f t="shared" si="17"/>
        <v/>
      </c>
      <c r="X610" s="98"/>
      <c r="Y610" s="98"/>
      <c r="Z610" s="98"/>
      <c r="AA610" s="334" t="str">
        <f t="shared" si="18"/>
        <v/>
      </c>
      <c r="AB610" s="1678"/>
      <c r="AC610" s="1333"/>
      <c r="AD610" s="160"/>
      <c r="AE610" s="98"/>
      <c r="AF610" s="1862"/>
      <c r="AG610" s="1748"/>
      <c r="AH610" s="1764"/>
      <c r="AI610" s="1749"/>
      <c r="AJ610" s="388"/>
      <c r="AK610" s="1750"/>
      <c r="AL610" s="1751"/>
      <c r="AM610" s="1752"/>
      <c r="AN610" s="1752"/>
      <c r="AO610" s="1752"/>
      <c r="AP610" s="1753"/>
      <c r="AQ610" s="1333"/>
      <c r="AR610" s="98"/>
      <c r="AS610" s="244"/>
    </row>
    <row r="611" spans="1:45" ht="15" customHeight="1" x14ac:dyDescent="0.25">
      <c r="A611" s="1489"/>
      <c r="B611" s="1709"/>
      <c r="C611" s="1716"/>
      <c r="D611" s="1856"/>
      <c r="E611" s="1716"/>
      <c r="F611" s="1751"/>
      <c r="G611" s="1859"/>
      <c r="H611" s="1865"/>
      <c r="I611" s="1678"/>
      <c r="J611" s="1678"/>
      <c r="K611" s="1678"/>
      <c r="L611" s="1678"/>
      <c r="M611" s="1678"/>
      <c r="N611" s="1678"/>
      <c r="O611" s="1678"/>
      <c r="P611" s="1678"/>
      <c r="Q611" s="1774"/>
      <c r="R611" s="1747"/>
      <c r="S611" s="98"/>
      <c r="T611" s="98"/>
      <c r="U611" s="98"/>
      <c r="V611" s="98"/>
      <c r="W611" s="334" t="str">
        <f t="shared" si="17"/>
        <v/>
      </c>
      <c r="X611" s="98"/>
      <c r="Y611" s="98"/>
      <c r="Z611" s="98"/>
      <c r="AA611" s="334" t="str">
        <f t="shared" si="18"/>
        <v/>
      </c>
      <c r="AB611" s="1678"/>
      <c r="AC611" s="1333"/>
      <c r="AD611" s="160"/>
      <c r="AE611" s="98"/>
      <c r="AF611" s="1862"/>
      <c r="AG611" s="1748"/>
      <c r="AH611" s="1764"/>
      <c r="AI611" s="1749"/>
      <c r="AJ611" s="388"/>
      <c r="AK611" s="1750"/>
      <c r="AL611" s="1751"/>
      <c r="AM611" s="1752"/>
      <c r="AN611" s="1752"/>
      <c r="AO611" s="1752"/>
      <c r="AP611" s="1753"/>
      <c r="AQ611" s="1333"/>
      <c r="AR611" s="98"/>
      <c r="AS611" s="244"/>
    </row>
    <row r="612" spans="1:45" ht="15" customHeight="1" x14ac:dyDescent="0.25">
      <c r="A612" s="1489"/>
      <c r="B612" s="1709"/>
      <c r="C612" s="1716"/>
      <c r="D612" s="1856"/>
      <c r="E612" s="1716"/>
      <c r="F612" s="1751"/>
      <c r="G612" s="1859"/>
      <c r="H612" s="1865"/>
      <c r="I612" s="1678"/>
      <c r="J612" s="1678"/>
      <c r="K612" s="1678"/>
      <c r="L612" s="1678"/>
      <c r="M612" s="1678"/>
      <c r="N612" s="1678"/>
      <c r="O612" s="1678"/>
      <c r="P612" s="1678"/>
      <c r="Q612" s="1774"/>
      <c r="R612" s="1747"/>
      <c r="S612" s="98"/>
      <c r="T612" s="98"/>
      <c r="U612" s="98"/>
      <c r="V612" s="98"/>
      <c r="W612" s="334" t="str">
        <f t="shared" si="17"/>
        <v/>
      </c>
      <c r="X612" s="98"/>
      <c r="Y612" s="98"/>
      <c r="Z612" s="98"/>
      <c r="AA612" s="334" t="str">
        <f t="shared" si="18"/>
        <v/>
      </c>
      <c r="AB612" s="1678"/>
      <c r="AC612" s="1333"/>
      <c r="AD612" s="160"/>
      <c r="AE612" s="98"/>
      <c r="AF612" s="1862"/>
      <c r="AG612" s="1748"/>
      <c r="AH612" s="1764"/>
      <c r="AI612" s="1749"/>
      <c r="AJ612" s="388"/>
      <c r="AK612" s="1750"/>
      <c r="AL612" s="1751"/>
      <c r="AM612" s="1752"/>
      <c r="AN612" s="1752"/>
      <c r="AO612" s="1752"/>
      <c r="AP612" s="1753"/>
      <c r="AQ612" s="1333"/>
      <c r="AR612" s="98"/>
      <c r="AS612" s="244"/>
    </row>
    <row r="613" spans="1:45" ht="15" customHeight="1" x14ac:dyDescent="0.25">
      <c r="A613" s="1489"/>
      <c r="B613" s="1709"/>
      <c r="C613" s="1716"/>
      <c r="D613" s="1856"/>
      <c r="E613" s="1716"/>
      <c r="F613" s="1751"/>
      <c r="G613" s="1859"/>
      <c r="H613" s="1865"/>
      <c r="I613" s="1678"/>
      <c r="J613" s="1678"/>
      <c r="K613" s="1678"/>
      <c r="L613" s="1678"/>
      <c r="M613" s="1678"/>
      <c r="N613" s="1678"/>
      <c r="O613" s="1678"/>
      <c r="P613" s="1678"/>
      <c r="Q613" s="1774"/>
      <c r="R613" s="1747"/>
      <c r="S613" s="98"/>
      <c r="T613" s="98"/>
      <c r="U613" s="98"/>
      <c r="V613" s="98"/>
      <c r="W613" s="334" t="str">
        <f t="shared" si="17"/>
        <v/>
      </c>
      <c r="X613" s="98"/>
      <c r="Y613" s="98"/>
      <c r="Z613" s="98"/>
      <c r="AA613" s="334" t="str">
        <f t="shared" si="18"/>
        <v/>
      </c>
      <c r="AB613" s="1678"/>
      <c r="AC613" s="1333"/>
      <c r="AD613" s="160"/>
      <c r="AE613" s="98"/>
      <c r="AF613" s="1862"/>
      <c r="AG613" s="1748"/>
      <c r="AH613" s="1764"/>
      <c r="AI613" s="1749"/>
      <c r="AJ613" s="388"/>
      <c r="AK613" s="1750"/>
      <c r="AL613" s="1751"/>
      <c r="AM613" s="1752"/>
      <c r="AN613" s="1752"/>
      <c r="AO613" s="1752"/>
      <c r="AP613" s="1753"/>
      <c r="AQ613" s="1333"/>
      <c r="AR613" s="98"/>
      <c r="AS613" s="244"/>
    </row>
    <row r="614" spans="1:45" ht="15" customHeight="1" x14ac:dyDescent="0.25">
      <c r="A614" s="1489"/>
      <c r="B614" s="1709"/>
      <c r="C614" s="1716"/>
      <c r="D614" s="1856"/>
      <c r="E614" s="1716"/>
      <c r="F614" s="1751"/>
      <c r="G614" s="1859"/>
      <c r="H614" s="1865"/>
      <c r="I614" s="1678"/>
      <c r="J614" s="1678"/>
      <c r="K614" s="1678"/>
      <c r="L614" s="1678"/>
      <c r="M614" s="1678"/>
      <c r="N614" s="1678"/>
      <c r="O614" s="1678"/>
      <c r="P614" s="1678"/>
      <c r="Q614" s="1774"/>
      <c r="R614" s="1747"/>
      <c r="S614" s="98"/>
      <c r="T614" s="98"/>
      <c r="U614" s="98"/>
      <c r="V614" s="98"/>
      <c r="W614" s="334" t="str">
        <f t="shared" si="17"/>
        <v/>
      </c>
      <c r="X614" s="98"/>
      <c r="Y614" s="98"/>
      <c r="Z614" s="98"/>
      <c r="AA614" s="334" t="str">
        <f t="shared" si="18"/>
        <v/>
      </c>
      <c r="AB614" s="1678"/>
      <c r="AC614" s="1333"/>
      <c r="AD614" s="160"/>
      <c r="AE614" s="98"/>
      <c r="AF614" s="1862"/>
      <c r="AG614" s="1748"/>
      <c r="AH614" s="1764"/>
      <c r="AI614" s="1749"/>
      <c r="AJ614" s="388"/>
      <c r="AK614" s="1750"/>
      <c r="AL614" s="1751"/>
      <c r="AM614" s="1752"/>
      <c r="AN614" s="1752"/>
      <c r="AO614" s="1752"/>
      <c r="AP614" s="1753"/>
      <c r="AQ614" s="1333"/>
      <c r="AR614" s="98"/>
      <c r="AS614" s="244"/>
    </row>
    <row r="615" spans="1:45" ht="15" customHeight="1" x14ac:dyDescent="0.25">
      <c r="A615" s="1489"/>
      <c r="B615" s="1709"/>
      <c r="C615" s="1716"/>
      <c r="D615" s="1856"/>
      <c r="E615" s="1716"/>
      <c r="F615" s="1751"/>
      <c r="G615" s="1859"/>
      <c r="H615" s="1865"/>
      <c r="I615" s="1678"/>
      <c r="J615" s="1678"/>
      <c r="K615" s="1678"/>
      <c r="L615" s="1678"/>
      <c r="M615" s="1678"/>
      <c r="N615" s="1678"/>
      <c r="O615" s="1678"/>
      <c r="P615" s="1678"/>
      <c r="Q615" s="1774"/>
      <c r="R615" s="1747"/>
      <c r="S615" s="98"/>
      <c r="T615" s="98"/>
      <c r="U615" s="98"/>
      <c r="V615" s="98"/>
      <c r="W615" s="334" t="str">
        <f t="shared" si="17"/>
        <v/>
      </c>
      <c r="X615" s="98"/>
      <c r="Y615" s="98"/>
      <c r="Z615" s="98"/>
      <c r="AA615" s="334" t="str">
        <f t="shared" si="18"/>
        <v/>
      </c>
      <c r="AB615" s="1678"/>
      <c r="AC615" s="1333"/>
      <c r="AD615" s="160"/>
      <c r="AE615" s="98"/>
      <c r="AF615" s="1862"/>
      <c r="AG615" s="1748"/>
      <c r="AH615" s="1764"/>
      <c r="AI615" s="1749"/>
      <c r="AJ615" s="388"/>
      <c r="AK615" s="1750"/>
      <c r="AL615" s="1751"/>
      <c r="AM615" s="1752"/>
      <c r="AN615" s="1752"/>
      <c r="AO615" s="1752"/>
      <c r="AP615" s="1753"/>
      <c r="AQ615" s="1333"/>
      <c r="AR615" s="98"/>
      <c r="AS615" s="244"/>
    </row>
    <row r="616" spans="1:45" ht="15" customHeight="1" x14ac:dyDescent="0.25">
      <c r="A616" s="1489"/>
      <c r="B616" s="1709"/>
      <c r="C616" s="1716"/>
      <c r="D616" s="1856"/>
      <c r="E616" s="1716"/>
      <c r="F616" s="1751"/>
      <c r="G616" s="1859"/>
      <c r="H616" s="1865"/>
      <c r="I616" s="1678"/>
      <c r="J616" s="1678"/>
      <c r="K616" s="1678"/>
      <c r="L616" s="1678"/>
      <c r="M616" s="1678"/>
      <c r="N616" s="1678"/>
      <c r="O616" s="1678"/>
      <c r="P616" s="1678"/>
      <c r="Q616" s="1774"/>
      <c r="R616" s="1747"/>
      <c r="S616" s="98"/>
      <c r="T616" s="98"/>
      <c r="U616" s="98"/>
      <c r="V616" s="98"/>
      <c r="W616" s="334" t="str">
        <f t="shared" si="17"/>
        <v/>
      </c>
      <c r="X616" s="98"/>
      <c r="Y616" s="98"/>
      <c r="Z616" s="98"/>
      <c r="AA616" s="334" t="str">
        <f t="shared" si="18"/>
        <v/>
      </c>
      <c r="AB616" s="1678"/>
      <c r="AC616" s="1333"/>
      <c r="AD616" s="160"/>
      <c r="AE616" s="98"/>
      <c r="AF616" s="1862"/>
      <c r="AG616" s="1748"/>
      <c r="AH616" s="1764"/>
      <c r="AI616" s="1749"/>
      <c r="AJ616" s="388"/>
      <c r="AK616" s="1750"/>
      <c r="AL616" s="1751"/>
      <c r="AM616" s="1752"/>
      <c r="AN616" s="1752"/>
      <c r="AO616" s="1752"/>
      <c r="AP616" s="1753"/>
      <c r="AQ616" s="1333"/>
      <c r="AR616" s="98"/>
      <c r="AS616" s="244"/>
    </row>
    <row r="617" spans="1:45" ht="15" customHeight="1" x14ac:dyDescent="0.25">
      <c r="A617" s="1489"/>
      <c r="B617" s="1709"/>
      <c r="C617" s="1716"/>
      <c r="D617" s="1856"/>
      <c r="E617" s="1716"/>
      <c r="F617" s="1751"/>
      <c r="G617" s="1859"/>
      <c r="H617" s="1865"/>
      <c r="I617" s="1678"/>
      <c r="J617" s="1678"/>
      <c r="K617" s="1678"/>
      <c r="L617" s="1678"/>
      <c r="M617" s="1678"/>
      <c r="N617" s="1678"/>
      <c r="O617" s="1678"/>
      <c r="P617" s="1678"/>
      <c r="Q617" s="1774"/>
      <c r="R617" s="1747"/>
      <c r="S617" s="98"/>
      <c r="T617" s="98"/>
      <c r="U617" s="98"/>
      <c r="V617" s="98"/>
      <c r="W617" s="334" t="str">
        <f t="shared" si="17"/>
        <v/>
      </c>
      <c r="X617" s="98"/>
      <c r="Y617" s="98"/>
      <c r="Z617" s="98"/>
      <c r="AA617" s="334" t="str">
        <f t="shared" si="18"/>
        <v/>
      </c>
      <c r="AB617" s="1678"/>
      <c r="AC617" s="1333"/>
      <c r="AD617" s="160"/>
      <c r="AE617" s="98"/>
      <c r="AF617" s="1862"/>
      <c r="AG617" s="1748"/>
      <c r="AH617" s="1764"/>
      <c r="AI617" s="1749"/>
      <c r="AJ617" s="388"/>
      <c r="AK617" s="1750"/>
      <c r="AL617" s="1751"/>
      <c r="AM617" s="1752"/>
      <c r="AN617" s="1752"/>
      <c r="AO617" s="1752"/>
      <c r="AP617" s="1753"/>
      <c r="AQ617" s="1333"/>
      <c r="AR617" s="98"/>
      <c r="AS617" s="244"/>
    </row>
    <row r="618" spans="1:45" ht="15" customHeight="1" x14ac:dyDescent="0.25">
      <c r="A618" s="1489"/>
      <c r="B618" s="1709"/>
      <c r="C618" s="1716"/>
      <c r="D618" s="1856"/>
      <c r="E618" s="1716"/>
      <c r="F618" s="1751"/>
      <c r="G618" s="1859"/>
      <c r="H618" s="1865"/>
      <c r="I618" s="1678"/>
      <c r="J618" s="1678"/>
      <c r="K618" s="1678"/>
      <c r="L618" s="1678"/>
      <c r="M618" s="1678"/>
      <c r="N618" s="1678"/>
      <c r="O618" s="1678"/>
      <c r="P618" s="1678"/>
      <c r="Q618" s="1774"/>
      <c r="R618" s="1747"/>
      <c r="S618" s="98"/>
      <c r="T618" s="98"/>
      <c r="U618" s="98"/>
      <c r="V618" s="98"/>
      <c r="W618" s="334" t="str">
        <f t="shared" si="17"/>
        <v/>
      </c>
      <c r="X618" s="98"/>
      <c r="Y618" s="98"/>
      <c r="Z618" s="98"/>
      <c r="AA618" s="334" t="str">
        <f t="shared" si="18"/>
        <v/>
      </c>
      <c r="AB618" s="1678"/>
      <c r="AC618" s="1333"/>
      <c r="AD618" s="160"/>
      <c r="AE618" s="98"/>
      <c r="AF618" s="1862"/>
      <c r="AG618" s="1748"/>
      <c r="AH618" s="1764"/>
      <c r="AI618" s="1749"/>
      <c r="AJ618" s="388"/>
      <c r="AK618" s="1750"/>
      <c r="AL618" s="1751"/>
      <c r="AM618" s="1752"/>
      <c r="AN618" s="1752"/>
      <c r="AO618" s="1752"/>
      <c r="AP618" s="1753"/>
      <c r="AQ618" s="1333"/>
      <c r="AR618" s="98"/>
      <c r="AS618" s="244"/>
    </row>
    <row r="619" spans="1:45" ht="15" customHeight="1" x14ac:dyDescent="0.25">
      <c r="A619" s="1489"/>
      <c r="B619" s="1709"/>
      <c r="C619" s="1716"/>
      <c r="D619" s="1856"/>
      <c r="E619" s="1716"/>
      <c r="F619" s="1751"/>
      <c r="G619" s="1859"/>
      <c r="H619" s="1865"/>
      <c r="I619" s="1678"/>
      <c r="J619" s="1678"/>
      <c r="K619" s="1678"/>
      <c r="L619" s="1678"/>
      <c r="M619" s="1678"/>
      <c r="N619" s="1678"/>
      <c r="O619" s="1678"/>
      <c r="P619" s="1678"/>
      <c r="Q619" s="1774"/>
      <c r="R619" s="1747"/>
      <c r="S619" s="98"/>
      <c r="T619" s="98"/>
      <c r="U619" s="98"/>
      <c r="V619" s="98"/>
      <c r="W619" s="334" t="str">
        <f t="shared" si="17"/>
        <v/>
      </c>
      <c r="X619" s="98"/>
      <c r="Y619" s="98"/>
      <c r="Z619" s="98"/>
      <c r="AA619" s="334" t="str">
        <f t="shared" si="18"/>
        <v/>
      </c>
      <c r="AB619" s="1678"/>
      <c r="AC619" s="1333"/>
      <c r="AD619" s="160"/>
      <c r="AE619" s="98"/>
      <c r="AF619" s="1862"/>
      <c r="AG619" s="1748"/>
      <c r="AH619" s="1764"/>
      <c r="AI619" s="1749"/>
      <c r="AJ619" s="388"/>
      <c r="AK619" s="1750"/>
      <c r="AL619" s="1751"/>
      <c r="AM619" s="1752"/>
      <c r="AN619" s="1752"/>
      <c r="AO619" s="1752"/>
      <c r="AP619" s="1753"/>
      <c r="AQ619" s="1333"/>
      <c r="AR619" s="98"/>
      <c r="AS619" s="244"/>
    </row>
    <row r="620" spans="1:45" ht="15" customHeight="1" x14ac:dyDescent="0.25">
      <c r="A620" s="1489"/>
      <c r="B620" s="1709"/>
      <c r="C620" s="1716"/>
      <c r="D620" s="1856"/>
      <c r="E620" s="1716"/>
      <c r="F620" s="1751"/>
      <c r="G620" s="1859"/>
      <c r="H620" s="1865"/>
      <c r="I620" s="1678"/>
      <c r="J620" s="1678"/>
      <c r="K620" s="1678"/>
      <c r="L620" s="1678"/>
      <c r="M620" s="1678"/>
      <c r="N620" s="1678"/>
      <c r="O620" s="1678"/>
      <c r="P620" s="1678"/>
      <c r="Q620" s="1774"/>
      <c r="R620" s="1747"/>
      <c r="S620" s="98"/>
      <c r="T620" s="98"/>
      <c r="U620" s="98"/>
      <c r="V620" s="98"/>
      <c r="W620" s="334" t="str">
        <f t="shared" si="17"/>
        <v/>
      </c>
      <c r="X620" s="98"/>
      <c r="Y620" s="98"/>
      <c r="Z620" s="98"/>
      <c r="AA620" s="334" t="str">
        <f t="shared" si="18"/>
        <v/>
      </c>
      <c r="AB620" s="1678"/>
      <c r="AC620" s="1333"/>
      <c r="AD620" s="160"/>
      <c r="AE620" s="98"/>
      <c r="AF620" s="1862"/>
      <c r="AG620" s="1748"/>
      <c r="AH620" s="1764"/>
      <c r="AI620" s="1749"/>
      <c r="AJ620" s="388"/>
      <c r="AK620" s="1750"/>
      <c r="AL620" s="1751"/>
      <c r="AM620" s="1752"/>
      <c r="AN620" s="1752"/>
      <c r="AO620" s="1752"/>
      <c r="AP620" s="1753"/>
      <c r="AQ620" s="1333"/>
      <c r="AR620" s="98"/>
      <c r="AS620" s="244"/>
    </row>
    <row r="621" spans="1:45" ht="15" customHeight="1" x14ac:dyDescent="0.25">
      <c r="A621" s="1489"/>
      <c r="B621" s="1709"/>
      <c r="C621" s="1716"/>
      <c r="D621" s="1856"/>
      <c r="E621" s="1716"/>
      <c r="F621" s="1751"/>
      <c r="G621" s="1859"/>
      <c r="H621" s="1865"/>
      <c r="I621" s="1678"/>
      <c r="J621" s="1678"/>
      <c r="K621" s="1678"/>
      <c r="L621" s="1678"/>
      <c r="M621" s="1678"/>
      <c r="N621" s="1678"/>
      <c r="O621" s="1678"/>
      <c r="P621" s="1678"/>
      <c r="Q621" s="1774"/>
      <c r="R621" s="1747"/>
      <c r="S621" s="98"/>
      <c r="T621" s="98"/>
      <c r="U621" s="98"/>
      <c r="V621" s="98"/>
      <c r="W621" s="334" t="str">
        <f t="shared" si="17"/>
        <v/>
      </c>
      <c r="X621" s="98"/>
      <c r="Y621" s="98"/>
      <c r="Z621" s="98"/>
      <c r="AA621" s="334" t="str">
        <f t="shared" si="18"/>
        <v/>
      </c>
      <c r="AB621" s="1678"/>
      <c r="AC621" s="1333"/>
      <c r="AD621" s="160"/>
      <c r="AE621" s="98"/>
      <c r="AF621" s="1862"/>
      <c r="AG621" s="1748"/>
      <c r="AH621" s="1764"/>
      <c r="AI621" s="1749"/>
      <c r="AJ621" s="388"/>
      <c r="AK621" s="1750"/>
      <c r="AL621" s="1751"/>
      <c r="AM621" s="1752"/>
      <c r="AN621" s="1752"/>
      <c r="AO621" s="1752"/>
      <c r="AP621" s="1753"/>
      <c r="AQ621" s="1333"/>
      <c r="AR621" s="98"/>
      <c r="AS621" s="244"/>
    </row>
    <row r="622" spans="1:45" ht="15" customHeight="1" x14ac:dyDescent="0.25">
      <c r="A622" s="1489"/>
      <c r="B622" s="1709"/>
      <c r="C622" s="1716"/>
      <c r="D622" s="1856"/>
      <c r="E622" s="1716"/>
      <c r="F622" s="1751"/>
      <c r="G622" s="1859"/>
      <c r="H622" s="1865"/>
      <c r="I622" s="1678"/>
      <c r="J622" s="1678"/>
      <c r="K622" s="1678"/>
      <c r="L622" s="1678"/>
      <c r="M622" s="1678"/>
      <c r="N622" s="1678"/>
      <c r="O622" s="1678"/>
      <c r="P622" s="1678"/>
      <c r="Q622" s="1774"/>
      <c r="R622" s="1747"/>
      <c r="S622" s="98"/>
      <c r="T622" s="98"/>
      <c r="U622" s="98"/>
      <c r="V622" s="98"/>
      <c r="W622" s="334" t="str">
        <f t="shared" si="17"/>
        <v/>
      </c>
      <c r="X622" s="98"/>
      <c r="Y622" s="98"/>
      <c r="Z622" s="98"/>
      <c r="AA622" s="334" t="str">
        <f t="shared" si="18"/>
        <v/>
      </c>
      <c r="AB622" s="1678"/>
      <c r="AC622" s="1333"/>
      <c r="AD622" s="160"/>
      <c r="AE622" s="98"/>
      <c r="AF622" s="1862"/>
      <c r="AG622" s="1748"/>
      <c r="AH622" s="1764"/>
      <c r="AI622" s="1749"/>
      <c r="AJ622" s="388"/>
      <c r="AK622" s="1750"/>
      <c r="AL622" s="1751"/>
      <c r="AM622" s="1752"/>
      <c r="AN622" s="1752"/>
      <c r="AO622" s="1752"/>
      <c r="AP622" s="1753"/>
      <c r="AQ622" s="1333"/>
      <c r="AR622" s="98"/>
      <c r="AS622" s="244"/>
    </row>
    <row r="623" spans="1:45" ht="15" customHeight="1" x14ac:dyDescent="0.25">
      <c r="A623" s="1489"/>
      <c r="B623" s="1709"/>
      <c r="C623" s="1716"/>
      <c r="D623" s="1856"/>
      <c r="E623" s="1716"/>
      <c r="F623" s="1751"/>
      <c r="G623" s="1859"/>
      <c r="H623" s="1865"/>
      <c r="I623" s="1678"/>
      <c r="J623" s="1678"/>
      <c r="K623" s="1678"/>
      <c r="L623" s="1678"/>
      <c r="M623" s="1678"/>
      <c r="N623" s="1678"/>
      <c r="O623" s="1678"/>
      <c r="P623" s="1678"/>
      <c r="Q623" s="1774"/>
      <c r="R623" s="1747"/>
      <c r="S623" s="98"/>
      <c r="T623" s="98"/>
      <c r="U623" s="98"/>
      <c r="V623" s="98"/>
      <c r="W623" s="334" t="str">
        <f t="shared" si="17"/>
        <v/>
      </c>
      <c r="X623" s="98"/>
      <c r="Y623" s="98"/>
      <c r="Z623" s="98"/>
      <c r="AA623" s="334" t="str">
        <f t="shared" si="18"/>
        <v/>
      </c>
      <c r="AB623" s="1678"/>
      <c r="AC623" s="1333"/>
      <c r="AD623" s="160"/>
      <c r="AE623" s="98"/>
      <c r="AF623" s="1862"/>
      <c r="AG623" s="1748"/>
      <c r="AH623" s="1764"/>
      <c r="AI623" s="1749"/>
      <c r="AJ623" s="388"/>
      <c r="AK623" s="1750"/>
      <c r="AL623" s="1751"/>
      <c r="AM623" s="1752"/>
      <c r="AN623" s="1752"/>
      <c r="AO623" s="1752"/>
      <c r="AP623" s="1753"/>
      <c r="AQ623" s="1333"/>
      <c r="AR623" s="98"/>
      <c r="AS623" s="244"/>
    </row>
    <row r="624" spans="1:45" ht="15" customHeight="1" x14ac:dyDescent="0.25">
      <c r="A624" s="1489"/>
      <c r="B624" s="1709"/>
      <c r="C624" s="1716"/>
      <c r="D624" s="1856"/>
      <c r="E624" s="1716"/>
      <c r="F624" s="1751"/>
      <c r="G624" s="1859"/>
      <c r="H624" s="1865"/>
      <c r="I624" s="1678"/>
      <c r="J624" s="1678"/>
      <c r="K624" s="1678"/>
      <c r="L624" s="1678"/>
      <c r="M624" s="1678"/>
      <c r="N624" s="1678"/>
      <c r="O624" s="1678"/>
      <c r="P624" s="1678"/>
      <c r="Q624" s="1774"/>
      <c r="R624" s="1747"/>
      <c r="S624" s="98"/>
      <c r="T624" s="98"/>
      <c r="U624" s="98"/>
      <c r="V624" s="98"/>
      <c r="W624" s="334" t="str">
        <f t="shared" si="17"/>
        <v/>
      </c>
      <c r="X624" s="98"/>
      <c r="Y624" s="98"/>
      <c r="Z624" s="98"/>
      <c r="AA624" s="334" t="str">
        <f t="shared" si="18"/>
        <v/>
      </c>
      <c r="AB624" s="1678"/>
      <c r="AC624" s="1333"/>
      <c r="AD624" s="160"/>
      <c r="AE624" s="98"/>
      <c r="AF624" s="1862"/>
      <c r="AG624" s="1748"/>
      <c r="AH624" s="1764"/>
      <c r="AI624" s="1749"/>
      <c r="AJ624" s="388"/>
      <c r="AK624" s="1750"/>
      <c r="AL624" s="1751"/>
      <c r="AM624" s="1752"/>
      <c r="AN624" s="1752"/>
      <c r="AO624" s="1752"/>
      <c r="AP624" s="1753"/>
      <c r="AQ624" s="1333"/>
      <c r="AR624" s="98"/>
      <c r="AS624" s="244"/>
    </row>
    <row r="625" spans="1:45" ht="15" customHeight="1" x14ac:dyDescent="0.25">
      <c r="A625" s="1489"/>
      <c r="B625" s="1709"/>
      <c r="C625" s="1716"/>
      <c r="D625" s="1856"/>
      <c r="E625" s="1716"/>
      <c r="F625" s="1751"/>
      <c r="G625" s="1859"/>
      <c r="H625" s="1865"/>
      <c r="I625" s="1678"/>
      <c r="J625" s="1678"/>
      <c r="K625" s="1678"/>
      <c r="L625" s="1678"/>
      <c r="M625" s="1678"/>
      <c r="N625" s="1678"/>
      <c r="O625" s="1678"/>
      <c r="P625" s="1678"/>
      <c r="Q625" s="1774"/>
      <c r="R625" s="1747"/>
      <c r="S625" s="98"/>
      <c r="T625" s="98"/>
      <c r="U625" s="98"/>
      <c r="V625" s="98"/>
      <c r="W625" s="334" t="str">
        <f t="shared" si="17"/>
        <v/>
      </c>
      <c r="X625" s="98"/>
      <c r="Y625" s="98"/>
      <c r="Z625" s="98"/>
      <c r="AA625" s="334" t="str">
        <f t="shared" si="18"/>
        <v/>
      </c>
      <c r="AB625" s="1678"/>
      <c r="AC625" s="1333"/>
      <c r="AD625" s="160"/>
      <c r="AE625" s="98"/>
      <c r="AF625" s="1862"/>
      <c r="AG625" s="1748"/>
      <c r="AH625" s="1764"/>
      <c r="AI625" s="1749"/>
      <c r="AJ625" s="388"/>
      <c r="AK625" s="1750"/>
      <c r="AL625" s="1751"/>
      <c r="AM625" s="1752"/>
      <c r="AN625" s="1752"/>
      <c r="AO625" s="1752"/>
      <c r="AP625" s="1753"/>
      <c r="AQ625" s="1333"/>
      <c r="AR625" s="98"/>
      <c r="AS625" s="244"/>
    </row>
    <row r="626" spans="1:45" ht="15" customHeight="1" x14ac:dyDescent="0.25">
      <c r="A626" s="1489"/>
      <c r="B626" s="1709"/>
      <c r="C626" s="1716"/>
      <c r="D626" s="1856"/>
      <c r="E626" s="1716"/>
      <c r="F626" s="1751"/>
      <c r="G626" s="1859"/>
      <c r="H626" s="1865"/>
      <c r="I626" s="1678"/>
      <c r="J626" s="1678"/>
      <c r="K626" s="1678"/>
      <c r="L626" s="1678"/>
      <c r="M626" s="1678"/>
      <c r="N626" s="1678"/>
      <c r="O626" s="1678"/>
      <c r="P626" s="1678"/>
      <c r="Q626" s="1774"/>
      <c r="R626" s="1747"/>
      <c r="S626" s="98"/>
      <c r="T626" s="98"/>
      <c r="U626" s="98"/>
      <c r="V626" s="98"/>
      <c r="W626" s="334" t="str">
        <f t="shared" si="17"/>
        <v/>
      </c>
      <c r="X626" s="98"/>
      <c r="Y626" s="98"/>
      <c r="Z626" s="98"/>
      <c r="AA626" s="334" t="str">
        <f t="shared" si="18"/>
        <v/>
      </c>
      <c r="AB626" s="1678"/>
      <c r="AC626" s="1333"/>
      <c r="AD626" s="160"/>
      <c r="AE626" s="98"/>
      <c r="AF626" s="1862"/>
      <c r="AG626" s="1748"/>
      <c r="AH626" s="1764"/>
      <c r="AI626" s="1749"/>
      <c r="AJ626" s="388"/>
      <c r="AK626" s="1750"/>
      <c r="AL626" s="1751"/>
      <c r="AM626" s="1752"/>
      <c r="AN626" s="1752"/>
      <c r="AO626" s="1752"/>
      <c r="AP626" s="1753"/>
      <c r="AQ626" s="1333"/>
      <c r="AR626" s="98"/>
      <c r="AS626" s="244"/>
    </row>
    <row r="627" spans="1:45" ht="15" customHeight="1" x14ac:dyDescent="0.25">
      <c r="A627" s="1489"/>
      <c r="B627" s="1709"/>
      <c r="C627" s="1716"/>
      <c r="D627" s="1856"/>
      <c r="E627" s="1716"/>
      <c r="F627" s="1751"/>
      <c r="G627" s="1859"/>
      <c r="H627" s="1865"/>
      <c r="I627" s="1678"/>
      <c r="J627" s="1678"/>
      <c r="K627" s="1678"/>
      <c r="L627" s="1678"/>
      <c r="M627" s="1678"/>
      <c r="N627" s="1678"/>
      <c r="O627" s="1678"/>
      <c r="P627" s="1678"/>
      <c r="Q627" s="1774"/>
      <c r="R627" s="1747"/>
      <c r="S627" s="98"/>
      <c r="T627" s="98"/>
      <c r="U627" s="98"/>
      <c r="V627" s="98"/>
      <c r="W627" s="334" t="str">
        <f t="shared" si="17"/>
        <v/>
      </c>
      <c r="X627" s="98"/>
      <c r="Y627" s="98"/>
      <c r="Z627" s="98"/>
      <c r="AA627" s="334" t="str">
        <f t="shared" si="18"/>
        <v/>
      </c>
      <c r="AB627" s="1678"/>
      <c r="AC627" s="1333"/>
      <c r="AD627" s="160"/>
      <c r="AE627" s="98"/>
      <c r="AF627" s="1862"/>
      <c r="AG627" s="1748"/>
      <c r="AH627" s="1764"/>
      <c r="AI627" s="1749"/>
      <c r="AJ627" s="388"/>
      <c r="AK627" s="1750"/>
      <c r="AL627" s="1751"/>
      <c r="AM627" s="1752"/>
      <c r="AN627" s="1752"/>
      <c r="AO627" s="1752"/>
      <c r="AP627" s="1753"/>
      <c r="AQ627" s="1333"/>
      <c r="AR627" s="98"/>
      <c r="AS627" s="244"/>
    </row>
    <row r="628" spans="1:45" ht="15" customHeight="1" x14ac:dyDescent="0.25">
      <c r="A628" s="1489"/>
      <c r="B628" s="1709"/>
      <c r="C628" s="1716"/>
      <c r="D628" s="1856"/>
      <c r="E628" s="1716"/>
      <c r="F628" s="1751"/>
      <c r="G628" s="1859"/>
      <c r="H628" s="1865"/>
      <c r="I628" s="1678"/>
      <c r="J628" s="1678"/>
      <c r="K628" s="1678"/>
      <c r="L628" s="1678"/>
      <c r="M628" s="1678"/>
      <c r="N628" s="1678"/>
      <c r="O628" s="1678"/>
      <c r="P628" s="1678"/>
      <c r="Q628" s="1774"/>
      <c r="R628" s="1747"/>
      <c r="S628" s="98"/>
      <c r="T628" s="98"/>
      <c r="U628" s="98"/>
      <c r="V628" s="98"/>
      <c r="W628" s="334" t="str">
        <f t="shared" si="17"/>
        <v/>
      </c>
      <c r="X628" s="98"/>
      <c r="Y628" s="98"/>
      <c r="Z628" s="98"/>
      <c r="AA628" s="334" t="str">
        <f t="shared" si="18"/>
        <v/>
      </c>
      <c r="AB628" s="1678"/>
      <c r="AC628" s="1333"/>
      <c r="AD628" s="160"/>
      <c r="AE628" s="98"/>
      <c r="AF628" s="1862"/>
      <c r="AG628" s="1748"/>
      <c r="AH628" s="1764"/>
      <c r="AI628" s="1749"/>
      <c r="AJ628" s="388"/>
      <c r="AK628" s="1750"/>
      <c r="AL628" s="1751"/>
      <c r="AM628" s="1752"/>
      <c r="AN628" s="1752"/>
      <c r="AO628" s="1752"/>
      <c r="AP628" s="1753"/>
      <c r="AQ628" s="1333"/>
      <c r="AR628" s="98"/>
      <c r="AS628" s="244"/>
    </row>
    <row r="629" spans="1:45" ht="15" customHeight="1" x14ac:dyDescent="0.25">
      <c r="A629" s="1489"/>
      <c r="B629" s="1709"/>
      <c r="C629" s="1716"/>
      <c r="D629" s="1856"/>
      <c r="E629" s="1716"/>
      <c r="F629" s="1751"/>
      <c r="G629" s="1859"/>
      <c r="H629" s="1865"/>
      <c r="I629" s="1678"/>
      <c r="J629" s="1678"/>
      <c r="K629" s="1678"/>
      <c r="L629" s="1678"/>
      <c r="M629" s="1678"/>
      <c r="N629" s="1678"/>
      <c r="O629" s="1678"/>
      <c r="P629" s="1678"/>
      <c r="Q629" s="1774"/>
      <c r="R629" s="1747"/>
      <c r="S629" s="98"/>
      <c r="T629" s="98"/>
      <c r="U629" s="98"/>
      <c r="V629" s="98"/>
      <c r="W629" s="334" t="str">
        <f t="shared" si="17"/>
        <v/>
      </c>
      <c r="X629" s="98"/>
      <c r="Y629" s="98"/>
      <c r="Z629" s="98"/>
      <c r="AA629" s="334" t="str">
        <f t="shared" si="18"/>
        <v/>
      </c>
      <c r="AB629" s="1678"/>
      <c r="AC629" s="1333"/>
      <c r="AD629" s="160"/>
      <c r="AE629" s="98"/>
      <c r="AF629" s="1862"/>
      <c r="AG629" s="1748"/>
      <c r="AH629" s="1764"/>
      <c r="AI629" s="1749"/>
      <c r="AJ629" s="388"/>
      <c r="AK629" s="1750"/>
      <c r="AL629" s="1751"/>
      <c r="AM629" s="1752"/>
      <c r="AN629" s="1752"/>
      <c r="AO629" s="1752"/>
      <c r="AP629" s="1753"/>
      <c r="AQ629" s="1333"/>
      <c r="AR629" s="98"/>
      <c r="AS629" s="244"/>
    </row>
    <row r="630" spans="1:45" ht="15" customHeight="1" x14ac:dyDescent="0.25">
      <c r="A630" s="1489"/>
      <c r="B630" s="1709"/>
      <c r="C630" s="1716"/>
      <c r="D630" s="1856"/>
      <c r="E630" s="1716"/>
      <c r="F630" s="1751"/>
      <c r="G630" s="1859"/>
      <c r="H630" s="1865"/>
      <c r="I630" s="1678"/>
      <c r="J630" s="1678"/>
      <c r="K630" s="1678"/>
      <c r="L630" s="1678"/>
      <c r="M630" s="1678"/>
      <c r="N630" s="1678"/>
      <c r="O630" s="1678"/>
      <c r="P630" s="1678"/>
      <c r="Q630" s="1774"/>
      <c r="R630" s="1747"/>
      <c r="S630" s="98"/>
      <c r="T630" s="98"/>
      <c r="U630" s="98"/>
      <c r="V630" s="98"/>
      <c r="W630" s="334" t="str">
        <f t="shared" si="17"/>
        <v/>
      </c>
      <c r="X630" s="98"/>
      <c r="Y630" s="98"/>
      <c r="Z630" s="98"/>
      <c r="AA630" s="334" t="str">
        <f t="shared" si="18"/>
        <v/>
      </c>
      <c r="AB630" s="1678"/>
      <c r="AC630" s="1333"/>
      <c r="AD630" s="160"/>
      <c r="AE630" s="98"/>
      <c r="AF630" s="1862"/>
      <c r="AG630" s="1748"/>
      <c r="AH630" s="1764"/>
      <c r="AI630" s="1749"/>
      <c r="AJ630" s="388"/>
      <c r="AK630" s="1750"/>
      <c r="AL630" s="1751"/>
      <c r="AM630" s="1752"/>
      <c r="AN630" s="1752"/>
      <c r="AO630" s="1752"/>
      <c r="AP630" s="1753"/>
      <c r="AQ630" s="1333"/>
      <c r="AR630" s="98"/>
      <c r="AS630" s="244"/>
    </row>
    <row r="631" spans="1:45" ht="15" customHeight="1" x14ac:dyDescent="0.25">
      <c r="A631" s="1489"/>
      <c r="B631" s="1709"/>
      <c r="C631" s="1716"/>
      <c r="D631" s="1856"/>
      <c r="E631" s="1716"/>
      <c r="F631" s="1751"/>
      <c r="G631" s="1859"/>
      <c r="H631" s="1865"/>
      <c r="I631" s="1678"/>
      <c r="J631" s="1678"/>
      <c r="K631" s="1678"/>
      <c r="L631" s="1678"/>
      <c r="M631" s="1678"/>
      <c r="N631" s="1678"/>
      <c r="O631" s="1678"/>
      <c r="P631" s="1678"/>
      <c r="Q631" s="1774"/>
      <c r="R631" s="1747"/>
      <c r="S631" s="98"/>
      <c r="T631" s="98"/>
      <c r="U631" s="98"/>
      <c r="V631" s="98"/>
      <c r="W631" s="334" t="str">
        <f t="shared" si="17"/>
        <v/>
      </c>
      <c r="X631" s="98"/>
      <c r="Y631" s="98"/>
      <c r="Z631" s="98"/>
      <c r="AA631" s="334" t="str">
        <f t="shared" si="18"/>
        <v/>
      </c>
      <c r="AB631" s="1678"/>
      <c r="AC631" s="1333"/>
      <c r="AD631" s="160"/>
      <c r="AE631" s="98"/>
      <c r="AF631" s="1862"/>
      <c r="AG631" s="1748"/>
      <c r="AH631" s="1764"/>
      <c r="AI631" s="1749"/>
      <c r="AJ631" s="388"/>
      <c r="AK631" s="1750"/>
      <c r="AL631" s="1751"/>
      <c r="AM631" s="1752"/>
      <c r="AN631" s="1752"/>
      <c r="AO631" s="1752"/>
      <c r="AP631" s="1753"/>
      <c r="AQ631" s="1333"/>
      <c r="AR631" s="98"/>
      <c r="AS631" s="244"/>
    </row>
    <row r="632" spans="1:45" ht="15" customHeight="1" x14ac:dyDescent="0.25">
      <c r="A632" s="1489"/>
      <c r="B632" s="1709"/>
      <c r="C632" s="1716"/>
      <c r="D632" s="1856"/>
      <c r="E632" s="1716"/>
      <c r="F632" s="1751"/>
      <c r="G632" s="1859"/>
      <c r="H632" s="1865"/>
      <c r="I632" s="1678"/>
      <c r="J632" s="1678"/>
      <c r="K632" s="1678"/>
      <c r="L632" s="1678"/>
      <c r="M632" s="1678"/>
      <c r="N632" s="1678"/>
      <c r="O632" s="1678"/>
      <c r="P632" s="1678"/>
      <c r="Q632" s="1774"/>
      <c r="R632" s="1747"/>
      <c r="S632" s="98"/>
      <c r="T632" s="98"/>
      <c r="U632" s="98"/>
      <c r="V632" s="98"/>
      <c r="W632" s="334" t="str">
        <f t="shared" si="17"/>
        <v/>
      </c>
      <c r="X632" s="98"/>
      <c r="Y632" s="98"/>
      <c r="Z632" s="98"/>
      <c r="AA632" s="334" t="str">
        <f t="shared" si="18"/>
        <v/>
      </c>
      <c r="AB632" s="1678"/>
      <c r="AC632" s="1333"/>
      <c r="AD632" s="160"/>
      <c r="AE632" s="98"/>
      <c r="AF632" s="1862"/>
      <c r="AG632" s="1748"/>
      <c r="AH632" s="1764"/>
      <c r="AI632" s="1749"/>
      <c r="AJ632" s="388"/>
      <c r="AK632" s="1750"/>
      <c r="AL632" s="1751"/>
      <c r="AM632" s="1752"/>
      <c r="AN632" s="1752"/>
      <c r="AO632" s="1752"/>
      <c r="AP632" s="1753"/>
      <c r="AQ632" s="1333"/>
      <c r="AR632" s="98"/>
      <c r="AS632" s="244"/>
    </row>
    <row r="633" spans="1:45" ht="15" customHeight="1" x14ac:dyDescent="0.25">
      <c r="A633" s="1489"/>
      <c r="B633" s="1709"/>
      <c r="C633" s="1716"/>
      <c r="D633" s="1856"/>
      <c r="E633" s="1716"/>
      <c r="F633" s="1751"/>
      <c r="G633" s="1859"/>
      <c r="H633" s="1865"/>
      <c r="I633" s="1678"/>
      <c r="J633" s="1678"/>
      <c r="K633" s="1678"/>
      <c r="L633" s="1678"/>
      <c r="M633" s="1678"/>
      <c r="N633" s="1678"/>
      <c r="O633" s="1678"/>
      <c r="P633" s="1678"/>
      <c r="Q633" s="1774"/>
      <c r="R633" s="1747"/>
      <c r="S633" s="98"/>
      <c r="T633" s="98"/>
      <c r="U633" s="98"/>
      <c r="V633" s="98"/>
      <c r="W633" s="334" t="str">
        <f t="shared" si="17"/>
        <v/>
      </c>
      <c r="X633" s="98"/>
      <c r="Y633" s="98"/>
      <c r="Z633" s="98"/>
      <c r="AA633" s="334" t="str">
        <f t="shared" si="18"/>
        <v/>
      </c>
      <c r="AB633" s="1678"/>
      <c r="AC633" s="1333"/>
      <c r="AD633" s="160"/>
      <c r="AE633" s="98"/>
      <c r="AF633" s="1862"/>
      <c r="AG633" s="1748"/>
      <c r="AH633" s="1764"/>
      <c r="AI633" s="1749"/>
      <c r="AJ633" s="388"/>
      <c r="AK633" s="1750"/>
      <c r="AL633" s="1751"/>
      <c r="AM633" s="1752"/>
      <c r="AN633" s="1752"/>
      <c r="AO633" s="1752"/>
      <c r="AP633" s="1753"/>
      <c r="AQ633" s="1333"/>
      <c r="AR633" s="98"/>
      <c r="AS633" s="244"/>
    </row>
    <row r="634" spans="1:45" ht="15" customHeight="1" x14ac:dyDescent="0.25">
      <c r="A634" s="1489"/>
      <c r="B634" s="1709"/>
      <c r="C634" s="1716"/>
      <c r="D634" s="1856"/>
      <c r="E634" s="1716"/>
      <c r="F634" s="1751"/>
      <c r="G634" s="1859"/>
      <c r="H634" s="1865"/>
      <c r="I634" s="1678"/>
      <c r="J634" s="1678"/>
      <c r="K634" s="1678"/>
      <c r="L634" s="1678"/>
      <c r="M634" s="1678"/>
      <c r="N634" s="1678"/>
      <c r="O634" s="1678"/>
      <c r="P634" s="1678"/>
      <c r="Q634" s="1774"/>
      <c r="R634" s="1747"/>
      <c r="S634" s="98"/>
      <c r="T634" s="98"/>
      <c r="U634" s="98"/>
      <c r="V634" s="98"/>
      <c r="W634" s="334" t="str">
        <f t="shared" si="17"/>
        <v/>
      </c>
      <c r="X634" s="98"/>
      <c r="Y634" s="98"/>
      <c r="Z634" s="98"/>
      <c r="AA634" s="334" t="str">
        <f t="shared" si="18"/>
        <v/>
      </c>
      <c r="AB634" s="1678"/>
      <c r="AC634" s="1333"/>
      <c r="AD634" s="160"/>
      <c r="AE634" s="98"/>
      <c r="AF634" s="1862"/>
      <c r="AG634" s="1748"/>
      <c r="AH634" s="1764"/>
      <c r="AI634" s="1749"/>
      <c r="AJ634" s="388"/>
      <c r="AK634" s="1750"/>
      <c r="AL634" s="1751"/>
      <c r="AM634" s="1752"/>
      <c r="AN634" s="1752"/>
      <c r="AO634" s="1752"/>
      <c r="AP634" s="1753"/>
      <c r="AQ634" s="1333"/>
      <c r="AR634" s="98"/>
      <c r="AS634" s="244"/>
    </row>
    <row r="635" spans="1:45" ht="15" customHeight="1" x14ac:dyDescent="0.25">
      <c r="A635" s="1489"/>
      <c r="B635" s="1709"/>
      <c r="C635" s="1716"/>
      <c r="D635" s="1856"/>
      <c r="E635" s="1716"/>
      <c r="F635" s="1751"/>
      <c r="G635" s="1859"/>
      <c r="H635" s="1865"/>
      <c r="I635" s="1678"/>
      <c r="J635" s="1678"/>
      <c r="K635" s="1678"/>
      <c r="L635" s="1678"/>
      <c r="M635" s="1678"/>
      <c r="N635" s="1678"/>
      <c r="O635" s="1678"/>
      <c r="P635" s="1678"/>
      <c r="Q635" s="1774"/>
      <c r="R635" s="1747"/>
      <c r="S635" s="98"/>
      <c r="T635" s="98"/>
      <c r="U635" s="98"/>
      <c r="V635" s="98"/>
      <c r="W635" s="334" t="str">
        <f t="shared" si="17"/>
        <v/>
      </c>
      <c r="X635" s="98"/>
      <c r="Y635" s="98"/>
      <c r="Z635" s="98"/>
      <c r="AA635" s="334" t="str">
        <f t="shared" si="18"/>
        <v/>
      </c>
      <c r="AB635" s="1678"/>
      <c r="AC635" s="1333"/>
      <c r="AD635" s="160"/>
      <c r="AE635" s="98"/>
      <c r="AF635" s="1862"/>
      <c r="AG635" s="1748"/>
      <c r="AH635" s="1764"/>
      <c r="AI635" s="1749"/>
      <c r="AJ635" s="388"/>
      <c r="AK635" s="1750"/>
      <c r="AL635" s="1751"/>
      <c r="AM635" s="1752"/>
      <c r="AN635" s="1752"/>
      <c r="AO635" s="1752"/>
      <c r="AP635" s="1753"/>
      <c r="AQ635" s="1333"/>
      <c r="AR635" s="98"/>
      <c r="AS635" s="244"/>
    </row>
    <row r="636" spans="1:45" ht="15" customHeight="1" x14ac:dyDescent="0.25">
      <c r="A636" s="1489"/>
      <c r="B636" s="1709"/>
      <c r="C636" s="1716"/>
      <c r="D636" s="1856"/>
      <c r="E636" s="1716"/>
      <c r="F636" s="1751"/>
      <c r="G636" s="1859"/>
      <c r="H636" s="1865"/>
      <c r="I636" s="1678"/>
      <c r="J636" s="1678"/>
      <c r="K636" s="1678"/>
      <c r="L636" s="1678"/>
      <c r="M636" s="1678"/>
      <c r="N636" s="1678"/>
      <c r="O636" s="1678"/>
      <c r="P636" s="1678"/>
      <c r="Q636" s="1774"/>
      <c r="R636" s="1747"/>
      <c r="S636" s="98"/>
      <c r="T636" s="98"/>
      <c r="U636" s="98"/>
      <c r="V636" s="98"/>
      <c r="W636" s="334" t="str">
        <f t="shared" si="17"/>
        <v/>
      </c>
      <c r="X636" s="98"/>
      <c r="Y636" s="98"/>
      <c r="Z636" s="98"/>
      <c r="AA636" s="334" t="str">
        <f t="shared" si="18"/>
        <v/>
      </c>
      <c r="AB636" s="1678"/>
      <c r="AC636" s="1333"/>
      <c r="AD636" s="160"/>
      <c r="AE636" s="98"/>
      <c r="AF636" s="1862"/>
      <c r="AG636" s="1748"/>
      <c r="AH636" s="1764"/>
      <c r="AI636" s="1749"/>
      <c r="AJ636" s="388"/>
      <c r="AK636" s="1750"/>
      <c r="AL636" s="1751"/>
      <c r="AM636" s="1752"/>
      <c r="AN636" s="1752"/>
      <c r="AO636" s="1752"/>
      <c r="AP636" s="1753"/>
      <c r="AQ636" s="1333"/>
      <c r="AR636" s="98"/>
      <c r="AS636" s="244"/>
    </row>
    <row r="637" spans="1:45" ht="15" customHeight="1" x14ac:dyDescent="0.25">
      <c r="A637" s="1489"/>
      <c r="B637" s="1709"/>
      <c r="C637" s="1716"/>
      <c r="D637" s="1856"/>
      <c r="E637" s="1716"/>
      <c r="F637" s="1751"/>
      <c r="G637" s="1859"/>
      <c r="H637" s="1865"/>
      <c r="I637" s="1678"/>
      <c r="J637" s="1678"/>
      <c r="K637" s="1678"/>
      <c r="L637" s="1678"/>
      <c r="M637" s="1678"/>
      <c r="N637" s="1678"/>
      <c r="O637" s="1678"/>
      <c r="P637" s="1678"/>
      <c r="Q637" s="1774"/>
      <c r="R637" s="1747"/>
      <c r="S637" s="98"/>
      <c r="T637" s="98"/>
      <c r="U637" s="98"/>
      <c r="V637" s="98"/>
      <c r="W637" s="334" t="str">
        <f t="shared" si="17"/>
        <v/>
      </c>
      <c r="X637" s="98"/>
      <c r="Y637" s="98"/>
      <c r="Z637" s="98"/>
      <c r="AA637" s="334" t="str">
        <f t="shared" si="18"/>
        <v/>
      </c>
      <c r="AB637" s="1678"/>
      <c r="AC637" s="1333"/>
      <c r="AD637" s="160"/>
      <c r="AE637" s="98"/>
      <c r="AF637" s="1862"/>
      <c r="AG637" s="1748"/>
      <c r="AH637" s="1764"/>
      <c r="AI637" s="1749"/>
      <c r="AJ637" s="388"/>
      <c r="AK637" s="1750"/>
      <c r="AL637" s="1751"/>
      <c r="AM637" s="1752"/>
      <c r="AN637" s="1752"/>
      <c r="AO637" s="1752"/>
      <c r="AP637" s="1753"/>
      <c r="AQ637" s="1333"/>
      <c r="AR637" s="98"/>
      <c r="AS637" s="244"/>
    </row>
    <row r="638" spans="1:45" ht="15" customHeight="1" x14ac:dyDescent="0.25">
      <c r="A638" s="1489"/>
      <c r="B638" s="1709"/>
      <c r="C638" s="1716"/>
      <c r="D638" s="1856"/>
      <c r="E638" s="1716"/>
      <c r="F638" s="1751"/>
      <c r="G638" s="1859"/>
      <c r="H638" s="1865"/>
      <c r="I638" s="1678"/>
      <c r="J638" s="1678"/>
      <c r="K638" s="1678"/>
      <c r="L638" s="1678"/>
      <c r="M638" s="1678"/>
      <c r="N638" s="1678"/>
      <c r="O638" s="1678"/>
      <c r="P638" s="1678"/>
      <c r="Q638" s="1774"/>
      <c r="R638" s="1747"/>
      <c r="S638" s="98"/>
      <c r="T638" s="98"/>
      <c r="U638" s="98"/>
      <c r="V638" s="98"/>
      <c r="W638" s="334" t="str">
        <f t="shared" si="17"/>
        <v/>
      </c>
      <c r="X638" s="98"/>
      <c r="Y638" s="98"/>
      <c r="Z638" s="98"/>
      <c r="AA638" s="334" t="str">
        <f t="shared" si="18"/>
        <v/>
      </c>
      <c r="AB638" s="1678"/>
      <c r="AC638" s="1333"/>
      <c r="AD638" s="160"/>
      <c r="AE638" s="98"/>
      <c r="AF638" s="1862"/>
      <c r="AG638" s="1748"/>
      <c r="AH638" s="1764"/>
      <c r="AI638" s="1749"/>
      <c r="AJ638" s="388"/>
      <c r="AK638" s="1750"/>
      <c r="AL638" s="1751"/>
      <c r="AM638" s="1752"/>
      <c r="AN638" s="1752"/>
      <c r="AO638" s="1752"/>
      <c r="AP638" s="1753"/>
      <c r="AQ638" s="1333"/>
      <c r="AR638" s="98"/>
      <c r="AS638" s="244"/>
    </row>
    <row r="639" spans="1:45" ht="15" customHeight="1" x14ac:dyDescent="0.25">
      <c r="A639" s="1489"/>
      <c r="B639" s="1709"/>
      <c r="C639" s="1716"/>
      <c r="D639" s="1856"/>
      <c r="E639" s="1716"/>
      <c r="F639" s="1751"/>
      <c r="G639" s="1859"/>
      <c r="H639" s="1865"/>
      <c r="I639" s="1678"/>
      <c r="J639" s="1678"/>
      <c r="K639" s="1678"/>
      <c r="L639" s="1678"/>
      <c r="M639" s="1678"/>
      <c r="N639" s="1678"/>
      <c r="O639" s="1678"/>
      <c r="P639" s="1678"/>
      <c r="Q639" s="1774"/>
      <c r="R639" s="1747"/>
      <c r="S639" s="98"/>
      <c r="T639" s="98"/>
      <c r="U639" s="98"/>
      <c r="V639" s="98"/>
      <c r="W639" s="334" t="str">
        <f t="shared" si="17"/>
        <v/>
      </c>
      <c r="X639" s="98"/>
      <c r="Y639" s="98"/>
      <c r="Z639" s="98"/>
      <c r="AA639" s="334" t="str">
        <f t="shared" si="18"/>
        <v/>
      </c>
      <c r="AB639" s="1678"/>
      <c r="AC639" s="1333"/>
      <c r="AD639" s="160"/>
      <c r="AE639" s="98"/>
      <c r="AF639" s="1862"/>
      <c r="AG639" s="1748"/>
      <c r="AH639" s="1764"/>
      <c r="AI639" s="1749"/>
      <c r="AJ639" s="388"/>
      <c r="AK639" s="1750"/>
      <c r="AL639" s="1751"/>
      <c r="AM639" s="1752"/>
      <c r="AN639" s="1752"/>
      <c r="AO639" s="1752"/>
      <c r="AP639" s="1753"/>
      <c r="AQ639" s="1333"/>
      <c r="AR639" s="98"/>
      <c r="AS639" s="244"/>
    </row>
    <row r="640" spans="1:45" ht="15" customHeight="1" x14ac:dyDescent="0.25">
      <c r="A640" s="1489"/>
      <c r="B640" s="1709"/>
      <c r="C640" s="1716"/>
      <c r="D640" s="1856"/>
      <c r="E640" s="1716"/>
      <c r="F640" s="1751"/>
      <c r="G640" s="1859"/>
      <c r="H640" s="1865"/>
      <c r="I640" s="1678"/>
      <c r="J640" s="1678"/>
      <c r="K640" s="1678"/>
      <c r="L640" s="1678"/>
      <c r="M640" s="1678"/>
      <c r="N640" s="1678"/>
      <c r="O640" s="1678"/>
      <c r="P640" s="1678"/>
      <c r="Q640" s="1774"/>
      <c r="R640" s="1747"/>
      <c r="S640" s="98"/>
      <c r="T640" s="98"/>
      <c r="U640" s="98"/>
      <c r="V640" s="98"/>
      <c r="W640" s="334" t="str">
        <f t="shared" si="17"/>
        <v/>
      </c>
      <c r="X640" s="98"/>
      <c r="Y640" s="98"/>
      <c r="Z640" s="98"/>
      <c r="AA640" s="334" t="str">
        <f t="shared" si="18"/>
        <v/>
      </c>
      <c r="AB640" s="1678"/>
      <c r="AC640" s="1333"/>
      <c r="AD640" s="160"/>
      <c r="AE640" s="98"/>
      <c r="AF640" s="1862"/>
      <c r="AG640" s="1748"/>
      <c r="AH640" s="1764"/>
      <c r="AI640" s="1749"/>
      <c r="AJ640" s="388"/>
      <c r="AK640" s="1750"/>
      <c r="AL640" s="1751"/>
      <c r="AM640" s="1752"/>
      <c r="AN640" s="1752"/>
      <c r="AO640" s="1752"/>
      <c r="AP640" s="1753"/>
      <c r="AQ640" s="1333"/>
      <c r="AR640" s="98"/>
      <c r="AS640" s="244"/>
    </row>
    <row r="641" spans="1:45" ht="15" customHeight="1" x14ac:dyDescent="0.25">
      <c r="A641" s="1489"/>
      <c r="B641" s="1709"/>
      <c r="C641" s="1716"/>
      <c r="D641" s="1856"/>
      <c r="E641" s="1716"/>
      <c r="F641" s="1751"/>
      <c r="G641" s="1859"/>
      <c r="H641" s="1865"/>
      <c r="I641" s="1678"/>
      <c r="J641" s="1678"/>
      <c r="K641" s="1678"/>
      <c r="L641" s="1678"/>
      <c r="M641" s="1678"/>
      <c r="N641" s="1678"/>
      <c r="O641" s="1678"/>
      <c r="P641" s="1678"/>
      <c r="Q641" s="1774"/>
      <c r="R641" s="1747"/>
      <c r="S641" s="98"/>
      <c r="T641" s="98"/>
      <c r="U641" s="98"/>
      <c r="V641" s="98"/>
      <c r="W641" s="334" t="str">
        <f t="shared" si="17"/>
        <v/>
      </c>
      <c r="X641" s="98"/>
      <c r="Y641" s="98"/>
      <c r="Z641" s="98"/>
      <c r="AA641" s="334" t="str">
        <f t="shared" si="18"/>
        <v/>
      </c>
      <c r="AB641" s="1678"/>
      <c r="AC641" s="1333"/>
      <c r="AD641" s="160"/>
      <c r="AE641" s="98"/>
      <c r="AF641" s="1862"/>
      <c r="AG641" s="1748"/>
      <c r="AH641" s="1764"/>
      <c r="AI641" s="1749"/>
      <c r="AJ641" s="388"/>
      <c r="AK641" s="1750"/>
      <c r="AL641" s="1751"/>
      <c r="AM641" s="1752"/>
      <c r="AN641" s="1752"/>
      <c r="AO641" s="1752"/>
      <c r="AP641" s="1753"/>
      <c r="AQ641" s="1333"/>
      <c r="AR641" s="98"/>
      <c r="AS641" s="244"/>
    </row>
    <row r="642" spans="1:45" ht="15" customHeight="1" x14ac:dyDescent="0.25">
      <c r="A642" s="1489"/>
      <c r="B642" s="1709"/>
      <c r="C642" s="1716"/>
      <c r="D642" s="1856"/>
      <c r="E642" s="1716"/>
      <c r="F642" s="1751"/>
      <c r="G642" s="1859"/>
      <c r="H642" s="1865"/>
      <c r="I642" s="1678"/>
      <c r="J642" s="1678"/>
      <c r="K642" s="1678"/>
      <c r="L642" s="1678"/>
      <c r="M642" s="1678"/>
      <c r="N642" s="1678"/>
      <c r="O642" s="1678"/>
      <c r="P642" s="1678"/>
      <c r="Q642" s="1774"/>
      <c r="R642" s="1747"/>
      <c r="S642" s="98"/>
      <c r="T642" s="98"/>
      <c r="U642" s="98"/>
      <c r="V642" s="98"/>
      <c r="W642" s="334" t="str">
        <f t="shared" si="17"/>
        <v/>
      </c>
      <c r="X642" s="98"/>
      <c r="Y642" s="98"/>
      <c r="Z642" s="98"/>
      <c r="AA642" s="334" t="str">
        <f t="shared" si="18"/>
        <v/>
      </c>
      <c r="AB642" s="1678"/>
      <c r="AC642" s="1333"/>
      <c r="AD642" s="160"/>
      <c r="AE642" s="98"/>
      <c r="AF642" s="1862"/>
      <c r="AG642" s="1748"/>
      <c r="AH642" s="1764"/>
      <c r="AI642" s="1749"/>
      <c r="AJ642" s="388"/>
      <c r="AK642" s="1750"/>
      <c r="AL642" s="1751"/>
      <c r="AM642" s="1752"/>
      <c r="AN642" s="1752"/>
      <c r="AO642" s="1752"/>
      <c r="AP642" s="1753"/>
      <c r="AQ642" s="1333"/>
      <c r="AR642" s="98"/>
      <c r="AS642" s="244"/>
    </row>
    <row r="643" spans="1:45" ht="15" customHeight="1" x14ac:dyDescent="0.25">
      <c r="A643" s="1489"/>
      <c r="B643" s="1709"/>
      <c r="C643" s="1716"/>
      <c r="D643" s="1856"/>
      <c r="E643" s="1716"/>
      <c r="F643" s="1751"/>
      <c r="G643" s="1859"/>
      <c r="H643" s="1865"/>
      <c r="I643" s="1678"/>
      <c r="J643" s="1678"/>
      <c r="K643" s="1678"/>
      <c r="L643" s="1678"/>
      <c r="M643" s="1678"/>
      <c r="N643" s="1678"/>
      <c r="O643" s="1678"/>
      <c r="P643" s="1678"/>
      <c r="Q643" s="1774"/>
      <c r="R643" s="1747"/>
      <c r="S643" s="98"/>
      <c r="T643" s="98"/>
      <c r="U643" s="98"/>
      <c r="V643" s="98"/>
      <c r="W643" s="334" t="str">
        <f t="shared" si="17"/>
        <v/>
      </c>
      <c r="X643" s="98"/>
      <c r="Y643" s="98"/>
      <c r="Z643" s="98"/>
      <c r="AA643" s="334" t="str">
        <f t="shared" si="18"/>
        <v/>
      </c>
      <c r="AB643" s="1678"/>
      <c r="AC643" s="1333"/>
      <c r="AD643" s="160"/>
      <c r="AE643" s="98"/>
      <c r="AF643" s="1862"/>
      <c r="AG643" s="1748"/>
      <c r="AH643" s="1764"/>
      <c r="AI643" s="1749"/>
      <c r="AJ643" s="388"/>
      <c r="AK643" s="1750"/>
      <c r="AL643" s="1751"/>
      <c r="AM643" s="1752"/>
      <c r="AN643" s="1752"/>
      <c r="AO643" s="1752"/>
      <c r="AP643" s="1753"/>
      <c r="AQ643" s="1333"/>
      <c r="AR643" s="98"/>
      <c r="AS643" s="244"/>
    </row>
    <row r="644" spans="1:45" ht="15" customHeight="1" x14ac:dyDescent="0.25">
      <c r="A644" s="1489"/>
      <c r="B644" s="1709"/>
      <c r="C644" s="1716"/>
      <c r="D644" s="1856"/>
      <c r="E644" s="1716"/>
      <c r="F644" s="1751"/>
      <c r="G644" s="1859"/>
      <c r="H644" s="1865"/>
      <c r="I644" s="1678"/>
      <c r="J644" s="1678"/>
      <c r="K644" s="1678"/>
      <c r="L644" s="1678"/>
      <c r="M644" s="1678"/>
      <c r="N644" s="1678"/>
      <c r="O644" s="1678"/>
      <c r="P644" s="1678"/>
      <c r="Q644" s="1774"/>
      <c r="R644" s="1747"/>
      <c r="S644" s="98"/>
      <c r="T644" s="98"/>
      <c r="U644" s="98"/>
      <c r="V644" s="98"/>
      <c r="W644" s="334" t="str">
        <f t="shared" si="17"/>
        <v/>
      </c>
      <c r="X644" s="98"/>
      <c r="Y644" s="98"/>
      <c r="Z644" s="98"/>
      <c r="AA644" s="334" t="str">
        <f t="shared" si="18"/>
        <v/>
      </c>
      <c r="AB644" s="1678"/>
      <c r="AC644" s="1333"/>
      <c r="AD644" s="160"/>
      <c r="AE644" s="98"/>
      <c r="AF644" s="1862"/>
      <c r="AG644" s="1748"/>
      <c r="AH644" s="1764"/>
      <c r="AI644" s="1749"/>
      <c r="AJ644" s="388"/>
      <c r="AK644" s="1750"/>
      <c r="AL644" s="1751"/>
      <c r="AM644" s="1752"/>
      <c r="AN644" s="1752"/>
      <c r="AO644" s="1752"/>
      <c r="AP644" s="1753"/>
      <c r="AQ644" s="1333"/>
      <c r="AR644" s="98"/>
      <c r="AS644" s="244"/>
    </row>
    <row r="645" spans="1:45" ht="15" customHeight="1" x14ac:dyDescent="0.25">
      <c r="A645" s="1489"/>
      <c r="B645" s="1709"/>
      <c r="C645" s="1716"/>
      <c r="D645" s="1856"/>
      <c r="E645" s="1716"/>
      <c r="F645" s="1751"/>
      <c r="G645" s="1859"/>
      <c r="H645" s="1865"/>
      <c r="I645" s="1678"/>
      <c r="J645" s="1678"/>
      <c r="K645" s="1678"/>
      <c r="L645" s="1678"/>
      <c r="M645" s="1678"/>
      <c r="N645" s="1678"/>
      <c r="O645" s="1678"/>
      <c r="P645" s="1678"/>
      <c r="Q645" s="1774"/>
      <c r="R645" s="1747"/>
      <c r="S645" s="98"/>
      <c r="T645" s="98"/>
      <c r="U645" s="98"/>
      <c r="V645" s="98"/>
      <c r="W645" s="334" t="str">
        <f t="shared" si="17"/>
        <v/>
      </c>
      <c r="X645" s="98"/>
      <c r="Y645" s="98"/>
      <c r="Z645" s="98"/>
      <c r="AA645" s="334" t="str">
        <f t="shared" si="18"/>
        <v/>
      </c>
      <c r="AB645" s="1678"/>
      <c r="AC645" s="1333"/>
      <c r="AD645" s="160"/>
      <c r="AE645" s="98"/>
      <c r="AF645" s="1862"/>
      <c r="AG645" s="1748"/>
      <c r="AH645" s="1764"/>
      <c r="AI645" s="1749"/>
      <c r="AJ645" s="388"/>
      <c r="AK645" s="1750"/>
      <c r="AL645" s="1751"/>
      <c r="AM645" s="1752"/>
      <c r="AN645" s="1752"/>
      <c r="AO645" s="1752"/>
      <c r="AP645" s="1753"/>
      <c r="AQ645" s="1333"/>
      <c r="AR645" s="98"/>
      <c r="AS645" s="244"/>
    </row>
    <row r="646" spans="1:45" ht="15" customHeight="1" x14ac:dyDescent="0.25">
      <c r="A646" s="1489"/>
      <c r="B646" s="1709"/>
      <c r="C646" s="1716"/>
      <c r="D646" s="1856"/>
      <c r="E646" s="1716"/>
      <c r="F646" s="1751"/>
      <c r="G646" s="1859"/>
      <c r="H646" s="1865"/>
      <c r="I646" s="1678"/>
      <c r="J646" s="1678"/>
      <c r="K646" s="1678"/>
      <c r="L646" s="1678"/>
      <c r="M646" s="1678"/>
      <c r="N646" s="1678"/>
      <c r="O646" s="1678"/>
      <c r="P646" s="1678"/>
      <c r="Q646" s="1774"/>
      <c r="R646" s="1747"/>
      <c r="S646" s="98"/>
      <c r="T646" s="98"/>
      <c r="U646" s="98"/>
      <c r="V646" s="98"/>
      <c r="W646" s="334" t="str">
        <f t="shared" si="17"/>
        <v/>
      </c>
      <c r="X646" s="98"/>
      <c r="Y646" s="98"/>
      <c r="Z646" s="98"/>
      <c r="AA646" s="334" t="str">
        <f t="shared" si="18"/>
        <v/>
      </c>
      <c r="AB646" s="1678"/>
      <c r="AC646" s="1333"/>
      <c r="AD646" s="160"/>
      <c r="AE646" s="98"/>
      <c r="AF646" s="1862"/>
      <c r="AG646" s="1748"/>
      <c r="AH646" s="1764"/>
      <c r="AI646" s="1749"/>
      <c r="AJ646" s="388"/>
      <c r="AK646" s="1750"/>
      <c r="AL646" s="1751"/>
      <c r="AM646" s="1752"/>
      <c r="AN646" s="1752"/>
      <c r="AO646" s="1752"/>
      <c r="AP646" s="1753"/>
      <c r="AQ646" s="1333"/>
      <c r="AR646" s="98"/>
      <c r="AS646" s="244"/>
    </row>
    <row r="647" spans="1:45" ht="15" customHeight="1" x14ac:dyDescent="0.25">
      <c r="A647" s="1489"/>
      <c r="B647" s="1709"/>
      <c r="C647" s="1716"/>
      <c r="D647" s="1856"/>
      <c r="E647" s="1716"/>
      <c r="F647" s="1751"/>
      <c r="G647" s="1859"/>
      <c r="H647" s="1865"/>
      <c r="I647" s="1678"/>
      <c r="J647" s="1678"/>
      <c r="K647" s="1678"/>
      <c r="L647" s="1678"/>
      <c r="M647" s="1678"/>
      <c r="N647" s="1678"/>
      <c r="O647" s="1678"/>
      <c r="P647" s="1678"/>
      <c r="Q647" s="1774"/>
      <c r="R647" s="1747"/>
      <c r="S647" s="98"/>
      <c r="T647" s="98"/>
      <c r="U647" s="98"/>
      <c r="V647" s="98"/>
      <c r="W647" s="334" t="str">
        <f t="shared" si="17"/>
        <v/>
      </c>
      <c r="X647" s="98"/>
      <c r="Y647" s="98"/>
      <c r="Z647" s="98"/>
      <c r="AA647" s="334" t="str">
        <f t="shared" si="18"/>
        <v/>
      </c>
      <c r="AB647" s="1678"/>
      <c r="AC647" s="1333"/>
      <c r="AD647" s="160"/>
      <c r="AE647" s="98"/>
      <c r="AF647" s="1862"/>
      <c r="AG647" s="1748"/>
      <c r="AH647" s="1764"/>
      <c r="AI647" s="1749"/>
      <c r="AJ647" s="388"/>
      <c r="AK647" s="1750"/>
      <c r="AL647" s="1751"/>
      <c r="AM647" s="1752"/>
      <c r="AN647" s="1752"/>
      <c r="AO647" s="1752"/>
      <c r="AP647" s="1753"/>
      <c r="AQ647" s="1333"/>
      <c r="AR647" s="98"/>
      <c r="AS647" s="244"/>
    </row>
    <row r="648" spans="1:45" ht="15" customHeight="1" x14ac:dyDescent="0.25">
      <c r="A648" s="1489"/>
      <c r="B648" s="1709"/>
      <c r="C648" s="1716"/>
      <c r="D648" s="1856"/>
      <c r="E648" s="1716"/>
      <c r="F648" s="1751"/>
      <c r="G648" s="1859"/>
      <c r="H648" s="1865"/>
      <c r="I648" s="1678"/>
      <c r="J648" s="1678"/>
      <c r="K648" s="1678"/>
      <c r="L648" s="1678"/>
      <c r="M648" s="1678"/>
      <c r="N648" s="1678"/>
      <c r="O648" s="1678"/>
      <c r="P648" s="1678"/>
      <c r="Q648" s="1774"/>
      <c r="R648" s="1747"/>
      <c r="S648" s="98"/>
      <c r="T648" s="98"/>
      <c r="U648" s="98"/>
      <c r="V648" s="98"/>
      <c r="W648" s="334" t="str">
        <f t="shared" si="17"/>
        <v/>
      </c>
      <c r="X648" s="98"/>
      <c r="Y648" s="98"/>
      <c r="Z648" s="98"/>
      <c r="AA648" s="334" t="str">
        <f t="shared" si="18"/>
        <v/>
      </c>
      <c r="AB648" s="1678"/>
      <c r="AC648" s="1333"/>
      <c r="AD648" s="160"/>
      <c r="AE648" s="98"/>
      <c r="AF648" s="1862"/>
      <c r="AG648" s="1748"/>
      <c r="AH648" s="1764"/>
      <c r="AI648" s="1749"/>
      <c r="AJ648" s="388"/>
      <c r="AK648" s="1750"/>
      <c r="AL648" s="1751"/>
      <c r="AM648" s="1752"/>
      <c r="AN648" s="1752"/>
      <c r="AO648" s="1752"/>
      <c r="AP648" s="1753"/>
      <c r="AQ648" s="1333"/>
      <c r="AR648" s="98"/>
      <c r="AS648" s="244"/>
    </row>
    <row r="649" spans="1:45" ht="15" customHeight="1" x14ac:dyDescent="0.25">
      <c r="A649" s="1489"/>
      <c r="B649" s="1709"/>
      <c r="C649" s="1716"/>
      <c r="D649" s="1856"/>
      <c r="E649" s="1716"/>
      <c r="F649" s="1751"/>
      <c r="G649" s="1859"/>
      <c r="H649" s="1865"/>
      <c r="I649" s="1678"/>
      <c r="J649" s="1678"/>
      <c r="K649" s="1678"/>
      <c r="L649" s="1678"/>
      <c r="M649" s="1678"/>
      <c r="N649" s="1678"/>
      <c r="O649" s="1678"/>
      <c r="P649" s="1678"/>
      <c r="Q649" s="1774"/>
      <c r="R649" s="1747"/>
      <c r="S649" s="98"/>
      <c r="T649" s="98"/>
      <c r="U649" s="98"/>
      <c r="V649" s="98"/>
      <c r="W649" s="334" t="str">
        <f t="shared" si="17"/>
        <v/>
      </c>
      <c r="X649" s="98"/>
      <c r="Y649" s="98"/>
      <c r="Z649" s="98"/>
      <c r="AA649" s="334" t="str">
        <f t="shared" si="18"/>
        <v/>
      </c>
      <c r="AB649" s="1678"/>
      <c r="AC649" s="1333"/>
      <c r="AD649" s="160"/>
      <c r="AE649" s="98"/>
      <c r="AF649" s="1862"/>
      <c r="AG649" s="1748"/>
      <c r="AH649" s="1764"/>
      <c r="AI649" s="1749"/>
      <c r="AJ649" s="388"/>
      <c r="AK649" s="1750"/>
      <c r="AL649" s="1751"/>
      <c r="AM649" s="1752"/>
      <c r="AN649" s="1752"/>
      <c r="AO649" s="1752"/>
      <c r="AP649" s="1753"/>
      <c r="AQ649" s="1333"/>
      <c r="AR649" s="98"/>
      <c r="AS649" s="244"/>
    </row>
    <row r="650" spans="1:45" ht="15" customHeight="1" x14ac:dyDescent="0.25">
      <c r="A650" s="1489"/>
      <c r="B650" s="1709"/>
      <c r="C650" s="1716"/>
      <c r="D650" s="1856"/>
      <c r="E650" s="1716"/>
      <c r="F650" s="1751"/>
      <c r="G650" s="1859"/>
      <c r="H650" s="1865"/>
      <c r="I650" s="1678"/>
      <c r="J650" s="1678"/>
      <c r="K650" s="1678"/>
      <c r="L650" s="1678"/>
      <c r="M650" s="1678"/>
      <c r="N650" s="1678"/>
      <c r="O650" s="1678"/>
      <c r="P650" s="1678"/>
      <c r="Q650" s="1774"/>
      <c r="R650" s="1747"/>
      <c r="S650" s="98"/>
      <c r="T650" s="98"/>
      <c r="U650" s="98"/>
      <c r="V650" s="98"/>
      <c r="W650" s="334" t="str">
        <f t="shared" si="17"/>
        <v/>
      </c>
      <c r="X650" s="98"/>
      <c r="Y650" s="98"/>
      <c r="Z650" s="98"/>
      <c r="AA650" s="334" t="str">
        <f t="shared" si="18"/>
        <v/>
      </c>
      <c r="AB650" s="1678"/>
      <c r="AC650" s="1333"/>
      <c r="AD650" s="160"/>
      <c r="AE650" s="98"/>
      <c r="AF650" s="1862"/>
      <c r="AG650" s="1748"/>
      <c r="AH650" s="1764"/>
      <c r="AI650" s="1749"/>
      <c r="AJ650" s="388"/>
      <c r="AK650" s="1750"/>
      <c r="AL650" s="1751"/>
      <c r="AM650" s="1752"/>
      <c r="AN650" s="1752"/>
      <c r="AO650" s="1752"/>
      <c r="AP650" s="1753"/>
      <c r="AQ650" s="1333"/>
      <c r="AR650" s="98"/>
      <c r="AS650" s="244"/>
    </row>
    <row r="651" spans="1:45" ht="15" customHeight="1" x14ac:dyDescent="0.25">
      <c r="A651" s="1489"/>
      <c r="B651" s="1709"/>
      <c r="C651" s="1716"/>
      <c r="D651" s="1856"/>
      <c r="E651" s="1716"/>
      <c r="F651" s="1751"/>
      <c r="G651" s="1859"/>
      <c r="H651" s="1865"/>
      <c r="I651" s="1678"/>
      <c r="J651" s="1678"/>
      <c r="K651" s="1678"/>
      <c r="L651" s="1678"/>
      <c r="M651" s="1678"/>
      <c r="N651" s="1678"/>
      <c r="O651" s="1678"/>
      <c r="P651" s="1678"/>
      <c r="Q651" s="1774"/>
      <c r="R651" s="1747"/>
      <c r="S651" s="98"/>
      <c r="T651" s="98"/>
      <c r="U651" s="98"/>
      <c r="V651" s="98"/>
      <c r="W651" s="334" t="str">
        <f t="shared" ref="W651:W714" si="19">IF(AND(ISNUMBER(T651), ISNUMBER(U651), ISNUMBER(V651)), SUM(T651, U651, V651), "")</f>
        <v/>
      </c>
      <c r="X651" s="98"/>
      <c r="Y651" s="98"/>
      <c r="Z651" s="98"/>
      <c r="AA651" s="334" t="str">
        <f t="shared" ref="AA651:AA714" si="20">IF(AND(ISNUMBER(X651), ISNUMBER(Y651), ISNUMBER(Z651)), SUM(X651, Y651, Z651), "")</f>
        <v/>
      </c>
      <c r="AB651" s="1678"/>
      <c r="AC651" s="1333"/>
      <c r="AD651" s="160"/>
      <c r="AE651" s="98"/>
      <c r="AF651" s="1862"/>
      <c r="AG651" s="1748"/>
      <c r="AH651" s="1764"/>
      <c r="AI651" s="1749"/>
      <c r="AJ651" s="388"/>
      <c r="AK651" s="1750"/>
      <c r="AL651" s="1751"/>
      <c r="AM651" s="1752"/>
      <c r="AN651" s="1752"/>
      <c r="AO651" s="1752"/>
      <c r="AP651" s="1753"/>
      <c r="AQ651" s="1333"/>
      <c r="AR651" s="98"/>
      <c r="AS651" s="244"/>
    </row>
    <row r="652" spans="1:45" ht="15" customHeight="1" x14ac:dyDescent="0.25">
      <c r="A652" s="1489"/>
      <c r="B652" s="1709"/>
      <c r="C652" s="1716"/>
      <c r="D652" s="1856"/>
      <c r="E652" s="1716"/>
      <c r="F652" s="1751"/>
      <c r="G652" s="1859"/>
      <c r="H652" s="1865"/>
      <c r="I652" s="1678"/>
      <c r="J652" s="1678"/>
      <c r="K652" s="1678"/>
      <c r="L652" s="1678"/>
      <c r="M652" s="1678"/>
      <c r="N652" s="1678"/>
      <c r="O652" s="1678"/>
      <c r="P652" s="1678"/>
      <c r="Q652" s="1774"/>
      <c r="R652" s="1747"/>
      <c r="S652" s="98"/>
      <c r="T652" s="98"/>
      <c r="U652" s="98"/>
      <c r="V652" s="98"/>
      <c r="W652" s="334" t="str">
        <f t="shared" si="19"/>
        <v/>
      </c>
      <c r="X652" s="98"/>
      <c r="Y652" s="98"/>
      <c r="Z652" s="98"/>
      <c r="AA652" s="334" t="str">
        <f t="shared" si="20"/>
        <v/>
      </c>
      <c r="AB652" s="1678"/>
      <c r="AC652" s="1333"/>
      <c r="AD652" s="160"/>
      <c r="AE652" s="98"/>
      <c r="AF652" s="1862"/>
      <c r="AG652" s="1748"/>
      <c r="AH652" s="1764"/>
      <c r="AI652" s="1749"/>
      <c r="AJ652" s="388"/>
      <c r="AK652" s="1750"/>
      <c r="AL652" s="1751"/>
      <c r="AM652" s="1752"/>
      <c r="AN652" s="1752"/>
      <c r="AO652" s="1752"/>
      <c r="AP652" s="1753"/>
      <c r="AQ652" s="1333"/>
      <c r="AR652" s="98"/>
      <c r="AS652" s="244"/>
    </row>
    <row r="653" spans="1:45" ht="15" customHeight="1" x14ac:dyDescent="0.25">
      <c r="A653" s="1489"/>
      <c r="B653" s="1709"/>
      <c r="C653" s="1716"/>
      <c r="D653" s="1856"/>
      <c r="E653" s="1716"/>
      <c r="F653" s="1751"/>
      <c r="G653" s="1859"/>
      <c r="H653" s="1865"/>
      <c r="I653" s="1678"/>
      <c r="J653" s="1678"/>
      <c r="K653" s="1678"/>
      <c r="L653" s="1678"/>
      <c r="M653" s="1678"/>
      <c r="N653" s="1678"/>
      <c r="O653" s="1678"/>
      <c r="P653" s="1678"/>
      <c r="Q653" s="1774"/>
      <c r="R653" s="1747"/>
      <c r="S653" s="98"/>
      <c r="T653" s="98"/>
      <c r="U653" s="98"/>
      <c r="V653" s="98"/>
      <c r="W653" s="334" t="str">
        <f t="shared" si="19"/>
        <v/>
      </c>
      <c r="X653" s="98"/>
      <c r="Y653" s="98"/>
      <c r="Z653" s="98"/>
      <c r="AA653" s="334" t="str">
        <f t="shared" si="20"/>
        <v/>
      </c>
      <c r="AB653" s="1678"/>
      <c r="AC653" s="1333"/>
      <c r="AD653" s="160"/>
      <c r="AE653" s="98"/>
      <c r="AF653" s="1862"/>
      <c r="AG653" s="1748"/>
      <c r="AH653" s="1764"/>
      <c r="AI653" s="1749"/>
      <c r="AJ653" s="388"/>
      <c r="AK653" s="1750"/>
      <c r="AL653" s="1751"/>
      <c r="AM653" s="1752"/>
      <c r="AN653" s="1752"/>
      <c r="AO653" s="1752"/>
      <c r="AP653" s="1753"/>
      <c r="AQ653" s="1333"/>
      <c r="AR653" s="98"/>
      <c r="AS653" s="244"/>
    </row>
    <row r="654" spans="1:45" ht="15" customHeight="1" x14ac:dyDescent="0.25">
      <c r="A654" s="1489"/>
      <c r="B654" s="1709"/>
      <c r="C654" s="1716"/>
      <c r="D654" s="1856"/>
      <c r="E654" s="1716"/>
      <c r="F654" s="1751"/>
      <c r="G654" s="1859"/>
      <c r="H654" s="1865"/>
      <c r="I654" s="1678"/>
      <c r="J654" s="1678"/>
      <c r="K654" s="1678"/>
      <c r="L654" s="1678"/>
      <c r="M654" s="1678"/>
      <c r="N654" s="1678"/>
      <c r="O654" s="1678"/>
      <c r="P654" s="1678"/>
      <c r="Q654" s="1774"/>
      <c r="R654" s="1747"/>
      <c r="S654" s="98"/>
      <c r="T654" s="98"/>
      <c r="U654" s="98"/>
      <c r="V654" s="98"/>
      <c r="W654" s="334" t="str">
        <f t="shared" si="19"/>
        <v/>
      </c>
      <c r="X654" s="98"/>
      <c r="Y654" s="98"/>
      <c r="Z654" s="98"/>
      <c r="AA654" s="334" t="str">
        <f t="shared" si="20"/>
        <v/>
      </c>
      <c r="AB654" s="1678"/>
      <c r="AC654" s="1333"/>
      <c r="AD654" s="160"/>
      <c r="AE654" s="98"/>
      <c r="AF654" s="1862"/>
      <c r="AG654" s="1748"/>
      <c r="AH654" s="1764"/>
      <c r="AI654" s="1749"/>
      <c r="AJ654" s="388"/>
      <c r="AK654" s="1750"/>
      <c r="AL654" s="1751"/>
      <c r="AM654" s="1752"/>
      <c r="AN654" s="1752"/>
      <c r="AO654" s="1752"/>
      <c r="AP654" s="1753"/>
      <c r="AQ654" s="1333"/>
      <c r="AR654" s="98"/>
      <c r="AS654" s="244"/>
    </row>
    <row r="655" spans="1:45" ht="15" customHeight="1" x14ac:dyDescent="0.25">
      <c r="A655" s="1489"/>
      <c r="B655" s="1709"/>
      <c r="C655" s="1716"/>
      <c r="D655" s="1856"/>
      <c r="E655" s="1716"/>
      <c r="F655" s="1751"/>
      <c r="G655" s="1859"/>
      <c r="H655" s="1865"/>
      <c r="I655" s="1678"/>
      <c r="J655" s="1678"/>
      <c r="K655" s="1678"/>
      <c r="L655" s="1678"/>
      <c r="M655" s="1678"/>
      <c r="N655" s="1678"/>
      <c r="O655" s="1678"/>
      <c r="P655" s="1678"/>
      <c r="Q655" s="1774"/>
      <c r="R655" s="1747"/>
      <c r="S655" s="98"/>
      <c r="T655" s="98"/>
      <c r="U655" s="98"/>
      <c r="V655" s="98"/>
      <c r="W655" s="334" t="str">
        <f t="shared" si="19"/>
        <v/>
      </c>
      <c r="X655" s="98"/>
      <c r="Y655" s="98"/>
      <c r="Z655" s="98"/>
      <c r="AA655" s="334" t="str">
        <f t="shared" si="20"/>
        <v/>
      </c>
      <c r="AB655" s="1678"/>
      <c r="AC655" s="1333"/>
      <c r="AD655" s="160"/>
      <c r="AE655" s="98"/>
      <c r="AF655" s="1862"/>
      <c r="AG655" s="1748"/>
      <c r="AH655" s="1764"/>
      <c r="AI655" s="1749"/>
      <c r="AJ655" s="388"/>
      <c r="AK655" s="1750"/>
      <c r="AL655" s="1751"/>
      <c r="AM655" s="1752"/>
      <c r="AN655" s="1752"/>
      <c r="AO655" s="1752"/>
      <c r="AP655" s="1753"/>
      <c r="AQ655" s="1333"/>
      <c r="AR655" s="98"/>
      <c r="AS655" s="244"/>
    </row>
    <row r="656" spans="1:45" ht="15" customHeight="1" x14ac:dyDescent="0.25">
      <c r="A656" s="1489"/>
      <c r="B656" s="1709"/>
      <c r="C656" s="1716"/>
      <c r="D656" s="1856"/>
      <c r="E656" s="1716"/>
      <c r="F656" s="1751"/>
      <c r="G656" s="1859"/>
      <c r="H656" s="1865"/>
      <c r="I656" s="1678"/>
      <c r="J656" s="1678"/>
      <c r="K656" s="1678"/>
      <c r="L656" s="1678"/>
      <c r="M656" s="1678"/>
      <c r="N656" s="1678"/>
      <c r="O656" s="1678"/>
      <c r="P656" s="1678"/>
      <c r="Q656" s="1774"/>
      <c r="R656" s="1747"/>
      <c r="S656" s="98"/>
      <c r="T656" s="98"/>
      <c r="U656" s="98"/>
      <c r="V656" s="98"/>
      <c r="W656" s="334" t="str">
        <f t="shared" si="19"/>
        <v/>
      </c>
      <c r="X656" s="98"/>
      <c r="Y656" s="98"/>
      <c r="Z656" s="98"/>
      <c r="AA656" s="334" t="str">
        <f t="shared" si="20"/>
        <v/>
      </c>
      <c r="AB656" s="1678"/>
      <c r="AC656" s="1333"/>
      <c r="AD656" s="160"/>
      <c r="AE656" s="98"/>
      <c r="AF656" s="1862"/>
      <c r="AG656" s="1748"/>
      <c r="AH656" s="1764"/>
      <c r="AI656" s="1749"/>
      <c r="AJ656" s="388"/>
      <c r="AK656" s="1750"/>
      <c r="AL656" s="1751"/>
      <c r="AM656" s="1752"/>
      <c r="AN656" s="1752"/>
      <c r="AO656" s="1752"/>
      <c r="AP656" s="1753"/>
      <c r="AQ656" s="1333"/>
      <c r="AR656" s="98"/>
      <c r="AS656" s="244"/>
    </row>
    <row r="657" spans="1:45" ht="15" customHeight="1" x14ac:dyDescent="0.25">
      <c r="A657" s="1489"/>
      <c r="B657" s="1709"/>
      <c r="C657" s="1716"/>
      <c r="D657" s="1856"/>
      <c r="E657" s="1716"/>
      <c r="F657" s="1751"/>
      <c r="G657" s="1859"/>
      <c r="H657" s="1865"/>
      <c r="I657" s="1678"/>
      <c r="J657" s="1678"/>
      <c r="K657" s="1678"/>
      <c r="L657" s="1678"/>
      <c r="M657" s="1678"/>
      <c r="N657" s="1678"/>
      <c r="O657" s="1678"/>
      <c r="P657" s="1678"/>
      <c r="Q657" s="1774"/>
      <c r="R657" s="1747"/>
      <c r="S657" s="98"/>
      <c r="T657" s="98"/>
      <c r="U657" s="98"/>
      <c r="V657" s="98"/>
      <c r="W657" s="334" t="str">
        <f t="shared" si="19"/>
        <v/>
      </c>
      <c r="X657" s="98"/>
      <c r="Y657" s="98"/>
      <c r="Z657" s="98"/>
      <c r="AA657" s="334" t="str">
        <f t="shared" si="20"/>
        <v/>
      </c>
      <c r="AB657" s="1678"/>
      <c r="AC657" s="1333"/>
      <c r="AD657" s="160"/>
      <c r="AE657" s="98"/>
      <c r="AF657" s="1862"/>
      <c r="AG657" s="1748"/>
      <c r="AH657" s="1764"/>
      <c r="AI657" s="1749"/>
      <c r="AJ657" s="388"/>
      <c r="AK657" s="1750"/>
      <c r="AL657" s="1751"/>
      <c r="AM657" s="1752"/>
      <c r="AN657" s="1752"/>
      <c r="AO657" s="1752"/>
      <c r="AP657" s="1753"/>
      <c r="AQ657" s="1333"/>
      <c r="AR657" s="98"/>
      <c r="AS657" s="244"/>
    </row>
    <row r="658" spans="1:45" ht="15" customHeight="1" x14ac:dyDescent="0.25">
      <c r="A658" s="1489"/>
      <c r="B658" s="1709"/>
      <c r="C658" s="1716"/>
      <c r="D658" s="1856"/>
      <c r="E658" s="1716"/>
      <c r="F658" s="1751"/>
      <c r="G658" s="1859"/>
      <c r="H658" s="1865"/>
      <c r="I658" s="1678"/>
      <c r="J658" s="1678"/>
      <c r="K658" s="1678"/>
      <c r="L658" s="1678"/>
      <c r="M658" s="1678"/>
      <c r="N658" s="1678"/>
      <c r="O658" s="1678"/>
      <c r="P658" s="1678"/>
      <c r="Q658" s="1774"/>
      <c r="R658" s="1747"/>
      <c r="S658" s="98"/>
      <c r="T658" s="98"/>
      <c r="U658" s="98"/>
      <c r="V658" s="98"/>
      <c r="W658" s="334" t="str">
        <f t="shared" si="19"/>
        <v/>
      </c>
      <c r="X658" s="98"/>
      <c r="Y658" s="98"/>
      <c r="Z658" s="98"/>
      <c r="AA658" s="334" t="str">
        <f t="shared" si="20"/>
        <v/>
      </c>
      <c r="AB658" s="1678"/>
      <c r="AC658" s="1333"/>
      <c r="AD658" s="160"/>
      <c r="AE658" s="98"/>
      <c r="AF658" s="1862"/>
      <c r="AG658" s="1748"/>
      <c r="AH658" s="1764"/>
      <c r="AI658" s="1749"/>
      <c r="AJ658" s="388"/>
      <c r="AK658" s="1750"/>
      <c r="AL658" s="1751"/>
      <c r="AM658" s="1752"/>
      <c r="AN658" s="1752"/>
      <c r="AO658" s="1752"/>
      <c r="AP658" s="1753"/>
      <c r="AQ658" s="1333"/>
      <c r="AR658" s="98"/>
      <c r="AS658" s="244"/>
    </row>
    <row r="659" spans="1:45" ht="15" customHeight="1" x14ac:dyDescent="0.25">
      <c r="A659" s="1489"/>
      <c r="B659" s="1709"/>
      <c r="C659" s="1716"/>
      <c r="D659" s="1856"/>
      <c r="E659" s="1716"/>
      <c r="F659" s="1751"/>
      <c r="G659" s="1859"/>
      <c r="H659" s="1865"/>
      <c r="I659" s="1678"/>
      <c r="J659" s="1678"/>
      <c r="K659" s="1678"/>
      <c r="L659" s="1678"/>
      <c r="M659" s="1678"/>
      <c r="N659" s="1678"/>
      <c r="O659" s="1678"/>
      <c r="P659" s="1678"/>
      <c r="Q659" s="1774"/>
      <c r="R659" s="1747"/>
      <c r="S659" s="98"/>
      <c r="T659" s="98"/>
      <c r="U659" s="98"/>
      <c r="V659" s="98"/>
      <c r="W659" s="334" t="str">
        <f t="shared" si="19"/>
        <v/>
      </c>
      <c r="X659" s="98"/>
      <c r="Y659" s="98"/>
      <c r="Z659" s="98"/>
      <c r="AA659" s="334" t="str">
        <f t="shared" si="20"/>
        <v/>
      </c>
      <c r="AB659" s="1678"/>
      <c r="AC659" s="1333"/>
      <c r="AD659" s="160"/>
      <c r="AE659" s="98"/>
      <c r="AF659" s="1862"/>
      <c r="AG659" s="1748"/>
      <c r="AH659" s="1764"/>
      <c r="AI659" s="1749"/>
      <c r="AJ659" s="388"/>
      <c r="AK659" s="1750"/>
      <c r="AL659" s="1751"/>
      <c r="AM659" s="1752"/>
      <c r="AN659" s="1752"/>
      <c r="AO659" s="1752"/>
      <c r="AP659" s="1753"/>
      <c r="AQ659" s="1333"/>
      <c r="AR659" s="98"/>
      <c r="AS659" s="244"/>
    </row>
    <row r="660" spans="1:45" ht="15" customHeight="1" x14ac:dyDescent="0.25">
      <c r="A660" s="1489"/>
      <c r="B660" s="1709"/>
      <c r="C660" s="1716"/>
      <c r="D660" s="1856"/>
      <c r="E660" s="1716"/>
      <c r="F660" s="1751"/>
      <c r="G660" s="1859"/>
      <c r="H660" s="1865"/>
      <c r="I660" s="1678"/>
      <c r="J660" s="1678"/>
      <c r="K660" s="1678"/>
      <c r="L660" s="1678"/>
      <c r="M660" s="1678"/>
      <c r="N660" s="1678"/>
      <c r="O660" s="1678"/>
      <c r="P660" s="1678"/>
      <c r="Q660" s="1774"/>
      <c r="R660" s="1747"/>
      <c r="S660" s="98"/>
      <c r="T660" s="98"/>
      <c r="U660" s="98"/>
      <c r="V660" s="98"/>
      <c r="W660" s="334" t="str">
        <f t="shared" si="19"/>
        <v/>
      </c>
      <c r="X660" s="98"/>
      <c r="Y660" s="98"/>
      <c r="Z660" s="98"/>
      <c r="AA660" s="334" t="str">
        <f t="shared" si="20"/>
        <v/>
      </c>
      <c r="AB660" s="1678"/>
      <c r="AC660" s="1333"/>
      <c r="AD660" s="160"/>
      <c r="AE660" s="98"/>
      <c r="AF660" s="1862"/>
      <c r="AG660" s="1748"/>
      <c r="AH660" s="1764"/>
      <c r="AI660" s="1749"/>
      <c r="AJ660" s="388"/>
      <c r="AK660" s="1750"/>
      <c r="AL660" s="1751"/>
      <c r="AM660" s="1752"/>
      <c r="AN660" s="1752"/>
      <c r="AO660" s="1752"/>
      <c r="AP660" s="1753"/>
      <c r="AQ660" s="1333"/>
      <c r="AR660" s="98"/>
      <c r="AS660" s="244"/>
    </row>
    <row r="661" spans="1:45" ht="15" customHeight="1" x14ac:dyDescent="0.25">
      <c r="A661" s="1489"/>
      <c r="B661" s="1709"/>
      <c r="C661" s="1716"/>
      <c r="D661" s="1856"/>
      <c r="E661" s="1716"/>
      <c r="F661" s="1751"/>
      <c r="G661" s="1859"/>
      <c r="H661" s="1865"/>
      <c r="I661" s="1678"/>
      <c r="J661" s="1678"/>
      <c r="K661" s="1678"/>
      <c r="L661" s="1678"/>
      <c r="M661" s="1678"/>
      <c r="N661" s="1678"/>
      <c r="O661" s="1678"/>
      <c r="P661" s="1678"/>
      <c r="Q661" s="1774"/>
      <c r="R661" s="1747"/>
      <c r="S661" s="98"/>
      <c r="T661" s="98"/>
      <c r="U661" s="98"/>
      <c r="V661" s="98"/>
      <c r="W661" s="334" t="str">
        <f t="shared" si="19"/>
        <v/>
      </c>
      <c r="X661" s="98"/>
      <c r="Y661" s="98"/>
      <c r="Z661" s="98"/>
      <c r="AA661" s="334" t="str">
        <f t="shared" si="20"/>
        <v/>
      </c>
      <c r="AB661" s="1678"/>
      <c r="AC661" s="1333"/>
      <c r="AD661" s="160"/>
      <c r="AE661" s="98"/>
      <c r="AF661" s="1862"/>
      <c r="AG661" s="1748"/>
      <c r="AH661" s="1764"/>
      <c r="AI661" s="1749"/>
      <c r="AJ661" s="388"/>
      <c r="AK661" s="1750"/>
      <c r="AL661" s="1751"/>
      <c r="AM661" s="1752"/>
      <c r="AN661" s="1752"/>
      <c r="AO661" s="1752"/>
      <c r="AP661" s="1753"/>
      <c r="AQ661" s="1333"/>
      <c r="AR661" s="98"/>
      <c r="AS661" s="244"/>
    </row>
    <row r="662" spans="1:45" ht="15" customHeight="1" x14ac:dyDescent="0.25">
      <c r="A662" s="1489"/>
      <c r="B662" s="1709"/>
      <c r="C662" s="1716"/>
      <c r="D662" s="1856"/>
      <c r="E662" s="1716"/>
      <c r="F662" s="1751"/>
      <c r="G662" s="1859"/>
      <c r="H662" s="1865"/>
      <c r="I662" s="1678"/>
      <c r="J662" s="1678"/>
      <c r="K662" s="1678"/>
      <c r="L662" s="1678"/>
      <c r="M662" s="1678"/>
      <c r="N662" s="1678"/>
      <c r="O662" s="1678"/>
      <c r="P662" s="1678"/>
      <c r="Q662" s="1774"/>
      <c r="R662" s="1747"/>
      <c r="S662" s="98"/>
      <c r="T662" s="98"/>
      <c r="U662" s="98"/>
      <c r="V662" s="98"/>
      <c r="W662" s="334" t="str">
        <f t="shared" si="19"/>
        <v/>
      </c>
      <c r="X662" s="98"/>
      <c r="Y662" s="98"/>
      <c r="Z662" s="98"/>
      <c r="AA662" s="334" t="str">
        <f t="shared" si="20"/>
        <v/>
      </c>
      <c r="AB662" s="1678"/>
      <c r="AC662" s="1333"/>
      <c r="AD662" s="160"/>
      <c r="AE662" s="98"/>
      <c r="AF662" s="1862"/>
      <c r="AG662" s="1748"/>
      <c r="AH662" s="1764"/>
      <c r="AI662" s="1749"/>
      <c r="AJ662" s="388"/>
      <c r="AK662" s="1750"/>
      <c r="AL662" s="1751"/>
      <c r="AM662" s="1752"/>
      <c r="AN662" s="1752"/>
      <c r="AO662" s="1752"/>
      <c r="AP662" s="1753"/>
      <c r="AQ662" s="1333"/>
      <c r="AR662" s="98"/>
      <c r="AS662" s="244"/>
    </row>
    <row r="663" spans="1:45" ht="15" customHeight="1" x14ac:dyDescent="0.25">
      <c r="A663" s="1489"/>
      <c r="B663" s="1709"/>
      <c r="C663" s="1716"/>
      <c r="D663" s="1856"/>
      <c r="E663" s="1716"/>
      <c r="F663" s="1751"/>
      <c r="G663" s="1859"/>
      <c r="H663" s="1865"/>
      <c r="I663" s="1678"/>
      <c r="J663" s="1678"/>
      <c r="K663" s="1678"/>
      <c r="L663" s="1678"/>
      <c r="M663" s="1678"/>
      <c r="N663" s="1678"/>
      <c r="O663" s="1678"/>
      <c r="P663" s="1678"/>
      <c r="Q663" s="1774"/>
      <c r="R663" s="1747"/>
      <c r="S663" s="98"/>
      <c r="T663" s="98"/>
      <c r="U663" s="98"/>
      <c r="V663" s="98"/>
      <c r="W663" s="334" t="str">
        <f t="shared" si="19"/>
        <v/>
      </c>
      <c r="X663" s="98"/>
      <c r="Y663" s="98"/>
      <c r="Z663" s="98"/>
      <c r="AA663" s="334" t="str">
        <f t="shared" si="20"/>
        <v/>
      </c>
      <c r="AB663" s="1678"/>
      <c r="AC663" s="1333"/>
      <c r="AD663" s="160"/>
      <c r="AE663" s="98"/>
      <c r="AF663" s="1862"/>
      <c r="AG663" s="1748"/>
      <c r="AH663" s="1764"/>
      <c r="AI663" s="1749"/>
      <c r="AJ663" s="388"/>
      <c r="AK663" s="1750"/>
      <c r="AL663" s="1751"/>
      <c r="AM663" s="1752"/>
      <c r="AN663" s="1752"/>
      <c r="AO663" s="1752"/>
      <c r="AP663" s="1753"/>
      <c r="AQ663" s="1333"/>
      <c r="AR663" s="98"/>
      <c r="AS663" s="244"/>
    </row>
    <row r="664" spans="1:45" ht="15" customHeight="1" x14ac:dyDescent="0.25">
      <c r="A664" s="1489"/>
      <c r="B664" s="1709"/>
      <c r="C664" s="1716"/>
      <c r="D664" s="1856"/>
      <c r="E664" s="1716"/>
      <c r="F664" s="1751"/>
      <c r="G664" s="1859"/>
      <c r="H664" s="1865"/>
      <c r="I664" s="1678"/>
      <c r="J664" s="1678"/>
      <c r="K664" s="1678"/>
      <c r="L664" s="1678"/>
      <c r="M664" s="1678"/>
      <c r="N664" s="1678"/>
      <c r="O664" s="1678"/>
      <c r="P664" s="1678"/>
      <c r="Q664" s="1774"/>
      <c r="R664" s="1747"/>
      <c r="S664" s="98"/>
      <c r="T664" s="98"/>
      <c r="U664" s="98"/>
      <c r="V664" s="98"/>
      <c r="W664" s="334" t="str">
        <f t="shared" si="19"/>
        <v/>
      </c>
      <c r="X664" s="98"/>
      <c r="Y664" s="98"/>
      <c r="Z664" s="98"/>
      <c r="AA664" s="334" t="str">
        <f t="shared" si="20"/>
        <v/>
      </c>
      <c r="AB664" s="1678"/>
      <c r="AC664" s="1333"/>
      <c r="AD664" s="160"/>
      <c r="AE664" s="98"/>
      <c r="AF664" s="1862"/>
      <c r="AG664" s="1748"/>
      <c r="AH664" s="1764"/>
      <c r="AI664" s="1749"/>
      <c r="AJ664" s="388"/>
      <c r="AK664" s="1750"/>
      <c r="AL664" s="1751"/>
      <c r="AM664" s="1752"/>
      <c r="AN664" s="1752"/>
      <c r="AO664" s="1752"/>
      <c r="AP664" s="1753"/>
      <c r="AQ664" s="1333"/>
      <c r="AR664" s="98"/>
      <c r="AS664" s="244"/>
    </row>
    <row r="665" spans="1:45" ht="15" customHeight="1" x14ac:dyDescent="0.25">
      <c r="A665" s="1489"/>
      <c r="B665" s="1709"/>
      <c r="C665" s="1716"/>
      <c r="D665" s="1856"/>
      <c r="E665" s="1716"/>
      <c r="F665" s="1751"/>
      <c r="G665" s="1859"/>
      <c r="H665" s="1865"/>
      <c r="I665" s="1678"/>
      <c r="J665" s="1678"/>
      <c r="K665" s="1678"/>
      <c r="L665" s="1678"/>
      <c r="M665" s="1678"/>
      <c r="N665" s="1678"/>
      <c r="O665" s="1678"/>
      <c r="P665" s="1678"/>
      <c r="Q665" s="1774"/>
      <c r="R665" s="1747"/>
      <c r="S665" s="98"/>
      <c r="T665" s="98"/>
      <c r="U665" s="98"/>
      <c r="V665" s="98"/>
      <c r="W665" s="334" t="str">
        <f t="shared" si="19"/>
        <v/>
      </c>
      <c r="X665" s="98"/>
      <c r="Y665" s="98"/>
      <c r="Z665" s="98"/>
      <c r="AA665" s="334" t="str">
        <f t="shared" si="20"/>
        <v/>
      </c>
      <c r="AB665" s="1678"/>
      <c r="AC665" s="1333"/>
      <c r="AD665" s="160"/>
      <c r="AE665" s="98"/>
      <c r="AF665" s="1862"/>
      <c r="AG665" s="1748"/>
      <c r="AH665" s="1764"/>
      <c r="AI665" s="1749"/>
      <c r="AJ665" s="388"/>
      <c r="AK665" s="1750"/>
      <c r="AL665" s="1751"/>
      <c r="AM665" s="1752"/>
      <c r="AN665" s="1752"/>
      <c r="AO665" s="1752"/>
      <c r="AP665" s="1753"/>
      <c r="AQ665" s="1333"/>
      <c r="AR665" s="98"/>
      <c r="AS665" s="244"/>
    </row>
    <row r="666" spans="1:45" ht="15" customHeight="1" x14ac:dyDescent="0.25">
      <c r="A666" s="1489"/>
      <c r="B666" s="1709"/>
      <c r="C666" s="1716"/>
      <c r="D666" s="1856"/>
      <c r="E666" s="1716"/>
      <c r="F666" s="1751"/>
      <c r="G666" s="1859"/>
      <c r="H666" s="1865"/>
      <c r="I666" s="1678"/>
      <c r="J666" s="1678"/>
      <c r="K666" s="1678"/>
      <c r="L666" s="1678"/>
      <c r="M666" s="1678"/>
      <c r="N666" s="1678"/>
      <c r="O666" s="1678"/>
      <c r="P666" s="1678"/>
      <c r="Q666" s="1774"/>
      <c r="R666" s="1747"/>
      <c r="S666" s="98"/>
      <c r="T666" s="98"/>
      <c r="U666" s="98"/>
      <c r="V666" s="98"/>
      <c r="W666" s="334" t="str">
        <f t="shared" si="19"/>
        <v/>
      </c>
      <c r="X666" s="98"/>
      <c r="Y666" s="98"/>
      <c r="Z666" s="98"/>
      <c r="AA666" s="334" t="str">
        <f t="shared" si="20"/>
        <v/>
      </c>
      <c r="AB666" s="1678"/>
      <c r="AC666" s="1333"/>
      <c r="AD666" s="160"/>
      <c r="AE666" s="98"/>
      <c r="AF666" s="1862"/>
      <c r="AG666" s="1748"/>
      <c r="AH666" s="1764"/>
      <c r="AI666" s="1749"/>
      <c r="AJ666" s="388"/>
      <c r="AK666" s="1750"/>
      <c r="AL666" s="1751"/>
      <c r="AM666" s="1752"/>
      <c r="AN666" s="1752"/>
      <c r="AO666" s="1752"/>
      <c r="AP666" s="1753"/>
      <c r="AQ666" s="1333"/>
      <c r="AR666" s="98"/>
      <c r="AS666" s="244"/>
    </row>
    <row r="667" spans="1:45" ht="15" customHeight="1" x14ac:dyDescent="0.25">
      <c r="A667" s="1489"/>
      <c r="B667" s="1709"/>
      <c r="C667" s="1716"/>
      <c r="D667" s="1856"/>
      <c r="E667" s="1716"/>
      <c r="F667" s="1751"/>
      <c r="G667" s="1859"/>
      <c r="H667" s="1865"/>
      <c r="I667" s="1678"/>
      <c r="J667" s="1678"/>
      <c r="K667" s="1678"/>
      <c r="L667" s="1678"/>
      <c r="M667" s="1678"/>
      <c r="N667" s="1678"/>
      <c r="O667" s="1678"/>
      <c r="P667" s="1678"/>
      <c r="Q667" s="1774"/>
      <c r="R667" s="1747"/>
      <c r="S667" s="98"/>
      <c r="T667" s="98"/>
      <c r="U667" s="98"/>
      <c r="V667" s="98"/>
      <c r="W667" s="334" t="str">
        <f t="shared" si="19"/>
        <v/>
      </c>
      <c r="X667" s="98"/>
      <c r="Y667" s="98"/>
      <c r="Z667" s="98"/>
      <c r="AA667" s="334" t="str">
        <f t="shared" si="20"/>
        <v/>
      </c>
      <c r="AB667" s="1678"/>
      <c r="AC667" s="1333"/>
      <c r="AD667" s="160"/>
      <c r="AE667" s="98"/>
      <c r="AF667" s="1862"/>
      <c r="AG667" s="1748"/>
      <c r="AH667" s="1764"/>
      <c r="AI667" s="1749"/>
      <c r="AJ667" s="388"/>
      <c r="AK667" s="1750"/>
      <c r="AL667" s="1751"/>
      <c r="AM667" s="1752"/>
      <c r="AN667" s="1752"/>
      <c r="AO667" s="1752"/>
      <c r="AP667" s="1753"/>
      <c r="AQ667" s="1333"/>
      <c r="AR667" s="98"/>
      <c r="AS667" s="244"/>
    </row>
    <row r="668" spans="1:45" ht="15" customHeight="1" x14ac:dyDescent="0.25">
      <c r="A668" s="1489"/>
      <c r="B668" s="1709"/>
      <c r="C668" s="1716"/>
      <c r="D668" s="1856"/>
      <c r="E668" s="1716"/>
      <c r="F668" s="1751"/>
      <c r="G668" s="1859"/>
      <c r="H668" s="1865"/>
      <c r="I668" s="1678"/>
      <c r="J668" s="1678"/>
      <c r="K668" s="1678"/>
      <c r="L668" s="1678"/>
      <c r="M668" s="1678"/>
      <c r="N668" s="1678"/>
      <c r="O668" s="1678"/>
      <c r="P668" s="1678"/>
      <c r="Q668" s="1774"/>
      <c r="R668" s="1747"/>
      <c r="S668" s="98"/>
      <c r="T668" s="98"/>
      <c r="U668" s="98"/>
      <c r="V668" s="98"/>
      <c r="W668" s="334" t="str">
        <f t="shared" si="19"/>
        <v/>
      </c>
      <c r="X668" s="98"/>
      <c r="Y668" s="98"/>
      <c r="Z668" s="98"/>
      <c r="AA668" s="334" t="str">
        <f t="shared" si="20"/>
        <v/>
      </c>
      <c r="AB668" s="1678"/>
      <c r="AC668" s="1333"/>
      <c r="AD668" s="160"/>
      <c r="AE668" s="98"/>
      <c r="AF668" s="1862"/>
      <c r="AG668" s="1748"/>
      <c r="AH668" s="1764"/>
      <c r="AI668" s="1749"/>
      <c r="AJ668" s="388"/>
      <c r="AK668" s="1750"/>
      <c r="AL668" s="1751"/>
      <c r="AM668" s="1752"/>
      <c r="AN668" s="1752"/>
      <c r="AO668" s="1752"/>
      <c r="AP668" s="1753"/>
      <c r="AQ668" s="1333"/>
      <c r="AR668" s="98"/>
      <c r="AS668" s="244"/>
    </row>
    <row r="669" spans="1:45" ht="15" customHeight="1" x14ac:dyDescent="0.25">
      <c r="A669" s="1489"/>
      <c r="B669" s="1709"/>
      <c r="C669" s="1716"/>
      <c r="D669" s="1856"/>
      <c r="E669" s="1716"/>
      <c r="F669" s="1751"/>
      <c r="G669" s="1859"/>
      <c r="H669" s="1865"/>
      <c r="I669" s="1678"/>
      <c r="J669" s="1678"/>
      <c r="K669" s="1678"/>
      <c r="L669" s="1678"/>
      <c r="M669" s="1678"/>
      <c r="N669" s="1678"/>
      <c r="O669" s="1678"/>
      <c r="P669" s="1678"/>
      <c r="Q669" s="1774"/>
      <c r="R669" s="1747"/>
      <c r="S669" s="98"/>
      <c r="T669" s="98"/>
      <c r="U669" s="98"/>
      <c r="V669" s="98"/>
      <c r="W669" s="334" t="str">
        <f t="shared" si="19"/>
        <v/>
      </c>
      <c r="X669" s="98"/>
      <c r="Y669" s="98"/>
      <c r="Z669" s="98"/>
      <c r="AA669" s="334" t="str">
        <f t="shared" si="20"/>
        <v/>
      </c>
      <c r="AB669" s="1678"/>
      <c r="AC669" s="1333"/>
      <c r="AD669" s="160"/>
      <c r="AE669" s="98"/>
      <c r="AF669" s="1862"/>
      <c r="AG669" s="1748"/>
      <c r="AH669" s="1764"/>
      <c r="AI669" s="1749"/>
      <c r="AJ669" s="388"/>
      <c r="AK669" s="1750"/>
      <c r="AL669" s="1751"/>
      <c r="AM669" s="1752"/>
      <c r="AN669" s="1752"/>
      <c r="AO669" s="1752"/>
      <c r="AP669" s="1753"/>
      <c r="AQ669" s="1333"/>
      <c r="AR669" s="98"/>
      <c r="AS669" s="244"/>
    </row>
    <row r="670" spans="1:45" ht="15" customHeight="1" x14ac:dyDescent="0.25">
      <c r="A670" s="1489"/>
      <c r="B670" s="1709"/>
      <c r="C670" s="1716"/>
      <c r="D670" s="1856"/>
      <c r="E670" s="1716"/>
      <c r="F670" s="1751"/>
      <c r="G670" s="1859"/>
      <c r="H670" s="1865"/>
      <c r="I670" s="1678"/>
      <c r="J670" s="1678"/>
      <c r="K670" s="1678"/>
      <c r="L670" s="1678"/>
      <c r="M670" s="1678"/>
      <c r="N670" s="1678"/>
      <c r="O670" s="1678"/>
      <c r="P670" s="1678"/>
      <c r="Q670" s="1774"/>
      <c r="R670" s="1747"/>
      <c r="S670" s="98"/>
      <c r="T670" s="98"/>
      <c r="U670" s="98"/>
      <c r="V670" s="98"/>
      <c r="W670" s="334" t="str">
        <f t="shared" si="19"/>
        <v/>
      </c>
      <c r="X670" s="98"/>
      <c r="Y670" s="98"/>
      <c r="Z670" s="98"/>
      <c r="AA670" s="334" t="str">
        <f t="shared" si="20"/>
        <v/>
      </c>
      <c r="AB670" s="1678"/>
      <c r="AC670" s="1333"/>
      <c r="AD670" s="160"/>
      <c r="AE670" s="98"/>
      <c r="AF670" s="1862"/>
      <c r="AG670" s="1748"/>
      <c r="AH670" s="1764"/>
      <c r="AI670" s="1749"/>
      <c r="AJ670" s="388"/>
      <c r="AK670" s="1750"/>
      <c r="AL670" s="1751"/>
      <c r="AM670" s="1752"/>
      <c r="AN670" s="1752"/>
      <c r="AO670" s="1752"/>
      <c r="AP670" s="1753"/>
      <c r="AQ670" s="1333"/>
      <c r="AR670" s="98"/>
      <c r="AS670" s="244"/>
    </row>
    <row r="671" spans="1:45" ht="15" customHeight="1" x14ac:dyDescent="0.25">
      <c r="A671" s="1489"/>
      <c r="B671" s="1709"/>
      <c r="C671" s="1716"/>
      <c r="D671" s="1856"/>
      <c r="E671" s="1716"/>
      <c r="F671" s="1751"/>
      <c r="G671" s="1859"/>
      <c r="H671" s="1865"/>
      <c r="I671" s="1678"/>
      <c r="J671" s="1678"/>
      <c r="K671" s="1678"/>
      <c r="L671" s="1678"/>
      <c r="M671" s="1678"/>
      <c r="N671" s="1678"/>
      <c r="O671" s="1678"/>
      <c r="P671" s="1678"/>
      <c r="Q671" s="1774"/>
      <c r="R671" s="1747"/>
      <c r="S671" s="98"/>
      <c r="T671" s="98"/>
      <c r="U671" s="98"/>
      <c r="V671" s="98"/>
      <c r="W671" s="334" t="str">
        <f t="shared" si="19"/>
        <v/>
      </c>
      <c r="X671" s="98"/>
      <c r="Y671" s="98"/>
      <c r="Z671" s="98"/>
      <c r="AA671" s="334" t="str">
        <f t="shared" si="20"/>
        <v/>
      </c>
      <c r="AB671" s="1678"/>
      <c r="AC671" s="1333"/>
      <c r="AD671" s="160"/>
      <c r="AE671" s="98"/>
      <c r="AF671" s="1862"/>
      <c r="AG671" s="1748"/>
      <c r="AH671" s="1764"/>
      <c r="AI671" s="1749"/>
      <c r="AJ671" s="388"/>
      <c r="AK671" s="1750"/>
      <c r="AL671" s="1751"/>
      <c r="AM671" s="1752"/>
      <c r="AN671" s="1752"/>
      <c r="AO671" s="1752"/>
      <c r="AP671" s="1753"/>
      <c r="AQ671" s="1333"/>
      <c r="AR671" s="98"/>
      <c r="AS671" s="244"/>
    </row>
    <row r="672" spans="1:45" ht="15" customHeight="1" x14ac:dyDescent="0.25">
      <c r="A672" s="1489"/>
      <c r="B672" s="1709"/>
      <c r="C672" s="1716"/>
      <c r="D672" s="1856"/>
      <c r="E672" s="1716"/>
      <c r="F672" s="1751"/>
      <c r="G672" s="1859"/>
      <c r="H672" s="1865"/>
      <c r="I672" s="1678"/>
      <c r="J672" s="1678"/>
      <c r="K672" s="1678"/>
      <c r="L672" s="1678"/>
      <c r="M672" s="1678"/>
      <c r="N672" s="1678"/>
      <c r="O672" s="1678"/>
      <c r="P672" s="1678"/>
      <c r="Q672" s="1774"/>
      <c r="R672" s="1747"/>
      <c r="S672" s="98"/>
      <c r="T672" s="98"/>
      <c r="U672" s="98"/>
      <c r="V672" s="98"/>
      <c r="W672" s="334" t="str">
        <f t="shared" si="19"/>
        <v/>
      </c>
      <c r="X672" s="98"/>
      <c r="Y672" s="98"/>
      <c r="Z672" s="98"/>
      <c r="AA672" s="334" t="str">
        <f t="shared" si="20"/>
        <v/>
      </c>
      <c r="AB672" s="1678"/>
      <c r="AC672" s="1333"/>
      <c r="AD672" s="160"/>
      <c r="AE672" s="98"/>
      <c r="AF672" s="1862"/>
      <c r="AG672" s="1748"/>
      <c r="AH672" s="1764"/>
      <c r="AI672" s="1749"/>
      <c r="AJ672" s="388"/>
      <c r="AK672" s="1750"/>
      <c r="AL672" s="1751"/>
      <c r="AM672" s="1752"/>
      <c r="AN672" s="1752"/>
      <c r="AO672" s="1752"/>
      <c r="AP672" s="1753"/>
      <c r="AQ672" s="1333"/>
      <c r="AR672" s="98"/>
      <c r="AS672" s="244"/>
    </row>
    <row r="673" spans="1:45" ht="15" customHeight="1" x14ac:dyDescent="0.25">
      <c r="A673" s="1489"/>
      <c r="B673" s="1709"/>
      <c r="C673" s="1716"/>
      <c r="D673" s="1856"/>
      <c r="E673" s="1716"/>
      <c r="F673" s="1751"/>
      <c r="G673" s="1859"/>
      <c r="H673" s="1865"/>
      <c r="I673" s="1678"/>
      <c r="J673" s="1678"/>
      <c r="K673" s="1678"/>
      <c r="L673" s="1678"/>
      <c r="M673" s="1678"/>
      <c r="N673" s="1678"/>
      <c r="O673" s="1678"/>
      <c r="P673" s="1678"/>
      <c r="Q673" s="1774"/>
      <c r="R673" s="1747"/>
      <c r="S673" s="98"/>
      <c r="T673" s="98"/>
      <c r="U673" s="98"/>
      <c r="V673" s="98"/>
      <c r="W673" s="334" t="str">
        <f t="shared" si="19"/>
        <v/>
      </c>
      <c r="X673" s="98"/>
      <c r="Y673" s="98"/>
      <c r="Z673" s="98"/>
      <c r="AA673" s="334" t="str">
        <f t="shared" si="20"/>
        <v/>
      </c>
      <c r="AB673" s="1678"/>
      <c r="AC673" s="1333"/>
      <c r="AD673" s="160"/>
      <c r="AE673" s="98"/>
      <c r="AF673" s="1862"/>
      <c r="AG673" s="1748"/>
      <c r="AH673" s="1764"/>
      <c r="AI673" s="1749"/>
      <c r="AJ673" s="388"/>
      <c r="AK673" s="1750"/>
      <c r="AL673" s="1751"/>
      <c r="AM673" s="1752"/>
      <c r="AN673" s="1752"/>
      <c r="AO673" s="1752"/>
      <c r="AP673" s="1753"/>
      <c r="AQ673" s="1333"/>
      <c r="AR673" s="98"/>
      <c r="AS673" s="244"/>
    </row>
    <row r="674" spans="1:45" ht="15" customHeight="1" x14ac:dyDescent="0.25">
      <c r="A674" s="1489"/>
      <c r="B674" s="1709"/>
      <c r="C674" s="1716"/>
      <c r="D674" s="1856"/>
      <c r="E674" s="1716"/>
      <c r="F674" s="1751"/>
      <c r="G674" s="1859"/>
      <c r="H674" s="1865"/>
      <c r="I674" s="1678"/>
      <c r="J674" s="1678"/>
      <c r="K674" s="1678"/>
      <c r="L674" s="1678"/>
      <c r="M674" s="1678"/>
      <c r="N674" s="1678"/>
      <c r="O674" s="1678"/>
      <c r="P674" s="1678"/>
      <c r="Q674" s="1774"/>
      <c r="R674" s="1747"/>
      <c r="S674" s="98"/>
      <c r="T674" s="98"/>
      <c r="U674" s="98"/>
      <c r="V674" s="98"/>
      <c r="W674" s="334" t="str">
        <f t="shared" si="19"/>
        <v/>
      </c>
      <c r="X674" s="98"/>
      <c r="Y674" s="98"/>
      <c r="Z674" s="98"/>
      <c r="AA674" s="334" t="str">
        <f t="shared" si="20"/>
        <v/>
      </c>
      <c r="AB674" s="1678"/>
      <c r="AC674" s="1333"/>
      <c r="AD674" s="160"/>
      <c r="AE674" s="98"/>
      <c r="AF674" s="1862"/>
      <c r="AG674" s="1748"/>
      <c r="AH674" s="1764"/>
      <c r="AI674" s="1749"/>
      <c r="AJ674" s="388"/>
      <c r="AK674" s="1750"/>
      <c r="AL674" s="1751"/>
      <c r="AM674" s="1752"/>
      <c r="AN674" s="1752"/>
      <c r="AO674" s="1752"/>
      <c r="AP674" s="1753"/>
      <c r="AQ674" s="1333"/>
      <c r="AR674" s="98"/>
      <c r="AS674" s="244"/>
    </row>
    <row r="675" spans="1:45" ht="15" customHeight="1" x14ac:dyDescent="0.25">
      <c r="A675" s="1489"/>
      <c r="B675" s="1709"/>
      <c r="C675" s="1716"/>
      <c r="D675" s="1856"/>
      <c r="E675" s="1716"/>
      <c r="F675" s="1751"/>
      <c r="G675" s="1859"/>
      <c r="H675" s="1865"/>
      <c r="I675" s="1678"/>
      <c r="J675" s="1678"/>
      <c r="K675" s="1678"/>
      <c r="L675" s="1678"/>
      <c r="M675" s="1678"/>
      <c r="N675" s="1678"/>
      <c r="O675" s="1678"/>
      <c r="P675" s="1678"/>
      <c r="Q675" s="1774"/>
      <c r="R675" s="1747"/>
      <c r="S675" s="98"/>
      <c r="T675" s="98"/>
      <c r="U675" s="98"/>
      <c r="V675" s="98"/>
      <c r="W675" s="334" t="str">
        <f t="shared" si="19"/>
        <v/>
      </c>
      <c r="X675" s="98"/>
      <c r="Y675" s="98"/>
      <c r="Z675" s="98"/>
      <c r="AA675" s="334" t="str">
        <f t="shared" si="20"/>
        <v/>
      </c>
      <c r="AB675" s="1678"/>
      <c r="AC675" s="1333"/>
      <c r="AD675" s="160"/>
      <c r="AE675" s="98"/>
      <c r="AF675" s="1862"/>
      <c r="AG675" s="1748"/>
      <c r="AH675" s="1764"/>
      <c r="AI675" s="1749"/>
      <c r="AJ675" s="388"/>
      <c r="AK675" s="1750"/>
      <c r="AL675" s="1751"/>
      <c r="AM675" s="1752"/>
      <c r="AN675" s="1752"/>
      <c r="AO675" s="1752"/>
      <c r="AP675" s="1753"/>
      <c r="AQ675" s="1333"/>
      <c r="AR675" s="98"/>
      <c r="AS675" s="244"/>
    </row>
    <row r="676" spans="1:45" ht="15" customHeight="1" x14ac:dyDescent="0.25">
      <c r="A676" s="1489"/>
      <c r="B676" s="1709"/>
      <c r="C676" s="1716"/>
      <c r="D676" s="1856"/>
      <c r="E676" s="1716"/>
      <c r="F676" s="1751"/>
      <c r="G676" s="1859"/>
      <c r="H676" s="1865"/>
      <c r="I676" s="1678"/>
      <c r="J676" s="1678"/>
      <c r="K676" s="1678"/>
      <c r="L676" s="1678"/>
      <c r="M676" s="1678"/>
      <c r="N676" s="1678"/>
      <c r="O676" s="1678"/>
      <c r="P676" s="1678"/>
      <c r="Q676" s="1774"/>
      <c r="R676" s="1747"/>
      <c r="S676" s="98"/>
      <c r="T676" s="98"/>
      <c r="U676" s="98"/>
      <c r="V676" s="98"/>
      <c r="W676" s="334" t="str">
        <f t="shared" si="19"/>
        <v/>
      </c>
      <c r="X676" s="98"/>
      <c r="Y676" s="98"/>
      <c r="Z676" s="98"/>
      <c r="AA676" s="334" t="str">
        <f t="shared" si="20"/>
        <v/>
      </c>
      <c r="AB676" s="1678"/>
      <c r="AC676" s="1333"/>
      <c r="AD676" s="160"/>
      <c r="AE676" s="98"/>
      <c r="AF676" s="1862"/>
      <c r="AG676" s="1748"/>
      <c r="AH676" s="1764"/>
      <c r="AI676" s="1749"/>
      <c r="AJ676" s="388"/>
      <c r="AK676" s="1750"/>
      <c r="AL676" s="1751"/>
      <c r="AM676" s="1752"/>
      <c r="AN676" s="1752"/>
      <c r="AO676" s="1752"/>
      <c r="AP676" s="1753"/>
      <c r="AQ676" s="1333"/>
      <c r="AR676" s="98"/>
      <c r="AS676" s="244"/>
    </row>
    <row r="677" spans="1:45" ht="15" customHeight="1" x14ac:dyDescent="0.25">
      <c r="A677" s="1489"/>
      <c r="B677" s="1709"/>
      <c r="C677" s="1716"/>
      <c r="D677" s="1856"/>
      <c r="E677" s="1716"/>
      <c r="F677" s="1751"/>
      <c r="G677" s="1859"/>
      <c r="H677" s="1865"/>
      <c r="I677" s="1678"/>
      <c r="J677" s="1678"/>
      <c r="K677" s="1678"/>
      <c r="L677" s="1678"/>
      <c r="M677" s="1678"/>
      <c r="N677" s="1678"/>
      <c r="O677" s="1678"/>
      <c r="P677" s="1678"/>
      <c r="Q677" s="1774"/>
      <c r="R677" s="1747"/>
      <c r="S677" s="98"/>
      <c r="T677" s="98"/>
      <c r="U677" s="98"/>
      <c r="V677" s="98"/>
      <c r="W677" s="334" t="str">
        <f t="shared" si="19"/>
        <v/>
      </c>
      <c r="X677" s="98"/>
      <c r="Y677" s="98"/>
      <c r="Z677" s="98"/>
      <c r="AA677" s="334" t="str">
        <f t="shared" si="20"/>
        <v/>
      </c>
      <c r="AB677" s="1678"/>
      <c r="AC677" s="1333"/>
      <c r="AD677" s="160"/>
      <c r="AE677" s="98"/>
      <c r="AF677" s="1862"/>
      <c r="AG677" s="1748"/>
      <c r="AH677" s="1764"/>
      <c r="AI677" s="1749"/>
      <c r="AJ677" s="388"/>
      <c r="AK677" s="1750"/>
      <c r="AL677" s="1751"/>
      <c r="AM677" s="1752"/>
      <c r="AN677" s="1752"/>
      <c r="AO677" s="1752"/>
      <c r="AP677" s="1753"/>
      <c r="AQ677" s="1333"/>
      <c r="AR677" s="98"/>
      <c r="AS677" s="244"/>
    </row>
    <row r="678" spans="1:45" ht="15" customHeight="1" x14ac:dyDescent="0.25">
      <c r="A678" s="1489"/>
      <c r="B678" s="1709"/>
      <c r="C678" s="1716"/>
      <c r="D678" s="1856"/>
      <c r="E678" s="1716"/>
      <c r="F678" s="1751"/>
      <c r="G678" s="1859"/>
      <c r="H678" s="1865"/>
      <c r="I678" s="1678"/>
      <c r="J678" s="1678"/>
      <c r="K678" s="1678"/>
      <c r="L678" s="1678"/>
      <c r="M678" s="1678"/>
      <c r="N678" s="1678"/>
      <c r="O678" s="1678"/>
      <c r="P678" s="1678"/>
      <c r="Q678" s="1774"/>
      <c r="R678" s="1747"/>
      <c r="S678" s="98"/>
      <c r="T678" s="98"/>
      <c r="U678" s="98"/>
      <c r="V678" s="98"/>
      <c r="W678" s="334" t="str">
        <f t="shared" si="19"/>
        <v/>
      </c>
      <c r="X678" s="98"/>
      <c r="Y678" s="98"/>
      <c r="Z678" s="98"/>
      <c r="AA678" s="334" t="str">
        <f t="shared" si="20"/>
        <v/>
      </c>
      <c r="AB678" s="1678"/>
      <c r="AC678" s="1333"/>
      <c r="AD678" s="160"/>
      <c r="AE678" s="98"/>
      <c r="AF678" s="1862"/>
      <c r="AG678" s="1748"/>
      <c r="AH678" s="1764"/>
      <c r="AI678" s="1749"/>
      <c r="AJ678" s="388"/>
      <c r="AK678" s="1750"/>
      <c r="AL678" s="1751"/>
      <c r="AM678" s="1752"/>
      <c r="AN678" s="1752"/>
      <c r="AO678" s="1752"/>
      <c r="AP678" s="1753"/>
      <c r="AQ678" s="1333"/>
      <c r="AR678" s="98"/>
      <c r="AS678" s="244"/>
    </row>
    <row r="679" spans="1:45" ht="15" customHeight="1" x14ac:dyDescent="0.25">
      <c r="A679" s="1489"/>
      <c r="B679" s="1709"/>
      <c r="C679" s="1716"/>
      <c r="D679" s="1856"/>
      <c r="E679" s="1716"/>
      <c r="F679" s="1751"/>
      <c r="G679" s="1859"/>
      <c r="H679" s="1865"/>
      <c r="I679" s="1678"/>
      <c r="J679" s="1678"/>
      <c r="K679" s="1678"/>
      <c r="L679" s="1678"/>
      <c r="M679" s="1678"/>
      <c r="N679" s="1678"/>
      <c r="O679" s="1678"/>
      <c r="P679" s="1678"/>
      <c r="Q679" s="1774"/>
      <c r="R679" s="1747"/>
      <c r="S679" s="98"/>
      <c r="T679" s="98"/>
      <c r="U679" s="98"/>
      <c r="V679" s="98"/>
      <c r="W679" s="334" t="str">
        <f t="shared" si="19"/>
        <v/>
      </c>
      <c r="X679" s="98"/>
      <c r="Y679" s="98"/>
      <c r="Z679" s="98"/>
      <c r="AA679" s="334" t="str">
        <f t="shared" si="20"/>
        <v/>
      </c>
      <c r="AB679" s="1678"/>
      <c r="AC679" s="1333"/>
      <c r="AD679" s="160"/>
      <c r="AE679" s="98"/>
      <c r="AF679" s="1862"/>
      <c r="AG679" s="1748"/>
      <c r="AH679" s="1764"/>
      <c r="AI679" s="1749"/>
      <c r="AJ679" s="388"/>
      <c r="AK679" s="1750"/>
      <c r="AL679" s="1751"/>
      <c r="AM679" s="1752"/>
      <c r="AN679" s="1752"/>
      <c r="AO679" s="1752"/>
      <c r="AP679" s="1753"/>
      <c r="AQ679" s="1333"/>
      <c r="AR679" s="98"/>
      <c r="AS679" s="244"/>
    </row>
    <row r="680" spans="1:45" ht="15" customHeight="1" x14ac:dyDescent="0.25">
      <c r="A680" s="1489"/>
      <c r="B680" s="1709"/>
      <c r="C680" s="1716"/>
      <c r="D680" s="1856"/>
      <c r="E680" s="1716"/>
      <c r="F680" s="1751"/>
      <c r="G680" s="1859"/>
      <c r="H680" s="1865"/>
      <c r="I680" s="1678"/>
      <c r="J680" s="1678"/>
      <c r="K680" s="1678"/>
      <c r="L680" s="1678"/>
      <c r="M680" s="1678"/>
      <c r="N680" s="1678"/>
      <c r="O680" s="1678"/>
      <c r="P680" s="1678"/>
      <c r="Q680" s="1774"/>
      <c r="R680" s="1747"/>
      <c r="S680" s="98"/>
      <c r="T680" s="98"/>
      <c r="U680" s="98"/>
      <c r="V680" s="98"/>
      <c r="W680" s="334" t="str">
        <f t="shared" si="19"/>
        <v/>
      </c>
      <c r="X680" s="98"/>
      <c r="Y680" s="98"/>
      <c r="Z680" s="98"/>
      <c r="AA680" s="334" t="str">
        <f t="shared" si="20"/>
        <v/>
      </c>
      <c r="AB680" s="1678"/>
      <c r="AC680" s="1333"/>
      <c r="AD680" s="160"/>
      <c r="AE680" s="98"/>
      <c r="AF680" s="1862"/>
      <c r="AG680" s="1748"/>
      <c r="AH680" s="1764"/>
      <c r="AI680" s="1749"/>
      <c r="AJ680" s="388"/>
      <c r="AK680" s="1750"/>
      <c r="AL680" s="1751"/>
      <c r="AM680" s="1752"/>
      <c r="AN680" s="1752"/>
      <c r="AO680" s="1752"/>
      <c r="AP680" s="1753"/>
      <c r="AQ680" s="1333"/>
      <c r="AR680" s="98"/>
      <c r="AS680" s="244"/>
    </row>
    <row r="681" spans="1:45" ht="15" customHeight="1" x14ac:dyDescent="0.25">
      <c r="A681" s="1489"/>
      <c r="B681" s="1709"/>
      <c r="C681" s="1716"/>
      <c r="D681" s="1856"/>
      <c r="E681" s="1716"/>
      <c r="F681" s="1751"/>
      <c r="G681" s="1859"/>
      <c r="H681" s="1865"/>
      <c r="I681" s="1678"/>
      <c r="J681" s="1678"/>
      <c r="K681" s="1678"/>
      <c r="L681" s="1678"/>
      <c r="M681" s="1678"/>
      <c r="N681" s="1678"/>
      <c r="O681" s="1678"/>
      <c r="P681" s="1678"/>
      <c r="Q681" s="1774"/>
      <c r="R681" s="1747"/>
      <c r="S681" s="98"/>
      <c r="T681" s="98"/>
      <c r="U681" s="98"/>
      <c r="V681" s="98"/>
      <c r="W681" s="334" t="str">
        <f t="shared" si="19"/>
        <v/>
      </c>
      <c r="X681" s="98"/>
      <c r="Y681" s="98"/>
      <c r="Z681" s="98"/>
      <c r="AA681" s="334" t="str">
        <f t="shared" si="20"/>
        <v/>
      </c>
      <c r="AB681" s="1678"/>
      <c r="AC681" s="1333"/>
      <c r="AD681" s="160"/>
      <c r="AE681" s="98"/>
      <c r="AF681" s="1862"/>
      <c r="AG681" s="1748"/>
      <c r="AH681" s="1764"/>
      <c r="AI681" s="1749"/>
      <c r="AJ681" s="388"/>
      <c r="AK681" s="1750"/>
      <c r="AL681" s="1751"/>
      <c r="AM681" s="1752"/>
      <c r="AN681" s="1752"/>
      <c r="AO681" s="1752"/>
      <c r="AP681" s="1753"/>
      <c r="AQ681" s="1333"/>
      <c r="AR681" s="98"/>
      <c r="AS681" s="244"/>
    </row>
    <row r="682" spans="1:45" ht="15" customHeight="1" x14ac:dyDescent="0.25">
      <c r="A682" s="1489"/>
      <c r="B682" s="1709"/>
      <c r="C682" s="1716"/>
      <c r="D682" s="1856"/>
      <c r="E682" s="1716"/>
      <c r="F682" s="1751"/>
      <c r="G682" s="1859"/>
      <c r="H682" s="1865"/>
      <c r="I682" s="1678"/>
      <c r="J682" s="1678"/>
      <c r="K682" s="1678"/>
      <c r="L682" s="1678"/>
      <c r="M682" s="1678"/>
      <c r="N682" s="1678"/>
      <c r="O682" s="1678"/>
      <c r="P682" s="1678"/>
      <c r="Q682" s="1774"/>
      <c r="R682" s="1747"/>
      <c r="S682" s="98"/>
      <c r="T682" s="98"/>
      <c r="U682" s="98"/>
      <c r="V682" s="98"/>
      <c r="W682" s="334" t="str">
        <f t="shared" si="19"/>
        <v/>
      </c>
      <c r="X682" s="98"/>
      <c r="Y682" s="98"/>
      <c r="Z682" s="98"/>
      <c r="AA682" s="334" t="str">
        <f t="shared" si="20"/>
        <v/>
      </c>
      <c r="AB682" s="1678"/>
      <c r="AC682" s="1333"/>
      <c r="AD682" s="160"/>
      <c r="AE682" s="98"/>
      <c r="AF682" s="1862"/>
      <c r="AG682" s="1748"/>
      <c r="AH682" s="1764"/>
      <c r="AI682" s="1749"/>
      <c r="AJ682" s="388"/>
      <c r="AK682" s="1750"/>
      <c r="AL682" s="1751"/>
      <c r="AM682" s="1752"/>
      <c r="AN682" s="1752"/>
      <c r="AO682" s="1752"/>
      <c r="AP682" s="1753"/>
      <c r="AQ682" s="1333"/>
      <c r="AR682" s="98"/>
      <c r="AS682" s="244"/>
    </row>
    <row r="683" spans="1:45" ht="15" customHeight="1" x14ac:dyDescent="0.25">
      <c r="A683" s="1489"/>
      <c r="B683" s="1709"/>
      <c r="C683" s="1716"/>
      <c r="D683" s="1856"/>
      <c r="E683" s="1716"/>
      <c r="F683" s="1751"/>
      <c r="G683" s="1859"/>
      <c r="H683" s="1865"/>
      <c r="I683" s="1678"/>
      <c r="J683" s="1678"/>
      <c r="K683" s="1678"/>
      <c r="L683" s="1678"/>
      <c r="M683" s="1678"/>
      <c r="N683" s="1678"/>
      <c r="O683" s="1678"/>
      <c r="P683" s="1678"/>
      <c r="Q683" s="1774"/>
      <c r="R683" s="1747"/>
      <c r="S683" s="98"/>
      <c r="T683" s="98"/>
      <c r="U683" s="98"/>
      <c r="V683" s="98"/>
      <c r="W683" s="334" t="str">
        <f t="shared" si="19"/>
        <v/>
      </c>
      <c r="X683" s="98"/>
      <c r="Y683" s="98"/>
      <c r="Z683" s="98"/>
      <c r="AA683" s="334" t="str">
        <f t="shared" si="20"/>
        <v/>
      </c>
      <c r="AB683" s="1678"/>
      <c r="AC683" s="1333"/>
      <c r="AD683" s="160"/>
      <c r="AE683" s="98"/>
      <c r="AF683" s="1862"/>
      <c r="AG683" s="1748"/>
      <c r="AH683" s="1764"/>
      <c r="AI683" s="1749"/>
      <c r="AJ683" s="388"/>
      <c r="AK683" s="1750"/>
      <c r="AL683" s="1751"/>
      <c r="AM683" s="1752"/>
      <c r="AN683" s="1752"/>
      <c r="AO683" s="1752"/>
      <c r="AP683" s="1753"/>
      <c r="AQ683" s="1333"/>
      <c r="AR683" s="98"/>
      <c r="AS683" s="244"/>
    </row>
    <row r="684" spans="1:45" ht="15" customHeight="1" x14ac:dyDescent="0.25">
      <c r="A684" s="1489"/>
      <c r="B684" s="1709"/>
      <c r="C684" s="1716"/>
      <c r="D684" s="1856"/>
      <c r="E684" s="1716"/>
      <c r="F684" s="1751"/>
      <c r="G684" s="1859"/>
      <c r="H684" s="1865"/>
      <c r="I684" s="1678"/>
      <c r="J684" s="1678"/>
      <c r="K684" s="1678"/>
      <c r="L684" s="1678"/>
      <c r="M684" s="1678"/>
      <c r="N684" s="1678"/>
      <c r="O684" s="1678"/>
      <c r="P684" s="1678"/>
      <c r="Q684" s="1774"/>
      <c r="R684" s="1747"/>
      <c r="S684" s="98"/>
      <c r="T684" s="98"/>
      <c r="U684" s="98"/>
      <c r="V684" s="98"/>
      <c r="W684" s="334" t="str">
        <f t="shared" si="19"/>
        <v/>
      </c>
      <c r="X684" s="98"/>
      <c r="Y684" s="98"/>
      <c r="Z684" s="98"/>
      <c r="AA684" s="334" t="str">
        <f t="shared" si="20"/>
        <v/>
      </c>
      <c r="AB684" s="1678"/>
      <c r="AC684" s="1333"/>
      <c r="AD684" s="160"/>
      <c r="AE684" s="98"/>
      <c r="AF684" s="1862"/>
      <c r="AG684" s="1748"/>
      <c r="AH684" s="1764"/>
      <c r="AI684" s="1749"/>
      <c r="AJ684" s="388"/>
      <c r="AK684" s="1750"/>
      <c r="AL684" s="1751"/>
      <c r="AM684" s="1752"/>
      <c r="AN684" s="1752"/>
      <c r="AO684" s="1752"/>
      <c r="AP684" s="1753"/>
      <c r="AQ684" s="1333"/>
      <c r="AR684" s="98"/>
      <c r="AS684" s="244"/>
    </row>
    <row r="685" spans="1:45" ht="15" customHeight="1" x14ac:dyDescent="0.25">
      <c r="A685" s="1489"/>
      <c r="B685" s="1709"/>
      <c r="C685" s="1716"/>
      <c r="D685" s="1856"/>
      <c r="E685" s="1716"/>
      <c r="F685" s="1751"/>
      <c r="G685" s="1859"/>
      <c r="H685" s="1865"/>
      <c r="I685" s="1678"/>
      <c r="J685" s="1678"/>
      <c r="K685" s="1678"/>
      <c r="L685" s="1678"/>
      <c r="M685" s="1678"/>
      <c r="N685" s="1678"/>
      <c r="O685" s="1678"/>
      <c r="P685" s="1678"/>
      <c r="Q685" s="1774"/>
      <c r="R685" s="1747"/>
      <c r="S685" s="98"/>
      <c r="T685" s="98"/>
      <c r="U685" s="98"/>
      <c r="V685" s="98"/>
      <c r="W685" s="334" t="str">
        <f t="shared" si="19"/>
        <v/>
      </c>
      <c r="X685" s="98"/>
      <c r="Y685" s="98"/>
      <c r="Z685" s="98"/>
      <c r="AA685" s="334" t="str">
        <f t="shared" si="20"/>
        <v/>
      </c>
      <c r="AB685" s="1678"/>
      <c r="AC685" s="1333"/>
      <c r="AD685" s="160"/>
      <c r="AE685" s="98"/>
      <c r="AF685" s="1862"/>
      <c r="AG685" s="1748"/>
      <c r="AH685" s="1764"/>
      <c r="AI685" s="1749"/>
      <c r="AJ685" s="388"/>
      <c r="AK685" s="1750"/>
      <c r="AL685" s="1751"/>
      <c r="AM685" s="1752"/>
      <c r="AN685" s="1752"/>
      <c r="AO685" s="1752"/>
      <c r="AP685" s="1753"/>
      <c r="AQ685" s="1333"/>
      <c r="AR685" s="98"/>
      <c r="AS685" s="244"/>
    </row>
    <row r="686" spans="1:45" ht="15" customHeight="1" x14ac:dyDescent="0.25">
      <c r="A686" s="1489"/>
      <c r="B686" s="1709"/>
      <c r="C686" s="1716"/>
      <c r="D686" s="1856"/>
      <c r="E686" s="1716"/>
      <c r="F686" s="1751"/>
      <c r="G686" s="1859"/>
      <c r="H686" s="1865"/>
      <c r="I686" s="1678"/>
      <c r="J686" s="1678"/>
      <c r="K686" s="1678"/>
      <c r="L686" s="1678"/>
      <c r="M686" s="1678"/>
      <c r="N686" s="1678"/>
      <c r="O686" s="1678"/>
      <c r="P686" s="1678"/>
      <c r="Q686" s="1774"/>
      <c r="R686" s="1747"/>
      <c r="S686" s="98"/>
      <c r="T686" s="98"/>
      <c r="U686" s="98"/>
      <c r="V686" s="98"/>
      <c r="W686" s="334" t="str">
        <f t="shared" si="19"/>
        <v/>
      </c>
      <c r="X686" s="98"/>
      <c r="Y686" s="98"/>
      <c r="Z686" s="98"/>
      <c r="AA686" s="334" t="str">
        <f t="shared" si="20"/>
        <v/>
      </c>
      <c r="AB686" s="1678"/>
      <c r="AC686" s="1333"/>
      <c r="AD686" s="160"/>
      <c r="AE686" s="98"/>
      <c r="AF686" s="1862"/>
      <c r="AG686" s="1748"/>
      <c r="AH686" s="1764"/>
      <c r="AI686" s="1749"/>
      <c r="AJ686" s="388"/>
      <c r="AK686" s="1750"/>
      <c r="AL686" s="1751"/>
      <c r="AM686" s="1752"/>
      <c r="AN686" s="1752"/>
      <c r="AO686" s="1752"/>
      <c r="AP686" s="1753"/>
      <c r="AQ686" s="1333"/>
      <c r="AR686" s="98"/>
      <c r="AS686" s="244"/>
    </row>
    <row r="687" spans="1:45" ht="15" customHeight="1" x14ac:dyDescent="0.25">
      <c r="A687" s="1489"/>
      <c r="B687" s="1709"/>
      <c r="C687" s="1716"/>
      <c r="D687" s="1856"/>
      <c r="E687" s="1716"/>
      <c r="F687" s="1751"/>
      <c r="G687" s="1859"/>
      <c r="H687" s="1865"/>
      <c r="I687" s="1678"/>
      <c r="J687" s="1678"/>
      <c r="K687" s="1678"/>
      <c r="L687" s="1678"/>
      <c r="M687" s="1678"/>
      <c r="N687" s="1678"/>
      <c r="O687" s="1678"/>
      <c r="P687" s="1678"/>
      <c r="Q687" s="1774"/>
      <c r="R687" s="1747"/>
      <c r="S687" s="98"/>
      <c r="T687" s="98"/>
      <c r="U687" s="98"/>
      <c r="V687" s="98"/>
      <c r="W687" s="334" t="str">
        <f t="shared" si="19"/>
        <v/>
      </c>
      <c r="X687" s="98"/>
      <c r="Y687" s="98"/>
      <c r="Z687" s="98"/>
      <c r="AA687" s="334" t="str">
        <f t="shared" si="20"/>
        <v/>
      </c>
      <c r="AB687" s="1678"/>
      <c r="AC687" s="1333"/>
      <c r="AD687" s="160"/>
      <c r="AE687" s="98"/>
      <c r="AF687" s="1862"/>
      <c r="AG687" s="1748"/>
      <c r="AH687" s="1764"/>
      <c r="AI687" s="1749"/>
      <c r="AJ687" s="388"/>
      <c r="AK687" s="1750"/>
      <c r="AL687" s="1751"/>
      <c r="AM687" s="1752"/>
      <c r="AN687" s="1752"/>
      <c r="AO687" s="1752"/>
      <c r="AP687" s="1753"/>
      <c r="AQ687" s="1333"/>
      <c r="AR687" s="98"/>
      <c r="AS687" s="244"/>
    </row>
    <row r="688" spans="1:45" ht="15" customHeight="1" x14ac:dyDescent="0.25">
      <c r="A688" s="1489"/>
      <c r="B688" s="1709"/>
      <c r="C688" s="1716"/>
      <c r="D688" s="1856"/>
      <c r="E688" s="1716"/>
      <c r="F688" s="1751"/>
      <c r="G688" s="1859"/>
      <c r="H688" s="1865"/>
      <c r="I688" s="1678"/>
      <c r="J688" s="1678"/>
      <c r="K688" s="1678"/>
      <c r="L688" s="1678"/>
      <c r="M688" s="1678"/>
      <c r="N688" s="1678"/>
      <c r="O688" s="1678"/>
      <c r="P688" s="1678"/>
      <c r="Q688" s="1774"/>
      <c r="R688" s="1747"/>
      <c r="S688" s="98"/>
      <c r="T688" s="98"/>
      <c r="U688" s="98"/>
      <c r="V688" s="98"/>
      <c r="W688" s="334" t="str">
        <f t="shared" si="19"/>
        <v/>
      </c>
      <c r="X688" s="98"/>
      <c r="Y688" s="98"/>
      <c r="Z688" s="98"/>
      <c r="AA688" s="334" t="str">
        <f t="shared" si="20"/>
        <v/>
      </c>
      <c r="AB688" s="1678"/>
      <c r="AC688" s="1333"/>
      <c r="AD688" s="160"/>
      <c r="AE688" s="98"/>
      <c r="AF688" s="1862"/>
      <c r="AG688" s="1748"/>
      <c r="AH688" s="1764"/>
      <c r="AI688" s="1749"/>
      <c r="AJ688" s="388"/>
      <c r="AK688" s="1750"/>
      <c r="AL688" s="1751"/>
      <c r="AM688" s="1752"/>
      <c r="AN688" s="1752"/>
      <c r="AO688" s="1752"/>
      <c r="AP688" s="1753"/>
      <c r="AQ688" s="1333"/>
      <c r="AR688" s="98"/>
      <c r="AS688" s="244"/>
    </row>
    <row r="689" spans="1:45" ht="15" customHeight="1" x14ac:dyDescent="0.25">
      <c r="A689" s="1489"/>
      <c r="B689" s="1709"/>
      <c r="C689" s="1716"/>
      <c r="D689" s="1856"/>
      <c r="E689" s="1716"/>
      <c r="F689" s="1751"/>
      <c r="G689" s="1859"/>
      <c r="H689" s="1865"/>
      <c r="I689" s="1678"/>
      <c r="J689" s="1678"/>
      <c r="K689" s="1678"/>
      <c r="L689" s="1678"/>
      <c r="M689" s="1678"/>
      <c r="N689" s="1678"/>
      <c r="O689" s="1678"/>
      <c r="P689" s="1678"/>
      <c r="Q689" s="1774"/>
      <c r="R689" s="1747"/>
      <c r="S689" s="98"/>
      <c r="T689" s="98"/>
      <c r="U689" s="98"/>
      <c r="V689" s="98"/>
      <c r="W689" s="334" t="str">
        <f t="shared" si="19"/>
        <v/>
      </c>
      <c r="X689" s="98"/>
      <c r="Y689" s="98"/>
      <c r="Z689" s="98"/>
      <c r="AA689" s="334" t="str">
        <f t="shared" si="20"/>
        <v/>
      </c>
      <c r="AB689" s="1678"/>
      <c r="AC689" s="1333"/>
      <c r="AD689" s="160"/>
      <c r="AE689" s="98"/>
      <c r="AF689" s="1862"/>
      <c r="AG689" s="1748"/>
      <c r="AH689" s="1764"/>
      <c r="AI689" s="1749"/>
      <c r="AJ689" s="388"/>
      <c r="AK689" s="1750"/>
      <c r="AL689" s="1751"/>
      <c r="AM689" s="1752"/>
      <c r="AN689" s="1752"/>
      <c r="AO689" s="1752"/>
      <c r="AP689" s="1753"/>
      <c r="AQ689" s="1333"/>
      <c r="AR689" s="98"/>
      <c r="AS689" s="244"/>
    </row>
    <row r="690" spans="1:45" ht="15" customHeight="1" x14ac:dyDescent="0.25">
      <c r="A690" s="1489"/>
      <c r="B690" s="1709"/>
      <c r="C690" s="1716"/>
      <c r="D690" s="1856"/>
      <c r="E690" s="1716"/>
      <c r="F690" s="1751"/>
      <c r="G690" s="1859"/>
      <c r="H690" s="1865"/>
      <c r="I690" s="1678"/>
      <c r="J690" s="1678"/>
      <c r="K690" s="1678"/>
      <c r="L690" s="1678"/>
      <c r="M690" s="1678"/>
      <c r="N690" s="1678"/>
      <c r="O690" s="1678"/>
      <c r="P690" s="1678"/>
      <c r="Q690" s="1774"/>
      <c r="R690" s="1747"/>
      <c r="S690" s="98"/>
      <c r="T690" s="98"/>
      <c r="U690" s="98"/>
      <c r="V690" s="98"/>
      <c r="W690" s="334" t="str">
        <f t="shared" si="19"/>
        <v/>
      </c>
      <c r="X690" s="98"/>
      <c r="Y690" s="98"/>
      <c r="Z690" s="98"/>
      <c r="AA690" s="334" t="str">
        <f t="shared" si="20"/>
        <v/>
      </c>
      <c r="AB690" s="1678"/>
      <c r="AC690" s="1333"/>
      <c r="AD690" s="160"/>
      <c r="AE690" s="98"/>
      <c r="AF690" s="1862"/>
      <c r="AG690" s="1748"/>
      <c r="AH690" s="1764"/>
      <c r="AI690" s="1749"/>
      <c r="AJ690" s="388"/>
      <c r="AK690" s="1750"/>
      <c r="AL690" s="1751"/>
      <c r="AM690" s="1752"/>
      <c r="AN690" s="1752"/>
      <c r="AO690" s="1752"/>
      <c r="AP690" s="1753"/>
      <c r="AQ690" s="1333"/>
      <c r="AR690" s="98"/>
      <c r="AS690" s="244"/>
    </row>
    <row r="691" spans="1:45" ht="15" customHeight="1" x14ac:dyDescent="0.25">
      <c r="A691" s="1489"/>
      <c r="B691" s="1709"/>
      <c r="C691" s="1716"/>
      <c r="D691" s="1856"/>
      <c r="E691" s="1716"/>
      <c r="F691" s="1751"/>
      <c r="G691" s="1859"/>
      <c r="H691" s="1865"/>
      <c r="I691" s="1678"/>
      <c r="J691" s="1678"/>
      <c r="K691" s="1678"/>
      <c r="L691" s="1678"/>
      <c r="M691" s="1678"/>
      <c r="N691" s="1678"/>
      <c r="O691" s="1678"/>
      <c r="P691" s="1678"/>
      <c r="Q691" s="1774"/>
      <c r="R691" s="1747"/>
      <c r="S691" s="98"/>
      <c r="T691" s="98"/>
      <c r="U691" s="98"/>
      <c r="V691" s="98"/>
      <c r="W691" s="334" t="str">
        <f t="shared" si="19"/>
        <v/>
      </c>
      <c r="X691" s="98"/>
      <c r="Y691" s="98"/>
      <c r="Z691" s="98"/>
      <c r="AA691" s="334" t="str">
        <f t="shared" si="20"/>
        <v/>
      </c>
      <c r="AB691" s="1678"/>
      <c r="AC691" s="1333"/>
      <c r="AD691" s="160"/>
      <c r="AE691" s="98"/>
      <c r="AF691" s="1862"/>
      <c r="AG691" s="1748"/>
      <c r="AH691" s="1764"/>
      <c r="AI691" s="1749"/>
      <c r="AJ691" s="388"/>
      <c r="AK691" s="1750"/>
      <c r="AL691" s="1751"/>
      <c r="AM691" s="1752"/>
      <c r="AN691" s="1752"/>
      <c r="AO691" s="1752"/>
      <c r="AP691" s="1753"/>
      <c r="AQ691" s="1333"/>
      <c r="AR691" s="98"/>
      <c r="AS691" s="244"/>
    </row>
    <row r="692" spans="1:45" ht="15" customHeight="1" x14ac:dyDescent="0.25">
      <c r="A692" s="1489"/>
      <c r="B692" s="1709"/>
      <c r="C692" s="1716"/>
      <c r="D692" s="1856"/>
      <c r="E692" s="1716"/>
      <c r="F692" s="1751"/>
      <c r="G692" s="1859"/>
      <c r="H692" s="1865"/>
      <c r="I692" s="1678"/>
      <c r="J692" s="1678"/>
      <c r="K692" s="1678"/>
      <c r="L692" s="1678"/>
      <c r="M692" s="1678"/>
      <c r="N692" s="1678"/>
      <c r="O692" s="1678"/>
      <c r="P692" s="1678"/>
      <c r="Q692" s="1774"/>
      <c r="R692" s="1747"/>
      <c r="S692" s="98"/>
      <c r="T692" s="98"/>
      <c r="U692" s="98"/>
      <c r="V692" s="98"/>
      <c r="W692" s="334" t="str">
        <f t="shared" si="19"/>
        <v/>
      </c>
      <c r="X692" s="98"/>
      <c r="Y692" s="98"/>
      <c r="Z692" s="98"/>
      <c r="AA692" s="334" t="str">
        <f t="shared" si="20"/>
        <v/>
      </c>
      <c r="AB692" s="1678"/>
      <c r="AC692" s="1333"/>
      <c r="AD692" s="160"/>
      <c r="AE692" s="98"/>
      <c r="AF692" s="1862"/>
      <c r="AG692" s="1748"/>
      <c r="AH692" s="1764"/>
      <c r="AI692" s="1749"/>
      <c r="AJ692" s="388"/>
      <c r="AK692" s="1750"/>
      <c r="AL692" s="1751"/>
      <c r="AM692" s="1752"/>
      <c r="AN692" s="1752"/>
      <c r="AO692" s="1752"/>
      <c r="AP692" s="1753"/>
      <c r="AQ692" s="1333"/>
      <c r="AR692" s="98"/>
      <c r="AS692" s="244"/>
    </row>
    <row r="693" spans="1:45" ht="15" customHeight="1" x14ac:dyDescent="0.25">
      <c r="A693" s="1489"/>
      <c r="B693" s="1709"/>
      <c r="C693" s="1716"/>
      <c r="D693" s="1856"/>
      <c r="E693" s="1716"/>
      <c r="F693" s="1751"/>
      <c r="G693" s="1859"/>
      <c r="H693" s="1865"/>
      <c r="I693" s="1678"/>
      <c r="J693" s="1678"/>
      <c r="K693" s="1678"/>
      <c r="L693" s="1678"/>
      <c r="M693" s="1678"/>
      <c r="N693" s="1678"/>
      <c r="O693" s="1678"/>
      <c r="P693" s="1678"/>
      <c r="Q693" s="1774"/>
      <c r="R693" s="1747"/>
      <c r="S693" s="98"/>
      <c r="T693" s="98"/>
      <c r="U693" s="98"/>
      <c r="V693" s="98"/>
      <c r="W693" s="334" t="str">
        <f t="shared" si="19"/>
        <v/>
      </c>
      <c r="X693" s="98"/>
      <c r="Y693" s="98"/>
      <c r="Z693" s="98"/>
      <c r="AA693" s="334" t="str">
        <f t="shared" si="20"/>
        <v/>
      </c>
      <c r="AB693" s="1678"/>
      <c r="AC693" s="1333"/>
      <c r="AD693" s="160"/>
      <c r="AE693" s="98"/>
      <c r="AF693" s="1862"/>
      <c r="AG693" s="1748"/>
      <c r="AH693" s="1764"/>
      <c r="AI693" s="1749"/>
      <c r="AJ693" s="388"/>
      <c r="AK693" s="1750"/>
      <c r="AL693" s="1751"/>
      <c r="AM693" s="1752"/>
      <c r="AN693" s="1752"/>
      <c r="AO693" s="1752"/>
      <c r="AP693" s="1753"/>
      <c r="AQ693" s="1333"/>
      <c r="AR693" s="98"/>
      <c r="AS693" s="244"/>
    </row>
    <row r="694" spans="1:45" ht="15" customHeight="1" x14ac:dyDescent="0.25">
      <c r="A694" s="1489"/>
      <c r="B694" s="1709"/>
      <c r="C694" s="1716"/>
      <c r="D694" s="1856"/>
      <c r="E694" s="1716"/>
      <c r="F694" s="1751"/>
      <c r="G694" s="1859"/>
      <c r="H694" s="1865"/>
      <c r="I694" s="1678"/>
      <c r="J694" s="1678"/>
      <c r="K694" s="1678"/>
      <c r="L694" s="1678"/>
      <c r="M694" s="1678"/>
      <c r="N694" s="1678"/>
      <c r="O694" s="1678"/>
      <c r="P694" s="1678"/>
      <c r="Q694" s="1774"/>
      <c r="R694" s="1747"/>
      <c r="S694" s="98"/>
      <c r="T694" s="98"/>
      <c r="U694" s="98"/>
      <c r="V694" s="98"/>
      <c r="W694" s="334" t="str">
        <f t="shared" si="19"/>
        <v/>
      </c>
      <c r="X694" s="98"/>
      <c r="Y694" s="98"/>
      <c r="Z694" s="98"/>
      <c r="AA694" s="334" t="str">
        <f t="shared" si="20"/>
        <v/>
      </c>
      <c r="AB694" s="1678"/>
      <c r="AC694" s="1333"/>
      <c r="AD694" s="160"/>
      <c r="AE694" s="98"/>
      <c r="AF694" s="1862"/>
      <c r="AG694" s="1748"/>
      <c r="AH694" s="1764"/>
      <c r="AI694" s="1749"/>
      <c r="AJ694" s="388"/>
      <c r="AK694" s="1750"/>
      <c r="AL694" s="1751"/>
      <c r="AM694" s="1752"/>
      <c r="AN694" s="1752"/>
      <c r="AO694" s="1752"/>
      <c r="AP694" s="1753"/>
      <c r="AQ694" s="1333"/>
      <c r="AR694" s="98"/>
      <c r="AS694" s="244"/>
    </row>
    <row r="695" spans="1:45" ht="15" customHeight="1" x14ac:dyDescent="0.25">
      <c r="A695" s="1489"/>
      <c r="B695" s="1709"/>
      <c r="C695" s="1716"/>
      <c r="D695" s="1856"/>
      <c r="E695" s="1716"/>
      <c r="F695" s="1751"/>
      <c r="G695" s="1859"/>
      <c r="H695" s="1865"/>
      <c r="I695" s="1678"/>
      <c r="J695" s="1678"/>
      <c r="K695" s="1678"/>
      <c r="L695" s="1678"/>
      <c r="M695" s="1678"/>
      <c r="N695" s="1678"/>
      <c r="O695" s="1678"/>
      <c r="P695" s="1678"/>
      <c r="Q695" s="1774"/>
      <c r="R695" s="1747"/>
      <c r="S695" s="98"/>
      <c r="T695" s="98"/>
      <c r="U695" s="98"/>
      <c r="V695" s="98"/>
      <c r="W695" s="334" t="str">
        <f t="shared" si="19"/>
        <v/>
      </c>
      <c r="X695" s="98"/>
      <c r="Y695" s="98"/>
      <c r="Z695" s="98"/>
      <c r="AA695" s="334" t="str">
        <f t="shared" si="20"/>
        <v/>
      </c>
      <c r="AB695" s="1678"/>
      <c r="AC695" s="1333"/>
      <c r="AD695" s="160"/>
      <c r="AE695" s="98"/>
      <c r="AF695" s="1862"/>
      <c r="AG695" s="1748"/>
      <c r="AH695" s="1764"/>
      <c r="AI695" s="1749"/>
      <c r="AJ695" s="388"/>
      <c r="AK695" s="1750"/>
      <c r="AL695" s="1751"/>
      <c r="AM695" s="1752"/>
      <c r="AN695" s="1752"/>
      <c r="AO695" s="1752"/>
      <c r="AP695" s="1753"/>
      <c r="AQ695" s="1333"/>
      <c r="AR695" s="98"/>
      <c r="AS695" s="244"/>
    </row>
    <row r="696" spans="1:45" ht="15" customHeight="1" x14ac:dyDescent="0.25">
      <c r="A696" s="1489"/>
      <c r="B696" s="1709"/>
      <c r="C696" s="1716"/>
      <c r="D696" s="1856"/>
      <c r="E696" s="1716"/>
      <c r="F696" s="1751"/>
      <c r="G696" s="1859"/>
      <c r="H696" s="1865"/>
      <c r="I696" s="1678"/>
      <c r="J696" s="1678"/>
      <c r="K696" s="1678"/>
      <c r="L696" s="1678"/>
      <c r="M696" s="1678"/>
      <c r="N696" s="1678"/>
      <c r="O696" s="1678"/>
      <c r="P696" s="1678"/>
      <c r="Q696" s="1774"/>
      <c r="R696" s="1747"/>
      <c r="S696" s="98"/>
      <c r="T696" s="98"/>
      <c r="U696" s="98"/>
      <c r="V696" s="98"/>
      <c r="W696" s="334" t="str">
        <f t="shared" si="19"/>
        <v/>
      </c>
      <c r="X696" s="98"/>
      <c r="Y696" s="98"/>
      <c r="Z696" s="98"/>
      <c r="AA696" s="334" t="str">
        <f t="shared" si="20"/>
        <v/>
      </c>
      <c r="AB696" s="1678"/>
      <c r="AC696" s="1333"/>
      <c r="AD696" s="160"/>
      <c r="AE696" s="98"/>
      <c r="AF696" s="1862"/>
      <c r="AG696" s="1748"/>
      <c r="AH696" s="1764"/>
      <c r="AI696" s="1749"/>
      <c r="AJ696" s="388"/>
      <c r="AK696" s="1750"/>
      <c r="AL696" s="1751"/>
      <c r="AM696" s="1752"/>
      <c r="AN696" s="1752"/>
      <c r="AO696" s="1752"/>
      <c r="AP696" s="1753"/>
      <c r="AQ696" s="1333"/>
      <c r="AR696" s="98"/>
      <c r="AS696" s="244"/>
    </row>
    <row r="697" spans="1:45" ht="15" customHeight="1" x14ac:dyDescent="0.25">
      <c r="A697" s="1489"/>
      <c r="B697" s="1709"/>
      <c r="C697" s="1716"/>
      <c r="D697" s="1856"/>
      <c r="E697" s="1716"/>
      <c r="F697" s="1751"/>
      <c r="G697" s="1859"/>
      <c r="H697" s="1865"/>
      <c r="I697" s="1678"/>
      <c r="J697" s="1678"/>
      <c r="K697" s="1678"/>
      <c r="L697" s="1678"/>
      <c r="M697" s="1678"/>
      <c r="N697" s="1678"/>
      <c r="O697" s="1678"/>
      <c r="P697" s="1678"/>
      <c r="Q697" s="1774"/>
      <c r="R697" s="1747"/>
      <c r="S697" s="98"/>
      <c r="T697" s="98"/>
      <c r="U697" s="98"/>
      <c r="V697" s="98"/>
      <c r="W697" s="334" t="str">
        <f t="shared" si="19"/>
        <v/>
      </c>
      <c r="X697" s="98"/>
      <c r="Y697" s="98"/>
      <c r="Z697" s="98"/>
      <c r="AA697" s="334" t="str">
        <f t="shared" si="20"/>
        <v/>
      </c>
      <c r="AB697" s="1678"/>
      <c r="AC697" s="1333"/>
      <c r="AD697" s="160"/>
      <c r="AE697" s="98"/>
      <c r="AF697" s="1862"/>
      <c r="AG697" s="1748"/>
      <c r="AH697" s="1764"/>
      <c r="AI697" s="1749"/>
      <c r="AJ697" s="388"/>
      <c r="AK697" s="1750"/>
      <c r="AL697" s="1751"/>
      <c r="AM697" s="1752"/>
      <c r="AN697" s="1752"/>
      <c r="AO697" s="1752"/>
      <c r="AP697" s="1753"/>
      <c r="AQ697" s="1333"/>
      <c r="AR697" s="98"/>
      <c r="AS697" s="244"/>
    </row>
    <row r="698" spans="1:45" ht="15" customHeight="1" x14ac:dyDescent="0.25">
      <c r="A698" s="1489"/>
      <c r="B698" s="1709"/>
      <c r="C698" s="1716"/>
      <c r="D698" s="1856"/>
      <c r="E698" s="1716"/>
      <c r="F698" s="1751"/>
      <c r="G698" s="1859"/>
      <c r="H698" s="1865"/>
      <c r="I698" s="1678"/>
      <c r="J698" s="1678"/>
      <c r="K698" s="1678"/>
      <c r="L698" s="1678"/>
      <c r="M698" s="1678"/>
      <c r="N698" s="1678"/>
      <c r="O698" s="1678"/>
      <c r="P698" s="1678"/>
      <c r="Q698" s="1774"/>
      <c r="R698" s="1747"/>
      <c r="S698" s="98"/>
      <c r="T698" s="98"/>
      <c r="U698" s="98"/>
      <c r="V698" s="98"/>
      <c r="W698" s="334" t="str">
        <f t="shared" si="19"/>
        <v/>
      </c>
      <c r="X698" s="98"/>
      <c r="Y698" s="98"/>
      <c r="Z698" s="98"/>
      <c r="AA698" s="334" t="str">
        <f t="shared" si="20"/>
        <v/>
      </c>
      <c r="AB698" s="1678"/>
      <c r="AC698" s="1333"/>
      <c r="AD698" s="160"/>
      <c r="AE698" s="98"/>
      <c r="AF698" s="1862"/>
      <c r="AG698" s="1748"/>
      <c r="AH698" s="1764"/>
      <c r="AI698" s="1749"/>
      <c r="AJ698" s="388"/>
      <c r="AK698" s="1750"/>
      <c r="AL698" s="1751"/>
      <c r="AM698" s="1752"/>
      <c r="AN698" s="1752"/>
      <c r="AO698" s="1752"/>
      <c r="AP698" s="1753"/>
      <c r="AQ698" s="1333"/>
      <c r="AR698" s="98"/>
      <c r="AS698" s="244"/>
    </row>
    <row r="699" spans="1:45" ht="15" customHeight="1" x14ac:dyDescent="0.25">
      <c r="A699" s="1489"/>
      <c r="B699" s="1709"/>
      <c r="C699" s="1716"/>
      <c r="D699" s="1856"/>
      <c r="E699" s="1716"/>
      <c r="F699" s="1751"/>
      <c r="G699" s="1859"/>
      <c r="H699" s="1865"/>
      <c r="I699" s="1678"/>
      <c r="J699" s="1678"/>
      <c r="K699" s="1678"/>
      <c r="L699" s="1678"/>
      <c r="M699" s="1678"/>
      <c r="N699" s="1678"/>
      <c r="O699" s="1678"/>
      <c r="P699" s="1678"/>
      <c r="Q699" s="1774"/>
      <c r="R699" s="1747"/>
      <c r="S699" s="98"/>
      <c r="T699" s="98"/>
      <c r="U699" s="98"/>
      <c r="V699" s="98"/>
      <c r="W699" s="334" t="str">
        <f t="shared" si="19"/>
        <v/>
      </c>
      <c r="X699" s="98"/>
      <c r="Y699" s="98"/>
      <c r="Z699" s="98"/>
      <c r="AA699" s="334" t="str">
        <f t="shared" si="20"/>
        <v/>
      </c>
      <c r="AB699" s="1678"/>
      <c r="AC699" s="1333"/>
      <c r="AD699" s="160"/>
      <c r="AE699" s="98"/>
      <c r="AF699" s="1862"/>
      <c r="AG699" s="1748"/>
      <c r="AH699" s="1764"/>
      <c r="AI699" s="1749"/>
      <c r="AJ699" s="388"/>
      <c r="AK699" s="1750"/>
      <c r="AL699" s="1751"/>
      <c r="AM699" s="1752"/>
      <c r="AN699" s="1752"/>
      <c r="AO699" s="1752"/>
      <c r="AP699" s="1753"/>
      <c r="AQ699" s="1333"/>
      <c r="AR699" s="98"/>
      <c r="AS699" s="244"/>
    </row>
    <row r="700" spans="1:45" ht="15" customHeight="1" x14ac:dyDescent="0.25">
      <c r="A700" s="1489"/>
      <c r="B700" s="1709"/>
      <c r="C700" s="1716"/>
      <c r="D700" s="1856"/>
      <c r="E700" s="1716"/>
      <c r="F700" s="1751"/>
      <c r="G700" s="1859"/>
      <c r="H700" s="1865"/>
      <c r="I700" s="1678"/>
      <c r="J700" s="1678"/>
      <c r="K700" s="1678"/>
      <c r="L700" s="1678"/>
      <c r="M700" s="1678"/>
      <c r="N700" s="1678"/>
      <c r="O700" s="1678"/>
      <c r="P700" s="1678"/>
      <c r="Q700" s="1774"/>
      <c r="R700" s="1747"/>
      <c r="S700" s="98"/>
      <c r="T700" s="98"/>
      <c r="U700" s="98"/>
      <c r="V700" s="98"/>
      <c r="W700" s="334" t="str">
        <f t="shared" si="19"/>
        <v/>
      </c>
      <c r="X700" s="98"/>
      <c r="Y700" s="98"/>
      <c r="Z700" s="98"/>
      <c r="AA700" s="334" t="str">
        <f t="shared" si="20"/>
        <v/>
      </c>
      <c r="AB700" s="1678"/>
      <c r="AC700" s="1333"/>
      <c r="AD700" s="160"/>
      <c r="AE700" s="98"/>
      <c r="AF700" s="1862"/>
      <c r="AG700" s="1748"/>
      <c r="AH700" s="1764"/>
      <c r="AI700" s="1749"/>
      <c r="AJ700" s="388"/>
      <c r="AK700" s="1750"/>
      <c r="AL700" s="1751"/>
      <c r="AM700" s="1752"/>
      <c r="AN700" s="1752"/>
      <c r="AO700" s="1752"/>
      <c r="AP700" s="1753"/>
      <c r="AQ700" s="1333"/>
      <c r="AR700" s="98"/>
      <c r="AS700" s="244"/>
    </row>
    <row r="701" spans="1:45" ht="15" customHeight="1" x14ac:dyDescent="0.25">
      <c r="A701" s="1489"/>
      <c r="B701" s="1709"/>
      <c r="C701" s="1716"/>
      <c r="D701" s="1856"/>
      <c r="E701" s="1716"/>
      <c r="F701" s="1751"/>
      <c r="G701" s="1859"/>
      <c r="H701" s="1865"/>
      <c r="I701" s="1678"/>
      <c r="J701" s="1678"/>
      <c r="K701" s="1678"/>
      <c r="L701" s="1678"/>
      <c r="M701" s="1678"/>
      <c r="N701" s="1678"/>
      <c r="O701" s="1678"/>
      <c r="P701" s="1678"/>
      <c r="Q701" s="1774"/>
      <c r="R701" s="1747"/>
      <c r="S701" s="98"/>
      <c r="T701" s="98"/>
      <c r="U701" s="98"/>
      <c r="V701" s="98"/>
      <c r="W701" s="334" t="str">
        <f t="shared" si="19"/>
        <v/>
      </c>
      <c r="X701" s="98"/>
      <c r="Y701" s="98"/>
      <c r="Z701" s="98"/>
      <c r="AA701" s="334" t="str">
        <f t="shared" si="20"/>
        <v/>
      </c>
      <c r="AB701" s="1678"/>
      <c r="AC701" s="1333"/>
      <c r="AD701" s="160"/>
      <c r="AE701" s="98"/>
      <c r="AF701" s="1862"/>
      <c r="AG701" s="1748"/>
      <c r="AH701" s="1764"/>
      <c r="AI701" s="1749"/>
      <c r="AJ701" s="388"/>
      <c r="AK701" s="1750"/>
      <c r="AL701" s="1751"/>
      <c r="AM701" s="1752"/>
      <c r="AN701" s="1752"/>
      <c r="AO701" s="1752"/>
      <c r="AP701" s="1753"/>
      <c r="AQ701" s="1333"/>
      <c r="AR701" s="98"/>
      <c r="AS701" s="244"/>
    </row>
    <row r="702" spans="1:45" ht="15" customHeight="1" x14ac:dyDescent="0.25">
      <c r="A702" s="1489"/>
      <c r="B702" s="1709"/>
      <c r="C702" s="1716"/>
      <c r="D702" s="1856"/>
      <c r="E702" s="1716"/>
      <c r="F702" s="1751"/>
      <c r="G702" s="1859"/>
      <c r="H702" s="1865"/>
      <c r="I702" s="1678"/>
      <c r="J702" s="1678"/>
      <c r="K702" s="1678"/>
      <c r="L702" s="1678"/>
      <c r="M702" s="1678"/>
      <c r="N702" s="1678"/>
      <c r="O702" s="1678"/>
      <c r="P702" s="1678"/>
      <c r="Q702" s="1774"/>
      <c r="R702" s="1747"/>
      <c r="S702" s="98"/>
      <c r="T702" s="98"/>
      <c r="U702" s="98"/>
      <c r="V702" s="98"/>
      <c r="W702" s="334" t="str">
        <f t="shared" si="19"/>
        <v/>
      </c>
      <c r="X702" s="98"/>
      <c r="Y702" s="98"/>
      <c r="Z702" s="98"/>
      <c r="AA702" s="334" t="str">
        <f t="shared" si="20"/>
        <v/>
      </c>
      <c r="AB702" s="1678"/>
      <c r="AC702" s="1333"/>
      <c r="AD702" s="160"/>
      <c r="AE702" s="98"/>
      <c r="AF702" s="1862"/>
      <c r="AG702" s="1748"/>
      <c r="AH702" s="1764"/>
      <c r="AI702" s="1749"/>
      <c r="AJ702" s="388"/>
      <c r="AK702" s="1750"/>
      <c r="AL702" s="1751"/>
      <c r="AM702" s="1752"/>
      <c r="AN702" s="1752"/>
      <c r="AO702" s="1752"/>
      <c r="AP702" s="1753"/>
      <c r="AQ702" s="1333"/>
      <c r="AR702" s="98"/>
      <c r="AS702" s="244"/>
    </row>
    <row r="703" spans="1:45" ht="15" customHeight="1" x14ac:dyDescent="0.25">
      <c r="A703" s="1489"/>
      <c r="B703" s="1709"/>
      <c r="C703" s="1716"/>
      <c r="D703" s="1856"/>
      <c r="E703" s="1716"/>
      <c r="F703" s="1751"/>
      <c r="G703" s="1859"/>
      <c r="H703" s="1865"/>
      <c r="I703" s="1678"/>
      <c r="J703" s="1678"/>
      <c r="K703" s="1678"/>
      <c r="L703" s="1678"/>
      <c r="M703" s="1678"/>
      <c r="N703" s="1678"/>
      <c r="O703" s="1678"/>
      <c r="P703" s="1678"/>
      <c r="Q703" s="1774"/>
      <c r="R703" s="1747"/>
      <c r="S703" s="98"/>
      <c r="T703" s="98"/>
      <c r="U703" s="98"/>
      <c r="V703" s="98"/>
      <c r="W703" s="334" t="str">
        <f t="shared" si="19"/>
        <v/>
      </c>
      <c r="X703" s="98"/>
      <c r="Y703" s="98"/>
      <c r="Z703" s="98"/>
      <c r="AA703" s="334" t="str">
        <f t="shared" si="20"/>
        <v/>
      </c>
      <c r="AB703" s="1678"/>
      <c r="AC703" s="1333"/>
      <c r="AD703" s="160"/>
      <c r="AE703" s="98"/>
      <c r="AF703" s="1862"/>
      <c r="AG703" s="1748"/>
      <c r="AH703" s="1764"/>
      <c r="AI703" s="1749"/>
      <c r="AJ703" s="388"/>
      <c r="AK703" s="1750"/>
      <c r="AL703" s="1751"/>
      <c r="AM703" s="1752"/>
      <c r="AN703" s="1752"/>
      <c r="AO703" s="1752"/>
      <c r="AP703" s="1753"/>
      <c r="AQ703" s="1333"/>
      <c r="AR703" s="98"/>
      <c r="AS703" s="244"/>
    </row>
    <row r="704" spans="1:45" ht="15" customHeight="1" x14ac:dyDescent="0.25">
      <c r="A704" s="1489"/>
      <c r="B704" s="1709"/>
      <c r="C704" s="1716"/>
      <c r="D704" s="1856"/>
      <c r="E704" s="1716"/>
      <c r="F704" s="1751"/>
      <c r="G704" s="1859"/>
      <c r="H704" s="1865"/>
      <c r="I704" s="1678"/>
      <c r="J704" s="1678"/>
      <c r="K704" s="1678"/>
      <c r="L704" s="1678"/>
      <c r="M704" s="1678"/>
      <c r="N704" s="1678"/>
      <c r="O704" s="1678"/>
      <c r="P704" s="1678"/>
      <c r="Q704" s="1774"/>
      <c r="R704" s="1747"/>
      <c r="S704" s="98"/>
      <c r="T704" s="98"/>
      <c r="U704" s="98"/>
      <c r="V704" s="98"/>
      <c r="W704" s="334" t="str">
        <f t="shared" si="19"/>
        <v/>
      </c>
      <c r="X704" s="98"/>
      <c r="Y704" s="98"/>
      <c r="Z704" s="98"/>
      <c r="AA704" s="334" t="str">
        <f t="shared" si="20"/>
        <v/>
      </c>
      <c r="AB704" s="1678"/>
      <c r="AC704" s="1333"/>
      <c r="AD704" s="160"/>
      <c r="AE704" s="98"/>
      <c r="AF704" s="1862"/>
      <c r="AG704" s="1748"/>
      <c r="AH704" s="1764"/>
      <c r="AI704" s="1749"/>
      <c r="AJ704" s="388"/>
      <c r="AK704" s="1750"/>
      <c r="AL704" s="1751"/>
      <c r="AM704" s="1752"/>
      <c r="AN704" s="1752"/>
      <c r="AO704" s="1752"/>
      <c r="AP704" s="1753"/>
      <c r="AQ704" s="1333"/>
      <c r="AR704" s="98"/>
      <c r="AS704" s="244"/>
    </row>
    <row r="705" spans="1:45" ht="15" customHeight="1" x14ac:dyDescent="0.25">
      <c r="A705" s="1489"/>
      <c r="B705" s="1709"/>
      <c r="C705" s="1716"/>
      <c r="D705" s="1856"/>
      <c r="E705" s="1716"/>
      <c r="F705" s="1751"/>
      <c r="G705" s="1859"/>
      <c r="H705" s="1865"/>
      <c r="I705" s="1678"/>
      <c r="J705" s="1678"/>
      <c r="K705" s="1678"/>
      <c r="L705" s="1678"/>
      <c r="M705" s="1678"/>
      <c r="N705" s="1678"/>
      <c r="O705" s="1678"/>
      <c r="P705" s="1678"/>
      <c r="Q705" s="1774"/>
      <c r="R705" s="1747"/>
      <c r="S705" s="98"/>
      <c r="T705" s="98"/>
      <c r="U705" s="98"/>
      <c r="V705" s="98"/>
      <c r="W705" s="334" t="str">
        <f t="shared" si="19"/>
        <v/>
      </c>
      <c r="X705" s="98"/>
      <c r="Y705" s="98"/>
      <c r="Z705" s="98"/>
      <c r="AA705" s="334" t="str">
        <f t="shared" si="20"/>
        <v/>
      </c>
      <c r="AB705" s="1678"/>
      <c r="AC705" s="1333"/>
      <c r="AD705" s="160"/>
      <c r="AE705" s="98"/>
      <c r="AF705" s="1862"/>
      <c r="AG705" s="1748"/>
      <c r="AH705" s="1764"/>
      <c r="AI705" s="1749"/>
      <c r="AJ705" s="388"/>
      <c r="AK705" s="1750"/>
      <c r="AL705" s="1751"/>
      <c r="AM705" s="1752"/>
      <c r="AN705" s="1752"/>
      <c r="AO705" s="1752"/>
      <c r="AP705" s="1753"/>
      <c r="AQ705" s="1333"/>
      <c r="AR705" s="98"/>
      <c r="AS705" s="244"/>
    </row>
    <row r="706" spans="1:45" ht="15" customHeight="1" x14ac:dyDescent="0.25">
      <c r="A706" s="1489"/>
      <c r="B706" s="1709"/>
      <c r="C706" s="1716"/>
      <c r="D706" s="1856"/>
      <c r="E706" s="1716"/>
      <c r="F706" s="1751"/>
      <c r="G706" s="1859"/>
      <c r="H706" s="1865"/>
      <c r="I706" s="1678"/>
      <c r="J706" s="1678"/>
      <c r="K706" s="1678"/>
      <c r="L706" s="1678"/>
      <c r="M706" s="1678"/>
      <c r="N706" s="1678"/>
      <c r="O706" s="1678"/>
      <c r="P706" s="1678"/>
      <c r="Q706" s="1774"/>
      <c r="R706" s="1747"/>
      <c r="S706" s="98"/>
      <c r="T706" s="98"/>
      <c r="U706" s="98"/>
      <c r="V706" s="98"/>
      <c r="W706" s="334" t="str">
        <f t="shared" si="19"/>
        <v/>
      </c>
      <c r="X706" s="98"/>
      <c r="Y706" s="98"/>
      <c r="Z706" s="98"/>
      <c r="AA706" s="334" t="str">
        <f t="shared" si="20"/>
        <v/>
      </c>
      <c r="AB706" s="1678"/>
      <c r="AC706" s="1333"/>
      <c r="AD706" s="160"/>
      <c r="AE706" s="98"/>
      <c r="AF706" s="1862"/>
      <c r="AG706" s="1748"/>
      <c r="AH706" s="1764"/>
      <c r="AI706" s="1749"/>
      <c r="AJ706" s="388"/>
      <c r="AK706" s="1750"/>
      <c r="AL706" s="1751"/>
      <c r="AM706" s="1752"/>
      <c r="AN706" s="1752"/>
      <c r="AO706" s="1752"/>
      <c r="AP706" s="1753"/>
      <c r="AQ706" s="1333"/>
      <c r="AR706" s="98"/>
      <c r="AS706" s="244"/>
    </row>
    <row r="707" spans="1:45" ht="15" customHeight="1" x14ac:dyDescent="0.25">
      <c r="A707" s="1489"/>
      <c r="B707" s="1709"/>
      <c r="C707" s="1716"/>
      <c r="D707" s="1856"/>
      <c r="E707" s="1716"/>
      <c r="F707" s="1751"/>
      <c r="G707" s="1859"/>
      <c r="H707" s="1865"/>
      <c r="I707" s="1678"/>
      <c r="J707" s="1678"/>
      <c r="K707" s="1678"/>
      <c r="L707" s="1678"/>
      <c r="M707" s="1678"/>
      <c r="N707" s="1678"/>
      <c r="O707" s="1678"/>
      <c r="P707" s="1678"/>
      <c r="Q707" s="1774"/>
      <c r="R707" s="1747"/>
      <c r="S707" s="98"/>
      <c r="T707" s="98"/>
      <c r="U707" s="98"/>
      <c r="V707" s="98"/>
      <c r="W707" s="334" t="str">
        <f t="shared" si="19"/>
        <v/>
      </c>
      <c r="X707" s="98"/>
      <c r="Y707" s="98"/>
      <c r="Z707" s="98"/>
      <c r="AA707" s="334" t="str">
        <f t="shared" si="20"/>
        <v/>
      </c>
      <c r="AB707" s="1678"/>
      <c r="AC707" s="1333"/>
      <c r="AD707" s="160"/>
      <c r="AE707" s="98"/>
      <c r="AF707" s="1862"/>
      <c r="AG707" s="1748"/>
      <c r="AH707" s="1764"/>
      <c r="AI707" s="1749"/>
      <c r="AJ707" s="388"/>
      <c r="AK707" s="1750"/>
      <c r="AL707" s="1751"/>
      <c r="AM707" s="1752"/>
      <c r="AN707" s="1752"/>
      <c r="AO707" s="1752"/>
      <c r="AP707" s="1753"/>
      <c r="AQ707" s="1333"/>
      <c r="AR707" s="98"/>
      <c r="AS707" s="244"/>
    </row>
    <row r="708" spans="1:45" ht="15" customHeight="1" x14ac:dyDescent="0.25">
      <c r="A708" s="1489"/>
      <c r="B708" s="1709"/>
      <c r="C708" s="1716"/>
      <c r="D708" s="1856"/>
      <c r="E708" s="1716"/>
      <c r="F708" s="1751"/>
      <c r="G708" s="1859"/>
      <c r="H708" s="1865"/>
      <c r="I708" s="1678"/>
      <c r="J708" s="1678"/>
      <c r="K708" s="1678"/>
      <c r="L708" s="1678"/>
      <c r="M708" s="1678"/>
      <c r="N708" s="1678"/>
      <c r="O708" s="1678"/>
      <c r="P708" s="1678"/>
      <c r="Q708" s="1774"/>
      <c r="R708" s="1747"/>
      <c r="S708" s="98"/>
      <c r="T708" s="98"/>
      <c r="U708" s="98"/>
      <c r="V708" s="98"/>
      <c r="W708" s="334" t="str">
        <f t="shared" si="19"/>
        <v/>
      </c>
      <c r="X708" s="98"/>
      <c r="Y708" s="98"/>
      <c r="Z708" s="98"/>
      <c r="AA708" s="334" t="str">
        <f t="shared" si="20"/>
        <v/>
      </c>
      <c r="AB708" s="1678"/>
      <c r="AC708" s="1333"/>
      <c r="AD708" s="160"/>
      <c r="AE708" s="98"/>
      <c r="AF708" s="1862"/>
      <c r="AG708" s="1748"/>
      <c r="AH708" s="1764"/>
      <c r="AI708" s="1749"/>
      <c r="AJ708" s="388"/>
      <c r="AK708" s="1750"/>
      <c r="AL708" s="1751"/>
      <c r="AM708" s="1752"/>
      <c r="AN708" s="1752"/>
      <c r="AO708" s="1752"/>
      <c r="AP708" s="1753"/>
      <c r="AQ708" s="1333"/>
      <c r="AR708" s="98"/>
      <c r="AS708" s="244"/>
    </row>
    <row r="709" spans="1:45" ht="15" customHeight="1" x14ac:dyDescent="0.25">
      <c r="A709" s="1489"/>
      <c r="B709" s="1709"/>
      <c r="C709" s="1716"/>
      <c r="D709" s="1856"/>
      <c r="E709" s="1716"/>
      <c r="F709" s="1751"/>
      <c r="G709" s="1859"/>
      <c r="H709" s="1865"/>
      <c r="I709" s="1678"/>
      <c r="J709" s="1678"/>
      <c r="K709" s="1678"/>
      <c r="L709" s="1678"/>
      <c r="M709" s="1678"/>
      <c r="N709" s="1678"/>
      <c r="O709" s="1678"/>
      <c r="P709" s="1678"/>
      <c r="Q709" s="1774"/>
      <c r="R709" s="1747"/>
      <c r="S709" s="98"/>
      <c r="T709" s="98"/>
      <c r="U709" s="98"/>
      <c r="V709" s="98"/>
      <c r="W709" s="334" t="str">
        <f t="shared" si="19"/>
        <v/>
      </c>
      <c r="X709" s="98"/>
      <c r="Y709" s="98"/>
      <c r="Z709" s="98"/>
      <c r="AA709" s="334" t="str">
        <f t="shared" si="20"/>
        <v/>
      </c>
      <c r="AB709" s="1678"/>
      <c r="AC709" s="1333"/>
      <c r="AD709" s="160"/>
      <c r="AE709" s="98"/>
      <c r="AF709" s="1862"/>
      <c r="AG709" s="1748"/>
      <c r="AH709" s="1764"/>
      <c r="AI709" s="1749"/>
      <c r="AJ709" s="388"/>
      <c r="AK709" s="1750"/>
      <c r="AL709" s="1751"/>
      <c r="AM709" s="1752"/>
      <c r="AN709" s="1752"/>
      <c r="AO709" s="1752"/>
      <c r="AP709" s="1753"/>
      <c r="AQ709" s="1333"/>
      <c r="AR709" s="98"/>
      <c r="AS709" s="244"/>
    </row>
    <row r="710" spans="1:45" ht="15" customHeight="1" x14ac:dyDescent="0.25">
      <c r="A710" s="1489"/>
      <c r="B710" s="1709"/>
      <c r="C710" s="1716"/>
      <c r="D710" s="1856"/>
      <c r="E710" s="1716"/>
      <c r="F710" s="1751"/>
      <c r="G710" s="1859"/>
      <c r="H710" s="1865"/>
      <c r="I710" s="1678"/>
      <c r="J710" s="1678"/>
      <c r="K710" s="1678"/>
      <c r="L710" s="1678"/>
      <c r="M710" s="1678"/>
      <c r="N710" s="1678"/>
      <c r="O710" s="1678"/>
      <c r="P710" s="1678"/>
      <c r="Q710" s="1774"/>
      <c r="R710" s="1747"/>
      <c r="S710" s="98"/>
      <c r="T710" s="98"/>
      <c r="U710" s="98"/>
      <c r="V710" s="98"/>
      <c r="W710" s="334" t="str">
        <f t="shared" si="19"/>
        <v/>
      </c>
      <c r="X710" s="98"/>
      <c r="Y710" s="98"/>
      <c r="Z710" s="98"/>
      <c r="AA710" s="334" t="str">
        <f t="shared" si="20"/>
        <v/>
      </c>
      <c r="AB710" s="1678"/>
      <c r="AC710" s="1333"/>
      <c r="AD710" s="160"/>
      <c r="AE710" s="98"/>
      <c r="AF710" s="1862"/>
      <c r="AG710" s="1748"/>
      <c r="AH710" s="1764"/>
      <c r="AI710" s="1749"/>
      <c r="AJ710" s="388"/>
      <c r="AK710" s="1750"/>
      <c r="AL710" s="1751"/>
      <c r="AM710" s="1752"/>
      <c r="AN710" s="1752"/>
      <c r="AO710" s="1752"/>
      <c r="AP710" s="1753"/>
      <c r="AQ710" s="1333"/>
      <c r="AR710" s="98"/>
      <c r="AS710" s="244"/>
    </row>
    <row r="711" spans="1:45" ht="15" customHeight="1" x14ac:dyDescent="0.25">
      <c r="A711" s="1489"/>
      <c r="B711" s="1709"/>
      <c r="C711" s="1716"/>
      <c r="D711" s="1856"/>
      <c r="E711" s="1716"/>
      <c r="F711" s="1751"/>
      <c r="G711" s="1859"/>
      <c r="H711" s="1865"/>
      <c r="I711" s="1678"/>
      <c r="J711" s="1678"/>
      <c r="K711" s="1678"/>
      <c r="L711" s="1678"/>
      <c r="M711" s="1678"/>
      <c r="N711" s="1678"/>
      <c r="O711" s="1678"/>
      <c r="P711" s="1678"/>
      <c r="Q711" s="1774"/>
      <c r="R711" s="1747"/>
      <c r="S711" s="98"/>
      <c r="T711" s="98"/>
      <c r="U711" s="98"/>
      <c r="V711" s="98"/>
      <c r="W711" s="334" t="str">
        <f t="shared" si="19"/>
        <v/>
      </c>
      <c r="X711" s="98"/>
      <c r="Y711" s="98"/>
      <c r="Z711" s="98"/>
      <c r="AA711" s="334" t="str">
        <f t="shared" si="20"/>
        <v/>
      </c>
      <c r="AB711" s="1678"/>
      <c r="AC711" s="1333"/>
      <c r="AD711" s="160"/>
      <c r="AE711" s="98"/>
      <c r="AF711" s="1862"/>
      <c r="AG711" s="1748"/>
      <c r="AH711" s="1764"/>
      <c r="AI711" s="1749"/>
      <c r="AJ711" s="388"/>
      <c r="AK711" s="1750"/>
      <c r="AL711" s="1751"/>
      <c r="AM711" s="1752"/>
      <c r="AN711" s="1752"/>
      <c r="AO711" s="1752"/>
      <c r="AP711" s="1753"/>
      <c r="AQ711" s="1333"/>
      <c r="AR711" s="98"/>
      <c r="AS711" s="244"/>
    </row>
    <row r="712" spans="1:45" ht="15" customHeight="1" x14ac:dyDescent="0.25">
      <c r="A712" s="1489"/>
      <c r="B712" s="1709"/>
      <c r="C712" s="1716"/>
      <c r="D712" s="1856"/>
      <c r="E712" s="1716"/>
      <c r="F712" s="1751"/>
      <c r="G712" s="1859"/>
      <c r="H712" s="1865"/>
      <c r="I712" s="1678"/>
      <c r="J712" s="1678"/>
      <c r="K712" s="1678"/>
      <c r="L712" s="1678"/>
      <c r="M712" s="1678"/>
      <c r="N712" s="1678"/>
      <c r="O712" s="1678"/>
      <c r="P712" s="1678"/>
      <c r="Q712" s="1774"/>
      <c r="R712" s="1747"/>
      <c r="S712" s="98"/>
      <c r="T712" s="98"/>
      <c r="U712" s="98"/>
      <c r="V712" s="98"/>
      <c r="W712" s="334" t="str">
        <f t="shared" si="19"/>
        <v/>
      </c>
      <c r="X712" s="98"/>
      <c r="Y712" s="98"/>
      <c r="Z712" s="98"/>
      <c r="AA712" s="334" t="str">
        <f t="shared" si="20"/>
        <v/>
      </c>
      <c r="AB712" s="1678"/>
      <c r="AC712" s="1333"/>
      <c r="AD712" s="160"/>
      <c r="AE712" s="98"/>
      <c r="AF712" s="1862"/>
      <c r="AG712" s="1748"/>
      <c r="AH712" s="1764"/>
      <c r="AI712" s="1749"/>
      <c r="AJ712" s="388"/>
      <c r="AK712" s="1750"/>
      <c r="AL712" s="1751"/>
      <c r="AM712" s="1752"/>
      <c r="AN712" s="1752"/>
      <c r="AO712" s="1752"/>
      <c r="AP712" s="1753"/>
      <c r="AQ712" s="1333"/>
      <c r="AR712" s="98"/>
      <c r="AS712" s="244"/>
    </row>
    <row r="713" spans="1:45" ht="15" customHeight="1" x14ac:dyDescent="0.25">
      <c r="A713" s="1489"/>
      <c r="B713" s="1709"/>
      <c r="C713" s="1716"/>
      <c r="D713" s="1856"/>
      <c r="E713" s="1716"/>
      <c r="F713" s="1751"/>
      <c r="G713" s="1859"/>
      <c r="H713" s="1865"/>
      <c r="I713" s="1678"/>
      <c r="J713" s="1678"/>
      <c r="K713" s="1678"/>
      <c r="L713" s="1678"/>
      <c r="M713" s="1678"/>
      <c r="N713" s="1678"/>
      <c r="O713" s="1678"/>
      <c r="P713" s="1678"/>
      <c r="Q713" s="1774"/>
      <c r="R713" s="1747"/>
      <c r="S713" s="98"/>
      <c r="T713" s="98"/>
      <c r="U713" s="98"/>
      <c r="V713" s="98"/>
      <c r="W713" s="334" t="str">
        <f t="shared" si="19"/>
        <v/>
      </c>
      <c r="X713" s="98"/>
      <c r="Y713" s="98"/>
      <c r="Z713" s="98"/>
      <c r="AA713" s="334" t="str">
        <f t="shared" si="20"/>
        <v/>
      </c>
      <c r="AB713" s="1678"/>
      <c r="AC713" s="1333"/>
      <c r="AD713" s="160"/>
      <c r="AE713" s="98"/>
      <c r="AF713" s="1862"/>
      <c r="AG713" s="1748"/>
      <c r="AH713" s="1764"/>
      <c r="AI713" s="1749"/>
      <c r="AJ713" s="388"/>
      <c r="AK713" s="1750"/>
      <c r="AL713" s="1751"/>
      <c r="AM713" s="1752"/>
      <c r="AN713" s="1752"/>
      <c r="AO713" s="1752"/>
      <c r="AP713" s="1753"/>
      <c r="AQ713" s="1333"/>
      <c r="AR713" s="98"/>
      <c r="AS713" s="244"/>
    </row>
    <row r="714" spans="1:45" ht="15" customHeight="1" x14ac:dyDescent="0.25">
      <c r="A714" s="1489"/>
      <c r="B714" s="1709"/>
      <c r="C714" s="1716"/>
      <c r="D714" s="1856"/>
      <c r="E714" s="1716"/>
      <c r="F714" s="1751"/>
      <c r="G714" s="1859"/>
      <c r="H714" s="1865"/>
      <c r="I714" s="1678"/>
      <c r="J714" s="1678"/>
      <c r="K714" s="1678"/>
      <c r="L714" s="1678"/>
      <c r="M714" s="1678"/>
      <c r="N714" s="1678"/>
      <c r="O714" s="1678"/>
      <c r="P714" s="1678"/>
      <c r="Q714" s="1774"/>
      <c r="R714" s="1747"/>
      <c r="S714" s="98"/>
      <c r="T714" s="98"/>
      <c r="U714" s="98"/>
      <c r="V714" s="98"/>
      <c r="W714" s="334" t="str">
        <f t="shared" si="19"/>
        <v/>
      </c>
      <c r="X714" s="98"/>
      <c r="Y714" s="98"/>
      <c r="Z714" s="98"/>
      <c r="AA714" s="334" t="str">
        <f t="shared" si="20"/>
        <v/>
      </c>
      <c r="AB714" s="1678"/>
      <c r="AC714" s="1333"/>
      <c r="AD714" s="160"/>
      <c r="AE714" s="98"/>
      <c r="AF714" s="1862"/>
      <c r="AG714" s="1748"/>
      <c r="AH714" s="1764"/>
      <c r="AI714" s="1749"/>
      <c r="AJ714" s="388"/>
      <c r="AK714" s="1750"/>
      <c r="AL714" s="1751"/>
      <c r="AM714" s="1752"/>
      <c r="AN714" s="1752"/>
      <c r="AO714" s="1752"/>
      <c r="AP714" s="1753"/>
      <c r="AQ714" s="1333"/>
      <c r="AR714" s="98"/>
      <c r="AS714" s="244"/>
    </row>
    <row r="715" spans="1:45" ht="15" customHeight="1" x14ac:dyDescent="0.25">
      <c r="A715" s="1489"/>
      <c r="B715" s="1709"/>
      <c r="C715" s="1716"/>
      <c r="D715" s="1856"/>
      <c r="E715" s="1716"/>
      <c r="F715" s="1751"/>
      <c r="G715" s="1859"/>
      <c r="H715" s="1865"/>
      <c r="I715" s="1678"/>
      <c r="J715" s="1678"/>
      <c r="K715" s="1678"/>
      <c r="L715" s="1678"/>
      <c r="M715" s="1678"/>
      <c r="N715" s="1678"/>
      <c r="O715" s="1678"/>
      <c r="P715" s="1678"/>
      <c r="Q715" s="1774"/>
      <c r="R715" s="1747"/>
      <c r="S715" s="98"/>
      <c r="T715" s="98"/>
      <c r="U715" s="98"/>
      <c r="V715" s="98"/>
      <c r="W715" s="334" t="str">
        <f t="shared" ref="W715:W778" si="21">IF(AND(ISNUMBER(T715), ISNUMBER(U715), ISNUMBER(V715)), SUM(T715, U715, V715), "")</f>
        <v/>
      </c>
      <c r="X715" s="98"/>
      <c r="Y715" s="98"/>
      <c r="Z715" s="98"/>
      <c r="AA715" s="334" t="str">
        <f t="shared" ref="AA715:AA778" si="22">IF(AND(ISNUMBER(X715), ISNUMBER(Y715), ISNUMBER(Z715)), SUM(X715, Y715, Z715), "")</f>
        <v/>
      </c>
      <c r="AB715" s="1678"/>
      <c r="AC715" s="1333"/>
      <c r="AD715" s="160"/>
      <c r="AE715" s="98"/>
      <c r="AF715" s="1862"/>
      <c r="AG715" s="1748"/>
      <c r="AH715" s="1764"/>
      <c r="AI715" s="1749"/>
      <c r="AJ715" s="388"/>
      <c r="AK715" s="1750"/>
      <c r="AL715" s="1751"/>
      <c r="AM715" s="1752"/>
      <c r="AN715" s="1752"/>
      <c r="AO715" s="1752"/>
      <c r="AP715" s="1753"/>
      <c r="AQ715" s="1333"/>
      <c r="AR715" s="98"/>
      <c r="AS715" s="244"/>
    </row>
    <row r="716" spans="1:45" ht="15" customHeight="1" x14ac:dyDescent="0.25">
      <c r="A716" s="1489"/>
      <c r="B716" s="1709"/>
      <c r="C716" s="1716"/>
      <c r="D716" s="1856"/>
      <c r="E716" s="1716"/>
      <c r="F716" s="1751"/>
      <c r="G716" s="1859"/>
      <c r="H716" s="1865"/>
      <c r="I716" s="1678"/>
      <c r="J716" s="1678"/>
      <c r="K716" s="1678"/>
      <c r="L716" s="1678"/>
      <c r="M716" s="1678"/>
      <c r="N716" s="1678"/>
      <c r="O716" s="1678"/>
      <c r="P716" s="1678"/>
      <c r="Q716" s="1774"/>
      <c r="R716" s="1747"/>
      <c r="S716" s="98"/>
      <c r="T716" s="98"/>
      <c r="U716" s="98"/>
      <c r="V716" s="98"/>
      <c r="W716" s="334" t="str">
        <f t="shared" si="21"/>
        <v/>
      </c>
      <c r="X716" s="98"/>
      <c r="Y716" s="98"/>
      <c r="Z716" s="98"/>
      <c r="AA716" s="334" t="str">
        <f t="shared" si="22"/>
        <v/>
      </c>
      <c r="AB716" s="1678"/>
      <c r="AC716" s="1333"/>
      <c r="AD716" s="160"/>
      <c r="AE716" s="98"/>
      <c r="AF716" s="1862"/>
      <c r="AG716" s="1748"/>
      <c r="AH716" s="1764"/>
      <c r="AI716" s="1749"/>
      <c r="AJ716" s="388"/>
      <c r="AK716" s="1750"/>
      <c r="AL716" s="1751"/>
      <c r="AM716" s="1752"/>
      <c r="AN716" s="1752"/>
      <c r="AO716" s="1752"/>
      <c r="AP716" s="1753"/>
      <c r="AQ716" s="1333"/>
      <c r="AR716" s="98"/>
      <c r="AS716" s="244"/>
    </row>
    <row r="717" spans="1:45" ht="15" customHeight="1" x14ac:dyDescent="0.25">
      <c r="A717" s="1489"/>
      <c r="B717" s="1709"/>
      <c r="C717" s="1716"/>
      <c r="D717" s="1856"/>
      <c r="E717" s="1716"/>
      <c r="F717" s="1751"/>
      <c r="G717" s="1859"/>
      <c r="H717" s="1865"/>
      <c r="I717" s="1678"/>
      <c r="J717" s="1678"/>
      <c r="K717" s="1678"/>
      <c r="L717" s="1678"/>
      <c r="M717" s="1678"/>
      <c r="N717" s="1678"/>
      <c r="O717" s="1678"/>
      <c r="P717" s="1678"/>
      <c r="Q717" s="1774"/>
      <c r="R717" s="1747"/>
      <c r="S717" s="98"/>
      <c r="T717" s="98"/>
      <c r="U717" s="98"/>
      <c r="V717" s="98"/>
      <c r="W717" s="334" t="str">
        <f t="shared" si="21"/>
        <v/>
      </c>
      <c r="X717" s="98"/>
      <c r="Y717" s="98"/>
      <c r="Z717" s="98"/>
      <c r="AA717" s="334" t="str">
        <f t="shared" si="22"/>
        <v/>
      </c>
      <c r="AB717" s="1678"/>
      <c r="AC717" s="1333"/>
      <c r="AD717" s="160"/>
      <c r="AE717" s="98"/>
      <c r="AF717" s="1862"/>
      <c r="AG717" s="1748"/>
      <c r="AH717" s="1764"/>
      <c r="AI717" s="1749"/>
      <c r="AJ717" s="388"/>
      <c r="AK717" s="1750"/>
      <c r="AL717" s="1751"/>
      <c r="AM717" s="1752"/>
      <c r="AN717" s="1752"/>
      <c r="AO717" s="1752"/>
      <c r="AP717" s="1753"/>
      <c r="AQ717" s="1333"/>
      <c r="AR717" s="98"/>
      <c r="AS717" s="244"/>
    </row>
    <row r="718" spans="1:45" ht="15" customHeight="1" x14ac:dyDescent="0.25">
      <c r="A718" s="1489"/>
      <c r="B718" s="1709"/>
      <c r="C718" s="1716"/>
      <c r="D718" s="1856"/>
      <c r="E718" s="1716"/>
      <c r="F718" s="1751"/>
      <c r="G718" s="1859"/>
      <c r="H718" s="1865"/>
      <c r="I718" s="1678"/>
      <c r="J718" s="1678"/>
      <c r="K718" s="1678"/>
      <c r="L718" s="1678"/>
      <c r="M718" s="1678"/>
      <c r="N718" s="1678"/>
      <c r="O718" s="1678"/>
      <c r="P718" s="1678"/>
      <c r="Q718" s="1774"/>
      <c r="R718" s="1747"/>
      <c r="S718" s="98"/>
      <c r="T718" s="98"/>
      <c r="U718" s="98"/>
      <c r="V718" s="98"/>
      <c r="W718" s="334" t="str">
        <f t="shared" si="21"/>
        <v/>
      </c>
      <c r="X718" s="98"/>
      <c r="Y718" s="98"/>
      <c r="Z718" s="98"/>
      <c r="AA718" s="334" t="str">
        <f t="shared" si="22"/>
        <v/>
      </c>
      <c r="AB718" s="1678"/>
      <c r="AC718" s="1333"/>
      <c r="AD718" s="160"/>
      <c r="AE718" s="98"/>
      <c r="AF718" s="1862"/>
      <c r="AG718" s="1748"/>
      <c r="AH718" s="1764"/>
      <c r="AI718" s="1749"/>
      <c r="AJ718" s="388"/>
      <c r="AK718" s="1750"/>
      <c r="AL718" s="1751"/>
      <c r="AM718" s="1752"/>
      <c r="AN718" s="1752"/>
      <c r="AO718" s="1752"/>
      <c r="AP718" s="1753"/>
      <c r="AQ718" s="1333"/>
      <c r="AR718" s="98"/>
      <c r="AS718" s="244"/>
    </row>
    <row r="719" spans="1:45" ht="15" customHeight="1" x14ac:dyDescent="0.25">
      <c r="A719" s="1489"/>
      <c r="B719" s="1709"/>
      <c r="C719" s="1716"/>
      <c r="D719" s="1856"/>
      <c r="E719" s="1716"/>
      <c r="F719" s="1751"/>
      <c r="G719" s="1859"/>
      <c r="H719" s="1865"/>
      <c r="I719" s="1678"/>
      <c r="J719" s="1678"/>
      <c r="K719" s="1678"/>
      <c r="L719" s="1678"/>
      <c r="M719" s="1678"/>
      <c r="N719" s="1678"/>
      <c r="O719" s="1678"/>
      <c r="P719" s="1678"/>
      <c r="Q719" s="1774"/>
      <c r="R719" s="1747"/>
      <c r="S719" s="98"/>
      <c r="T719" s="98"/>
      <c r="U719" s="98"/>
      <c r="V719" s="98"/>
      <c r="W719" s="334" t="str">
        <f t="shared" si="21"/>
        <v/>
      </c>
      <c r="X719" s="98"/>
      <c r="Y719" s="98"/>
      <c r="Z719" s="98"/>
      <c r="AA719" s="334" t="str">
        <f t="shared" si="22"/>
        <v/>
      </c>
      <c r="AB719" s="1678"/>
      <c r="AC719" s="1333"/>
      <c r="AD719" s="160"/>
      <c r="AE719" s="98"/>
      <c r="AF719" s="1862"/>
      <c r="AG719" s="1748"/>
      <c r="AH719" s="1764"/>
      <c r="AI719" s="1749"/>
      <c r="AJ719" s="388"/>
      <c r="AK719" s="1750"/>
      <c r="AL719" s="1751"/>
      <c r="AM719" s="1752"/>
      <c r="AN719" s="1752"/>
      <c r="AO719" s="1752"/>
      <c r="AP719" s="1753"/>
      <c r="AQ719" s="1333"/>
      <c r="AR719" s="98"/>
      <c r="AS719" s="244"/>
    </row>
    <row r="720" spans="1:45" ht="15" customHeight="1" x14ac:dyDescent="0.25">
      <c r="A720" s="1489"/>
      <c r="B720" s="1709"/>
      <c r="C720" s="1716"/>
      <c r="D720" s="1856"/>
      <c r="E720" s="1716"/>
      <c r="F720" s="1751"/>
      <c r="G720" s="1859"/>
      <c r="H720" s="1865"/>
      <c r="I720" s="1678"/>
      <c r="J720" s="1678"/>
      <c r="K720" s="1678"/>
      <c r="L720" s="1678"/>
      <c r="M720" s="1678"/>
      <c r="N720" s="1678"/>
      <c r="O720" s="1678"/>
      <c r="P720" s="1678"/>
      <c r="Q720" s="1774"/>
      <c r="R720" s="1747"/>
      <c r="S720" s="98"/>
      <c r="T720" s="98"/>
      <c r="U720" s="98"/>
      <c r="V720" s="98"/>
      <c r="W720" s="334" t="str">
        <f t="shared" si="21"/>
        <v/>
      </c>
      <c r="X720" s="98"/>
      <c r="Y720" s="98"/>
      <c r="Z720" s="98"/>
      <c r="AA720" s="334" t="str">
        <f t="shared" si="22"/>
        <v/>
      </c>
      <c r="AB720" s="1678"/>
      <c r="AC720" s="1333"/>
      <c r="AD720" s="160"/>
      <c r="AE720" s="98"/>
      <c r="AF720" s="1862"/>
      <c r="AG720" s="1748"/>
      <c r="AH720" s="1764"/>
      <c r="AI720" s="1749"/>
      <c r="AJ720" s="388"/>
      <c r="AK720" s="1750"/>
      <c r="AL720" s="1751"/>
      <c r="AM720" s="1752"/>
      <c r="AN720" s="1752"/>
      <c r="AO720" s="1752"/>
      <c r="AP720" s="1753"/>
      <c r="AQ720" s="1333"/>
      <c r="AR720" s="98"/>
      <c r="AS720" s="244"/>
    </row>
    <row r="721" spans="1:45" ht="15" customHeight="1" x14ac:dyDescent="0.25">
      <c r="A721" s="1489"/>
      <c r="B721" s="1709"/>
      <c r="C721" s="1716"/>
      <c r="D721" s="1856"/>
      <c r="E721" s="1716"/>
      <c r="F721" s="1751"/>
      <c r="G721" s="1859"/>
      <c r="H721" s="1865"/>
      <c r="I721" s="1678"/>
      <c r="J721" s="1678"/>
      <c r="K721" s="1678"/>
      <c r="L721" s="1678"/>
      <c r="M721" s="1678"/>
      <c r="N721" s="1678"/>
      <c r="O721" s="1678"/>
      <c r="P721" s="1678"/>
      <c r="Q721" s="1774"/>
      <c r="R721" s="1747"/>
      <c r="S721" s="98"/>
      <c r="T721" s="98"/>
      <c r="U721" s="98"/>
      <c r="V721" s="98"/>
      <c r="W721" s="334" t="str">
        <f t="shared" si="21"/>
        <v/>
      </c>
      <c r="X721" s="98"/>
      <c r="Y721" s="98"/>
      <c r="Z721" s="98"/>
      <c r="AA721" s="334" t="str">
        <f t="shared" si="22"/>
        <v/>
      </c>
      <c r="AB721" s="1678"/>
      <c r="AC721" s="1333"/>
      <c r="AD721" s="160"/>
      <c r="AE721" s="98"/>
      <c r="AF721" s="1862"/>
      <c r="AG721" s="1748"/>
      <c r="AH721" s="1764"/>
      <c r="AI721" s="1749"/>
      <c r="AJ721" s="388"/>
      <c r="AK721" s="1750"/>
      <c r="AL721" s="1751"/>
      <c r="AM721" s="1752"/>
      <c r="AN721" s="1752"/>
      <c r="AO721" s="1752"/>
      <c r="AP721" s="1753"/>
      <c r="AQ721" s="1333"/>
      <c r="AR721" s="98"/>
      <c r="AS721" s="244"/>
    </row>
    <row r="722" spans="1:45" ht="15" customHeight="1" x14ac:dyDescent="0.25">
      <c r="A722" s="1489"/>
      <c r="B722" s="1709"/>
      <c r="C722" s="1716"/>
      <c r="D722" s="1856"/>
      <c r="E722" s="1716"/>
      <c r="F722" s="1751"/>
      <c r="G722" s="1859"/>
      <c r="H722" s="1865"/>
      <c r="I722" s="1678"/>
      <c r="J722" s="1678"/>
      <c r="K722" s="1678"/>
      <c r="L722" s="1678"/>
      <c r="M722" s="1678"/>
      <c r="N722" s="1678"/>
      <c r="O722" s="1678"/>
      <c r="P722" s="1678"/>
      <c r="Q722" s="1774"/>
      <c r="R722" s="1747"/>
      <c r="S722" s="98"/>
      <c r="T722" s="98"/>
      <c r="U722" s="98"/>
      <c r="V722" s="98"/>
      <c r="W722" s="334" t="str">
        <f t="shared" si="21"/>
        <v/>
      </c>
      <c r="X722" s="98"/>
      <c r="Y722" s="98"/>
      <c r="Z722" s="98"/>
      <c r="AA722" s="334" t="str">
        <f t="shared" si="22"/>
        <v/>
      </c>
      <c r="AB722" s="1678"/>
      <c r="AC722" s="1333"/>
      <c r="AD722" s="160"/>
      <c r="AE722" s="98"/>
      <c r="AF722" s="1862"/>
      <c r="AG722" s="1748"/>
      <c r="AH722" s="1764"/>
      <c r="AI722" s="1749"/>
      <c r="AJ722" s="388"/>
      <c r="AK722" s="1750"/>
      <c r="AL722" s="1751"/>
      <c r="AM722" s="1752"/>
      <c r="AN722" s="1752"/>
      <c r="AO722" s="1752"/>
      <c r="AP722" s="1753"/>
      <c r="AQ722" s="1333"/>
      <c r="AR722" s="98"/>
      <c r="AS722" s="244"/>
    </row>
    <row r="723" spans="1:45" ht="15" customHeight="1" x14ac:dyDescent="0.25">
      <c r="A723" s="1489"/>
      <c r="B723" s="1709"/>
      <c r="C723" s="1716"/>
      <c r="D723" s="1856"/>
      <c r="E723" s="1716"/>
      <c r="F723" s="1751"/>
      <c r="G723" s="1859"/>
      <c r="H723" s="1865"/>
      <c r="I723" s="1678"/>
      <c r="J723" s="1678"/>
      <c r="K723" s="1678"/>
      <c r="L723" s="1678"/>
      <c r="M723" s="1678"/>
      <c r="N723" s="1678"/>
      <c r="O723" s="1678"/>
      <c r="P723" s="1678"/>
      <c r="Q723" s="1774"/>
      <c r="R723" s="1747"/>
      <c r="S723" s="98"/>
      <c r="T723" s="98"/>
      <c r="U723" s="98"/>
      <c r="V723" s="98"/>
      <c r="W723" s="334" t="str">
        <f t="shared" si="21"/>
        <v/>
      </c>
      <c r="X723" s="98"/>
      <c r="Y723" s="98"/>
      <c r="Z723" s="98"/>
      <c r="AA723" s="334" t="str">
        <f t="shared" si="22"/>
        <v/>
      </c>
      <c r="AB723" s="1678"/>
      <c r="AC723" s="1333"/>
      <c r="AD723" s="160"/>
      <c r="AE723" s="98"/>
      <c r="AF723" s="1862"/>
      <c r="AG723" s="1748"/>
      <c r="AH723" s="1764"/>
      <c r="AI723" s="1749"/>
      <c r="AJ723" s="388"/>
      <c r="AK723" s="1750"/>
      <c r="AL723" s="1751"/>
      <c r="AM723" s="1752"/>
      <c r="AN723" s="1752"/>
      <c r="AO723" s="1752"/>
      <c r="AP723" s="1753"/>
      <c r="AQ723" s="1333"/>
      <c r="AR723" s="98"/>
      <c r="AS723" s="244"/>
    </row>
    <row r="724" spans="1:45" ht="15" customHeight="1" x14ac:dyDescent="0.25">
      <c r="A724" s="1489"/>
      <c r="B724" s="1709"/>
      <c r="C724" s="1716"/>
      <c r="D724" s="1856"/>
      <c r="E724" s="1716"/>
      <c r="F724" s="1751"/>
      <c r="G724" s="1859"/>
      <c r="H724" s="1865"/>
      <c r="I724" s="1678"/>
      <c r="J724" s="1678"/>
      <c r="K724" s="1678"/>
      <c r="L724" s="1678"/>
      <c r="M724" s="1678"/>
      <c r="N724" s="1678"/>
      <c r="O724" s="1678"/>
      <c r="P724" s="1678"/>
      <c r="Q724" s="1774"/>
      <c r="R724" s="1747"/>
      <c r="S724" s="98"/>
      <c r="T724" s="98"/>
      <c r="U724" s="98"/>
      <c r="V724" s="98"/>
      <c r="W724" s="334" t="str">
        <f t="shared" si="21"/>
        <v/>
      </c>
      <c r="X724" s="98"/>
      <c r="Y724" s="98"/>
      <c r="Z724" s="98"/>
      <c r="AA724" s="334" t="str">
        <f t="shared" si="22"/>
        <v/>
      </c>
      <c r="AB724" s="1678"/>
      <c r="AC724" s="1333"/>
      <c r="AD724" s="160"/>
      <c r="AE724" s="98"/>
      <c r="AF724" s="1862"/>
      <c r="AG724" s="1748"/>
      <c r="AH724" s="1764"/>
      <c r="AI724" s="1749"/>
      <c r="AJ724" s="388"/>
      <c r="AK724" s="1750"/>
      <c r="AL724" s="1751"/>
      <c r="AM724" s="1752"/>
      <c r="AN724" s="1752"/>
      <c r="AO724" s="1752"/>
      <c r="AP724" s="1753"/>
      <c r="AQ724" s="1333"/>
      <c r="AR724" s="98"/>
      <c r="AS724" s="244"/>
    </row>
    <row r="725" spans="1:45" ht="15" customHeight="1" x14ac:dyDescent="0.25">
      <c r="A725" s="1489"/>
      <c r="B725" s="1709"/>
      <c r="C725" s="1716"/>
      <c r="D725" s="1856"/>
      <c r="E725" s="1716"/>
      <c r="F725" s="1751"/>
      <c r="G725" s="1859"/>
      <c r="H725" s="1865"/>
      <c r="I725" s="1678"/>
      <c r="J725" s="1678"/>
      <c r="K725" s="1678"/>
      <c r="L725" s="1678"/>
      <c r="M725" s="1678"/>
      <c r="N725" s="1678"/>
      <c r="O725" s="1678"/>
      <c r="P725" s="1678"/>
      <c r="Q725" s="1774"/>
      <c r="R725" s="1747"/>
      <c r="S725" s="98"/>
      <c r="T725" s="98"/>
      <c r="U725" s="98"/>
      <c r="V725" s="98"/>
      <c r="W725" s="334" t="str">
        <f t="shared" si="21"/>
        <v/>
      </c>
      <c r="X725" s="98"/>
      <c r="Y725" s="98"/>
      <c r="Z725" s="98"/>
      <c r="AA725" s="334" t="str">
        <f t="shared" si="22"/>
        <v/>
      </c>
      <c r="AB725" s="1678"/>
      <c r="AC725" s="1333"/>
      <c r="AD725" s="160"/>
      <c r="AE725" s="98"/>
      <c r="AF725" s="1862"/>
      <c r="AG725" s="1748"/>
      <c r="AH725" s="1764"/>
      <c r="AI725" s="1749"/>
      <c r="AJ725" s="388"/>
      <c r="AK725" s="1750"/>
      <c r="AL725" s="1751"/>
      <c r="AM725" s="1752"/>
      <c r="AN725" s="1752"/>
      <c r="AO725" s="1752"/>
      <c r="AP725" s="1753"/>
      <c r="AQ725" s="1333"/>
      <c r="AR725" s="98"/>
      <c r="AS725" s="244"/>
    </row>
    <row r="726" spans="1:45" ht="15" customHeight="1" x14ac:dyDescent="0.25">
      <c r="A726" s="1489"/>
      <c r="B726" s="1709"/>
      <c r="C726" s="1716"/>
      <c r="D726" s="1856"/>
      <c r="E726" s="1716"/>
      <c r="F726" s="1751"/>
      <c r="G726" s="1859"/>
      <c r="H726" s="1865"/>
      <c r="I726" s="1678"/>
      <c r="J726" s="1678"/>
      <c r="K726" s="1678"/>
      <c r="L726" s="1678"/>
      <c r="M726" s="1678"/>
      <c r="N726" s="1678"/>
      <c r="O726" s="1678"/>
      <c r="P726" s="1678"/>
      <c r="Q726" s="1774"/>
      <c r="R726" s="1747"/>
      <c r="S726" s="98"/>
      <c r="T726" s="98"/>
      <c r="U726" s="98"/>
      <c r="V726" s="98"/>
      <c r="W726" s="334" t="str">
        <f t="shared" si="21"/>
        <v/>
      </c>
      <c r="X726" s="98"/>
      <c r="Y726" s="98"/>
      <c r="Z726" s="98"/>
      <c r="AA726" s="334" t="str">
        <f t="shared" si="22"/>
        <v/>
      </c>
      <c r="AB726" s="1678"/>
      <c r="AC726" s="1333"/>
      <c r="AD726" s="160"/>
      <c r="AE726" s="98"/>
      <c r="AF726" s="1862"/>
      <c r="AG726" s="1748"/>
      <c r="AH726" s="1764"/>
      <c r="AI726" s="1749"/>
      <c r="AJ726" s="388"/>
      <c r="AK726" s="1750"/>
      <c r="AL726" s="1751"/>
      <c r="AM726" s="1752"/>
      <c r="AN726" s="1752"/>
      <c r="AO726" s="1752"/>
      <c r="AP726" s="1753"/>
      <c r="AQ726" s="1333"/>
      <c r="AR726" s="98"/>
      <c r="AS726" s="244"/>
    </row>
    <row r="727" spans="1:45" ht="15" customHeight="1" x14ac:dyDescent="0.25">
      <c r="A727" s="1489"/>
      <c r="B727" s="1709"/>
      <c r="C727" s="1716"/>
      <c r="D727" s="1856"/>
      <c r="E727" s="1716"/>
      <c r="F727" s="1751"/>
      <c r="G727" s="1859"/>
      <c r="H727" s="1865"/>
      <c r="I727" s="1678"/>
      <c r="J727" s="1678"/>
      <c r="K727" s="1678"/>
      <c r="L727" s="1678"/>
      <c r="M727" s="1678"/>
      <c r="N727" s="1678"/>
      <c r="O727" s="1678"/>
      <c r="P727" s="1678"/>
      <c r="Q727" s="1774"/>
      <c r="R727" s="1747"/>
      <c r="S727" s="98"/>
      <c r="T727" s="98"/>
      <c r="U727" s="98"/>
      <c r="V727" s="98"/>
      <c r="W727" s="334" t="str">
        <f t="shared" si="21"/>
        <v/>
      </c>
      <c r="X727" s="98"/>
      <c r="Y727" s="98"/>
      <c r="Z727" s="98"/>
      <c r="AA727" s="334" t="str">
        <f t="shared" si="22"/>
        <v/>
      </c>
      <c r="AB727" s="1678"/>
      <c r="AC727" s="1333"/>
      <c r="AD727" s="160"/>
      <c r="AE727" s="98"/>
      <c r="AF727" s="1862"/>
      <c r="AG727" s="1748"/>
      <c r="AH727" s="1764"/>
      <c r="AI727" s="1749"/>
      <c r="AJ727" s="388"/>
      <c r="AK727" s="1750"/>
      <c r="AL727" s="1751"/>
      <c r="AM727" s="1752"/>
      <c r="AN727" s="1752"/>
      <c r="AO727" s="1752"/>
      <c r="AP727" s="1753"/>
      <c r="AQ727" s="1333"/>
      <c r="AR727" s="98"/>
      <c r="AS727" s="244"/>
    </row>
    <row r="728" spans="1:45" ht="15" customHeight="1" x14ac:dyDescent="0.25">
      <c r="A728" s="1489"/>
      <c r="B728" s="1709"/>
      <c r="C728" s="1716"/>
      <c r="D728" s="1856"/>
      <c r="E728" s="1716"/>
      <c r="F728" s="1751"/>
      <c r="G728" s="1859"/>
      <c r="H728" s="1865"/>
      <c r="I728" s="1678"/>
      <c r="J728" s="1678"/>
      <c r="K728" s="1678"/>
      <c r="L728" s="1678"/>
      <c r="M728" s="1678"/>
      <c r="N728" s="1678"/>
      <c r="O728" s="1678"/>
      <c r="P728" s="1678"/>
      <c r="Q728" s="1774"/>
      <c r="R728" s="1747"/>
      <c r="S728" s="98"/>
      <c r="T728" s="98"/>
      <c r="U728" s="98"/>
      <c r="V728" s="98"/>
      <c r="W728" s="334" t="str">
        <f t="shared" si="21"/>
        <v/>
      </c>
      <c r="X728" s="98"/>
      <c r="Y728" s="98"/>
      <c r="Z728" s="98"/>
      <c r="AA728" s="334" t="str">
        <f t="shared" si="22"/>
        <v/>
      </c>
      <c r="AB728" s="1678"/>
      <c r="AC728" s="1333"/>
      <c r="AD728" s="160"/>
      <c r="AE728" s="98"/>
      <c r="AF728" s="1862"/>
      <c r="AG728" s="1748"/>
      <c r="AH728" s="1764"/>
      <c r="AI728" s="1749"/>
      <c r="AJ728" s="388"/>
      <c r="AK728" s="1750"/>
      <c r="AL728" s="1751"/>
      <c r="AM728" s="1752"/>
      <c r="AN728" s="1752"/>
      <c r="AO728" s="1752"/>
      <c r="AP728" s="1753"/>
      <c r="AQ728" s="1333"/>
      <c r="AR728" s="98"/>
      <c r="AS728" s="244"/>
    </row>
    <row r="729" spans="1:45" ht="15" customHeight="1" x14ac:dyDescent="0.25">
      <c r="A729" s="1489"/>
      <c r="B729" s="1709"/>
      <c r="C729" s="1716"/>
      <c r="D729" s="1856"/>
      <c r="E729" s="1716"/>
      <c r="F729" s="1751"/>
      <c r="G729" s="1859"/>
      <c r="H729" s="1865"/>
      <c r="I729" s="1678"/>
      <c r="J729" s="1678"/>
      <c r="K729" s="1678"/>
      <c r="L729" s="1678"/>
      <c r="M729" s="1678"/>
      <c r="N729" s="1678"/>
      <c r="O729" s="1678"/>
      <c r="P729" s="1678"/>
      <c r="Q729" s="1774"/>
      <c r="R729" s="1747"/>
      <c r="S729" s="98"/>
      <c r="T729" s="98"/>
      <c r="U729" s="98"/>
      <c r="V729" s="98"/>
      <c r="W729" s="334" t="str">
        <f t="shared" si="21"/>
        <v/>
      </c>
      <c r="X729" s="98"/>
      <c r="Y729" s="98"/>
      <c r="Z729" s="98"/>
      <c r="AA729" s="334" t="str">
        <f t="shared" si="22"/>
        <v/>
      </c>
      <c r="AB729" s="1678"/>
      <c r="AC729" s="1333"/>
      <c r="AD729" s="160"/>
      <c r="AE729" s="98"/>
      <c r="AF729" s="1862"/>
      <c r="AG729" s="1748"/>
      <c r="AH729" s="1764"/>
      <c r="AI729" s="1749"/>
      <c r="AJ729" s="388"/>
      <c r="AK729" s="1750"/>
      <c r="AL729" s="1751"/>
      <c r="AM729" s="1752"/>
      <c r="AN729" s="1752"/>
      <c r="AO729" s="1752"/>
      <c r="AP729" s="1753"/>
      <c r="AQ729" s="1333"/>
      <c r="AR729" s="98"/>
      <c r="AS729" s="244"/>
    </row>
    <row r="730" spans="1:45" ht="15" customHeight="1" x14ac:dyDescent="0.25">
      <c r="A730" s="1489"/>
      <c r="B730" s="1709"/>
      <c r="C730" s="1716"/>
      <c r="D730" s="1856"/>
      <c r="E730" s="1716"/>
      <c r="F730" s="1751"/>
      <c r="G730" s="1859"/>
      <c r="H730" s="1865"/>
      <c r="I730" s="1678"/>
      <c r="J730" s="1678"/>
      <c r="K730" s="1678"/>
      <c r="L730" s="1678"/>
      <c r="M730" s="1678"/>
      <c r="N730" s="1678"/>
      <c r="O730" s="1678"/>
      <c r="P730" s="1678"/>
      <c r="Q730" s="1774"/>
      <c r="R730" s="1747"/>
      <c r="S730" s="98"/>
      <c r="T730" s="98"/>
      <c r="U730" s="98"/>
      <c r="V730" s="98"/>
      <c r="W730" s="334" t="str">
        <f t="shared" si="21"/>
        <v/>
      </c>
      <c r="X730" s="98"/>
      <c r="Y730" s="98"/>
      <c r="Z730" s="98"/>
      <c r="AA730" s="334" t="str">
        <f t="shared" si="22"/>
        <v/>
      </c>
      <c r="AB730" s="1678"/>
      <c r="AC730" s="1333"/>
      <c r="AD730" s="160"/>
      <c r="AE730" s="98"/>
      <c r="AF730" s="1862"/>
      <c r="AG730" s="1748"/>
      <c r="AH730" s="1764"/>
      <c r="AI730" s="1749"/>
      <c r="AJ730" s="388"/>
      <c r="AK730" s="1750"/>
      <c r="AL730" s="1751"/>
      <c r="AM730" s="1752"/>
      <c r="AN730" s="1752"/>
      <c r="AO730" s="1752"/>
      <c r="AP730" s="1753"/>
      <c r="AQ730" s="1333"/>
      <c r="AR730" s="98"/>
      <c r="AS730" s="244"/>
    </row>
    <row r="731" spans="1:45" ht="15" customHeight="1" x14ac:dyDescent="0.25">
      <c r="A731" s="1489"/>
      <c r="B731" s="1709"/>
      <c r="C731" s="1716"/>
      <c r="D731" s="1856"/>
      <c r="E731" s="1716"/>
      <c r="F731" s="1751"/>
      <c r="G731" s="1859"/>
      <c r="H731" s="1865"/>
      <c r="I731" s="1678"/>
      <c r="J731" s="1678"/>
      <c r="K731" s="1678"/>
      <c r="L731" s="1678"/>
      <c r="M731" s="1678"/>
      <c r="N731" s="1678"/>
      <c r="O731" s="1678"/>
      <c r="P731" s="1678"/>
      <c r="Q731" s="1774"/>
      <c r="R731" s="1747"/>
      <c r="S731" s="98"/>
      <c r="T731" s="98"/>
      <c r="U731" s="98"/>
      <c r="V731" s="98"/>
      <c r="W731" s="334" t="str">
        <f t="shared" si="21"/>
        <v/>
      </c>
      <c r="X731" s="98"/>
      <c r="Y731" s="98"/>
      <c r="Z731" s="98"/>
      <c r="AA731" s="334" t="str">
        <f t="shared" si="22"/>
        <v/>
      </c>
      <c r="AB731" s="1678"/>
      <c r="AC731" s="1333"/>
      <c r="AD731" s="160"/>
      <c r="AE731" s="98"/>
      <c r="AF731" s="1862"/>
      <c r="AG731" s="1748"/>
      <c r="AH731" s="1764"/>
      <c r="AI731" s="1749"/>
      <c r="AJ731" s="388"/>
      <c r="AK731" s="1750"/>
      <c r="AL731" s="1751"/>
      <c r="AM731" s="1752"/>
      <c r="AN731" s="1752"/>
      <c r="AO731" s="1752"/>
      <c r="AP731" s="1753"/>
      <c r="AQ731" s="1333"/>
      <c r="AR731" s="98"/>
      <c r="AS731" s="244"/>
    </row>
    <row r="732" spans="1:45" ht="15" customHeight="1" x14ac:dyDescent="0.25">
      <c r="A732" s="1489"/>
      <c r="B732" s="1709"/>
      <c r="C732" s="1716"/>
      <c r="D732" s="1856"/>
      <c r="E732" s="1716"/>
      <c r="F732" s="1751"/>
      <c r="G732" s="1859"/>
      <c r="H732" s="1865"/>
      <c r="I732" s="1678"/>
      <c r="J732" s="1678"/>
      <c r="K732" s="1678"/>
      <c r="L732" s="1678"/>
      <c r="M732" s="1678"/>
      <c r="N732" s="1678"/>
      <c r="O732" s="1678"/>
      <c r="P732" s="1678"/>
      <c r="Q732" s="1774"/>
      <c r="R732" s="1747"/>
      <c r="S732" s="98"/>
      <c r="T732" s="98"/>
      <c r="U732" s="98"/>
      <c r="V732" s="98"/>
      <c r="W732" s="334" t="str">
        <f t="shared" si="21"/>
        <v/>
      </c>
      <c r="X732" s="98"/>
      <c r="Y732" s="98"/>
      <c r="Z732" s="98"/>
      <c r="AA732" s="334" t="str">
        <f t="shared" si="22"/>
        <v/>
      </c>
      <c r="AB732" s="1678"/>
      <c r="AC732" s="1333"/>
      <c r="AD732" s="160"/>
      <c r="AE732" s="98"/>
      <c r="AF732" s="1862"/>
      <c r="AG732" s="1748"/>
      <c r="AH732" s="1764"/>
      <c r="AI732" s="1749"/>
      <c r="AJ732" s="388"/>
      <c r="AK732" s="1750"/>
      <c r="AL732" s="1751"/>
      <c r="AM732" s="1752"/>
      <c r="AN732" s="1752"/>
      <c r="AO732" s="1752"/>
      <c r="AP732" s="1753"/>
      <c r="AQ732" s="1333"/>
      <c r="AR732" s="98"/>
      <c r="AS732" s="244"/>
    </row>
    <row r="733" spans="1:45" ht="15" customHeight="1" x14ac:dyDescent="0.25">
      <c r="A733" s="1489"/>
      <c r="B733" s="1709"/>
      <c r="C733" s="1716"/>
      <c r="D733" s="1856"/>
      <c r="E733" s="1716"/>
      <c r="F733" s="1751"/>
      <c r="G733" s="1859"/>
      <c r="H733" s="1865"/>
      <c r="I733" s="1678"/>
      <c r="J733" s="1678"/>
      <c r="K733" s="1678"/>
      <c r="L733" s="1678"/>
      <c r="M733" s="1678"/>
      <c r="N733" s="1678"/>
      <c r="O733" s="1678"/>
      <c r="P733" s="1678"/>
      <c r="Q733" s="1774"/>
      <c r="R733" s="1747"/>
      <c r="S733" s="98"/>
      <c r="T733" s="98"/>
      <c r="U733" s="98"/>
      <c r="V733" s="98"/>
      <c r="W733" s="334" t="str">
        <f t="shared" si="21"/>
        <v/>
      </c>
      <c r="X733" s="98"/>
      <c r="Y733" s="98"/>
      <c r="Z733" s="98"/>
      <c r="AA733" s="334" t="str">
        <f t="shared" si="22"/>
        <v/>
      </c>
      <c r="AB733" s="1678"/>
      <c r="AC733" s="1333"/>
      <c r="AD733" s="160"/>
      <c r="AE733" s="98"/>
      <c r="AF733" s="1862"/>
      <c r="AG733" s="1748"/>
      <c r="AH733" s="1764"/>
      <c r="AI733" s="1749"/>
      <c r="AJ733" s="388"/>
      <c r="AK733" s="1750"/>
      <c r="AL733" s="1751"/>
      <c r="AM733" s="1752"/>
      <c r="AN733" s="1752"/>
      <c r="AO733" s="1752"/>
      <c r="AP733" s="1753"/>
      <c r="AQ733" s="1333"/>
      <c r="AR733" s="98"/>
      <c r="AS733" s="244"/>
    </row>
    <row r="734" spans="1:45" ht="15" customHeight="1" x14ac:dyDescent="0.25">
      <c r="A734" s="1489"/>
      <c r="B734" s="1709"/>
      <c r="C734" s="1716"/>
      <c r="D734" s="1856"/>
      <c r="E734" s="1716"/>
      <c r="F734" s="1751"/>
      <c r="G734" s="1859"/>
      <c r="H734" s="1865"/>
      <c r="I734" s="1678"/>
      <c r="J734" s="1678"/>
      <c r="K734" s="1678"/>
      <c r="L734" s="1678"/>
      <c r="M734" s="1678"/>
      <c r="N734" s="1678"/>
      <c r="O734" s="1678"/>
      <c r="P734" s="1678"/>
      <c r="Q734" s="1774"/>
      <c r="R734" s="1747"/>
      <c r="S734" s="98"/>
      <c r="T734" s="98"/>
      <c r="U734" s="98"/>
      <c r="V734" s="98"/>
      <c r="W734" s="334" t="str">
        <f t="shared" si="21"/>
        <v/>
      </c>
      <c r="X734" s="98"/>
      <c r="Y734" s="98"/>
      <c r="Z734" s="98"/>
      <c r="AA734" s="334" t="str">
        <f t="shared" si="22"/>
        <v/>
      </c>
      <c r="AB734" s="1678"/>
      <c r="AC734" s="1333"/>
      <c r="AD734" s="160"/>
      <c r="AE734" s="98"/>
      <c r="AF734" s="1862"/>
      <c r="AG734" s="1748"/>
      <c r="AH734" s="1764"/>
      <c r="AI734" s="1749"/>
      <c r="AJ734" s="388"/>
      <c r="AK734" s="1750"/>
      <c r="AL734" s="1751"/>
      <c r="AM734" s="1752"/>
      <c r="AN734" s="1752"/>
      <c r="AO734" s="1752"/>
      <c r="AP734" s="1753"/>
      <c r="AQ734" s="1333"/>
      <c r="AR734" s="98"/>
      <c r="AS734" s="244"/>
    </row>
    <row r="735" spans="1:45" ht="15" customHeight="1" x14ac:dyDescent="0.25">
      <c r="A735" s="1489"/>
      <c r="B735" s="1709"/>
      <c r="C735" s="1716"/>
      <c r="D735" s="1856"/>
      <c r="E735" s="1716"/>
      <c r="F735" s="1751"/>
      <c r="G735" s="1859"/>
      <c r="H735" s="1865"/>
      <c r="I735" s="1678"/>
      <c r="J735" s="1678"/>
      <c r="K735" s="1678"/>
      <c r="L735" s="1678"/>
      <c r="M735" s="1678"/>
      <c r="N735" s="1678"/>
      <c r="O735" s="1678"/>
      <c r="P735" s="1678"/>
      <c r="Q735" s="1774"/>
      <c r="R735" s="1747"/>
      <c r="S735" s="98"/>
      <c r="T735" s="98"/>
      <c r="U735" s="98"/>
      <c r="V735" s="98"/>
      <c r="W735" s="334" t="str">
        <f t="shared" si="21"/>
        <v/>
      </c>
      <c r="X735" s="98"/>
      <c r="Y735" s="98"/>
      <c r="Z735" s="98"/>
      <c r="AA735" s="334" t="str">
        <f t="shared" si="22"/>
        <v/>
      </c>
      <c r="AB735" s="1678"/>
      <c r="AC735" s="1333"/>
      <c r="AD735" s="160"/>
      <c r="AE735" s="98"/>
      <c r="AF735" s="1862"/>
      <c r="AG735" s="1748"/>
      <c r="AH735" s="1764"/>
      <c r="AI735" s="1749"/>
      <c r="AJ735" s="388"/>
      <c r="AK735" s="1750"/>
      <c r="AL735" s="1751"/>
      <c r="AM735" s="1752"/>
      <c r="AN735" s="1752"/>
      <c r="AO735" s="1752"/>
      <c r="AP735" s="1753"/>
      <c r="AQ735" s="1333"/>
      <c r="AR735" s="98"/>
      <c r="AS735" s="244"/>
    </row>
    <row r="736" spans="1:45" ht="15" customHeight="1" x14ac:dyDescent="0.25">
      <c r="A736" s="1489"/>
      <c r="B736" s="1709"/>
      <c r="C736" s="1716"/>
      <c r="D736" s="1856"/>
      <c r="E736" s="1716"/>
      <c r="F736" s="1751"/>
      <c r="G736" s="1859"/>
      <c r="H736" s="1865"/>
      <c r="I736" s="1678"/>
      <c r="J736" s="1678"/>
      <c r="K736" s="1678"/>
      <c r="L736" s="1678"/>
      <c r="M736" s="1678"/>
      <c r="N736" s="1678"/>
      <c r="O736" s="1678"/>
      <c r="P736" s="1678"/>
      <c r="Q736" s="1774"/>
      <c r="R736" s="1747"/>
      <c r="S736" s="98"/>
      <c r="T736" s="98"/>
      <c r="U736" s="98"/>
      <c r="V736" s="98"/>
      <c r="W736" s="334" t="str">
        <f t="shared" si="21"/>
        <v/>
      </c>
      <c r="X736" s="98"/>
      <c r="Y736" s="98"/>
      <c r="Z736" s="98"/>
      <c r="AA736" s="334" t="str">
        <f t="shared" si="22"/>
        <v/>
      </c>
      <c r="AB736" s="1678"/>
      <c r="AC736" s="1333"/>
      <c r="AD736" s="160"/>
      <c r="AE736" s="98"/>
      <c r="AF736" s="1862"/>
      <c r="AG736" s="1748"/>
      <c r="AH736" s="1764"/>
      <c r="AI736" s="1749"/>
      <c r="AJ736" s="388"/>
      <c r="AK736" s="1750"/>
      <c r="AL736" s="1751"/>
      <c r="AM736" s="1752"/>
      <c r="AN736" s="1752"/>
      <c r="AO736" s="1752"/>
      <c r="AP736" s="1753"/>
      <c r="AQ736" s="1333"/>
      <c r="AR736" s="98"/>
      <c r="AS736" s="244"/>
    </row>
    <row r="737" spans="1:45" ht="15" customHeight="1" x14ac:dyDescent="0.25">
      <c r="A737" s="1489"/>
      <c r="B737" s="1709"/>
      <c r="C737" s="1716"/>
      <c r="D737" s="1856"/>
      <c r="E737" s="1716"/>
      <c r="F737" s="1751"/>
      <c r="G737" s="1859"/>
      <c r="H737" s="1865"/>
      <c r="I737" s="1678"/>
      <c r="J737" s="1678"/>
      <c r="K737" s="1678"/>
      <c r="L737" s="1678"/>
      <c r="M737" s="1678"/>
      <c r="N737" s="1678"/>
      <c r="O737" s="1678"/>
      <c r="P737" s="1678"/>
      <c r="Q737" s="1774"/>
      <c r="R737" s="1747"/>
      <c r="S737" s="98"/>
      <c r="T737" s="98"/>
      <c r="U737" s="98"/>
      <c r="V737" s="98"/>
      <c r="W737" s="334" t="str">
        <f t="shared" si="21"/>
        <v/>
      </c>
      <c r="X737" s="98"/>
      <c r="Y737" s="98"/>
      <c r="Z737" s="98"/>
      <c r="AA737" s="334" t="str">
        <f t="shared" si="22"/>
        <v/>
      </c>
      <c r="AB737" s="1678"/>
      <c r="AC737" s="1333"/>
      <c r="AD737" s="160"/>
      <c r="AE737" s="98"/>
      <c r="AF737" s="1862"/>
      <c r="AG737" s="1748"/>
      <c r="AH737" s="1764"/>
      <c r="AI737" s="1749"/>
      <c r="AJ737" s="388"/>
      <c r="AK737" s="1750"/>
      <c r="AL737" s="1751"/>
      <c r="AM737" s="1752"/>
      <c r="AN737" s="1752"/>
      <c r="AO737" s="1752"/>
      <c r="AP737" s="1753"/>
      <c r="AQ737" s="1333"/>
      <c r="AR737" s="98"/>
      <c r="AS737" s="244"/>
    </row>
    <row r="738" spans="1:45" ht="15" customHeight="1" x14ac:dyDescent="0.25">
      <c r="A738" s="1489"/>
      <c r="B738" s="1709"/>
      <c r="C738" s="1716"/>
      <c r="D738" s="1856"/>
      <c r="E738" s="1716"/>
      <c r="F738" s="1751"/>
      <c r="G738" s="1859"/>
      <c r="H738" s="1865"/>
      <c r="I738" s="1678"/>
      <c r="J738" s="1678"/>
      <c r="K738" s="1678"/>
      <c r="L738" s="1678"/>
      <c r="M738" s="1678"/>
      <c r="N738" s="1678"/>
      <c r="O738" s="1678"/>
      <c r="P738" s="1678"/>
      <c r="Q738" s="1774"/>
      <c r="R738" s="1747"/>
      <c r="S738" s="98"/>
      <c r="T738" s="98"/>
      <c r="U738" s="98"/>
      <c r="V738" s="98"/>
      <c r="W738" s="334" t="str">
        <f t="shared" si="21"/>
        <v/>
      </c>
      <c r="X738" s="98"/>
      <c r="Y738" s="98"/>
      <c r="Z738" s="98"/>
      <c r="AA738" s="334" t="str">
        <f t="shared" si="22"/>
        <v/>
      </c>
      <c r="AB738" s="1678"/>
      <c r="AC738" s="1333"/>
      <c r="AD738" s="160"/>
      <c r="AE738" s="98"/>
      <c r="AF738" s="1862"/>
      <c r="AG738" s="1748"/>
      <c r="AH738" s="1764"/>
      <c r="AI738" s="1749"/>
      <c r="AJ738" s="388"/>
      <c r="AK738" s="1750"/>
      <c r="AL738" s="1751"/>
      <c r="AM738" s="1752"/>
      <c r="AN738" s="1752"/>
      <c r="AO738" s="1752"/>
      <c r="AP738" s="1753"/>
      <c r="AQ738" s="1333"/>
      <c r="AR738" s="98"/>
      <c r="AS738" s="244"/>
    </row>
    <row r="739" spans="1:45" ht="15" customHeight="1" x14ac:dyDescent="0.25">
      <c r="A739" s="1489"/>
      <c r="B739" s="1709"/>
      <c r="C739" s="1716"/>
      <c r="D739" s="1856"/>
      <c r="E739" s="1716"/>
      <c r="F739" s="1751"/>
      <c r="G739" s="1859"/>
      <c r="H739" s="1865"/>
      <c r="I739" s="1678"/>
      <c r="J739" s="1678"/>
      <c r="K739" s="1678"/>
      <c r="L739" s="1678"/>
      <c r="M739" s="1678"/>
      <c r="N739" s="1678"/>
      <c r="O739" s="1678"/>
      <c r="P739" s="1678"/>
      <c r="Q739" s="1774"/>
      <c r="R739" s="1747"/>
      <c r="S739" s="98"/>
      <c r="T739" s="98"/>
      <c r="U739" s="98"/>
      <c r="V739" s="98"/>
      <c r="W739" s="334" t="str">
        <f t="shared" si="21"/>
        <v/>
      </c>
      <c r="X739" s="98"/>
      <c r="Y739" s="98"/>
      <c r="Z739" s="98"/>
      <c r="AA739" s="334" t="str">
        <f t="shared" si="22"/>
        <v/>
      </c>
      <c r="AB739" s="1678"/>
      <c r="AC739" s="1333"/>
      <c r="AD739" s="160"/>
      <c r="AE739" s="98"/>
      <c r="AF739" s="1862"/>
      <c r="AG739" s="1748"/>
      <c r="AH739" s="1764"/>
      <c r="AI739" s="1749"/>
      <c r="AJ739" s="388"/>
      <c r="AK739" s="1750"/>
      <c r="AL739" s="1751"/>
      <c r="AM739" s="1752"/>
      <c r="AN739" s="1752"/>
      <c r="AO739" s="1752"/>
      <c r="AP739" s="1753"/>
      <c r="AQ739" s="1333"/>
      <c r="AR739" s="98"/>
      <c r="AS739" s="244"/>
    </row>
    <row r="740" spans="1:45" ht="15" customHeight="1" x14ac:dyDescent="0.25">
      <c r="A740" s="1489"/>
      <c r="B740" s="1709"/>
      <c r="C740" s="1716"/>
      <c r="D740" s="1856"/>
      <c r="E740" s="1716"/>
      <c r="F740" s="1751"/>
      <c r="G740" s="1859"/>
      <c r="H740" s="1865"/>
      <c r="I740" s="1678"/>
      <c r="J740" s="1678"/>
      <c r="K740" s="1678"/>
      <c r="L740" s="1678"/>
      <c r="M740" s="1678"/>
      <c r="N740" s="1678"/>
      <c r="O740" s="1678"/>
      <c r="P740" s="1678"/>
      <c r="Q740" s="1774"/>
      <c r="R740" s="1747"/>
      <c r="S740" s="98"/>
      <c r="T740" s="98"/>
      <c r="U740" s="98"/>
      <c r="V740" s="98"/>
      <c r="W740" s="334" t="str">
        <f t="shared" si="21"/>
        <v/>
      </c>
      <c r="X740" s="98"/>
      <c r="Y740" s="98"/>
      <c r="Z740" s="98"/>
      <c r="AA740" s="334" t="str">
        <f t="shared" si="22"/>
        <v/>
      </c>
      <c r="AB740" s="1678"/>
      <c r="AC740" s="1333"/>
      <c r="AD740" s="160"/>
      <c r="AE740" s="98"/>
      <c r="AF740" s="1862"/>
      <c r="AG740" s="1748"/>
      <c r="AH740" s="1764"/>
      <c r="AI740" s="1749"/>
      <c r="AJ740" s="388"/>
      <c r="AK740" s="1750"/>
      <c r="AL740" s="1751"/>
      <c r="AM740" s="1752"/>
      <c r="AN740" s="1752"/>
      <c r="AO740" s="1752"/>
      <c r="AP740" s="1753"/>
      <c r="AQ740" s="1333"/>
      <c r="AR740" s="98"/>
      <c r="AS740" s="244"/>
    </row>
    <row r="741" spans="1:45" ht="15" customHeight="1" x14ac:dyDescent="0.25">
      <c r="A741" s="1489"/>
      <c r="B741" s="1709"/>
      <c r="C741" s="1716"/>
      <c r="D741" s="1856"/>
      <c r="E741" s="1716"/>
      <c r="F741" s="1751"/>
      <c r="G741" s="1859"/>
      <c r="H741" s="1865"/>
      <c r="I741" s="1678"/>
      <c r="J741" s="1678"/>
      <c r="K741" s="1678"/>
      <c r="L741" s="1678"/>
      <c r="M741" s="1678"/>
      <c r="N741" s="1678"/>
      <c r="O741" s="1678"/>
      <c r="P741" s="1678"/>
      <c r="Q741" s="1774"/>
      <c r="R741" s="1747"/>
      <c r="S741" s="98"/>
      <c r="T741" s="98"/>
      <c r="U741" s="98"/>
      <c r="V741" s="98"/>
      <c r="W741" s="334" t="str">
        <f t="shared" si="21"/>
        <v/>
      </c>
      <c r="X741" s="98"/>
      <c r="Y741" s="98"/>
      <c r="Z741" s="98"/>
      <c r="AA741" s="334" t="str">
        <f t="shared" si="22"/>
        <v/>
      </c>
      <c r="AB741" s="1678"/>
      <c r="AC741" s="1333"/>
      <c r="AD741" s="160"/>
      <c r="AE741" s="98"/>
      <c r="AF741" s="1862"/>
      <c r="AG741" s="1748"/>
      <c r="AH741" s="1764"/>
      <c r="AI741" s="1749"/>
      <c r="AJ741" s="388"/>
      <c r="AK741" s="1750"/>
      <c r="AL741" s="1751"/>
      <c r="AM741" s="1752"/>
      <c r="AN741" s="1752"/>
      <c r="AO741" s="1752"/>
      <c r="AP741" s="1753"/>
      <c r="AQ741" s="1333"/>
      <c r="AR741" s="98"/>
      <c r="AS741" s="244"/>
    </row>
    <row r="742" spans="1:45" ht="15" customHeight="1" x14ac:dyDescent="0.25">
      <c r="A742" s="1489"/>
      <c r="B742" s="1709"/>
      <c r="C742" s="1716"/>
      <c r="D742" s="1856"/>
      <c r="E742" s="1716"/>
      <c r="F742" s="1751"/>
      <c r="G742" s="1859"/>
      <c r="H742" s="1865"/>
      <c r="I742" s="1678"/>
      <c r="J742" s="1678"/>
      <c r="K742" s="1678"/>
      <c r="L742" s="1678"/>
      <c r="M742" s="1678"/>
      <c r="N742" s="1678"/>
      <c r="O742" s="1678"/>
      <c r="P742" s="1678"/>
      <c r="Q742" s="1774"/>
      <c r="R742" s="1747"/>
      <c r="S742" s="98"/>
      <c r="T742" s="98"/>
      <c r="U742" s="98"/>
      <c r="V742" s="98"/>
      <c r="W742" s="334" t="str">
        <f t="shared" si="21"/>
        <v/>
      </c>
      <c r="X742" s="98"/>
      <c r="Y742" s="98"/>
      <c r="Z742" s="98"/>
      <c r="AA742" s="334" t="str">
        <f t="shared" si="22"/>
        <v/>
      </c>
      <c r="AB742" s="1678"/>
      <c r="AC742" s="1333"/>
      <c r="AD742" s="160"/>
      <c r="AE742" s="98"/>
      <c r="AF742" s="1862"/>
      <c r="AG742" s="1748"/>
      <c r="AH742" s="1764"/>
      <c r="AI742" s="1749"/>
      <c r="AJ742" s="388"/>
      <c r="AK742" s="1750"/>
      <c r="AL742" s="1751"/>
      <c r="AM742" s="1752"/>
      <c r="AN742" s="1752"/>
      <c r="AO742" s="1752"/>
      <c r="AP742" s="1753"/>
      <c r="AQ742" s="1333"/>
      <c r="AR742" s="98"/>
      <c r="AS742" s="244"/>
    </row>
    <row r="743" spans="1:45" ht="15" customHeight="1" x14ac:dyDescent="0.25">
      <c r="A743" s="1489"/>
      <c r="B743" s="1709"/>
      <c r="C743" s="1716"/>
      <c r="D743" s="1856"/>
      <c r="E743" s="1716"/>
      <c r="F743" s="1751"/>
      <c r="G743" s="1859"/>
      <c r="H743" s="1865"/>
      <c r="I743" s="1678"/>
      <c r="J743" s="1678"/>
      <c r="K743" s="1678"/>
      <c r="L743" s="1678"/>
      <c r="M743" s="1678"/>
      <c r="N743" s="1678"/>
      <c r="O743" s="1678"/>
      <c r="P743" s="1678"/>
      <c r="Q743" s="1774"/>
      <c r="R743" s="1747"/>
      <c r="S743" s="98"/>
      <c r="T743" s="98"/>
      <c r="U743" s="98"/>
      <c r="V743" s="98"/>
      <c r="W743" s="334" t="str">
        <f t="shared" si="21"/>
        <v/>
      </c>
      <c r="X743" s="98"/>
      <c r="Y743" s="98"/>
      <c r="Z743" s="98"/>
      <c r="AA743" s="334" t="str">
        <f t="shared" si="22"/>
        <v/>
      </c>
      <c r="AB743" s="1678"/>
      <c r="AC743" s="1333"/>
      <c r="AD743" s="160"/>
      <c r="AE743" s="98"/>
      <c r="AF743" s="1862"/>
      <c r="AG743" s="1748"/>
      <c r="AH743" s="1764"/>
      <c r="AI743" s="1749"/>
      <c r="AJ743" s="388"/>
      <c r="AK743" s="1750"/>
      <c r="AL743" s="1751"/>
      <c r="AM743" s="1752"/>
      <c r="AN743" s="1752"/>
      <c r="AO743" s="1752"/>
      <c r="AP743" s="1753"/>
      <c r="AQ743" s="1333"/>
      <c r="AR743" s="98"/>
      <c r="AS743" s="244"/>
    </row>
    <row r="744" spans="1:45" ht="15" customHeight="1" x14ac:dyDescent="0.25">
      <c r="A744" s="1489"/>
      <c r="B744" s="1709"/>
      <c r="C744" s="1716"/>
      <c r="D744" s="1856"/>
      <c r="E744" s="1716"/>
      <c r="F744" s="1751"/>
      <c r="G744" s="1859"/>
      <c r="H744" s="1865"/>
      <c r="I744" s="1678"/>
      <c r="J744" s="1678"/>
      <c r="K744" s="1678"/>
      <c r="L744" s="1678"/>
      <c r="M744" s="1678"/>
      <c r="N744" s="1678"/>
      <c r="O744" s="1678"/>
      <c r="P744" s="1678"/>
      <c r="Q744" s="1774"/>
      <c r="R744" s="1747"/>
      <c r="S744" s="98"/>
      <c r="T744" s="98"/>
      <c r="U744" s="98"/>
      <c r="V744" s="98"/>
      <c r="W744" s="334" t="str">
        <f t="shared" si="21"/>
        <v/>
      </c>
      <c r="X744" s="98"/>
      <c r="Y744" s="98"/>
      <c r="Z744" s="98"/>
      <c r="AA744" s="334" t="str">
        <f t="shared" si="22"/>
        <v/>
      </c>
      <c r="AB744" s="1678"/>
      <c r="AC744" s="1333"/>
      <c r="AD744" s="160"/>
      <c r="AE744" s="98"/>
      <c r="AF744" s="1862"/>
      <c r="AG744" s="1748"/>
      <c r="AH744" s="1764"/>
      <c r="AI744" s="1749"/>
      <c r="AJ744" s="388"/>
      <c r="AK744" s="1750"/>
      <c r="AL744" s="1751"/>
      <c r="AM744" s="1752"/>
      <c r="AN744" s="1752"/>
      <c r="AO744" s="1752"/>
      <c r="AP744" s="1753"/>
      <c r="AQ744" s="1333"/>
      <c r="AR744" s="98"/>
      <c r="AS744" s="244"/>
    </row>
    <row r="745" spans="1:45" ht="15" customHeight="1" x14ac:dyDescent="0.25">
      <c r="A745" s="1489"/>
      <c r="B745" s="1709"/>
      <c r="C745" s="1716"/>
      <c r="D745" s="1856"/>
      <c r="E745" s="1716"/>
      <c r="F745" s="1751"/>
      <c r="G745" s="1859"/>
      <c r="H745" s="1865"/>
      <c r="I745" s="1678"/>
      <c r="J745" s="1678"/>
      <c r="K745" s="1678"/>
      <c r="L745" s="1678"/>
      <c r="M745" s="1678"/>
      <c r="N745" s="1678"/>
      <c r="O745" s="1678"/>
      <c r="P745" s="1678"/>
      <c r="Q745" s="1774"/>
      <c r="R745" s="1747"/>
      <c r="S745" s="98"/>
      <c r="T745" s="98"/>
      <c r="U745" s="98"/>
      <c r="V745" s="98"/>
      <c r="W745" s="334" t="str">
        <f t="shared" si="21"/>
        <v/>
      </c>
      <c r="X745" s="98"/>
      <c r="Y745" s="98"/>
      <c r="Z745" s="98"/>
      <c r="AA745" s="334" t="str">
        <f t="shared" si="22"/>
        <v/>
      </c>
      <c r="AB745" s="1678"/>
      <c r="AC745" s="1333"/>
      <c r="AD745" s="160"/>
      <c r="AE745" s="98"/>
      <c r="AF745" s="1862"/>
      <c r="AG745" s="1748"/>
      <c r="AH745" s="1764"/>
      <c r="AI745" s="1749"/>
      <c r="AJ745" s="388"/>
      <c r="AK745" s="1750"/>
      <c r="AL745" s="1751"/>
      <c r="AM745" s="1752"/>
      <c r="AN745" s="1752"/>
      <c r="AO745" s="1752"/>
      <c r="AP745" s="1753"/>
      <c r="AQ745" s="1333"/>
      <c r="AR745" s="98"/>
      <c r="AS745" s="244"/>
    </row>
    <row r="746" spans="1:45" ht="15" customHeight="1" x14ac:dyDescent="0.25">
      <c r="A746" s="1489"/>
      <c r="B746" s="1709"/>
      <c r="C746" s="1716"/>
      <c r="D746" s="1856"/>
      <c r="E746" s="1716"/>
      <c r="F746" s="1751"/>
      <c r="G746" s="1859"/>
      <c r="H746" s="1865"/>
      <c r="I746" s="1678"/>
      <c r="J746" s="1678"/>
      <c r="K746" s="1678"/>
      <c r="L746" s="1678"/>
      <c r="M746" s="1678"/>
      <c r="N746" s="1678"/>
      <c r="O746" s="1678"/>
      <c r="P746" s="1678"/>
      <c r="Q746" s="1774"/>
      <c r="R746" s="1747"/>
      <c r="S746" s="98"/>
      <c r="T746" s="98"/>
      <c r="U746" s="98"/>
      <c r="V746" s="98"/>
      <c r="W746" s="334" t="str">
        <f t="shared" si="21"/>
        <v/>
      </c>
      <c r="X746" s="98"/>
      <c r="Y746" s="98"/>
      <c r="Z746" s="98"/>
      <c r="AA746" s="334" t="str">
        <f t="shared" si="22"/>
        <v/>
      </c>
      <c r="AB746" s="1678"/>
      <c r="AC746" s="1333"/>
      <c r="AD746" s="160"/>
      <c r="AE746" s="98"/>
      <c r="AF746" s="1862"/>
      <c r="AG746" s="1748"/>
      <c r="AH746" s="1764"/>
      <c r="AI746" s="1749"/>
      <c r="AJ746" s="388"/>
      <c r="AK746" s="1750"/>
      <c r="AL746" s="1751"/>
      <c r="AM746" s="1752"/>
      <c r="AN746" s="1752"/>
      <c r="AO746" s="1752"/>
      <c r="AP746" s="1753"/>
      <c r="AQ746" s="1333"/>
      <c r="AR746" s="98"/>
      <c r="AS746" s="244"/>
    </row>
    <row r="747" spans="1:45" ht="15" customHeight="1" x14ac:dyDescent="0.25">
      <c r="A747" s="1489"/>
      <c r="B747" s="1709"/>
      <c r="C747" s="1716"/>
      <c r="D747" s="1856"/>
      <c r="E747" s="1716"/>
      <c r="F747" s="1751"/>
      <c r="G747" s="1859"/>
      <c r="H747" s="1865"/>
      <c r="I747" s="1678"/>
      <c r="J747" s="1678"/>
      <c r="K747" s="1678"/>
      <c r="L747" s="1678"/>
      <c r="M747" s="1678"/>
      <c r="N747" s="1678"/>
      <c r="O747" s="1678"/>
      <c r="P747" s="1678"/>
      <c r="Q747" s="1774"/>
      <c r="R747" s="1747"/>
      <c r="S747" s="98"/>
      <c r="T747" s="98"/>
      <c r="U747" s="98"/>
      <c r="V747" s="98"/>
      <c r="W747" s="334" t="str">
        <f t="shared" si="21"/>
        <v/>
      </c>
      <c r="X747" s="98"/>
      <c r="Y747" s="98"/>
      <c r="Z747" s="98"/>
      <c r="AA747" s="334" t="str">
        <f t="shared" si="22"/>
        <v/>
      </c>
      <c r="AB747" s="1678"/>
      <c r="AC747" s="1333"/>
      <c r="AD747" s="160"/>
      <c r="AE747" s="98"/>
      <c r="AF747" s="1862"/>
      <c r="AG747" s="1748"/>
      <c r="AH747" s="1764"/>
      <c r="AI747" s="1749"/>
      <c r="AJ747" s="388"/>
      <c r="AK747" s="1750"/>
      <c r="AL747" s="1751"/>
      <c r="AM747" s="1752"/>
      <c r="AN747" s="1752"/>
      <c r="AO747" s="1752"/>
      <c r="AP747" s="1753"/>
      <c r="AQ747" s="1333"/>
      <c r="AR747" s="98"/>
      <c r="AS747" s="244"/>
    </row>
    <row r="748" spans="1:45" ht="15" customHeight="1" x14ac:dyDescent="0.25">
      <c r="A748" s="1489"/>
      <c r="B748" s="1709"/>
      <c r="C748" s="1716"/>
      <c r="D748" s="1856"/>
      <c r="E748" s="1716"/>
      <c r="F748" s="1751"/>
      <c r="G748" s="1859"/>
      <c r="H748" s="1865"/>
      <c r="I748" s="1678"/>
      <c r="J748" s="1678"/>
      <c r="K748" s="1678"/>
      <c r="L748" s="1678"/>
      <c r="M748" s="1678"/>
      <c r="N748" s="1678"/>
      <c r="O748" s="1678"/>
      <c r="P748" s="1678"/>
      <c r="Q748" s="1774"/>
      <c r="R748" s="1747"/>
      <c r="S748" s="98"/>
      <c r="T748" s="98"/>
      <c r="U748" s="98"/>
      <c r="V748" s="98"/>
      <c r="W748" s="334" t="str">
        <f t="shared" si="21"/>
        <v/>
      </c>
      <c r="X748" s="98"/>
      <c r="Y748" s="98"/>
      <c r="Z748" s="98"/>
      <c r="AA748" s="334" t="str">
        <f t="shared" si="22"/>
        <v/>
      </c>
      <c r="AB748" s="1678"/>
      <c r="AC748" s="1333"/>
      <c r="AD748" s="160"/>
      <c r="AE748" s="98"/>
      <c r="AF748" s="1862"/>
      <c r="AG748" s="1748"/>
      <c r="AH748" s="1764"/>
      <c r="AI748" s="1749"/>
      <c r="AJ748" s="388"/>
      <c r="AK748" s="1750"/>
      <c r="AL748" s="1751"/>
      <c r="AM748" s="1752"/>
      <c r="AN748" s="1752"/>
      <c r="AO748" s="1752"/>
      <c r="AP748" s="1753"/>
      <c r="AQ748" s="1333"/>
      <c r="AR748" s="98"/>
      <c r="AS748" s="244"/>
    </row>
    <row r="749" spans="1:45" ht="15" customHeight="1" x14ac:dyDescent="0.25">
      <c r="A749" s="1489"/>
      <c r="B749" s="1709"/>
      <c r="C749" s="1716"/>
      <c r="D749" s="1856"/>
      <c r="E749" s="1716"/>
      <c r="F749" s="1751"/>
      <c r="G749" s="1859"/>
      <c r="H749" s="1865"/>
      <c r="I749" s="1678"/>
      <c r="J749" s="1678"/>
      <c r="K749" s="1678"/>
      <c r="L749" s="1678"/>
      <c r="M749" s="1678"/>
      <c r="N749" s="1678"/>
      <c r="O749" s="1678"/>
      <c r="P749" s="1678"/>
      <c r="Q749" s="1774"/>
      <c r="R749" s="1747"/>
      <c r="S749" s="98"/>
      <c r="T749" s="98"/>
      <c r="U749" s="98"/>
      <c r="V749" s="98"/>
      <c r="W749" s="334" t="str">
        <f t="shared" si="21"/>
        <v/>
      </c>
      <c r="X749" s="98"/>
      <c r="Y749" s="98"/>
      <c r="Z749" s="98"/>
      <c r="AA749" s="334" t="str">
        <f t="shared" si="22"/>
        <v/>
      </c>
      <c r="AB749" s="1678"/>
      <c r="AC749" s="1333"/>
      <c r="AD749" s="160"/>
      <c r="AE749" s="98"/>
      <c r="AF749" s="1862"/>
      <c r="AG749" s="1748"/>
      <c r="AH749" s="1764"/>
      <c r="AI749" s="1749"/>
      <c r="AJ749" s="388"/>
      <c r="AK749" s="1750"/>
      <c r="AL749" s="1751"/>
      <c r="AM749" s="1752"/>
      <c r="AN749" s="1752"/>
      <c r="AO749" s="1752"/>
      <c r="AP749" s="1753"/>
      <c r="AQ749" s="1333"/>
      <c r="AR749" s="98"/>
      <c r="AS749" s="244"/>
    </row>
    <row r="750" spans="1:45" ht="15" customHeight="1" x14ac:dyDescent="0.25">
      <c r="A750" s="1489"/>
      <c r="B750" s="1709"/>
      <c r="C750" s="1716"/>
      <c r="D750" s="1856"/>
      <c r="E750" s="1716"/>
      <c r="F750" s="1751"/>
      <c r="G750" s="1859"/>
      <c r="H750" s="1865"/>
      <c r="I750" s="1678"/>
      <c r="J750" s="1678"/>
      <c r="K750" s="1678"/>
      <c r="L750" s="1678"/>
      <c r="M750" s="1678"/>
      <c r="N750" s="1678"/>
      <c r="O750" s="1678"/>
      <c r="P750" s="1678"/>
      <c r="Q750" s="1774"/>
      <c r="R750" s="1747"/>
      <c r="S750" s="98"/>
      <c r="T750" s="98"/>
      <c r="U750" s="98"/>
      <c r="V750" s="98"/>
      <c r="W750" s="334" t="str">
        <f t="shared" si="21"/>
        <v/>
      </c>
      <c r="X750" s="98"/>
      <c r="Y750" s="98"/>
      <c r="Z750" s="98"/>
      <c r="AA750" s="334" t="str">
        <f t="shared" si="22"/>
        <v/>
      </c>
      <c r="AB750" s="1678"/>
      <c r="AC750" s="1333"/>
      <c r="AD750" s="160"/>
      <c r="AE750" s="98"/>
      <c r="AF750" s="1862"/>
      <c r="AG750" s="1748"/>
      <c r="AH750" s="1764"/>
      <c r="AI750" s="1749"/>
      <c r="AJ750" s="388"/>
      <c r="AK750" s="1750"/>
      <c r="AL750" s="1751"/>
      <c r="AM750" s="1752"/>
      <c r="AN750" s="1752"/>
      <c r="AO750" s="1752"/>
      <c r="AP750" s="1753"/>
      <c r="AQ750" s="1333"/>
      <c r="AR750" s="98"/>
      <c r="AS750" s="244"/>
    </row>
    <row r="751" spans="1:45" ht="15" customHeight="1" x14ac:dyDescent="0.25">
      <c r="A751" s="1489"/>
      <c r="B751" s="1709"/>
      <c r="C751" s="1716"/>
      <c r="D751" s="1856"/>
      <c r="E751" s="1716"/>
      <c r="F751" s="1751"/>
      <c r="G751" s="1859"/>
      <c r="H751" s="1865"/>
      <c r="I751" s="1678"/>
      <c r="J751" s="1678"/>
      <c r="K751" s="1678"/>
      <c r="L751" s="1678"/>
      <c r="M751" s="1678"/>
      <c r="N751" s="1678"/>
      <c r="O751" s="1678"/>
      <c r="P751" s="1678"/>
      <c r="Q751" s="1774"/>
      <c r="R751" s="1747"/>
      <c r="S751" s="98"/>
      <c r="T751" s="98"/>
      <c r="U751" s="98"/>
      <c r="V751" s="98"/>
      <c r="W751" s="334" t="str">
        <f t="shared" si="21"/>
        <v/>
      </c>
      <c r="X751" s="98"/>
      <c r="Y751" s="98"/>
      <c r="Z751" s="98"/>
      <c r="AA751" s="334" t="str">
        <f t="shared" si="22"/>
        <v/>
      </c>
      <c r="AB751" s="1678"/>
      <c r="AC751" s="1333"/>
      <c r="AD751" s="160"/>
      <c r="AE751" s="98"/>
      <c r="AF751" s="1862"/>
      <c r="AG751" s="1748"/>
      <c r="AH751" s="1764"/>
      <c r="AI751" s="1749"/>
      <c r="AJ751" s="388"/>
      <c r="AK751" s="1750"/>
      <c r="AL751" s="1751"/>
      <c r="AM751" s="1752"/>
      <c r="AN751" s="1752"/>
      <c r="AO751" s="1752"/>
      <c r="AP751" s="1753"/>
      <c r="AQ751" s="1333"/>
      <c r="AR751" s="98"/>
      <c r="AS751" s="244"/>
    </row>
    <row r="752" spans="1:45" ht="15" customHeight="1" x14ac:dyDescent="0.25">
      <c r="A752" s="1489"/>
      <c r="B752" s="1709"/>
      <c r="C752" s="1716"/>
      <c r="D752" s="1856"/>
      <c r="E752" s="1716"/>
      <c r="F752" s="1751"/>
      <c r="G752" s="1859"/>
      <c r="H752" s="1865"/>
      <c r="I752" s="1678"/>
      <c r="J752" s="1678"/>
      <c r="K752" s="1678"/>
      <c r="L752" s="1678"/>
      <c r="M752" s="1678"/>
      <c r="N752" s="1678"/>
      <c r="O752" s="1678"/>
      <c r="P752" s="1678"/>
      <c r="Q752" s="1774"/>
      <c r="R752" s="1747"/>
      <c r="S752" s="98"/>
      <c r="T752" s="98"/>
      <c r="U752" s="98"/>
      <c r="V752" s="98"/>
      <c r="W752" s="334" t="str">
        <f t="shared" si="21"/>
        <v/>
      </c>
      <c r="X752" s="98"/>
      <c r="Y752" s="98"/>
      <c r="Z752" s="98"/>
      <c r="AA752" s="334" t="str">
        <f t="shared" si="22"/>
        <v/>
      </c>
      <c r="AB752" s="1678"/>
      <c r="AC752" s="1333"/>
      <c r="AD752" s="160"/>
      <c r="AE752" s="98"/>
      <c r="AF752" s="1862"/>
      <c r="AG752" s="1748"/>
      <c r="AH752" s="1764"/>
      <c r="AI752" s="1749"/>
      <c r="AJ752" s="388"/>
      <c r="AK752" s="1750"/>
      <c r="AL752" s="1751"/>
      <c r="AM752" s="1752"/>
      <c r="AN752" s="1752"/>
      <c r="AO752" s="1752"/>
      <c r="AP752" s="1753"/>
      <c r="AQ752" s="1333"/>
      <c r="AR752" s="98"/>
      <c r="AS752" s="244"/>
    </row>
    <row r="753" spans="1:45" ht="15" customHeight="1" x14ac:dyDescent="0.25">
      <c r="A753" s="1489"/>
      <c r="B753" s="1709"/>
      <c r="C753" s="1716"/>
      <c r="D753" s="1856"/>
      <c r="E753" s="1716"/>
      <c r="F753" s="1751"/>
      <c r="G753" s="1859"/>
      <c r="H753" s="1865"/>
      <c r="I753" s="1678"/>
      <c r="J753" s="1678"/>
      <c r="K753" s="1678"/>
      <c r="L753" s="1678"/>
      <c r="M753" s="1678"/>
      <c r="N753" s="1678"/>
      <c r="O753" s="1678"/>
      <c r="P753" s="1678"/>
      <c r="Q753" s="1774"/>
      <c r="R753" s="1747"/>
      <c r="S753" s="98"/>
      <c r="T753" s="98"/>
      <c r="U753" s="98"/>
      <c r="V753" s="98"/>
      <c r="W753" s="334" t="str">
        <f t="shared" si="21"/>
        <v/>
      </c>
      <c r="X753" s="98"/>
      <c r="Y753" s="98"/>
      <c r="Z753" s="98"/>
      <c r="AA753" s="334" t="str">
        <f t="shared" si="22"/>
        <v/>
      </c>
      <c r="AB753" s="1678"/>
      <c r="AC753" s="1333"/>
      <c r="AD753" s="160"/>
      <c r="AE753" s="98"/>
      <c r="AF753" s="1862"/>
      <c r="AG753" s="1748"/>
      <c r="AH753" s="1764"/>
      <c r="AI753" s="1749"/>
      <c r="AJ753" s="388"/>
      <c r="AK753" s="1750"/>
      <c r="AL753" s="1751"/>
      <c r="AM753" s="1752"/>
      <c r="AN753" s="1752"/>
      <c r="AO753" s="1752"/>
      <c r="AP753" s="1753"/>
      <c r="AQ753" s="1333"/>
      <c r="AR753" s="98"/>
      <c r="AS753" s="244"/>
    </row>
    <row r="754" spans="1:45" ht="15" customHeight="1" x14ac:dyDescent="0.25">
      <c r="A754" s="1489"/>
      <c r="B754" s="1709"/>
      <c r="C754" s="1716"/>
      <c r="D754" s="1856"/>
      <c r="E754" s="1716"/>
      <c r="F754" s="1751"/>
      <c r="G754" s="1859"/>
      <c r="H754" s="1865"/>
      <c r="I754" s="1678"/>
      <c r="J754" s="1678"/>
      <c r="K754" s="1678"/>
      <c r="L754" s="1678"/>
      <c r="M754" s="1678"/>
      <c r="N754" s="1678"/>
      <c r="O754" s="1678"/>
      <c r="P754" s="1678"/>
      <c r="Q754" s="1774"/>
      <c r="R754" s="1747"/>
      <c r="S754" s="98"/>
      <c r="T754" s="98"/>
      <c r="U754" s="98"/>
      <c r="V754" s="98"/>
      <c r="W754" s="334" t="str">
        <f t="shared" si="21"/>
        <v/>
      </c>
      <c r="X754" s="98"/>
      <c r="Y754" s="98"/>
      <c r="Z754" s="98"/>
      <c r="AA754" s="334" t="str">
        <f t="shared" si="22"/>
        <v/>
      </c>
      <c r="AB754" s="1678"/>
      <c r="AC754" s="1333"/>
      <c r="AD754" s="160"/>
      <c r="AE754" s="98"/>
      <c r="AF754" s="1862"/>
      <c r="AG754" s="1748"/>
      <c r="AH754" s="1764"/>
      <c r="AI754" s="1749"/>
      <c r="AJ754" s="388"/>
      <c r="AK754" s="1750"/>
      <c r="AL754" s="1751"/>
      <c r="AM754" s="1752"/>
      <c r="AN754" s="1752"/>
      <c r="AO754" s="1752"/>
      <c r="AP754" s="1753"/>
      <c r="AQ754" s="1333"/>
      <c r="AR754" s="98"/>
      <c r="AS754" s="244"/>
    </row>
    <row r="755" spans="1:45" ht="15" customHeight="1" x14ac:dyDescent="0.25">
      <c r="A755" s="1489"/>
      <c r="B755" s="1709"/>
      <c r="C755" s="1716"/>
      <c r="D755" s="1856"/>
      <c r="E755" s="1716"/>
      <c r="F755" s="1751"/>
      <c r="G755" s="1859"/>
      <c r="H755" s="1865"/>
      <c r="I755" s="1678"/>
      <c r="J755" s="1678"/>
      <c r="K755" s="1678"/>
      <c r="L755" s="1678"/>
      <c r="M755" s="1678"/>
      <c r="N755" s="1678"/>
      <c r="O755" s="1678"/>
      <c r="P755" s="1678"/>
      <c r="Q755" s="1774"/>
      <c r="R755" s="1747"/>
      <c r="S755" s="98"/>
      <c r="T755" s="98"/>
      <c r="U755" s="98"/>
      <c r="V755" s="98"/>
      <c r="W755" s="334" t="str">
        <f t="shared" si="21"/>
        <v/>
      </c>
      <c r="X755" s="98"/>
      <c r="Y755" s="98"/>
      <c r="Z755" s="98"/>
      <c r="AA755" s="334" t="str">
        <f t="shared" si="22"/>
        <v/>
      </c>
      <c r="AB755" s="1678"/>
      <c r="AC755" s="1333"/>
      <c r="AD755" s="160"/>
      <c r="AE755" s="98"/>
      <c r="AF755" s="1862"/>
      <c r="AG755" s="1748"/>
      <c r="AH755" s="1764"/>
      <c r="AI755" s="1749"/>
      <c r="AJ755" s="388"/>
      <c r="AK755" s="1750"/>
      <c r="AL755" s="1751"/>
      <c r="AM755" s="1752"/>
      <c r="AN755" s="1752"/>
      <c r="AO755" s="1752"/>
      <c r="AP755" s="1753"/>
      <c r="AQ755" s="1333"/>
      <c r="AR755" s="98"/>
      <c r="AS755" s="244"/>
    </row>
    <row r="756" spans="1:45" ht="15" customHeight="1" x14ac:dyDescent="0.25">
      <c r="A756" s="1489"/>
      <c r="B756" s="1709"/>
      <c r="C756" s="1716"/>
      <c r="D756" s="1856"/>
      <c r="E756" s="1716"/>
      <c r="F756" s="1751"/>
      <c r="G756" s="1859"/>
      <c r="H756" s="1865"/>
      <c r="I756" s="1678"/>
      <c r="J756" s="1678"/>
      <c r="K756" s="1678"/>
      <c r="L756" s="1678"/>
      <c r="M756" s="1678"/>
      <c r="N756" s="1678"/>
      <c r="O756" s="1678"/>
      <c r="P756" s="1678"/>
      <c r="Q756" s="1774"/>
      <c r="R756" s="1747"/>
      <c r="S756" s="98"/>
      <c r="T756" s="98"/>
      <c r="U756" s="98"/>
      <c r="V756" s="98"/>
      <c r="W756" s="334" t="str">
        <f t="shared" si="21"/>
        <v/>
      </c>
      <c r="X756" s="98"/>
      <c r="Y756" s="98"/>
      <c r="Z756" s="98"/>
      <c r="AA756" s="334" t="str">
        <f t="shared" si="22"/>
        <v/>
      </c>
      <c r="AB756" s="1678"/>
      <c r="AC756" s="1333"/>
      <c r="AD756" s="160"/>
      <c r="AE756" s="98"/>
      <c r="AF756" s="1862"/>
      <c r="AG756" s="1748"/>
      <c r="AH756" s="1764"/>
      <c r="AI756" s="1749"/>
      <c r="AJ756" s="388"/>
      <c r="AK756" s="1750"/>
      <c r="AL756" s="1751"/>
      <c r="AM756" s="1752"/>
      <c r="AN756" s="1752"/>
      <c r="AO756" s="1752"/>
      <c r="AP756" s="1753"/>
      <c r="AQ756" s="1333"/>
      <c r="AR756" s="98"/>
      <c r="AS756" s="244"/>
    </row>
    <row r="757" spans="1:45" ht="15" customHeight="1" x14ac:dyDescent="0.25">
      <c r="A757" s="1489"/>
      <c r="B757" s="1709"/>
      <c r="C757" s="1716"/>
      <c r="D757" s="1856"/>
      <c r="E757" s="1716"/>
      <c r="F757" s="1751"/>
      <c r="G757" s="1859"/>
      <c r="H757" s="1865"/>
      <c r="I757" s="1678"/>
      <c r="J757" s="1678"/>
      <c r="K757" s="1678"/>
      <c r="L757" s="1678"/>
      <c r="M757" s="1678"/>
      <c r="N757" s="1678"/>
      <c r="O757" s="1678"/>
      <c r="P757" s="1678"/>
      <c r="Q757" s="1774"/>
      <c r="R757" s="1747"/>
      <c r="S757" s="98"/>
      <c r="T757" s="98"/>
      <c r="U757" s="98"/>
      <c r="V757" s="98"/>
      <c r="W757" s="334" t="str">
        <f t="shared" si="21"/>
        <v/>
      </c>
      <c r="X757" s="98"/>
      <c r="Y757" s="98"/>
      <c r="Z757" s="98"/>
      <c r="AA757" s="334" t="str">
        <f t="shared" si="22"/>
        <v/>
      </c>
      <c r="AB757" s="1678"/>
      <c r="AC757" s="1333"/>
      <c r="AD757" s="160"/>
      <c r="AE757" s="98"/>
      <c r="AF757" s="1862"/>
      <c r="AG757" s="1748"/>
      <c r="AH757" s="1764"/>
      <c r="AI757" s="1749"/>
      <c r="AJ757" s="388"/>
      <c r="AK757" s="1750"/>
      <c r="AL757" s="1751"/>
      <c r="AM757" s="1752"/>
      <c r="AN757" s="1752"/>
      <c r="AO757" s="1752"/>
      <c r="AP757" s="1753"/>
      <c r="AQ757" s="1333"/>
      <c r="AR757" s="98"/>
      <c r="AS757" s="244"/>
    </row>
    <row r="758" spans="1:45" ht="15" customHeight="1" x14ac:dyDescent="0.25">
      <c r="A758" s="1489"/>
      <c r="B758" s="1709"/>
      <c r="C758" s="1716"/>
      <c r="D758" s="1856"/>
      <c r="E758" s="1716"/>
      <c r="F758" s="1751"/>
      <c r="G758" s="1859"/>
      <c r="H758" s="1865"/>
      <c r="I758" s="1678"/>
      <c r="J758" s="1678"/>
      <c r="K758" s="1678"/>
      <c r="L758" s="1678"/>
      <c r="M758" s="1678"/>
      <c r="N758" s="1678"/>
      <c r="O758" s="1678"/>
      <c r="P758" s="1678"/>
      <c r="Q758" s="1774"/>
      <c r="R758" s="1747"/>
      <c r="S758" s="98"/>
      <c r="T758" s="98"/>
      <c r="U758" s="98"/>
      <c r="V758" s="98"/>
      <c r="W758" s="334" t="str">
        <f t="shared" si="21"/>
        <v/>
      </c>
      <c r="X758" s="98"/>
      <c r="Y758" s="98"/>
      <c r="Z758" s="98"/>
      <c r="AA758" s="334" t="str">
        <f t="shared" si="22"/>
        <v/>
      </c>
      <c r="AB758" s="1678"/>
      <c r="AC758" s="1333"/>
      <c r="AD758" s="160"/>
      <c r="AE758" s="98"/>
      <c r="AF758" s="1862"/>
      <c r="AG758" s="1748"/>
      <c r="AH758" s="1764"/>
      <c r="AI758" s="1749"/>
      <c r="AJ758" s="388"/>
      <c r="AK758" s="1750"/>
      <c r="AL758" s="1751"/>
      <c r="AM758" s="1752"/>
      <c r="AN758" s="1752"/>
      <c r="AO758" s="1752"/>
      <c r="AP758" s="1753"/>
      <c r="AQ758" s="1333"/>
      <c r="AR758" s="98"/>
      <c r="AS758" s="244"/>
    </row>
    <row r="759" spans="1:45" ht="15" customHeight="1" x14ac:dyDescent="0.25">
      <c r="A759" s="1489"/>
      <c r="B759" s="1709"/>
      <c r="C759" s="1716"/>
      <c r="D759" s="1856"/>
      <c r="E759" s="1716"/>
      <c r="F759" s="1751"/>
      <c r="G759" s="1859"/>
      <c r="H759" s="1865"/>
      <c r="I759" s="1678"/>
      <c r="J759" s="1678"/>
      <c r="K759" s="1678"/>
      <c r="L759" s="1678"/>
      <c r="M759" s="1678"/>
      <c r="N759" s="1678"/>
      <c r="O759" s="1678"/>
      <c r="P759" s="1678"/>
      <c r="Q759" s="1774"/>
      <c r="R759" s="1747"/>
      <c r="S759" s="98"/>
      <c r="T759" s="98"/>
      <c r="U759" s="98"/>
      <c r="V759" s="98"/>
      <c r="W759" s="334" t="str">
        <f t="shared" si="21"/>
        <v/>
      </c>
      <c r="X759" s="98"/>
      <c r="Y759" s="98"/>
      <c r="Z759" s="98"/>
      <c r="AA759" s="334" t="str">
        <f t="shared" si="22"/>
        <v/>
      </c>
      <c r="AB759" s="1678"/>
      <c r="AC759" s="1333"/>
      <c r="AD759" s="160"/>
      <c r="AE759" s="98"/>
      <c r="AF759" s="1862"/>
      <c r="AG759" s="1748"/>
      <c r="AH759" s="1764"/>
      <c r="AI759" s="1749"/>
      <c r="AJ759" s="388"/>
      <c r="AK759" s="1750"/>
      <c r="AL759" s="1751"/>
      <c r="AM759" s="1752"/>
      <c r="AN759" s="1752"/>
      <c r="AO759" s="1752"/>
      <c r="AP759" s="1753"/>
      <c r="AQ759" s="1333"/>
      <c r="AR759" s="98"/>
      <c r="AS759" s="244"/>
    </row>
    <row r="760" spans="1:45" ht="15" customHeight="1" x14ac:dyDescent="0.25">
      <c r="A760" s="1489"/>
      <c r="B760" s="1709"/>
      <c r="C760" s="1716"/>
      <c r="D760" s="1856"/>
      <c r="E760" s="1716"/>
      <c r="F760" s="1751"/>
      <c r="G760" s="1859"/>
      <c r="H760" s="1865"/>
      <c r="I760" s="1678"/>
      <c r="J760" s="1678"/>
      <c r="K760" s="1678"/>
      <c r="L760" s="1678"/>
      <c r="M760" s="1678"/>
      <c r="N760" s="1678"/>
      <c r="O760" s="1678"/>
      <c r="P760" s="1678"/>
      <c r="Q760" s="1774"/>
      <c r="R760" s="1747"/>
      <c r="S760" s="98"/>
      <c r="T760" s="98"/>
      <c r="U760" s="98"/>
      <c r="V760" s="98"/>
      <c r="W760" s="334" t="str">
        <f t="shared" si="21"/>
        <v/>
      </c>
      <c r="X760" s="98"/>
      <c r="Y760" s="98"/>
      <c r="Z760" s="98"/>
      <c r="AA760" s="334" t="str">
        <f t="shared" si="22"/>
        <v/>
      </c>
      <c r="AB760" s="1678"/>
      <c r="AC760" s="1333"/>
      <c r="AD760" s="160"/>
      <c r="AE760" s="98"/>
      <c r="AF760" s="1862"/>
      <c r="AG760" s="1748"/>
      <c r="AH760" s="1764"/>
      <c r="AI760" s="1749"/>
      <c r="AJ760" s="388"/>
      <c r="AK760" s="1750"/>
      <c r="AL760" s="1751"/>
      <c r="AM760" s="1752"/>
      <c r="AN760" s="1752"/>
      <c r="AO760" s="1752"/>
      <c r="AP760" s="1753"/>
      <c r="AQ760" s="1333"/>
      <c r="AR760" s="98"/>
      <c r="AS760" s="244"/>
    </row>
    <row r="761" spans="1:45" ht="15" customHeight="1" x14ac:dyDescent="0.25">
      <c r="A761" s="1489"/>
      <c r="B761" s="1709"/>
      <c r="C761" s="1716"/>
      <c r="D761" s="1856"/>
      <c r="E761" s="1716"/>
      <c r="F761" s="1751"/>
      <c r="G761" s="1859"/>
      <c r="H761" s="1865"/>
      <c r="I761" s="1678"/>
      <c r="J761" s="1678"/>
      <c r="K761" s="1678"/>
      <c r="L761" s="1678"/>
      <c r="M761" s="1678"/>
      <c r="N761" s="1678"/>
      <c r="O761" s="1678"/>
      <c r="P761" s="1678"/>
      <c r="Q761" s="1774"/>
      <c r="R761" s="1747"/>
      <c r="S761" s="98"/>
      <c r="T761" s="98"/>
      <c r="U761" s="98"/>
      <c r="V761" s="98"/>
      <c r="W761" s="334" t="str">
        <f t="shared" si="21"/>
        <v/>
      </c>
      <c r="X761" s="98"/>
      <c r="Y761" s="98"/>
      <c r="Z761" s="98"/>
      <c r="AA761" s="334" t="str">
        <f t="shared" si="22"/>
        <v/>
      </c>
      <c r="AB761" s="1678"/>
      <c r="AC761" s="1333"/>
      <c r="AD761" s="160"/>
      <c r="AE761" s="98"/>
      <c r="AF761" s="1862"/>
      <c r="AG761" s="1748"/>
      <c r="AH761" s="1764"/>
      <c r="AI761" s="1749"/>
      <c r="AJ761" s="388"/>
      <c r="AK761" s="1750"/>
      <c r="AL761" s="1751"/>
      <c r="AM761" s="1752"/>
      <c r="AN761" s="1752"/>
      <c r="AO761" s="1752"/>
      <c r="AP761" s="1753"/>
      <c r="AQ761" s="1333"/>
      <c r="AR761" s="98"/>
      <c r="AS761" s="244"/>
    </row>
    <row r="762" spans="1:45" ht="15" customHeight="1" x14ac:dyDescent="0.25">
      <c r="A762" s="1489"/>
      <c r="B762" s="1709"/>
      <c r="C762" s="1716"/>
      <c r="D762" s="1856"/>
      <c r="E762" s="1716"/>
      <c r="F762" s="1751"/>
      <c r="G762" s="1859"/>
      <c r="H762" s="1865"/>
      <c r="I762" s="1678"/>
      <c r="J762" s="1678"/>
      <c r="K762" s="1678"/>
      <c r="L762" s="1678"/>
      <c r="M762" s="1678"/>
      <c r="N762" s="1678"/>
      <c r="O762" s="1678"/>
      <c r="P762" s="1678"/>
      <c r="Q762" s="1774"/>
      <c r="R762" s="1747"/>
      <c r="S762" s="98"/>
      <c r="T762" s="98"/>
      <c r="U762" s="98"/>
      <c r="V762" s="98"/>
      <c r="W762" s="334" t="str">
        <f t="shared" si="21"/>
        <v/>
      </c>
      <c r="X762" s="98"/>
      <c r="Y762" s="98"/>
      <c r="Z762" s="98"/>
      <c r="AA762" s="334" t="str">
        <f t="shared" si="22"/>
        <v/>
      </c>
      <c r="AB762" s="1678"/>
      <c r="AC762" s="1333"/>
      <c r="AD762" s="160"/>
      <c r="AE762" s="98"/>
      <c r="AF762" s="1862"/>
      <c r="AG762" s="1748"/>
      <c r="AH762" s="1764"/>
      <c r="AI762" s="1749"/>
      <c r="AJ762" s="388"/>
      <c r="AK762" s="1750"/>
      <c r="AL762" s="1751"/>
      <c r="AM762" s="1752"/>
      <c r="AN762" s="1752"/>
      <c r="AO762" s="1752"/>
      <c r="AP762" s="1753"/>
      <c r="AQ762" s="1333"/>
      <c r="AR762" s="98"/>
      <c r="AS762" s="244"/>
    </row>
    <row r="763" spans="1:45" ht="15" customHeight="1" x14ac:dyDescent="0.25">
      <c r="A763" s="1489"/>
      <c r="B763" s="1709"/>
      <c r="C763" s="1716"/>
      <c r="D763" s="1856"/>
      <c r="E763" s="1716"/>
      <c r="F763" s="1751"/>
      <c r="G763" s="1859"/>
      <c r="H763" s="1865"/>
      <c r="I763" s="1678"/>
      <c r="J763" s="1678"/>
      <c r="K763" s="1678"/>
      <c r="L763" s="1678"/>
      <c r="M763" s="1678"/>
      <c r="N763" s="1678"/>
      <c r="O763" s="1678"/>
      <c r="P763" s="1678"/>
      <c r="Q763" s="1774"/>
      <c r="R763" s="1747"/>
      <c r="S763" s="98"/>
      <c r="T763" s="98"/>
      <c r="U763" s="98"/>
      <c r="V763" s="98"/>
      <c r="W763" s="334" t="str">
        <f t="shared" si="21"/>
        <v/>
      </c>
      <c r="X763" s="98"/>
      <c r="Y763" s="98"/>
      <c r="Z763" s="98"/>
      <c r="AA763" s="334" t="str">
        <f t="shared" si="22"/>
        <v/>
      </c>
      <c r="AB763" s="1678"/>
      <c r="AC763" s="1333"/>
      <c r="AD763" s="160"/>
      <c r="AE763" s="98"/>
      <c r="AF763" s="1862"/>
      <c r="AG763" s="1748"/>
      <c r="AH763" s="1764"/>
      <c r="AI763" s="1749"/>
      <c r="AJ763" s="388"/>
      <c r="AK763" s="1750"/>
      <c r="AL763" s="1751"/>
      <c r="AM763" s="1752"/>
      <c r="AN763" s="1752"/>
      <c r="AO763" s="1752"/>
      <c r="AP763" s="1753"/>
      <c r="AQ763" s="1333"/>
      <c r="AR763" s="98"/>
      <c r="AS763" s="244"/>
    </row>
    <row r="764" spans="1:45" ht="15" customHeight="1" x14ac:dyDescent="0.25">
      <c r="A764" s="1489"/>
      <c r="B764" s="1709"/>
      <c r="C764" s="1716"/>
      <c r="D764" s="1856"/>
      <c r="E764" s="1716"/>
      <c r="F764" s="1751"/>
      <c r="G764" s="1859"/>
      <c r="H764" s="1865"/>
      <c r="I764" s="1678"/>
      <c r="J764" s="1678"/>
      <c r="K764" s="1678"/>
      <c r="L764" s="1678"/>
      <c r="M764" s="1678"/>
      <c r="N764" s="1678"/>
      <c r="O764" s="1678"/>
      <c r="P764" s="1678"/>
      <c r="Q764" s="1774"/>
      <c r="R764" s="1747"/>
      <c r="S764" s="98"/>
      <c r="T764" s="98"/>
      <c r="U764" s="98"/>
      <c r="V764" s="98"/>
      <c r="W764" s="334" t="str">
        <f t="shared" si="21"/>
        <v/>
      </c>
      <c r="X764" s="98"/>
      <c r="Y764" s="98"/>
      <c r="Z764" s="98"/>
      <c r="AA764" s="334" t="str">
        <f t="shared" si="22"/>
        <v/>
      </c>
      <c r="AB764" s="1678"/>
      <c r="AC764" s="1333"/>
      <c r="AD764" s="160"/>
      <c r="AE764" s="98"/>
      <c r="AF764" s="1862"/>
      <c r="AG764" s="1748"/>
      <c r="AH764" s="1764"/>
      <c r="AI764" s="1749"/>
      <c r="AJ764" s="388"/>
      <c r="AK764" s="1750"/>
      <c r="AL764" s="1751"/>
      <c r="AM764" s="1752"/>
      <c r="AN764" s="1752"/>
      <c r="AO764" s="1752"/>
      <c r="AP764" s="1753"/>
      <c r="AQ764" s="1333"/>
      <c r="AR764" s="98"/>
      <c r="AS764" s="244"/>
    </row>
    <row r="765" spans="1:45" ht="15" customHeight="1" x14ac:dyDescent="0.25">
      <c r="A765" s="1489"/>
      <c r="B765" s="1709"/>
      <c r="C765" s="1716"/>
      <c r="D765" s="1856"/>
      <c r="E765" s="1716"/>
      <c r="F765" s="1751"/>
      <c r="G765" s="1859"/>
      <c r="H765" s="1865"/>
      <c r="I765" s="1678"/>
      <c r="J765" s="1678"/>
      <c r="K765" s="1678"/>
      <c r="L765" s="1678"/>
      <c r="M765" s="1678"/>
      <c r="N765" s="1678"/>
      <c r="O765" s="1678"/>
      <c r="P765" s="1678"/>
      <c r="Q765" s="1774"/>
      <c r="R765" s="1747"/>
      <c r="S765" s="98"/>
      <c r="T765" s="98"/>
      <c r="U765" s="98"/>
      <c r="V765" s="98"/>
      <c r="W765" s="334" t="str">
        <f t="shared" si="21"/>
        <v/>
      </c>
      <c r="X765" s="98"/>
      <c r="Y765" s="98"/>
      <c r="Z765" s="98"/>
      <c r="AA765" s="334" t="str">
        <f t="shared" si="22"/>
        <v/>
      </c>
      <c r="AB765" s="1678"/>
      <c r="AC765" s="1333"/>
      <c r="AD765" s="160"/>
      <c r="AE765" s="98"/>
      <c r="AF765" s="1862"/>
      <c r="AG765" s="1748"/>
      <c r="AH765" s="1764"/>
      <c r="AI765" s="1749"/>
      <c r="AJ765" s="388"/>
      <c r="AK765" s="1750"/>
      <c r="AL765" s="1751"/>
      <c r="AM765" s="1752"/>
      <c r="AN765" s="1752"/>
      <c r="AO765" s="1752"/>
      <c r="AP765" s="1753"/>
      <c r="AQ765" s="1333"/>
      <c r="AR765" s="98"/>
      <c r="AS765" s="244"/>
    </row>
    <row r="766" spans="1:45" ht="15" customHeight="1" x14ac:dyDescent="0.25">
      <c r="A766" s="1489"/>
      <c r="B766" s="1709"/>
      <c r="C766" s="1716"/>
      <c r="D766" s="1856"/>
      <c r="E766" s="1716"/>
      <c r="F766" s="1751"/>
      <c r="G766" s="1859"/>
      <c r="H766" s="1865"/>
      <c r="I766" s="1678"/>
      <c r="J766" s="1678"/>
      <c r="K766" s="1678"/>
      <c r="L766" s="1678"/>
      <c r="M766" s="1678"/>
      <c r="N766" s="1678"/>
      <c r="O766" s="1678"/>
      <c r="P766" s="1678"/>
      <c r="Q766" s="1774"/>
      <c r="R766" s="1747"/>
      <c r="S766" s="98"/>
      <c r="T766" s="98"/>
      <c r="U766" s="98"/>
      <c r="V766" s="98"/>
      <c r="W766" s="334" t="str">
        <f t="shared" si="21"/>
        <v/>
      </c>
      <c r="X766" s="98"/>
      <c r="Y766" s="98"/>
      <c r="Z766" s="98"/>
      <c r="AA766" s="334" t="str">
        <f t="shared" si="22"/>
        <v/>
      </c>
      <c r="AB766" s="1678"/>
      <c r="AC766" s="1333"/>
      <c r="AD766" s="160"/>
      <c r="AE766" s="98"/>
      <c r="AF766" s="1862"/>
      <c r="AG766" s="1748"/>
      <c r="AH766" s="1764"/>
      <c r="AI766" s="1749"/>
      <c r="AJ766" s="388"/>
      <c r="AK766" s="1750"/>
      <c r="AL766" s="1751"/>
      <c r="AM766" s="1752"/>
      <c r="AN766" s="1752"/>
      <c r="AO766" s="1752"/>
      <c r="AP766" s="1753"/>
      <c r="AQ766" s="1333"/>
      <c r="AR766" s="98"/>
      <c r="AS766" s="244"/>
    </row>
    <row r="767" spans="1:45" ht="15" customHeight="1" x14ac:dyDescent="0.25">
      <c r="A767" s="1489"/>
      <c r="B767" s="1709"/>
      <c r="C767" s="1716"/>
      <c r="D767" s="1856"/>
      <c r="E767" s="1716"/>
      <c r="F767" s="1751"/>
      <c r="G767" s="1859"/>
      <c r="H767" s="1865"/>
      <c r="I767" s="1678"/>
      <c r="J767" s="1678"/>
      <c r="K767" s="1678"/>
      <c r="L767" s="1678"/>
      <c r="M767" s="1678"/>
      <c r="N767" s="1678"/>
      <c r="O767" s="1678"/>
      <c r="P767" s="1678"/>
      <c r="Q767" s="1774"/>
      <c r="R767" s="1747"/>
      <c r="S767" s="98"/>
      <c r="T767" s="98"/>
      <c r="U767" s="98"/>
      <c r="V767" s="98"/>
      <c r="W767" s="334" t="str">
        <f t="shared" si="21"/>
        <v/>
      </c>
      <c r="X767" s="98"/>
      <c r="Y767" s="98"/>
      <c r="Z767" s="98"/>
      <c r="AA767" s="334" t="str">
        <f t="shared" si="22"/>
        <v/>
      </c>
      <c r="AB767" s="1678"/>
      <c r="AC767" s="1333"/>
      <c r="AD767" s="160"/>
      <c r="AE767" s="98"/>
      <c r="AF767" s="1862"/>
      <c r="AG767" s="1748"/>
      <c r="AH767" s="1764"/>
      <c r="AI767" s="1749"/>
      <c r="AJ767" s="388"/>
      <c r="AK767" s="1750"/>
      <c r="AL767" s="1751"/>
      <c r="AM767" s="1752"/>
      <c r="AN767" s="1752"/>
      <c r="AO767" s="1752"/>
      <c r="AP767" s="1753"/>
      <c r="AQ767" s="1333"/>
      <c r="AR767" s="98"/>
      <c r="AS767" s="244"/>
    </row>
    <row r="768" spans="1:45" ht="15" customHeight="1" x14ac:dyDescent="0.25">
      <c r="A768" s="1489"/>
      <c r="B768" s="1709"/>
      <c r="C768" s="1716"/>
      <c r="D768" s="1856"/>
      <c r="E768" s="1716"/>
      <c r="F768" s="1751"/>
      <c r="G768" s="1859"/>
      <c r="H768" s="1865"/>
      <c r="I768" s="1678"/>
      <c r="J768" s="1678"/>
      <c r="K768" s="1678"/>
      <c r="L768" s="1678"/>
      <c r="M768" s="1678"/>
      <c r="N768" s="1678"/>
      <c r="O768" s="1678"/>
      <c r="P768" s="1678"/>
      <c r="Q768" s="1774"/>
      <c r="R768" s="1747"/>
      <c r="S768" s="98"/>
      <c r="T768" s="98"/>
      <c r="U768" s="98"/>
      <c r="V768" s="98"/>
      <c r="W768" s="334" t="str">
        <f t="shared" si="21"/>
        <v/>
      </c>
      <c r="X768" s="98"/>
      <c r="Y768" s="98"/>
      <c r="Z768" s="98"/>
      <c r="AA768" s="334" t="str">
        <f t="shared" si="22"/>
        <v/>
      </c>
      <c r="AB768" s="1678"/>
      <c r="AC768" s="1333"/>
      <c r="AD768" s="160"/>
      <c r="AE768" s="98"/>
      <c r="AF768" s="1862"/>
      <c r="AG768" s="1748"/>
      <c r="AH768" s="1764"/>
      <c r="AI768" s="1749"/>
      <c r="AJ768" s="388"/>
      <c r="AK768" s="1750"/>
      <c r="AL768" s="1751"/>
      <c r="AM768" s="1752"/>
      <c r="AN768" s="1752"/>
      <c r="AO768" s="1752"/>
      <c r="AP768" s="1753"/>
      <c r="AQ768" s="1333"/>
      <c r="AR768" s="98"/>
      <c r="AS768" s="244"/>
    </row>
    <row r="769" spans="1:45" ht="15" customHeight="1" x14ac:dyDescent="0.25">
      <c r="A769" s="1489"/>
      <c r="B769" s="1709"/>
      <c r="C769" s="1716"/>
      <c r="D769" s="1856"/>
      <c r="E769" s="1716"/>
      <c r="F769" s="1751"/>
      <c r="G769" s="1859"/>
      <c r="H769" s="1865"/>
      <c r="I769" s="1678"/>
      <c r="J769" s="1678"/>
      <c r="K769" s="1678"/>
      <c r="L769" s="1678"/>
      <c r="M769" s="1678"/>
      <c r="N769" s="1678"/>
      <c r="O769" s="1678"/>
      <c r="P769" s="1678"/>
      <c r="Q769" s="1774"/>
      <c r="R769" s="1747"/>
      <c r="S769" s="98"/>
      <c r="T769" s="98"/>
      <c r="U769" s="98"/>
      <c r="V769" s="98"/>
      <c r="W769" s="334" t="str">
        <f t="shared" si="21"/>
        <v/>
      </c>
      <c r="X769" s="98"/>
      <c r="Y769" s="98"/>
      <c r="Z769" s="98"/>
      <c r="AA769" s="334" t="str">
        <f t="shared" si="22"/>
        <v/>
      </c>
      <c r="AB769" s="1678"/>
      <c r="AC769" s="1333"/>
      <c r="AD769" s="160"/>
      <c r="AE769" s="98"/>
      <c r="AF769" s="1862"/>
      <c r="AG769" s="1748"/>
      <c r="AH769" s="1764"/>
      <c r="AI769" s="1749"/>
      <c r="AJ769" s="388"/>
      <c r="AK769" s="1750"/>
      <c r="AL769" s="1751"/>
      <c r="AM769" s="1752"/>
      <c r="AN769" s="1752"/>
      <c r="AO769" s="1752"/>
      <c r="AP769" s="1753"/>
      <c r="AQ769" s="1333"/>
      <c r="AR769" s="98"/>
      <c r="AS769" s="244"/>
    </row>
    <row r="770" spans="1:45" ht="15" customHeight="1" x14ac:dyDescent="0.25">
      <c r="A770" s="1489"/>
      <c r="B770" s="1709"/>
      <c r="C770" s="1716"/>
      <c r="D770" s="1856"/>
      <c r="E770" s="1716"/>
      <c r="F770" s="1751"/>
      <c r="G770" s="1859"/>
      <c r="H770" s="1865"/>
      <c r="I770" s="1678"/>
      <c r="J770" s="1678"/>
      <c r="K770" s="1678"/>
      <c r="L770" s="1678"/>
      <c r="M770" s="1678"/>
      <c r="N770" s="1678"/>
      <c r="O770" s="1678"/>
      <c r="P770" s="1678"/>
      <c r="Q770" s="1774"/>
      <c r="R770" s="1747"/>
      <c r="S770" s="98"/>
      <c r="T770" s="98"/>
      <c r="U770" s="98"/>
      <c r="V770" s="98"/>
      <c r="W770" s="334" t="str">
        <f t="shared" si="21"/>
        <v/>
      </c>
      <c r="X770" s="98"/>
      <c r="Y770" s="98"/>
      <c r="Z770" s="98"/>
      <c r="AA770" s="334" t="str">
        <f t="shared" si="22"/>
        <v/>
      </c>
      <c r="AB770" s="1678"/>
      <c r="AC770" s="1333"/>
      <c r="AD770" s="160"/>
      <c r="AE770" s="98"/>
      <c r="AF770" s="1862"/>
      <c r="AG770" s="1748"/>
      <c r="AH770" s="1764"/>
      <c r="AI770" s="1749"/>
      <c r="AJ770" s="388"/>
      <c r="AK770" s="1750"/>
      <c r="AL770" s="1751"/>
      <c r="AM770" s="1752"/>
      <c r="AN770" s="1752"/>
      <c r="AO770" s="1752"/>
      <c r="AP770" s="1753"/>
      <c r="AQ770" s="1333"/>
      <c r="AR770" s="98"/>
      <c r="AS770" s="244"/>
    </row>
    <row r="771" spans="1:45" ht="15" customHeight="1" x14ac:dyDescent="0.25">
      <c r="A771" s="1489"/>
      <c r="B771" s="1709"/>
      <c r="C771" s="1716"/>
      <c r="D771" s="1856"/>
      <c r="E771" s="1716"/>
      <c r="F771" s="1751"/>
      <c r="G771" s="1859"/>
      <c r="H771" s="1865"/>
      <c r="I771" s="1678"/>
      <c r="J771" s="1678"/>
      <c r="K771" s="1678"/>
      <c r="L771" s="1678"/>
      <c r="M771" s="1678"/>
      <c r="N771" s="1678"/>
      <c r="O771" s="1678"/>
      <c r="P771" s="1678"/>
      <c r="Q771" s="1774"/>
      <c r="R771" s="1747"/>
      <c r="S771" s="98"/>
      <c r="T771" s="98"/>
      <c r="U771" s="98"/>
      <c r="V771" s="98"/>
      <c r="W771" s="334" t="str">
        <f t="shared" si="21"/>
        <v/>
      </c>
      <c r="X771" s="98"/>
      <c r="Y771" s="98"/>
      <c r="Z771" s="98"/>
      <c r="AA771" s="334" t="str">
        <f t="shared" si="22"/>
        <v/>
      </c>
      <c r="AB771" s="1678"/>
      <c r="AC771" s="1333"/>
      <c r="AD771" s="160"/>
      <c r="AE771" s="98"/>
      <c r="AF771" s="1862"/>
      <c r="AG771" s="1748"/>
      <c r="AH771" s="1764"/>
      <c r="AI771" s="1749"/>
      <c r="AJ771" s="388"/>
      <c r="AK771" s="1750"/>
      <c r="AL771" s="1751"/>
      <c r="AM771" s="1752"/>
      <c r="AN771" s="1752"/>
      <c r="AO771" s="1752"/>
      <c r="AP771" s="1753"/>
      <c r="AQ771" s="1333"/>
      <c r="AR771" s="98"/>
      <c r="AS771" s="244"/>
    </row>
    <row r="772" spans="1:45" ht="15" customHeight="1" x14ac:dyDescent="0.25">
      <c r="A772" s="1489"/>
      <c r="B772" s="1709"/>
      <c r="C772" s="1716"/>
      <c r="D772" s="1856"/>
      <c r="E772" s="1716"/>
      <c r="F772" s="1751"/>
      <c r="G772" s="1859"/>
      <c r="H772" s="1865"/>
      <c r="I772" s="1678"/>
      <c r="J772" s="1678"/>
      <c r="K772" s="1678"/>
      <c r="L772" s="1678"/>
      <c r="M772" s="1678"/>
      <c r="N772" s="1678"/>
      <c r="O772" s="1678"/>
      <c r="P772" s="1678"/>
      <c r="Q772" s="1774"/>
      <c r="R772" s="1747"/>
      <c r="S772" s="98"/>
      <c r="T772" s="98"/>
      <c r="U772" s="98"/>
      <c r="V772" s="98"/>
      <c r="W772" s="334" t="str">
        <f t="shared" si="21"/>
        <v/>
      </c>
      <c r="X772" s="98"/>
      <c r="Y772" s="98"/>
      <c r="Z772" s="98"/>
      <c r="AA772" s="334" t="str">
        <f t="shared" si="22"/>
        <v/>
      </c>
      <c r="AB772" s="1678"/>
      <c r="AC772" s="1333"/>
      <c r="AD772" s="160"/>
      <c r="AE772" s="98"/>
      <c r="AF772" s="1862"/>
      <c r="AG772" s="1748"/>
      <c r="AH772" s="1764"/>
      <c r="AI772" s="1749"/>
      <c r="AJ772" s="388"/>
      <c r="AK772" s="1750"/>
      <c r="AL772" s="1751"/>
      <c r="AM772" s="1752"/>
      <c r="AN772" s="1752"/>
      <c r="AO772" s="1752"/>
      <c r="AP772" s="1753"/>
      <c r="AQ772" s="1333"/>
      <c r="AR772" s="98"/>
      <c r="AS772" s="244"/>
    </row>
    <row r="773" spans="1:45" ht="15" customHeight="1" x14ac:dyDescent="0.25">
      <c r="A773" s="1489"/>
      <c r="B773" s="1709"/>
      <c r="C773" s="1716"/>
      <c r="D773" s="1856"/>
      <c r="E773" s="1716"/>
      <c r="F773" s="1751"/>
      <c r="G773" s="1859"/>
      <c r="H773" s="1865"/>
      <c r="I773" s="1678"/>
      <c r="J773" s="1678"/>
      <c r="K773" s="1678"/>
      <c r="L773" s="1678"/>
      <c r="M773" s="1678"/>
      <c r="N773" s="1678"/>
      <c r="O773" s="1678"/>
      <c r="P773" s="1678"/>
      <c r="Q773" s="1774"/>
      <c r="R773" s="1747"/>
      <c r="S773" s="98"/>
      <c r="T773" s="98"/>
      <c r="U773" s="98"/>
      <c r="V773" s="98"/>
      <c r="W773" s="334" t="str">
        <f t="shared" si="21"/>
        <v/>
      </c>
      <c r="X773" s="98"/>
      <c r="Y773" s="98"/>
      <c r="Z773" s="98"/>
      <c r="AA773" s="334" t="str">
        <f t="shared" si="22"/>
        <v/>
      </c>
      <c r="AB773" s="1678"/>
      <c r="AC773" s="1333"/>
      <c r="AD773" s="160"/>
      <c r="AE773" s="98"/>
      <c r="AF773" s="1862"/>
      <c r="AG773" s="1748"/>
      <c r="AH773" s="1764"/>
      <c r="AI773" s="1749"/>
      <c r="AJ773" s="388"/>
      <c r="AK773" s="1750"/>
      <c r="AL773" s="1751"/>
      <c r="AM773" s="1752"/>
      <c r="AN773" s="1752"/>
      <c r="AO773" s="1752"/>
      <c r="AP773" s="1753"/>
      <c r="AQ773" s="1333"/>
      <c r="AR773" s="98"/>
      <c r="AS773" s="244"/>
    </row>
    <row r="774" spans="1:45" ht="15" customHeight="1" x14ac:dyDescent="0.25">
      <c r="A774" s="1489"/>
      <c r="B774" s="1709"/>
      <c r="C774" s="1716"/>
      <c r="D774" s="1856"/>
      <c r="E774" s="1716"/>
      <c r="F774" s="1751"/>
      <c r="G774" s="1859"/>
      <c r="H774" s="1865"/>
      <c r="I774" s="1678"/>
      <c r="J774" s="1678"/>
      <c r="K774" s="1678"/>
      <c r="L774" s="1678"/>
      <c r="M774" s="1678"/>
      <c r="N774" s="1678"/>
      <c r="O774" s="1678"/>
      <c r="P774" s="1678"/>
      <c r="Q774" s="1774"/>
      <c r="R774" s="1747"/>
      <c r="S774" s="98"/>
      <c r="T774" s="98"/>
      <c r="U774" s="98"/>
      <c r="V774" s="98"/>
      <c r="W774" s="334" t="str">
        <f t="shared" si="21"/>
        <v/>
      </c>
      <c r="X774" s="98"/>
      <c r="Y774" s="98"/>
      <c r="Z774" s="98"/>
      <c r="AA774" s="334" t="str">
        <f t="shared" si="22"/>
        <v/>
      </c>
      <c r="AB774" s="1678"/>
      <c r="AC774" s="1333"/>
      <c r="AD774" s="160"/>
      <c r="AE774" s="98"/>
      <c r="AF774" s="1862"/>
      <c r="AG774" s="1748"/>
      <c r="AH774" s="1764"/>
      <c r="AI774" s="1749"/>
      <c r="AJ774" s="388"/>
      <c r="AK774" s="1750"/>
      <c r="AL774" s="1751"/>
      <c r="AM774" s="1752"/>
      <c r="AN774" s="1752"/>
      <c r="AO774" s="1752"/>
      <c r="AP774" s="1753"/>
      <c r="AQ774" s="1333"/>
      <c r="AR774" s="98"/>
      <c r="AS774" s="244"/>
    </row>
    <row r="775" spans="1:45" ht="15" customHeight="1" x14ac:dyDescent="0.25">
      <c r="A775" s="1489"/>
      <c r="B775" s="1709"/>
      <c r="C775" s="1716"/>
      <c r="D775" s="1856"/>
      <c r="E775" s="1716"/>
      <c r="F775" s="1751"/>
      <c r="G775" s="1859"/>
      <c r="H775" s="1865"/>
      <c r="I775" s="1678"/>
      <c r="J775" s="1678"/>
      <c r="K775" s="1678"/>
      <c r="L775" s="1678"/>
      <c r="M775" s="1678"/>
      <c r="N775" s="1678"/>
      <c r="O775" s="1678"/>
      <c r="P775" s="1678"/>
      <c r="Q775" s="1774"/>
      <c r="R775" s="1747"/>
      <c r="S775" s="98"/>
      <c r="T775" s="98"/>
      <c r="U775" s="98"/>
      <c r="V775" s="98"/>
      <c r="W775" s="334" t="str">
        <f t="shared" si="21"/>
        <v/>
      </c>
      <c r="X775" s="98"/>
      <c r="Y775" s="98"/>
      <c r="Z775" s="98"/>
      <c r="AA775" s="334" t="str">
        <f t="shared" si="22"/>
        <v/>
      </c>
      <c r="AB775" s="1678"/>
      <c r="AC775" s="1333"/>
      <c r="AD775" s="160"/>
      <c r="AE775" s="98"/>
      <c r="AF775" s="1862"/>
      <c r="AG775" s="1748"/>
      <c r="AH775" s="1764"/>
      <c r="AI775" s="1749"/>
      <c r="AJ775" s="388"/>
      <c r="AK775" s="1750"/>
      <c r="AL775" s="1751"/>
      <c r="AM775" s="1752"/>
      <c r="AN775" s="1752"/>
      <c r="AO775" s="1752"/>
      <c r="AP775" s="1753"/>
      <c r="AQ775" s="1333"/>
      <c r="AR775" s="98"/>
      <c r="AS775" s="244"/>
    </row>
    <row r="776" spans="1:45" ht="15" customHeight="1" x14ac:dyDescent="0.25">
      <c r="A776" s="1489"/>
      <c r="B776" s="1709"/>
      <c r="C776" s="1716"/>
      <c r="D776" s="1856"/>
      <c r="E776" s="1716"/>
      <c r="F776" s="1751"/>
      <c r="G776" s="1859"/>
      <c r="H776" s="1865"/>
      <c r="I776" s="1678"/>
      <c r="J776" s="1678"/>
      <c r="K776" s="1678"/>
      <c r="L776" s="1678"/>
      <c r="M776" s="1678"/>
      <c r="N776" s="1678"/>
      <c r="O776" s="1678"/>
      <c r="P776" s="1678"/>
      <c r="Q776" s="1774"/>
      <c r="R776" s="1747"/>
      <c r="S776" s="98"/>
      <c r="T776" s="98"/>
      <c r="U776" s="98"/>
      <c r="V776" s="98"/>
      <c r="W776" s="334" t="str">
        <f t="shared" si="21"/>
        <v/>
      </c>
      <c r="X776" s="98"/>
      <c r="Y776" s="98"/>
      <c r="Z776" s="98"/>
      <c r="AA776" s="334" t="str">
        <f t="shared" si="22"/>
        <v/>
      </c>
      <c r="AB776" s="1678"/>
      <c r="AC776" s="1333"/>
      <c r="AD776" s="160"/>
      <c r="AE776" s="98"/>
      <c r="AF776" s="1862"/>
      <c r="AG776" s="1748"/>
      <c r="AH776" s="1764"/>
      <c r="AI776" s="1749"/>
      <c r="AJ776" s="388"/>
      <c r="AK776" s="1750"/>
      <c r="AL776" s="1751"/>
      <c r="AM776" s="1752"/>
      <c r="AN776" s="1752"/>
      <c r="AO776" s="1752"/>
      <c r="AP776" s="1753"/>
      <c r="AQ776" s="1333"/>
      <c r="AR776" s="98"/>
      <c r="AS776" s="244"/>
    </row>
    <row r="777" spans="1:45" ht="15" customHeight="1" x14ac:dyDescent="0.25">
      <c r="A777" s="1489"/>
      <c r="B777" s="1709"/>
      <c r="C777" s="1716"/>
      <c r="D777" s="1856"/>
      <c r="E777" s="1716"/>
      <c r="F777" s="1751"/>
      <c r="G777" s="1859"/>
      <c r="H777" s="1865"/>
      <c r="I777" s="1678"/>
      <c r="J777" s="1678"/>
      <c r="K777" s="1678"/>
      <c r="L777" s="1678"/>
      <c r="M777" s="1678"/>
      <c r="N777" s="1678"/>
      <c r="O777" s="1678"/>
      <c r="P777" s="1678"/>
      <c r="Q777" s="1774"/>
      <c r="R777" s="1747"/>
      <c r="S777" s="98"/>
      <c r="T777" s="98"/>
      <c r="U777" s="98"/>
      <c r="V777" s="98"/>
      <c r="W777" s="334" t="str">
        <f t="shared" si="21"/>
        <v/>
      </c>
      <c r="X777" s="98"/>
      <c r="Y777" s="98"/>
      <c r="Z777" s="98"/>
      <c r="AA777" s="334" t="str">
        <f t="shared" si="22"/>
        <v/>
      </c>
      <c r="AB777" s="1678"/>
      <c r="AC777" s="1333"/>
      <c r="AD777" s="160"/>
      <c r="AE777" s="98"/>
      <c r="AF777" s="1862"/>
      <c r="AG777" s="1748"/>
      <c r="AH777" s="1764"/>
      <c r="AI777" s="1749"/>
      <c r="AJ777" s="388"/>
      <c r="AK777" s="1750"/>
      <c r="AL777" s="1751"/>
      <c r="AM777" s="1752"/>
      <c r="AN777" s="1752"/>
      <c r="AO777" s="1752"/>
      <c r="AP777" s="1753"/>
      <c r="AQ777" s="1333"/>
      <c r="AR777" s="98"/>
      <c r="AS777" s="244"/>
    </row>
    <row r="778" spans="1:45" ht="15" customHeight="1" x14ac:dyDescent="0.25">
      <c r="A778" s="1489"/>
      <c r="B778" s="1709"/>
      <c r="C778" s="1716"/>
      <c r="D778" s="1856"/>
      <c r="E778" s="1716"/>
      <c r="F778" s="1751"/>
      <c r="G778" s="1859"/>
      <c r="H778" s="1865"/>
      <c r="I778" s="1678"/>
      <c r="J778" s="1678"/>
      <c r="K778" s="1678"/>
      <c r="L778" s="1678"/>
      <c r="M778" s="1678"/>
      <c r="N778" s="1678"/>
      <c r="O778" s="1678"/>
      <c r="P778" s="1678"/>
      <c r="Q778" s="1774"/>
      <c r="R778" s="1747"/>
      <c r="S778" s="98"/>
      <c r="T778" s="98"/>
      <c r="U778" s="98"/>
      <c r="V778" s="98"/>
      <c r="W778" s="334" t="str">
        <f t="shared" si="21"/>
        <v/>
      </c>
      <c r="X778" s="98"/>
      <c r="Y778" s="98"/>
      <c r="Z778" s="98"/>
      <c r="AA778" s="334" t="str">
        <f t="shared" si="22"/>
        <v/>
      </c>
      <c r="AB778" s="1678"/>
      <c r="AC778" s="1333"/>
      <c r="AD778" s="160"/>
      <c r="AE778" s="98"/>
      <c r="AF778" s="1862"/>
      <c r="AG778" s="1748"/>
      <c r="AH778" s="1764"/>
      <c r="AI778" s="1749"/>
      <c r="AJ778" s="388"/>
      <c r="AK778" s="1750"/>
      <c r="AL778" s="1751"/>
      <c r="AM778" s="1752"/>
      <c r="AN778" s="1752"/>
      <c r="AO778" s="1752"/>
      <c r="AP778" s="1753"/>
      <c r="AQ778" s="1333"/>
      <c r="AR778" s="98"/>
      <c r="AS778" s="244"/>
    </row>
    <row r="779" spans="1:45" ht="15" customHeight="1" x14ac:dyDescent="0.25">
      <c r="A779" s="1489"/>
      <c r="B779" s="1709"/>
      <c r="C779" s="1716"/>
      <c r="D779" s="1856"/>
      <c r="E779" s="1716"/>
      <c r="F779" s="1751"/>
      <c r="G779" s="1859"/>
      <c r="H779" s="1865"/>
      <c r="I779" s="1678"/>
      <c r="J779" s="1678"/>
      <c r="K779" s="1678"/>
      <c r="L779" s="1678"/>
      <c r="M779" s="1678"/>
      <c r="N779" s="1678"/>
      <c r="O779" s="1678"/>
      <c r="P779" s="1678"/>
      <c r="Q779" s="1774"/>
      <c r="R779" s="1747"/>
      <c r="S779" s="98"/>
      <c r="T779" s="98"/>
      <c r="U779" s="98"/>
      <c r="V779" s="98"/>
      <c r="W779" s="334" t="str">
        <f t="shared" ref="W779:W842" si="23">IF(AND(ISNUMBER(T779), ISNUMBER(U779), ISNUMBER(V779)), SUM(T779, U779, V779), "")</f>
        <v/>
      </c>
      <c r="X779" s="98"/>
      <c r="Y779" s="98"/>
      <c r="Z779" s="98"/>
      <c r="AA779" s="334" t="str">
        <f t="shared" ref="AA779:AA842" si="24">IF(AND(ISNUMBER(X779), ISNUMBER(Y779), ISNUMBER(Z779)), SUM(X779, Y779, Z779), "")</f>
        <v/>
      </c>
      <c r="AB779" s="1678"/>
      <c r="AC779" s="1333"/>
      <c r="AD779" s="160"/>
      <c r="AE779" s="98"/>
      <c r="AF779" s="1862"/>
      <c r="AG779" s="1748"/>
      <c r="AH779" s="1764"/>
      <c r="AI779" s="1749"/>
      <c r="AJ779" s="388"/>
      <c r="AK779" s="1750"/>
      <c r="AL779" s="1751"/>
      <c r="AM779" s="1752"/>
      <c r="AN779" s="1752"/>
      <c r="AO779" s="1752"/>
      <c r="AP779" s="1753"/>
      <c r="AQ779" s="1333"/>
      <c r="AR779" s="98"/>
      <c r="AS779" s="244"/>
    </row>
    <row r="780" spans="1:45" ht="15" customHeight="1" x14ac:dyDescent="0.25">
      <c r="A780" s="1489"/>
      <c r="B780" s="1709"/>
      <c r="C780" s="1716"/>
      <c r="D780" s="1856"/>
      <c r="E780" s="1716"/>
      <c r="F780" s="1751"/>
      <c r="G780" s="1859"/>
      <c r="H780" s="1865"/>
      <c r="I780" s="1678"/>
      <c r="J780" s="1678"/>
      <c r="K780" s="1678"/>
      <c r="L780" s="1678"/>
      <c r="M780" s="1678"/>
      <c r="N780" s="1678"/>
      <c r="O780" s="1678"/>
      <c r="P780" s="1678"/>
      <c r="Q780" s="1774"/>
      <c r="R780" s="1747"/>
      <c r="S780" s="98"/>
      <c r="T780" s="98"/>
      <c r="U780" s="98"/>
      <c r="V780" s="98"/>
      <c r="W780" s="334" t="str">
        <f t="shared" si="23"/>
        <v/>
      </c>
      <c r="X780" s="98"/>
      <c r="Y780" s="98"/>
      <c r="Z780" s="98"/>
      <c r="AA780" s="334" t="str">
        <f t="shared" si="24"/>
        <v/>
      </c>
      <c r="AB780" s="1678"/>
      <c r="AC780" s="1333"/>
      <c r="AD780" s="160"/>
      <c r="AE780" s="98"/>
      <c r="AF780" s="1862"/>
      <c r="AG780" s="1748"/>
      <c r="AH780" s="1764"/>
      <c r="AI780" s="1749"/>
      <c r="AJ780" s="388"/>
      <c r="AK780" s="1750"/>
      <c r="AL780" s="1751"/>
      <c r="AM780" s="1752"/>
      <c r="AN780" s="1752"/>
      <c r="AO780" s="1752"/>
      <c r="AP780" s="1753"/>
      <c r="AQ780" s="1333"/>
      <c r="AR780" s="98"/>
      <c r="AS780" s="244"/>
    </row>
    <row r="781" spans="1:45" ht="15" customHeight="1" x14ac:dyDescent="0.25">
      <c r="A781" s="1489"/>
      <c r="B781" s="1709"/>
      <c r="C781" s="1716"/>
      <c r="D781" s="1856"/>
      <c r="E781" s="1716"/>
      <c r="F781" s="1751"/>
      <c r="G781" s="1859"/>
      <c r="H781" s="1865"/>
      <c r="I781" s="1678"/>
      <c r="J781" s="1678"/>
      <c r="K781" s="1678"/>
      <c r="L781" s="1678"/>
      <c r="M781" s="1678"/>
      <c r="N781" s="1678"/>
      <c r="O781" s="1678"/>
      <c r="P781" s="1678"/>
      <c r="Q781" s="1774"/>
      <c r="R781" s="1747"/>
      <c r="S781" s="98"/>
      <c r="T781" s="98"/>
      <c r="U781" s="98"/>
      <c r="V781" s="98"/>
      <c r="W781" s="334" t="str">
        <f t="shared" si="23"/>
        <v/>
      </c>
      <c r="X781" s="98"/>
      <c r="Y781" s="98"/>
      <c r="Z781" s="98"/>
      <c r="AA781" s="334" t="str">
        <f t="shared" si="24"/>
        <v/>
      </c>
      <c r="AB781" s="1678"/>
      <c r="AC781" s="1333"/>
      <c r="AD781" s="160"/>
      <c r="AE781" s="98"/>
      <c r="AF781" s="1862"/>
      <c r="AG781" s="1748"/>
      <c r="AH781" s="1764"/>
      <c r="AI781" s="1749"/>
      <c r="AJ781" s="388"/>
      <c r="AK781" s="1750"/>
      <c r="AL781" s="1751"/>
      <c r="AM781" s="1752"/>
      <c r="AN781" s="1752"/>
      <c r="AO781" s="1752"/>
      <c r="AP781" s="1753"/>
      <c r="AQ781" s="1333"/>
      <c r="AR781" s="98"/>
      <c r="AS781" s="244"/>
    </row>
    <row r="782" spans="1:45" ht="15" customHeight="1" x14ac:dyDescent="0.25">
      <c r="A782" s="1489"/>
      <c r="B782" s="1709"/>
      <c r="C782" s="1716"/>
      <c r="D782" s="1856"/>
      <c r="E782" s="1716"/>
      <c r="F782" s="1751"/>
      <c r="G782" s="1859"/>
      <c r="H782" s="1865"/>
      <c r="I782" s="1678"/>
      <c r="J782" s="1678"/>
      <c r="K782" s="1678"/>
      <c r="L782" s="1678"/>
      <c r="M782" s="1678"/>
      <c r="N782" s="1678"/>
      <c r="O782" s="1678"/>
      <c r="P782" s="1678"/>
      <c r="Q782" s="1774"/>
      <c r="R782" s="1747"/>
      <c r="S782" s="98"/>
      <c r="T782" s="98"/>
      <c r="U782" s="98"/>
      <c r="V782" s="98"/>
      <c r="W782" s="334" t="str">
        <f t="shared" si="23"/>
        <v/>
      </c>
      <c r="X782" s="98"/>
      <c r="Y782" s="98"/>
      <c r="Z782" s="98"/>
      <c r="AA782" s="334" t="str">
        <f t="shared" si="24"/>
        <v/>
      </c>
      <c r="AB782" s="1678"/>
      <c r="AC782" s="1333"/>
      <c r="AD782" s="160"/>
      <c r="AE782" s="98"/>
      <c r="AF782" s="1862"/>
      <c r="AG782" s="1748"/>
      <c r="AH782" s="1764"/>
      <c r="AI782" s="1749"/>
      <c r="AJ782" s="388"/>
      <c r="AK782" s="1750"/>
      <c r="AL782" s="1751"/>
      <c r="AM782" s="1752"/>
      <c r="AN782" s="1752"/>
      <c r="AO782" s="1752"/>
      <c r="AP782" s="1753"/>
      <c r="AQ782" s="1333"/>
      <c r="AR782" s="98"/>
      <c r="AS782" s="244"/>
    </row>
    <row r="783" spans="1:45" ht="15" customHeight="1" x14ac:dyDescent="0.25">
      <c r="A783" s="1489"/>
      <c r="B783" s="1709"/>
      <c r="C783" s="1716"/>
      <c r="D783" s="1856"/>
      <c r="E783" s="1716"/>
      <c r="F783" s="1751"/>
      <c r="G783" s="1859"/>
      <c r="H783" s="1865"/>
      <c r="I783" s="1678"/>
      <c r="J783" s="1678"/>
      <c r="K783" s="1678"/>
      <c r="L783" s="1678"/>
      <c r="M783" s="1678"/>
      <c r="N783" s="1678"/>
      <c r="O783" s="1678"/>
      <c r="P783" s="1678"/>
      <c r="Q783" s="1774"/>
      <c r="R783" s="1747"/>
      <c r="S783" s="98"/>
      <c r="T783" s="98"/>
      <c r="U783" s="98"/>
      <c r="V783" s="98"/>
      <c r="W783" s="334" t="str">
        <f t="shared" si="23"/>
        <v/>
      </c>
      <c r="X783" s="98"/>
      <c r="Y783" s="98"/>
      <c r="Z783" s="98"/>
      <c r="AA783" s="334" t="str">
        <f t="shared" si="24"/>
        <v/>
      </c>
      <c r="AB783" s="1678"/>
      <c r="AC783" s="1333"/>
      <c r="AD783" s="160"/>
      <c r="AE783" s="98"/>
      <c r="AF783" s="1862"/>
      <c r="AG783" s="1748"/>
      <c r="AH783" s="1764"/>
      <c r="AI783" s="1749"/>
      <c r="AJ783" s="388"/>
      <c r="AK783" s="1750"/>
      <c r="AL783" s="1751"/>
      <c r="AM783" s="1752"/>
      <c r="AN783" s="1752"/>
      <c r="AO783" s="1752"/>
      <c r="AP783" s="1753"/>
      <c r="AQ783" s="1333"/>
      <c r="AR783" s="98"/>
      <c r="AS783" s="244"/>
    </row>
    <row r="784" spans="1:45" ht="15" customHeight="1" x14ac:dyDescent="0.25">
      <c r="A784" s="1489"/>
      <c r="B784" s="1709"/>
      <c r="C784" s="1716"/>
      <c r="D784" s="1856"/>
      <c r="E784" s="1716"/>
      <c r="F784" s="1751"/>
      <c r="G784" s="1859"/>
      <c r="H784" s="1865"/>
      <c r="I784" s="1678"/>
      <c r="J784" s="1678"/>
      <c r="K784" s="1678"/>
      <c r="L784" s="1678"/>
      <c r="M784" s="1678"/>
      <c r="N784" s="1678"/>
      <c r="O784" s="1678"/>
      <c r="P784" s="1678"/>
      <c r="Q784" s="1774"/>
      <c r="R784" s="1747"/>
      <c r="S784" s="98"/>
      <c r="T784" s="98"/>
      <c r="U784" s="98"/>
      <c r="V784" s="98"/>
      <c r="W784" s="334" t="str">
        <f t="shared" si="23"/>
        <v/>
      </c>
      <c r="X784" s="98"/>
      <c r="Y784" s="98"/>
      <c r="Z784" s="98"/>
      <c r="AA784" s="334" t="str">
        <f t="shared" si="24"/>
        <v/>
      </c>
      <c r="AB784" s="1678"/>
      <c r="AC784" s="1333"/>
      <c r="AD784" s="160"/>
      <c r="AE784" s="98"/>
      <c r="AF784" s="1862"/>
      <c r="AG784" s="1748"/>
      <c r="AH784" s="1764"/>
      <c r="AI784" s="1749"/>
      <c r="AJ784" s="388"/>
      <c r="AK784" s="1750"/>
      <c r="AL784" s="1751"/>
      <c r="AM784" s="1752"/>
      <c r="AN784" s="1752"/>
      <c r="AO784" s="1752"/>
      <c r="AP784" s="1753"/>
      <c r="AQ784" s="1333"/>
      <c r="AR784" s="98"/>
      <c r="AS784" s="244"/>
    </row>
    <row r="785" spans="1:45" ht="15" customHeight="1" x14ac:dyDescent="0.25">
      <c r="A785" s="1489"/>
      <c r="B785" s="1709"/>
      <c r="C785" s="1716"/>
      <c r="D785" s="1856"/>
      <c r="E785" s="1716"/>
      <c r="F785" s="1751"/>
      <c r="G785" s="1859"/>
      <c r="H785" s="1865"/>
      <c r="I785" s="1678"/>
      <c r="J785" s="1678"/>
      <c r="K785" s="1678"/>
      <c r="L785" s="1678"/>
      <c r="M785" s="1678"/>
      <c r="N785" s="1678"/>
      <c r="O785" s="1678"/>
      <c r="P785" s="1678"/>
      <c r="Q785" s="1774"/>
      <c r="R785" s="1747"/>
      <c r="S785" s="98"/>
      <c r="T785" s="98"/>
      <c r="U785" s="98"/>
      <c r="V785" s="98"/>
      <c r="W785" s="334" t="str">
        <f t="shared" si="23"/>
        <v/>
      </c>
      <c r="X785" s="98"/>
      <c r="Y785" s="98"/>
      <c r="Z785" s="98"/>
      <c r="AA785" s="334" t="str">
        <f t="shared" si="24"/>
        <v/>
      </c>
      <c r="AB785" s="1678"/>
      <c r="AC785" s="1333"/>
      <c r="AD785" s="160"/>
      <c r="AE785" s="98"/>
      <c r="AF785" s="1862"/>
      <c r="AG785" s="1748"/>
      <c r="AH785" s="1764"/>
      <c r="AI785" s="1749"/>
      <c r="AJ785" s="388"/>
      <c r="AK785" s="1750"/>
      <c r="AL785" s="1751"/>
      <c r="AM785" s="1752"/>
      <c r="AN785" s="1752"/>
      <c r="AO785" s="1752"/>
      <c r="AP785" s="1753"/>
      <c r="AQ785" s="1333"/>
      <c r="AR785" s="98"/>
      <c r="AS785" s="244"/>
    </row>
    <row r="786" spans="1:45" ht="15" customHeight="1" x14ac:dyDescent="0.25">
      <c r="A786" s="1489"/>
      <c r="B786" s="1709"/>
      <c r="C786" s="1716"/>
      <c r="D786" s="1856"/>
      <c r="E786" s="1716"/>
      <c r="F786" s="1751"/>
      <c r="G786" s="1859"/>
      <c r="H786" s="1865"/>
      <c r="I786" s="1678"/>
      <c r="J786" s="1678"/>
      <c r="K786" s="1678"/>
      <c r="L786" s="1678"/>
      <c r="M786" s="1678"/>
      <c r="N786" s="1678"/>
      <c r="O786" s="1678"/>
      <c r="P786" s="1678"/>
      <c r="Q786" s="1774"/>
      <c r="R786" s="1747"/>
      <c r="S786" s="98"/>
      <c r="T786" s="98"/>
      <c r="U786" s="98"/>
      <c r="V786" s="98"/>
      <c r="W786" s="334" t="str">
        <f t="shared" si="23"/>
        <v/>
      </c>
      <c r="X786" s="98"/>
      <c r="Y786" s="98"/>
      <c r="Z786" s="98"/>
      <c r="AA786" s="334" t="str">
        <f t="shared" si="24"/>
        <v/>
      </c>
      <c r="AB786" s="1678"/>
      <c r="AC786" s="1333"/>
      <c r="AD786" s="160"/>
      <c r="AE786" s="98"/>
      <c r="AF786" s="1862"/>
      <c r="AG786" s="1748"/>
      <c r="AH786" s="1764"/>
      <c r="AI786" s="1749"/>
      <c r="AJ786" s="388"/>
      <c r="AK786" s="1750"/>
      <c r="AL786" s="1751"/>
      <c r="AM786" s="1752"/>
      <c r="AN786" s="1752"/>
      <c r="AO786" s="1752"/>
      <c r="AP786" s="1753"/>
      <c r="AQ786" s="1333"/>
      <c r="AR786" s="98"/>
      <c r="AS786" s="244"/>
    </row>
    <row r="787" spans="1:45" ht="15" customHeight="1" x14ac:dyDescent="0.25">
      <c r="A787" s="1489"/>
      <c r="B787" s="1709"/>
      <c r="C787" s="1716"/>
      <c r="D787" s="1856"/>
      <c r="E787" s="1716"/>
      <c r="F787" s="1751"/>
      <c r="G787" s="1859"/>
      <c r="H787" s="1865"/>
      <c r="I787" s="1678"/>
      <c r="J787" s="1678"/>
      <c r="K787" s="1678"/>
      <c r="L787" s="1678"/>
      <c r="M787" s="1678"/>
      <c r="N787" s="1678"/>
      <c r="O787" s="1678"/>
      <c r="P787" s="1678"/>
      <c r="Q787" s="1774"/>
      <c r="R787" s="1747"/>
      <c r="S787" s="98"/>
      <c r="T787" s="98"/>
      <c r="U787" s="98"/>
      <c r="V787" s="98"/>
      <c r="W787" s="334" t="str">
        <f t="shared" si="23"/>
        <v/>
      </c>
      <c r="X787" s="98"/>
      <c r="Y787" s="98"/>
      <c r="Z787" s="98"/>
      <c r="AA787" s="334" t="str">
        <f t="shared" si="24"/>
        <v/>
      </c>
      <c r="AB787" s="1678"/>
      <c r="AC787" s="1333"/>
      <c r="AD787" s="160"/>
      <c r="AE787" s="98"/>
      <c r="AF787" s="1862"/>
      <c r="AG787" s="1748"/>
      <c r="AH787" s="1764"/>
      <c r="AI787" s="1749"/>
      <c r="AJ787" s="388"/>
      <c r="AK787" s="1750"/>
      <c r="AL787" s="1751"/>
      <c r="AM787" s="1752"/>
      <c r="AN787" s="1752"/>
      <c r="AO787" s="1752"/>
      <c r="AP787" s="1753"/>
      <c r="AQ787" s="1333"/>
      <c r="AR787" s="98"/>
      <c r="AS787" s="244"/>
    </row>
    <row r="788" spans="1:45" ht="15" customHeight="1" x14ac:dyDescent="0.25">
      <c r="A788" s="1489"/>
      <c r="B788" s="1709"/>
      <c r="C788" s="1716"/>
      <c r="D788" s="1856"/>
      <c r="E788" s="1716"/>
      <c r="F788" s="1751"/>
      <c r="G788" s="1859"/>
      <c r="H788" s="1865"/>
      <c r="I788" s="1678"/>
      <c r="J788" s="1678"/>
      <c r="K788" s="1678"/>
      <c r="L788" s="1678"/>
      <c r="M788" s="1678"/>
      <c r="N788" s="1678"/>
      <c r="O788" s="1678"/>
      <c r="P788" s="1678"/>
      <c r="Q788" s="1774"/>
      <c r="R788" s="1747"/>
      <c r="S788" s="98"/>
      <c r="T788" s="98"/>
      <c r="U788" s="98"/>
      <c r="V788" s="98"/>
      <c r="W788" s="334" t="str">
        <f t="shared" si="23"/>
        <v/>
      </c>
      <c r="X788" s="98"/>
      <c r="Y788" s="98"/>
      <c r="Z788" s="98"/>
      <c r="AA788" s="334" t="str">
        <f t="shared" si="24"/>
        <v/>
      </c>
      <c r="AB788" s="1678"/>
      <c r="AC788" s="1333"/>
      <c r="AD788" s="160"/>
      <c r="AE788" s="98"/>
      <c r="AF788" s="1862"/>
      <c r="AG788" s="1748"/>
      <c r="AH788" s="1764"/>
      <c r="AI788" s="1749"/>
      <c r="AJ788" s="388"/>
      <c r="AK788" s="1750"/>
      <c r="AL788" s="1751"/>
      <c r="AM788" s="1752"/>
      <c r="AN788" s="1752"/>
      <c r="AO788" s="1752"/>
      <c r="AP788" s="1753"/>
      <c r="AQ788" s="1333"/>
      <c r="AR788" s="98"/>
      <c r="AS788" s="244"/>
    </row>
    <row r="789" spans="1:45" ht="15" customHeight="1" x14ac:dyDescent="0.25">
      <c r="A789" s="1489"/>
      <c r="B789" s="1709"/>
      <c r="C789" s="1716"/>
      <c r="D789" s="1856"/>
      <c r="E789" s="1716"/>
      <c r="F789" s="1751"/>
      <c r="G789" s="1859"/>
      <c r="H789" s="1865"/>
      <c r="I789" s="1678"/>
      <c r="J789" s="1678"/>
      <c r="K789" s="1678"/>
      <c r="L789" s="1678"/>
      <c r="M789" s="1678"/>
      <c r="N789" s="1678"/>
      <c r="O789" s="1678"/>
      <c r="P789" s="1678"/>
      <c r="Q789" s="1774"/>
      <c r="R789" s="1747"/>
      <c r="S789" s="98"/>
      <c r="T789" s="98"/>
      <c r="U789" s="98"/>
      <c r="V789" s="98"/>
      <c r="W789" s="334" t="str">
        <f t="shared" si="23"/>
        <v/>
      </c>
      <c r="X789" s="98"/>
      <c r="Y789" s="98"/>
      <c r="Z789" s="98"/>
      <c r="AA789" s="334" t="str">
        <f t="shared" si="24"/>
        <v/>
      </c>
      <c r="AB789" s="1678"/>
      <c r="AC789" s="1333"/>
      <c r="AD789" s="160"/>
      <c r="AE789" s="98"/>
      <c r="AF789" s="1862"/>
      <c r="AG789" s="1748"/>
      <c r="AH789" s="1764"/>
      <c r="AI789" s="1749"/>
      <c r="AJ789" s="388"/>
      <c r="AK789" s="1750"/>
      <c r="AL789" s="1751"/>
      <c r="AM789" s="1752"/>
      <c r="AN789" s="1752"/>
      <c r="AO789" s="1752"/>
      <c r="AP789" s="1753"/>
      <c r="AQ789" s="1333"/>
      <c r="AR789" s="98"/>
      <c r="AS789" s="244"/>
    </row>
    <row r="790" spans="1:45" ht="15" customHeight="1" x14ac:dyDescent="0.25">
      <c r="A790" s="1489"/>
      <c r="B790" s="1709"/>
      <c r="C790" s="1716"/>
      <c r="D790" s="1856"/>
      <c r="E790" s="1716"/>
      <c r="F790" s="1751"/>
      <c r="G790" s="1859"/>
      <c r="H790" s="1865"/>
      <c r="I790" s="1678"/>
      <c r="J790" s="1678"/>
      <c r="K790" s="1678"/>
      <c r="L790" s="1678"/>
      <c r="M790" s="1678"/>
      <c r="N790" s="1678"/>
      <c r="O790" s="1678"/>
      <c r="P790" s="1678"/>
      <c r="Q790" s="1774"/>
      <c r="R790" s="1747"/>
      <c r="S790" s="98"/>
      <c r="T790" s="98"/>
      <c r="U790" s="98"/>
      <c r="V790" s="98"/>
      <c r="W790" s="334" t="str">
        <f t="shared" si="23"/>
        <v/>
      </c>
      <c r="X790" s="98"/>
      <c r="Y790" s="98"/>
      <c r="Z790" s="98"/>
      <c r="AA790" s="334" t="str">
        <f t="shared" si="24"/>
        <v/>
      </c>
      <c r="AB790" s="1678"/>
      <c r="AC790" s="1333"/>
      <c r="AD790" s="160"/>
      <c r="AE790" s="98"/>
      <c r="AF790" s="1862"/>
      <c r="AG790" s="1748"/>
      <c r="AH790" s="1764"/>
      <c r="AI790" s="1749"/>
      <c r="AJ790" s="388"/>
      <c r="AK790" s="1750"/>
      <c r="AL790" s="1751"/>
      <c r="AM790" s="1752"/>
      <c r="AN790" s="1752"/>
      <c r="AO790" s="1752"/>
      <c r="AP790" s="1753"/>
      <c r="AQ790" s="1333"/>
      <c r="AR790" s="98"/>
      <c r="AS790" s="244"/>
    </row>
    <row r="791" spans="1:45" ht="15" customHeight="1" x14ac:dyDescent="0.25">
      <c r="A791" s="1489"/>
      <c r="B791" s="1709"/>
      <c r="C791" s="1716"/>
      <c r="D791" s="1856"/>
      <c r="E791" s="1716"/>
      <c r="F791" s="1751"/>
      <c r="G791" s="1859"/>
      <c r="H791" s="1865"/>
      <c r="I791" s="1678"/>
      <c r="J791" s="1678"/>
      <c r="K791" s="1678"/>
      <c r="L791" s="1678"/>
      <c r="M791" s="1678"/>
      <c r="N791" s="1678"/>
      <c r="O791" s="1678"/>
      <c r="P791" s="1678"/>
      <c r="Q791" s="1774"/>
      <c r="R791" s="1747"/>
      <c r="S791" s="98"/>
      <c r="T791" s="98"/>
      <c r="U791" s="98"/>
      <c r="V791" s="98"/>
      <c r="W791" s="334" t="str">
        <f t="shared" si="23"/>
        <v/>
      </c>
      <c r="X791" s="98"/>
      <c r="Y791" s="98"/>
      <c r="Z791" s="98"/>
      <c r="AA791" s="334" t="str">
        <f t="shared" si="24"/>
        <v/>
      </c>
      <c r="AB791" s="1678"/>
      <c r="AC791" s="1333"/>
      <c r="AD791" s="160"/>
      <c r="AE791" s="98"/>
      <c r="AF791" s="1862"/>
      <c r="AG791" s="1748"/>
      <c r="AH791" s="1764"/>
      <c r="AI791" s="1749"/>
      <c r="AJ791" s="388"/>
      <c r="AK791" s="1750"/>
      <c r="AL791" s="1751"/>
      <c r="AM791" s="1752"/>
      <c r="AN791" s="1752"/>
      <c r="AO791" s="1752"/>
      <c r="AP791" s="1753"/>
      <c r="AQ791" s="1333"/>
      <c r="AR791" s="98"/>
      <c r="AS791" s="244"/>
    </row>
    <row r="792" spans="1:45" ht="15" customHeight="1" x14ac:dyDescent="0.25">
      <c r="A792" s="1489"/>
      <c r="B792" s="1709"/>
      <c r="C792" s="1716"/>
      <c r="D792" s="1856"/>
      <c r="E792" s="1716"/>
      <c r="F792" s="1751"/>
      <c r="G792" s="1859"/>
      <c r="H792" s="1865"/>
      <c r="I792" s="1678"/>
      <c r="J792" s="1678"/>
      <c r="K792" s="1678"/>
      <c r="L792" s="1678"/>
      <c r="M792" s="1678"/>
      <c r="N792" s="1678"/>
      <c r="O792" s="1678"/>
      <c r="P792" s="1678"/>
      <c r="Q792" s="1774"/>
      <c r="R792" s="1747"/>
      <c r="S792" s="98"/>
      <c r="T792" s="98"/>
      <c r="U792" s="98"/>
      <c r="V792" s="98"/>
      <c r="W792" s="334" t="str">
        <f t="shared" si="23"/>
        <v/>
      </c>
      <c r="X792" s="98"/>
      <c r="Y792" s="98"/>
      <c r="Z792" s="98"/>
      <c r="AA792" s="334" t="str">
        <f t="shared" si="24"/>
        <v/>
      </c>
      <c r="AB792" s="1678"/>
      <c r="AC792" s="1333"/>
      <c r="AD792" s="160"/>
      <c r="AE792" s="98"/>
      <c r="AF792" s="1862"/>
      <c r="AG792" s="1748"/>
      <c r="AH792" s="1764"/>
      <c r="AI792" s="1749"/>
      <c r="AJ792" s="388"/>
      <c r="AK792" s="1750"/>
      <c r="AL792" s="1751"/>
      <c r="AM792" s="1752"/>
      <c r="AN792" s="1752"/>
      <c r="AO792" s="1752"/>
      <c r="AP792" s="1753"/>
      <c r="AQ792" s="1333"/>
      <c r="AR792" s="98"/>
      <c r="AS792" s="244"/>
    </row>
    <row r="793" spans="1:45" ht="15" customHeight="1" x14ac:dyDescent="0.25">
      <c r="A793" s="1489"/>
      <c r="B793" s="1709"/>
      <c r="C793" s="1716"/>
      <c r="D793" s="1856"/>
      <c r="E793" s="1716"/>
      <c r="F793" s="1751"/>
      <c r="G793" s="1859"/>
      <c r="H793" s="1865"/>
      <c r="I793" s="1678"/>
      <c r="J793" s="1678"/>
      <c r="K793" s="1678"/>
      <c r="L793" s="1678"/>
      <c r="M793" s="1678"/>
      <c r="N793" s="1678"/>
      <c r="O793" s="1678"/>
      <c r="P793" s="1678"/>
      <c r="Q793" s="1774"/>
      <c r="R793" s="1747"/>
      <c r="S793" s="98"/>
      <c r="T793" s="98"/>
      <c r="U793" s="98"/>
      <c r="V793" s="98"/>
      <c r="W793" s="334" t="str">
        <f t="shared" si="23"/>
        <v/>
      </c>
      <c r="X793" s="98"/>
      <c r="Y793" s="98"/>
      <c r="Z793" s="98"/>
      <c r="AA793" s="334" t="str">
        <f t="shared" si="24"/>
        <v/>
      </c>
      <c r="AB793" s="1678"/>
      <c r="AC793" s="1333"/>
      <c r="AD793" s="160"/>
      <c r="AE793" s="98"/>
      <c r="AF793" s="1862"/>
      <c r="AG793" s="1748"/>
      <c r="AH793" s="1764"/>
      <c r="AI793" s="1749"/>
      <c r="AJ793" s="388"/>
      <c r="AK793" s="1750"/>
      <c r="AL793" s="1751"/>
      <c r="AM793" s="1752"/>
      <c r="AN793" s="1752"/>
      <c r="AO793" s="1752"/>
      <c r="AP793" s="1753"/>
      <c r="AQ793" s="1333"/>
      <c r="AR793" s="98"/>
      <c r="AS793" s="244"/>
    </row>
    <row r="794" spans="1:45" ht="15" customHeight="1" x14ac:dyDescent="0.25">
      <c r="A794" s="1489"/>
      <c r="B794" s="1709"/>
      <c r="C794" s="1716"/>
      <c r="D794" s="1856"/>
      <c r="E794" s="1716"/>
      <c r="F794" s="1751"/>
      <c r="G794" s="1859"/>
      <c r="H794" s="1865"/>
      <c r="I794" s="1678"/>
      <c r="J794" s="1678"/>
      <c r="K794" s="1678"/>
      <c r="L794" s="1678"/>
      <c r="M794" s="1678"/>
      <c r="N794" s="1678"/>
      <c r="O794" s="1678"/>
      <c r="P794" s="1678"/>
      <c r="Q794" s="1774"/>
      <c r="R794" s="1747"/>
      <c r="S794" s="98"/>
      <c r="T794" s="98"/>
      <c r="U794" s="98"/>
      <c r="V794" s="98"/>
      <c r="W794" s="334" t="str">
        <f t="shared" si="23"/>
        <v/>
      </c>
      <c r="X794" s="98"/>
      <c r="Y794" s="98"/>
      <c r="Z794" s="98"/>
      <c r="AA794" s="334" t="str">
        <f t="shared" si="24"/>
        <v/>
      </c>
      <c r="AB794" s="1678"/>
      <c r="AC794" s="1333"/>
      <c r="AD794" s="160"/>
      <c r="AE794" s="98"/>
      <c r="AF794" s="1862"/>
      <c r="AG794" s="1748"/>
      <c r="AH794" s="1764"/>
      <c r="AI794" s="1749"/>
      <c r="AJ794" s="388"/>
      <c r="AK794" s="1750"/>
      <c r="AL794" s="1751"/>
      <c r="AM794" s="1752"/>
      <c r="AN794" s="1752"/>
      <c r="AO794" s="1752"/>
      <c r="AP794" s="1753"/>
      <c r="AQ794" s="1333"/>
      <c r="AR794" s="98"/>
      <c r="AS794" s="244"/>
    </row>
    <row r="795" spans="1:45" ht="15" customHeight="1" x14ac:dyDescent="0.25">
      <c r="A795" s="1489"/>
      <c r="B795" s="1709"/>
      <c r="C795" s="1716"/>
      <c r="D795" s="1856"/>
      <c r="E795" s="1716"/>
      <c r="F795" s="1751"/>
      <c r="G795" s="1859"/>
      <c r="H795" s="1865"/>
      <c r="I795" s="1678"/>
      <c r="J795" s="1678"/>
      <c r="K795" s="1678"/>
      <c r="L795" s="1678"/>
      <c r="M795" s="1678"/>
      <c r="N795" s="1678"/>
      <c r="O795" s="1678"/>
      <c r="P795" s="1678"/>
      <c r="Q795" s="1774"/>
      <c r="R795" s="1747"/>
      <c r="S795" s="98"/>
      <c r="T795" s="98"/>
      <c r="U795" s="98"/>
      <c r="V795" s="98"/>
      <c r="W795" s="334" t="str">
        <f t="shared" si="23"/>
        <v/>
      </c>
      <c r="X795" s="98"/>
      <c r="Y795" s="98"/>
      <c r="Z795" s="98"/>
      <c r="AA795" s="334" t="str">
        <f t="shared" si="24"/>
        <v/>
      </c>
      <c r="AB795" s="1678"/>
      <c r="AC795" s="1333"/>
      <c r="AD795" s="160"/>
      <c r="AE795" s="98"/>
      <c r="AF795" s="1862"/>
      <c r="AG795" s="1748"/>
      <c r="AH795" s="1764"/>
      <c r="AI795" s="1749"/>
      <c r="AJ795" s="388"/>
      <c r="AK795" s="1750"/>
      <c r="AL795" s="1751"/>
      <c r="AM795" s="1752"/>
      <c r="AN795" s="1752"/>
      <c r="AO795" s="1752"/>
      <c r="AP795" s="1753"/>
      <c r="AQ795" s="1333"/>
      <c r="AR795" s="98"/>
      <c r="AS795" s="244"/>
    </row>
    <row r="796" spans="1:45" ht="15" customHeight="1" x14ac:dyDescent="0.25">
      <c r="A796" s="1489"/>
      <c r="B796" s="1709"/>
      <c r="C796" s="1716"/>
      <c r="D796" s="1856"/>
      <c r="E796" s="1716"/>
      <c r="F796" s="1751"/>
      <c r="G796" s="1859"/>
      <c r="H796" s="1865"/>
      <c r="I796" s="1678"/>
      <c r="J796" s="1678"/>
      <c r="K796" s="1678"/>
      <c r="L796" s="1678"/>
      <c r="M796" s="1678"/>
      <c r="N796" s="1678"/>
      <c r="O796" s="1678"/>
      <c r="P796" s="1678"/>
      <c r="Q796" s="1774"/>
      <c r="R796" s="1747"/>
      <c r="S796" s="98"/>
      <c r="T796" s="98"/>
      <c r="U796" s="98"/>
      <c r="V796" s="98"/>
      <c r="W796" s="334" t="str">
        <f t="shared" si="23"/>
        <v/>
      </c>
      <c r="X796" s="98"/>
      <c r="Y796" s="98"/>
      <c r="Z796" s="98"/>
      <c r="AA796" s="334" t="str">
        <f t="shared" si="24"/>
        <v/>
      </c>
      <c r="AB796" s="1678"/>
      <c r="AC796" s="1333"/>
      <c r="AD796" s="160"/>
      <c r="AE796" s="98"/>
      <c r="AF796" s="1862"/>
      <c r="AG796" s="1748"/>
      <c r="AH796" s="1764"/>
      <c r="AI796" s="1749"/>
      <c r="AJ796" s="388"/>
      <c r="AK796" s="1750"/>
      <c r="AL796" s="1751"/>
      <c r="AM796" s="1752"/>
      <c r="AN796" s="1752"/>
      <c r="AO796" s="1752"/>
      <c r="AP796" s="1753"/>
      <c r="AQ796" s="1333"/>
      <c r="AR796" s="98"/>
      <c r="AS796" s="244"/>
    </row>
    <row r="797" spans="1:45" ht="15" customHeight="1" x14ac:dyDescent="0.25">
      <c r="A797" s="1489"/>
      <c r="B797" s="1709"/>
      <c r="C797" s="1716"/>
      <c r="D797" s="1856"/>
      <c r="E797" s="1716"/>
      <c r="F797" s="1751"/>
      <c r="G797" s="1859"/>
      <c r="H797" s="1865"/>
      <c r="I797" s="1678"/>
      <c r="J797" s="1678"/>
      <c r="K797" s="1678"/>
      <c r="L797" s="1678"/>
      <c r="M797" s="1678"/>
      <c r="N797" s="1678"/>
      <c r="O797" s="1678"/>
      <c r="P797" s="1678"/>
      <c r="Q797" s="1774"/>
      <c r="R797" s="1747"/>
      <c r="S797" s="98"/>
      <c r="T797" s="98"/>
      <c r="U797" s="98"/>
      <c r="V797" s="98"/>
      <c r="W797" s="334" t="str">
        <f t="shared" si="23"/>
        <v/>
      </c>
      <c r="X797" s="98"/>
      <c r="Y797" s="98"/>
      <c r="Z797" s="98"/>
      <c r="AA797" s="334" t="str">
        <f t="shared" si="24"/>
        <v/>
      </c>
      <c r="AB797" s="1678"/>
      <c r="AC797" s="1333"/>
      <c r="AD797" s="160"/>
      <c r="AE797" s="98"/>
      <c r="AF797" s="1862"/>
      <c r="AG797" s="1748"/>
      <c r="AH797" s="1764"/>
      <c r="AI797" s="1749"/>
      <c r="AJ797" s="388"/>
      <c r="AK797" s="1750"/>
      <c r="AL797" s="1751"/>
      <c r="AM797" s="1752"/>
      <c r="AN797" s="1752"/>
      <c r="AO797" s="1752"/>
      <c r="AP797" s="1753"/>
      <c r="AQ797" s="1333"/>
      <c r="AR797" s="98"/>
      <c r="AS797" s="244"/>
    </row>
    <row r="798" spans="1:45" ht="15" customHeight="1" x14ac:dyDescent="0.25">
      <c r="A798" s="1489"/>
      <c r="B798" s="1709"/>
      <c r="C798" s="1716"/>
      <c r="D798" s="1856"/>
      <c r="E798" s="1716"/>
      <c r="F798" s="1751"/>
      <c r="G798" s="1859"/>
      <c r="H798" s="1865"/>
      <c r="I798" s="1678"/>
      <c r="J798" s="1678"/>
      <c r="K798" s="1678"/>
      <c r="L798" s="1678"/>
      <c r="M798" s="1678"/>
      <c r="N798" s="1678"/>
      <c r="O798" s="1678"/>
      <c r="P798" s="1678"/>
      <c r="Q798" s="1774"/>
      <c r="R798" s="1747"/>
      <c r="S798" s="98"/>
      <c r="T798" s="98"/>
      <c r="U798" s="98"/>
      <c r="V798" s="98"/>
      <c r="W798" s="334" t="str">
        <f t="shared" si="23"/>
        <v/>
      </c>
      <c r="X798" s="98"/>
      <c r="Y798" s="98"/>
      <c r="Z798" s="98"/>
      <c r="AA798" s="334" t="str">
        <f t="shared" si="24"/>
        <v/>
      </c>
      <c r="AB798" s="1678"/>
      <c r="AC798" s="1333"/>
      <c r="AD798" s="160"/>
      <c r="AE798" s="98"/>
      <c r="AF798" s="1862"/>
      <c r="AG798" s="1748"/>
      <c r="AH798" s="1764"/>
      <c r="AI798" s="1749"/>
      <c r="AJ798" s="388"/>
      <c r="AK798" s="1750"/>
      <c r="AL798" s="1751"/>
      <c r="AM798" s="1752"/>
      <c r="AN798" s="1752"/>
      <c r="AO798" s="1752"/>
      <c r="AP798" s="1753"/>
      <c r="AQ798" s="1333"/>
      <c r="AR798" s="98"/>
      <c r="AS798" s="244"/>
    </row>
    <row r="799" spans="1:45" ht="15" customHeight="1" x14ac:dyDescent="0.25">
      <c r="A799" s="1489"/>
      <c r="B799" s="1709"/>
      <c r="C799" s="1716"/>
      <c r="D799" s="1856"/>
      <c r="E799" s="1716"/>
      <c r="F799" s="1751"/>
      <c r="G799" s="1859"/>
      <c r="H799" s="1865"/>
      <c r="I799" s="1678"/>
      <c r="J799" s="1678"/>
      <c r="K799" s="1678"/>
      <c r="L799" s="1678"/>
      <c r="M799" s="1678"/>
      <c r="N799" s="1678"/>
      <c r="O799" s="1678"/>
      <c r="P799" s="1678"/>
      <c r="Q799" s="1774"/>
      <c r="R799" s="1747"/>
      <c r="S799" s="98"/>
      <c r="T799" s="98"/>
      <c r="U799" s="98"/>
      <c r="V799" s="98"/>
      <c r="W799" s="334" t="str">
        <f t="shared" si="23"/>
        <v/>
      </c>
      <c r="X799" s="98"/>
      <c r="Y799" s="98"/>
      <c r="Z799" s="98"/>
      <c r="AA799" s="334" t="str">
        <f t="shared" si="24"/>
        <v/>
      </c>
      <c r="AB799" s="1678"/>
      <c r="AC799" s="1333"/>
      <c r="AD799" s="160"/>
      <c r="AE799" s="98"/>
      <c r="AF799" s="1862"/>
      <c r="AG799" s="1748"/>
      <c r="AH799" s="1764"/>
      <c r="AI799" s="1749"/>
      <c r="AJ799" s="388"/>
      <c r="AK799" s="1750"/>
      <c r="AL799" s="1751"/>
      <c r="AM799" s="1752"/>
      <c r="AN799" s="1752"/>
      <c r="AO799" s="1752"/>
      <c r="AP799" s="1753"/>
      <c r="AQ799" s="1333"/>
      <c r="AR799" s="98"/>
      <c r="AS799" s="244"/>
    </row>
    <row r="800" spans="1:45" ht="15" customHeight="1" x14ac:dyDescent="0.25">
      <c r="A800" s="1489"/>
      <c r="B800" s="1709"/>
      <c r="C800" s="1716"/>
      <c r="D800" s="1856"/>
      <c r="E800" s="1716"/>
      <c r="F800" s="1751"/>
      <c r="G800" s="1859"/>
      <c r="H800" s="1865"/>
      <c r="I800" s="1678"/>
      <c r="J800" s="1678"/>
      <c r="K800" s="1678"/>
      <c r="L800" s="1678"/>
      <c r="M800" s="1678"/>
      <c r="N800" s="1678"/>
      <c r="O800" s="1678"/>
      <c r="P800" s="1678"/>
      <c r="Q800" s="1774"/>
      <c r="R800" s="1747"/>
      <c r="S800" s="98"/>
      <c r="T800" s="98"/>
      <c r="U800" s="98"/>
      <c r="V800" s="98"/>
      <c r="W800" s="334" t="str">
        <f t="shared" si="23"/>
        <v/>
      </c>
      <c r="X800" s="98"/>
      <c r="Y800" s="98"/>
      <c r="Z800" s="98"/>
      <c r="AA800" s="334" t="str">
        <f t="shared" si="24"/>
        <v/>
      </c>
      <c r="AB800" s="1678"/>
      <c r="AC800" s="1333"/>
      <c r="AD800" s="160"/>
      <c r="AE800" s="98"/>
      <c r="AF800" s="1862"/>
      <c r="AG800" s="1748"/>
      <c r="AH800" s="1764"/>
      <c r="AI800" s="1749"/>
      <c r="AJ800" s="388"/>
      <c r="AK800" s="1750"/>
      <c r="AL800" s="1751"/>
      <c r="AM800" s="1752"/>
      <c r="AN800" s="1752"/>
      <c r="AO800" s="1752"/>
      <c r="AP800" s="1753"/>
      <c r="AQ800" s="1333"/>
      <c r="AR800" s="98"/>
      <c r="AS800" s="244"/>
    </row>
    <row r="801" spans="1:45" ht="15" customHeight="1" x14ac:dyDescent="0.25">
      <c r="A801" s="1489"/>
      <c r="B801" s="1709"/>
      <c r="C801" s="1716"/>
      <c r="D801" s="1856"/>
      <c r="E801" s="1716"/>
      <c r="F801" s="1751"/>
      <c r="G801" s="1859"/>
      <c r="H801" s="1865"/>
      <c r="I801" s="1678"/>
      <c r="J801" s="1678"/>
      <c r="K801" s="1678"/>
      <c r="L801" s="1678"/>
      <c r="M801" s="1678"/>
      <c r="N801" s="1678"/>
      <c r="O801" s="1678"/>
      <c r="P801" s="1678"/>
      <c r="Q801" s="1774"/>
      <c r="R801" s="1747"/>
      <c r="S801" s="98"/>
      <c r="T801" s="98"/>
      <c r="U801" s="98"/>
      <c r="V801" s="98"/>
      <c r="W801" s="334" t="str">
        <f t="shared" si="23"/>
        <v/>
      </c>
      <c r="X801" s="98"/>
      <c r="Y801" s="98"/>
      <c r="Z801" s="98"/>
      <c r="AA801" s="334" t="str">
        <f t="shared" si="24"/>
        <v/>
      </c>
      <c r="AB801" s="1678"/>
      <c r="AC801" s="1333"/>
      <c r="AD801" s="160"/>
      <c r="AE801" s="98"/>
      <c r="AF801" s="1862"/>
      <c r="AG801" s="1748"/>
      <c r="AH801" s="1764"/>
      <c r="AI801" s="1749"/>
      <c r="AJ801" s="388"/>
      <c r="AK801" s="1750"/>
      <c r="AL801" s="1751"/>
      <c r="AM801" s="1752"/>
      <c r="AN801" s="1752"/>
      <c r="AO801" s="1752"/>
      <c r="AP801" s="1753"/>
      <c r="AQ801" s="1333"/>
      <c r="AR801" s="98"/>
      <c r="AS801" s="244"/>
    </row>
    <row r="802" spans="1:45" ht="15" customHeight="1" x14ac:dyDescent="0.25">
      <c r="A802" s="1489"/>
      <c r="B802" s="1709"/>
      <c r="C802" s="1716"/>
      <c r="D802" s="1856"/>
      <c r="E802" s="1716"/>
      <c r="F802" s="1751"/>
      <c r="G802" s="1859"/>
      <c r="H802" s="1865"/>
      <c r="I802" s="1678"/>
      <c r="J802" s="1678"/>
      <c r="K802" s="1678"/>
      <c r="L802" s="1678"/>
      <c r="M802" s="1678"/>
      <c r="N802" s="1678"/>
      <c r="O802" s="1678"/>
      <c r="P802" s="1678"/>
      <c r="Q802" s="1774"/>
      <c r="R802" s="1747"/>
      <c r="S802" s="98"/>
      <c r="T802" s="98"/>
      <c r="U802" s="98"/>
      <c r="V802" s="98"/>
      <c r="W802" s="334" t="str">
        <f t="shared" si="23"/>
        <v/>
      </c>
      <c r="X802" s="98"/>
      <c r="Y802" s="98"/>
      <c r="Z802" s="98"/>
      <c r="AA802" s="334" t="str">
        <f t="shared" si="24"/>
        <v/>
      </c>
      <c r="AB802" s="1678"/>
      <c r="AC802" s="1333"/>
      <c r="AD802" s="160"/>
      <c r="AE802" s="98"/>
      <c r="AF802" s="1862"/>
      <c r="AG802" s="1748"/>
      <c r="AH802" s="1764"/>
      <c r="AI802" s="1749"/>
      <c r="AJ802" s="388"/>
      <c r="AK802" s="1750"/>
      <c r="AL802" s="1751"/>
      <c r="AM802" s="1752"/>
      <c r="AN802" s="1752"/>
      <c r="AO802" s="1752"/>
      <c r="AP802" s="1753"/>
      <c r="AQ802" s="1333"/>
      <c r="AR802" s="98"/>
      <c r="AS802" s="244"/>
    </row>
    <row r="803" spans="1:45" ht="15" customHeight="1" x14ac:dyDescent="0.25">
      <c r="A803" s="1489"/>
      <c r="B803" s="1709"/>
      <c r="C803" s="1716"/>
      <c r="D803" s="1856"/>
      <c r="E803" s="1716"/>
      <c r="F803" s="1751"/>
      <c r="G803" s="1859"/>
      <c r="H803" s="1865"/>
      <c r="I803" s="1678"/>
      <c r="J803" s="1678"/>
      <c r="K803" s="1678"/>
      <c r="L803" s="1678"/>
      <c r="M803" s="1678"/>
      <c r="N803" s="1678"/>
      <c r="O803" s="1678"/>
      <c r="P803" s="1678"/>
      <c r="Q803" s="1774"/>
      <c r="R803" s="1747"/>
      <c r="S803" s="98"/>
      <c r="T803" s="98"/>
      <c r="U803" s="98"/>
      <c r="V803" s="98"/>
      <c r="W803" s="334" t="str">
        <f t="shared" si="23"/>
        <v/>
      </c>
      <c r="X803" s="98"/>
      <c r="Y803" s="98"/>
      <c r="Z803" s="98"/>
      <c r="AA803" s="334" t="str">
        <f t="shared" si="24"/>
        <v/>
      </c>
      <c r="AB803" s="1678"/>
      <c r="AC803" s="1333"/>
      <c r="AD803" s="160"/>
      <c r="AE803" s="98"/>
      <c r="AF803" s="1862"/>
      <c r="AG803" s="1748"/>
      <c r="AH803" s="1764"/>
      <c r="AI803" s="1749"/>
      <c r="AJ803" s="388"/>
      <c r="AK803" s="1750"/>
      <c r="AL803" s="1751"/>
      <c r="AM803" s="1752"/>
      <c r="AN803" s="1752"/>
      <c r="AO803" s="1752"/>
      <c r="AP803" s="1753"/>
      <c r="AQ803" s="1333"/>
      <c r="AR803" s="98"/>
      <c r="AS803" s="244"/>
    </row>
    <row r="804" spans="1:45" ht="15" customHeight="1" x14ac:dyDescent="0.25">
      <c r="A804" s="1489"/>
      <c r="B804" s="1709"/>
      <c r="C804" s="1716"/>
      <c r="D804" s="1856"/>
      <c r="E804" s="1716"/>
      <c r="F804" s="1751"/>
      <c r="G804" s="1859"/>
      <c r="H804" s="1865"/>
      <c r="I804" s="1678"/>
      <c r="J804" s="1678"/>
      <c r="K804" s="1678"/>
      <c r="L804" s="1678"/>
      <c r="M804" s="1678"/>
      <c r="N804" s="1678"/>
      <c r="O804" s="1678"/>
      <c r="P804" s="1678"/>
      <c r="Q804" s="1774"/>
      <c r="R804" s="1747"/>
      <c r="S804" s="98"/>
      <c r="T804" s="98"/>
      <c r="U804" s="98"/>
      <c r="V804" s="98"/>
      <c r="W804" s="334" t="str">
        <f t="shared" si="23"/>
        <v/>
      </c>
      <c r="X804" s="98"/>
      <c r="Y804" s="98"/>
      <c r="Z804" s="98"/>
      <c r="AA804" s="334" t="str">
        <f t="shared" si="24"/>
        <v/>
      </c>
      <c r="AB804" s="1678"/>
      <c r="AC804" s="1333"/>
      <c r="AD804" s="160"/>
      <c r="AE804" s="98"/>
      <c r="AF804" s="1862"/>
      <c r="AG804" s="1748"/>
      <c r="AH804" s="1764"/>
      <c r="AI804" s="1749"/>
      <c r="AJ804" s="388"/>
      <c r="AK804" s="1750"/>
      <c r="AL804" s="1751"/>
      <c r="AM804" s="1752"/>
      <c r="AN804" s="1752"/>
      <c r="AO804" s="1752"/>
      <c r="AP804" s="1753"/>
      <c r="AQ804" s="1333"/>
      <c r="AR804" s="98"/>
      <c r="AS804" s="244"/>
    </row>
    <row r="805" spans="1:45" ht="15" customHeight="1" x14ac:dyDescent="0.25">
      <c r="A805" s="1489"/>
      <c r="B805" s="1709"/>
      <c r="C805" s="1716"/>
      <c r="D805" s="1856"/>
      <c r="E805" s="1716"/>
      <c r="F805" s="1751"/>
      <c r="G805" s="1859"/>
      <c r="H805" s="1865"/>
      <c r="I805" s="1678"/>
      <c r="J805" s="1678"/>
      <c r="K805" s="1678"/>
      <c r="L805" s="1678"/>
      <c r="M805" s="1678"/>
      <c r="N805" s="1678"/>
      <c r="O805" s="1678"/>
      <c r="P805" s="1678"/>
      <c r="Q805" s="1774"/>
      <c r="R805" s="1747"/>
      <c r="S805" s="98"/>
      <c r="T805" s="98"/>
      <c r="U805" s="98"/>
      <c r="V805" s="98"/>
      <c r="W805" s="334" t="str">
        <f t="shared" si="23"/>
        <v/>
      </c>
      <c r="X805" s="98"/>
      <c r="Y805" s="98"/>
      <c r="Z805" s="98"/>
      <c r="AA805" s="334" t="str">
        <f t="shared" si="24"/>
        <v/>
      </c>
      <c r="AB805" s="1678"/>
      <c r="AC805" s="1333"/>
      <c r="AD805" s="160"/>
      <c r="AE805" s="98"/>
      <c r="AF805" s="1862"/>
      <c r="AG805" s="1748"/>
      <c r="AH805" s="1764"/>
      <c r="AI805" s="1749"/>
      <c r="AJ805" s="388"/>
      <c r="AK805" s="1750"/>
      <c r="AL805" s="1751"/>
      <c r="AM805" s="1752"/>
      <c r="AN805" s="1752"/>
      <c r="AO805" s="1752"/>
      <c r="AP805" s="1753"/>
      <c r="AQ805" s="1333"/>
      <c r="AR805" s="98"/>
      <c r="AS805" s="244"/>
    </row>
    <row r="806" spans="1:45" ht="15" customHeight="1" x14ac:dyDescent="0.25">
      <c r="A806" s="1489"/>
      <c r="B806" s="1709"/>
      <c r="C806" s="1716"/>
      <c r="D806" s="1856"/>
      <c r="E806" s="1716"/>
      <c r="F806" s="1751"/>
      <c r="G806" s="1859"/>
      <c r="H806" s="1865"/>
      <c r="I806" s="1678"/>
      <c r="J806" s="1678"/>
      <c r="K806" s="1678"/>
      <c r="L806" s="1678"/>
      <c r="M806" s="1678"/>
      <c r="N806" s="1678"/>
      <c r="O806" s="1678"/>
      <c r="P806" s="1678"/>
      <c r="Q806" s="1774"/>
      <c r="R806" s="1747"/>
      <c r="S806" s="98"/>
      <c r="T806" s="98"/>
      <c r="U806" s="98"/>
      <c r="V806" s="98"/>
      <c r="W806" s="334" t="str">
        <f t="shared" si="23"/>
        <v/>
      </c>
      <c r="X806" s="98"/>
      <c r="Y806" s="98"/>
      <c r="Z806" s="98"/>
      <c r="AA806" s="334" t="str">
        <f t="shared" si="24"/>
        <v/>
      </c>
      <c r="AB806" s="1678"/>
      <c r="AC806" s="1333"/>
      <c r="AD806" s="160"/>
      <c r="AE806" s="98"/>
      <c r="AF806" s="1862"/>
      <c r="AG806" s="1748"/>
      <c r="AH806" s="1764"/>
      <c r="AI806" s="1749"/>
      <c r="AJ806" s="388"/>
      <c r="AK806" s="1750"/>
      <c r="AL806" s="1751"/>
      <c r="AM806" s="1752"/>
      <c r="AN806" s="1752"/>
      <c r="AO806" s="1752"/>
      <c r="AP806" s="1753"/>
      <c r="AQ806" s="1333"/>
      <c r="AR806" s="98"/>
      <c r="AS806" s="244"/>
    </row>
    <row r="807" spans="1:45" ht="15" customHeight="1" x14ac:dyDescent="0.25">
      <c r="A807" s="1489"/>
      <c r="B807" s="1709"/>
      <c r="C807" s="1716"/>
      <c r="D807" s="1856"/>
      <c r="E807" s="1716"/>
      <c r="F807" s="1751"/>
      <c r="G807" s="1859"/>
      <c r="H807" s="1865"/>
      <c r="I807" s="1678"/>
      <c r="J807" s="1678"/>
      <c r="K807" s="1678"/>
      <c r="L807" s="1678"/>
      <c r="M807" s="1678"/>
      <c r="N807" s="1678"/>
      <c r="O807" s="1678"/>
      <c r="P807" s="1678"/>
      <c r="Q807" s="1774"/>
      <c r="R807" s="1747"/>
      <c r="S807" s="98"/>
      <c r="T807" s="98"/>
      <c r="U807" s="98"/>
      <c r="V807" s="98"/>
      <c r="W807" s="334" t="str">
        <f t="shared" si="23"/>
        <v/>
      </c>
      <c r="X807" s="98"/>
      <c r="Y807" s="98"/>
      <c r="Z807" s="98"/>
      <c r="AA807" s="334" t="str">
        <f t="shared" si="24"/>
        <v/>
      </c>
      <c r="AB807" s="1678"/>
      <c r="AC807" s="1333"/>
      <c r="AD807" s="160"/>
      <c r="AE807" s="98"/>
      <c r="AF807" s="1862"/>
      <c r="AG807" s="1748"/>
      <c r="AH807" s="1764"/>
      <c r="AI807" s="1749"/>
      <c r="AJ807" s="388"/>
      <c r="AK807" s="1750"/>
      <c r="AL807" s="1751"/>
      <c r="AM807" s="1752"/>
      <c r="AN807" s="1752"/>
      <c r="AO807" s="1752"/>
      <c r="AP807" s="1753"/>
      <c r="AQ807" s="1333"/>
      <c r="AR807" s="98"/>
      <c r="AS807" s="244"/>
    </row>
    <row r="808" spans="1:45" ht="15" customHeight="1" x14ac:dyDescent="0.25">
      <c r="A808" s="1489"/>
      <c r="B808" s="1709"/>
      <c r="C808" s="1716"/>
      <c r="D808" s="1856"/>
      <c r="E808" s="1716"/>
      <c r="F808" s="1751"/>
      <c r="G808" s="1859"/>
      <c r="H808" s="1865"/>
      <c r="I808" s="1678"/>
      <c r="J808" s="1678"/>
      <c r="K808" s="1678"/>
      <c r="L808" s="1678"/>
      <c r="M808" s="1678"/>
      <c r="N808" s="1678"/>
      <c r="O808" s="1678"/>
      <c r="P808" s="1678"/>
      <c r="Q808" s="1774"/>
      <c r="R808" s="1747"/>
      <c r="S808" s="98"/>
      <c r="T808" s="98"/>
      <c r="U808" s="98"/>
      <c r="V808" s="98"/>
      <c r="W808" s="334" t="str">
        <f t="shared" si="23"/>
        <v/>
      </c>
      <c r="X808" s="98"/>
      <c r="Y808" s="98"/>
      <c r="Z808" s="98"/>
      <c r="AA808" s="334" t="str">
        <f t="shared" si="24"/>
        <v/>
      </c>
      <c r="AB808" s="1678"/>
      <c r="AC808" s="1333"/>
      <c r="AD808" s="160"/>
      <c r="AE808" s="98"/>
      <c r="AF808" s="1862"/>
      <c r="AG808" s="1748"/>
      <c r="AH808" s="1764"/>
      <c r="AI808" s="1749"/>
      <c r="AJ808" s="388"/>
      <c r="AK808" s="1750"/>
      <c r="AL808" s="1751"/>
      <c r="AM808" s="1752"/>
      <c r="AN808" s="1752"/>
      <c r="AO808" s="1752"/>
      <c r="AP808" s="1753"/>
      <c r="AQ808" s="1333"/>
      <c r="AR808" s="98"/>
      <c r="AS808" s="244"/>
    </row>
    <row r="809" spans="1:45" ht="15" customHeight="1" x14ac:dyDescent="0.25">
      <c r="A809" s="1489"/>
      <c r="B809" s="1709"/>
      <c r="C809" s="1716"/>
      <c r="D809" s="1856"/>
      <c r="E809" s="1716"/>
      <c r="F809" s="1751"/>
      <c r="G809" s="1859"/>
      <c r="H809" s="1865"/>
      <c r="I809" s="1678"/>
      <c r="J809" s="1678"/>
      <c r="K809" s="1678"/>
      <c r="L809" s="1678"/>
      <c r="M809" s="1678"/>
      <c r="N809" s="1678"/>
      <c r="O809" s="1678"/>
      <c r="P809" s="1678"/>
      <c r="Q809" s="1774"/>
      <c r="R809" s="1747"/>
      <c r="S809" s="98"/>
      <c r="T809" s="98"/>
      <c r="U809" s="98"/>
      <c r="V809" s="98"/>
      <c r="W809" s="334" t="str">
        <f t="shared" si="23"/>
        <v/>
      </c>
      <c r="X809" s="98"/>
      <c r="Y809" s="98"/>
      <c r="Z809" s="98"/>
      <c r="AA809" s="334" t="str">
        <f t="shared" si="24"/>
        <v/>
      </c>
      <c r="AB809" s="1678"/>
      <c r="AC809" s="1333"/>
      <c r="AD809" s="160"/>
      <c r="AE809" s="98"/>
      <c r="AF809" s="1862"/>
      <c r="AG809" s="1748"/>
      <c r="AH809" s="1764"/>
      <c r="AI809" s="1749"/>
      <c r="AJ809" s="388"/>
      <c r="AK809" s="1750"/>
      <c r="AL809" s="1751"/>
      <c r="AM809" s="1752"/>
      <c r="AN809" s="1752"/>
      <c r="AO809" s="1752"/>
      <c r="AP809" s="1753"/>
      <c r="AQ809" s="1333"/>
      <c r="AR809" s="98"/>
      <c r="AS809" s="244"/>
    </row>
    <row r="810" spans="1:45" ht="15" customHeight="1" x14ac:dyDescent="0.25">
      <c r="A810" s="1489"/>
      <c r="B810" s="1709"/>
      <c r="C810" s="1716"/>
      <c r="D810" s="1856"/>
      <c r="E810" s="1716"/>
      <c r="F810" s="1751"/>
      <c r="G810" s="1859"/>
      <c r="H810" s="1865"/>
      <c r="I810" s="1678"/>
      <c r="J810" s="1678"/>
      <c r="K810" s="1678"/>
      <c r="L810" s="1678"/>
      <c r="M810" s="1678"/>
      <c r="N810" s="1678"/>
      <c r="O810" s="1678"/>
      <c r="P810" s="1678"/>
      <c r="Q810" s="1774"/>
      <c r="R810" s="1747"/>
      <c r="S810" s="98"/>
      <c r="T810" s="98"/>
      <c r="U810" s="98"/>
      <c r="V810" s="98"/>
      <c r="W810" s="334" t="str">
        <f t="shared" si="23"/>
        <v/>
      </c>
      <c r="X810" s="98"/>
      <c r="Y810" s="98"/>
      <c r="Z810" s="98"/>
      <c r="AA810" s="334" t="str">
        <f t="shared" si="24"/>
        <v/>
      </c>
      <c r="AB810" s="1678"/>
      <c r="AC810" s="1333"/>
      <c r="AD810" s="160"/>
      <c r="AE810" s="98"/>
      <c r="AF810" s="1862"/>
      <c r="AG810" s="1748"/>
      <c r="AH810" s="1764"/>
      <c r="AI810" s="1749"/>
      <c r="AJ810" s="388"/>
      <c r="AK810" s="1750"/>
      <c r="AL810" s="1751"/>
      <c r="AM810" s="1752"/>
      <c r="AN810" s="1752"/>
      <c r="AO810" s="1752"/>
      <c r="AP810" s="1753"/>
      <c r="AQ810" s="1333"/>
      <c r="AR810" s="98"/>
      <c r="AS810" s="244"/>
    </row>
    <row r="811" spans="1:45" ht="15" customHeight="1" x14ac:dyDescent="0.25">
      <c r="A811" s="1489"/>
      <c r="B811" s="1709"/>
      <c r="C811" s="1716"/>
      <c r="D811" s="1856"/>
      <c r="E811" s="1716"/>
      <c r="F811" s="1751"/>
      <c r="G811" s="1859"/>
      <c r="H811" s="1865"/>
      <c r="I811" s="1678"/>
      <c r="J811" s="1678"/>
      <c r="K811" s="1678"/>
      <c r="L811" s="1678"/>
      <c r="M811" s="1678"/>
      <c r="N811" s="1678"/>
      <c r="O811" s="1678"/>
      <c r="P811" s="1678"/>
      <c r="Q811" s="1774"/>
      <c r="R811" s="1747"/>
      <c r="S811" s="98"/>
      <c r="T811" s="98"/>
      <c r="U811" s="98"/>
      <c r="V811" s="98"/>
      <c r="W811" s="334" t="str">
        <f t="shared" si="23"/>
        <v/>
      </c>
      <c r="X811" s="98"/>
      <c r="Y811" s="98"/>
      <c r="Z811" s="98"/>
      <c r="AA811" s="334" t="str">
        <f t="shared" si="24"/>
        <v/>
      </c>
      <c r="AB811" s="1678"/>
      <c r="AC811" s="1333"/>
      <c r="AD811" s="160"/>
      <c r="AE811" s="98"/>
      <c r="AF811" s="1862"/>
      <c r="AG811" s="1748"/>
      <c r="AH811" s="1764"/>
      <c r="AI811" s="1749"/>
      <c r="AJ811" s="388"/>
      <c r="AK811" s="1750"/>
      <c r="AL811" s="1751"/>
      <c r="AM811" s="1752"/>
      <c r="AN811" s="1752"/>
      <c r="AO811" s="1752"/>
      <c r="AP811" s="1753"/>
      <c r="AQ811" s="1333"/>
      <c r="AR811" s="98"/>
      <c r="AS811" s="244"/>
    </row>
    <row r="812" spans="1:45" ht="15" customHeight="1" x14ac:dyDescent="0.25">
      <c r="A812" s="1489"/>
      <c r="B812" s="1709"/>
      <c r="C812" s="1716"/>
      <c r="D812" s="1856"/>
      <c r="E812" s="1716"/>
      <c r="F812" s="1751"/>
      <c r="G812" s="1859"/>
      <c r="H812" s="1865"/>
      <c r="I812" s="1678"/>
      <c r="J812" s="1678"/>
      <c r="K812" s="1678"/>
      <c r="L812" s="1678"/>
      <c r="M812" s="1678"/>
      <c r="N812" s="1678"/>
      <c r="O812" s="1678"/>
      <c r="P812" s="1678"/>
      <c r="Q812" s="1774"/>
      <c r="R812" s="1747"/>
      <c r="S812" s="98"/>
      <c r="T812" s="98"/>
      <c r="U812" s="98"/>
      <c r="V812" s="98"/>
      <c r="W812" s="334" t="str">
        <f t="shared" si="23"/>
        <v/>
      </c>
      <c r="X812" s="98"/>
      <c r="Y812" s="98"/>
      <c r="Z812" s="98"/>
      <c r="AA812" s="334" t="str">
        <f t="shared" si="24"/>
        <v/>
      </c>
      <c r="AB812" s="1678"/>
      <c r="AC812" s="1333"/>
      <c r="AD812" s="160"/>
      <c r="AE812" s="98"/>
      <c r="AF812" s="1862"/>
      <c r="AG812" s="1748"/>
      <c r="AH812" s="1764"/>
      <c r="AI812" s="1749"/>
      <c r="AJ812" s="388"/>
      <c r="AK812" s="1750"/>
      <c r="AL812" s="1751"/>
      <c r="AM812" s="1752"/>
      <c r="AN812" s="1752"/>
      <c r="AO812" s="1752"/>
      <c r="AP812" s="1753"/>
      <c r="AQ812" s="1333"/>
      <c r="AR812" s="98"/>
      <c r="AS812" s="244"/>
    </row>
    <row r="813" spans="1:45" ht="15" customHeight="1" x14ac:dyDescent="0.25">
      <c r="A813" s="1489"/>
      <c r="B813" s="1709"/>
      <c r="C813" s="1716"/>
      <c r="D813" s="1856"/>
      <c r="E813" s="1716"/>
      <c r="F813" s="1751"/>
      <c r="G813" s="1859"/>
      <c r="H813" s="1865"/>
      <c r="I813" s="1678"/>
      <c r="J813" s="1678"/>
      <c r="K813" s="1678"/>
      <c r="L813" s="1678"/>
      <c r="M813" s="1678"/>
      <c r="N813" s="1678"/>
      <c r="O813" s="1678"/>
      <c r="P813" s="1678"/>
      <c r="Q813" s="1774"/>
      <c r="R813" s="1747"/>
      <c r="S813" s="98"/>
      <c r="T813" s="98"/>
      <c r="U813" s="98"/>
      <c r="V813" s="98"/>
      <c r="W813" s="334" t="str">
        <f t="shared" si="23"/>
        <v/>
      </c>
      <c r="X813" s="98"/>
      <c r="Y813" s="98"/>
      <c r="Z813" s="98"/>
      <c r="AA813" s="334" t="str">
        <f t="shared" si="24"/>
        <v/>
      </c>
      <c r="AB813" s="1678"/>
      <c r="AC813" s="1333"/>
      <c r="AD813" s="160"/>
      <c r="AE813" s="98"/>
      <c r="AF813" s="1862"/>
      <c r="AG813" s="1748"/>
      <c r="AH813" s="1764"/>
      <c r="AI813" s="1749"/>
      <c r="AJ813" s="388"/>
      <c r="AK813" s="1750"/>
      <c r="AL813" s="1751"/>
      <c r="AM813" s="1752"/>
      <c r="AN813" s="1752"/>
      <c r="AO813" s="1752"/>
      <c r="AP813" s="1753"/>
      <c r="AQ813" s="1333"/>
      <c r="AR813" s="98"/>
      <c r="AS813" s="244"/>
    </row>
    <row r="814" spans="1:45" ht="15" customHeight="1" x14ac:dyDescent="0.25">
      <c r="A814" s="1489"/>
      <c r="B814" s="1709"/>
      <c r="C814" s="1716"/>
      <c r="D814" s="1856"/>
      <c r="E814" s="1716"/>
      <c r="F814" s="1751"/>
      <c r="G814" s="1859"/>
      <c r="H814" s="1865"/>
      <c r="I814" s="1678"/>
      <c r="J814" s="1678"/>
      <c r="K814" s="1678"/>
      <c r="L814" s="1678"/>
      <c r="M814" s="1678"/>
      <c r="N814" s="1678"/>
      <c r="O814" s="1678"/>
      <c r="P814" s="1678"/>
      <c r="Q814" s="1774"/>
      <c r="R814" s="1747"/>
      <c r="S814" s="98"/>
      <c r="T814" s="98"/>
      <c r="U814" s="98"/>
      <c r="V814" s="98"/>
      <c r="W814" s="334" t="str">
        <f t="shared" si="23"/>
        <v/>
      </c>
      <c r="X814" s="98"/>
      <c r="Y814" s="98"/>
      <c r="Z814" s="98"/>
      <c r="AA814" s="334" t="str">
        <f t="shared" si="24"/>
        <v/>
      </c>
      <c r="AB814" s="1678"/>
      <c r="AC814" s="1333"/>
      <c r="AD814" s="160"/>
      <c r="AE814" s="98"/>
      <c r="AF814" s="1862"/>
      <c r="AG814" s="1748"/>
      <c r="AH814" s="1764"/>
      <c r="AI814" s="1749"/>
      <c r="AJ814" s="388"/>
      <c r="AK814" s="1750"/>
      <c r="AL814" s="1751"/>
      <c r="AM814" s="1752"/>
      <c r="AN814" s="1752"/>
      <c r="AO814" s="1752"/>
      <c r="AP814" s="1753"/>
      <c r="AQ814" s="1333"/>
      <c r="AR814" s="98"/>
      <c r="AS814" s="244"/>
    </row>
    <row r="815" spans="1:45" ht="15" customHeight="1" x14ac:dyDescent="0.25">
      <c r="A815" s="1489"/>
      <c r="B815" s="1709"/>
      <c r="C815" s="1716"/>
      <c r="D815" s="1856"/>
      <c r="E815" s="1716"/>
      <c r="F815" s="1751"/>
      <c r="G815" s="1859"/>
      <c r="H815" s="1865"/>
      <c r="I815" s="1678"/>
      <c r="J815" s="1678"/>
      <c r="K815" s="1678"/>
      <c r="L815" s="1678"/>
      <c r="M815" s="1678"/>
      <c r="N815" s="1678"/>
      <c r="O815" s="1678"/>
      <c r="P815" s="1678"/>
      <c r="Q815" s="1774"/>
      <c r="R815" s="1747"/>
      <c r="S815" s="98"/>
      <c r="T815" s="98"/>
      <c r="U815" s="98"/>
      <c r="V815" s="98"/>
      <c r="W815" s="334" t="str">
        <f t="shared" si="23"/>
        <v/>
      </c>
      <c r="X815" s="98"/>
      <c r="Y815" s="98"/>
      <c r="Z815" s="98"/>
      <c r="AA815" s="334" t="str">
        <f t="shared" si="24"/>
        <v/>
      </c>
      <c r="AB815" s="1678"/>
      <c r="AC815" s="1333"/>
      <c r="AD815" s="160"/>
      <c r="AE815" s="98"/>
      <c r="AF815" s="1862"/>
      <c r="AG815" s="1748"/>
      <c r="AH815" s="1764"/>
      <c r="AI815" s="1749"/>
      <c r="AJ815" s="388"/>
      <c r="AK815" s="1750"/>
      <c r="AL815" s="1751"/>
      <c r="AM815" s="1752"/>
      <c r="AN815" s="1752"/>
      <c r="AO815" s="1752"/>
      <c r="AP815" s="1753"/>
      <c r="AQ815" s="1333"/>
      <c r="AR815" s="98"/>
      <c r="AS815" s="244"/>
    </row>
    <row r="816" spans="1:45" ht="15" customHeight="1" x14ac:dyDescent="0.25">
      <c r="A816" s="1489"/>
      <c r="B816" s="1709"/>
      <c r="C816" s="1716"/>
      <c r="D816" s="1856"/>
      <c r="E816" s="1716"/>
      <c r="F816" s="1751"/>
      <c r="G816" s="1859"/>
      <c r="H816" s="1865"/>
      <c r="I816" s="1678"/>
      <c r="J816" s="1678"/>
      <c r="K816" s="1678"/>
      <c r="L816" s="1678"/>
      <c r="M816" s="1678"/>
      <c r="N816" s="1678"/>
      <c r="O816" s="1678"/>
      <c r="P816" s="1678"/>
      <c r="Q816" s="1774"/>
      <c r="R816" s="1747"/>
      <c r="S816" s="98"/>
      <c r="T816" s="98"/>
      <c r="U816" s="98"/>
      <c r="V816" s="98"/>
      <c r="W816" s="334" t="str">
        <f t="shared" si="23"/>
        <v/>
      </c>
      <c r="X816" s="98"/>
      <c r="Y816" s="98"/>
      <c r="Z816" s="98"/>
      <c r="AA816" s="334" t="str">
        <f t="shared" si="24"/>
        <v/>
      </c>
      <c r="AB816" s="1678"/>
      <c r="AC816" s="1333"/>
      <c r="AD816" s="160"/>
      <c r="AE816" s="98"/>
      <c r="AF816" s="1862"/>
      <c r="AG816" s="1748"/>
      <c r="AH816" s="1764"/>
      <c r="AI816" s="1749"/>
      <c r="AJ816" s="388"/>
      <c r="AK816" s="1750"/>
      <c r="AL816" s="1751"/>
      <c r="AM816" s="1752"/>
      <c r="AN816" s="1752"/>
      <c r="AO816" s="1752"/>
      <c r="AP816" s="1753"/>
      <c r="AQ816" s="1333"/>
      <c r="AR816" s="98"/>
      <c r="AS816" s="244"/>
    </row>
    <row r="817" spans="1:45" ht="15" customHeight="1" x14ac:dyDescent="0.25">
      <c r="A817" s="1489"/>
      <c r="B817" s="1709"/>
      <c r="C817" s="1716"/>
      <c r="D817" s="1856"/>
      <c r="E817" s="1716"/>
      <c r="F817" s="1751"/>
      <c r="G817" s="1859"/>
      <c r="H817" s="1865"/>
      <c r="I817" s="1678"/>
      <c r="J817" s="1678"/>
      <c r="K817" s="1678"/>
      <c r="L817" s="1678"/>
      <c r="M817" s="1678"/>
      <c r="N817" s="1678"/>
      <c r="O817" s="1678"/>
      <c r="P817" s="1678"/>
      <c r="Q817" s="1774"/>
      <c r="R817" s="1747"/>
      <c r="S817" s="98"/>
      <c r="T817" s="98"/>
      <c r="U817" s="98"/>
      <c r="V817" s="98"/>
      <c r="W817" s="334" t="str">
        <f t="shared" si="23"/>
        <v/>
      </c>
      <c r="X817" s="98"/>
      <c r="Y817" s="98"/>
      <c r="Z817" s="98"/>
      <c r="AA817" s="334" t="str">
        <f t="shared" si="24"/>
        <v/>
      </c>
      <c r="AB817" s="1678"/>
      <c r="AC817" s="1333"/>
      <c r="AD817" s="160"/>
      <c r="AE817" s="98"/>
      <c r="AF817" s="1862"/>
      <c r="AG817" s="1748"/>
      <c r="AH817" s="1764"/>
      <c r="AI817" s="1749"/>
      <c r="AJ817" s="388"/>
      <c r="AK817" s="1750"/>
      <c r="AL817" s="1751"/>
      <c r="AM817" s="1752"/>
      <c r="AN817" s="1752"/>
      <c r="AO817" s="1752"/>
      <c r="AP817" s="1753"/>
      <c r="AQ817" s="1333"/>
      <c r="AR817" s="98"/>
      <c r="AS817" s="244"/>
    </row>
    <row r="818" spans="1:45" ht="15" customHeight="1" x14ac:dyDescent="0.25">
      <c r="A818" s="1489"/>
      <c r="B818" s="1709"/>
      <c r="C818" s="1716"/>
      <c r="D818" s="1856"/>
      <c r="E818" s="1716"/>
      <c r="F818" s="1751"/>
      <c r="G818" s="1859"/>
      <c r="H818" s="1865"/>
      <c r="I818" s="1678"/>
      <c r="J818" s="1678"/>
      <c r="K818" s="1678"/>
      <c r="L818" s="1678"/>
      <c r="M818" s="1678"/>
      <c r="N818" s="1678"/>
      <c r="O818" s="1678"/>
      <c r="P818" s="1678"/>
      <c r="Q818" s="1774"/>
      <c r="R818" s="1747"/>
      <c r="S818" s="98"/>
      <c r="T818" s="98"/>
      <c r="U818" s="98"/>
      <c r="V818" s="98"/>
      <c r="W818" s="334" t="str">
        <f t="shared" si="23"/>
        <v/>
      </c>
      <c r="X818" s="98"/>
      <c r="Y818" s="98"/>
      <c r="Z818" s="98"/>
      <c r="AA818" s="334" t="str">
        <f t="shared" si="24"/>
        <v/>
      </c>
      <c r="AB818" s="1678"/>
      <c r="AC818" s="1333"/>
      <c r="AD818" s="160"/>
      <c r="AE818" s="98"/>
      <c r="AF818" s="1862"/>
      <c r="AG818" s="1748"/>
      <c r="AH818" s="1764"/>
      <c r="AI818" s="1749"/>
      <c r="AJ818" s="388"/>
      <c r="AK818" s="1750"/>
      <c r="AL818" s="1751"/>
      <c r="AM818" s="1752"/>
      <c r="AN818" s="1752"/>
      <c r="AO818" s="1752"/>
      <c r="AP818" s="1753"/>
      <c r="AQ818" s="1333"/>
      <c r="AR818" s="98"/>
      <c r="AS818" s="244"/>
    </row>
    <row r="819" spans="1:45" ht="15" customHeight="1" x14ac:dyDescent="0.25">
      <c r="A819" s="1489"/>
      <c r="B819" s="1709"/>
      <c r="C819" s="1716"/>
      <c r="D819" s="1856"/>
      <c r="E819" s="1716"/>
      <c r="F819" s="1751"/>
      <c r="G819" s="1859"/>
      <c r="H819" s="1865"/>
      <c r="I819" s="1678"/>
      <c r="J819" s="1678"/>
      <c r="K819" s="1678"/>
      <c r="L819" s="1678"/>
      <c r="M819" s="1678"/>
      <c r="N819" s="1678"/>
      <c r="O819" s="1678"/>
      <c r="P819" s="1678"/>
      <c r="Q819" s="1774"/>
      <c r="R819" s="1747"/>
      <c r="S819" s="98"/>
      <c r="T819" s="98"/>
      <c r="U819" s="98"/>
      <c r="V819" s="98"/>
      <c r="W819" s="334" t="str">
        <f t="shared" si="23"/>
        <v/>
      </c>
      <c r="X819" s="98"/>
      <c r="Y819" s="98"/>
      <c r="Z819" s="98"/>
      <c r="AA819" s="334" t="str">
        <f t="shared" si="24"/>
        <v/>
      </c>
      <c r="AB819" s="1678"/>
      <c r="AC819" s="1333"/>
      <c r="AD819" s="160"/>
      <c r="AE819" s="98"/>
      <c r="AF819" s="1862"/>
      <c r="AG819" s="1748"/>
      <c r="AH819" s="1764"/>
      <c r="AI819" s="1749"/>
      <c r="AJ819" s="388"/>
      <c r="AK819" s="1750"/>
      <c r="AL819" s="1751"/>
      <c r="AM819" s="1752"/>
      <c r="AN819" s="1752"/>
      <c r="AO819" s="1752"/>
      <c r="AP819" s="1753"/>
      <c r="AQ819" s="1333"/>
      <c r="AR819" s="98"/>
      <c r="AS819" s="244"/>
    </row>
    <row r="820" spans="1:45" ht="15" customHeight="1" x14ac:dyDescent="0.25">
      <c r="A820" s="1489"/>
      <c r="B820" s="1709"/>
      <c r="C820" s="1716"/>
      <c r="D820" s="1856"/>
      <c r="E820" s="1716"/>
      <c r="F820" s="1751"/>
      <c r="G820" s="1859"/>
      <c r="H820" s="1865"/>
      <c r="I820" s="1678"/>
      <c r="J820" s="1678"/>
      <c r="K820" s="1678"/>
      <c r="L820" s="1678"/>
      <c r="M820" s="1678"/>
      <c r="N820" s="1678"/>
      <c r="O820" s="1678"/>
      <c r="P820" s="1678"/>
      <c r="Q820" s="1774"/>
      <c r="R820" s="1747"/>
      <c r="S820" s="98"/>
      <c r="T820" s="98"/>
      <c r="U820" s="98"/>
      <c r="V820" s="98"/>
      <c r="W820" s="334" t="str">
        <f t="shared" si="23"/>
        <v/>
      </c>
      <c r="X820" s="98"/>
      <c r="Y820" s="98"/>
      <c r="Z820" s="98"/>
      <c r="AA820" s="334" t="str">
        <f t="shared" si="24"/>
        <v/>
      </c>
      <c r="AB820" s="1678"/>
      <c r="AC820" s="1333"/>
      <c r="AD820" s="160"/>
      <c r="AE820" s="98"/>
      <c r="AF820" s="1862"/>
      <c r="AG820" s="1748"/>
      <c r="AH820" s="1764"/>
      <c r="AI820" s="1749"/>
      <c r="AJ820" s="388"/>
      <c r="AK820" s="1750"/>
      <c r="AL820" s="1751"/>
      <c r="AM820" s="1752"/>
      <c r="AN820" s="1752"/>
      <c r="AO820" s="1752"/>
      <c r="AP820" s="1753"/>
      <c r="AQ820" s="1333"/>
      <c r="AR820" s="98"/>
      <c r="AS820" s="244"/>
    </row>
    <row r="821" spans="1:45" ht="15" customHeight="1" x14ac:dyDescent="0.25">
      <c r="A821" s="1489"/>
      <c r="B821" s="1709"/>
      <c r="C821" s="1716"/>
      <c r="D821" s="1856"/>
      <c r="E821" s="1716"/>
      <c r="F821" s="1751"/>
      <c r="G821" s="1859"/>
      <c r="H821" s="1865"/>
      <c r="I821" s="1678"/>
      <c r="J821" s="1678"/>
      <c r="K821" s="1678"/>
      <c r="L821" s="1678"/>
      <c r="M821" s="1678"/>
      <c r="N821" s="1678"/>
      <c r="O821" s="1678"/>
      <c r="P821" s="1678"/>
      <c r="Q821" s="1774"/>
      <c r="R821" s="1747"/>
      <c r="S821" s="98"/>
      <c r="T821" s="98"/>
      <c r="U821" s="98"/>
      <c r="V821" s="98"/>
      <c r="W821" s="334" t="str">
        <f t="shared" si="23"/>
        <v/>
      </c>
      <c r="X821" s="98"/>
      <c r="Y821" s="98"/>
      <c r="Z821" s="98"/>
      <c r="AA821" s="334" t="str">
        <f t="shared" si="24"/>
        <v/>
      </c>
      <c r="AB821" s="1678"/>
      <c r="AC821" s="1333"/>
      <c r="AD821" s="160"/>
      <c r="AE821" s="98"/>
      <c r="AF821" s="1862"/>
      <c r="AG821" s="1748"/>
      <c r="AH821" s="1764"/>
      <c r="AI821" s="1749"/>
      <c r="AJ821" s="388"/>
      <c r="AK821" s="1750"/>
      <c r="AL821" s="1751"/>
      <c r="AM821" s="1752"/>
      <c r="AN821" s="1752"/>
      <c r="AO821" s="1752"/>
      <c r="AP821" s="1753"/>
      <c r="AQ821" s="1333"/>
      <c r="AR821" s="98"/>
      <c r="AS821" s="244"/>
    </row>
    <row r="822" spans="1:45" ht="15" customHeight="1" x14ac:dyDescent="0.25">
      <c r="A822" s="1489"/>
      <c r="B822" s="1709"/>
      <c r="C822" s="1716"/>
      <c r="D822" s="1856"/>
      <c r="E822" s="1716"/>
      <c r="F822" s="1751"/>
      <c r="G822" s="1859"/>
      <c r="H822" s="1865"/>
      <c r="I822" s="1678"/>
      <c r="J822" s="1678"/>
      <c r="K822" s="1678"/>
      <c r="L822" s="1678"/>
      <c r="M822" s="1678"/>
      <c r="N822" s="1678"/>
      <c r="O822" s="1678"/>
      <c r="P822" s="1678"/>
      <c r="Q822" s="1774"/>
      <c r="R822" s="1747"/>
      <c r="S822" s="98"/>
      <c r="T822" s="98"/>
      <c r="U822" s="98"/>
      <c r="V822" s="98"/>
      <c r="W822" s="334" t="str">
        <f t="shared" si="23"/>
        <v/>
      </c>
      <c r="X822" s="98"/>
      <c r="Y822" s="98"/>
      <c r="Z822" s="98"/>
      <c r="AA822" s="334" t="str">
        <f t="shared" si="24"/>
        <v/>
      </c>
      <c r="AB822" s="1678"/>
      <c r="AC822" s="1333"/>
      <c r="AD822" s="160"/>
      <c r="AE822" s="98"/>
      <c r="AF822" s="1862"/>
      <c r="AG822" s="1748"/>
      <c r="AH822" s="1764"/>
      <c r="AI822" s="1749"/>
      <c r="AJ822" s="388"/>
      <c r="AK822" s="1750"/>
      <c r="AL822" s="1751"/>
      <c r="AM822" s="1752"/>
      <c r="AN822" s="1752"/>
      <c r="AO822" s="1752"/>
      <c r="AP822" s="1753"/>
      <c r="AQ822" s="1333"/>
      <c r="AR822" s="98"/>
      <c r="AS822" s="244"/>
    </row>
    <row r="823" spans="1:45" ht="15" customHeight="1" x14ac:dyDescent="0.25">
      <c r="A823" s="1489"/>
      <c r="B823" s="1709"/>
      <c r="C823" s="1716"/>
      <c r="D823" s="1856"/>
      <c r="E823" s="1716"/>
      <c r="F823" s="1751"/>
      <c r="G823" s="1859"/>
      <c r="H823" s="1865"/>
      <c r="I823" s="1678"/>
      <c r="J823" s="1678"/>
      <c r="K823" s="1678"/>
      <c r="L823" s="1678"/>
      <c r="M823" s="1678"/>
      <c r="N823" s="1678"/>
      <c r="O823" s="1678"/>
      <c r="P823" s="1678"/>
      <c r="Q823" s="1774"/>
      <c r="R823" s="1747"/>
      <c r="S823" s="98"/>
      <c r="T823" s="98"/>
      <c r="U823" s="98"/>
      <c r="V823" s="98"/>
      <c r="W823" s="334" t="str">
        <f t="shared" si="23"/>
        <v/>
      </c>
      <c r="X823" s="98"/>
      <c r="Y823" s="98"/>
      <c r="Z823" s="98"/>
      <c r="AA823" s="334" t="str">
        <f t="shared" si="24"/>
        <v/>
      </c>
      <c r="AB823" s="1678"/>
      <c r="AC823" s="1333"/>
      <c r="AD823" s="160"/>
      <c r="AE823" s="98"/>
      <c r="AF823" s="1862"/>
      <c r="AG823" s="1748"/>
      <c r="AH823" s="1764"/>
      <c r="AI823" s="1749"/>
      <c r="AJ823" s="388"/>
      <c r="AK823" s="1750"/>
      <c r="AL823" s="1751"/>
      <c r="AM823" s="1752"/>
      <c r="AN823" s="1752"/>
      <c r="AO823" s="1752"/>
      <c r="AP823" s="1753"/>
      <c r="AQ823" s="1333"/>
      <c r="AR823" s="98"/>
      <c r="AS823" s="244"/>
    </row>
    <row r="824" spans="1:45" ht="15" customHeight="1" x14ac:dyDescent="0.25">
      <c r="A824" s="1489"/>
      <c r="B824" s="1709"/>
      <c r="C824" s="1716"/>
      <c r="D824" s="1856"/>
      <c r="E824" s="1716"/>
      <c r="F824" s="1751"/>
      <c r="G824" s="1859"/>
      <c r="H824" s="1865"/>
      <c r="I824" s="1678"/>
      <c r="J824" s="1678"/>
      <c r="K824" s="1678"/>
      <c r="L824" s="1678"/>
      <c r="M824" s="1678"/>
      <c r="N824" s="1678"/>
      <c r="O824" s="1678"/>
      <c r="P824" s="1678"/>
      <c r="Q824" s="1774"/>
      <c r="R824" s="1747"/>
      <c r="S824" s="98"/>
      <c r="T824" s="98"/>
      <c r="U824" s="98"/>
      <c r="V824" s="98"/>
      <c r="W824" s="334" t="str">
        <f t="shared" si="23"/>
        <v/>
      </c>
      <c r="X824" s="98"/>
      <c r="Y824" s="98"/>
      <c r="Z824" s="98"/>
      <c r="AA824" s="334" t="str">
        <f t="shared" si="24"/>
        <v/>
      </c>
      <c r="AB824" s="1678"/>
      <c r="AC824" s="1333"/>
      <c r="AD824" s="160"/>
      <c r="AE824" s="98"/>
      <c r="AF824" s="1862"/>
      <c r="AG824" s="1748"/>
      <c r="AH824" s="1764"/>
      <c r="AI824" s="1749"/>
      <c r="AJ824" s="388"/>
      <c r="AK824" s="1750"/>
      <c r="AL824" s="1751"/>
      <c r="AM824" s="1752"/>
      <c r="AN824" s="1752"/>
      <c r="AO824" s="1752"/>
      <c r="AP824" s="1753"/>
      <c r="AQ824" s="1333"/>
      <c r="AR824" s="98"/>
      <c r="AS824" s="244"/>
    </row>
    <row r="825" spans="1:45" ht="15" customHeight="1" x14ac:dyDescent="0.25">
      <c r="A825" s="1489"/>
      <c r="B825" s="1709"/>
      <c r="C825" s="1716"/>
      <c r="D825" s="1856"/>
      <c r="E825" s="1716"/>
      <c r="F825" s="1751"/>
      <c r="G825" s="1859"/>
      <c r="H825" s="1865"/>
      <c r="I825" s="1678"/>
      <c r="J825" s="1678"/>
      <c r="K825" s="1678"/>
      <c r="L825" s="1678"/>
      <c r="M825" s="1678"/>
      <c r="N825" s="1678"/>
      <c r="O825" s="1678"/>
      <c r="P825" s="1678"/>
      <c r="Q825" s="1774"/>
      <c r="R825" s="1747"/>
      <c r="S825" s="98"/>
      <c r="T825" s="98"/>
      <c r="U825" s="98"/>
      <c r="V825" s="98"/>
      <c r="W825" s="334" t="str">
        <f t="shared" si="23"/>
        <v/>
      </c>
      <c r="X825" s="98"/>
      <c r="Y825" s="98"/>
      <c r="Z825" s="98"/>
      <c r="AA825" s="334" t="str">
        <f t="shared" si="24"/>
        <v/>
      </c>
      <c r="AB825" s="1678"/>
      <c r="AC825" s="1333"/>
      <c r="AD825" s="160"/>
      <c r="AE825" s="98"/>
      <c r="AF825" s="1862"/>
      <c r="AG825" s="1748"/>
      <c r="AH825" s="1764"/>
      <c r="AI825" s="1749"/>
      <c r="AJ825" s="388"/>
      <c r="AK825" s="1750"/>
      <c r="AL825" s="1751"/>
      <c r="AM825" s="1752"/>
      <c r="AN825" s="1752"/>
      <c r="AO825" s="1752"/>
      <c r="AP825" s="1753"/>
      <c r="AQ825" s="1333"/>
      <c r="AR825" s="98"/>
      <c r="AS825" s="244"/>
    </row>
    <row r="826" spans="1:45" ht="15" customHeight="1" x14ac:dyDescent="0.25">
      <c r="A826" s="1489"/>
      <c r="B826" s="1709"/>
      <c r="C826" s="1716"/>
      <c r="D826" s="1856"/>
      <c r="E826" s="1716"/>
      <c r="F826" s="1751"/>
      <c r="G826" s="1859"/>
      <c r="H826" s="1865"/>
      <c r="I826" s="1678"/>
      <c r="J826" s="1678"/>
      <c r="K826" s="1678"/>
      <c r="L826" s="1678"/>
      <c r="M826" s="1678"/>
      <c r="N826" s="1678"/>
      <c r="O826" s="1678"/>
      <c r="P826" s="1678"/>
      <c r="Q826" s="1774"/>
      <c r="R826" s="1747"/>
      <c r="S826" s="98"/>
      <c r="T826" s="98"/>
      <c r="U826" s="98"/>
      <c r="V826" s="98"/>
      <c r="W826" s="334" t="str">
        <f t="shared" si="23"/>
        <v/>
      </c>
      <c r="X826" s="98"/>
      <c r="Y826" s="98"/>
      <c r="Z826" s="98"/>
      <c r="AA826" s="334" t="str">
        <f t="shared" si="24"/>
        <v/>
      </c>
      <c r="AB826" s="1678"/>
      <c r="AC826" s="1333"/>
      <c r="AD826" s="160"/>
      <c r="AE826" s="98"/>
      <c r="AF826" s="1862"/>
      <c r="AG826" s="1748"/>
      <c r="AH826" s="1764"/>
      <c r="AI826" s="1749"/>
      <c r="AJ826" s="388"/>
      <c r="AK826" s="1750"/>
      <c r="AL826" s="1751"/>
      <c r="AM826" s="1752"/>
      <c r="AN826" s="1752"/>
      <c r="AO826" s="1752"/>
      <c r="AP826" s="1753"/>
      <c r="AQ826" s="1333"/>
      <c r="AR826" s="98"/>
      <c r="AS826" s="244"/>
    </row>
    <row r="827" spans="1:45" ht="15" customHeight="1" x14ac:dyDescent="0.25">
      <c r="A827" s="1489"/>
      <c r="B827" s="1709"/>
      <c r="C827" s="1716"/>
      <c r="D827" s="1856"/>
      <c r="E827" s="1716"/>
      <c r="F827" s="1751"/>
      <c r="G827" s="1859"/>
      <c r="H827" s="1865"/>
      <c r="I827" s="1678"/>
      <c r="J827" s="1678"/>
      <c r="K827" s="1678"/>
      <c r="L827" s="1678"/>
      <c r="M827" s="1678"/>
      <c r="N827" s="1678"/>
      <c r="O827" s="1678"/>
      <c r="P827" s="1678"/>
      <c r="Q827" s="1774"/>
      <c r="R827" s="1747"/>
      <c r="S827" s="98"/>
      <c r="T827" s="98"/>
      <c r="U827" s="98"/>
      <c r="V827" s="98"/>
      <c r="W827" s="334" t="str">
        <f t="shared" si="23"/>
        <v/>
      </c>
      <c r="X827" s="98"/>
      <c r="Y827" s="98"/>
      <c r="Z827" s="98"/>
      <c r="AA827" s="334" t="str">
        <f t="shared" si="24"/>
        <v/>
      </c>
      <c r="AB827" s="1678"/>
      <c r="AC827" s="1333"/>
      <c r="AD827" s="160"/>
      <c r="AE827" s="98"/>
      <c r="AF827" s="1862"/>
      <c r="AG827" s="1748"/>
      <c r="AH827" s="1764"/>
      <c r="AI827" s="1749"/>
      <c r="AJ827" s="388"/>
      <c r="AK827" s="1750"/>
      <c r="AL827" s="1751"/>
      <c r="AM827" s="1752"/>
      <c r="AN827" s="1752"/>
      <c r="AO827" s="1752"/>
      <c r="AP827" s="1753"/>
      <c r="AQ827" s="1333"/>
      <c r="AR827" s="98"/>
      <c r="AS827" s="244"/>
    </row>
    <row r="828" spans="1:45" ht="15" customHeight="1" x14ac:dyDescent="0.25">
      <c r="A828" s="1489"/>
      <c r="B828" s="1709"/>
      <c r="C828" s="1716"/>
      <c r="D828" s="1856"/>
      <c r="E828" s="1716"/>
      <c r="F828" s="1751"/>
      <c r="G828" s="1859"/>
      <c r="H828" s="1865"/>
      <c r="I828" s="1678"/>
      <c r="J828" s="1678"/>
      <c r="K828" s="1678"/>
      <c r="L828" s="1678"/>
      <c r="M828" s="1678"/>
      <c r="N828" s="1678"/>
      <c r="O828" s="1678"/>
      <c r="P828" s="1678"/>
      <c r="Q828" s="1774"/>
      <c r="R828" s="1747"/>
      <c r="S828" s="98"/>
      <c r="T828" s="98"/>
      <c r="U828" s="98"/>
      <c r="V828" s="98"/>
      <c r="W828" s="334" t="str">
        <f t="shared" si="23"/>
        <v/>
      </c>
      <c r="X828" s="98"/>
      <c r="Y828" s="98"/>
      <c r="Z828" s="98"/>
      <c r="AA828" s="334" t="str">
        <f t="shared" si="24"/>
        <v/>
      </c>
      <c r="AB828" s="1678"/>
      <c r="AC828" s="1333"/>
      <c r="AD828" s="160"/>
      <c r="AE828" s="98"/>
      <c r="AF828" s="1862"/>
      <c r="AG828" s="1748"/>
      <c r="AH828" s="1764"/>
      <c r="AI828" s="1749"/>
      <c r="AJ828" s="388"/>
      <c r="AK828" s="1750"/>
      <c r="AL828" s="1751"/>
      <c r="AM828" s="1752"/>
      <c r="AN828" s="1752"/>
      <c r="AO828" s="1752"/>
      <c r="AP828" s="1753"/>
      <c r="AQ828" s="1333"/>
      <c r="AR828" s="98"/>
      <c r="AS828" s="244"/>
    </row>
    <row r="829" spans="1:45" ht="15" customHeight="1" x14ac:dyDescent="0.25">
      <c r="A829" s="1489"/>
      <c r="B829" s="1709"/>
      <c r="C829" s="1716"/>
      <c r="D829" s="1856"/>
      <c r="E829" s="1716"/>
      <c r="F829" s="1751"/>
      <c r="G829" s="1859"/>
      <c r="H829" s="1865"/>
      <c r="I829" s="1678"/>
      <c r="J829" s="1678"/>
      <c r="K829" s="1678"/>
      <c r="L829" s="1678"/>
      <c r="M829" s="1678"/>
      <c r="N829" s="1678"/>
      <c r="O829" s="1678"/>
      <c r="P829" s="1678"/>
      <c r="Q829" s="1774"/>
      <c r="R829" s="1747"/>
      <c r="S829" s="98"/>
      <c r="T829" s="98"/>
      <c r="U829" s="98"/>
      <c r="V829" s="98"/>
      <c r="W829" s="334" t="str">
        <f t="shared" si="23"/>
        <v/>
      </c>
      <c r="X829" s="98"/>
      <c r="Y829" s="98"/>
      <c r="Z829" s="98"/>
      <c r="AA829" s="334" t="str">
        <f t="shared" si="24"/>
        <v/>
      </c>
      <c r="AB829" s="1678"/>
      <c r="AC829" s="1333"/>
      <c r="AD829" s="160"/>
      <c r="AE829" s="98"/>
      <c r="AF829" s="1862"/>
      <c r="AG829" s="1748"/>
      <c r="AH829" s="1764"/>
      <c r="AI829" s="1749"/>
      <c r="AJ829" s="388"/>
      <c r="AK829" s="1750"/>
      <c r="AL829" s="1751"/>
      <c r="AM829" s="1752"/>
      <c r="AN829" s="1752"/>
      <c r="AO829" s="1752"/>
      <c r="AP829" s="1753"/>
      <c r="AQ829" s="1333"/>
      <c r="AR829" s="98"/>
      <c r="AS829" s="244"/>
    </row>
    <row r="830" spans="1:45" ht="15" customHeight="1" x14ac:dyDescent="0.25">
      <c r="A830" s="1489"/>
      <c r="B830" s="1709"/>
      <c r="C830" s="1716"/>
      <c r="D830" s="1856"/>
      <c r="E830" s="1716"/>
      <c r="F830" s="1751"/>
      <c r="G830" s="1859"/>
      <c r="H830" s="1865"/>
      <c r="I830" s="1678"/>
      <c r="J830" s="1678"/>
      <c r="K830" s="1678"/>
      <c r="L830" s="1678"/>
      <c r="M830" s="1678"/>
      <c r="N830" s="1678"/>
      <c r="O830" s="1678"/>
      <c r="P830" s="1678"/>
      <c r="Q830" s="1774"/>
      <c r="R830" s="1747"/>
      <c r="S830" s="98"/>
      <c r="T830" s="98"/>
      <c r="U830" s="98"/>
      <c r="V830" s="98"/>
      <c r="W830" s="334" t="str">
        <f t="shared" si="23"/>
        <v/>
      </c>
      <c r="X830" s="98"/>
      <c r="Y830" s="98"/>
      <c r="Z830" s="98"/>
      <c r="AA830" s="334" t="str">
        <f t="shared" si="24"/>
        <v/>
      </c>
      <c r="AB830" s="1678"/>
      <c r="AC830" s="1333"/>
      <c r="AD830" s="160"/>
      <c r="AE830" s="98"/>
      <c r="AF830" s="1862"/>
      <c r="AG830" s="1748"/>
      <c r="AH830" s="1764"/>
      <c r="AI830" s="1749"/>
      <c r="AJ830" s="388"/>
      <c r="AK830" s="1750"/>
      <c r="AL830" s="1751"/>
      <c r="AM830" s="1752"/>
      <c r="AN830" s="1752"/>
      <c r="AO830" s="1752"/>
      <c r="AP830" s="1753"/>
      <c r="AQ830" s="1333"/>
      <c r="AR830" s="98"/>
      <c r="AS830" s="244"/>
    </row>
    <row r="831" spans="1:45" ht="15" customHeight="1" x14ac:dyDescent="0.25">
      <c r="A831" s="1489"/>
      <c r="B831" s="1709"/>
      <c r="C831" s="1716"/>
      <c r="D831" s="1856"/>
      <c r="E831" s="1716"/>
      <c r="F831" s="1751"/>
      <c r="G831" s="1859"/>
      <c r="H831" s="1865"/>
      <c r="I831" s="1678"/>
      <c r="J831" s="1678"/>
      <c r="K831" s="1678"/>
      <c r="L831" s="1678"/>
      <c r="M831" s="1678"/>
      <c r="N831" s="1678"/>
      <c r="O831" s="1678"/>
      <c r="P831" s="1678"/>
      <c r="Q831" s="1774"/>
      <c r="R831" s="1747"/>
      <c r="S831" s="98"/>
      <c r="T831" s="98"/>
      <c r="U831" s="98"/>
      <c r="V831" s="98"/>
      <c r="W831" s="334" t="str">
        <f t="shared" si="23"/>
        <v/>
      </c>
      <c r="X831" s="98"/>
      <c r="Y831" s="98"/>
      <c r="Z831" s="98"/>
      <c r="AA831" s="334" t="str">
        <f t="shared" si="24"/>
        <v/>
      </c>
      <c r="AB831" s="1678"/>
      <c r="AC831" s="1333"/>
      <c r="AD831" s="160"/>
      <c r="AE831" s="98"/>
      <c r="AF831" s="1862"/>
      <c r="AG831" s="1748"/>
      <c r="AH831" s="1764"/>
      <c r="AI831" s="1749"/>
      <c r="AJ831" s="388"/>
      <c r="AK831" s="1750"/>
      <c r="AL831" s="1751"/>
      <c r="AM831" s="1752"/>
      <c r="AN831" s="1752"/>
      <c r="AO831" s="1752"/>
      <c r="AP831" s="1753"/>
      <c r="AQ831" s="1333"/>
      <c r="AR831" s="98"/>
      <c r="AS831" s="244"/>
    </row>
    <row r="832" spans="1:45" ht="15" customHeight="1" x14ac:dyDescent="0.25">
      <c r="A832" s="1489"/>
      <c r="B832" s="1709"/>
      <c r="C832" s="1716"/>
      <c r="D832" s="1856"/>
      <c r="E832" s="1716"/>
      <c r="F832" s="1751"/>
      <c r="G832" s="1859"/>
      <c r="H832" s="1865"/>
      <c r="I832" s="1678"/>
      <c r="J832" s="1678"/>
      <c r="K832" s="1678"/>
      <c r="L832" s="1678"/>
      <c r="M832" s="1678"/>
      <c r="N832" s="1678"/>
      <c r="O832" s="1678"/>
      <c r="P832" s="1678"/>
      <c r="Q832" s="1774"/>
      <c r="R832" s="1747"/>
      <c r="S832" s="98"/>
      <c r="T832" s="98"/>
      <c r="U832" s="98"/>
      <c r="V832" s="98"/>
      <c r="W832" s="334" t="str">
        <f t="shared" si="23"/>
        <v/>
      </c>
      <c r="X832" s="98"/>
      <c r="Y832" s="98"/>
      <c r="Z832" s="98"/>
      <c r="AA832" s="334" t="str">
        <f t="shared" si="24"/>
        <v/>
      </c>
      <c r="AB832" s="1678"/>
      <c r="AC832" s="1333"/>
      <c r="AD832" s="160"/>
      <c r="AE832" s="98"/>
      <c r="AF832" s="1862"/>
      <c r="AG832" s="1748"/>
      <c r="AH832" s="1764"/>
      <c r="AI832" s="1749"/>
      <c r="AJ832" s="388"/>
      <c r="AK832" s="1750"/>
      <c r="AL832" s="1751"/>
      <c r="AM832" s="1752"/>
      <c r="AN832" s="1752"/>
      <c r="AO832" s="1752"/>
      <c r="AP832" s="1753"/>
      <c r="AQ832" s="1333"/>
      <c r="AR832" s="98"/>
      <c r="AS832" s="244"/>
    </row>
    <row r="833" spans="1:45" ht="15" customHeight="1" x14ac:dyDescent="0.25">
      <c r="A833" s="1489"/>
      <c r="B833" s="1709"/>
      <c r="C833" s="1716"/>
      <c r="D833" s="1856"/>
      <c r="E833" s="1716"/>
      <c r="F833" s="1751"/>
      <c r="G833" s="1859"/>
      <c r="H833" s="1865"/>
      <c r="I833" s="1678"/>
      <c r="J833" s="1678"/>
      <c r="K833" s="1678"/>
      <c r="L833" s="1678"/>
      <c r="M833" s="1678"/>
      <c r="N833" s="1678"/>
      <c r="O833" s="1678"/>
      <c r="P833" s="1678"/>
      <c r="Q833" s="1774"/>
      <c r="R833" s="1747"/>
      <c r="S833" s="98"/>
      <c r="T833" s="98"/>
      <c r="U833" s="98"/>
      <c r="V833" s="98"/>
      <c r="W833" s="334" t="str">
        <f t="shared" si="23"/>
        <v/>
      </c>
      <c r="X833" s="98"/>
      <c r="Y833" s="98"/>
      <c r="Z833" s="98"/>
      <c r="AA833" s="334" t="str">
        <f t="shared" si="24"/>
        <v/>
      </c>
      <c r="AB833" s="1678"/>
      <c r="AC833" s="1333"/>
      <c r="AD833" s="160"/>
      <c r="AE833" s="98"/>
      <c r="AF833" s="1862"/>
      <c r="AG833" s="1748"/>
      <c r="AH833" s="1764"/>
      <c r="AI833" s="1749"/>
      <c r="AJ833" s="388"/>
      <c r="AK833" s="1750"/>
      <c r="AL833" s="1751"/>
      <c r="AM833" s="1752"/>
      <c r="AN833" s="1752"/>
      <c r="AO833" s="1752"/>
      <c r="AP833" s="1753"/>
      <c r="AQ833" s="1333"/>
      <c r="AR833" s="98"/>
      <c r="AS833" s="244"/>
    </row>
    <row r="834" spans="1:45" ht="15" customHeight="1" x14ac:dyDescent="0.25">
      <c r="A834" s="1489"/>
      <c r="B834" s="1709"/>
      <c r="C834" s="1716"/>
      <c r="D834" s="1856"/>
      <c r="E834" s="1716"/>
      <c r="F834" s="1751"/>
      <c r="G834" s="1859"/>
      <c r="H834" s="1865"/>
      <c r="I834" s="1678"/>
      <c r="J834" s="1678"/>
      <c r="K834" s="1678"/>
      <c r="L834" s="1678"/>
      <c r="M834" s="1678"/>
      <c r="N834" s="1678"/>
      <c r="O834" s="1678"/>
      <c r="P834" s="1678"/>
      <c r="Q834" s="1774"/>
      <c r="R834" s="1747"/>
      <c r="S834" s="98"/>
      <c r="T834" s="98"/>
      <c r="U834" s="98"/>
      <c r="V834" s="98"/>
      <c r="W834" s="334" t="str">
        <f t="shared" si="23"/>
        <v/>
      </c>
      <c r="X834" s="98"/>
      <c r="Y834" s="98"/>
      <c r="Z834" s="98"/>
      <c r="AA834" s="334" t="str">
        <f t="shared" si="24"/>
        <v/>
      </c>
      <c r="AB834" s="1678"/>
      <c r="AC834" s="1333"/>
      <c r="AD834" s="160"/>
      <c r="AE834" s="98"/>
      <c r="AF834" s="1862"/>
      <c r="AG834" s="1748"/>
      <c r="AH834" s="1764"/>
      <c r="AI834" s="1749"/>
      <c r="AJ834" s="388"/>
      <c r="AK834" s="1750"/>
      <c r="AL834" s="1751"/>
      <c r="AM834" s="1752"/>
      <c r="AN834" s="1752"/>
      <c r="AO834" s="1752"/>
      <c r="AP834" s="1753"/>
      <c r="AQ834" s="1333"/>
      <c r="AR834" s="98"/>
      <c r="AS834" s="244"/>
    </row>
    <row r="835" spans="1:45" ht="15" customHeight="1" x14ac:dyDescent="0.25">
      <c r="A835" s="1489"/>
      <c r="B835" s="1709"/>
      <c r="C835" s="1716"/>
      <c r="D835" s="1856"/>
      <c r="E835" s="1716"/>
      <c r="F835" s="1751"/>
      <c r="G835" s="1859"/>
      <c r="H835" s="1865"/>
      <c r="I835" s="1678"/>
      <c r="J835" s="1678"/>
      <c r="K835" s="1678"/>
      <c r="L835" s="1678"/>
      <c r="M835" s="1678"/>
      <c r="N835" s="1678"/>
      <c r="O835" s="1678"/>
      <c r="P835" s="1678"/>
      <c r="Q835" s="1774"/>
      <c r="R835" s="1747"/>
      <c r="S835" s="98"/>
      <c r="T835" s="98"/>
      <c r="U835" s="98"/>
      <c r="V835" s="98"/>
      <c r="W835" s="334" t="str">
        <f t="shared" si="23"/>
        <v/>
      </c>
      <c r="X835" s="98"/>
      <c r="Y835" s="98"/>
      <c r="Z835" s="98"/>
      <c r="AA835" s="334" t="str">
        <f t="shared" si="24"/>
        <v/>
      </c>
      <c r="AB835" s="1678"/>
      <c r="AC835" s="1333"/>
      <c r="AD835" s="160"/>
      <c r="AE835" s="98"/>
      <c r="AF835" s="1862"/>
      <c r="AG835" s="1748"/>
      <c r="AH835" s="1764"/>
      <c r="AI835" s="1749"/>
      <c r="AJ835" s="388"/>
      <c r="AK835" s="1750"/>
      <c r="AL835" s="1751"/>
      <c r="AM835" s="1752"/>
      <c r="AN835" s="1752"/>
      <c r="AO835" s="1752"/>
      <c r="AP835" s="1753"/>
      <c r="AQ835" s="1333"/>
      <c r="AR835" s="98"/>
      <c r="AS835" s="244"/>
    </row>
    <row r="836" spans="1:45" ht="15" customHeight="1" x14ac:dyDescent="0.25">
      <c r="A836" s="1489"/>
      <c r="B836" s="1709"/>
      <c r="C836" s="1716"/>
      <c r="D836" s="1856"/>
      <c r="E836" s="1716"/>
      <c r="F836" s="1751"/>
      <c r="G836" s="1859"/>
      <c r="H836" s="1865"/>
      <c r="I836" s="1678"/>
      <c r="J836" s="1678"/>
      <c r="K836" s="1678"/>
      <c r="L836" s="1678"/>
      <c r="M836" s="1678"/>
      <c r="N836" s="1678"/>
      <c r="O836" s="1678"/>
      <c r="P836" s="1678"/>
      <c r="Q836" s="1774"/>
      <c r="R836" s="1747"/>
      <c r="S836" s="98"/>
      <c r="T836" s="98"/>
      <c r="U836" s="98"/>
      <c r="V836" s="98"/>
      <c r="W836" s="334" t="str">
        <f t="shared" si="23"/>
        <v/>
      </c>
      <c r="X836" s="98"/>
      <c r="Y836" s="98"/>
      <c r="Z836" s="98"/>
      <c r="AA836" s="334" t="str">
        <f t="shared" si="24"/>
        <v/>
      </c>
      <c r="AB836" s="1678"/>
      <c r="AC836" s="1333"/>
      <c r="AD836" s="160"/>
      <c r="AE836" s="98"/>
      <c r="AF836" s="1862"/>
      <c r="AG836" s="1748"/>
      <c r="AH836" s="1764"/>
      <c r="AI836" s="1749"/>
      <c r="AJ836" s="388"/>
      <c r="AK836" s="1750"/>
      <c r="AL836" s="1751"/>
      <c r="AM836" s="1752"/>
      <c r="AN836" s="1752"/>
      <c r="AO836" s="1752"/>
      <c r="AP836" s="1753"/>
      <c r="AQ836" s="1333"/>
      <c r="AR836" s="98"/>
      <c r="AS836" s="244"/>
    </row>
    <row r="837" spans="1:45" ht="15" customHeight="1" x14ac:dyDescent="0.25">
      <c r="A837" s="1489"/>
      <c r="B837" s="1709"/>
      <c r="C837" s="1716"/>
      <c r="D837" s="1856"/>
      <c r="E837" s="1716"/>
      <c r="F837" s="1751"/>
      <c r="G837" s="1859"/>
      <c r="H837" s="1865"/>
      <c r="I837" s="1678"/>
      <c r="J837" s="1678"/>
      <c r="K837" s="1678"/>
      <c r="L837" s="1678"/>
      <c r="M837" s="1678"/>
      <c r="N837" s="1678"/>
      <c r="O837" s="1678"/>
      <c r="P837" s="1678"/>
      <c r="Q837" s="1774"/>
      <c r="R837" s="1747"/>
      <c r="S837" s="98"/>
      <c r="T837" s="98"/>
      <c r="U837" s="98"/>
      <c r="V837" s="98"/>
      <c r="W837" s="334" t="str">
        <f t="shared" si="23"/>
        <v/>
      </c>
      <c r="X837" s="98"/>
      <c r="Y837" s="98"/>
      <c r="Z837" s="98"/>
      <c r="AA837" s="334" t="str">
        <f t="shared" si="24"/>
        <v/>
      </c>
      <c r="AB837" s="1678"/>
      <c r="AC837" s="1333"/>
      <c r="AD837" s="160"/>
      <c r="AE837" s="98"/>
      <c r="AF837" s="1862"/>
      <c r="AG837" s="1748"/>
      <c r="AH837" s="1764"/>
      <c r="AI837" s="1749"/>
      <c r="AJ837" s="388"/>
      <c r="AK837" s="1750"/>
      <c r="AL837" s="1751"/>
      <c r="AM837" s="1752"/>
      <c r="AN837" s="1752"/>
      <c r="AO837" s="1752"/>
      <c r="AP837" s="1753"/>
      <c r="AQ837" s="1333"/>
      <c r="AR837" s="98"/>
      <c r="AS837" s="244"/>
    </row>
    <row r="838" spans="1:45" ht="15" customHeight="1" x14ac:dyDescent="0.25">
      <c r="A838" s="1489"/>
      <c r="B838" s="1709"/>
      <c r="C838" s="1716"/>
      <c r="D838" s="1856"/>
      <c r="E838" s="1716"/>
      <c r="F838" s="1751"/>
      <c r="G838" s="1859"/>
      <c r="H838" s="1865"/>
      <c r="I838" s="1678"/>
      <c r="J838" s="1678"/>
      <c r="K838" s="1678"/>
      <c r="L838" s="1678"/>
      <c r="M838" s="1678"/>
      <c r="N838" s="1678"/>
      <c r="O838" s="1678"/>
      <c r="P838" s="1678"/>
      <c r="Q838" s="1774"/>
      <c r="R838" s="1747"/>
      <c r="S838" s="98"/>
      <c r="T838" s="98"/>
      <c r="U838" s="98"/>
      <c r="V838" s="98"/>
      <c r="W838" s="334" t="str">
        <f t="shared" si="23"/>
        <v/>
      </c>
      <c r="X838" s="98"/>
      <c r="Y838" s="98"/>
      <c r="Z838" s="98"/>
      <c r="AA838" s="334" t="str">
        <f t="shared" si="24"/>
        <v/>
      </c>
      <c r="AB838" s="1678"/>
      <c r="AC838" s="1333"/>
      <c r="AD838" s="160"/>
      <c r="AE838" s="98"/>
      <c r="AF838" s="1862"/>
      <c r="AG838" s="1748"/>
      <c r="AH838" s="1764"/>
      <c r="AI838" s="1749"/>
      <c r="AJ838" s="388"/>
      <c r="AK838" s="1750"/>
      <c r="AL838" s="1751"/>
      <c r="AM838" s="1752"/>
      <c r="AN838" s="1752"/>
      <c r="AO838" s="1752"/>
      <c r="AP838" s="1753"/>
      <c r="AQ838" s="1333"/>
      <c r="AR838" s="98"/>
      <c r="AS838" s="244"/>
    </row>
    <row r="839" spans="1:45" ht="15" customHeight="1" x14ac:dyDescent="0.25">
      <c r="A839" s="1489"/>
      <c r="B839" s="1709"/>
      <c r="C839" s="1716"/>
      <c r="D839" s="1856"/>
      <c r="E839" s="1716"/>
      <c r="F839" s="1751"/>
      <c r="G839" s="1859"/>
      <c r="H839" s="1865"/>
      <c r="I839" s="1678"/>
      <c r="J839" s="1678"/>
      <c r="K839" s="1678"/>
      <c r="L839" s="1678"/>
      <c r="M839" s="1678"/>
      <c r="N839" s="1678"/>
      <c r="O839" s="1678"/>
      <c r="P839" s="1678"/>
      <c r="Q839" s="1774"/>
      <c r="R839" s="1747"/>
      <c r="S839" s="98"/>
      <c r="T839" s="98"/>
      <c r="U839" s="98"/>
      <c r="V839" s="98"/>
      <c r="W839" s="334" t="str">
        <f t="shared" si="23"/>
        <v/>
      </c>
      <c r="X839" s="98"/>
      <c r="Y839" s="98"/>
      <c r="Z839" s="98"/>
      <c r="AA839" s="334" t="str">
        <f t="shared" si="24"/>
        <v/>
      </c>
      <c r="AB839" s="1678"/>
      <c r="AC839" s="1333"/>
      <c r="AD839" s="160"/>
      <c r="AE839" s="98"/>
      <c r="AF839" s="1862"/>
      <c r="AG839" s="1748"/>
      <c r="AH839" s="1764"/>
      <c r="AI839" s="1749"/>
      <c r="AJ839" s="388"/>
      <c r="AK839" s="1750"/>
      <c r="AL839" s="1751"/>
      <c r="AM839" s="1752"/>
      <c r="AN839" s="1752"/>
      <c r="AO839" s="1752"/>
      <c r="AP839" s="1753"/>
      <c r="AQ839" s="1333"/>
      <c r="AR839" s="98"/>
      <c r="AS839" s="244"/>
    </row>
    <row r="840" spans="1:45" ht="15" customHeight="1" x14ac:dyDescent="0.25">
      <c r="A840" s="1489"/>
      <c r="B840" s="1709"/>
      <c r="C840" s="1716"/>
      <c r="D840" s="1856"/>
      <c r="E840" s="1716"/>
      <c r="F840" s="1751"/>
      <c r="G840" s="1859"/>
      <c r="H840" s="1865"/>
      <c r="I840" s="1678"/>
      <c r="J840" s="1678"/>
      <c r="K840" s="1678"/>
      <c r="L840" s="1678"/>
      <c r="M840" s="1678"/>
      <c r="N840" s="1678"/>
      <c r="O840" s="1678"/>
      <c r="P840" s="1678"/>
      <c r="Q840" s="1774"/>
      <c r="R840" s="1747"/>
      <c r="S840" s="98"/>
      <c r="T840" s="98"/>
      <c r="U840" s="98"/>
      <c r="V840" s="98"/>
      <c r="W840" s="334" t="str">
        <f t="shared" si="23"/>
        <v/>
      </c>
      <c r="X840" s="98"/>
      <c r="Y840" s="98"/>
      <c r="Z840" s="98"/>
      <c r="AA840" s="334" t="str">
        <f t="shared" si="24"/>
        <v/>
      </c>
      <c r="AB840" s="1678"/>
      <c r="AC840" s="1333"/>
      <c r="AD840" s="160"/>
      <c r="AE840" s="98"/>
      <c r="AF840" s="1862"/>
      <c r="AG840" s="1748"/>
      <c r="AH840" s="1764"/>
      <c r="AI840" s="1749"/>
      <c r="AJ840" s="388"/>
      <c r="AK840" s="1750"/>
      <c r="AL840" s="1751"/>
      <c r="AM840" s="1752"/>
      <c r="AN840" s="1752"/>
      <c r="AO840" s="1752"/>
      <c r="AP840" s="1753"/>
      <c r="AQ840" s="1333"/>
      <c r="AR840" s="98"/>
      <c r="AS840" s="244"/>
    </row>
    <row r="841" spans="1:45" ht="15" customHeight="1" x14ac:dyDescent="0.25">
      <c r="A841" s="1489"/>
      <c r="B841" s="1709"/>
      <c r="C841" s="1716"/>
      <c r="D841" s="1856"/>
      <c r="E841" s="1716"/>
      <c r="F841" s="1751"/>
      <c r="G841" s="1859"/>
      <c r="H841" s="1865"/>
      <c r="I841" s="1678"/>
      <c r="J841" s="1678"/>
      <c r="K841" s="1678"/>
      <c r="L841" s="1678"/>
      <c r="M841" s="1678"/>
      <c r="N841" s="1678"/>
      <c r="O841" s="1678"/>
      <c r="P841" s="1678"/>
      <c r="Q841" s="1774"/>
      <c r="R841" s="1747"/>
      <c r="S841" s="98"/>
      <c r="T841" s="98"/>
      <c r="U841" s="98"/>
      <c r="V841" s="98"/>
      <c r="W841" s="334" t="str">
        <f t="shared" si="23"/>
        <v/>
      </c>
      <c r="X841" s="98"/>
      <c r="Y841" s="98"/>
      <c r="Z841" s="98"/>
      <c r="AA841" s="334" t="str">
        <f t="shared" si="24"/>
        <v/>
      </c>
      <c r="AB841" s="1678"/>
      <c r="AC841" s="1333"/>
      <c r="AD841" s="160"/>
      <c r="AE841" s="98"/>
      <c r="AF841" s="1862"/>
      <c r="AG841" s="1748"/>
      <c r="AH841" s="1764"/>
      <c r="AI841" s="1749"/>
      <c r="AJ841" s="388"/>
      <c r="AK841" s="1750"/>
      <c r="AL841" s="1751"/>
      <c r="AM841" s="1752"/>
      <c r="AN841" s="1752"/>
      <c r="AO841" s="1752"/>
      <c r="AP841" s="1753"/>
      <c r="AQ841" s="1333"/>
      <c r="AR841" s="98"/>
      <c r="AS841" s="244"/>
    </row>
    <row r="842" spans="1:45" ht="15" customHeight="1" x14ac:dyDescent="0.25">
      <c r="A842" s="1489"/>
      <c r="B842" s="1709"/>
      <c r="C842" s="1716"/>
      <c r="D842" s="1856"/>
      <c r="E842" s="1716"/>
      <c r="F842" s="1751"/>
      <c r="G842" s="1859"/>
      <c r="H842" s="1865"/>
      <c r="I842" s="1678"/>
      <c r="J842" s="1678"/>
      <c r="K842" s="1678"/>
      <c r="L842" s="1678"/>
      <c r="M842" s="1678"/>
      <c r="N842" s="1678"/>
      <c r="O842" s="1678"/>
      <c r="P842" s="1678"/>
      <c r="Q842" s="1774"/>
      <c r="R842" s="1747"/>
      <c r="S842" s="98"/>
      <c r="T842" s="98"/>
      <c r="U842" s="98"/>
      <c r="V842" s="98"/>
      <c r="W842" s="334" t="str">
        <f t="shared" si="23"/>
        <v/>
      </c>
      <c r="X842" s="98"/>
      <c r="Y842" s="98"/>
      <c r="Z842" s="98"/>
      <c r="AA842" s="334" t="str">
        <f t="shared" si="24"/>
        <v/>
      </c>
      <c r="AB842" s="1678"/>
      <c r="AC842" s="1333"/>
      <c r="AD842" s="160"/>
      <c r="AE842" s="98"/>
      <c r="AF842" s="1862"/>
      <c r="AG842" s="1748"/>
      <c r="AH842" s="1764"/>
      <c r="AI842" s="1749"/>
      <c r="AJ842" s="388"/>
      <c r="AK842" s="1750"/>
      <c r="AL842" s="1751"/>
      <c r="AM842" s="1752"/>
      <c r="AN842" s="1752"/>
      <c r="AO842" s="1752"/>
      <c r="AP842" s="1753"/>
      <c r="AQ842" s="1333"/>
      <c r="AR842" s="98"/>
      <c r="AS842" s="244"/>
    </row>
    <row r="843" spans="1:45" ht="15" customHeight="1" x14ac:dyDescent="0.25">
      <c r="A843" s="1489"/>
      <c r="B843" s="1709"/>
      <c r="C843" s="1716"/>
      <c r="D843" s="1856"/>
      <c r="E843" s="1716"/>
      <c r="F843" s="1751"/>
      <c r="G843" s="1859"/>
      <c r="H843" s="1865"/>
      <c r="I843" s="1678"/>
      <c r="J843" s="1678"/>
      <c r="K843" s="1678"/>
      <c r="L843" s="1678"/>
      <c r="M843" s="1678"/>
      <c r="N843" s="1678"/>
      <c r="O843" s="1678"/>
      <c r="P843" s="1678"/>
      <c r="Q843" s="1774"/>
      <c r="R843" s="1747"/>
      <c r="S843" s="98"/>
      <c r="T843" s="98"/>
      <c r="U843" s="98"/>
      <c r="V843" s="98"/>
      <c r="W843" s="334" t="str">
        <f t="shared" ref="W843:W906" si="25">IF(AND(ISNUMBER(T843), ISNUMBER(U843), ISNUMBER(V843)), SUM(T843, U843, V843), "")</f>
        <v/>
      </c>
      <c r="X843" s="98"/>
      <c r="Y843" s="98"/>
      <c r="Z843" s="98"/>
      <c r="AA843" s="334" t="str">
        <f t="shared" ref="AA843:AA906" si="26">IF(AND(ISNUMBER(X843), ISNUMBER(Y843), ISNUMBER(Z843)), SUM(X843, Y843, Z843), "")</f>
        <v/>
      </c>
      <c r="AB843" s="1678"/>
      <c r="AC843" s="1333"/>
      <c r="AD843" s="160"/>
      <c r="AE843" s="98"/>
      <c r="AF843" s="1862"/>
      <c r="AG843" s="1748"/>
      <c r="AH843" s="1764"/>
      <c r="AI843" s="1749"/>
      <c r="AJ843" s="388"/>
      <c r="AK843" s="1750"/>
      <c r="AL843" s="1751"/>
      <c r="AM843" s="1752"/>
      <c r="AN843" s="1752"/>
      <c r="AO843" s="1752"/>
      <c r="AP843" s="1753"/>
      <c r="AQ843" s="1333"/>
      <c r="AR843" s="98"/>
      <c r="AS843" s="244"/>
    </row>
    <row r="844" spans="1:45" ht="15" customHeight="1" x14ac:dyDescent="0.25">
      <c r="A844" s="1489"/>
      <c r="B844" s="1709"/>
      <c r="C844" s="1716"/>
      <c r="D844" s="1856"/>
      <c r="E844" s="1716"/>
      <c r="F844" s="1751"/>
      <c r="G844" s="1859"/>
      <c r="H844" s="1865"/>
      <c r="I844" s="1678"/>
      <c r="J844" s="1678"/>
      <c r="K844" s="1678"/>
      <c r="L844" s="1678"/>
      <c r="M844" s="1678"/>
      <c r="N844" s="1678"/>
      <c r="O844" s="1678"/>
      <c r="P844" s="1678"/>
      <c r="Q844" s="1774"/>
      <c r="R844" s="1747"/>
      <c r="S844" s="98"/>
      <c r="T844" s="98"/>
      <c r="U844" s="98"/>
      <c r="V844" s="98"/>
      <c r="W844" s="334" t="str">
        <f t="shared" si="25"/>
        <v/>
      </c>
      <c r="X844" s="98"/>
      <c r="Y844" s="98"/>
      <c r="Z844" s="98"/>
      <c r="AA844" s="334" t="str">
        <f t="shared" si="26"/>
        <v/>
      </c>
      <c r="AB844" s="1678"/>
      <c r="AC844" s="1333"/>
      <c r="AD844" s="160"/>
      <c r="AE844" s="98"/>
      <c r="AF844" s="1862"/>
      <c r="AG844" s="1748"/>
      <c r="AH844" s="1764"/>
      <c r="AI844" s="1749"/>
      <c r="AJ844" s="388"/>
      <c r="AK844" s="1750"/>
      <c r="AL844" s="1751"/>
      <c r="AM844" s="1752"/>
      <c r="AN844" s="1752"/>
      <c r="AO844" s="1752"/>
      <c r="AP844" s="1753"/>
      <c r="AQ844" s="1333"/>
      <c r="AR844" s="98"/>
      <c r="AS844" s="244"/>
    </row>
    <row r="845" spans="1:45" ht="15" customHeight="1" x14ac:dyDescent="0.25">
      <c r="A845" s="1489"/>
      <c r="B845" s="1709"/>
      <c r="C845" s="1716"/>
      <c r="D845" s="1856"/>
      <c r="E845" s="1716"/>
      <c r="F845" s="1751"/>
      <c r="G845" s="1859"/>
      <c r="H845" s="1865"/>
      <c r="I845" s="1678"/>
      <c r="J845" s="1678"/>
      <c r="K845" s="1678"/>
      <c r="L845" s="1678"/>
      <c r="M845" s="1678"/>
      <c r="N845" s="1678"/>
      <c r="O845" s="1678"/>
      <c r="P845" s="1678"/>
      <c r="Q845" s="1774"/>
      <c r="R845" s="1747"/>
      <c r="S845" s="98"/>
      <c r="T845" s="98"/>
      <c r="U845" s="98"/>
      <c r="V845" s="98"/>
      <c r="W845" s="334" t="str">
        <f t="shared" si="25"/>
        <v/>
      </c>
      <c r="X845" s="98"/>
      <c r="Y845" s="98"/>
      <c r="Z845" s="98"/>
      <c r="AA845" s="334" t="str">
        <f t="shared" si="26"/>
        <v/>
      </c>
      <c r="AB845" s="1678"/>
      <c r="AC845" s="1333"/>
      <c r="AD845" s="160"/>
      <c r="AE845" s="98"/>
      <c r="AF845" s="1862"/>
      <c r="AG845" s="1748"/>
      <c r="AH845" s="1764"/>
      <c r="AI845" s="1749"/>
      <c r="AJ845" s="388"/>
      <c r="AK845" s="1750"/>
      <c r="AL845" s="1751"/>
      <c r="AM845" s="1752"/>
      <c r="AN845" s="1752"/>
      <c r="AO845" s="1752"/>
      <c r="AP845" s="1753"/>
      <c r="AQ845" s="1333"/>
      <c r="AR845" s="98"/>
      <c r="AS845" s="244"/>
    </row>
    <row r="846" spans="1:45" ht="15" customHeight="1" x14ac:dyDescent="0.25">
      <c r="A846" s="1489"/>
      <c r="B846" s="1709"/>
      <c r="C846" s="1716"/>
      <c r="D846" s="1856"/>
      <c r="E846" s="1716"/>
      <c r="F846" s="1751"/>
      <c r="G846" s="1859"/>
      <c r="H846" s="1865"/>
      <c r="I846" s="1678"/>
      <c r="J846" s="1678"/>
      <c r="K846" s="1678"/>
      <c r="L846" s="1678"/>
      <c r="M846" s="1678"/>
      <c r="N846" s="1678"/>
      <c r="O846" s="1678"/>
      <c r="P846" s="1678"/>
      <c r="Q846" s="1774"/>
      <c r="R846" s="1747"/>
      <c r="S846" s="98"/>
      <c r="T846" s="98"/>
      <c r="U846" s="98"/>
      <c r="V846" s="98"/>
      <c r="W846" s="334" t="str">
        <f t="shared" si="25"/>
        <v/>
      </c>
      <c r="X846" s="98"/>
      <c r="Y846" s="98"/>
      <c r="Z846" s="98"/>
      <c r="AA846" s="334" t="str">
        <f t="shared" si="26"/>
        <v/>
      </c>
      <c r="AB846" s="1678"/>
      <c r="AC846" s="1333"/>
      <c r="AD846" s="160"/>
      <c r="AE846" s="98"/>
      <c r="AF846" s="1862"/>
      <c r="AG846" s="1748"/>
      <c r="AH846" s="1764"/>
      <c r="AI846" s="1749"/>
      <c r="AJ846" s="388"/>
      <c r="AK846" s="1750"/>
      <c r="AL846" s="1751"/>
      <c r="AM846" s="1752"/>
      <c r="AN846" s="1752"/>
      <c r="AO846" s="1752"/>
      <c r="AP846" s="1753"/>
      <c r="AQ846" s="1333"/>
      <c r="AR846" s="98"/>
      <c r="AS846" s="244"/>
    </row>
    <row r="847" spans="1:45" ht="15" customHeight="1" x14ac:dyDescent="0.25">
      <c r="A847" s="1489"/>
      <c r="B847" s="1709"/>
      <c r="C847" s="1716"/>
      <c r="D847" s="1856"/>
      <c r="E847" s="1716"/>
      <c r="F847" s="1751"/>
      <c r="G847" s="1859"/>
      <c r="H847" s="1865"/>
      <c r="I847" s="1678"/>
      <c r="J847" s="1678"/>
      <c r="K847" s="1678"/>
      <c r="L847" s="1678"/>
      <c r="M847" s="1678"/>
      <c r="N847" s="1678"/>
      <c r="O847" s="1678"/>
      <c r="P847" s="1678"/>
      <c r="Q847" s="1774"/>
      <c r="R847" s="1747"/>
      <c r="S847" s="98"/>
      <c r="T847" s="98"/>
      <c r="U847" s="98"/>
      <c r="V847" s="98"/>
      <c r="W847" s="334" t="str">
        <f t="shared" si="25"/>
        <v/>
      </c>
      <c r="X847" s="98"/>
      <c r="Y847" s="98"/>
      <c r="Z847" s="98"/>
      <c r="AA847" s="334" t="str">
        <f t="shared" si="26"/>
        <v/>
      </c>
      <c r="AB847" s="1678"/>
      <c r="AC847" s="1333"/>
      <c r="AD847" s="160"/>
      <c r="AE847" s="98"/>
      <c r="AF847" s="1862"/>
      <c r="AG847" s="1748"/>
      <c r="AH847" s="1764"/>
      <c r="AI847" s="1749"/>
      <c r="AJ847" s="388"/>
      <c r="AK847" s="1750"/>
      <c r="AL847" s="1751"/>
      <c r="AM847" s="1752"/>
      <c r="AN847" s="1752"/>
      <c r="AO847" s="1752"/>
      <c r="AP847" s="1753"/>
      <c r="AQ847" s="1333"/>
      <c r="AR847" s="98"/>
      <c r="AS847" s="244"/>
    </row>
    <row r="848" spans="1:45" ht="15" customHeight="1" x14ac:dyDescent="0.25">
      <c r="A848" s="1489"/>
      <c r="B848" s="1709"/>
      <c r="C848" s="1716"/>
      <c r="D848" s="1856"/>
      <c r="E848" s="1716"/>
      <c r="F848" s="1751"/>
      <c r="G848" s="1859"/>
      <c r="H848" s="1865"/>
      <c r="I848" s="1678"/>
      <c r="J848" s="1678"/>
      <c r="K848" s="1678"/>
      <c r="L848" s="1678"/>
      <c r="M848" s="1678"/>
      <c r="N848" s="1678"/>
      <c r="O848" s="1678"/>
      <c r="P848" s="1678"/>
      <c r="Q848" s="1774"/>
      <c r="R848" s="1747"/>
      <c r="S848" s="98"/>
      <c r="T848" s="98"/>
      <c r="U848" s="98"/>
      <c r="V848" s="98"/>
      <c r="W848" s="334" t="str">
        <f t="shared" si="25"/>
        <v/>
      </c>
      <c r="X848" s="98"/>
      <c r="Y848" s="98"/>
      <c r="Z848" s="98"/>
      <c r="AA848" s="334" t="str">
        <f t="shared" si="26"/>
        <v/>
      </c>
      <c r="AB848" s="1678"/>
      <c r="AC848" s="1333"/>
      <c r="AD848" s="160"/>
      <c r="AE848" s="98"/>
      <c r="AF848" s="1862"/>
      <c r="AG848" s="1748"/>
      <c r="AH848" s="1764"/>
      <c r="AI848" s="1749"/>
      <c r="AJ848" s="388"/>
      <c r="AK848" s="1750"/>
      <c r="AL848" s="1751"/>
      <c r="AM848" s="1752"/>
      <c r="AN848" s="1752"/>
      <c r="AO848" s="1752"/>
      <c r="AP848" s="1753"/>
      <c r="AQ848" s="1333"/>
      <c r="AR848" s="98"/>
      <c r="AS848" s="244"/>
    </row>
    <row r="849" spans="1:45" ht="15" customHeight="1" x14ac:dyDescent="0.25">
      <c r="A849" s="1489"/>
      <c r="B849" s="1709"/>
      <c r="C849" s="1716"/>
      <c r="D849" s="1856"/>
      <c r="E849" s="1716"/>
      <c r="F849" s="1751"/>
      <c r="G849" s="1859"/>
      <c r="H849" s="1865"/>
      <c r="I849" s="1678"/>
      <c r="J849" s="1678"/>
      <c r="K849" s="1678"/>
      <c r="L849" s="1678"/>
      <c r="M849" s="1678"/>
      <c r="N849" s="1678"/>
      <c r="O849" s="1678"/>
      <c r="P849" s="1678"/>
      <c r="Q849" s="1774"/>
      <c r="R849" s="1747"/>
      <c r="S849" s="98"/>
      <c r="T849" s="98"/>
      <c r="U849" s="98"/>
      <c r="V849" s="98"/>
      <c r="W849" s="334" t="str">
        <f t="shared" si="25"/>
        <v/>
      </c>
      <c r="X849" s="98"/>
      <c r="Y849" s="98"/>
      <c r="Z849" s="98"/>
      <c r="AA849" s="334" t="str">
        <f t="shared" si="26"/>
        <v/>
      </c>
      <c r="AB849" s="1678"/>
      <c r="AC849" s="1333"/>
      <c r="AD849" s="160"/>
      <c r="AE849" s="98"/>
      <c r="AF849" s="1862"/>
      <c r="AG849" s="1748"/>
      <c r="AH849" s="1764"/>
      <c r="AI849" s="1749"/>
      <c r="AJ849" s="388"/>
      <c r="AK849" s="1750"/>
      <c r="AL849" s="1751"/>
      <c r="AM849" s="1752"/>
      <c r="AN849" s="1752"/>
      <c r="AO849" s="1752"/>
      <c r="AP849" s="1753"/>
      <c r="AQ849" s="1333"/>
      <c r="AR849" s="98"/>
      <c r="AS849" s="244"/>
    </row>
    <row r="850" spans="1:45" ht="15" customHeight="1" x14ac:dyDescent="0.25">
      <c r="A850" s="1489"/>
      <c r="B850" s="1709"/>
      <c r="C850" s="1716"/>
      <c r="D850" s="1856"/>
      <c r="E850" s="1716"/>
      <c r="F850" s="1751"/>
      <c r="G850" s="1859"/>
      <c r="H850" s="1865"/>
      <c r="I850" s="1678"/>
      <c r="J850" s="1678"/>
      <c r="K850" s="1678"/>
      <c r="L850" s="1678"/>
      <c r="M850" s="1678"/>
      <c r="N850" s="1678"/>
      <c r="O850" s="1678"/>
      <c r="P850" s="1678"/>
      <c r="Q850" s="1774"/>
      <c r="R850" s="1747"/>
      <c r="S850" s="98"/>
      <c r="T850" s="98"/>
      <c r="U850" s="98"/>
      <c r="V850" s="98"/>
      <c r="W850" s="334" t="str">
        <f t="shared" si="25"/>
        <v/>
      </c>
      <c r="X850" s="98"/>
      <c r="Y850" s="98"/>
      <c r="Z850" s="98"/>
      <c r="AA850" s="334" t="str">
        <f t="shared" si="26"/>
        <v/>
      </c>
      <c r="AB850" s="1678"/>
      <c r="AC850" s="1333"/>
      <c r="AD850" s="160"/>
      <c r="AE850" s="98"/>
      <c r="AF850" s="1862"/>
      <c r="AG850" s="1748"/>
      <c r="AH850" s="1764"/>
      <c r="AI850" s="1749"/>
      <c r="AJ850" s="388"/>
      <c r="AK850" s="1750"/>
      <c r="AL850" s="1751"/>
      <c r="AM850" s="1752"/>
      <c r="AN850" s="1752"/>
      <c r="AO850" s="1752"/>
      <c r="AP850" s="1753"/>
      <c r="AQ850" s="1333"/>
      <c r="AR850" s="98"/>
      <c r="AS850" s="244"/>
    </row>
    <row r="851" spans="1:45" ht="15" customHeight="1" x14ac:dyDescent="0.25">
      <c r="A851" s="1489"/>
      <c r="B851" s="1709"/>
      <c r="C851" s="1716"/>
      <c r="D851" s="1856"/>
      <c r="E851" s="1716"/>
      <c r="F851" s="1751"/>
      <c r="G851" s="1859"/>
      <c r="H851" s="1865"/>
      <c r="I851" s="1678"/>
      <c r="J851" s="1678"/>
      <c r="K851" s="1678"/>
      <c r="L851" s="1678"/>
      <c r="M851" s="1678"/>
      <c r="N851" s="1678"/>
      <c r="O851" s="1678"/>
      <c r="P851" s="1678"/>
      <c r="Q851" s="1774"/>
      <c r="R851" s="1747"/>
      <c r="S851" s="98"/>
      <c r="T851" s="98"/>
      <c r="U851" s="98"/>
      <c r="V851" s="98"/>
      <c r="W851" s="334" t="str">
        <f t="shared" si="25"/>
        <v/>
      </c>
      <c r="X851" s="98"/>
      <c r="Y851" s="98"/>
      <c r="Z851" s="98"/>
      <c r="AA851" s="334" t="str">
        <f t="shared" si="26"/>
        <v/>
      </c>
      <c r="AB851" s="1678"/>
      <c r="AC851" s="1333"/>
      <c r="AD851" s="160"/>
      <c r="AE851" s="98"/>
      <c r="AF851" s="1862"/>
      <c r="AG851" s="1748"/>
      <c r="AH851" s="1764"/>
      <c r="AI851" s="1749"/>
      <c r="AJ851" s="388"/>
      <c r="AK851" s="1750"/>
      <c r="AL851" s="1751"/>
      <c r="AM851" s="1752"/>
      <c r="AN851" s="1752"/>
      <c r="AO851" s="1752"/>
      <c r="AP851" s="1753"/>
      <c r="AQ851" s="1333"/>
      <c r="AR851" s="98"/>
      <c r="AS851" s="244"/>
    </row>
    <row r="852" spans="1:45" ht="15" customHeight="1" x14ac:dyDescent="0.25">
      <c r="A852" s="1489"/>
      <c r="B852" s="1709"/>
      <c r="C852" s="1716"/>
      <c r="D852" s="1856"/>
      <c r="E852" s="1716"/>
      <c r="F852" s="1751"/>
      <c r="G852" s="1859"/>
      <c r="H852" s="1865"/>
      <c r="I852" s="1678"/>
      <c r="J852" s="1678"/>
      <c r="K852" s="1678"/>
      <c r="L852" s="1678"/>
      <c r="M852" s="1678"/>
      <c r="N852" s="1678"/>
      <c r="O852" s="1678"/>
      <c r="P852" s="1678"/>
      <c r="Q852" s="1774"/>
      <c r="R852" s="1747"/>
      <c r="S852" s="98"/>
      <c r="T852" s="98"/>
      <c r="U852" s="98"/>
      <c r="V852" s="98"/>
      <c r="W852" s="334" t="str">
        <f t="shared" si="25"/>
        <v/>
      </c>
      <c r="X852" s="98"/>
      <c r="Y852" s="98"/>
      <c r="Z852" s="98"/>
      <c r="AA852" s="334" t="str">
        <f t="shared" si="26"/>
        <v/>
      </c>
      <c r="AB852" s="1678"/>
      <c r="AC852" s="1333"/>
      <c r="AD852" s="160"/>
      <c r="AE852" s="98"/>
      <c r="AF852" s="1862"/>
      <c r="AG852" s="1748"/>
      <c r="AH852" s="1764"/>
      <c r="AI852" s="1749"/>
      <c r="AJ852" s="388"/>
      <c r="AK852" s="1750"/>
      <c r="AL852" s="1751"/>
      <c r="AM852" s="1752"/>
      <c r="AN852" s="1752"/>
      <c r="AO852" s="1752"/>
      <c r="AP852" s="1753"/>
      <c r="AQ852" s="1333"/>
      <c r="AR852" s="98"/>
      <c r="AS852" s="244"/>
    </row>
    <row r="853" spans="1:45" ht="15" customHeight="1" x14ac:dyDescent="0.25">
      <c r="A853" s="1489"/>
      <c r="B853" s="1709"/>
      <c r="C853" s="1716"/>
      <c r="D853" s="1856"/>
      <c r="E853" s="1716"/>
      <c r="F853" s="1751"/>
      <c r="G853" s="1859"/>
      <c r="H853" s="1865"/>
      <c r="I853" s="1678"/>
      <c r="J853" s="1678"/>
      <c r="K853" s="1678"/>
      <c r="L853" s="1678"/>
      <c r="M853" s="1678"/>
      <c r="N853" s="1678"/>
      <c r="O853" s="1678"/>
      <c r="P853" s="1678"/>
      <c r="Q853" s="1774"/>
      <c r="R853" s="1747"/>
      <c r="S853" s="98"/>
      <c r="T853" s="98"/>
      <c r="U853" s="98"/>
      <c r="V853" s="98"/>
      <c r="W853" s="334" t="str">
        <f t="shared" si="25"/>
        <v/>
      </c>
      <c r="X853" s="98"/>
      <c r="Y853" s="98"/>
      <c r="Z853" s="98"/>
      <c r="AA853" s="334" t="str">
        <f t="shared" si="26"/>
        <v/>
      </c>
      <c r="AB853" s="1678"/>
      <c r="AC853" s="1333"/>
      <c r="AD853" s="160"/>
      <c r="AE853" s="98"/>
      <c r="AF853" s="1862"/>
      <c r="AG853" s="1748"/>
      <c r="AH853" s="1764"/>
      <c r="AI853" s="1749"/>
      <c r="AJ853" s="388"/>
      <c r="AK853" s="1750"/>
      <c r="AL853" s="1751"/>
      <c r="AM853" s="1752"/>
      <c r="AN853" s="1752"/>
      <c r="AO853" s="1752"/>
      <c r="AP853" s="1753"/>
      <c r="AQ853" s="1333"/>
      <c r="AR853" s="98"/>
      <c r="AS853" s="244"/>
    </row>
    <row r="854" spans="1:45" ht="15" customHeight="1" x14ac:dyDescent="0.25">
      <c r="A854" s="1489"/>
      <c r="B854" s="1709"/>
      <c r="C854" s="1716"/>
      <c r="D854" s="1856"/>
      <c r="E854" s="1716"/>
      <c r="F854" s="1751"/>
      <c r="G854" s="1859"/>
      <c r="H854" s="1865"/>
      <c r="I854" s="1678"/>
      <c r="J854" s="1678"/>
      <c r="K854" s="1678"/>
      <c r="L854" s="1678"/>
      <c r="M854" s="1678"/>
      <c r="N854" s="1678"/>
      <c r="O854" s="1678"/>
      <c r="P854" s="1678"/>
      <c r="Q854" s="1774"/>
      <c r="R854" s="1747"/>
      <c r="S854" s="98"/>
      <c r="T854" s="98"/>
      <c r="U854" s="98"/>
      <c r="V854" s="98"/>
      <c r="W854" s="334" t="str">
        <f t="shared" si="25"/>
        <v/>
      </c>
      <c r="X854" s="98"/>
      <c r="Y854" s="98"/>
      <c r="Z854" s="98"/>
      <c r="AA854" s="334" t="str">
        <f t="shared" si="26"/>
        <v/>
      </c>
      <c r="AB854" s="1678"/>
      <c r="AC854" s="1333"/>
      <c r="AD854" s="160"/>
      <c r="AE854" s="98"/>
      <c r="AF854" s="1862"/>
      <c r="AG854" s="1748"/>
      <c r="AH854" s="1764"/>
      <c r="AI854" s="1749"/>
      <c r="AJ854" s="388"/>
      <c r="AK854" s="1750"/>
      <c r="AL854" s="1751"/>
      <c r="AM854" s="1752"/>
      <c r="AN854" s="1752"/>
      <c r="AO854" s="1752"/>
      <c r="AP854" s="1753"/>
      <c r="AQ854" s="1333"/>
      <c r="AR854" s="98"/>
      <c r="AS854" s="244"/>
    </row>
    <row r="855" spans="1:45" ht="15" customHeight="1" x14ac:dyDescent="0.25">
      <c r="A855" s="1489"/>
      <c r="B855" s="1709"/>
      <c r="C855" s="1716"/>
      <c r="D855" s="1856"/>
      <c r="E855" s="1716"/>
      <c r="F855" s="1751"/>
      <c r="G855" s="1859"/>
      <c r="H855" s="1865"/>
      <c r="I855" s="1678"/>
      <c r="J855" s="1678"/>
      <c r="K855" s="1678"/>
      <c r="L855" s="1678"/>
      <c r="M855" s="1678"/>
      <c r="N855" s="1678"/>
      <c r="O855" s="1678"/>
      <c r="P855" s="1678"/>
      <c r="Q855" s="1774"/>
      <c r="R855" s="1747"/>
      <c r="S855" s="98"/>
      <c r="T855" s="98"/>
      <c r="U855" s="98"/>
      <c r="V855" s="98"/>
      <c r="W855" s="334" t="str">
        <f t="shared" si="25"/>
        <v/>
      </c>
      <c r="X855" s="98"/>
      <c r="Y855" s="98"/>
      <c r="Z855" s="98"/>
      <c r="AA855" s="334" t="str">
        <f t="shared" si="26"/>
        <v/>
      </c>
      <c r="AB855" s="1678"/>
      <c r="AC855" s="1333"/>
      <c r="AD855" s="160"/>
      <c r="AE855" s="98"/>
      <c r="AF855" s="1862"/>
      <c r="AG855" s="1748"/>
      <c r="AH855" s="1764"/>
      <c r="AI855" s="1749"/>
      <c r="AJ855" s="388"/>
      <c r="AK855" s="1750"/>
      <c r="AL855" s="1751"/>
      <c r="AM855" s="1752"/>
      <c r="AN855" s="1752"/>
      <c r="AO855" s="1752"/>
      <c r="AP855" s="1753"/>
      <c r="AQ855" s="1333"/>
      <c r="AR855" s="98"/>
      <c r="AS855" s="244"/>
    </row>
    <row r="856" spans="1:45" ht="15" customHeight="1" x14ac:dyDescent="0.25">
      <c r="A856" s="1489"/>
      <c r="B856" s="1709"/>
      <c r="C856" s="1716"/>
      <c r="D856" s="1856"/>
      <c r="E856" s="1716"/>
      <c r="F856" s="1751"/>
      <c r="G856" s="1859"/>
      <c r="H856" s="1865"/>
      <c r="I856" s="1678"/>
      <c r="J856" s="1678"/>
      <c r="K856" s="1678"/>
      <c r="L856" s="1678"/>
      <c r="M856" s="1678"/>
      <c r="N856" s="1678"/>
      <c r="O856" s="1678"/>
      <c r="P856" s="1678"/>
      <c r="Q856" s="1774"/>
      <c r="R856" s="1747"/>
      <c r="S856" s="98"/>
      <c r="T856" s="98"/>
      <c r="U856" s="98"/>
      <c r="V856" s="98"/>
      <c r="W856" s="334" t="str">
        <f t="shared" si="25"/>
        <v/>
      </c>
      <c r="X856" s="98"/>
      <c r="Y856" s="98"/>
      <c r="Z856" s="98"/>
      <c r="AA856" s="334" t="str">
        <f t="shared" si="26"/>
        <v/>
      </c>
      <c r="AB856" s="1678"/>
      <c r="AC856" s="1333"/>
      <c r="AD856" s="160"/>
      <c r="AE856" s="98"/>
      <c r="AF856" s="1862"/>
      <c r="AG856" s="1748"/>
      <c r="AH856" s="1764"/>
      <c r="AI856" s="1749"/>
      <c r="AJ856" s="388"/>
      <c r="AK856" s="1750"/>
      <c r="AL856" s="1751"/>
      <c r="AM856" s="1752"/>
      <c r="AN856" s="1752"/>
      <c r="AO856" s="1752"/>
      <c r="AP856" s="1753"/>
      <c r="AQ856" s="1333"/>
      <c r="AR856" s="98"/>
      <c r="AS856" s="244"/>
    </row>
    <row r="857" spans="1:45" ht="15" customHeight="1" x14ac:dyDescent="0.25">
      <c r="A857" s="1489"/>
      <c r="B857" s="1709"/>
      <c r="C857" s="1716"/>
      <c r="D857" s="1856"/>
      <c r="E857" s="1716"/>
      <c r="F857" s="1751"/>
      <c r="G857" s="1859"/>
      <c r="H857" s="1865"/>
      <c r="I857" s="1678"/>
      <c r="J857" s="1678"/>
      <c r="K857" s="1678"/>
      <c r="L857" s="1678"/>
      <c r="M857" s="1678"/>
      <c r="N857" s="1678"/>
      <c r="O857" s="1678"/>
      <c r="P857" s="1678"/>
      <c r="Q857" s="1774"/>
      <c r="R857" s="1747"/>
      <c r="S857" s="98"/>
      <c r="T857" s="98"/>
      <c r="U857" s="98"/>
      <c r="V857" s="98"/>
      <c r="W857" s="334" t="str">
        <f t="shared" si="25"/>
        <v/>
      </c>
      <c r="X857" s="98"/>
      <c r="Y857" s="98"/>
      <c r="Z857" s="98"/>
      <c r="AA857" s="334" t="str">
        <f t="shared" si="26"/>
        <v/>
      </c>
      <c r="AB857" s="1678"/>
      <c r="AC857" s="1333"/>
      <c r="AD857" s="160"/>
      <c r="AE857" s="98"/>
      <c r="AF857" s="1862"/>
      <c r="AG857" s="1748"/>
      <c r="AH857" s="1764"/>
      <c r="AI857" s="1749"/>
      <c r="AJ857" s="388"/>
      <c r="AK857" s="1750"/>
      <c r="AL857" s="1751"/>
      <c r="AM857" s="1752"/>
      <c r="AN857" s="1752"/>
      <c r="AO857" s="1752"/>
      <c r="AP857" s="1753"/>
      <c r="AQ857" s="1333"/>
      <c r="AR857" s="98"/>
      <c r="AS857" s="244"/>
    </row>
    <row r="858" spans="1:45" ht="15" customHeight="1" x14ac:dyDescent="0.25">
      <c r="A858" s="1489"/>
      <c r="B858" s="1709"/>
      <c r="C858" s="1716"/>
      <c r="D858" s="1856"/>
      <c r="E858" s="1716"/>
      <c r="F858" s="1751"/>
      <c r="G858" s="1859"/>
      <c r="H858" s="1865"/>
      <c r="I858" s="1678"/>
      <c r="J858" s="1678"/>
      <c r="K858" s="1678"/>
      <c r="L858" s="1678"/>
      <c r="M858" s="1678"/>
      <c r="N858" s="1678"/>
      <c r="O858" s="1678"/>
      <c r="P858" s="1678"/>
      <c r="Q858" s="1774"/>
      <c r="R858" s="1747"/>
      <c r="S858" s="98"/>
      <c r="T858" s="98"/>
      <c r="U858" s="98"/>
      <c r="V858" s="98"/>
      <c r="W858" s="334" t="str">
        <f t="shared" si="25"/>
        <v/>
      </c>
      <c r="X858" s="98"/>
      <c r="Y858" s="98"/>
      <c r="Z858" s="98"/>
      <c r="AA858" s="334" t="str">
        <f t="shared" si="26"/>
        <v/>
      </c>
      <c r="AB858" s="1678"/>
      <c r="AC858" s="1333"/>
      <c r="AD858" s="160"/>
      <c r="AE858" s="98"/>
      <c r="AF858" s="1862"/>
      <c r="AG858" s="1748"/>
      <c r="AH858" s="1764"/>
      <c r="AI858" s="1749"/>
      <c r="AJ858" s="388"/>
      <c r="AK858" s="1750"/>
      <c r="AL858" s="1751"/>
      <c r="AM858" s="1752"/>
      <c r="AN858" s="1752"/>
      <c r="AO858" s="1752"/>
      <c r="AP858" s="1753"/>
      <c r="AQ858" s="1333"/>
      <c r="AR858" s="98"/>
      <c r="AS858" s="244"/>
    </row>
    <row r="859" spans="1:45" ht="15" customHeight="1" x14ac:dyDescent="0.25">
      <c r="A859" s="1489"/>
      <c r="B859" s="1709"/>
      <c r="C859" s="1716"/>
      <c r="D859" s="1856"/>
      <c r="E859" s="1716"/>
      <c r="F859" s="1751"/>
      <c r="G859" s="1859"/>
      <c r="H859" s="1865"/>
      <c r="I859" s="1678"/>
      <c r="J859" s="1678"/>
      <c r="K859" s="1678"/>
      <c r="L859" s="1678"/>
      <c r="M859" s="1678"/>
      <c r="N859" s="1678"/>
      <c r="O859" s="1678"/>
      <c r="P859" s="1678"/>
      <c r="Q859" s="1774"/>
      <c r="R859" s="1747"/>
      <c r="S859" s="98"/>
      <c r="T859" s="98"/>
      <c r="U859" s="98"/>
      <c r="V859" s="98"/>
      <c r="W859" s="334" t="str">
        <f t="shared" si="25"/>
        <v/>
      </c>
      <c r="X859" s="98"/>
      <c r="Y859" s="98"/>
      <c r="Z859" s="98"/>
      <c r="AA859" s="334" t="str">
        <f t="shared" si="26"/>
        <v/>
      </c>
      <c r="AB859" s="1678"/>
      <c r="AC859" s="1333"/>
      <c r="AD859" s="160"/>
      <c r="AE859" s="98"/>
      <c r="AF859" s="1862"/>
      <c r="AG859" s="1748"/>
      <c r="AH859" s="1764"/>
      <c r="AI859" s="1749"/>
      <c r="AJ859" s="388"/>
      <c r="AK859" s="1750"/>
      <c r="AL859" s="1751"/>
      <c r="AM859" s="1752"/>
      <c r="AN859" s="1752"/>
      <c r="AO859" s="1752"/>
      <c r="AP859" s="1753"/>
      <c r="AQ859" s="1333"/>
      <c r="AR859" s="98"/>
      <c r="AS859" s="244"/>
    </row>
    <row r="860" spans="1:45" ht="15" customHeight="1" x14ac:dyDescent="0.25">
      <c r="A860" s="1489"/>
      <c r="B860" s="1709"/>
      <c r="C860" s="1716"/>
      <c r="D860" s="1856"/>
      <c r="E860" s="1716"/>
      <c r="F860" s="1751"/>
      <c r="G860" s="1859"/>
      <c r="H860" s="1865"/>
      <c r="I860" s="1678"/>
      <c r="J860" s="1678"/>
      <c r="K860" s="1678"/>
      <c r="L860" s="1678"/>
      <c r="M860" s="1678"/>
      <c r="N860" s="1678"/>
      <c r="O860" s="1678"/>
      <c r="P860" s="1678"/>
      <c r="Q860" s="1774"/>
      <c r="R860" s="1747"/>
      <c r="S860" s="98"/>
      <c r="T860" s="98"/>
      <c r="U860" s="98"/>
      <c r="V860" s="98"/>
      <c r="W860" s="334" t="str">
        <f t="shared" si="25"/>
        <v/>
      </c>
      <c r="X860" s="98"/>
      <c r="Y860" s="98"/>
      <c r="Z860" s="98"/>
      <c r="AA860" s="334" t="str">
        <f t="shared" si="26"/>
        <v/>
      </c>
      <c r="AB860" s="1678"/>
      <c r="AC860" s="1333"/>
      <c r="AD860" s="160"/>
      <c r="AE860" s="98"/>
      <c r="AF860" s="1862"/>
      <c r="AG860" s="1748"/>
      <c r="AH860" s="1764"/>
      <c r="AI860" s="1749"/>
      <c r="AJ860" s="388"/>
      <c r="AK860" s="1750"/>
      <c r="AL860" s="1751"/>
      <c r="AM860" s="1752"/>
      <c r="AN860" s="1752"/>
      <c r="AO860" s="1752"/>
      <c r="AP860" s="1753"/>
      <c r="AQ860" s="1333"/>
      <c r="AR860" s="98"/>
      <c r="AS860" s="244"/>
    </row>
    <row r="861" spans="1:45" ht="15" customHeight="1" x14ac:dyDescent="0.25">
      <c r="A861" s="1489"/>
      <c r="B861" s="1709"/>
      <c r="C861" s="1716"/>
      <c r="D861" s="1856"/>
      <c r="E861" s="1716"/>
      <c r="F861" s="1751"/>
      <c r="G861" s="1859"/>
      <c r="H861" s="1865"/>
      <c r="I861" s="1678"/>
      <c r="J861" s="1678"/>
      <c r="K861" s="1678"/>
      <c r="L861" s="1678"/>
      <c r="M861" s="1678"/>
      <c r="N861" s="1678"/>
      <c r="O861" s="1678"/>
      <c r="P861" s="1678"/>
      <c r="Q861" s="1774"/>
      <c r="R861" s="1747"/>
      <c r="S861" s="98"/>
      <c r="T861" s="98"/>
      <c r="U861" s="98"/>
      <c r="V861" s="98"/>
      <c r="W861" s="334" t="str">
        <f t="shared" si="25"/>
        <v/>
      </c>
      <c r="X861" s="98"/>
      <c r="Y861" s="98"/>
      <c r="Z861" s="98"/>
      <c r="AA861" s="334" t="str">
        <f t="shared" si="26"/>
        <v/>
      </c>
      <c r="AB861" s="1678"/>
      <c r="AC861" s="1333"/>
      <c r="AD861" s="160"/>
      <c r="AE861" s="98"/>
      <c r="AF861" s="1862"/>
      <c r="AG861" s="1748"/>
      <c r="AH861" s="1764"/>
      <c r="AI861" s="1749"/>
      <c r="AJ861" s="388"/>
      <c r="AK861" s="1750"/>
      <c r="AL861" s="1751"/>
      <c r="AM861" s="1752"/>
      <c r="AN861" s="1752"/>
      <c r="AO861" s="1752"/>
      <c r="AP861" s="1753"/>
      <c r="AQ861" s="1333"/>
      <c r="AR861" s="98"/>
      <c r="AS861" s="244"/>
    </row>
    <row r="862" spans="1:45" ht="15" customHeight="1" x14ac:dyDescent="0.25">
      <c r="A862" s="1489"/>
      <c r="B862" s="1709"/>
      <c r="C862" s="1716"/>
      <c r="D862" s="1856"/>
      <c r="E862" s="1716"/>
      <c r="F862" s="1751"/>
      <c r="G862" s="1859"/>
      <c r="H862" s="1865"/>
      <c r="I862" s="1678"/>
      <c r="J862" s="1678"/>
      <c r="K862" s="1678"/>
      <c r="L862" s="1678"/>
      <c r="M862" s="1678"/>
      <c r="N862" s="1678"/>
      <c r="O862" s="1678"/>
      <c r="P862" s="1678"/>
      <c r="Q862" s="1774"/>
      <c r="R862" s="1747"/>
      <c r="S862" s="98"/>
      <c r="T862" s="98"/>
      <c r="U862" s="98"/>
      <c r="V862" s="98"/>
      <c r="W862" s="334" t="str">
        <f t="shared" si="25"/>
        <v/>
      </c>
      <c r="X862" s="98"/>
      <c r="Y862" s="98"/>
      <c r="Z862" s="98"/>
      <c r="AA862" s="334" t="str">
        <f t="shared" si="26"/>
        <v/>
      </c>
      <c r="AB862" s="1678"/>
      <c r="AC862" s="1333"/>
      <c r="AD862" s="160"/>
      <c r="AE862" s="98"/>
      <c r="AF862" s="1862"/>
      <c r="AG862" s="1748"/>
      <c r="AH862" s="1764"/>
      <c r="AI862" s="1749"/>
      <c r="AJ862" s="388"/>
      <c r="AK862" s="1750"/>
      <c r="AL862" s="1751"/>
      <c r="AM862" s="1752"/>
      <c r="AN862" s="1752"/>
      <c r="AO862" s="1752"/>
      <c r="AP862" s="1753"/>
      <c r="AQ862" s="1333"/>
      <c r="AR862" s="98"/>
      <c r="AS862" s="244"/>
    </row>
    <row r="863" spans="1:45" ht="15" customHeight="1" x14ac:dyDescent="0.25">
      <c r="A863" s="1489"/>
      <c r="B863" s="1709"/>
      <c r="C863" s="1716"/>
      <c r="D863" s="1856"/>
      <c r="E863" s="1716"/>
      <c r="F863" s="1751"/>
      <c r="G863" s="1859"/>
      <c r="H863" s="1865"/>
      <c r="I863" s="1678"/>
      <c r="J863" s="1678"/>
      <c r="K863" s="1678"/>
      <c r="L863" s="1678"/>
      <c r="M863" s="1678"/>
      <c r="N863" s="1678"/>
      <c r="O863" s="1678"/>
      <c r="P863" s="1678"/>
      <c r="Q863" s="1774"/>
      <c r="R863" s="1747"/>
      <c r="S863" s="98"/>
      <c r="T863" s="98"/>
      <c r="U863" s="98"/>
      <c r="V863" s="98"/>
      <c r="W863" s="334" t="str">
        <f t="shared" si="25"/>
        <v/>
      </c>
      <c r="X863" s="98"/>
      <c r="Y863" s="98"/>
      <c r="Z863" s="98"/>
      <c r="AA863" s="334" t="str">
        <f t="shared" si="26"/>
        <v/>
      </c>
      <c r="AB863" s="1678"/>
      <c r="AC863" s="1333"/>
      <c r="AD863" s="160"/>
      <c r="AE863" s="98"/>
      <c r="AF863" s="1862"/>
      <c r="AG863" s="1748"/>
      <c r="AH863" s="1764"/>
      <c r="AI863" s="1749"/>
      <c r="AJ863" s="388"/>
      <c r="AK863" s="1750"/>
      <c r="AL863" s="1751"/>
      <c r="AM863" s="1752"/>
      <c r="AN863" s="1752"/>
      <c r="AO863" s="1752"/>
      <c r="AP863" s="1753"/>
      <c r="AQ863" s="1333"/>
      <c r="AR863" s="98"/>
      <c r="AS863" s="244"/>
    </row>
    <row r="864" spans="1:45" ht="15" customHeight="1" x14ac:dyDescent="0.25">
      <c r="A864" s="1489"/>
      <c r="B864" s="1709"/>
      <c r="C864" s="1716"/>
      <c r="D864" s="1856"/>
      <c r="E864" s="1716"/>
      <c r="F864" s="1751"/>
      <c r="G864" s="1859"/>
      <c r="H864" s="1865"/>
      <c r="I864" s="1678"/>
      <c r="J864" s="1678"/>
      <c r="K864" s="1678"/>
      <c r="L864" s="1678"/>
      <c r="M864" s="1678"/>
      <c r="N864" s="1678"/>
      <c r="O864" s="1678"/>
      <c r="P864" s="1678"/>
      <c r="Q864" s="1774"/>
      <c r="R864" s="1747"/>
      <c r="S864" s="98"/>
      <c r="T864" s="98"/>
      <c r="U864" s="98"/>
      <c r="V864" s="98"/>
      <c r="W864" s="334" t="str">
        <f t="shared" si="25"/>
        <v/>
      </c>
      <c r="X864" s="98"/>
      <c r="Y864" s="98"/>
      <c r="Z864" s="98"/>
      <c r="AA864" s="334" t="str">
        <f t="shared" si="26"/>
        <v/>
      </c>
      <c r="AB864" s="1678"/>
      <c r="AC864" s="1333"/>
      <c r="AD864" s="160"/>
      <c r="AE864" s="98"/>
      <c r="AF864" s="1862"/>
      <c r="AG864" s="1748"/>
      <c r="AH864" s="1764"/>
      <c r="AI864" s="1749"/>
      <c r="AJ864" s="388"/>
      <c r="AK864" s="1750"/>
      <c r="AL864" s="1751"/>
      <c r="AM864" s="1752"/>
      <c r="AN864" s="1752"/>
      <c r="AO864" s="1752"/>
      <c r="AP864" s="1753"/>
      <c r="AQ864" s="1333"/>
      <c r="AR864" s="98"/>
      <c r="AS864" s="244"/>
    </row>
    <row r="865" spans="1:45" ht="15" customHeight="1" x14ac:dyDescent="0.25">
      <c r="A865" s="1489"/>
      <c r="B865" s="1709"/>
      <c r="C865" s="1716"/>
      <c r="D865" s="1856"/>
      <c r="E865" s="1716"/>
      <c r="F865" s="1751"/>
      <c r="G865" s="1859"/>
      <c r="H865" s="1865"/>
      <c r="I865" s="1678"/>
      <c r="J865" s="1678"/>
      <c r="K865" s="1678"/>
      <c r="L865" s="1678"/>
      <c r="M865" s="1678"/>
      <c r="N865" s="1678"/>
      <c r="O865" s="1678"/>
      <c r="P865" s="1678"/>
      <c r="Q865" s="1774"/>
      <c r="R865" s="1747"/>
      <c r="S865" s="98"/>
      <c r="T865" s="98"/>
      <c r="U865" s="98"/>
      <c r="V865" s="98"/>
      <c r="W865" s="334" t="str">
        <f t="shared" si="25"/>
        <v/>
      </c>
      <c r="X865" s="98"/>
      <c r="Y865" s="98"/>
      <c r="Z865" s="98"/>
      <c r="AA865" s="334" t="str">
        <f t="shared" si="26"/>
        <v/>
      </c>
      <c r="AB865" s="1678"/>
      <c r="AC865" s="1333"/>
      <c r="AD865" s="160"/>
      <c r="AE865" s="98"/>
      <c r="AF865" s="1862"/>
      <c r="AG865" s="1748"/>
      <c r="AH865" s="1764"/>
      <c r="AI865" s="1749"/>
      <c r="AJ865" s="388"/>
      <c r="AK865" s="1750"/>
      <c r="AL865" s="1751"/>
      <c r="AM865" s="1752"/>
      <c r="AN865" s="1752"/>
      <c r="AO865" s="1752"/>
      <c r="AP865" s="1753"/>
      <c r="AQ865" s="1333"/>
      <c r="AR865" s="98"/>
      <c r="AS865" s="244"/>
    </row>
    <row r="866" spans="1:45" ht="15" customHeight="1" x14ac:dyDescent="0.25">
      <c r="A866" s="1489"/>
      <c r="B866" s="1709"/>
      <c r="C866" s="1716"/>
      <c r="D866" s="1856"/>
      <c r="E866" s="1716"/>
      <c r="F866" s="1751"/>
      <c r="G866" s="1859"/>
      <c r="H866" s="1865"/>
      <c r="I866" s="1678"/>
      <c r="J866" s="1678"/>
      <c r="K866" s="1678"/>
      <c r="L866" s="1678"/>
      <c r="M866" s="1678"/>
      <c r="N866" s="1678"/>
      <c r="O866" s="1678"/>
      <c r="P866" s="1678"/>
      <c r="Q866" s="1774"/>
      <c r="R866" s="1747"/>
      <c r="S866" s="98"/>
      <c r="T866" s="98"/>
      <c r="U866" s="98"/>
      <c r="V866" s="98"/>
      <c r="W866" s="334" t="str">
        <f t="shared" si="25"/>
        <v/>
      </c>
      <c r="X866" s="98"/>
      <c r="Y866" s="98"/>
      <c r="Z866" s="98"/>
      <c r="AA866" s="334" t="str">
        <f t="shared" si="26"/>
        <v/>
      </c>
      <c r="AB866" s="1678"/>
      <c r="AC866" s="1333"/>
      <c r="AD866" s="160"/>
      <c r="AE866" s="98"/>
      <c r="AF866" s="1862"/>
      <c r="AG866" s="1748"/>
      <c r="AH866" s="1764"/>
      <c r="AI866" s="1749"/>
      <c r="AJ866" s="388"/>
      <c r="AK866" s="1750"/>
      <c r="AL866" s="1751"/>
      <c r="AM866" s="1752"/>
      <c r="AN866" s="1752"/>
      <c r="AO866" s="1752"/>
      <c r="AP866" s="1753"/>
      <c r="AQ866" s="1333"/>
      <c r="AR866" s="98"/>
      <c r="AS866" s="244"/>
    </row>
    <row r="867" spans="1:45" ht="15" customHeight="1" x14ac:dyDescent="0.25">
      <c r="A867" s="1489"/>
      <c r="B867" s="1709"/>
      <c r="C867" s="1716"/>
      <c r="D867" s="1856"/>
      <c r="E867" s="1716"/>
      <c r="F867" s="1751"/>
      <c r="G867" s="1859"/>
      <c r="H867" s="1865"/>
      <c r="I867" s="1678"/>
      <c r="J867" s="1678"/>
      <c r="K867" s="1678"/>
      <c r="L867" s="1678"/>
      <c r="M867" s="1678"/>
      <c r="N867" s="1678"/>
      <c r="O867" s="1678"/>
      <c r="P867" s="1678"/>
      <c r="Q867" s="1774"/>
      <c r="R867" s="1747"/>
      <c r="S867" s="98"/>
      <c r="T867" s="98"/>
      <c r="U867" s="98"/>
      <c r="V867" s="98"/>
      <c r="W867" s="334" t="str">
        <f t="shared" si="25"/>
        <v/>
      </c>
      <c r="X867" s="98"/>
      <c r="Y867" s="98"/>
      <c r="Z867" s="98"/>
      <c r="AA867" s="334" t="str">
        <f t="shared" si="26"/>
        <v/>
      </c>
      <c r="AB867" s="1678"/>
      <c r="AC867" s="1333"/>
      <c r="AD867" s="160"/>
      <c r="AE867" s="98"/>
      <c r="AF867" s="1862"/>
      <c r="AG867" s="1748"/>
      <c r="AH867" s="1764"/>
      <c r="AI867" s="1749"/>
      <c r="AJ867" s="388"/>
      <c r="AK867" s="1750"/>
      <c r="AL867" s="1751"/>
      <c r="AM867" s="1752"/>
      <c r="AN867" s="1752"/>
      <c r="AO867" s="1752"/>
      <c r="AP867" s="1753"/>
      <c r="AQ867" s="1333"/>
      <c r="AR867" s="98"/>
      <c r="AS867" s="244"/>
    </row>
    <row r="868" spans="1:45" ht="15" customHeight="1" x14ac:dyDescent="0.25">
      <c r="A868" s="1489"/>
      <c r="B868" s="1709"/>
      <c r="C868" s="1716"/>
      <c r="D868" s="1856"/>
      <c r="E868" s="1716"/>
      <c r="F868" s="1751"/>
      <c r="G868" s="1859"/>
      <c r="H868" s="1865"/>
      <c r="I868" s="1678"/>
      <c r="J868" s="1678"/>
      <c r="K868" s="1678"/>
      <c r="L868" s="1678"/>
      <c r="M868" s="1678"/>
      <c r="N868" s="1678"/>
      <c r="O868" s="1678"/>
      <c r="P868" s="1678"/>
      <c r="Q868" s="1774"/>
      <c r="R868" s="1747"/>
      <c r="S868" s="98"/>
      <c r="T868" s="98"/>
      <c r="U868" s="98"/>
      <c r="V868" s="98"/>
      <c r="W868" s="334" t="str">
        <f t="shared" si="25"/>
        <v/>
      </c>
      <c r="X868" s="98"/>
      <c r="Y868" s="98"/>
      <c r="Z868" s="98"/>
      <c r="AA868" s="334" t="str">
        <f t="shared" si="26"/>
        <v/>
      </c>
      <c r="AB868" s="1678"/>
      <c r="AC868" s="1333"/>
      <c r="AD868" s="160"/>
      <c r="AE868" s="98"/>
      <c r="AF868" s="1862"/>
      <c r="AG868" s="1748"/>
      <c r="AH868" s="1764"/>
      <c r="AI868" s="1749"/>
      <c r="AJ868" s="388"/>
      <c r="AK868" s="1750"/>
      <c r="AL868" s="1751"/>
      <c r="AM868" s="1752"/>
      <c r="AN868" s="1752"/>
      <c r="AO868" s="1752"/>
      <c r="AP868" s="1753"/>
      <c r="AQ868" s="1333"/>
      <c r="AR868" s="98"/>
      <c r="AS868" s="244"/>
    </row>
    <row r="869" spans="1:45" ht="15" customHeight="1" x14ac:dyDescent="0.25">
      <c r="A869" s="1489"/>
      <c r="B869" s="1709"/>
      <c r="C869" s="1716"/>
      <c r="D869" s="1856"/>
      <c r="E869" s="1716"/>
      <c r="F869" s="1751"/>
      <c r="G869" s="1859"/>
      <c r="H869" s="1865"/>
      <c r="I869" s="1678"/>
      <c r="J869" s="1678"/>
      <c r="K869" s="1678"/>
      <c r="L869" s="1678"/>
      <c r="M869" s="1678"/>
      <c r="N869" s="1678"/>
      <c r="O869" s="1678"/>
      <c r="P869" s="1678"/>
      <c r="Q869" s="1774"/>
      <c r="R869" s="1747"/>
      <c r="S869" s="98"/>
      <c r="T869" s="98"/>
      <c r="U869" s="98"/>
      <c r="V869" s="98"/>
      <c r="W869" s="334" t="str">
        <f t="shared" si="25"/>
        <v/>
      </c>
      <c r="X869" s="98"/>
      <c r="Y869" s="98"/>
      <c r="Z869" s="98"/>
      <c r="AA869" s="334" t="str">
        <f t="shared" si="26"/>
        <v/>
      </c>
      <c r="AB869" s="1678"/>
      <c r="AC869" s="1333"/>
      <c r="AD869" s="160"/>
      <c r="AE869" s="98"/>
      <c r="AF869" s="1862"/>
      <c r="AG869" s="1748"/>
      <c r="AH869" s="1764"/>
      <c r="AI869" s="1749"/>
      <c r="AJ869" s="388"/>
      <c r="AK869" s="1750"/>
      <c r="AL869" s="1751"/>
      <c r="AM869" s="1752"/>
      <c r="AN869" s="1752"/>
      <c r="AO869" s="1752"/>
      <c r="AP869" s="1753"/>
      <c r="AQ869" s="1333"/>
      <c r="AR869" s="98"/>
      <c r="AS869" s="244"/>
    </row>
    <row r="870" spans="1:45" ht="15" customHeight="1" x14ac:dyDescent="0.25">
      <c r="A870" s="1489"/>
      <c r="B870" s="1709"/>
      <c r="C870" s="1716"/>
      <c r="D870" s="1856"/>
      <c r="E870" s="1716"/>
      <c r="F870" s="1751"/>
      <c r="G870" s="1859"/>
      <c r="H870" s="1865"/>
      <c r="I870" s="1678"/>
      <c r="J870" s="1678"/>
      <c r="K870" s="1678"/>
      <c r="L870" s="1678"/>
      <c r="M870" s="1678"/>
      <c r="N870" s="1678"/>
      <c r="O870" s="1678"/>
      <c r="P870" s="1678"/>
      <c r="Q870" s="1774"/>
      <c r="R870" s="1747"/>
      <c r="S870" s="98"/>
      <c r="T870" s="98"/>
      <c r="U870" s="98"/>
      <c r="V870" s="98"/>
      <c r="W870" s="334" t="str">
        <f t="shared" si="25"/>
        <v/>
      </c>
      <c r="X870" s="98"/>
      <c r="Y870" s="98"/>
      <c r="Z870" s="98"/>
      <c r="AA870" s="334" t="str">
        <f t="shared" si="26"/>
        <v/>
      </c>
      <c r="AB870" s="1678"/>
      <c r="AC870" s="1333"/>
      <c r="AD870" s="160"/>
      <c r="AE870" s="98"/>
      <c r="AF870" s="1862"/>
      <c r="AG870" s="1748"/>
      <c r="AH870" s="1764"/>
      <c r="AI870" s="1749"/>
      <c r="AJ870" s="388"/>
      <c r="AK870" s="1750"/>
      <c r="AL870" s="1751"/>
      <c r="AM870" s="1752"/>
      <c r="AN870" s="1752"/>
      <c r="AO870" s="1752"/>
      <c r="AP870" s="1753"/>
      <c r="AQ870" s="1333"/>
      <c r="AR870" s="98"/>
      <c r="AS870" s="244"/>
    </row>
    <row r="871" spans="1:45" ht="15" customHeight="1" x14ac:dyDescent="0.25">
      <c r="A871" s="1489"/>
      <c r="B871" s="1709"/>
      <c r="C871" s="1716"/>
      <c r="D871" s="1856"/>
      <c r="E871" s="1716"/>
      <c r="F871" s="1751"/>
      <c r="G871" s="1859"/>
      <c r="H871" s="1865"/>
      <c r="I871" s="1678"/>
      <c r="J871" s="1678"/>
      <c r="K871" s="1678"/>
      <c r="L871" s="1678"/>
      <c r="M871" s="1678"/>
      <c r="N871" s="1678"/>
      <c r="O871" s="1678"/>
      <c r="P871" s="1678"/>
      <c r="Q871" s="1774"/>
      <c r="R871" s="1747"/>
      <c r="S871" s="98"/>
      <c r="T871" s="98"/>
      <c r="U871" s="98"/>
      <c r="V871" s="98"/>
      <c r="W871" s="334" t="str">
        <f t="shared" si="25"/>
        <v/>
      </c>
      <c r="X871" s="98"/>
      <c r="Y871" s="98"/>
      <c r="Z871" s="98"/>
      <c r="AA871" s="334" t="str">
        <f t="shared" si="26"/>
        <v/>
      </c>
      <c r="AB871" s="1678"/>
      <c r="AC871" s="1333"/>
      <c r="AD871" s="160"/>
      <c r="AE871" s="98"/>
      <c r="AF871" s="1862"/>
      <c r="AG871" s="1748"/>
      <c r="AH871" s="1764"/>
      <c r="AI871" s="1749"/>
      <c r="AJ871" s="388"/>
      <c r="AK871" s="1750"/>
      <c r="AL871" s="1751"/>
      <c r="AM871" s="1752"/>
      <c r="AN871" s="1752"/>
      <c r="AO871" s="1752"/>
      <c r="AP871" s="1753"/>
      <c r="AQ871" s="1333"/>
      <c r="AR871" s="98"/>
      <c r="AS871" s="244"/>
    </row>
    <row r="872" spans="1:45" ht="15" customHeight="1" x14ac:dyDescent="0.25">
      <c r="A872" s="1489"/>
      <c r="B872" s="1709"/>
      <c r="C872" s="1716"/>
      <c r="D872" s="1856"/>
      <c r="E872" s="1716"/>
      <c r="F872" s="1751"/>
      <c r="G872" s="1859"/>
      <c r="H872" s="1865"/>
      <c r="I872" s="1678"/>
      <c r="J872" s="1678"/>
      <c r="K872" s="1678"/>
      <c r="L872" s="1678"/>
      <c r="M872" s="1678"/>
      <c r="N872" s="1678"/>
      <c r="O872" s="1678"/>
      <c r="P872" s="1678"/>
      <c r="Q872" s="1774"/>
      <c r="R872" s="1747"/>
      <c r="S872" s="98"/>
      <c r="T872" s="98"/>
      <c r="U872" s="98"/>
      <c r="V872" s="98"/>
      <c r="W872" s="334" t="str">
        <f t="shared" si="25"/>
        <v/>
      </c>
      <c r="X872" s="98"/>
      <c r="Y872" s="98"/>
      <c r="Z872" s="98"/>
      <c r="AA872" s="334" t="str">
        <f t="shared" si="26"/>
        <v/>
      </c>
      <c r="AB872" s="1678"/>
      <c r="AC872" s="1333"/>
      <c r="AD872" s="160"/>
      <c r="AE872" s="98"/>
      <c r="AF872" s="1862"/>
      <c r="AG872" s="1748"/>
      <c r="AH872" s="1764"/>
      <c r="AI872" s="1749"/>
      <c r="AJ872" s="388"/>
      <c r="AK872" s="1750"/>
      <c r="AL872" s="1751"/>
      <c r="AM872" s="1752"/>
      <c r="AN872" s="1752"/>
      <c r="AO872" s="1752"/>
      <c r="AP872" s="1753"/>
      <c r="AQ872" s="1333"/>
      <c r="AR872" s="98"/>
      <c r="AS872" s="244"/>
    </row>
    <row r="873" spans="1:45" ht="15" customHeight="1" x14ac:dyDescent="0.25">
      <c r="A873" s="1489"/>
      <c r="B873" s="1709"/>
      <c r="C873" s="1716"/>
      <c r="D873" s="1856"/>
      <c r="E873" s="1716"/>
      <c r="F873" s="1751"/>
      <c r="G873" s="1859"/>
      <c r="H873" s="1865"/>
      <c r="I873" s="1678"/>
      <c r="J873" s="1678"/>
      <c r="K873" s="1678"/>
      <c r="L873" s="1678"/>
      <c r="M873" s="1678"/>
      <c r="N873" s="1678"/>
      <c r="O873" s="1678"/>
      <c r="P873" s="1678"/>
      <c r="Q873" s="1774"/>
      <c r="R873" s="1747"/>
      <c r="S873" s="98"/>
      <c r="T873" s="98"/>
      <c r="U873" s="98"/>
      <c r="V873" s="98"/>
      <c r="W873" s="334" t="str">
        <f t="shared" si="25"/>
        <v/>
      </c>
      <c r="X873" s="98"/>
      <c r="Y873" s="98"/>
      <c r="Z873" s="98"/>
      <c r="AA873" s="334" t="str">
        <f t="shared" si="26"/>
        <v/>
      </c>
      <c r="AB873" s="1678"/>
      <c r="AC873" s="1333"/>
      <c r="AD873" s="160"/>
      <c r="AE873" s="98"/>
      <c r="AF873" s="1862"/>
      <c r="AG873" s="1748"/>
      <c r="AH873" s="1764"/>
      <c r="AI873" s="1749"/>
      <c r="AJ873" s="388"/>
      <c r="AK873" s="1750"/>
      <c r="AL873" s="1751"/>
      <c r="AM873" s="1752"/>
      <c r="AN873" s="1752"/>
      <c r="AO873" s="1752"/>
      <c r="AP873" s="1753"/>
      <c r="AQ873" s="1333"/>
      <c r="AR873" s="98"/>
      <c r="AS873" s="244"/>
    </row>
    <row r="874" spans="1:45" ht="15" customHeight="1" x14ac:dyDescent="0.25">
      <c r="A874" s="1489"/>
      <c r="B874" s="1709"/>
      <c r="C874" s="1716"/>
      <c r="D874" s="1856"/>
      <c r="E874" s="1716"/>
      <c r="F874" s="1751"/>
      <c r="G874" s="1859"/>
      <c r="H874" s="1865"/>
      <c r="I874" s="1678"/>
      <c r="J874" s="1678"/>
      <c r="K874" s="1678"/>
      <c r="L874" s="1678"/>
      <c r="M874" s="1678"/>
      <c r="N874" s="1678"/>
      <c r="O874" s="1678"/>
      <c r="P874" s="1678"/>
      <c r="Q874" s="1774"/>
      <c r="R874" s="1747"/>
      <c r="S874" s="98"/>
      <c r="T874" s="98"/>
      <c r="U874" s="98"/>
      <c r="V874" s="98"/>
      <c r="W874" s="334" t="str">
        <f t="shared" si="25"/>
        <v/>
      </c>
      <c r="X874" s="98"/>
      <c r="Y874" s="98"/>
      <c r="Z874" s="98"/>
      <c r="AA874" s="334" t="str">
        <f t="shared" si="26"/>
        <v/>
      </c>
      <c r="AB874" s="1678"/>
      <c r="AC874" s="1333"/>
      <c r="AD874" s="160"/>
      <c r="AE874" s="98"/>
      <c r="AF874" s="1862"/>
      <c r="AG874" s="1748"/>
      <c r="AH874" s="1764"/>
      <c r="AI874" s="1749"/>
      <c r="AJ874" s="388"/>
      <c r="AK874" s="1750"/>
      <c r="AL874" s="1751"/>
      <c r="AM874" s="1752"/>
      <c r="AN874" s="1752"/>
      <c r="AO874" s="1752"/>
      <c r="AP874" s="1753"/>
      <c r="AQ874" s="1333"/>
      <c r="AR874" s="98"/>
      <c r="AS874" s="244"/>
    </row>
    <row r="875" spans="1:45" ht="15" customHeight="1" x14ac:dyDescent="0.25">
      <c r="A875" s="1489"/>
      <c r="B875" s="1709"/>
      <c r="C875" s="1716"/>
      <c r="D875" s="1856"/>
      <c r="E875" s="1716"/>
      <c r="F875" s="1751"/>
      <c r="G875" s="1859"/>
      <c r="H875" s="1865"/>
      <c r="I875" s="1678"/>
      <c r="J875" s="1678"/>
      <c r="K875" s="1678"/>
      <c r="L875" s="1678"/>
      <c r="M875" s="1678"/>
      <c r="N875" s="1678"/>
      <c r="O875" s="1678"/>
      <c r="P875" s="1678"/>
      <c r="Q875" s="1774"/>
      <c r="R875" s="1747"/>
      <c r="S875" s="98"/>
      <c r="T875" s="98"/>
      <c r="U875" s="98"/>
      <c r="V875" s="98"/>
      <c r="W875" s="334" t="str">
        <f t="shared" si="25"/>
        <v/>
      </c>
      <c r="X875" s="98"/>
      <c r="Y875" s="98"/>
      <c r="Z875" s="98"/>
      <c r="AA875" s="334" t="str">
        <f t="shared" si="26"/>
        <v/>
      </c>
      <c r="AB875" s="1678"/>
      <c r="AC875" s="1333"/>
      <c r="AD875" s="160"/>
      <c r="AE875" s="98"/>
      <c r="AF875" s="1862"/>
      <c r="AG875" s="1748"/>
      <c r="AH875" s="1764"/>
      <c r="AI875" s="1749"/>
      <c r="AJ875" s="388"/>
      <c r="AK875" s="1750"/>
      <c r="AL875" s="1751"/>
      <c r="AM875" s="1752"/>
      <c r="AN875" s="1752"/>
      <c r="AO875" s="1752"/>
      <c r="AP875" s="1753"/>
      <c r="AQ875" s="1333"/>
      <c r="AR875" s="98"/>
      <c r="AS875" s="244"/>
    </row>
    <row r="876" spans="1:45" ht="15" customHeight="1" x14ac:dyDescent="0.25">
      <c r="A876" s="1489"/>
      <c r="B876" s="1709"/>
      <c r="C876" s="1716"/>
      <c r="D876" s="1856"/>
      <c r="E876" s="1716"/>
      <c r="F876" s="1751"/>
      <c r="G876" s="1859"/>
      <c r="H876" s="1865"/>
      <c r="I876" s="1678"/>
      <c r="J876" s="1678"/>
      <c r="K876" s="1678"/>
      <c r="L876" s="1678"/>
      <c r="M876" s="1678"/>
      <c r="N876" s="1678"/>
      <c r="O876" s="1678"/>
      <c r="P876" s="1678"/>
      <c r="Q876" s="1774"/>
      <c r="R876" s="1747"/>
      <c r="S876" s="98"/>
      <c r="T876" s="98"/>
      <c r="U876" s="98"/>
      <c r="V876" s="98"/>
      <c r="W876" s="334" t="str">
        <f t="shared" si="25"/>
        <v/>
      </c>
      <c r="X876" s="98"/>
      <c r="Y876" s="98"/>
      <c r="Z876" s="98"/>
      <c r="AA876" s="334" t="str">
        <f t="shared" si="26"/>
        <v/>
      </c>
      <c r="AB876" s="1678"/>
      <c r="AC876" s="1333"/>
      <c r="AD876" s="160"/>
      <c r="AE876" s="98"/>
      <c r="AF876" s="1862"/>
      <c r="AG876" s="1748"/>
      <c r="AH876" s="1764"/>
      <c r="AI876" s="1749"/>
      <c r="AJ876" s="388"/>
      <c r="AK876" s="1750"/>
      <c r="AL876" s="1751"/>
      <c r="AM876" s="1752"/>
      <c r="AN876" s="1752"/>
      <c r="AO876" s="1752"/>
      <c r="AP876" s="1753"/>
      <c r="AQ876" s="1333"/>
      <c r="AR876" s="98"/>
      <c r="AS876" s="244"/>
    </row>
    <row r="877" spans="1:45" ht="15" customHeight="1" x14ac:dyDescent="0.25">
      <c r="A877" s="1489"/>
      <c r="B877" s="1709"/>
      <c r="C877" s="1716"/>
      <c r="D877" s="1856"/>
      <c r="E877" s="1716"/>
      <c r="F877" s="1751"/>
      <c r="G877" s="1859"/>
      <c r="H877" s="1865"/>
      <c r="I877" s="1678"/>
      <c r="J877" s="1678"/>
      <c r="K877" s="1678"/>
      <c r="L877" s="1678"/>
      <c r="M877" s="1678"/>
      <c r="N877" s="1678"/>
      <c r="O877" s="1678"/>
      <c r="P877" s="1678"/>
      <c r="Q877" s="1774"/>
      <c r="R877" s="1747"/>
      <c r="S877" s="98"/>
      <c r="T877" s="98"/>
      <c r="U877" s="98"/>
      <c r="V877" s="98"/>
      <c r="W877" s="334" t="str">
        <f t="shared" si="25"/>
        <v/>
      </c>
      <c r="X877" s="98"/>
      <c r="Y877" s="98"/>
      <c r="Z877" s="98"/>
      <c r="AA877" s="334" t="str">
        <f t="shared" si="26"/>
        <v/>
      </c>
      <c r="AB877" s="1678"/>
      <c r="AC877" s="1333"/>
      <c r="AD877" s="160"/>
      <c r="AE877" s="98"/>
      <c r="AF877" s="1862"/>
      <c r="AG877" s="1748"/>
      <c r="AH877" s="1764"/>
      <c r="AI877" s="1749"/>
      <c r="AJ877" s="388"/>
      <c r="AK877" s="1750"/>
      <c r="AL877" s="1751"/>
      <c r="AM877" s="1752"/>
      <c r="AN877" s="1752"/>
      <c r="AO877" s="1752"/>
      <c r="AP877" s="1753"/>
      <c r="AQ877" s="1333"/>
      <c r="AR877" s="98"/>
      <c r="AS877" s="244"/>
    </row>
    <row r="878" spans="1:45" ht="15" customHeight="1" x14ac:dyDescent="0.25">
      <c r="A878" s="1489"/>
      <c r="B878" s="1709"/>
      <c r="C878" s="1716"/>
      <c r="D878" s="1856"/>
      <c r="E878" s="1716"/>
      <c r="F878" s="1751"/>
      <c r="G878" s="1859"/>
      <c r="H878" s="1865"/>
      <c r="I878" s="1678"/>
      <c r="J878" s="1678"/>
      <c r="K878" s="1678"/>
      <c r="L878" s="1678"/>
      <c r="M878" s="1678"/>
      <c r="N878" s="1678"/>
      <c r="O878" s="1678"/>
      <c r="P878" s="1678"/>
      <c r="Q878" s="1774"/>
      <c r="R878" s="1747"/>
      <c r="S878" s="98"/>
      <c r="T878" s="98"/>
      <c r="U878" s="98"/>
      <c r="V878" s="98"/>
      <c r="W878" s="334" t="str">
        <f t="shared" si="25"/>
        <v/>
      </c>
      <c r="X878" s="98"/>
      <c r="Y878" s="98"/>
      <c r="Z878" s="98"/>
      <c r="AA878" s="334" t="str">
        <f t="shared" si="26"/>
        <v/>
      </c>
      <c r="AB878" s="1678"/>
      <c r="AC878" s="1333"/>
      <c r="AD878" s="160"/>
      <c r="AE878" s="98"/>
      <c r="AF878" s="1862"/>
      <c r="AG878" s="1748"/>
      <c r="AH878" s="1764"/>
      <c r="AI878" s="1749"/>
      <c r="AJ878" s="388"/>
      <c r="AK878" s="1750"/>
      <c r="AL878" s="1751"/>
      <c r="AM878" s="1752"/>
      <c r="AN878" s="1752"/>
      <c r="AO878" s="1752"/>
      <c r="AP878" s="1753"/>
      <c r="AQ878" s="1333"/>
      <c r="AR878" s="98"/>
      <c r="AS878" s="244"/>
    </row>
    <row r="879" spans="1:45" ht="15" customHeight="1" x14ac:dyDescent="0.25">
      <c r="A879" s="1489"/>
      <c r="B879" s="1709"/>
      <c r="C879" s="1716"/>
      <c r="D879" s="1856"/>
      <c r="E879" s="1716"/>
      <c r="F879" s="1751"/>
      <c r="G879" s="1859"/>
      <c r="H879" s="1865"/>
      <c r="I879" s="1678"/>
      <c r="J879" s="1678"/>
      <c r="K879" s="1678"/>
      <c r="L879" s="1678"/>
      <c r="M879" s="1678"/>
      <c r="N879" s="1678"/>
      <c r="O879" s="1678"/>
      <c r="P879" s="1678"/>
      <c r="Q879" s="1774"/>
      <c r="R879" s="1747"/>
      <c r="S879" s="98"/>
      <c r="T879" s="98"/>
      <c r="U879" s="98"/>
      <c r="V879" s="98"/>
      <c r="W879" s="334" t="str">
        <f t="shared" si="25"/>
        <v/>
      </c>
      <c r="X879" s="98"/>
      <c r="Y879" s="98"/>
      <c r="Z879" s="98"/>
      <c r="AA879" s="334" t="str">
        <f t="shared" si="26"/>
        <v/>
      </c>
      <c r="AB879" s="1678"/>
      <c r="AC879" s="1333"/>
      <c r="AD879" s="160"/>
      <c r="AE879" s="98"/>
      <c r="AF879" s="1862"/>
      <c r="AG879" s="1748"/>
      <c r="AH879" s="1764"/>
      <c r="AI879" s="1749"/>
      <c r="AJ879" s="388"/>
      <c r="AK879" s="1750"/>
      <c r="AL879" s="1751"/>
      <c r="AM879" s="1752"/>
      <c r="AN879" s="1752"/>
      <c r="AO879" s="1752"/>
      <c r="AP879" s="1753"/>
      <c r="AQ879" s="1333"/>
      <c r="AR879" s="98"/>
      <c r="AS879" s="244"/>
    </row>
    <row r="880" spans="1:45" ht="15" customHeight="1" x14ac:dyDescent="0.25">
      <c r="A880" s="1489"/>
      <c r="B880" s="1709"/>
      <c r="C880" s="1716"/>
      <c r="D880" s="1856"/>
      <c r="E880" s="1716"/>
      <c r="F880" s="1751"/>
      <c r="G880" s="1859"/>
      <c r="H880" s="1865"/>
      <c r="I880" s="1678"/>
      <c r="J880" s="1678"/>
      <c r="K880" s="1678"/>
      <c r="L880" s="1678"/>
      <c r="M880" s="1678"/>
      <c r="N880" s="1678"/>
      <c r="O880" s="1678"/>
      <c r="P880" s="1678"/>
      <c r="Q880" s="1774"/>
      <c r="R880" s="1747"/>
      <c r="S880" s="98"/>
      <c r="T880" s="98"/>
      <c r="U880" s="98"/>
      <c r="V880" s="98"/>
      <c r="W880" s="334" t="str">
        <f t="shared" si="25"/>
        <v/>
      </c>
      <c r="X880" s="98"/>
      <c r="Y880" s="98"/>
      <c r="Z880" s="98"/>
      <c r="AA880" s="334" t="str">
        <f t="shared" si="26"/>
        <v/>
      </c>
      <c r="AB880" s="1678"/>
      <c r="AC880" s="1333"/>
      <c r="AD880" s="160"/>
      <c r="AE880" s="98"/>
      <c r="AF880" s="1862"/>
      <c r="AG880" s="1748"/>
      <c r="AH880" s="1764"/>
      <c r="AI880" s="1749"/>
      <c r="AJ880" s="388"/>
      <c r="AK880" s="1750"/>
      <c r="AL880" s="1751"/>
      <c r="AM880" s="1752"/>
      <c r="AN880" s="1752"/>
      <c r="AO880" s="1752"/>
      <c r="AP880" s="1753"/>
      <c r="AQ880" s="1333"/>
      <c r="AR880" s="98"/>
      <c r="AS880" s="244"/>
    </row>
    <row r="881" spans="1:45" ht="15" customHeight="1" x14ac:dyDescent="0.25">
      <c r="A881" s="1489"/>
      <c r="B881" s="1709"/>
      <c r="C881" s="1716"/>
      <c r="D881" s="1856"/>
      <c r="E881" s="1716"/>
      <c r="F881" s="1751"/>
      <c r="G881" s="1859"/>
      <c r="H881" s="1865"/>
      <c r="I881" s="1678"/>
      <c r="J881" s="1678"/>
      <c r="K881" s="1678"/>
      <c r="L881" s="1678"/>
      <c r="M881" s="1678"/>
      <c r="N881" s="1678"/>
      <c r="O881" s="1678"/>
      <c r="P881" s="1678"/>
      <c r="Q881" s="1774"/>
      <c r="R881" s="1747"/>
      <c r="S881" s="98"/>
      <c r="T881" s="98"/>
      <c r="U881" s="98"/>
      <c r="V881" s="98"/>
      <c r="W881" s="334" t="str">
        <f t="shared" si="25"/>
        <v/>
      </c>
      <c r="X881" s="98"/>
      <c r="Y881" s="98"/>
      <c r="Z881" s="98"/>
      <c r="AA881" s="334" t="str">
        <f t="shared" si="26"/>
        <v/>
      </c>
      <c r="AB881" s="1678"/>
      <c r="AC881" s="1333"/>
      <c r="AD881" s="160"/>
      <c r="AE881" s="98"/>
      <c r="AF881" s="1862"/>
      <c r="AG881" s="1748"/>
      <c r="AH881" s="1764"/>
      <c r="AI881" s="1749"/>
      <c r="AJ881" s="388"/>
      <c r="AK881" s="1750"/>
      <c r="AL881" s="1751"/>
      <c r="AM881" s="1752"/>
      <c r="AN881" s="1752"/>
      <c r="AO881" s="1752"/>
      <c r="AP881" s="1753"/>
      <c r="AQ881" s="1333"/>
      <c r="AR881" s="98"/>
      <c r="AS881" s="244"/>
    </row>
    <row r="882" spans="1:45" ht="15" customHeight="1" x14ac:dyDescent="0.25">
      <c r="A882" s="1489"/>
      <c r="B882" s="1709"/>
      <c r="C882" s="1716"/>
      <c r="D882" s="1856"/>
      <c r="E882" s="1716"/>
      <c r="F882" s="1751"/>
      <c r="G882" s="1859"/>
      <c r="H882" s="1865"/>
      <c r="I882" s="1678"/>
      <c r="J882" s="1678"/>
      <c r="K882" s="1678"/>
      <c r="L882" s="1678"/>
      <c r="M882" s="1678"/>
      <c r="N882" s="1678"/>
      <c r="O882" s="1678"/>
      <c r="P882" s="1678"/>
      <c r="Q882" s="1774"/>
      <c r="R882" s="1747"/>
      <c r="S882" s="98"/>
      <c r="T882" s="98"/>
      <c r="U882" s="98"/>
      <c r="V882" s="98"/>
      <c r="W882" s="334" t="str">
        <f t="shared" si="25"/>
        <v/>
      </c>
      <c r="X882" s="98"/>
      <c r="Y882" s="98"/>
      <c r="Z882" s="98"/>
      <c r="AA882" s="334" t="str">
        <f t="shared" si="26"/>
        <v/>
      </c>
      <c r="AB882" s="1678"/>
      <c r="AC882" s="1333"/>
      <c r="AD882" s="160"/>
      <c r="AE882" s="98"/>
      <c r="AF882" s="1862"/>
      <c r="AG882" s="1748"/>
      <c r="AH882" s="1764"/>
      <c r="AI882" s="1749"/>
      <c r="AJ882" s="388"/>
      <c r="AK882" s="1750"/>
      <c r="AL882" s="1751"/>
      <c r="AM882" s="1752"/>
      <c r="AN882" s="1752"/>
      <c r="AO882" s="1752"/>
      <c r="AP882" s="1753"/>
      <c r="AQ882" s="1333"/>
      <c r="AR882" s="98"/>
      <c r="AS882" s="244"/>
    </row>
    <row r="883" spans="1:45" ht="15" customHeight="1" x14ac:dyDescent="0.25">
      <c r="A883" s="1489"/>
      <c r="B883" s="1709"/>
      <c r="C883" s="1716"/>
      <c r="D883" s="1856"/>
      <c r="E883" s="1716"/>
      <c r="F883" s="1751"/>
      <c r="G883" s="1859"/>
      <c r="H883" s="1865"/>
      <c r="I883" s="1678"/>
      <c r="J883" s="1678"/>
      <c r="K883" s="1678"/>
      <c r="L883" s="1678"/>
      <c r="M883" s="1678"/>
      <c r="N883" s="1678"/>
      <c r="O883" s="1678"/>
      <c r="P883" s="1678"/>
      <c r="Q883" s="1774"/>
      <c r="R883" s="1747"/>
      <c r="S883" s="98"/>
      <c r="T883" s="98"/>
      <c r="U883" s="98"/>
      <c r="V883" s="98"/>
      <c r="W883" s="334" t="str">
        <f t="shared" si="25"/>
        <v/>
      </c>
      <c r="X883" s="98"/>
      <c r="Y883" s="98"/>
      <c r="Z883" s="98"/>
      <c r="AA883" s="334" t="str">
        <f t="shared" si="26"/>
        <v/>
      </c>
      <c r="AB883" s="1678"/>
      <c r="AC883" s="1333"/>
      <c r="AD883" s="160"/>
      <c r="AE883" s="98"/>
      <c r="AF883" s="1862"/>
      <c r="AG883" s="1748"/>
      <c r="AH883" s="1764"/>
      <c r="AI883" s="1749"/>
      <c r="AJ883" s="388"/>
      <c r="AK883" s="1750"/>
      <c r="AL883" s="1751"/>
      <c r="AM883" s="1752"/>
      <c r="AN883" s="1752"/>
      <c r="AO883" s="1752"/>
      <c r="AP883" s="1753"/>
      <c r="AQ883" s="1333"/>
      <c r="AR883" s="98"/>
      <c r="AS883" s="244"/>
    </row>
    <row r="884" spans="1:45" ht="15" customHeight="1" x14ac:dyDescent="0.25">
      <c r="A884" s="1489"/>
      <c r="B884" s="1709"/>
      <c r="C884" s="1716"/>
      <c r="D884" s="1856"/>
      <c r="E884" s="1716"/>
      <c r="F884" s="1751"/>
      <c r="G884" s="1859"/>
      <c r="H884" s="1865"/>
      <c r="I884" s="1678"/>
      <c r="J884" s="1678"/>
      <c r="K884" s="1678"/>
      <c r="L884" s="1678"/>
      <c r="M884" s="1678"/>
      <c r="N884" s="1678"/>
      <c r="O884" s="1678"/>
      <c r="P884" s="1678"/>
      <c r="Q884" s="1774"/>
      <c r="R884" s="1747"/>
      <c r="S884" s="98"/>
      <c r="T884" s="98"/>
      <c r="U884" s="98"/>
      <c r="V884" s="98"/>
      <c r="W884" s="334" t="str">
        <f t="shared" si="25"/>
        <v/>
      </c>
      <c r="X884" s="98"/>
      <c r="Y884" s="98"/>
      <c r="Z884" s="98"/>
      <c r="AA884" s="334" t="str">
        <f t="shared" si="26"/>
        <v/>
      </c>
      <c r="AB884" s="1678"/>
      <c r="AC884" s="1333"/>
      <c r="AD884" s="160"/>
      <c r="AE884" s="98"/>
      <c r="AF884" s="1862"/>
      <c r="AG884" s="1748"/>
      <c r="AH884" s="1764"/>
      <c r="AI884" s="1749"/>
      <c r="AJ884" s="388"/>
      <c r="AK884" s="1750"/>
      <c r="AL884" s="1751"/>
      <c r="AM884" s="1752"/>
      <c r="AN884" s="1752"/>
      <c r="AO884" s="1752"/>
      <c r="AP884" s="1753"/>
      <c r="AQ884" s="1333"/>
      <c r="AR884" s="98"/>
      <c r="AS884" s="244"/>
    </row>
    <row r="885" spans="1:45" ht="15" customHeight="1" x14ac:dyDescent="0.25">
      <c r="A885" s="1489"/>
      <c r="B885" s="1709"/>
      <c r="C885" s="1716"/>
      <c r="D885" s="1856"/>
      <c r="E885" s="1716"/>
      <c r="F885" s="1751"/>
      <c r="G885" s="1859"/>
      <c r="H885" s="1865"/>
      <c r="I885" s="1678"/>
      <c r="J885" s="1678"/>
      <c r="K885" s="1678"/>
      <c r="L885" s="1678"/>
      <c r="M885" s="1678"/>
      <c r="N885" s="1678"/>
      <c r="O885" s="1678"/>
      <c r="P885" s="1678"/>
      <c r="Q885" s="1774"/>
      <c r="R885" s="1747"/>
      <c r="S885" s="98"/>
      <c r="T885" s="98"/>
      <c r="U885" s="98"/>
      <c r="V885" s="98"/>
      <c r="W885" s="334" t="str">
        <f t="shared" si="25"/>
        <v/>
      </c>
      <c r="X885" s="98"/>
      <c r="Y885" s="98"/>
      <c r="Z885" s="98"/>
      <c r="AA885" s="334" t="str">
        <f t="shared" si="26"/>
        <v/>
      </c>
      <c r="AB885" s="1678"/>
      <c r="AC885" s="1333"/>
      <c r="AD885" s="160"/>
      <c r="AE885" s="98"/>
      <c r="AF885" s="1862"/>
      <c r="AG885" s="1748"/>
      <c r="AH885" s="1764"/>
      <c r="AI885" s="1749"/>
      <c r="AJ885" s="388"/>
      <c r="AK885" s="1750"/>
      <c r="AL885" s="1751"/>
      <c r="AM885" s="1752"/>
      <c r="AN885" s="1752"/>
      <c r="AO885" s="1752"/>
      <c r="AP885" s="1753"/>
      <c r="AQ885" s="1333"/>
      <c r="AR885" s="98"/>
      <c r="AS885" s="244"/>
    </row>
    <row r="886" spans="1:45" ht="15" customHeight="1" x14ac:dyDescent="0.25">
      <c r="A886" s="1489"/>
      <c r="B886" s="1709"/>
      <c r="C886" s="1716"/>
      <c r="D886" s="1856"/>
      <c r="E886" s="1716"/>
      <c r="F886" s="1751"/>
      <c r="G886" s="1859"/>
      <c r="H886" s="1865"/>
      <c r="I886" s="1678"/>
      <c r="J886" s="1678"/>
      <c r="K886" s="1678"/>
      <c r="L886" s="1678"/>
      <c r="M886" s="1678"/>
      <c r="N886" s="1678"/>
      <c r="O886" s="1678"/>
      <c r="P886" s="1678"/>
      <c r="Q886" s="1774"/>
      <c r="R886" s="1747"/>
      <c r="S886" s="98"/>
      <c r="T886" s="98"/>
      <c r="U886" s="98"/>
      <c r="V886" s="98"/>
      <c r="W886" s="334" t="str">
        <f t="shared" si="25"/>
        <v/>
      </c>
      <c r="X886" s="98"/>
      <c r="Y886" s="98"/>
      <c r="Z886" s="98"/>
      <c r="AA886" s="334" t="str">
        <f t="shared" si="26"/>
        <v/>
      </c>
      <c r="AB886" s="1678"/>
      <c r="AC886" s="1333"/>
      <c r="AD886" s="160"/>
      <c r="AE886" s="98"/>
      <c r="AF886" s="1862"/>
      <c r="AG886" s="1748"/>
      <c r="AH886" s="1764"/>
      <c r="AI886" s="1749"/>
      <c r="AJ886" s="388"/>
      <c r="AK886" s="1750"/>
      <c r="AL886" s="1751"/>
      <c r="AM886" s="1752"/>
      <c r="AN886" s="1752"/>
      <c r="AO886" s="1752"/>
      <c r="AP886" s="1753"/>
      <c r="AQ886" s="1333"/>
      <c r="AR886" s="98"/>
      <c r="AS886" s="244"/>
    </row>
    <row r="887" spans="1:45" ht="15" customHeight="1" x14ac:dyDescent="0.25">
      <c r="A887" s="1489"/>
      <c r="B887" s="1709"/>
      <c r="C887" s="1716"/>
      <c r="D887" s="1856"/>
      <c r="E887" s="1716"/>
      <c r="F887" s="1751"/>
      <c r="G887" s="1859"/>
      <c r="H887" s="1865"/>
      <c r="I887" s="1678"/>
      <c r="J887" s="1678"/>
      <c r="K887" s="1678"/>
      <c r="L887" s="1678"/>
      <c r="M887" s="1678"/>
      <c r="N887" s="1678"/>
      <c r="O887" s="1678"/>
      <c r="P887" s="1678"/>
      <c r="Q887" s="1774"/>
      <c r="R887" s="1747"/>
      <c r="S887" s="98"/>
      <c r="T887" s="98"/>
      <c r="U887" s="98"/>
      <c r="V887" s="98"/>
      <c r="W887" s="334" t="str">
        <f t="shared" si="25"/>
        <v/>
      </c>
      <c r="X887" s="98"/>
      <c r="Y887" s="98"/>
      <c r="Z887" s="98"/>
      <c r="AA887" s="334" t="str">
        <f t="shared" si="26"/>
        <v/>
      </c>
      <c r="AB887" s="1678"/>
      <c r="AC887" s="1333"/>
      <c r="AD887" s="160"/>
      <c r="AE887" s="98"/>
      <c r="AF887" s="1862"/>
      <c r="AG887" s="1748"/>
      <c r="AH887" s="1764"/>
      <c r="AI887" s="1749"/>
      <c r="AJ887" s="388"/>
      <c r="AK887" s="1750"/>
      <c r="AL887" s="1751"/>
      <c r="AM887" s="1752"/>
      <c r="AN887" s="1752"/>
      <c r="AO887" s="1752"/>
      <c r="AP887" s="1753"/>
      <c r="AQ887" s="1333"/>
      <c r="AR887" s="98"/>
      <c r="AS887" s="244"/>
    </row>
    <row r="888" spans="1:45" ht="15" customHeight="1" x14ac:dyDescent="0.25">
      <c r="A888" s="1489"/>
      <c r="B888" s="1709"/>
      <c r="C888" s="1716"/>
      <c r="D888" s="1856"/>
      <c r="E888" s="1716"/>
      <c r="F888" s="1751"/>
      <c r="G888" s="1859"/>
      <c r="H888" s="1865"/>
      <c r="I888" s="1678"/>
      <c r="J888" s="1678"/>
      <c r="K888" s="1678"/>
      <c r="L888" s="1678"/>
      <c r="M888" s="1678"/>
      <c r="N888" s="1678"/>
      <c r="O888" s="1678"/>
      <c r="P888" s="1678"/>
      <c r="Q888" s="1774"/>
      <c r="R888" s="1747"/>
      <c r="S888" s="98"/>
      <c r="T888" s="98"/>
      <c r="U888" s="98"/>
      <c r="V888" s="98"/>
      <c r="W888" s="334" t="str">
        <f t="shared" si="25"/>
        <v/>
      </c>
      <c r="X888" s="98"/>
      <c r="Y888" s="98"/>
      <c r="Z888" s="98"/>
      <c r="AA888" s="334" t="str">
        <f t="shared" si="26"/>
        <v/>
      </c>
      <c r="AB888" s="1678"/>
      <c r="AC888" s="1333"/>
      <c r="AD888" s="160"/>
      <c r="AE888" s="98"/>
      <c r="AF888" s="1862"/>
      <c r="AG888" s="1748"/>
      <c r="AH888" s="1764"/>
      <c r="AI888" s="1749"/>
      <c r="AJ888" s="388"/>
      <c r="AK888" s="1750"/>
      <c r="AL888" s="1751"/>
      <c r="AM888" s="1752"/>
      <c r="AN888" s="1752"/>
      <c r="AO888" s="1752"/>
      <c r="AP888" s="1753"/>
      <c r="AQ888" s="1333"/>
      <c r="AR888" s="98"/>
      <c r="AS888" s="244"/>
    </row>
    <row r="889" spans="1:45" ht="15" customHeight="1" x14ac:dyDescent="0.25">
      <c r="A889" s="1489"/>
      <c r="B889" s="1709"/>
      <c r="C889" s="1716"/>
      <c r="D889" s="1856"/>
      <c r="E889" s="1716"/>
      <c r="F889" s="1751"/>
      <c r="G889" s="1859"/>
      <c r="H889" s="1865"/>
      <c r="I889" s="1678"/>
      <c r="J889" s="1678"/>
      <c r="K889" s="1678"/>
      <c r="L889" s="1678"/>
      <c r="M889" s="1678"/>
      <c r="N889" s="1678"/>
      <c r="O889" s="1678"/>
      <c r="P889" s="1678"/>
      <c r="Q889" s="1774"/>
      <c r="R889" s="1747"/>
      <c r="S889" s="98"/>
      <c r="T889" s="98"/>
      <c r="U889" s="98"/>
      <c r="V889" s="98"/>
      <c r="W889" s="334" t="str">
        <f t="shared" si="25"/>
        <v/>
      </c>
      <c r="X889" s="98"/>
      <c r="Y889" s="98"/>
      <c r="Z889" s="98"/>
      <c r="AA889" s="334" t="str">
        <f t="shared" si="26"/>
        <v/>
      </c>
      <c r="AB889" s="1678"/>
      <c r="AC889" s="1333"/>
      <c r="AD889" s="160"/>
      <c r="AE889" s="98"/>
      <c r="AF889" s="1862"/>
      <c r="AG889" s="1748"/>
      <c r="AH889" s="1764"/>
      <c r="AI889" s="1749"/>
      <c r="AJ889" s="388"/>
      <c r="AK889" s="1750"/>
      <c r="AL889" s="1751"/>
      <c r="AM889" s="1752"/>
      <c r="AN889" s="1752"/>
      <c r="AO889" s="1752"/>
      <c r="AP889" s="1753"/>
      <c r="AQ889" s="1333"/>
      <c r="AR889" s="98"/>
      <c r="AS889" s="244"/>
    </row>
    <row r="890" spans="1:45" ht="15" customHeight="1" x14ac:dyDescent="0.25">
      <c r="A890" s="1489"/>
      <c r="B890" s="1709"/>
      <c r="C890" s="1716"/>
      <c r="D890" s="1856"/>
      <c r="E890" s="1716"/>
      <c r="F890" s="1751"/>
      <c r="G890" s="1859"/>
      <c r="H890" s="1865"/>
      <c r="I890" s="1678"/>
      <c r="J890" s="1678"/>
      <c r="K890" s="1678"/>
      <c r="L890" s="1678"/>
      <c r="M890" s="1678"/>
      <c r="N890" s="1678"/>
      <c r="O890" s="1678"/>
      <c r="P890" s="1678"/>
      <c r="Q890" s="1774"/>
      <c r="R890" s="1747"/>
      <c r="S890" s="98"/>
      <c r="T890" s="98"/>
      <c r="U890" s="98"/>
      <c r="V890" s="98"/>
      <c r="W890" s="334" t="str">
        <f t="shared" si="25"/>
        <v/>
      </c>
      <c r="X890" s="98"/>
      <c r="Y890" s="98"/>
      <c r="Z890" s="98"/>
      <c r="AA890" s="334" t="str">
        <f t="shared" si="26"/>
        <v/>
      </c>
      <c r="AB890" s="1678"/>
      <c r="AC890" s="1333"/>
      <c r="AD890" s="160"/>
      <c r="AE890" s="98"/>
      <c r="AF890" s="1862"/>
      <c r="AG890" s="1748"/>
      <c r="AH890" s="1764"/>
      <c r="AI890" s="1749"/>
      <c r="AJ890" s="388"/>
      <c r="AK890" s="1750"/>
      <c r="AL890" s="1751"/>
      <c r="AM890" s="1752"/>
      <c r="AN890" s="1752"/>
      <c r="AO890" s="1752"/>
      <c r="AP890" s="1753"/>
      <c r="AQ890" s="1333"/>
      <c r="AR890" s="98"/>
      <c r="AS890" s="244"/>
    </row>
    <row r="891" spans="1:45" ht="15" customHeight="1" x14ac:dyDescent="0.25">
      <c r="A891" s="1489"/>
      <c r="B891" s="1709"/>
      <c r="C891" s="1716"/>
      <c r="D891" s="1856"/>
      <c r="E891" s="1716"/>
      <c r="F891" s="1751"/>
      <c r="G891" s="1859"/>
      <c r="H891" s="1865"/>
      <c r="I891" s="1678"/>
      <c r="J891" s="1678"/>
      <c r="K891" s="1678"/>
      <c r="L891" s="1678"/>
      <c r="M891" s="1678"/>
      <c r="N891" s="1678"/>
      <c r="O891" s="1678"/>
      <c r="P891" s="1678"/>
      <c r="Q891" s="1774"/>
      <c r="R891" s="1747"/>
      <c r="S891" s="98"/>
      <c r="T891" s="98"/>
      <c r="U891" s="98"/>
      <c r="V891" s="98"/>
      <c r="W891" s="334" t="str">
        <f t="shared" si="25"/>
        <v/>
      </c>
      <c r="X891" s="98"/>
      <c r="Y891" s="98"/>
      <c r="Z891" s="98"/>
      <c r="AA891" s="334" t="str">
        <f t="shared" si="26"/>
        <v/>
      </c>
      <c r="AB891" s="1678"/>
      <c r="AC891" s="1333"/>
      <c r="AD891" s="160"/>
      <c r="AE891" s="98"/>
      <c r="AF891" s="1862"/>
      <c r="AG891" s="1748"/>
      <c r="AH891" s="1764"/>
      <c r="AI891" s="1749"/>
      <c r="AJ891" s="388"/>
      <c r="AK891" s="1750"/>
      <c r="AL891" s="1751"/>
      <c r="AM891" s="1752"/>
      <c r="AN891" s="1752"/>
      <c r="AO891" s="1752"/>
      <c r="AP891" s="1753"/>
      <c r="AQ891" s="1333"/>
      <c r="AR891" s="98"/>
      <c r="AS891" s="244"/>
    </row>
    <row r="892" spans="1:45" ht="15" customHeight="1" x14ac:dyDescent="0.25">
      <c r="A892" s="1489"/>
      <c r="B892" s="1709"/>
      <c r="C892" s="1716"/>
      <c r="D892" s="1856"/>
      <c r="E892" s="1716"/>
      <c r="F892" s="1751"/>
      <c r="G892" s="1859"/>
      <c r="H892" s="1865"/>
      <c r="I892" s="1678"/>
      <c r="J892" s="1678"/>
      <c r="K892" s="1678"/>
      <c r="L892" s="1678"/>
      <c r="M892" s="1678"/>
      <c r="N892" s="1678"/>
      <c r="O892" s="1678"/>
      <c r="P892" s="1678"/>
      <c r="Q892" s="1774"/>
      <c r="R892" s="1747"/>
      <c r="S892" s="98"/>
      <c r="T892" s="98"/>
      <c r="U892" s="98"/>
      <c r="V892" s="98"/>
      <c r="W892" s="334" t="str">
        <f t="shared" si="25"/>
        <v/>
      </c>
      <c r="X892" s="98"/>
      <c r="Y892" s="98"/>
      <c r="Z892" s="98"/>
      <c r="AA892" s="334" t="str">
        <f t="shared" si="26"/>
        <v/>
      </c>
      <c r="AB892" s="1678"/>
      <c r="AC892" s="1333"/>
      <c r="AD892" s="160"/>
      <c r="AE892" s="98"/>
      <c r="AF892" s="1862"/>
      <c r="AG892" s="1748"/>
      <c r="AH892" s="1764"/>
      <c r="AI892" s="1749"/>
      <c r="AJ892" s="388"/>
      <c r="AK892" s="1750"/>
      <c r="AL892" s="1751"/>
      <c r="AM892" s="1752"/>
      <c r="AN892" s="1752"/>
      <c r="AO892" s="1752"/>
      <c r="AP892" s="1753"/>
      <c r="AQ892" s="1333"/>
      <c r="AR892" s="98"/>
      <c r="AS892" s="244"/>
    </row>
    <row r="893" spans="1:45" ht="15" customHeight="1" x14ac:dyDescent="0.25">
      <c r="A893" s="1489"/>
      <c r="B893" s="1709"/>
      <c r="C893" s="1716"/>
      <c r="D893" s="1856"/>
      <c r="E893" s="1716"/>
      <c r="F893" s="1751"/>
      <c r="G893" s="1859"/>
      <c r="H893" s="1865"/>
      <c r="I893" s="1678"/>
      <c r="J893" s="1678"/>
      <c r="K893" s="1678"/>
      <c r="L893" s="1678"/>
      <c r="M893" s="1678"/>
      <c r="N893" s="1678"/>
      <c r="O893" s="1678"/>
      <c r="P893" s="1678"/>
      <c r="Q893" s="1774"/>
      <c r="R893" s="1747"/>
      <c r="S893" s="98"/>
      <c r="T893" s="98"/>
      <c r="U893" s="98"/>
      <c r="V893" s="98"/>
      <c r="W893" s="334" t="str">
        <f t="shared" si="25"/>
        <v/>
      </c>
      <c r="X893" s="98"/>
      <c r="Y893" s="98"/>
      <c r="Z893" s="98"/>
      <c r="AA893" s="334" t="str">
        <f t="shared" si="26"/>
        <v/>
      </c>
      <c r="AB893" s="1678"/>
      <c r="AC893" s="1333"/>
      <c r="AD893" s="160"/>
      <c r="AE893" s="98"/>
      <c r="AF893" s="1862"/>
      <c r="AG893" s="1748"/>
      <c r="AH893" s="1764"/>
      <c r="AI893" s="1749"/>
      <c r="AJ893" s="388"/>
      <c r="AK893" s="1750"/>
      <c r="AL893" s="1751"/>
      <c r="AM893" s="1752"/>
      <c r="AN893" s="1752"/>
      <c r="AO893" s="1752"/>
      <c r="AP893" s="1753"/>
      <c r="AQ893" s="1333"/>
      <c r="AR893" s="98"/>
      <c r="AS893" s="244"/>
    </row>
    <row r="894" spans="1:45" ht="15" customHeight="1" x14ac:dyDescent="0.25">
      <c r="A894" s="1489"/>
      <c r="B894" s="1709"/>
      <c r="C894" s="1716"/>
      <c r="D894" s="1856"/>
      <c r="E894" s="1716"/>
      <c r="F894" s="1751"/>
      <c r="G894" s="1859"/>
      <c r="H894" s="1865"/>
      <c r="I894" s="1678"/>
      <c r="J894" s="1678"/>
      <c r="K894" s="1678"/>
      <c r="L894" s="1678"/>
      <c r="M894" s="1678"/>
      <c r="N894" s="1678"/>
      <c r="O894" s="1678"/>
      <c r="P894" s="1678"/>
      <c r="Q894" s="1774"/>
      <c r="R894" s="1747"/>
      <c r="S894" s="98"/>
      <c r="T894" s="98"/>
      <c r="U894" s="98"/>
      <c r="V894" s="98"/>
      <c r="W894" s="334" t="str">
        <f t="shared" si="25"/>
        <v/>
      </c>
      <c r="X894" s="98"/>
      <c r="Y894" s="98"/>
      <c r="Z894" s="98"/>
      <c r="AA894" s="334" t="str">
        <f t="shared" si="26"/>
        <v/>
      </c>
      <c r="AB894" s="1678"/>
      <c r="AC894" s="1333"/>
      <c r="AD894" s="160"/>
      <c r="AE894" s="98"/>
      <c r="AF894" s="1862"/>
      <c r="AG894" s="1748"/>
      <c r="AH894" s="1764"/>
      <c r="AI894" s="1749"/>
      <c r="AJ894" s="388"/>
      <c r="AK894" s="1750"/>
      <c r="AL894" s="1751"/>
      <c r="AM894" s="1752"/>
      <c r="AN894" s="1752"/>
      <c r="AO894" s="1752"/>
      <c r="AP894" s="1753"/>
      <c r="AQ894" s="1333"/>
      <c r="AR894" s="98"/>
      <c r="AS894" s="244"/>
    </row>
    <row r="895" spans="1:45" ht="15" customHeight="1" x14ac:dyDescent="0.25">
      <c r="A895" s="1489"/>
      <c r="B895" s="1709"/>
      <c r="C895" s="1716"/>
      <c r="D895" s="1856"/>
      <c r="E895" s="1716"/>
      <c r="F895" s="1751"/>
      <c r="G895" s="1859"/>
      <c r="H895" s="1865"/>
      <c r="I895" s="1678"/>
      <c r="J895" s="1678"/>
      <c r="K895" s="1678"/>
      <c r="L895" s="1678"/>
      <c r="M895" s="1678"/>
      <c r="N895" s="1678"/>
      <c r="O895" s="1678"/>
      <c r="P895" s="1678"/>
      <c r="Q895" s="1774"/>
      <c r="R895" s="1747"/>
      <c r="S895" s="98"/>
      <c r="T895" s="98"/>
      <c r="U895" s="98"/>
      <c r="V895" s="98"/>
      <c r="W895" s="334" t="str">
        <f t="shared" si="25"/>
        <v/>
      </c>
      <c r="X895" s="98"/>
      <c r="Y895" s="98"/>
      <c r="Z895" s="98"/>
      <c r="AA895" s="334" t="str">
        <f t="shared" si="26"/>
        <v/>
      </c>
      <c r="AB895" s="1678"/>
      <c r="AC895" s="1333"/>
      <c r="AD895" s="160"/>
      <c r="AE895" s="98"/>
      <c r="AF895" s="1862"/>
      <c r="AG895" s="1748"/>
      <c r="AH895" s="1764"/>
      <c r="AI895" s="1749"/>
      <c r="AJ895" s="388"/>
      <c r="AK895" s="1750"/>
      <c r="AL895" s="1751"/>
      <c r="AM895" s="1752"/>
      <c r="AN895" s="1752"/>
      <c r="AO895" s="1752"/>
      <c r="AP895" s="1753"/>
      <c r="AQ895" s="1333"/>
      <c r="AR895" s="98"/>
      <c r="AS895" s="244"/>
    </row>
    <row r="896" spans="1:45" ht="15" customHeight="1" x14ac:dyDescent="0.25">
      <c r="A896" s="1489"/>
      <c r="B896" s="1709"/>
      <c r="C896" s="1716"/>
      <c r="D896" s="1856"/>
      <c r="E896" s="1716"/>
      <c r="F896" s="1751"/>
      <c r="G896" s="1859"/>
      <c r="H896" s="1865"/>
      <c r="I896" s="1678"/>
      <c r="J896" s="1678"/>
      <c r="K896" s="1678"/>
      <c r="L896" s="1678"/>
      <c r="M896" s="1678"/>
      <c r="N896" s="1678"/>
      <c r="O896" s="1678"/>
      <c r="P896" s="1678"/>
      <c r="Q896" s="1774"/>
      <c r="R896" s="1747"/>
      <c r="S896" s="98"/>
      <c r="T896" s="98"/>
      <c r="U896" s="98"/>
      <c r="V896" s="98"/>
      <c r="W896" s="334" t="str">
        <f t="shared" si="25"/>
        <v/>
      </c>
      <c r="X896" s="98"/>
      <c r="Y896" s="98"/>
      <c r="Z896" s="98"/>
      <c r="AA896" s="334" t="str">
        <f t="shared" si="26"/>
        <v/>
      </c>
      <c r="AB896" s="1678"/>
      <c r="AC896" s="1333"/>
      <c r="AD896" s="160"/>
      <c r="AE896" s="98"/>
      <c r="AF896" s="1862"/>
      <c r="AG896" s="1748"/>
      <c r="AH896" s="1764"/>
      <c r="AI896" s="1749"/>
      <c r="AJ896" s="388"/>
      <c r="AK896" s="1750"/>
      <c r="AL896" s="1751"/>
      <c r="AM896" s="1752"/>
      <c r="AN896" s="1752"/>
      <c r="AO896" s="1752"/>
      <c r="AP896" s="1753"/>
      <c r="AQ896" s="1333"/>
      <c r="AR896" s="98"/>
      <c r="AS896" s="244"/>
    </row>
    <row r="897" spans="1:45" ht="15" customHeight="1" x14ac:dyDescent="0.25">
      <c r="A897" s="1489"/>
      <c r="B897" s="1709"/>
      <c r="C897" s="1716"/>
      <c r="D897" s="1856"/>
      <c r="E897" s="1716"/>
      <c r="F897" s="1751"/>
      <c r="G897" s="1859"/>
      <c r="H897" s="1865"/>
      <c r="I897" s="1678"/>
      <c r="J897" s="1678"/>
      <c r="K897" s="1678"/>
      <c r="L897" s="1678"/>
      <c r="M897" s="1678"/>
      <c r="N897" s="1678"/>
      <c r="O897" s="1678"/>
      <c r="P897" s="1678"/>
      <c r="Q897" s="1774"/>
      <c r="R897" s="1747"/>
      <c r="S897" s="98"/>
      <c r="T897" s="98"/>
      <c r="U897" s="98"/>
      <c r="V897" s="98"/>
      <c r="W897" s="334" t="str">
        <f t="shared" si="25"/>
        <v/>
      </c>
      <c r="X897" s="98"/>
      <c r="Y897" s="98"/>
      <c r="Z897" s="98"/>
      <c r="AA897" s="334" t="str">
        <f t="shared" si="26"/>
        <v/>
      </c>
      <c r="AB897" s="1678"/>
      <c r="AC897" s="1333"/>
      <c r="AD897" s="160"/>
      <c r="AE897" s="98"/>
      <c r="AF897" s="1862"/>
      <c r="AG897" s="1748"/>
      <c r="AH897" s="1764"/>
      <c r="AI897" s="1749"/>
      <c r="AJ897" s="388"/>
      <c r="AK897" s="1750"/>
      <c r="AL897" s="1751"/>
      <c r="AM897" s="1752"/>
      <c r="AN897" s="1752"/>
      <c r="AO897" s="1752"/>
      <c r="AP897" s="1753"/>
      <c r="AQ897" s="1333"/>
      <c r="AR897" s="98"/>
      <c r="AS897" s="244"/>
    </row>
    <row r="898" spans="1:45" ht="15" customHeight="1" x14ac:dyDescent="0.25">
      <c r="A898" s="1489"/>
      <c r="B898" s="1709"/>
      <c r="C898" s="1716"/>
      <c r="D898" s="1856"/>
      <c r="E898" s="1716"/>
      <c r="F898" s="1751"/>
      <c r="G898" s="1859"/>
      <c r="H898" s="1865"/>
      <c r="I898" s="1678"/>
      <c r="J898" s="1678"/>
      <c r="K898" s="1678"/>
      <c r="L898" s="1678"/>
      <c r="M898" s="1678"/>
      <c r="N898" s="1678"/>
      <c r="O898" s="1678"/>
      <c r="P898" s="1678"/>
      <c r="Q898" s="1774"/>
      <c r="R898" s="1747"/>
      <c r="S898" s="98"/>
      <c r="T898" s="98"/>
      <c r="U898" s="98"/>
      <c r="V898" s="98"/>
      <c r="W898" s="334" t="str">
        <f t="shared" si="25"/>
        <v/>
      </c>
      <c r="X898" s="98"/>
      <c r="Y898" s="98"/>
      <c r="Z898" s="98"/>
      <c r="AA898" s="334" t="str">
        <f t="shared" si="26"/>
        <v/>
      </c>
      <c r="AB898" s="1678"/>
      <c r="AC898" s="1333"/>
      <c r="AD898" s="160"/>
      <c r="AE898" s="98"/>
      <c r="AF898" s="1862"/>
      <c r="AG898" s="1748"/>
      <c r="AH898" s="1764"/>
      <c r="AI898" s="1749"/>
      <c r="AJ898" s="388"/>
      <c r="AK898" s="1750"/>
      <c r="AL898" s="1751"/>
      <c r="AM898" s="1752"/>
      <c r="AN898" s="1752"/>
      <c r="AO898" s="1752"/>
      <c r="AP898" s="1753"/>
      <c r="AQ898" s="1333"/>
      <c r="AR898" s="98"/>
      <c r="AS898" s="244"/>
    </row>
    <row r="899" spans="1:45" ht="15" customHeight="1" x14ac:dyDescent="0.25">
      <c r="A899" s="1489"/>
      <c r="B899" s="1709"/>
      <c r="C899" s="1716"/>
      <c r="D899" s="1856"/>
      <c r="E899" s="1716"/>
      <c r="F899" s="1751"/>
      <c r="G899" s="1859"/>
      <c r="H899" s="1865"/>
      <c r="I899" s="1678"/>
      <c r="J899" s="1678"/>
      <c r="K899" s="1678"/>
      <c r="L899" s="1678"/>
      <c r="M899" s="1678"/>
      <c r="N899" s="1678"/>
      <c r="O899" s="1678"/>
      <c r="P899" s="1678"/>
      <c r="Q899" s="1774"/>
      <c r="R899" s="1747"/>
      <c r="S899" s="98"/>
      <c r="T899" s="98"/>
      <c r="U899" s="98"/>
      <c r="V899" s="98"/>
      <c r="W899" s="334" t="str">
        <f t="shared" si="25"/>
        <v/>
      </c>
      <c r="X899" s="98"/>
      <c r="Y899" s="98"/>
      <c r="Z899" s="98"/>
      <c r="AA899" s="334" t="str">
        <f t="shared" si="26"/>
        <v/>
      </c>
      <c r="AB899" s="1678"/>
      <c r="AC899" s="1333"/>
      <c r="AD899" s="160"/>
      <c r="AE899" s="98"/>
      <c r="AF899" s="1862"/>
      <c r="AG899" s="1748"/>
      <c r="AH899" s="1764"/>
      <c r="AI899" s="1749"/>
      <c r="AJ899" s="388"/>
      <c r="AK899" s="1750"/>
      <c r="AL899" s="1751"/>
      <c r="AM899" s="1752"/>
      <c r="AN899" s="1752"/>
      <c r="AO899" s="1752"/>
      <c r="AP899" s="1753"/>
      <c r="AQ899" s="1333"/>
      <c r="AR899" s="98"/>
      <c r="AS899" s="244"/>
    </row>
    <row r="900" spans="1:45" ht="15" customHeight="1" x14ac:dyDescent="0.25">
      <c r="A900" s="1489"/>
      <c r="B900" s="1709"/>
      <c r="C900" s="1716"/>
      <c r="D900" s="1856"/>
      <c r="E900" s="1716"/>
      <c r="F900" s="1751"/>
      <c r="G900" s="1859"/>
      <c r="H900" s="1865"/>
      <c r="I900" s="1678"/>
      <c r="J900" s="1678"/>
      <c r="K900" s="1678"/>
      <c r="L900" s="1678"/>
      <c r="M900" s="1678"/>
      <c r="N900" s="1678"/>
      <c r="O900" s="1678"/>
      <c r="P900" s="1678"/>
      <c r="Q900" s="1774"/>
      <c r="R900" s="1747"/>
      <c r="S900" s="98"/>
      <c r="T900" s="98"/>
      <c r="U900" s="98"/>
      <c r="V900" s="98"/>
      <c r="W900" s="334" t="str">
        <f t="shared" si="25"/>
        <v/>
      </c>
      <c r="X900" s="98"/>
      <c r="Y900" s="98"/>
      <c r="Z900" s="98"/>
      <c r="AA900" s="334" t="str">
        <f t="shared" si="26"/>
        <v/>
      </c>
      <c r="AB900" s="1678"/>
      <c r="AC900" s="1333"/>
      <c r="AD900" s="160"/>
      <c r="AE900" s="98"/>
      <c r="AF900" s="1862"/>
      <c r="AG900" s="1748"/>
      <c r="AH900" s="1764"/>
      <c r="AI900" s="1749"/>
      <c r="AJ900" s="388"/>
      <c r="AK900" s="1750"/>
      <c r="AL900" s="1751"/>
      <c r="AM900" s="1752"/>
      <c r="AN900" s="1752"/>
      <c r="AO900" s="1752"/>
      <c r="AP900" s="1753"/>
      <c r="AQ900" s="1333"/>
      <c r="AR900" s="98"/>
      <c r="AS900" s="244"/>
    </row>
    <row r="901" spans="1:45" ht="15" customHeight="1" x14ac:dyDescent="0.25">
      <c r="A901" s="1489"/>
      <c r="B901" s="1709"/>
      <c r="C901" s="1716"/>
      <c r="D901" s="1856"/>
      <c r="E901" s="1716"/>
      <c r="F901" s="1751"/>
      <c r="G901" s="1859"/>
      <c r="H901" s="1865"/>
      <c r="I901" s="1678"/>
      <c r="J901" s="1678"/>
      <c r="K901" s="1678"/>
      <c r="L901" s="1678"/>
      <c r="M901" s="1678"/>
      <c r="N901" s="1678"/>
      <c r="O901" s="1678"/>
      <c r="P901" s="1678"/>
      <c r="Q901" s="1774"/>
      <c r="R901" s="1747"/>
      <c r="S901" s="98"/>
      <c r="T901" s="98"/>
      <c r="U901" s="98"/>
      <c r="V901" s="98"/>
      <c r="W901" s="334" t="str">
        <f t="shared" si="25"/>
        <v/>
      </c>
      <c r="X901" s="98"/>
      <c r="Y901" s="98"/>
      <c r="Z901" s="98"/>
      <c r="AA901" s="334" t="str">
        <f t="shared" si="26"/>
        <v/>
      </c>
      <c r="AB901" s="1678"/>
      <c r="AC901" s="1333"/>
      <c r="AD901" s="160"/>
      <c r="AE901" s="98"/>
      <c r="AF901" s="1862"/>
      <c r="AG901" s="1748"/>
      <c r="AH901" s="1764"/>
      <c r="AI901" s="1749"/>
      <c r="AJ901" s="388"/>
      <c r="AK901" s="1750"/>
      <c r="AL901" s="1751"/>
      <c r="AM901" s="1752"/>
      <c r="AN901" s="1752"/>
      <c r="AO901" s="1752"/>
      <c r="AP901" s="1753"/>
      <c r="AQ901" s="1333"/>
      <c r="AR901" s="98"/>
      <c r="AS901" s="244"/>
    </row>
    <row r="902" spans="1:45" ht="15" customHeight="1" x14ac:dyDescent="0.25">
      <c r="A902" s="1489"/>
      <c r="B902" s="1709"/>
      <c r="C902" s="1716"/>
      <c r="D902" s="1856"/>
      <c r="E902" s="1716"/>
      <c r="F902" s="1751"/>
      <c r="G902" s="1859"/>
      <c r="H902" s="1865"/>
      <c r="I902" s="1678"/>
      <c r="J902" s="1678"/>
      <c r="K902" s="1678"/>
      <c r="L902" s="1678"/>
      <c r="M902" s="1678"/>
      <c r="N902" s="1678"/>
      <c r="O902" s="1678"/>
      <c r="P902" s="1678"/>
      <c r="Q902" s="1774"/>
      <c r="R902" s="1747"/>
      <c r="S902" s="98"/>
      <c r="T902" s="98"/>
      <c r="U902" s="98"/>
      <c r="V902" s="98"/>
      <c r="W902" s="334" t="str">
        <f t="shared" si="25"/>
        <v/>
      </c>
      <c r="X902" s="98"/>
      <c r="Y902" s="98"/>
      <c r="Z902" s="98"/>
      <c r="AA902" s="334" t="str">
        <f t="shared" si="26"/>
        <v/>
      </c>
      <c r="AB902" s="1678"/>
      <c r="AC902" s="1333"/>
      <c r="AD902" s="160"/>
      <c r="AE902" s="98"/>
      <c r="AF902" s="1862"/>
      <c r="AG902" s="1748"/>
      <c r="AH902" s="1764"/>
      <c r="AI902" s="1749"/>
      <c r="AJ902" s="388"/>
      <c r="AK902" s="1750"/>
      <c r="AL902" s="1751"/>
      <c r="AM902" s="1752"/>
      <c r="AN902" s="1752"/>
      <c r="AO902" s="1752"/>
      <c r="AP902" s="1753"/>
      <c r="AQ902" s="1333"/>
      <c r="AR902" s="98"/>
      <c r="AS902" s="244"/>
    </row>
    <row r="903" spans="1:45" ht="15" customHeight="1" x14ac:dyDescent="0.25">
      <c r="A903" s="1489"/>
      <c r="B903" s="1709"/>
      <c r="C903" s="1716"/>
      <c r="D903" s="1856"/>
      <c r="E903" s="1716"/>
      <c r="F903" s="1751"/>
      <c r="G903" s="1859"/>
      <c r="H903" s="1865"/>
      <c r="I903" s="1678"/>
      <c r="J903" s="1678"/>
      <c r="K903" s="1678"/>
      <c r="L903" s="1678"/>
      <c r="M903" s="1678"/>
      <c r="N903" s="1678"/>
      <c r="O903" s="1678"/>
      <c r="P903" s="1678"/>
      <c r="Q903" s="1774"/>
      <c r="R903" s="1747"/>
      <c r="S903" s="98"/>
      <c r="T903" s="98"/>
      <c r="U903" s="98"/>
      <c r="V903" s="98"/>
      <c r="W903" s="334" t="str">
        <f t="shared" si="25"/>
        <v/>
      </c>
      <c r="X903" s="98"/>
      <c r="Y903" s="98"/>
      <c r="Z903" s="98"/>
      <c r="AA903" s="334" t="str">
        <f t="shared" si="26"/>
        <v/>
      </c>
      <c r="AB903" s="1678"/>
      <c r="AC903" s="1333"/>
      <c r="AD903" s="160"/>
      <c r="AE903" s="98"/>
      <c r="AF903" s="1862"/>
      <c r="AG903" s="1748"/>
      <c r="AH903" s="1764"/>
      <c r="AI903" s="1749"/>
      <c r="AJ903" s="388"/>
      <c r="AK903" s="1750"/>
      <c r="AL903" s="1751"/>
      <c r="AM903" s="1752"/>
      <c r="AN903" s="1752"/>
      <c r="AO903" s="1752"/>
      <c r="AP903" s="1753"/>
      <c r="AQ903" s="1333"/>
      <c r="AR903" s="98"/>
      <c r="AS903" s="244"/>
    </row>
    <row r="904" spans="1:45" ht="15" customHeight="1" x14ac:dyDescent="0.25">
      <c r="A904" s="1489"/>
      <c r="B904" s="1709"/>
      <c r="C904" s="1716"/>
      <c r="D904" s="1856"/>
      <c r="E904" s="1716"/>
      <c r="F904" s="1751"/>
      <c r="G904" s="1859"/>
      <c r="H904" s="1865"/>
      <c r="I904" s="1678"/>
      <c r="J904" s="1678"/>
      <c r="K904" s="1678"/>
      <c r="L904" s="1678"/>
      <c r="M904" s="1678"/>
      <c r="N904" s="1678"/>
      <c r="O904" s="1678"/>
      <c r="P904" s="1678"/>
      <c r="Q904" s="1774"/>
      <c r="R904" s="1747"/>
      <c r="S904" s="98"/>
      <c r="T904" s="98"/>
      <c r="U904" s="98"/>
      <c r="V904" s="98"/>
      <c r="W904" s="334" t="str">
        <f t="shared" si="25"/>
        <v/>
      </c>
      <c r="X904" s="98"/>
      <c r="Y904" s="98"/>
      <c r="Z904" s="98"/>
      <c r="AA904" s="334" t="str">
        <f t="shared" si="26"/>
        <v/>
      </c>
      <c r="AB904" s="1678"/>
      <c r="AC904" s="1333"/>
      <c r="AD904" s="160"/>
      <c r="AE904" s="98"/>
      <c r="AF904" s="1862"/>
      <c r="AG904" s="1748"/>
      <c r="AH904" s="1764"/>
      <c r="AI904" s="1749"/>
      <c r="AJ904" s="388"/>
      <c r="AK904" s="1750"/>
      <c r="AL904" s="1751"/>
      <c r="AM904" s="1752"/>
      <c r="AN904" s="1752"/>
      <c r="AO904" s="1752"/>
      <c r="AP904" s="1753"/>
      <c r="AQ904" s="1333"/>
      <c r="AR904" s="98"/>
      <c r="AS904" s="244"/>
    </row>
    <row r="905" spans="1:45" ht="15" customHeight="1" x14ac:dyDescent="0.25">
      <c r="A905" s="1489"/>
      <c r="B905" s="1709"/>
      <c r="C905" s="1716"/>
      <c r="D905" s="1856"/>
      <c r="E905" s="1716"/>
      <c r="F905" s="1751"/>
      <c r="G905" s="1859"/>
      <c r="H905" s="1865"/>
      <c r="I905" s="1678"/>
      <c r="J905" s="1678"/>
      <c r="K905" s="1678"/>
      <c r="L905" s="1678"/>
      <c r="M905" s="1678"/>
      <c r="N905" s="1678"/>
      <c r="O905" s="1678"/>
      <c r="P905" s="1678"/>
      <c r="Q905" s="1774"/>
      <c r="R905" s="1747"/>
      <c r="S905" s="98"/>
      <c r="T905" s="98"/>
      <c r="U905" s="98"/>
      <c r="V905" s="98"/>
      <c r="W905" s="334" t="str">
        <f t="shared" si="25"/>
        <v/>
      </c>
      <c r="X905" s="98"/>
      <c r="Y905" s="98"/>
      <c r="Z905" s="98"/>
      <c r="AA905" s="334" t="str">
        <f t="shared" si="26"/>
        <v/>
      </c>
      <c r="AB905" s="1678"/>
      <c r="AC905" s="1333"/>
      <c r="AD905" s="160"/>
      <c r="AE905" s="98"/>
      <c r="AF905" s="1862"/>
      <c r="AG905" s="1748"/>
      <c r="AH905" s="1764"/>
      <c r="AI905" s="1749"/>
      <c r="AJ905" s="388"/>
      <c r="AK905" s="1750"/>
      <c r="AL905" s="1751"/>
      <c r="AM905" s="1752"/>
      <c r="AN905" s="1752"/>
      <c r="AO905" s="1752"/>
      <c r="AP905" s="1753"/>
      <c r="AQ905" s="1333"/>
      <c r="AR905" s="98"/>
      <c r="AS905" s="244"/>
    </row>
    <row r="906" spans="1:45" ht="15" customHeight="1" x14ac:dyDescent="0.25">
      <c r="A906" s="1489"/>
      <c r="B906" s="1709"/>
      <c r="C906" s="1716"/>
      <c r="D906" s="1856"/>
      <c r="E906" s="1716"/>
      <c r="F906" s="1751"/>
      <c r="G906" s="1859"/>
      <c r="H906" s="1865"/>
      <c r="I906" s="1678"/>
      <c r="J906" s="1678"/>
      <c r="K906" s="1678"/>
      <c r="L906" s="1678"/>
      <c r="M906" s="1678"/>
      <c r="N906" s="1678"/>
      <c r="O906" s="1678"/>
      <c r="P906" s="1678"/>
      <c r="Q906" s="1774"/>
      <c r="R906" s="1747"/>
      <c r="S906" s="98"/>
      <c r="T906" s="98"/>
      <c r="U906" s="98"/>
      <c r="V906" s="98"/>
      <c r="W906" s="334" t="str">
        <f t="shared" si="25"/>
        <v/>
      </c>
      <c r="X906" s="98"/>
      <c r="Y906" s="98"/>
      <c r="Z906" s="98"/>
      <c r="AA906" s="334" t="str">
        <f t="shared" si="26"/>
        <v/>
      </c>
      <c r="AB906" s="1678"/>
      <c r="AC906" s="1333"/>
      <c r="AD906" s="160"/>
      <c r="AE906" s="98"/>
      <c r="AF906" s="1862"/>
      <c r="AG906" s="1748"/>
      <c r="AH906" s="1764"/>
      <c r="AI906" s="1749"/>
      <c r="AJ906" s="388"/>
      <c r="AK906" s="1750"/>
      <c r="AL906" s="1751"/>
      <c r="AM906" s="1752"/>
      <c r="AN906" s="1752"/>
      <c r="AO906" s="1752"/>
      <c r="AP906" s="1753"/>
      <c r="AQ906" s="1333"/>
      <c r="AR906" s="98"/>
      <c r="AS906" s="244"/>
    </row>
    <row r="907" spans="1:45" ht="15" customHeight="1" x14ac:dyDescent="0.25">
      <c r="A907" s="1489"/>
      <c r="B907" s="1709"/>
      <c r="C907" s="1716"/>
      <c r="D907" s="1856"/>
      <c r="E907" s="1716"/>
      <c r="F907" s="1751"/>
      <c r="G907" s="1859"/>
      <c r="H907" s="1865"/>
      <c r="I907" s="1678"/>
      <c r="J907" s="1678"/>
      <c r="K907" s="1678"/>
      <c r="L907" s="1678"/>
      <c r="M907" s="1678"/>
      <c r="N907" s="1678"/>
      <c r="O907" s="1678"/>
      <c r="P907" s="1678"/>
      <c r="Q907" s="1774"/>
      <c r="R907" s="1747"/>
      <c r="S907" s="98"/>
      <c r="T907" s="98"/>
      <c r="U907" s="98"/>
      <c r="V907" s="98"/>
      <c r="W907" s="334" t="str">
        <f t="shared" ref="W907:W970" si="27">IF(AND(ISNUMBER(T907), ISNUMBER(U907), ISNUMBER(V907)), SUM(T907, U907, V907), "")</f>
        <v/>
      </c>
      <c r="X907" s="98"/>
      <c r="Y907" s="98"/>
      <c r="Z907" s="98"/>
      <c r="AA907" s="334" t="str">
        <f t="shared" ref="AA907:AA970" si="28">IF(AND(ISNUMBER(X907), ISNUMBER(Y907), ISNUMBER(Z907)), SUM(X907, Y907, Z907), "")</f>
        <v/>
      </c>
      <c r="AB907" s="1678"/>
      <c r="AC907" s="1333"/>
      <c r="AD907" s="160"/>
      <c r="AE907" s="98"/>
      <c r="AF907" s="1862"/>
      <c r="AG907" s="1748"/>
      <c r="AH907" s="1764"/>
      <c r="AI907" s="1749"/>
      <c r="AJ907" s="388"/>
      <c r="AK907" s="1750"/>
      <c r="AL907" s="1751"/>
      <c r="AM907" s="1752"/>
      <c r="AN907" s="1752"/>
      <c r="AO907" s="1752"/>
      <c r="AP907" s="1753"/>
      <c r="AQ907" s="1333"/>
      <c r="AR907" s="98"/>
      <c r="AS907" s="244"/>
    </row>
    <row r="908" spans="1:45" ht="15" customHeight="1" x14ac:dyDescent="0.25">
      <c r="A908" s="1489"/>
      <c r="B908" s="1709"/>
      <c r="C908" s="1716"/>
      <c r="D908" s="1856"/>
      <c r="E908" s="1716"/>
      <c r="F908" s="1751"/>
      <c r="G908" s="1859"/>
      <c r="H908" s="1865"/>
      <c r="I908" s="1678"/>
      <c r="J908" s="1678"/>
      <c r="K908" s="1678"/>
      <c r="L908" s="1678"/>
      <c r="M908" s="1678"/>
      <c r="N908" s="1678"/>
      <c r="O908" s="1678"/>
      <c r="P908" s="1678"/>
      <c r="Q908" s="1774"/>
      <c r="R908" s="1747"/>
      <c r="S908" s="98"/>
      <c r="T908" s="98"/>
      <c r="U908" s="98"/>
      <c r="V908" s="98"/>
      <c r="W908" s="334" t="str">
        <f t="shared" si="27"/>
        <v/>
      </c>
      <c r="X908" s="98"/>
      <c r="Y908" s="98"/>
      <c r="Z908" s="98"/>
      <c r="AA908" s="334" t="str">
        <f t="shared" si="28"/>
        <v/>
      </c>
      <c r="AB908" s="1678"/>
      <c r="AC908" s="1333"/>
      <c r="AD908" s="160"/>
      <c r="AE908" s="98"/>
      <c r="AF908" s="1862"/>
      <c r="AG908" s="1748"/>
      <c r="AH908" s="1764"/>
      <c r="AI908" s="1749"/>
      <c r="AJ908" s="388"/>
      <c r="AK908" s="1750"/>
      <c r="AL908" s="1751"/>
      <c r="AM908" s="1752"/>
      <c r="AN908" s="1752"/>
      <c r="AO908" s="1752"/>
      <c r="AP908" s="1753"/>
      <c r="AQ908" s="1333"/>
      <c r="AR908" s="98"/>
      <c r="AS908" s="244"/>
    </row>
    <row r="909" spans="1:45" ht="15" customHeight="1" x14ac:dyDescent="0.25">
      <c r="A909" s="1489"/>
      <c r="B909" s="1709"/>
      <c r="C909" s="1716"/>
      <c r="D909" s="1856"/>
      <c r="E909" s="1716"/>
      <c r="F909" s="1751"/>
      <c r="G909" s="1859"/>
      <c r="H909" s="1865"/>
      <c r="I909" s="1678"/>
      <c r="J909" s="1678"/>
      <c r="K909" s="1678"/>
      <c r="L909" s="1678"/>
      <c r="M909" s="1678"/>
      <c r="N909" s="1678"/>
      <c r="O909" s="1678"/>
      <c r="P909" s="1678"/>
      <c r="Q909" s="1774"/>
      <c r="R909" s="1747"/>
      <c r="S909" s="98"/>
      <c r="T909" s="98"/>
      <c r="U909" s="98"/>
      <c r="V909" s="98"/>
      <c r="W909" s="334" t="str">
        <f t="shared" si="27"/>
        <v/>
      </c>
      <c r="X909" s="98"/>
      <c r="Y909" s="98"/>
      <c r="Z909" s="98"/>
      <c r="AA909" s="334" t="str">
        <f t="shared" si="28"/>
        <v/>
      </c>
      <c r="AB909" s="1678"/>
      <c r="AC909" s="1333"/>
      <c r="AD909" s="160"/>
      <c r="AE909" s="98"/>
      <c r="AF909" s="1862"/>
      <c r="AG909" s="1748"/>
      <c r="AH909" s="1764"/>
      <c r="AI909" s="1749"/>
      <c r="AJ909" s="388"/>
      <c r="AK909" s="1750"/>
      <c r="AL909" s="1751"/>
      <c r="AM909" s="1752"/>
      <c r="AN909" s="1752"/>
      <c r="AO909" s="1752"/>
      <c r="AP909" s="1753"/>
      <c r="AQ909" s="1333"/>
      <c r="AR909" s="98"/>
      <c r="AS909" s="244"/>
    </row>
    <row r="910" spans="1:45" ht="15" customHeight="1" x14ac:dyDescent="0.25">
      <c r="A910" s="1489"/>
      <c r="B910" s="1709"/>
      <c r="C910" s="1716"/>
      <c r="D910" s="1856"/>
      <c r="E910" s="1716"/>
      <c r="F910" s="1751"/>
      <c r="G910" s="1859"/>
      <c r="H910" s="1865"/>
      <c r="I910" s="1678"/>
      <c r="J910" s="1678"/>
      <c r="K910" s="1678"/>
      <c r="L910" s="1678"/>
      <c r="M910" s="1678"/>
      <c r="N910" s="1678"/>
      <c r="O910" s="1678"/>
      <c r="P910" s="1678"/>
      <c r="Q910" s="1774"/>
      <c r="R910" s="1747"/>
      <c r="S910" s="98"/>
      <c r="T910" s="98"/>
      <c r="U910" s="98"/>
      <c r="V910" s="98"/>
      <c r="W910" s="334" t="str">
        <f t="shared" si="27"/>
        <v/>
      </c>
      <c r="X910" s="98"/>
      <c r="Y910" s="98"/>
      <c r="Z910" s="98"/>
      <c r="AA910" s="334" t="str">
        <f t="shared" si="28"/>
        <v/>
      </c>
      <c r="AB910" s="1678"/>
      <c r="AC910" s="1333"/>
      <c r="AD910" s="160"/>
      <c r="AE910" s="98"/>
      <c r="AF910" s="1862"/>
      <c r="AG910" s="1748"/>
      <c r="AH910" s="1764"/>
      <c r="AI910" s="1749"/>
      <c r="AJ910" s="388"/>
      <c r="AK910" s="1750"/>
      <c r="AL910" s="1751"/>
      <c r="AM910" s="1752"/>
      <c r="AN910" s="1752"/>
      <c r="AO910" s="1752"/>
      <c r="AP910" s="1753"/>
      <c r="AQ910" s="1333"/>
      <c r="AR910" s="98"/>
      <c r="AS910" s="244"/>
    </row>
    <row r="911" spans="1:45" ht="15" customHeight="1" x14ac:dyDescent="0.25">
      <c r="A911" s="1489"/>
      <c r="B911" s="1709"/>
      <c r="C911" s="1716"/>
      <c r="D911" s="1856"/>
      <c r="E911" s="1716"/>
      <c r="F911" s="1751"/>
      <c r="G911" s="1859"/>
      <c r="H911" s="1865"/>
      <c r="I911" s="1678"/>
      <c r="J911" s="1678"/>
      <c r="K911" s="1678"/>
      <c r="L911" s="1678"/>
      <c r="M911" s="1678"/>
      <c r="N911" s="1678"/>
      <c r="O911" s="1678"/>
      <c r="P911" s="1678"/>
      <c r="Q911" s="1774"/>
      <c r="R911" s="1747"/>
      <c r="S911" s="98"/>
      <c r="T911" s="98"/>
      <c r="U911" s="98"/>
      <c r="V911" s="98"/>
      <c r="W911" s="334" t="str">
        <f t="shared" si="27"/>
        <v/>
      </c>
      <c r="X911" s="98"/>
      <c r="Y911" s="98"/>
      <c r="Z911" s="98"/>
      <c r="AA911" s="334" t="str">
        <f t="shared" si="28"/>
        <v/>
      </c>
      <c r="AB911" s="1678"/>
      <c r="AC911" s="1333"/>
      <c r="AD911" s="160"/>
      <c r="AE911" s="98"/>
      <c r="AF911" s="1862"/>
      <c r="AG911" s="1748"/>
      <c r="AH911" s="1764"/>
      <c r="AI911" s="1749"/>
      <c r="AJ911" s="388"/>
      <c r="AK911" s="1750"/>
      <c r="AL911" s="1751"/>
      <c r="AM911" s="1752"/>
      <c r="AN911" s="1752"/>
      <c r="AO911" s="1752"/>
      <c r="AP911" s="1753"/>
      <c r="AQ911" s="1333"/>
      <c r="AR911" s="98"/>
      <c r="AS911" s="244"/>
    </row>
    <row r="912" spans="1:45" ht="15" customHeight="1" x14ac:dyDescent="0.25">
      <c r="A912" s="1489"/>
      <c r="B912" s="1709"/>
      <c r="C912" s="1716"/>
      <c r="D912" s="1856"/>
      <c r="E912" s="1716"/>
      <c r="F912" s="1751"/>
      <c r="G912" s="1859"/>
      <c r="H912" s="1865"/>
      <c r="I912" s="1678"/>
      <c r="J912" s="1678"/>
      <c r="K912" s="1678"/>
      <c r="L912" s="1678"/>
      <c r="M912" s="1678"/>
      <c r="N912" s="1678"/>
      <c r="O912" s="1678"/>
      <c r="P912" s="1678"/>
      <c r="Q912" s="1774"/>
      <c r="R912" s="1747"/>
      <c r="S912" s="98"/>
      <c r="T912" s="98"/>
      <c r="U912" s="98"/>
      <c r="V912" s="98"/>
      <c r="W912" s="334" t="str">
        <f t="shared" si="27"/>
        <v/>
      </c>
      <c r="X912" s="98"/>
      <c r="Y912" s="98"/>
      <c r="Z912" s="98"/>
      <c r="AA912" s="334" t="str">
        <f t="shared" si="28"/>
        <v/>
      </c>
      <c r="AB912" s="1678"/>
      <c r="AC912" s="1333"/>
      <c r="AD912" s="160"/>
      <c r="AE912" s="98"/>
      <c r="AF912" s="1862"/>
      <c r="AG912" s="1748"/>
      <c r="AH912" s="1764"/>
      <c r="AI912" s="1749"/>
      <c r="AJ912" s="388"/>
      <c r="AK912" s="1750"/>
      <c r="AL912" s="1751"/>
      <c r="AM912" s="1752"/>
      <c r="AN912" s="1752"/>
      <c r="AO912" s="1752"/>
      <c r="AP912" s="1753"/>
      <c r="AQ912" s="1333"/>
      <c r="AR912" s="98"/>
      <c r="AS912" s="244"/>
    </row>
    <row r="913" spans="1:45" ht="15" customHeight="1" x14ac:dyDescent="0.25">
      <c r="A913" s="1489"/>
      <c r="B913" s="1709"/>
      <c r="C913" s="1716"/>
      <c r="D913" s="1856"/>
      <c r="E913" s="1716"/>
      <c r="F913" s="1751"/>
      <c r="G913" s="1859"/>
      <c r="H913" s="1865"/>
      <c r="I913" s="1678"/>
      <c r="J913" s="1678"/>
      <c r="K913" s="1678"/>
      <c r="L913" s="1678"/>
      <c r="M913" s="1678"/>
      <c r="N913" s="1678"/>
      <c r="O913" s="1678"/>
      <c r="P913" s="1678"/>
      <c r="Q913" s="1774"/>
      <c r="R913" s="1747"/>
      <c r="S913" s="98"/>
      <c r="T913" s="98"/>
      <c r="U913" s="98"/>
      <c r="V913" s="98"/>
      <c r="W913" s="334" t="str">
        <f t="shared" si="27"/>
        <v/>
      </c>
      <c r="X913" s="98"/>
      <c r="Y913" s="98"/>
      <c r="Z913" s="98"/>
      <c r="AA913" s="334" t="str">
        <f t="shared" si="28"/>
        <v/>
      </c>
      <c r="AB913" s="1678"/>
      <c r="AC913" s="1333"/>
      <c r="AD913" s="160"/>
      <c r="AE913" s="98"/>
      <c r="AF913" s="1862"/>
      <c r="AG913" s="1748"/>
      <c r="AH913" s="1764"/>
      <c r="AI913" s="1749"/>
      <c r="AJ913" s="388"/>
      <c r="AK913" s="1750"/>
      <c r="AL913" s="1751"/>
      <c r="AM913" s="1752"/>
      <c r="AN913" s="1752"/>
      <c r="AO913" s="1752"/>
      <c r="AP913" s="1753"/>
      <c r="AQ913" s="1333"/>
      <c r="AR913" s="98"/>
      <c r="AS913" s="244"/>
    </row>
    <row r="914" spans="1:45" ht="15" customHeight="1" x14ac:dyDescent="0.25">
      <c r="A914" s="1489"/>
      <c r="B914" s="1709"/>
      <c r="C914" s="1716"/>
      <c r="D914" s="1856"/>
      <c r="E914" s="1716"/>
      <c r="F914" s="1751"/>
      <c r="G914" s="1859"/>
      <c r="H914" s="1865"/>
      <c r="I914" s="1678"/>
      <c r="J914" s="1678"/>
      <c r="K914" s="1678"/>
      <c r="L914" s="1678"/>
      <c r="M914" s="1678"/>
      <c r="N914" s="1678"/>
      <c r="O914" s="1678"/>
      <c r="P914" s="1678"/>
      <c r="Q914" s="1774"/>
      <c r="R914" s="1747"/>
      <c r="S914" s="98"/>
      <c r="T914" s="98"/>
      <c r="U914" s="98"/>
      <c r="V914" s="98"/>
      <c r="W914" s="334" t="str">
        <f t="shared" si="27"/>
        <v/>
      </c>
      <c r="X914" s="98"/>
      <c r="Y914" s="98"/>
      <c r="Z914" s="98"/>
      <c r="AA914" s="334" t="str">
        <f t="shared" si="28"/>
        <v/>
      </c>
      <c r="AB914" s="1678"/>
      <c r="AC914" s="1333"/>
      <c r="AD914" s="160"/>
      <c r="AE914" s="98"/>
      <c r="AF914" s="1862"/>
      <c r="AG914" s="1748"/>
      <c r="AH914" s="1764"/>
      <c r="AI914" s="1749"/>
      <c r="AJ914" s="388"/>
      <c r="AK914" s="1750"/>
      <c r="AL914" s="1751"/>
      <c r="AM914" s="1752"/>
      <c r="AN914" s="1752"/>
      <c r="AO914" s="1752"/>
      <c r="AP914" s="1753"/>
      <c r="AQ914" s="1333"/>
      <c r="AR914" s="98"/>
      <c r="AS914" s="244"/>
    </row>
    <row r="915" spans="1:45" ht="15" customHeight="1" x14ac:dyDescent="0.25">
      <c r="A915" s="1489"/>
      <c r="B915" s="1709"/>
      <c r="C915" s="1716"/>
      <c r="D915" s="1856"/>
      <c r="E915" s="1716"/>
      <c r="F915" s="1751"/>
      <c r="G915" s="1859"/>
      <c r="H915" s="1865"/>
      <c r="I915" s="1678"/>
      <c r="J915" s="1678"/>
      <c r="K915" s="1678"/>
      <c r="L915" s="1678"/>
      <c r="M915" s="1678"/>
      <c r="N915" s="1678"/>
      <c r="O915" s="1678"/>
      <c r="P915" s="1678"/>
      <c r="Q915" s="1774"/>
      <c r="R915" s="1747"/>
      <c r="S915" s="98"/>
      <c r="T915" s="98"/>
      <c r="U915" s="98"/>
      <c r="V915" s="98"/>
      <c r="W915" s="334" t="str">
        <f t="shared" si="27"/>
        <v/>
      </c>
      <c r="X915" s="98"/>
      <c r="Y915" s="98"/>
      <c r="Z915" s="98"/>
      <c r="AA915" s="334" t="str">
        <f t="shared" si="28"/>
        <v/>
      </c>
      <c r="AB915" s="1678"/>
      <c r="AC915" s="1333"/>
      <c r="AD915" s="160"/>
      <c r="AE915" s="98"/>
      <c r="AF915" s="1862"/>
      <c r="AG915" s="1748"/>
      <c r="AH915" s="1764"/>
      <c r="AI915" s="1749"/>
      <c r="AJ915" s="388"/>
      <c r="AK915" s="1750"/>
      <c r="AL915" s="1751"/>
      <c r="AM915" s="1752"/>
      <c r="AN915" s="1752"/>
      <c r="AO915" s="1752"/>
      <c r="AP915" s="1753"/>
      <c r="AQ915" s="1333"/>
      <c r="AR915" s="98"/>
      <c r="AS915" s="244"/>
    </row>
    <row r="916" spans="1:45" ht="15" customHeight="1" x14ac:dyDescent="0.25">
      <c r="A916" s="1489"/>
      <c r="B916" s="1709"/>
      <c r="C916" s="1716"/>
      <c r="D916" s="1856"/>
      <c r="E916" s="1716"/>
      <c r="F916" s="1751"/>
      <c r="G916" s="1859"/>
      <c r="H916" s="1865"/>
      <c r="I916" s="1678"/>
      <c r="J916" s="1678"/>
      <c r="K916" s="1678"/>
      <c r="L916" s="1678"/>
      <c r="M916" s="1678"/>
      <c r="N916" s="1678"/>
      <c r="O916" s="1678"/>
      <c r="P916" s="1678"/>
      <c r="Q916" s="1774"/>
      <c r="R916" s="1747"/>
      <c r="S916" s="98"/>
      <c r="T916" s="98"/>
      <c r="U916" s="98"/>
      <c r="V916" s="98"/>
      <c r="W916" s="334" t="str">
        <f t="shared" si="27"/>
        <v/>
      </c>
      <c r="X916" s="98"/>
      <c r="Y916" s="98"/>
      <c r="Z916" s="98"/>
      <c r="AA916" s="334" t="str">
        <f t="shared" si="28"/>
        <v/>
      </c>
      <c r="AB916" s="1678"/>
      <c r="AC916" s="1333"/>
      <c r="AD916" s="160"/>
      <c r="AE916" s="98"/>
      <c r="AF916" s="1862"/>
      <c r="AG916" s="1748"/>
      <c r="AH916" s="1764"/>
      <c r="AI916" s="1749"/>
      <c r="AJ916" s="388"/>
      <c r="AK916" s="1750"/>
      <c r="AL916" s="1751"/>
      <c r="AM916" s="1752"/>
      <c r="AN916" s="1752"/>
      <c r="AO916" s="1752"/>
      <c r="AP916" s="1753"/>
      <c r="AQ916" s="1333"/>
      <c r="AR916" s="98"/>
      <c r="AS916" s="244"/>
    </row>
    <row r="917" spans="1:45" ht="15" customHeight="1" x14ac:dyDescent="0.25">
      <c r="A917" s="1489"/>
      <c r="B917" s="1709"/>
      <c r="C917" s="1716"/>
      <c r="D917" s="1856"/>
      <c r="E917" s="1716"/>
      <c r="F917" s="1751"/>
      <c r="G917" s="1859"/>
      <c r="H917" s="1865"/>
      <c r="I917" s="1678"/>
      <c r="J917" s="1678"/>
      <c r="K917" s="1678"/>
      <c r="L917" s="1678"/>
      <c r="M917" s="1678"/>
      <c r="N917" s="1678"/>
      <c r="O917" s="1678"/>
      <c r="P917" s="1678"/>
      <c r="Q917" s="1774"/>
      <c r="R917" s="1747"/>
      <c r="S917" s="98"/>
      <c r="T917" s="98"/>
      <c r="U917" s="98"/>
      <c r="V917" s="98"/>
      <c r="W917" s="334" t="str">
        <f t="shared" si="27"/>
        <v/>
      </c>
      <c r="X917" s="98"/>
      <c r="Y917" s="98"/>
      <c r="Z917" s="98"/>
      <c r="AA917" s="334" t="str">
        <f t="shared" si="28"/>
        <v/>
      </c>
      <c r="AB917" s="1678"/>
      <c r="AC917" s="1333"/>
      <c r="AD917" s="160"/>
      <c r="AE917" s="98"/>
      <c r="AF917" s="1862"/>
      <c r="AG917" s="1748"/>
      <c r="AH917" s="1764"/>
      <c r="AI917" s="1749"/>
      <c r="AJ917" s="388"/>
      <c r="AK917" s="1750"/>
      <c r="AL917" s="1751"/>
      <c r="AM917" s="1752"/>
      <c r="AN917" s="1752"/>
      <c r="AO917" s="1752"/>
      <c r="AP917" s="1753"/>
      <c r="AQ917" s="1333"/>
      <c r="AR917" s="98"/>
      <c r="AS917" s="244"/>
    </row>
    <row r="918" spans="1:45" ht="15" customHeight="1" x14ac:dyDescent="0.25">
      <c r="A918" s="1489"/>
      <c r="B918" s="1709"/>
      <c r="C918" s="1716"/>
      <c r="D918" s="1856"/>
      <c r="E918" s="1716"/>
      <c r="F918" s="1751"/>
      <c r="G918" s="1859"/>
      <c r="H918" s="1865"/>
      <c r="I918" s="1678"/>
      <c r="J918" s="1678"/>
      <c r="K918" s="1678"/>
      <c r="L918" s="1678"/>
      <c r="M918" s="1678"/>
      <c r="N918" s="1678"/>
      <c r="O918" s="1678"/>
      <c r="P918" s="1678"/>
      <c r="Q918" s="1774"/>
      <c r="R918" s="1747"/>
      <c r="S918" s="98"/>
      <c r="T918" s="98"/>
      <c r="U918" s="98"/>
      <c r="V918" s="98"/>
      <c r="W918" s="334" t="str">
        <f t="shared" si="27"/>
        <v/>
      </c>
      <c r="X918" s="98"/>
      <c r="Y918" s="98"/>
      <c r="Z918" s="98"/>
      <c r="AA918" s="334" t="str">
        <f t="shared" si="28"/>
        <v/>
      </c>
      <c r="AB918" s="1678"/>
      <c r="AC918" s="1333"/>
      <c r="AD918" s="160"/>
      <c r="AE918" s="98"/>
      <c r="AF918" s="1862"/>
      <c r="AG918" s="1748"/>
      <c r="AH918" s="1764"/>
      <c r="AI918" s="1749"/>
      <c r="AJ918" s="388"/>
      <c r="AK918" s="1750"/>
      <c r="AL918" s="1751"/>
      <c r="AM918" s="1752"/>
      <c r="AN918" s="1752"/>
      <c r="AO918" s="1752"/>
      <c r="AP918" s="1753"/>
      <c r="AQ918" s="1333"/>
      <c r="AR918" s="98"/>
      <c r="AS918" s="244"/>
    </row>
    <row r="919" spans="1:45" ht="15" customHeight="1" x14ac:dyDescent="0.25">
      <c r="A919" s="1489"/>
      <c r="B919" s="1709"/>
      <c r="C919" s="1716"/>
      <c r="D919" s="1856"/>
      <c r="E919" s="1716"/>
      <c r="F919" s="1751"/>
      <c r="G919" s="1859"/>
      <c r="H919" s="1865"/>
      <c r="I919" s="1678"/>
      <c r="J919" s="1678"/>
      <c r="K919" s="1678"/>
      <c r="L919" s="1678"/>
      <c r="M919" s="1678"/>
      <c r="N919" s="1678"/>
      <c r="O919" s="1678"/>
      <c r="P919" s="1678"/>
      <c r="Q919" s="1774"/>
      <c r="R919" s="1747"/>
      <c r="S919" s="98"/>
      <c r="T919" s="98"/>
      <c r="U919" s="98"/>
      <c r="V919" s="98"/>
      <c r="W919" s="334" t="str">
        <f t="shared" si="27"/>
        <v/>
      </c>
      <c r="X919" s="98"/>
      <c r="Y919" s="98"/>
      <c r="Z919" s="98"/>
      <c r="AA919" s="334" t="str">
        <f t="shared" si="28"/>
        <v/>
      </c>
      <c r="AB919" s="1678"/>
      <c r="AC919" s="1333"/>
      <c r="AD919" s="160"/>
      <c r="AE919" s="98"/>
      <c r="AF919" s="1862"/>
      <c r="AG919" s="1748"/>
      <c r="AH919" s="1764"/>
      <c r="AI919" s="1749"/>
      <c r="AJ919" s="388"/>
      <c r="AK919" s="1750"/>
      <c r="AL919" s="1751"/>
      <c r="AM919" s="1752"/>
      <c r="AN919" s="1752"/>
      <c r="AO919" s="1752"/>
      <c r="AP919" s="1753"/>
      <c r="AQ919" s="1333"/>
      <c r="AR919" s="98"/>
      <c r="AS919" s="244"/>
    </row>
    <row r="920" spans="1:45" ht="15" customHeight="1" x14ac:dyDescent="0.25">
      <c r="A920" s="1489"/>
      <c r="B920" s="1709"/>
      <c r="C920" s="1716"/>
      <c r="D920" s="1856"/>
      <c r="E920" s="1716"/>
      <c r="F920" s="1751"/>
      <c r="G920" s="1859"/>
      <c r="H920" s="1865"/>
      <c r="I920" s="1678"/>
      <c r="J920" s="1678"/>
      <c r="K920" s="1678"/>
      <c r="L920" s="1678"/>
      <c r="M920" s="1678"/>
      <c r="N920" s="1678"/>
      <c r="O920" s="1678"/>
      <c r="P920" s="1678"/>
      <c r="Q920" s="1774"/>
      <c r="R920" s="1747"/>
      <c r="S920" s="98"/>
      <c r="T920" s="98"/>
      <c r="U920" s="98"/>
      <c r="V920" s="98"/>
      <c r="W920" s="334" t="str">
        <f t="shared" si="27"/>
        <v/>
      </c>
      <c r="X920" s="98"/>
      <c r="Y920" s="98"/>
      <c r="Z920" s="98"/>
      <c r="AA920" s="334" t="str">
        <f t="shared" si="28"/>
        <v/>
      </c>
      <c r="AB920" s="1678"/>
      <c r="AC920" s="1333"/>
      <c r="AD920" s="160"/>
      <c r="AE920" s="98"/>
      <c r="AF920" s="1862"/>
      <c r="AG920" s="1748"/>
      <c r="AH920" s="1764"/>
      <c r="AI920" s="1749"/>
      <c r="AJ920" s="388"/>
      <c r="AK920" s="1750"/>
      <c r="AL920" s="1751"/>
      <c r="AM920" s="1752"/>
      <c r="AN920" s="1752"/>
      <c r="AO920" s="1752"/>
      <c r="AP920" s="1753"/>
      <c r="AQ920" s="1333"/>
      <c r="AR920" s="98"/>
      <c r="AS920" s="244"/>
    </row>
    <row r="921" spans="1:45" ht="15" customHeight="1" x14ac:dyDescent="0.25">
      <c r="A921" s="1489"/>
      <c r="B921" s="1709"/>
      <c r="C921" s="1716"/>
      <c r="D921" s="1856"/>
      <c r="E921" s="1716"/>
      <c r="F921" s="1751"/>
      <c r="G921" s="1859"/>
      <c r="H921" s="1865"/>
      <c r="I921" s="1678"/>
      <c r="J921" s="1678"/>
      <c r="K921" s="1678"/>
      <c r="L921" s="1678"/>
      <c r="M921" s="1678"/>
      <c r="N921" s="1678"/>
      <c r="O921" s="1678"/>
      <c r="P921" s="1678"/>
      <c r="Q921" s="1774"/>
      <c r="R921" s="1747"/>
      <c r="S921" s="98"/>
      <c r="T921" s="98"/>
      <c r="U921" s="98"/>
      <c r="V921" s="98"/>
      <c r="W921" s="334" t="str">
        <f t="shared" si="27"/>
        <v/>
      </c>
      <c r="X921" s="98"/>
      <c r="Y921" s="98"/>
      <c r="Z921" s="98"/>
      <c r="AA921" s="334" t="str">
        <f t="shared" si="28"/>
        <v/>
      </c>
      <c r="AB921" s="1678"/>
      <c r="AC921" s="1333"/>
      <c r="AD921" s="160"/>
      <c r="AE921" s="98"/>
      <c r="AF921" s="1862"/>
      <c r="AG921" s="1748"/>
      <c r="AH921" s="1764"/>
      <c r="AI921" s="1749"/>
      <c r="AJ921" s="388"/>
      <c r="AK921" s="1750"/>
      <c r="AL921" s="1751"/>
      <c r="AM921" s="1752"/>
      <c r="AN921" s="1752"/>
      <c r="AO921" s="1752"/>
      <c r="AP921" s="1753"/>
      <c r="AQ921" s="1333"/>
      <c r="AR921" s="98"/>
      <c r="AS921" s="244"/>
    </row>
    <row r="922" spans="1:45" ht="15" customHeight="1" x14ac:dyDescent="0.25">
      <c r="A922" s="1489"/>
      <c r="B922" s="1709"/>
      <c r="C922" s="1716"/>
      <c r="D922" s="1856"/>
      <c r="E922" s="1716"/>
      <c r="F922" s="1751"/>
      <c r="G922" s="1859"/>
      <c r="H922" s="1865"/>
      <c r="I922" s="1678"/>
      <c r="J922" s="1678"/>
      <c r="K922" s="1678"/>
      <c r="L922" s="1678"/>
      <c r="M922" s="1678"/>
      <c r="N922" s="1678"/>
      <c r="O922" s="1678"/>
      <c r="P922" s="1678"/>
      <c r="Q922" s="1774"/>
      <c r="R922" s="1747"/>
      <c r="S922" s="98"/>
      <c r="T922" s="98"/>
      <c r="U922" s="98"/>
      <c r="V922" s="98"/>
      <c r="W922" s="334" t="str">
        <f t="shared" si="27"/>
        <v/>
      </c>
      <c r="X922" s="98"/>
      <c r="Y922" s="98"/>
      <c r="Z922" s="98"/>
      <c r="AA922" s="334" t="str">
        <f t="shared" si="28"/>
        <v/>
      </c>
      <c r="AB922" s="1678"/>
      <c r="AC922" s="1333"/>
      <c r="AD922" s="160"/>
      <c r="AE922" s="98"/>
      <c r="AF922" s="1862"/>
      <c r="AG922" s="1748"/>
      <c r="AH922" s="1764"/>
      <c r="AI922" s="1749"/>
      <c r="AJ922" s="388"/>
      <c r="AK922" s="1750"/>
      <c r="AL922" s="1751"/>
      <c r="AM922" s="1752"/>
      <c r="AN922" s="1752"/>
      <c r="AO922" s="1752"/>
      <c r="AP922" s="1753"/>
      <c r="AQ922" s="1333"/>
      <c r="AR922" s="98"/>
      <c r="AS922" s="244"/>
    </row>
    <row r="923" spans="1:45" ht="15" customHeight="1" x14ac:dyDescent="0.25">
      <c r="A923" s="1489"/>
      <c r="B923" s="1709"/>
      <c r="C923" s="1716"/>
      <c r="D923" s="1856"/>
      <c r="E923" s="1716"/>
      <c r="F923" s="1751"/>
      <c r="G923" s="1859"/>
      <c r="H923" s="1865"/>
      <c r="I923" s="1678"/>
      <c r="J923" s="1678"/>
      <c r="K923" s="1678"/>
      <c r="L923" s="1678"/>
      <c r="M923" s="1678"/>
      <c r="N923" s="1678"/>
      <c r="O923" s="1678"/>
      <c r="P923" s="1678"/>
      <c r="Q923" s="1774"/>
      <c r="R923" s="1747"/>
      <c r="S923" s="98"/>
      <c r="T923" s="98"/>
      <c r="U923" s="98"/>
      <c r="V923" s="98"/>
      <c r="W923" s="334" t="str">
        <f t="shared" si="27"/>
        <v/>
      </c>
      <c r="X923" s="98"/>
      <c r="Y923" s="98"/>
      <c r="Z923" s="98"/>
      <c r="AA923" s="334" t="str">
        <f t="shared" si="28"/>
        <v/>
      </c>
      <c r="AB923" s="1678"/>
      <c r="AC923" s="1333"/>
      <c r="AD923" s="160"/>
      <c r="AE923" s="98"/>
      <c r="AF923" s="1862"/>
      <c r="AG923" s="1748"/>
      <c r="AH923" s="1764"/>
      <c r="AI923" s="1749"/>
      <c r="AJ923" s="388"/>
      <c r="AK923" s="1750"/>
      <c r="AL923" s="1751"/>
      <c r="AM923" s="1752"/>
      <c r="AN923" s="1752"/>
      <c r="AO923" s="1752"/>
      <c r="AP923" s="1753"/>
      <c r="AQ923" s="1333"/>
      <c r="AR923" s="98"/>
      <c r="AS923" s="244"/>
    </row>
    <row r="924" spans="1:45" ht="15" customHeight="1" x14ac:dyDescent="0.25">
      <c r="A924" s="1489"/>
      <c r="B924" s="1709"/>
      <c r="C924" s="1716"/>
      <c r="D924" s="1856"/>
      <c r="E924" s="1716"/>
      <c r="F924" s="1751"/>
      <c r="G924" s="1859"/>
      <c r="H924" s="1865"/>
      <c r="I924" s="1678"/>
      <c r="J924" s="1678"/>
      <c r="K924" s="1678"/>
      <c r="L924" s="1678"/>
      <c r="M924" s="1678"/>
      <c r="N924" s="1678"/>
      <c r="O924" s="1678"/>
      <c r="P924" s="1678"/>
      <c r="Q924" s="1774"/>
      <c r="R924" s="1747"/>
      <c r="S924" s="98"/>
      <c r="T924" s="98"/>
      <c r="U924" s="98"/>
      <c r="V924" s="98"/>
      <c r="W924" s="334" t="str">
        <f t="shared" si="27"/>
        <v/>
      </c>
      <c r="X924" s="98"/>
      <c r="Y924" s="98"/>
      <c r="Z924" s="98"/>
      <c r="AA924" s="334" t="str">
        <f t="shared" si="28"/>
        <v/>
      </c>
      <c r="AB924" s="1678"/>
      <c r="AC924" s="1333"/>
      <c r="AD924" s="160"/>
      <c r="AE924" s="98"/>
      <c r="AF924" s="1862"/>
      <c r="AG924" s="1748"/>
      <c r="AH924" s="1764"/>
      <c r="AI924" s="1749"/>
      <c r="AJ924" s="388"/>
      <c r="AK924" s="1750"/>
      <c r="AL924" s="1751"/>
      <c r="AM924" s="1752"/>
      <c r="AN924" s="1752"/>
      <c r="AO924" s="1752"/>
      <c r="AP924" s="1753"/>
      <c r="AQ924" s="1333"/>
      <c r="AR924" s="98"/>
      <c r="AS924" s="244"/>
    </row>
    <row r="925" spans="1:45" ht="15" customHeight="1" x14ac:dyDescent="0.25">
      <c r="A925" s="1489"/>
      <c r="B925" s="1709"/>
      <c r="C925" s="1716"/>
      <c r="D925" s="1856"/>
      <c r="E925" s="1716"/>
      <c r="F925" s="1751"/>
      <c r="G925" s="1859"/>
      <c r="H925" s="1865"/>
      <c r="I925" s="1678"/>
      <c r="J925" s="1678"/>
      <c r="K925" s="1678"/>
      <c r="L925" s="1678"/>
      <c r="M925" s="1678"/>
      <c r="N925" s="1678"/>
      <c r="O925" s="1678"/>
      <c r="P925" s="1678"/>
      <c r="Q925" s="1774"/>
      <c r="R925" s="1747"/>
      <c r="S925" s="98"/>
      <c r="T925" s="98"/>
      <c r="U925" s="98"/>
      <c r="V925" s="98"/>
      <c r="W925" s="334" t="str">
        <f t="shared" si="27"/>
        <v/>
      </c>
      <c r="X925" s="98"/>
      <c r="Y925" s="98"/>
      <c r="Z925" s="98"/>
      <c r="AA925" s="334" t="str">
        <f t="shared" si="28"/>
        <v/>
      </c>
      <c r="AB925" s="1678"/>
      <c r="AC925" s="1333"/>
      <c r="AD925" s="160"/>
      <c r="AE925" s="98"/>
      <c r="AF925" s="1862"/>
      <c r="AG925" s="1748"/>
      <c r="AH925" s="1764"/>
      <c r="AI925" s="1749"/>
      <c r="AJ925" s="388"/>
      <c r="AK925" s="1750"/>
      <c r="AL925" s="1751"/>
      <c r="AM925" s="1752"/>
      <c r="AN925" s="1752"/>
      <c r="AO925" s="1752"/>
      <c r="AP925" s="1753"/>
      <c r="AQ925" s="1333"/>
      <c r="AR925" s="98"/>
      <c r="AS925" s="244"/>
    </row>
    <row r="926" spans="1:45" ht="15" customHeight="1" x14ac:dyDescent="0.25">
      <c r="A926" s="1489"/>
      <c r="B926" s="1709"/>
      <c r="C926" s="1716"/>
      <c r="D926" s="1856"/>
      <c r="E926" s="1716"/>
      <c r="F926" s="1751"/>
      <c r="G926" s="1859"/>
      <c r="H926" s="1865"/>
      <c r="I926" s="1678"/>
      <c r="J926" s="1678"/>
      <c r="K926" s="1678"/>
      <c r="L926" s="1678"/>
      <c r="M926" s="1678"/>
      <c r="N926" s="1678"/>
      <c r="O926" s="1678"/>
      <c r="P926" s="1678"/>
      <c r="Q926" s="1774"/>
      <c r="R926" s="1747"/>
      <c r="S926" s="98"/>
      <c r="T926" s="98"/>
      <c r="U926" s="98"/>
      <c r="V926" s="98"/>
      <c r="W926" s="334" t="str">
        <f t="shared" si="27"/>
        <v/>
      </c>
      <c r="X926" s="98"/>
      <c r="Y926" s="98"/>
      <c r="Z926" s="98"/>
      <c r="AA926" s="334" t="str">
        <f t="shared" si="28"/>
        <v/>
      </c>
      <c r="AB926" s="1678"/>
      <c r="AC926" s="1333"/>
      <c r="AD926" s="160"/>
      <c r="AE926" s="98"/>
      <c r="AF926" s="1862"/>
      <c r="AG926" s="1748"/>
      <c r="AH926" s="1764"/>
      <c r="AI926" s="1749"/>
      <c r="AJ926" s="388"/>
      <c r="AK926" s="1750"/>
      <c r="AL926" s="1751"/>
      <c r="AM926" s="1752"/>
      <c r="AN926" s="1752"/>
      <c r="AO926" s="1752"/>
      <c r="AP926" s="1753"/>
      <c r="AQ926" s="1333"/>
      <c r="AR926" s="98"/>
      <c r="AS926" s="244"/>
    </row>
    <row r="927" spans="1:45" ht="15" customHeight="1" x14ac:dyDescent="0.25">
      <c r="A927" s="1489"/>
      <c r="B927" s="1709"/>
      <c r="C927" s="1716"/>
      <c r="D927" s="1856"/>
      <c r="E927" s="1716"/>
      <c r="F927" s="1751"/>
      <c r="G927" s="1859"/>
      <c r="H927" s="1865"/>
      <c r="I927" s="1678"/>
      <c r="J927" s="1678"/>
      <c r="K927" s="1678"/>
      <c r="L927" s="1678"/>
      <c r="M927" s="1678"/>
      <c r="N927" s="1678"/>
      <c r="O927" s="1678"/>
      <c r="P927" s="1678"/>
      <c r="Q927" s="1774"/>
      <c r="R927" s="1747"/>
      <c r="S927" s="98"/>
      <c r="T927" s="98"/>
      <c r="U927" s="98"/>
      <c r="V927" s="98"/>
      <c r="W927" s="334" t="str">
        <f t="shared" si="27"/>
        <v/>
      </c>
      <c r="X927" s="98"/>
      <c r="Y927" s="98"/>
      <c r="Z927" s="98"/>
      <c r="AA927" s="334" t="str">
        <f t="shared" si="28"/>
        <v/>
      </c>
      <c r="AB927" s="1678"/>
      <c r="AC927" s="1333"/>
      <c r="AD927" s="160"/>
      <c r="AE927" s="98"/>
      <c r="AF927" s="1862"/>
      <c r="AG927" s="1748"/>
      <c r="AH927" s="1764"/>
      <c r="AI927" s="1749"/>
      <c r="AJ927" s="388"/>
      <c r="AK927" s="1750"/>
      <c r="AL927" s="1751"/>
      <c r="AM927" s="1752"/>
      <c r="AN927" s="1752"/>
      <c r="AO927" s="1752"/>
      <c r="AP927" s="1753"/>
      <c r="AQ927" s="1333"/>
      <c r="AR927" s="98"/>
      <c r="AS927" s="244"/>
    </row>
    <row r="928" spans="1:45" ht="15" customHeight="1" x14ac:dyDescent="0.25">
      <c r="A928" s="1489"/>
      <c r="B928" s="1709"/>
      <c r="C928" s="1716"/>
      <c r="D928" s="1856"/>
      <c r="E928" s="1716"/>
      <c r="F928" s="1751"/>
      <c r="G928" s="1859"/>
      <c r="H928" s="1865"/>
      <c r="I928" s="1678"/>
      <c r="J928" s="1678"/>
      <c r="K928" s="1678"/>
      <c r="L928" s="1678"/>
      <c r="M928" s="1678"/>
      <c r="N928" s="1678"/>
      <c r="O928" s="1678"/>
      <c r="P928" s="1678"/>
      <c r="Q928" s="1774"/>
      <c r="R928" s="1747"/>
      <c r="S928" s="98"/>
      <c r="T928" s="98"/>
      <c r="U928" s="98"/>
      <c r="V928" s="98"/>
      <c r="W928" s="334" t="str">
        <f t="shared" si="27"/>
        <v/>
      </c>
      <c r="X928" s="98"/>
      <c r="Y928" s="98"/>
      <c r="Z928" s="98"/>
      <c r="AA928" s="334" t="str">
        <f t="shared" si="28"/>
        <v/>
      </c>
      <c r="AB928" s="1678"/>
      <c r="AC928" s="1333"/>
      <c r="AD928" s="160"/>
      <c r="AE928" s="98"/>
      <c r="AF928" s="1862"/>
      <c r="AG928" s="1748"/>
      <c r="AH928" s="1764"/>
      <c r="AI928" s="1749"/>
      <c r="AJ928" s="388"/>
      <c r="AK928" s="1750"/>
      <c r="AL928" s="1751"/>
      <c r="AM928" s="1752"/>
      <c r="AN928" s="1752"/>
      <c r="AO928" s="1752"/>
      <c r="AP928" s="1753"/>
      <c r="AQ928" s="1333"/>
      <c r="AR928" s="98"/>
      <c r="AS928" s="244"/>
    </row>
    <row r="929" spans="1:45" ht="15" customHeight="1" x14ac:dyDescent="0.25">
      <c r="A929" s="1489"/>
      <c r="B929" s="1709"/>
      <c r="C929" s="1716"/>
      <c r="D929" s="1856"/>
      <c r="E929" s="1716"/>
      <c r="F929" s="1751"/>
      <c r="G929" s="1859"/>
      <c r="H929" s="1865"/>
      <c r="I929" s="1678"/>
      <c r="J929" s="1678"/>
      <c r="K929" s="1678"/>
      <c r="L929" s="1678"/>
      <c r="M929" s="1678"/>
      <c r="N929" s="1678"/>
      <c r="O929" s="1678"/>
      <c r="P929" s="1678"/>
      <c r="Q929" s="1774"/>
      <c r="R929" s="1747"/>
      <c r="S929" s="98"/>
      <c r="T929" s="98"/>
      <c r="U929" s="98"/>
      <c r="V929" s="98"/>
      <c r="W929" s="334" t="str">
        <f t="shared" si="27"/>
        <v/>
      </c>
      <c r="X929" s="98"/>
      <c r="Y929" s="98"/>
      <c r="Z929" s="98"/>
      <c r="AA929" s="334" t="str">
        <f t="shared" si="28"/>
        <v/>
      </c>
      <c r="AB929" s="1678"/>
      <c r="AC929" s="1333"/>
      <c r="AD929" s="160"/>
      <c r="AE929" s="98"/>
      <c r="AF929" s="1862"/>
      <c r="AG929" s="1748"/>
      <c r="AH929" s="1764"/>
      <c r="AI929" s="1749"/>
      <c r="AJ929" s="388"/>
      <c r="AK929" s="1750"/>
      <c r="AL929" s="1751"/>
      <c r="AM929" s="1752"/>
      <c r="AN929" s="1752"/>
      <c r="AO929" s="1752"/>
      <c r="AP929" s="1753"/>
      <c r="AQ929" s="1333"/>
      <c r="AR929" s="98"/>
      <c r="AS929" s="244"/>
    </row>
    <row r="930" spans="1:45" ht="15" customHeight="1" x14ac:dyDescent="0.25">
      <c r="A930" s="1489"/>
      <c r="B930" s="1709"/>
      <c r="C930" s="1716"/>
      <c r="D930" s="1856"/>
      <c r="E930" s="1716"/>
      <c r="F930" s="1751"/>
      <c r="G930" s="1859"/>
      <c r="H930" s="1865"/>
      <c r="I930" s="1678"/>
      <c r="J930" s="1678"/>
      <c r="K930" s="1678"/>
      <c r="L930" s="1678"/>
      <c r="M930" s="1678"/>
      <c r="N930" s="1678"/>
      <c r="O930" s="1678"/>
      <c r="P930" s="1678"/>
      <c r="Q930" s="1774"/>
      <c r="R930" s="1747"/>
      <c r="S930" s="98"/>
      <c r="T930" s="98"/>
      <c r="U930" s="98"/>
      <c r="V930" s="98"/>
      <c r="W930" s="334" t="str">
        <f t="shared" si="27"/>
        <v/>
      </c>
      <c r="X930" s="98"/>
      <c r="Y930" s="98"/>
      <c r="Z930" s="98"/>
      <c r="AA930" s="334" t="str">
        <f t="shared" si="28"/>
        <v/>
      </c>
      <c r="AB930" s="1678"/>
      <c r="AC930" s="1333"/>
      <c r="AD930" s="160"/>
      <c r="AE930" s="98"/>
      <c r="AF930" s="1862"/>
      <c r="AG930" s="1748"/>
      <c r="AH930" s="1764"/>
      <c r="AI930" s="1749"/>
      <c r="AJ930" s="388"/>
      <c r="AK930" s="1750"/>
      <c r="AL930" s="1751"/>
      <c r="AM930" s="1752"/>
      <c r="AN930" s="1752"/>
      <c r="AO930" s="1752"/>
      <c r="AP930" s="1753"/>
      <c r="AQ930" s="1333"/>
      <c r="AR930" s="98"/>
      <c r="AS930" s="244"/>
    </row>
    <row r="931" spans="1:45" ht="15" customHeight="1" x14ac:dyDescent="0.25">
      <c r="A931" s="1489"/>
      <c r="B931" s="1709"/>
      <c r="C931" s="1716"/>
      <c r="D931" s="1856"/>
      <c r="E931" s="1716"/>
      <c r="F931" s="1751"/>
      <c r="G931" s="1859"/>
      <c r="H931" s="1865"/>
      <c r="I931" s="1678"/>
      <c r="J931" s="1678"/>
      <c r="K931" s="1678"/>
      <c r="L931" s="1678"/>
      <c r="M931" s="1678"/>
      <c r="N931" s="1678"/>
      <c r="O931" s="1678"/>
      <c r="P931" s="1678"/>
      <c r="Q931" s="1774"/>
      <c r="R931" s="1747"/>
      <c r="S931" s="98"/>
      <c r="T931" s="98"/>
      <c r="U931" s="98"/>
      <c r="V931" s="98"/>
      <c r="W931" s="334" t="str">
        <f t="shared" si="27"/>
        <v/>
      </c>
      <c r="X931" s="98"/>
      <c r="Y931" s="98"/>
      <c r="Z931" s="98"/>
      <c r="AA931" s="334" t="str">
        <f t="shared" si="28"/>
        <v/>
      </c>
      <c r="AB931" s="1678"/>
      <c r="AC931" s="1333"/>
      <c r="AD931" s="160"/>
      <c r="AE931" s="98"/>
      <c r="AF931" s="1862"/>
      <c r="AG931" s="1748"/>
      <c r="AH931" s="1764"/>
      <c r="AI931" s="1749"/>
      <c r="AJ931" s="388"/>
      <c r="AK931" s="1750"/>
      <c r="AL931" s="1751"/>
      <c r="AM931" s="1752"/>
      <c r="AN931" s="1752"/>
      <c r="AO931" s="1752"/>
      <c r="AP931" s="1753"/>
      <c r="AQ931" s="1333"/>
      <c r="AR931" s="98"/>
      <c r="AS931" s="244"/>
    </row>
    <row r="932" spans="1:45" ht="15" customHeight="1" x14ac:dyDescent="0.25">
      <c r="A932" s="1489"/>
      <c r="B932" s="1709"/>
      <c r="C932" s="1716"/>
      <c r="D932" s="1856"/>
      <c r="E932" s="1716"/>
      <c r="F932" s="1751"/>
      <c r="G932" s="1859"/>
      <c r="H932" s="1865"/>
      <c r="I932" s="1678"/>
      <c r="J932" s="1678"/>
      <c r="K932" s="1678"/>
      <c r="L932" s="1678"/>
      <c r="M932" s="1678"/>
      <c r="N932" s="1678"/>
      <c r="O932" s="1678"/>
      <c r="P932" s="1678"/>
      <c r="Q932" s="1774"/>
      <c r="R932" s="1747"/>
      <c r="S932" s="98"/>
      <c r="T932" s="98"/>
      <c r="U932" s="98"/>
      <c r="V932" s="98"/>
      <c r="W932" s="334" t="str">
        <f t="shared" si="27"/>
        <v/>
      </c>
      <c r="X932" s="98"/>
      <c r="Y932" s="98"/>
      <c r="Z932" s="98"/>
      <c r="AA932" s="334" t="str">
        <f t="shared" si="28"/>
        <v/>
      </c>
      <c r="AB932" s="1678"/>
      <c r="AC932" s="1333"/>
      <c r="AD932" s="160"/>
      <c r="AE932" s="98"/>
      <c r="AF932" s="1862"/>
      <c r="AG932" s="1748"/>
      <c r="AH932" s="1764"/>
      <c r="AI932" s="1749"/>
      <c r="AJ932" s="388"/>
      <c r="AK932" s="1750"/>
      <c r="AL932" s="1751"/>
      <c r="AM932" s="1752"/>
      <c r="AN932" s="1752"/>
      <c r="AO932" s="1752"/>
      <c r="AP932" s="1753"/>
      <c r="AQ932" s="1333"/>
      <c r="AR932" s="98"/>
      <c r="AS932" s="244"/>
    </row>
    <row r="933" spans="1:45" ht="15" customHeight="1" x14ac:dyDescent="0.25">
      <c r="A933" s="1489"/>
      <c r="B933" s="1709"/>
      <c r="C933" s="1716"/>
      <c r="D933" s="1856"/>
      <c r="E933" s="1716"/>
      <c r="F933" s="1751"/>
      <c r="G933" s="1859"/>
      <c r="H933" s="1865"/>
      <c r="I933" s="1678"/>
      <c r="J933" s="1678"/>
      <c r="K933" s="1678"/>
      <c r="L933" s="1678"/>
      <c r="M933" s="1678"/>
      <c r="N933" s="1678"/>
      <c r="O933" s="1678"/>
      <c r="P933" s="1678"/>
      <c r="Q933" s="1774"/>
      <c r="R933" s="1747"/>
      <c r="S933" s="98"/>
      <c r="T933" s="98"/>
      <c r="U933" s="98"/>
      <c r="V933" s="98"/>
      <c r="W933" s="334" t="str">
        <f t="shared" si="27"/>
        <v/>
      </c>
      <c r="X933" s="98"/>
      <c r="Y933" s="98"/>
      <c r="Z933" s="98"/>
      <c r="AA933" s="334" t="str">
        <f t="shared" si="28"/>
        <v/>
      </c>
      <c r="AB933" s="1678"/>
      <c r="AC933" s="1333"/>
      <c r="AD933" s="160"/>
      <c r="AE933" s="98"/>
      <c r="AF933" s="1862"/>
      <c r="AG933" s="1748"/>
      <c r="AH933" s="1764"/>
      <c r="AI933" s="1749"/>
      <c r="AJ933" s="388"/>
      <c r="AK933" s="1750"/>
      <c r="AL933" s="1751"/>
      <c r="AM933" s="1752"/>
      <c r="AN933" s="1752"/>
      <c r="AO933" s="1752"/>
      <c r="AP933" s="1753"/>
      <c r="AQ933" s="1333"/>
      <c r="AR933" s="98"/>
      <c r="AS933" s="244"/>
    </row>
    <row r="934" spans="1:45" ht="15" customHeight="1" x14ac:dyDescent="0.25">
      <c r="A934" s="1489"/>
      <c r="B934" s="1709"/>
      <c r="C934" s="1716"/>
      <c r="D934" s="1856"/>
      <c r="E934" s="1716"/>
      <c r="F934" s="1751"/>
      <c r="G934" s="1859"/>
      <c r="H934" s="1865"/>
      <c r="I934" s="1678"/>
      <c r="J934" s="1678"/>
      <c r="K934" s="1678"/>
      <c r="L934" s="1678"/>
      <c r="M934" s="1678"/>
      <c r="N934" s="1678"/>
      <c r="O934" s="1678"/>
      <c r="P934" s="1678"/>
      <c r="Q934" s="1774"/>
      <c r="R934" s="1747"/>
      <c r="S934" s="98"/>
      <c r="T934" s="98"/>
      <c r="U934" s="98"/>
      <c r="V934" s="98"/>
      <c r="W934" s="334" t="str">
        <f t="shared" si="27"/>
        <v/>
      </c>
      <c r="X934" s="98"/>
      <c r="Y934" s="98"/>
      <c r="Z934" s="98"/>
      <c r="AA934" s="334" t="str">
        <f t="shared" si="28"/>
        <v/>
      </c>
      <c r="AB934" s="1678"/>
      <c r="AC934" s="1333"/>
      <c r="AD934" s="160"/>
      <c r="AE934" s="98"/>
      <c r="AF934" s="1862"/>
      <c r="AG934" s="1748"/>
      <c r="AH934" s="1764"/>
      <c r="AI934" s="1749"/>
      <c r="AJ934" s="388"/>
      <c r="AK934" s="1750"/>
      <c r="AL934" s="1751"/>
      <c r="AM934" s="1752"/>
      <c r="AN934" s="1752"/>
      <c r="AO934" s="1752"/>
      <c r="AP934" s="1753"/>
      <c r="AQ934" s="1333"/>
      <c r="AR934" s="98"/>
      <c r="AS934" s="244"/>
    </row>
    <row r="935" spans="1:45" ht="15" customHeight="1" x14ac:dyDescent="0.25">
      <c r="A935" s="1489"/>
      <c r="B935" s="1709"/>
      <c r="C935" s="1716"/>
      <c r="D935" s="1856"/>
      <c r="E935" s="1716"/>
      <c r="F935" s="1751"/>
      <c r="G935" s="1859"/>
      <c r="H935" s="1865"/>
      <c r="I935" s="1678"/>
      <c r="J935" s="1678"/>
      <c r="K935" s="1678"/>
      <c r="L935" s="1678"/>
      <c r="M935" s="1678"/>
      <c r="N935" s="1678"/>
      <c r="O935" s="1678"/>
      <c r="P935" s="1678"/>
      <c r="Q935" s="1774"/>
      <c r="R935" s="1747"/>
      <c r="S935" s="98"/>
      <c r="T935" s="98"/>
      <c r="U935" s="98"/>
      <c r="V935" s="98"/>
      <c r="W935" s="334" t="str">
        <f t="shared" si="27"/>
        <v/>
      </c>
      <c r="X935" s="98"/>
      <c r="Y935" s="98"/>
      <c r="Z935" s="98"/>
      <c r="AA935" s="334" t="str">
        <f t="shared" si="28"/>
        <v/>
      </c>
      <c r="AB935" s="1678"/>
      <c r="AC935" s="1333"/>
      <c r="AD935" s="160"/>
      <c r="AE935" s="98"/>
      <c r="AF935" s="1862"/>
      <c r="AG935" s="1748"/>
      <c r="AH935" s="1764"/>
      <c r="AI935" s="1749"/>
      <c r="AJ935" s="388"/>
      <c r="AK935" s="1750"/>
      <c r="AL935" s="1751"/>
      <c r="AM935" s="1752"/>
      <c r="AN935" s="1752"/>
      <c r="AO935" s="1752"/>
      <c r="AP935" s="1753"/>
      <c r="AQ935" s="1333"/>
      <c r="AR935" s="98"/>
      <c r="AS935" s="244"/>
    </row>
    <row r="936" spans="1:45" ht="15" customHeight="1" x14ac:dyDescent="0.25">
      <c r="A936" s="1489"/>
      <c r="B936" s="1709"/>
      <c r="C936" s="1716"/>
      <c r="D936" s="1856"/>
      <c r="E936" s="1716"/>
      <c r="F936" s="1751"/>
      <c r="G936" s="1859"/>
      <c r="H936" s="1865"/>
      <c r="I936" s="1678"/>
      <c r="J936" s="1678"/>
      <c r="K936" s="1678"/>
      <c r="L936" s="1678"/>
      <c r="M936" s="1678"/>
      <c r="N936" s="1678"/>
      <c r="O936" s="1678"/>
      <c r="P936" s="1678"/>
      <c r="Q936" s="1774"/>
      <c r="R936" s="1747"/>
      <c r="S936" s="98"/>
      <c r="T936" s="98"/>
      <c r="U936" s="98"/>
      <c r="V936" s="98"/>
      <c r="W936" s="334" t="str">
        <f t="shared" si="27"/>
        <v/>
      </c>
      <c r="X936" s="98"/>
      <c r="Y936" s="98"/>
      <c r="Z936" s="98"/>
      <c r="AA936" s="334" t="str">
        <f t="shared" si="28"/>
        <v/>
      </c>
      <c r="AB936" s="1678"/>
      <c r="AC936" s="1333"/>
      <c r="AD936" s="160"/>
      <c r="AE936" s="98"/>
      <c r="AF936" s="1862"/>
      <c r="AG936" s="1748"/>
      <c r="AH936" s="1764"/>
      <c r="AI936" s="1749"/>
      <c r="AJ936" s="388"/>
      <c r="AK936" s="1750"/>
      <c r="AL936" s="1751"/>
      <c r="AM936" s="1752"/>
      <c r="AN936" s="1752"/>
      <c r="AO936" s="1752"/>
      <c r="AP936" s="1753"/>
      <c r="AQ936" s="1333"/>
      <c r="AR936" s="98"/>
      <c r="AS936" s="244"/>
    </row>
    <row r="937" spans="1:45" ht="15" customHeight="1" x14ac:dyDescent="0.25">
      <c r="A937" s="1489"/>
      <c r="B937" s="1709"/>
      <c r="C937" s="1716"/>
      <c r="D937" s="1856"/>
      <c r="E937" s="1716"/>
      <c r="F937" s="1751"/>
      <c r="G937" s="1859"/>
      <c r="H937" s="1865"/>
      <c r="I937" s="1678"/>
      <c r="J937" s="1678"/>
      <c r="K937" s="1678"/>
      <c r="L937" s="1678"/>
      <c r="M937" s="1678"/>
      <c r="N937" s="1678"/>
      <c r="O937" s="1678"/>
      <c r="P937" s="1678"/>
      <c r="Q937" s="1774"/>
      <c r="R937" s="1747"/>
      <c r="S937" s="98"/>
      <c r="T937" s="98"/>
      <c r="U937" s="98"/>
      <c r="V937" s="98"/>
      <c r="W937" s="334" t="str">
        <f t="shared" si="27"/>
        <v/>
      </c>
      <c r="X937" s="98"/>
      <c r="Y937" s="98"/>
      <c r="Z937" s="98"/>
      <c r="AA937" s="334" t="str">
        <f t="shared" si="28"/>
        <v/>
      </c>
      <c r="AB937" s="1678"/>
      <c r="AC937" s="1333"/>
      <c r="AD937" s="160"/>
      <c r="AE937" s="98"/>
      <c r="AF937" s="1862"/>
      <c r="AG937" s="1748"/>
      <c r="AH937" s="1764"/>
      <c r="AI937" s="1749"/>
      <c r="AJ937" s="388"/>
      <c r="AK937" s="1750"/>
      <c r="AL937" s="1751"/>
      <c r="AM937" s="1752"/>
      <c r="AN937" s="1752"/>
      <c r="AO937" s="1752"/>
      <c r="AP937" s="1753"/>
      <c r="AQ937" s="1333"/>
      <c r="AR937" s="98"/>
      <c r="AS937" s="244"/>
    </row>
    <row r="938" spans="1:45" ht="15" customHeight="1" x14ac:dyDescent="0.25">
      <c r="A938" s="1489"/>
      <c r="B938" s="1709"/>
      <c r="C938" s="1716"/>
      <c r="D938" s="1856"/>
      <c r="E938" s="1716"/>
      <c r="F938" s="1751"/>
      <c r="G938" s="1859"/>
      <c r="H938" s="1865"/>
      <c r="I938" s="1678"/>
      <c r="J938" s="1678"/>
      <c r="K938" s="1678"/>
      <c r="L938" s="1678"/>
      <c r="M938" s="1678"/>
      <c r="N938" s="1678"/>
      <c r="O938" s="1678"/>
      <c r="P938" s="1678"/>
      <c r="Q938" s="1774"/>
      <c r="R938" s="1747"/>
      <c r="S938" s="98"/>
      <c r="T938" s="98"/>
      <c r="U938" s="98"/>
      <c r="V938" s="98"/>
      <c r="W938" s="334" t="str">
        <f t="shared" si="27"/>
        <v/>
      </c>
      <c r="X938" s="98"/>
      <c r="Y938" s="98"/>
      <c r="Z938" s="98"/>
      <c r="AA938" s="334" t="str">
        <f t="shared" si="28"/>
        <v/>
      </c>
      <c r="AB938" s="1678"/>
      <c r="AC938" s="1333"/>
      <c r="AD938" s="160"/>
      <c r="AE938" s="98"/>
      <c r="AF938" s="1862"/>
      <c r="AG938" s="1748"/>
      <c r="AH938" s="1764"/>
      <c r="AI938" s="1749"/>
      <c r="AJ938" s="388"/>
      <c r="AK938" s="1750"/>
      <c r="AL938" s="1751"/>
      <c r="AM938" s="1752"/>
      <c r="AN938" s="1752"/>
      <c r="AO938" s="1752"/>
      <c r="AP938" s="1753"/>
      <c r="AQ938" s="1333"/>
      <c r="AR938" s="98"/>
      <c r="AS938" s="244"/>
    </row>
    <row r="939" spans="1:45" ht="15" customHeight="1" x14ac:dyDescent="0.25">
      <c r="A939" s="1489"/>
      <c r="B939" s="1709"/>
      <c r="C939" s="1716"/>
      <c r="D939" s="1856"/>
      <c r="E939" s="1716"/>
      <c r="F939" s="1751"/>
      <c r="G939" s="1859"/>
      <c r="H939" s="1865"/>
      <c r="I939" s="1678"/>
      <c r="J939" s="1678"/>
      <c r="K939" s="1678"/>
      <c r="L939" s="1678"/>
      <c r="M939" s="1678"/>
      <c r="N939" s="1678"/>
      <c r="O939" s="1678"/>
      <c r="P939" s="1678"/>
      <c r="Q939" s="1774"/>
      <c r="R939" s="1747"/>
      <c r="S939" s="98"/>
      <c r="T939" s="98"/>
      <c r="U939" s="98"/>
      <c r="V939" s="98"/>
      <c r="W939" s="334" t="str">
        <f t="shared" si="27"/>
        <v/>
      </c>
      <c r="X939" s="98"/>
      <c r="Y939" s="98"/>
      <c r="Z939" s="98"/>
      <c r="AA939" s="334" t="str">
        <f t="shared" si="28"/>
        <v/>
      </c>
      <c r="AB939" s="1678"/>
      <c r="AC939" s="1333"/>
      <c r="AD939" s="160"/>
      <c r="AE939" s="98"/>
      <c r="AF939" s="1862"/>
      <c r="AG939" s="1748"/>
      <c r="AH939" s="1764"/>
      <c r="AI939" s="1749"/>
      <c r="AJ939" s="388"/>
      <c r="AK939" s="1750"/>
      <c r="AL939" s="1751"/>
      <c r="AM939" s="1752"/>
      <c r="AN939" s="1752"/>
      <c r="AO939" s="1752"/>
      <c r="AP939" s="1753"/>
      <c r="AQ939" s="1333"/>
      <c r="AR939" s="98"/>
      <c r="AS939" s="244"/>
    </row>
    <row r="940" spans="1:45" ht="15" customHeight="1" x14ac:dyDescent="0.25">
      <c r="A940" s="1489"/>
      <c r="B940" s="1709"/>
      <c r="C940" s="1716"/>
      <c r="D940" s="1856"/>
      <c r="E940" s="1716"/>
      <c r="F940" s="1751"/>
      <c r="G940" s="1859"/>
      <c r="H940" s="1865"/>
      <c r="I940" s="1678"/>
      <c r="J940" s="1678"/>
      <c r="K940" s="1678"/>
      <c r="L940" s="1678"/>
      <c r="M940" s="1678"/>
      <c r="N940" s="1678"/>
      <c r="O940" s="1678"/>
      <c r="P940" s="1678"/>
      <c r="Q940" s="1774"/>
      <c r="R940" s="1747"/>
      <c r="S940" s="98"/>
      <c r="T940" s="98"/>
      <c r="U940" s="98"/>
      <c r="V940" s="98"/>
      <c r="W940" s="334" t="str">
        <f t="shared" si="27"/>
        <v/>
      </c>
      <c r="X940" s="98"/>
      <c r="Y940" s="98"/>
      <c r="Z940" s="98"/>
      <c r="AA940" s="334" t="str">
        <f t="shared" si="28"/>
        <v/>
      </c>
      <c r="AB940" s="1678"/>
      <c r="AC940" s="1333"/>
      <c r="AD940" s="160"/>
      <c r="AE940" s="98"/>
      <c r="AF940" s="1862"/>
      <c r="AG940" s="1748"/>
      <c r="AH940" s="1764"/>
      <c r="AI940" s="1749"/>
      <c r="AJ940" s="388"/>
      <c r="AK940" s="1750"/>
      <c r="AL940" s="1751"/>
      <c r="AM940" s="1752"/>
      <c r="AN940" s="1752"/>
      <c r="AO940" s="1752"/>
      <c r="AP940" s="1753"/>
      <c r="AQ940" s="1333"/>
      <c r="AR940" s="98"/>
      <c r="AS940" s="244"/>
    </row>
    <row r="941" spans="1:45" ht="15" customHeight="1" x14ac:dyDescent="0.25">
      <c r="A941" s="1489"/>
      <c r="B941" s="1709"/>
      <c r="C941" s="1716"/>
      <c r="D941" s="1856"/>
      <c r="E941" s="1716"/>
      <c r="F941" s="1751"/>
      <c r="G941" s="1859"/>
      <c r="H941" s="1865"/>
      <c r="I941" s="1678"/>
      <c r="J941" s="1678"/>
      <c r="K941" s="1678"/>
      <c r="L941" s="1678"/>
      <c r="M941" s="1678"/>
      <c r="N941" s="1678"/>
      <c r="O941" s="1678"/>
      <c r="P941" s="1678"/>
      <c r="Q941" s="1774"/>
      <c r="R941" s="1747"/>
      <c r="S941" s="98"/>
      <c r="T941" s="98"/>
      <c r="U941" s="98"/>
      <c r="V941" s="98"/>
      <c r="W941" s="334" t="str">
        <f t="shared" si="27"/>
        <v/>
      </c>
      <c r="X941" s="98"/>
      <c r="Y941" s="98"/>
      <c r="Z941" s="98"/>
      <c r="AA941" s="334" t="str">
        <f t="shared" si="28"/>
        <v/>
      </c>
      <c r="AB941" s="1678"/>
      <c r="AC941" s="1333"/>
      <c r="AD941" s="160"/>
      <c r="AE941" s="98"/>
      <c r="AF941" s="1862"/>
      <c r="AG941" s="1748"/>
      <c r="AH941" s="1764"/>
      <c r="AI941" s="1749"/>
      <c r="AJ941" s="388"/>
      <c r="AK941" s="1750"/>
      <c r="AL941" s="1751"/>
      <c r="AM941" s="1752"/>
      <c r="AN941" s="1752"/>
      <c r="AO941" s="1752"/>
      <c r="AP941" s="1753"/>
      <c r="AQ941" s="1333"/>
      <c r="AR941" s="98"/>
      <c r="AS941" s="244"/>
    </row>
    <row r="942" spans="1:45" ht="15" customHeight="1" x14ac:dyDescent="0.25">
      <c r="A942" s="1489"/>
      <c r="B942" s="1709"/>
      <c r="C942" s="1716"/>
      <c r="D942" s="1856"/>
      <c r="E942" s="1716"/>
      <c r="F942" s="1751"/>
      <c r="G942" s="1859"/>
      <c r="H942" s="1865"/>
      <c r="I942" s="1678"/>
      <c r="J942" s="1678"/>
      <c r="K942" s="1678"/>
      <c r="L942" s="1678"/>
      <c r="M942" s="1678"/>
      <c r="N942" s="1678"/>
      <c r="O942" s="1678"/>
      <c r="P942" s="1678"/>
      <c r="Q942" s="1774"/>
      <c r="R942" s="1747"/>
      <c r="S942" s="98"/>
      <c r="T942" s="98"/>
      <c r="U942" s="98"/>
      <c r="V942" s="98"/>
      <c r="W942" s="334" t="str">
        <f t="shared" si="27"/>
        <v/>
      </c>
      <c r="X942" s="98"/>
      <c r="Y942" s="98"/>
      <c r="Z942" s="98"/>
      <c r="AA942" s="334" t="str">
        <f t="shared" si="28"/>
        <v/>
      </c>
      <c r="AB942" s="1678"/>
      <c r="AC942" s="1333"/>
      <c r="AD942" s="160"/>
      <c r="AE942" s="98"/>
      <c r="AF942" s="1862"/>
      <c r="AG942" s="1748"/>
      <c r="AH942" s="1764"/>
      <c r="AI942" s="1749"/>
      <c r="AJ942" s="388"/>
      <c r="AK942" s="1750"/>
      <c r="AL942" s="1751"/>
      <c r="AM942" s="1752"/>
      <c r="AN942" s="1752"/>
      <c r="AO942" s="1752"/>
      <c r="AP942" s="1753"/>
      <c r="AQ942" s="1333"/>
      <c r="AR942" s="98"/>
      <c r="AS942" s="244"/>
    </row>
    <row r="943" spans="1:45" ht="15" customHeight="1" x14ac:dyDescent="0.25">
      <c r="A943" s="1489"/>
      <c r="B943" s="1709"/>
      <c r="C943" s="1716"/>
      <c r="D943" s="1856"/>
      <c r="E943" s="1716"/>
      <c r="F943" s="1751"/>
      <c r="G943" s="1859"/>
      <c r="H943" s="1865"/>
      <c r="I943" s="1678"/>
      <c r="J943" s="1678"/>
      <c r="K943" s="1678"/>
      <c r="L943" s="1678"/>
      <c r="M943" s="1678"/>
      <c r="N943" s="1678"/>
      <c r="O943" s="1678"/>
      <c r="P943" s="1678"/>
      <c r="Q943" s="1774"/>
      <c r="R943" s="1747"/>
      <c r="S943" s="98"/>
      <c r="T943" s="98"/>
      <c r="U943" s="98"/>
      <c r="V943" s="98"/>
      <c r="W943" s="334" t="str">
        <f t="shared" si="27"/>
        <v/>
      </c>
      <c r="X943" s="98"/>
      <c r="Y943" s="98"/>
      <c r="Z943" s="98"/>
      <c r="AA943" s="334" t="str">
        <f t="shared" si="28"/>
        <v/>
      </c>
      <c r="AB943" s="1678"/>
      <c r="AC943" s="1333"/>
      <c r="AD943" s="160"/>
      <c r="AE943" s="98"/>
      <c r="AF943" s="1862"/>
      <c r="AG943" s="1748"/>
      <c r="AH943" s="1764"/>
      <c r="AI943" s="1749"/>
      <c r="AJ943" s="388"/>
      <c r="AK943" s="1750"/>
      <c r="AL943" s="1751"/>
      <c r="AM943" s="1752"/>
      <c r="AN943" s="1752"/>
      <c r="AO943" s="1752"/>
      <c r="AP943" s="1753"/>
      <c r="AQ943" s="1333"/>
      <c r="AR943" s="98"/>
      <c r="AS943" s="244"/>
    </row>
    <row r="944" spans="1:45" ht="15" customHeight="1" x14ac:dyDescent="0.25">
      <c r="A944" s="1489"/>
      <c r="B944" s="1709"/>
      <c r="C944" s="1716"/>
      <c r="D944" s="1856"/>
      <c r="E944" s="1716"/>
      <c r="F944" s="1751"/>
      <c r="G944" s="1859"/>
      <c r="H944" s="1865"/>
      <c r="I944" s="1678"/>
      <c r="J944" s="1678"/>
      <c r="K944" s="1678"/>
      <c r="L944" s="1678"/>
      <c r="M944" s="1678"/>
      <c r="N944" s="1678"/>
      <c r="O944" s="1678"/>
      <c r="P944" s="1678"/>
      <c r="Q944" s="1774"/>
      <c r="R944" s="1747"/>
      <c r="S944" s="98"/>
      <c r="T944" s="98"/>
      <c r="U944" s="98"/>
      <c r="V944" s="98"/>
      <c r="W944" s="334" t="str">
        <f t="shared" si="27"/>
        <v/>
      </c>
      <c r="X944" s="98"/>
      <c r="Y944" s="98"/>
      <c r="Z944" s="98"/>
      <c r="AA944" s="334" t="str">
        <f t="shared" si="28"/>
        <v/>
      </c>
      <c r="AB944" s="1678"/>
      <c r="AC944" s="1333"/>
      <c r="AD944" s="160"/>
      <c r="AE944" s="98"/>
      <c r="AF944" s="1862"/>
      <c r="AG944" s="1748"/>
      <c r="AH944" s="1764"/>
      <c r="AI944" s="1749"/>
      <c r="AJ944" s="388"/>
      <c r="AK944" s="1750"/>
      <c r="AL944" s="1751"/>
      <c r="AM944" s="1752"/>
      <c r="AN944" s="1752"/>
      <c r="AO944" s="1752"/>
      <c r="AP944" s="1753"/>
      <c r="AQ944" s="1333"/>
      <c r="AR944" s="98"/>
      <c r="AS944" s="244"/>
    </row>
    <row r="945" spans="1:45" ht="15" customHeight="1" x14ac:dyDescent="0.25">
      <c r="A945" s="1489"/>
      <c r="B945" s="1709"/>
      <c r="C945" s="1716"/>
      <c r="D945" s="1856"/>
      <c r="E945" s="1716"/>
      <c r="F945" s="1751"/>
      <c r="G945" s="1859"/>
      <c r="H945" s="1865"/>
      <c r="I945" s="1678"/>
      <c r="J945" s="1678"/>
      <c r="K945" s="1678"/>
      <c r="L945" s="1678"/>
      <c r="M945" s="1678"/>
      <c r="N945" s="1678"/>
      <c r="O945" s="1678"/>
      <c r="P945" s="1678"/>
      <c r="Q945" s="1774"/>
      <c r="R945" s="1747"/>
      <c r="S945" s="98"/>
      <c r="T945" s="98"/>
      <c r="U945" s="98"/>
      <c r="V945" s="98"/>
      <c r="W945" s="334" t="str">
        <f t="shared" si="27"/>
        <v/>
      </c>
      <c r="X945" s="98"/>
      <c r="Y945" s="98"/>
      <c r="Z945" s="98"/>
      <c r="AA945" s="334" t="str">
        <f t="shared" si="28"/>
        <v/>
      </c>
      <c r="AB945" s="1678"/>
      <c r="AC945" s="1333"/>
      <c r="AD945" s="160"/>
      <c r="AE945" s="98"/>
      <c r="AF945" s="1862"/>
      <c r="AG945" s="1748"/>
      <c r="AH945" s="1764"/>
      <c r="AI945" s="1749"/>
      <c r="AJ945" s="388"/>
      <c r="AK945" s="1750"/>
      <c r="AL945" s="1751"/>
      <c r="AM945" s="1752"/>
      <c r="AN945" s="1752"/>
      <c r="AO945" s="1752"/>
      <c r="AP945" s="1753"/>
      <c r="AQ945" s="1333"/>
      <c r="AR945" s="98"/>
      <c r="AS945" s="244"/>
    </row>
    <row r="946" spans="1:45" ht="15" customHeight="1" x14ac:dyDescent="0.25">
      <c r="A946" s="1489"/>
      <c r="B946" s="1709"/>
      <c r="C946" s="1716"/>
      <c r="D946" s="1856"/>
      <c r="E946" s="1716"/>
      <c r="F946" s="1751"/>
      <c r="G946" s="1859"/>
      <c r="H946" s="1865"/>
      <c r="I946" s="1678"/>
      <c r="J946" s="1678"/>
      <c r="K946" s="1678"/>
      <c r="L946" s="1678"/>
      <c r="M946" s="1678"/>
      <c r="N946" s="1678"/>
      <c r="O946" s="1678"/>
      <c r="P946" s="1678"/>
      <c r="Q946" s="1774"/>
      <c r="R946" s="1747"/>
      <c r="S946" s="98"/>
      <c r="T946" s="98"/>
      <c r="U946" s="98"/>
      <c r="V946" s="98"/>
      <c r="W946" s="334" t="str">
        <f t="shared" si="27"/>
        <v/>
      </c>
      <c r="X946" s="98"/>
      <c r="Y946" s="98"/>
      <c r="Z946" s="98"/>
      <c r="AA946" s="334" t="str">
        <f t="shared" si="28"/>
        <v/>
      </c>
      <c r="AB946" s="1678"/>
      <c r="AC946" s="1333"/>
      <c r="AD946" s="160"/>
      <c r="AE946" s="98"/>
      <c r="AF946" s="1862"/>
      <c r="AG946" s="1748"/>
      <c r="AH946" s="1764"/>
      <c r="AI946" s="1749"/>
      <c r="AJ946" s="388"/>
      <c r="AK946" s="1750"/>
      <c r="AL946" s="1751"/>
      <c r="AM946" s="1752"/>
      <c r="AN946" s="1752"/>
      <c r="AO946" s="1752"/>
      <c r="AP946" s="1753"/>
      <c r="AQ946" s="1333"/>
      <c r="AR946" s="98"/>
      <c r="AS946" s="244"/>
    </row>
    <row r="947" spans="1:45" ht="15" customHeight="1" x14ac:dyDescent="0.25">
      <c r="A947" s="1489"/>
      <c r="B947" s="1709"/>
      <c r="C947" s="1716"/>
      <c r="D947" s="1856"/>
      <c r="E947" s="1716"/>
      <c r="F947" s="1751"/>
      <c r="G947" s="1859"/>
      <c r="H947" s="1865"/>
      <c r="I947" s="1678"/>
      <c r="J947" s="1678"/>
      <c r="K947" s="1678"/>
      <c r="L947" s="1678"/>
      <c r="M947" s="1678"/>
      <c r="N947" s="1678"/>
      <c r="O947" s="1678"/>
      <c r="P947" s="1678"/>
      <c r="Q947" s="1774"/>
      <c r="R947" s="1747"/>
      <c r="S947" s="98"/>
      <c r="T947" s="98"/>
      <c r="U947" s="98"/>
      <c r="V947" s="98"/>
      <c r="W947" s="334" t="str">
        <f t="shared" si="27"/>
        <v/>
      </c>
      <c r="X947" s="98"/>
      <c r="Y947" s="98"/>
      <c r="Z947" s="98"/>
      <c r="AA947" s="334" t="str">
        <f t="shared" si="28"/>
        <v/>
      </c>
      <c r="AB947" s="1678"/>
      <c r="AC947" s="1333"/>
      <c r="AD947" s="160"/>
      <c r="AE947" s="98"/>
      <c r="AF947" s="1862"/>
      <c r="AG947" s="1748"/>
      <c r="AH947" s="1764"/>
      <c r="AI947" s="1749"/>
      <c r="AJ947" s="388"/>
      <c r="AK947" s="1750"/>
      <c r="AL947" s="1751"/>
      <c r="AM947" s="1752"/>
      <c r="AN947" s="1752"/>
      <c r="AO947" s="1752"/>
      <c r="AP947" s="1753"/>
      <c r="AQ947" s="1333"/>
      <c r="AR947" s="98"/>
      <c r="AS947" s="244"/>
    </row>
    <row r="948" spans="1:45" ht="15" customHeight="1" x14ac:dyDescent="0.25">
      <c r="A948" s="1489"/>
      <c r="B948" s="1709"/>
      <c r="C948" s="1716"/>
      <c r="D948" s="1856"/>
      <c r="E948" s="1716"/>
      <c r="F948" s="1751"/>
      <c r="G948" s="1859"/>
      <c r="H948" s="1865"/>
      <c r="I948" s="1678"/>
      <c r="J948" s="1678"/>
      <c r="K948" s="1678"/>
      <c r="L948" s="1678"/>
      <c r="M948" s="1678"/>
      <c r="N948" s="1678"/>
      <c r="O948" s="1678"/>
      <c r="P948" s="1678"/>
      <c r="Q948" s="1774"/>
      <c r="R948" s="1747"/>
      <c r="S948" s="98"/>
      <c r="T948" s="98"/>
      <c r="U948" s="98"/>
      <c r="V948" s="98"/>
      <c r="W948" s="334" t="str">
        <f t="shared" si="27"/>
        <v/>
      </c>
      <c r="X948" s="98"/>
      <c r="Y948" s="98"/>
      <c r="Z948" s="98"/>
      <c r="AA948" s="334" t="str">
        <f t="shared" si="28"/>
        <v/>
      </c>
      <c r="AB948" s="1678"/>
      <c r="AC948" s="1333"/>
      <c r="AD948" s="160"/>
      <c r="AE948" s="98"/>
      <c r="AF948" s="1862"/>
      <c r="AG948" s="1748"/>
      <c r="AH948" s="1764"/>
      <c r="AI948" s="1749"/>
      <c r="AJ948" s="388"/>
      <c r="AK948" s="1750"/>
      <c r="AL948" s="1751"/>
      <c r="AM948" s="1752"/>
      <c r="AN948" s="1752"/>
      <c r="AO948" s="1752"/>
      <c r="AP948" s="1753"/>
      <c r="AQ948" s="1333"/>
      <c r="AR948" s="98"/>
      <c r="AS948" s="244"/>
    </row>
    <row r="949" spans="1:45" ht="15" customHeight="1" x14ac:dyDescent="0.25">
      <c r="A949" s="1489"/>
      <c r="B949" s="1709"/>
      <c r="C949" s="1716"/>
      <c r="D949" s="1856"/>
      <c r="E949" s="1716"/>
      <c r="F949" s="1751"/>
      <c r="G949" s="1859"/>
      <c r="H949" s="1865"/>
      <c r="I949" s="1678"/>
      <c r="J949" s="1678"/>
      <c r="K949" s="1678"/>
      <c r="L949" s="1678"/>
      <c r="M949" s="1678"/>
      <c r="N949" s="1678"/>
      <c r="O949" s="1678"/>
      <c r="P949" s="1678"/>
      <c r="Q949" s="1774"/>
      <c r="R949" s="1747"/>
      <c r="S949" s="98"/>
      <c r="T949" s="98"/>
      <c r="U949" s="98"/>
      <c r="V949" s="98"/>
      <c r="W949" s="334" t="str">
        <f t="shared" si="27"/>
        <v/>
      </c>
      <c r="X949" s="98"/>
      <c r="Y949" s="98"/>
      <c r="Z949" s="98"/>
      <c r="AA949" s="334" t="str">
        <f t="shared" si="28"/>
        <v/>
      </c>
      <c r="AB949" s="1678"/>
      <c r="AC949" s="1333"/>
      <c r="AD949" s="160"/>
      <c r="AE949" s="98"/>
      <c r="AF949" s="1862"/>
      <c r="AG949" s="1748"/>
      <c r="AH949" s="1764"/>
      <c r="AI949" s="1749"/>
      <c r="AJ949" s="388"/>
      <c r="AK949" s="1750"/>
      <c r="AL949" s="1751"/>
      <c r="AM949" s="1752"/>
      <c r="AN949" s="1752"/>
      <c r="AO949" s="1752"/>
      <c r="AP949" s="1753"/>
      <c r="AQ949" s="1333"/>
      <c r="AR949" s="98"/>
      <c r="AS949" s="244"/>
    </row>
    <row r="950" spans="1:45" ht="15" customHeight="1" x14ac:dyDescent="0.25">
      <c r="A950" s="1489"/>
      <c r="B950" s="1709"/>
      <c r="C950" s="1716"/>
      <c r="D950" s="1856"/>
      <c r="E950" s="1716"/>
      <c r="F950" s="1751"/>
      <c r="G950" s="1859"/>
      <c r="H950" s="1865"/>
      <c r="I950" s="1678"/>
      <c r="J950" s="1678"/>
      <c r="K950" s="1678"/>
      <c r="L950" s="1678"/>
      <c r="M950" s="1678"/>
      <c r="N950" s="1678"/>
      <c r="O950" s="1678"/>
      <c r="P950" s="1678"/>
      <c r="Q950" s="1774"/>
      <c r="R950" s="1747"/>
      <c r="S950" s="98"/>
      <c r="T950" s="98"/>
      <c r="U950" s="98"/>
      <c r="V950" s="98"/>
      <c r="W950" s="334" t="str">
        <f t="shared" si="27"/>
        <v/>
      </c>
      <c r="X950" s="98"/>
      <c r="Y950" s="98"/>
      <c r="Z950" s="98"/>
      <c r="AA950" s="334" t="str">
        <f t="shared" si="28"/>
        <v/>
      </c>
      <c r="AB950" s="1678"/>
      <c r="AC950" s="1333"/>
      <c r="AD950" s="160"/>
      <c r="AE950" s="98"/>
      <c r="AF950" s="1862"/>
      <c r="AG950" s="1748"/>
      <c r="AH950" s="1764"/>
      <c r="AI950" s="1749"/>
      <c r="AJ950" s="388"/>
      <c r="AK950" s="1750"/>
      <c r="AL950" s="1751"/>
      <c r="AM950" s="1752"/>
      <c r="AN950" s="1752"/>
      <c r="AO950" s="1752"/>
      <c r="AP950" s="1753"/>
      <c r="AQ950" s="1333"/>
      <c r="AR950" s="98"/>
      <c r="AS950" s="244"/>
    </row>
    <row r="951" spans="1:45" ht="15" customHeight="1" x14ac:dyDescent="0.25">
      <c r="A951" s="1489"/>
      <c r="B951" s="1709"/>
      <c r="C951" s="1716"/>
      <c r="D951" s="1856"/>
      <c r="E951" s="1716"/>
      <c r="F951" s="1751"/>
      <c r="G951" s="1859"/>
      <c r="H951" s="1865"/>
      <c r="I951" s="1678"/>
      <c r="J951" s="1678"/>
      <c r="K951" s="1678"/>
      <c r="L951" s="1678"/>
      <c r="M951" s="1678"/>
      <c r="N951" s="1678"/>
      <c r="O951" s="1678"/>
      <c r="P951" s="1678"/>
      <c r="Q951" s="1774"/>
      <c r="R951" s="1747"/>
      <c r="S951" s="98"/>
      <c r="T951" s="98"/>
      <c r="U951" s="98"/>
      <c r="V951" s="98"/>
      <c r="W951" s="334" t="str">
        <f t="shared" si="27"/>
        <v/>
      </c>
      <c r="X951" s="98"/>
      <c r="Y951" s="98"/>
      <c r="Z951" s="98"/>
      <c r="AA951" s="334" t="str">
        <f t="shared" si="28"/>
        <v/>
      </c>
      <c r="AB951" s="1678"/>
      <c r="AC951" s="1333"/>
      <c r="AD951" s="160"/>
      <c r="AE951" s="98"/>
      <c r="AF951" s="1862"/>
      <c r="AG951" s="1748"/>
      <c r="AH951" s="1764"/>
      <c r="AI951" s="1749"/>
      <c r="AJ951" s="388"/>
      <c r="AK951" s="1750"/>
      <c r="AL951" s="1751"/>
      <c r="AM951" s="1752"/>
      <c r="AN951" s="1752"/>
      <c r="AO951" s="1752"/>
      <c r="AP951" s="1753"/>
      <c r="AQ951" s="1333"/>
      <c r="AR951" s="98"/>
      <c r="AS951" s="244"/>
    </row>
    <row r="952" spans="1:45" ht="15" customHeight="1" x14ac:dyDescent="0.25">
      <c r="A952" s="1489"/>
      <c r="B952" s="1709"/>
      <c r="C952" s="1716"/>
      <c r="D952" s="1856"/>
      <c r="E952" s="1716"/>
      <c r="F952" s="1751"/>
      <c r="G952" s="1859"/>
      <c r="H952" s="1865"/>
      <c r="I952" s="1678"/>
      <c r="J952" s="1678"/>
      <c r="K952" s="1678"/>
      <c r="L952" s="1678"/>
      <c r="M952" s="1678"/>
      <c r="N952" s="1678"/>
      <c r="O952" s="1678"/>
      <c r="P952" s="1678"/>
      <c r="Q952" s="1774"/>
      <c r="R952" s="1747"/>
      <c r="S952" s="98"/>
      <c r="T952" s="98"/>
      <c r="U952" s="98"/>
      <c r="V952" s="98"/>
      <c r="W952" s="334" t="str">
        <f t="shared" si="27"/>
        <v/>
      </c>
      <c r="X952" s="98"/>
      <c r="Y952" s="98"/>
      <c r="Z952" s="98"/>
      <c r="AA952" s="334" t="str">
        <f t="shared" si="28"/>
        <v/>
      </c>
      <c r="AB952" s="1678"/>
      <c r="AC952" s="1333"/>
      <c r="AD952" s="160"/>
      <c r="AE952" s="98"/>
      <c r="AF952" s="1862"/>
      <c r="AG952" s="1748"/>
      <c r="AH952" s="1764"/>
      <c r="AI952" s="1749"/>
      <c r="AJ952" s="388"/>
      <c r="AK952" s="1750"/>
      <c r="AL952" s="1751"/>
      <c r="AM952" s="1752"/>
      <c r="AN952" s="1752"/>
      <c r="AO952" s="1752"/>
      <c r="AP952" s="1753"/>
      <c r="AQ952" s="1333"/>
      <c r="AR952" s="98"/>
      <c r="AS952" s="244"/>
    </row>
    <row r="953" spans="1:45" ht="15" customHeight="1" x14ac:dyDescent="0.25">
      <c r="A953" s="1489"/>
      <c r="B953" s="1709"/>
      <c r="C953" s="1716"/>
      <c r="D953" s="1856"/>
      <c r="E953" s="1716"/>
      <c r="F953" s="1751"/>
      <c r="G953" s="1859"/>
      <c r="H953" s="1865"/>
      <c r="I953" s="1678"/>
      <c r="J953" s="1678"/>
      <c r="K953" s="1678"/>
      <c r="L953" s="1678"/>
      <c r="M953" s="1678"/>
      <c r="N953" s="1678"/>
      <c r="O953" s="1678"/>
      <c r="P953" s="1678"/>
      <c r="Q953" s="1774"/>
      <c r="R953" s="1747"/>
      <c r="S953" s="98"/>
      <c r="T953" s="98"/>
      <c r="U953" s="98"/>
      <c r="V953" s="98"/>
      <c r="W953" s="334" t="str">
        <f t="shared" si="27"/>
        <v/>
      </c>
      <c r="X953" s="98"/>
      <c r="Y953" s="98"/>
      <c r="Z953" s="98"/>
      <c r="AA953" s="334" t="str">
        <f t="shared" si="28"/>
        <v/>
      </c>
      <c r="AB953" s="1678"/>
      <c r="AC953" s="1333"/>
      <c r="AD953" s="160"/>
      <c r="AE953" s="98"/>
      <c r="AF953" s="1862"/>
      <c r="AG953" s="1748"/>
      <c r="AH953" s="1764"/>
      <c r="AI953" s="1749"/>
      <c r="AJ953" s="388"/>
      <c r="AK953" s="1750"/>
      <c r="AL953" s="1751"/>
      <c r="AM953" s="1752"/>
      <c r="AN953" s="1752"/>
      <c r="AO953" s="1752"/>
      <c r="AP953" s="1753"/>
      <c r="AQ953" s="1333"/>
      <c r="AR953" s="98"/>
      <c r="AS953" s="244"/>
    </row>
    <row r="954" spans="1:45" ht="15" customHeight="1" x14ac:dyDescent="0.25">
      <c r="A954" s="1489"/>
      <c r="B954" s="1709"/>
      <c r="C954" s="1716"/>
      <c r="D954" s="1856"/>
      <c r="E954" s="1716"/>
      <c r="F954" s="1751"/>
      <c r="G954" s="1859"/>
      <c r="H954" s="1865"/>
      <c r="I954" s="1678"/>
      <c r="J954" s="1678"/>
      <c r="K954" s="1678"/>
      <c r="L954" s="1678"/>
      <c r="M954" s="1678"/>
      <c r="N954" s="1678"/>
      <c r="O954" s="1678"/>
      <c r="P954" s="1678"/>
      <c r="Q954" s="1774"/>
      <c r="R954" s="1747"/>
      <c r="S954" s="98"/>
      <c r="T954" s="98"/>
      <c r="U954" s="98"/>
      <c r="V954" s="98"/>
      <c r="W954" s="334" t="str">
        <f t="shared" si="27"/>
        <v/>
      </c>
      <c r="X954" s="98"/>
      <c r="Y954" s="98"/>
      <c r="Z954" s="98"/>
      <c r="AA954" s="334" t="str">
        <f t="shared" si="28"/>
        <v/>
      </c>
      <c r="AB954" s="1678"/>
      <c r="AC954" s="1333"/>
      <c r="AD954" s="160"/>
      <c r="AE954" s="98"/>
      <c r="AF954" s="1862"/>
      <c r="AG954" s="1748"/>
      <c r="AH954" s="1764"/>
      <c r="AI954" s="1749"/>
      <c r="AJ954" s="388"/>
      <c r="AK954" s="1750"/>
      <c r="AL954" s="1751"/>
      <c r="AM954" s="1752"/>
      <c r="AN954" s="1752"/>
      <c r="AO954" s="1752"/>
      <c r="AP954" s="1753"/>
      <c r="AQ954" s="1333"/>
      <c r="AR954" s="98"/>
      <c r="AS954" s="244"/>
    </row>
    <row r="955" spans="1:45" ht="15" customHeight="1" x14ac:dyDescent="0.25">
      <c r="A955" s="1489"/>
      <c r="B955" s="1709"/>
      <c r="C955" s="1716"/>
      <c r="D955" s="1856"/>
      <c r="E955" s="1716"/>
      <c r="F955" s="1751"/>
      <c r="G955" s="1859"/>
      <c r="H955" s="1865"/>
      <c r="I955" s="1678"/>
      <c r="J955" s="1678"/>
      <c r="K955" s="1678"/>
      <c r="L955" s="1678"/>
      <c r="M955" s="1678"/>
      <c r="N955" s="1678"/>
      <c r="O955" s="1678"/>
      <c r="P955" s="1678"/>
      <c r="Q955" s="1774"/>
      <c r="R955" s="1747"/>
      <c r="S955" s="98"/>
      <c r="T955" s="98"/>
      <c r="U955" s="98"/>
      <c r="V955" s="98"/>
      <c r="W955" s="334" t="str">
        <f t="shared" si="27"/>
        <v/>
      </c>
      <c r="X955" s="98"/>
      <c r="Y955" s="98"/>
      <c r="Z955" s="98"/>
      <c r="AA955" s="334" t="str">
        <f t="shared" si="28"/>
        <v/>
      </c>
      <c r="AB955" s="1678"/>
      <c r="AC955" s="1333"/>
      <c r="AD955" s="160"/>
      <c r="AE955" s="98"/>
      <c r="AF955" s="1862"/>
      <c r="AG955" s="1748"/>
      <c r="AH955" s="1764"/>
      <c r="AI955" s="1749"/>
      <c r="AJ955" s="388"/>
      <c r="AK955" s="1750"/>
      <c r="AL955" s="1751"/>
      <c r="AM955" s="1752"/>
      <c r="AN955" s="1752"/>
      <c r="AO955" s="1752"/>
      <c r="AP955" s="1753"/>
      <c r="AQ955" s="1333"/>
      <c r="AR955" s="98"/>
      <c r="AS955" s="244"/>
    </row>
    <row r="956" spans="1:45" ht="15" customHeight="1" x14ac:dyDescent="0.25">
      <c r="A956" s="1489"/>
      <c r="B956" s="1709"/>
      <c r="C956" s="1716"/>
      <c r="D956" s="1856"/>
      <c r="E956" s="1716"/>
      <c r="F956" s="1751"/>
      <c r="G956" s="1859"/>
      <c r="H956" s="1865"/>
      <c r="I956" s="1678"/>
      <c r="J956" s="1678"/>
      <c r="K956" s="1678"/>
      <c r="L956" s="1678"/>
      <c r="M956" s="1678"/>
      <c r="N956" s="1678"/>
      <c r="O956" s="1678"/>
      <c r="P956" s="1678"/>
      <c r="Q956" s="1774"/>
      <c r="R956" s="1747"/>
      <c r="S956" s="98"/>
      <c r="T956" s="98"/>
      <c r="U956" s="98"/>
      <c r="V956" s="98"/>
      <c r="W956" s="334" t="str">
        <f t="shared" si="27"/>
        <v/>
      </c>
      <c r="X956" s="98"/>
      <c r="Y956" s="98"/>
      <c r="Z956" s="98"/>
      <c r="AA956" s="334" t="str">
        <f t="shared" si="28"/>
        <v/>
      </c>
      <c r="AB956" s="1678"/>
      <c r="AC956" s="1333"/>
      <c r="AD956" s="160"/>
      <c r="AE956" s="98"/>
      <c r="AF956" s="1862"/>
      <c r="AG956" s="1748"/>
      <c r="AH956" s="1764"/>
      <c r="AI956" s="1749"/>
      <c r="AJ956" s="388"/>
      <c r="AK956" s="1750"/>
      <c r="AL956" s="1751"/>
      <c r="AM956" s="1752"/>
      <c r="AN956" s="1752"/>
      <c r="AO956" s="1752"/>
      <c r="AP956" s="1753"/>
      <c r="AQ956" s="1333"/>
      <c r="AR956" s="98"/>
      <c r="AS956" s="244"/>
    </row>
    <row r="957" spans="1:45" ht="15" customHeight="1" x14ac:dyDescent="0.25">
      <c r="A957" s="1489"/>
      <c r="B957" s="1709"/>
      <c r="C957" s="1716"/>
      <c r="D957" s="1856"/>
      <c r="E957" s="1716"/>
      <c r="F957" s="1751"/>
      <c r="G957" s="1859"/>
      <c r="H957" s="1865"/>
      <c r="I957" s="1678"/>
      <c r="J957" s="1678"/>
      <c r="K957" s="1678"/>
      <c r="L957" s="1678"/>
      <c r="M957" s="1678"/>
      <c r="N957" s="1678"/>
      <c r="O957" s="1678"/>
      <c r="P957" s="1678"/>
      <c r="Q957" s="1774"/>
      <c r="R957" s="1747"/>
      <c r="S957" s="98"/>
      <c r="T957" s="98"/>
      <c r="U957" s="98"/>
      <c r="V957" s="98"/>
      <c r="W957" s="334" t="str">
        <f t="shared" si="27"/>
        <v/>
      </c>
      <c r="X957" s="98"/>
      <c r="Y957" s="98"/>
      <c r="Z957" s="98"/>
      <c r="AA957" s="334" t="str">
        <f t="shared" si="28"/>
        <v/>
      </c>
      <c r="AB957" s="1678"/>
      <c r="AC957" s="1333"/>
      <c r="AD957" s="160"/>
      <c r="AE957" s="98"/>
      <c r="AF957" s="1862"/>
      <c r="AG957" s="1748"/>
      <c r="AH957" s="1764"/>
      <c r="AI957" s="1749"/>
      <c r="AJ957" s="388"/>
      <c r="AK957" s="1750"/>
      <c r="AL957" s="1751"/>
      <c r="AM957" s="1752"/>
      <c r="AN957" s="1752"/>
      <c r="AO957" s="1752"/>
      <c r="AP957" s="1753"/>
      <c r="AQ957" s="1333"/>
      <c r="AR957" s="98"/>
      <c r="AS957" s="244"/>
    </row>
    <row r="958" spans="1:45" ht="15" customHeight="1" x14ac:dyDescent="0.25">
      <c r="A958" s="1489"/>
      <c r="B958" s="1709"/>
      <c r="C958" s="1716"/>
      <c r="D958" s="1856"/>
      <c r="E958" s="1716"/>
      <c r="F958" s="1751"/>
      <c r="G958" s="1859"/>
      <c r="H958" s="1865"/>
      <c r="I958" s="1678"/>
      <c r="J958" s="1678"/>
      <c r="K958" s="1678"/>
      <c r="L958" s="1678"/>
      <c r="M958" s="1678"/>
      <c r="N958" s="1678"/>
      <c r="O958" s="1678"/>
      <c r="P958" s="1678"/>
      <c r="Q958" s="1774"/>
      <c r="R958" s="1747"/>
      <c r="S958" s="98"/>
      <c r="T958" s="98"/>
      <c r="U958" s="98"/>
      <c r="V958" s="98"/>
      <c r="W958" s="334" t="str">
        <f t="shared" si="27"/>
        <v/>
      </c>
      <c r="X958" s="98"/>
      <c r="Y958" s="98"/>
      <c r="Z958" s="98"/>
      <c r="AA958" s="334" t="str">
        <f t="shared" si="28"/>
        <v/>
      </c>
      <c r="AB958" s="1678"/>
      <c r="AC958" s="1333"/>
      <c r="AD958" s="160"/>
      <c r="AE958" s="98"/>
      <c r="AF958" s="1862"/>
      <c r="AG958" s="1748"/>
      <c r="AH958" s="1764"/>
      <c r="AI958" s="1749"/>
      <c r="AJ958" s="388"/>
      <c r="AK958" s="1750"/>
      <c r="AL958" s="1751"/>
      <c r="AM958" s="1752"/>
      <c r="AN958" s="1752"/>
      <c r="AO958" s="1752"/>
      <c r="AP958" s="1753"/>
      <c r="AQ958" s="1333"/>
      <c r="AR958" s="98"/>
      <c r="AS958" s="244"/>
    </row>
    <row r="959" spans="1:45" ht="15" customHeight="1" x14ac:dyDescent="0.25">
      <c r="A959" s="1489"/>
      <c r="B959" s="1709"/>
      <c r="C959" s="1716"/>
      <c r="D959" s="1856"/>
      <c r="E959" s="1716"/>
      <c r="F959" s="1751"/>
      <c r="G959" s="1859"/>
      <c r="H959" s="1865"/>
      <c r="I959" s="1678"/>
      <c r="J959" s="1678"/>
      <c r="K959" s="1678"/>
      <c r="L959" s="1678"/>
      <c r="M959" s="1678"/>
      <c r="N959" s="1678"/>
      <c r="O959" s="1678"/>
      <c r="P959" s="1678"/>
      <c r="Q959" s="1774"/>
      <c r="R959" s="1747"/>
      <c r="S959" s="98"/>
      <c r="T959" s="98"/>
      <c r="U959" s="98"/>
      <c r="V959" s="98"/>
      <c r="W959" s="334" t="str">
        <f t="shared" si="27"/>
        <v/>
      </c>
      <c r="X959" s="98"/>
      <c r="Y959" s="98"/>
      <c r="Z959" s="98"/>
      <c r="AA959" s="334" t="str">
        <f t="shared" si="28"/>
        <v/>
      </c>
      <c r="AB959" s="1678"/>
      <c r="AC959" s="1333"/>
      <c r="AD959" s="160"/>
      <c r="AE959" s="98"/>
      <c r="AF959" s="1862"/>
      <c r="AG959" s="1748"/>
      <c r="AH959" s="1764"/>
      <c r="AI959" s="1749"/>
      <c r="AJ959" s="388"/>
      <c r="AK959" s="1750"/>
      <c r="AL959" s="1751"/>
      <c r="AM959" s="1752"/>
      <c r="AN959" s="1752"/>
      <c r="AO959" s="1752"/>
      <c r="AP959" s="1753"/>
      <c r="AQ959" s="1333"/>
      <c r="AR959" s="98"/>
      <c r="AS959" s="244"/>
    </row>
    <row r="960" spans="1:45" ht="15" customHeight="1" x14ac:dyDescent="0.25">
      <c r="A960" s="1489"/>
      <c r="B960" s="1709"/>
      <c r="C960" s="1716"/>
      <c r="D960" s="1856"/>
      <c r="E960" s="1716"/>
      <c r="F960" s="1751"/>
      <c r="G960" s="1859"/>
      <c r="H960" s="1865"/>
      <c r="I960" s="1678"/>
      <c r="J960" s="1678"/>
      <c r="K960" s="1678"/>
      <c r="L960" s="1678"/>
      <c r="M960" s="1678"/>
      <c r="N960" s="1678"/>
      <c r="O960" s="1678"/>
      <c r="P960" s="1678"/>
      <c r="Q960" s="1774"/>
      <c r="R960" s="1747"/>
      <c r="S960" s="98"/>
      <c r="T960" s="98"/>
      <c r="U960" s="98"/>
      <c r="V960" s="98"/>
      <c r="W960" s="334" t="str">
        <f t="shared" si="27"/>
        <v/>
      </c>
      <c r="X960" s="98"/>
      <c r="Y960" s="98"/>
      <c r="Z960" s="98"/>
      <c r="AA960" s="334" t="str">
        <f t="shared" si="28"/>
        <v/>
      </c>
      <c r="AB960" s="1678"/>
      <c r="AC960" s="1333"/>
      <c r="AD960" s="160"/>
      <c r="AE960" s="98"/>
      <c r="AF960" s="1862"/>
      <c r="AG960" s="1748"/>
      <c r="AH960" s="1764"/>
      <c r="AI960" s="1749"/>
      <c r="AJ960" s="388"/>
      <c r="AK960" s="1750"/>
      <c r="AL960" s="1751"/>
      <c r="AM960" s="1752"/>
      <c r="AN960" s="1752"/>
      <c r="AO960" s="1752"/>
      <c r="AP960" s="1753"/>
      <c r="AQ960" s="1333"/>
      <c r="AR960" s="98"/>
      <c r="AS960" s="244"/>
    </row>
    <row r="961" spans="1:45" ht="15" customHeight="1" x14ac:dyDescent="0.25">
      <c r="A961" s="1489"/>
      <c r="B961" s="1709"/>
      <c r="C961" s="1716"/>
      <c r="D961" s="1856"/>
      <c r="E961" s="1716"/>
      <c r="F961" s="1751"/>
      <c r="G961" s="1859"/>
      <c r="H961" s="1865"/>
      <c r="I961" s="1678"/>
      <c r="J961" s="1678"/>
      <c r="K961" s="1678"/>
      <c r="L961" s="1678"/>
      <c r="M961" s="1678"/>
      <c r="N961" s="1678"/>
      <c r="O961" s="1678"/>
      <c r="P961" s="1678"/>
      <c r="Q961" s="1774"/>
      <c r="R961" s="1747"/>
      <c r="S961" s="98"/>
      <c r="T961" s="98"/>
      <c r="U961" s="98"/>
      <c r="V961" s="98"/>
      <c r="W961" s="334" t="str">
        <f t="shared" si="27"/>
        <v/>
      </c>
      <c r="X961" s="98"/>
      <c r="Y961" s="98"/>
      <c r="Z961" s="98"/>
      <c r="AA961" s="334" t="str">
        <f t="shared" si="28"/>
        <v/>
      </c>
      <c r="AB961" s="1678"/>
      <c r="AC961" s="1333"/>
      <c r="AD961" s="160"/>
      <c r="AE961" s="98"/>
      <c r="AF961" s="1862"/>
      <c r="AG961" s="1748"/>
      <c r="AH961" s="1764"/>
      <c r="AI961" s="1749"/>
      <c r="AJ961" s="388"/>
      <c r="AK961" s="1750"/>
      <c r="AL961" s="1751"/>
      <c r="AM961" s="1752"/>
      <c r="AN961" s="1752"/>
      <c r="AO961" s="1752"/>
      <c r="AP961" s="1753"/>
      <c r="AQ961" s="1333"/>
      <c r="AR961" s="98"/>
      <c r="AS961" s="244"/>
    </row>
    <row r="962" spans="1:45" ht="15" customHeight="1" x14ac:dyDescent="0.25">
      <c r="A962" s="1489"/>
      <c r="B962" s="1709"/>
      <c r="C962" s="1716"/>
      <c r="D962" s="1856"/>
      <c r="E962" s="1716"/>
      <c r="F962" s="1751"/>
      <c r="G962" s="1859"/>
      <c r="H962" s="1865"/>
      <c r="I962" s="1678"/>
      <c r="J962" s="1678"/>
      <c r="K962" s="1678"/>
      <c r="L962" s="1678"/>
      <c r="M962" s="1678"/>
      <c r="N962" s="1678"/>
      <c r="O962" s="1678"/>
      <c r="P962" s="1678"/>
      <c r="Q962" s="1774"/>
      <c r="R962" s="1747"/>
      <c r="S962" s="98"/>
      <c r="T962" s="98"/>
      <c r="U962" s="98"/>
      <c r="V962" s="98"/>
      <c r="W962" s="334" t="str">
        <f t="shared" si="27"/>
        <v/>
      </c>
      <c r="X962" s="98"/>
      <c r="Y962" s="98"/>
      <c r="Z962" s="98"/>
      <c r="AA962" s="334" t="str">
        <f t="shared" si="28"/>
        <v/>
      </c>
      <c r="AB962" s="1678"/>
      <c r="AC962" s="1333"/>
      <c r="AD962" s="160"/>
      <c r="AE962" s="98"/>
      <c r="AF962" s="1862"/>
      <c r="AG962" s="1748"/>
      <c r="AH962" s="1764"/>
      <c r="AI962" s="1749"/>
      <c r="AJ962" s="388"/>
      <c r="AK962" s="1750"/>
      <c r="AL962" s="1751"/>
      <c r="AM962" s="1752"/>
      <c r="AN962" s="1752"/>
      <c r="AO962" s="1752"/>
      <c r="AP962" s="1753"/>
      <c r="AQ962" s="1333"/>
      <c r="AR962" s="98"/>
      <c r="AS962" s="244"/>
    </row>
    <row r="963" spans="1:45" ht="15" customHeight="1" x14ac:dyDescent="0.25">
      <c r="A963" s="1489"/>
      <c r="B963" s="1709"/>
      <c r="C963" s="1716"/>
      <c r="D963" s="1856"/>
      <c r="E963" s="1716"/>
      <c r="F963" s="1751"/>
      <c r="G963" s="1859"/>
      <c r="H963" s="1865"/>
      <c r="I963" s="1678"/>
      <c r="J963" s="1678"/>
      <c r="K963" s="1678"/>
      <c r="L963" s="1678"/>
      <c r="M963" s="1678"/>
      <c r="N963" s="1678"/>
      <c r="O963" s="1678"/>
      <c r="P963" s="1678"/>
      <c r="Q963" s="1774"/>
      <c r="R963" s="1747"/>
      <c r="S963" s="98"/>
      <c r="T963" s="98"/>
      <c r="U963" s="98"/>
      <c r="V963" s="98"/>
      <c r="W963" s="334" t="str">
        <f t="shared" si="27"/>
        <v/>
      </c>
      <c r="X963" s="98"/>
      <c r="Y963" s="98"/>
      <c r="Z963" s="98"/>
      <c r="AA963" s="334" t="str">
        <f t="shared" si="28"/>
        <v/>
      </c>
      <c r="AB963" s="1678"/>
      <c r="AC963" s="1333"/>
      <c r="AD963" s="160"/>
      <c r="AE963" s="98"/>
      <c r="AF963" s="1862"/>
      <c r="AG963" s="1748"/>
      <c r="AH963" s="1764"/>
      <c r="AI963" s="1749"/>
      <c r="AJ963" s="388"/>
      <c r="AK963" s="1750"/>
      <c r="AL963" s="1751"/>
      <c r="AM963" s="1752"/>
      <c r="AN963" s="1752"/>
      <c r="AO963" s="1752"/>
      <c r="AP963" s="1753"/>
      <c r="AQ963" s="1333"/>
      <c r="AR963" s="98"/>
      <c r="AS963" s="244"/>
    </row>
    <row r="964" spans="1:45" ht="15" customHeight="1" x14ac:dyDescent="0.25">
      <c r="A964" s="1489"/>
      <c r="B964" s="1709"/>
      <c r="C964" s="1716"/>
      <c r="D964" s="1856"/>
      <c r="E964" s="1716"/>
      <c r="F964" s="1751"/>
      <c r="G964" s="1859"/>
      <c r="H964" s="1865"/>
      <c r="I964" s="1678"/>
      <c r="J964" s="1678"/>
      <c r="K964" s="1678"/>
      <c r="L964" s="1678"/>
      <c r="M964" s="1678"/>
      <c r="N964" s="1678"/>
      <c r="O964" s="1678"/>
      <c r="P964" s="1678"/>
      <c r="Q964" s="1774"/>
      <c r="R964" s="1747"/>
      <c r="S964" s="98"/>
      <c r="T964" s="98"/>
      <c r="U964" s="98"/>
      <c r="V964" s="98"/>
      <c r="W964" s="334" t="str">
        <f t="shared" si="27"/>
        <v/>
      </c>
      <c r="X964" s="98"/>
      <c r="Y964" s="98"/>
      <c r="Z964" s="98"/>
      <c r="AA964" s="334" t="str">
        <f t="shared" si="28"/>
        <v/>
      </c>
      <c r="AB964" s="1678"/>
      <c r="AC964" s="1333"/>
      <c r="AD964" s="160"/>
      <c r="AE964" s="98"/>
      <c r="AF964" s="1862"/>
      <c r="AG964" s="1748"/>
      <c r="AH964" s="1764"/>
      <c r="AI964" s="1749"/>
      <c r="AJ964" s="388"/>
      <c r="AK964" s="1750"/>
      <c r="AL964" s="1751"/>
      <c r="AM964" s="1752"/>
      <c r="AN964" s="1752"/>
      <c r="AO964" s="1752"/>
      <c r="AP964" s="1753"/>
      <c r="AQ964" s="1333"/>
      <c r="AR964" s="98"/>
      <c r="AS964" s="244"/>
    </row>
    <row r="965" spans="1:45" ht="15" customHeight="1" x14ac:dyDescent="0.25">
      <c r="A965" s="1489"/>
      <c r="B965" s="1709"/>
      <c r="C965" s="1716"/>
      <c r="D965" s="1856"/>
      <c r="E965" s="1716"/>
      <c r="F965" s="1751"/>
      <c r="G965" s="1859"/>
      <c r="H965" s="1865"/>
      <c r="I965" s="1678"/>
      <c r="J965" s="1678"/>
      <c r="K965" s="1678"/>
      <c r="L965" s="1678"/>
      <c r="M965" s="1678"/>
      <c r="N965" s="1678"/>
      <c r="O965" s="1678"/>
      <c r="P965" s="1678"/>
      <c r="Q965" s="1774"/>
      <c r="R965" s="1747"/>
      <c r="S965" s="98"/>
      <c r="T965" s="98"/>
      <c r="U965" s="98"/>
      <c r="V965" s="98"/>
      <c r="W965" s="334" t="str">
        <f t="shared" si="27"/>
        <v/>
      </c>
      <c r="X965" s="98"/>
      <c r="Y965" s="98"/>
      <c r="Z965" s="98"/>
      <c r="AA965" s="334" t="str">
        <f t="shared" si="28"/>
        <v/>
      </c>
      <c r="AB965" s="1678"/>
      <c r="AC965" s="1333"/>
      <c r="AD965" s="160"/>
      <c r="AE965" s="98"/>
      <c r="AF965" s="1862"/>
      <c r="AG965" s="1748"/>
      <c r="AH965" s="1764"/>
      <c r="AI965" s="1749"/>
      <c r="AJ965" s="388"/>
      <c r="AK965" s="1750"/>
      <c r="AL965" s="1751"/>
      <c r="AM965" s="1752"/>
      <c r="AN965" s="1752"/>
      <c r="AO965" s="1752"/>
      <c r="AP965" s="1753"/>
      <c r="AQ965" s="1333"/>
      <c r="AR965" s="98"/>
      <c r="AS965" s="244"/>
    </row>
    <row r="966" spans="1:45" ht="15" customHeight="1" x14ac:dyDescent="0.25">
      <c r="A966" s="1489"/>
      <c r="B966" s="1709"/>
      <c r="C966" s="1716"/>
      <c r="D966" s="1856"/>
      <c r="E966" s="1716"/>
      <c r="F966" s="1751"/>
      <c r="G966" s="1859"/>
      <c r="H966" s="1865"/>
      <c r="I966" s="1678"/>
      <c r="J966" s="1678"/>
      <c r="K966" s="1678"/>
      <c r="L966" s="1678"/>
      <c r="M966" s="1678"/>
      <c r="N966" s="1678"/>
      <c r="O966" s="1678"/>
      <c r="P966" s="1678"/>
      <c r="Q966" s="1774"/>
      <c r="R966" s="1747"/>
      <c r="S966" s="98"/>
      <c r="T966" s="98"/>
      <c r="U966" s="98"/>
      <c r="V966" s="98"/>
      <c r="W966" s="334" t="str">
        <f t="shared" si="27"/>
        <v/>
      </c>
      <c r="X966" s="98"/>
      <c r="Y966" s="98"/>
      <c r="Z966" s="98"/>
      <c r="AA966" s="334" t="str">
        <f t="shared" si="28"/>
        <v/>
      </c>
      <c r="AB966" s="1678"/>
      <c r="AC966" s="1333"/>
      <c r="AD966" s="160"/>
      <c r="AE966" s="98"/>
      <c r="AF966" s="1862"/>
      <c r="AG966" s="1748"/>
      <c r="AH966" s="1764"/>
      <c r="AI966" s="1749"/>
      <c r="AJ966" s="388"/>
      <c r="AK966" s="1750"/>
      <c r="AL966" s="1751"/>
      <c r="AM966" s="1752"/>
      <c r="AN966" s="1752"/>
      <c r="AO966" s="1752"/>
      <c r="AP966" s="1753"/>
      <c r="AQ966" s="1333"/>
      <c r="AR966" s="98"/>
      <c r="AS966" s="244"/>
    </row>
    <row r="967" spans="1:45" ht="15" customHeight="1" x14ac:dyDescent="0.25">
      <c r="A967" s="1489"/>
      <c r="B967" s="1709"/>
      <c r="C967" s="1716"/>
      <c r="D967" s="1856"/>
      <c r="E967" s="1716"/>
      <c r="F967" s="1751"/>
      <c r="G967" s="1859"/>
      <c r="H967" s="1865"/>
      <c r="I967" s="1678"/>
      <c r="J967" s="1678"/>
      <c r="K967" s="1678"/>
      <c r="L967" s="1678"/>
      <c r="M967" s="1678"/>
      <c r="N967" s="1678"/>
      <c r="O967" s="1678"/>
      <c r="P967" s="1678"/>
      <c r="Q967" s="1774"/>
      <c r="R967" s="1747"/>
      <c r="S967" s="98"/>
      <c r="T967" s="98"/>
      <c r="U967" s="98"/>
      <c r="V967" s="98"/>
      <c r="W967" s="334" t="str">
        <f t="shared" si="27"/>
        <v/>
      </c>
      <c r="X967" s="98"/>
      <c r="Y967" s="98"/>
      <c r="Z967" s="98"/>
      <c r="AA967" s="334" t="str">
        <f t="shared" si="28"/>
        <v/>
      </c>
      <c r="AB967" s="1678"/>
      <c r="AC967" s="1333"/>
      <c r="AD967" s="160"/>
      <c r="AE967" s="98"/>
      <c r="AF967" s="1862"/>
      <c r="AG967" s="1748"/>
      <c r="AH967" s="1764"/>
      <c r="AI967" s="1749"/>
      <c r="AJ967" s="388"/>
      <c r="AK967" s="1750"/>
      <c r="AL967" s="1751"/>
      <c r="AM967" s="1752"/>
      <c r="AN967" s="1752"/>
      <c r="AO967" s="1752"/>
      <c r="AP967" s="1753"/>
      <c r="AQ967" s="1333"/>
      <c r="AR967" s="98"/>
      <c r="AS967" s="244"/>
    </row>
    <row r="968" spans="1:45" ht="15" customHeight="1" x14ac:dyDescent="0.25">
      <c r="A968" s="1489"/>
      <c r="B968" s="1709"/>
      <c r="C968" s="1716"/>
      <c r="D968" s="1856"/>
      <c r="E968" s="1716"/>
      <c r="F968" s="1751"/>
      <c r="G968" s="1859"/>
      <c r="H968" s="1865"/>
      <c r="I968" s="1678"/>
      <c r="J968" s="1678"/>
      <c r="K968" s="1678"/>
      <c r="L968" s="1678"/>
      <c r="M968" s="1678"/>
      <c r="N968" s="1678"/>
      <c r="O968" s="1678"/>
      <c r="P968" s="1678"/>
      <c r="Q968" s="1774"/>
      <c r="R968" s="1747"/>
      <c r="S968" s="98"/>
      <c r="T968" s="98"/>
      <c r="U968" s="98"/>
      <c r="V968" s="98"/>
      <c r="W968" s="334" t="str">
        <f t="shared" si="27"/>
        <v/>
      </c>
      <c r="X968" s="98"/>
      <c r="Y968" s="98"/>
      <c r="Z968" s="98"/>
      <c r="AA968" s="334" t="str">
        <f t="shared" si="28"/>
        <v/>
      </c>
      <c r="AB968" s="1678"/>
      <c r="AC968" s="1333"/>
      <c r="AD968" s="160"/>
      <c r="AE968" s="98"/>
      <c r="AF968" s="1862"/>
      <c r="AG968" s="1748"/>
      <c r="AH968" s="1764"/>
      <c r="AI968" s="1749"/>
      <c r="AJ968" s="388"/>
      <c r="AK968" s="1750"/>
      <c r="AL968" s="1751"/>
      <c r="AM968" s="1752"/>
      <c r="AN968" s="1752"/>
      <c r="AO968" s="1752"/>
      <c r="AP968" s="1753"/>
      <c r="AQ968" s="1333"/>
      <c r="AR968" s="98"/>
      <c r="AS968" s="244"/>
    </row>
    <row r="969" spans="1:45" ht="15" customHeight="1" x14ac:dyDescent="0.25">
      <c r="A969" s="1489"/>
      <c r="B969" s="1709"/>
      <c r="C969" s="1716"/>
      <c r="D969" s="1856"/>
      <c r="E969" s="1716"/>
      <c r="F969" s="1751"/>
      <c r="G969" s="1859"/>
      <c r="H969" s="1865"/>
      <c r="I969" s="1678"/>
      <c r="J969" s="1678"/>
      <c r="K969" s="1678"/>
      <c r="L969" s="1678"/>
      <c r="M969" s="1678"/>
      <c r="N969" s="1678"/>
      <c r="O969" s="1678"/>
      <c r="P969" s="1678"/>
      <c r="Q969" s="1774"/>
      <c r="R969" s="1747"/>
      <c r="S969" s="98"/>
      <c r="T969" s="98"/>
      <c r="U969" s="98"/>
      <c r="V969" s="98"/>
      <c r="W969" s="334" t="str">
        <f t="shared" si="27"/>
        <v/>
      </c>
      <c r="X969" s="98"/>
      <c r="Y969" s="98"/>
      <c r="Z969" s="98"/>
      <c r="AA969" s="334" t="str">
        <f t="shared" si="28"/>
        <v/>
      </c>
      <c r="AB969" s="1678"/>
      <c r="AC969" s="1333"/>
      <c r="AD969" s="160"/>
      <c r="AE969" s="98"/>
      <c r="AF969" s="1862"/>
      <c r="AG969" s="1748"/>
      <c r="AH969" s="1764"/>
      <c r="AI969" s="1749"/>
      <c r="AJ969" s="388"/>
      <c r="AK969" s="1750"/>
      <c r="AL969" s="1751"/>
      <c r="AM969" s="1752"/>
      <c r="AN969" s="1752"/>
      <c r="AO969" s="1752"/>
      <c r="AP969" s="1753"/>
      <c r="AQ969" s="1333"/>
      <c r="AR969" s="98"/>
      <c r="AS969" s="244"/>
    </row>
    <row r="970" spans="1:45" ht="15" customHeight="1" x14ac:dyDescent="0.25">
      <c r="A970" s="1489"/>
      <c r="B970" s="1709"/>
      <c r="C970" s="1716"/>
      <c r="D970" s="1856"/>
      <c r="E970" s="1716"/>
      <c r="F970" s="1751"/>
      <c r="G970" s="1859"/>
      <c r="H970" s="1865"/>
      <c r="I970" s="1678"/>
      <c r="J970" s="1678"/>
      <c r="K970" s="1678"/>
      <c r="L970" s="1678"/>
      <c r="M970" s="1678"/>
      <c r="N970" s="1678"/>
      <c r="O970" s="1678"/>
      <c r="P970" s="1678"/>
      <c r="Q970" s="1774"/>
      <c r="R970" s="1747"/>
      <c r="S970" s="98"/>
      <c r="T970" s="98"/>
      <c r="U970" s="98"/>
      <c r="V970" s="98"/>
      <c r="W970" s="334" t="str">
        <f t="shared" si="27"/>
        <v/>
      </c>
      <c r="X970" s="98"/>
      <c r="Y970" s="98"/>
      <c r="Z970" s="98"/>
      <c r="AA970" s="334" t="str">
        <f t="shared" si="28"/>
        <v/>
      </c>
      <c r="AB970" s="1678"/>
      <c r="AC970" s="1333"/>
      <c r="AD970" s="160"/>
      <c r="AE970" s="98"/>
      <c r="AF970" s="1862"/>
      <c r="AG970" s="1748"/>
      <c r="AH970" s="1764"/>
      <c r="AI970" s="1749"/>
      <c r="AJ970" s="388"/>
      <c r="AK970" s="1750"/>
      <c r="AL970" s="1751"/>
      <c r="AM970" s="1752"/>
      <c r="AN970" s="1752"/>
      <c r="AO970" s="1752"/>
      <c r="AP970" s="1753"/>
      <c r="AQ970" s="1333"/>
      <c r="AR970" s="98"/>
      <c r="AS970" s="244"/>
    </row>
    <row r="971" spans="1:45" ht="15" customHeight="1" x14ac:dyDescent="0.25">
      <c r="A971" s="1489"/>
      <c r="B971" s="1709"/>
      <c r="C971" s="1716"/>
      <c r="D971" s="1856"/>
      <c r="E971" s="1716"/>
      <c r="F971" s="1751"/>
      <c r="G971" s="1859"/>
      <c r="H971" s="1865"/>
      <c r="I971" s="1678"/>
      <c r="J971" s="1678"/>
      <c r="K971" s="1678"/>
      <c r="L971" s="1678"/>
      <c r="M971" s="1678"/>
      <c r="N971" s="1678"/>
      <c r="O971" s="1678"/>
      <c r="P971" s="1678"/>
      <c r="Q971" s="1774"/>
      <c r="R971" s="1747"/>
      <c r="S971" s="98"/>
      <c r="T971" s="98"/>
      <c r="U971" s="98"/>
      <c r="V971" s="98"/>
      <c r="W971" s="334" t="str">
        <f t="shared" ref="W971:W1034" si="29">IF(AND(ISNUMBER(T971), ISNUMBER(U971), ISNUMBER(V971)), SUM(T971, U971, V971), "")</f>
        <v/>
      </c>
      <c r="X971" s="98"/>
      <c r="Y971" s="98"/>
      <c r="Z971" s="98"/>
      <c r="AA971" s="334" t="str">
        <f t="shared" ref="AA971:AA1034" si="30">IF(AND(ISNUMBER(X971), ISNUMBER(Y971), ISNUMBER(Z971)), SUM(X971, Y971, Z971), "")</f>
        <v/>
      </c>
      <c r="AB971" s="1678"/>
      <c r="AC971" s="1333"/>
      <c r="AD971" s="160"/>
      <c r="AE971" s="98"/>
      <c r="AF971" s="1862"/>
      <c r="AG971" s="1748"/>
      <c r="AH971" s="1764"/>
      <c r="AI971" s="1749"/>
      <c r="AJ971" s="388"/>
      <c r="AK971" s="1750"/>
      <c r="AL971" s="1751"/>
      <c r="AM971" s="1752"/>
      <c r="AN971" s="1752"/>
      <c r="AO971" s="1752"/>
      <c r="AP971" s="1753"/>
      <c r="AQ971" s="1333"/>
      <c r="AR971" s="98"/>
      <c r="AS971" s="244"/>
    </row>
    <row r="972" spans="1:45" ht="15" customHeight="1" x14ac:dyDescent="0.25">
      <c r="A972" s="1489"/>
      <c r="B972" s="1709"/>
      <c r="C972" s="1716"/>
      <c r="D972" s="1856"/>
      <c r="E972" s="1716"/>
      <c r="F972" s="1751"/>
      <c r="G972" s="1859"/>
      <c r="H972" s="1865"/>
      <c r="I972" s="1678"/>
      <c r="J972" s="1678"/>
      <c r="K972" s="1678"/>
      <c r="L972" s="1678"/>
      <c r="M972" s="1678"/>
      <c r="N972" s="1678"/>
      <c r="O972" s="1678"/>
      <c r="P972" s="1678"/>
      <c r="Q972" s="1774"/>
      <c r="R972" s="1747"/>
      <c r="S972" s="98"/>
      <c r="T972" s="98"/>
      <c r="U972" s="98"/>
      <c r="V972" s="98"/>
      <c r="W972" s="334" t="str">
        <f t="shared" si="29"/>
        <v/>
      </c>
      <c r="X972" s="98"/>
      <c r="Y972" s="98"/>
      <c r="Z972" s="98"/>
      <c r="AA972" s="334" t="str">
        <f t="shared" si="30"/>
        <v/>
      </c>
      <c r="AB972" s="1678"/>
      <c r="AC972" s="1333"/>
      <c r="AD972" s="160"/>
      <c r="AE972" s="98"/>
      <c r="AF972" s="1862"/>
      <c r="AG972" s="1748"/>
      <c r="AH972" s="1764"/>
      <c r="AI972" s="1749"/>
      <c r="AJ972" s="388"/>
      <c r="AK972" s="1750"/>
      <c r="AL972" s="1751"/>
      <c r="AM972" s="1752"/>
      <c r="AN972" s="1752"/>
      <c r="AO972" s="1752"/>
      <c r="AP972" s="1753"/>
      <c r="AQ972" s="1333"/>
      <c r="AR972" s="98"/>
      <c r="AS972" s="244"/>
    </row>
    <row r="973" spans="1:45" ht="15" customHeight="1" x14ac:dyDescent="0.25">
      <c r="A973" s="1489"/>
      <c r="B973" s="1709"/>
      <c r="C973" s="1716"/>
      <c r="D973" s="1856"/>
      <c r="E973" s="1716"/>
      <c r="F973" s="1751"/>
      <c r="G973" s="1859"/>
      <c r="H973" s="1865"/>
      <c r="I973" s="1678"/>
      <c r="J973" s="1678"/>
      <c r="K973" s="1678"/>
      <c r="L973" s="1678"/>
      <c r="M973" s="1678"/>
      <c r="N973" s="1678"/>
      <c r="O973" s="1678"/>
      <c r="P973" s="1678"/>
      <c r="Q973" s="1774"/>
      <c r="R973" s="1747"/>
      <c r="S973" s="98"/>
      <c r="T973" s="98"/>
      <c r="U973" s="98"/>
      <c r="V973" s="98"/>
      <c r="W973" s="334" t="str">
        <f t="shared" si="29"/>
        <v/>
      </c>
      <c r="X973" s="98"/>
      <c r="Y973" s="98"/>
      <c r="Z973" s="98"/>
      <c r="AA973" s="334" t="str">
        <f t="shared" si="30"/>
        <v/>
      </c>
      <c r="AB973" s="1678"/>
      <c r="AC973" s="1333"/>
      <c r="AD973" s="160"/>
      <c r="AE973" s="98"/>
      <c r="AF973" s="1862"/>
      <c r="AG973" s="1748"/>
      <c r="AH973" s="1764"/>
      <c r="AI973" s="1749"/>
      <c r="AJ973" s="388"/>
      <c r="AK973" s="1750"/>
      <c r="AL973" s="1751"/>
      <c r="AM973" s="1752"/>
      <c r="AN973" s="1752"/>
      <c r="AO973" s="1752"/>
      <c r="AP973" s="1753"/>
      <c r="AQ973" s="1333"/>
      <c r="AR973" s="98"/>
      <c r="AS973" s="244"/>
    </row>
    <row r="974" spans="1:45" ht="15" customHeight="1" x14ac:dyDescent="0.25">
      <c r="A974" s="1489"/>
      <c r="B974" s="1709"/>
      <c r="C974" s="1716"/>
      <c r="D974" s="1856"/>
      <c r="E974" s="1716"/>
      <c r="F974" s="1751"/>
      <c r="G974" s="1859"/>
      <c r="H974" s="1865"/>
      <c r="I974" s="1678"/>
      <c r="J974" s="1678"/>
      <c r="K974" s="1678"/>
      <c r="L974" s="1678"/>
      <c r="M974" s="1678"/>
      <c r="N974" s="1678"/>
      <c r="O974" s="1678"/>
      <c r="P974" s="1678"/>
      <c r="Q974" s="1774"/>
      <c r="R974" s="1747"/>
      <c r="S974" s="98"/>
      <c r="T974" s="98"/>
      <c r="U974" s="98"/>
      <c r="V974" s="98"/>
      <c r="W974" s="334" t="str">
        <f t="shared" si="29"/>
        <v/>
      </c>
      <c r="X974" s="98"/>
      <c r="Y974" s="98"/>
      <c r="Z974" s="98"/>
      <c r="AA974" s="334" t="str">
        <f t="shared" si="30"/>
        <v/>
      </c>
      <c r="AB974" s="1678"/>
      <c r="AC974" s="1333"/>
      <c r="AD974" s="160"/>
      <c r="AE974" s="98"/>
      <c r="AF974" s="1862"/>
      <c r="AG974" s="1748"/>
      <c r="AH974" s="1764"/>
      <c r="AI974" s="1749"/>
      <c r="AJ974" s="388"/>
      <c r="AK974" s="1750"/>
      <c r="AL974" s="1751"/>
      <c r="AM974" s="1752"/>
      <c r="AN974" s="1752"/>
      <c r="AO974" s="1752"/>
      <c r="AP974" s="1753"/>
      <c r="AQ974" s="1333"/>
      <c r="AR974" s="98"/>
      <c r="AS974" s="244"/>
    </row>
    <row r="975" spans="1:45" ht="15" customHeight="1" x14ac:dyDescent="0.25">
      <c r="A975" s="1489"/>
      <c r="B975" s="1709"/>
      <c r="C975" s="1716"/>
      <c r="D975" s="1856"/>
      <c r="E975" s="1716"/>
      <c r="F975" s="1751"/>
      <c r="G975" s="1859"/>
      <c r="H975" s="1865"/>
      <c r="I975" s="1678"/>
      <c r="J975" s="1678"/>
      <c r="K975" s="1678"/>
      <c r="L975" s="1678"/>
      <c r="M975" s="1678"/>
      <c r="N975" s="1678"/>
      <c r="O975" s="1678"/>
      <c r="P975" s="1678"/>
      <c r="Q975" s="1774"/>
      <c r="R975" s="1747"/>
      <c r="S975" s="98"/>
      <c r="T975" s="98"/>
      <c r="U975" s="98"/>
      <c r="V975" s="98"/>
      <c r="W975" s="334" t="str">
        <f t="shared" si="29"/>
        <v/>
      </c>
      <c r="X975" s="98"/>
      <c r="Y975" s="98"/>
      <c r="Z975" s="98"/>
      <c r="AA975" s="334" t="str">
        <f t="shared" si="30"/>
        <v/>
      </c>
      <c r="AB975" s="1678"/>
      <c r="AC975" s="1333"/>
      <c r="AD975" s="160"/>
      <c r="AE975" s="98"/>
      <c r="AF975" s="1862"/>
      <c r="AG975" s="1748"/>
      <c r="AH975" s="1764"/>
      <c r="AI975" s="1749"/>
      <c r="AJ975" s="388"/>
      <c r="AK975" s="1750"/>
      <c r="AL975" s="1751"/>
      <c r="AM975" s="1752"/>
      <c r="AN975" s="1752"/>
      <c r="AO975" s="1752"/>
      <c r="AP975" s="1753"/>
      <c r="AQ975" s="1333"/>
      <c r="AR975" s="98"/>
      <c r="AS975" s="244"/>
    </row>
    <row r="976" spans="1:45" ht="15" customHeight="1" x14ac:dyDescent="0.25">
      <c r="A976" s="1489"/>
      <c r="B976" s="1709"/>
      <c r="C976" s="1716"/>
      <c r="D976" s="1856"/>
      <c r="E976" s="1716"/>
      <c r="F976" s="1751"/>
      <c r="G976" s="1859"/>
      <c r="H976" s="1865"/>
      <c r="I976" s="1678"/>
      <c r="J976" s="1678"/>
      <c r="K976" s="1678"/>
      <c r="L976" s="1678"/>
      <c r="M976" s="1678"/>
      <c r="N976" s="1678"/>
      <c r="O976" s="1678"/>
      <c r="P976" s="1678"/>
      <c r="Q976" s="1774"/>
      <c r="R976" s="1747"/>
      <c r="S976" s="98"/>
      <c r="T976" s="98"/>
      <c r="U976" s="98"/>
      <c r="V976" s="98"/>
      <c r="W976" s="334" t="str">
        <f t="shared" si="29"/>
        <v/>
      </c>
      <c r="X976" s="98"/>
      <c r="Y976" s="98"/>
      <c r="Z976" s="98"/>
      <c r="AA976" s="334" t="str">
        <f t="shared" si="30"/>
        <v/>
      </c>
      <c r="AB976" s="1678"/>
      <c r="AC976" s="1333"/>
      <c r="AD976" s="160"/>
      <c r="AE976" s="98"/>
      <c r="AF976" s="1862"/>
      <c r="AG976" s="1748"/>
      <c r="AH976" s="1764"/>
      <c r="AI976" s="1749"/>
      <c r="AJ976" s="388"/>
      <c r="AK976" s="1750"/>
      <c r="AL976" s="1751"/>
      <c r="AM976" s="1752"/>
      <c r="AN976" s="1752"/>
      <c r="AO976" s="1752"/>
      <c r="AP976" s="1753"/>
      <c r="AQ976" s="1333"/>
      <c r="AR976" s="98"/>
      <c r="AS976" s="244"/>
    </row>
    <row r="977" spans="1:45" ht="15" customHeight="1" x14ac:dyDescent="0.25">
      <c r="A977" s="1489"/>
      <c r="B977" s="1709"/>
      <c r="C977" s="1716"/>
      <c r="D977" s="1856"/>
      <c r="E977" s="1716"/>
      <c r="F977" s="1751"/>
      <c r="G977" s="1859"/>
      <c r="H977" s="1865"/>
      <c r="I977" s="1678"/>
      <c r="J977" s="1678"/>
      <c r="K977" s="1678"/>
      <c r="L977" s="1678"/>
      <c r="M977" s="1678"/>
      <c r="N977" s="1678"/>
      <c r="O977" s="1678"/>
      <c r="P977" s="1678"/>
      <c r="Q977" s="1774"/>
      <c r="R977" s="1747"/>
      <c r="S977" s="98"/>
      <c r="T977" s="98"/>
      <c r="U977" s="98"/>
      <c r="V977" s="98"/>
      <c r="W977" s="334" t="str">
        <f t="shared" si="29"/>
        <v/>
      </c>
      <c r="X977" s="98"/>
      <c r="Y977" s="98"/>
      <c r="Z977" s="98"/>
      <c r="AA977" s="334" t="str">
        <f t="shared" si="30"/>
        <v/>
      </c>
      <c r="AB977" s="1678"/>
      <c r="AC977" s="1333"/>
      <c r="AD977" s="160"/>
      <c r="AE977" s="98"/>
      <c r="AF977" s="1862"/>
      <c r="AG977" s="1748"/>
      <c r="AH977" s="1764"/>
      <c r="AI977" s="1749"/>
      <c r="AJ977" s="388"/>
      <c r="AK977" s="1750"/>
      <c r="AL977" s="1751"/>
      <c r="AM977" s="1752"/>
      <c r="AN977" s="1752"/>
      <c r="AO977" s="1752"/>
      <c r="AP977" s="1753"/>
      <c r="AQ977" s="1333"/>
      <c r="AR977" s="98"/>
      <c r="AS977" s="244"/>
    </row>
    <row r="978" spans="1:45" ht="15" customHeight="1" x14ac:dyDescent="0.25">
      <c r="A978" s="1489"/>
      <c r="B978" s="1709"/>
      <c r="C978" s="1716"/>
      <c r="D978" s="1856"/>
      <c r="E978" s="1716"/>
      <c r="F978" s="1751"/>
      <c r="G978" s="1859"/>
      <c r="H978" s="1865"/>
      <c r="I978" s="1678"/>
      <c r="J978" s="1678"/>
      <c r="K978" s="1678"/>
      <c r="L978" s="1678"/>
      <c r="M978" s="1678"/>
      <c r="N978" s="1678"/>
      <c r="O978" s="1678"/>
      <c r="P978" s="1678"/>
      <c r="Q978" s="1774"/>
      <c r="R978" s="1747"/>
      <c r="S978" s="98"/>
      <c r="T978" s="98"/>
      <c r="U978" s="98"/>
      <c r="V978" s="98"/>
      <c r="W978" s="334" t="str">
        <f t="shared" si="29"/>
        <v/>
      </c>
      <c r="X978" s="98"/>
      <c r="Y978" s="98"/>
      <c r="Z978" s="98"/>
      <c r="AA978" s="334" t="str">
        <f t="shared" si="30"/>
        <v/>
      </c>
      <c r="AB978" s="1678"/>
      <c r="AC978" s="1333"/>
      <c r="AD978" s="160"/>
      <c r="AE978" s="98"/>
      <c r="AF978" s="1862"/>
      <c r="AG978" s="1748"/>
      <c r="AH978" s="1764"/>
      <c r="AI978" s="1749"/>
      <c r="AJ978" s="388"/>
      <c r="AK978" s="1750"/>
      <c r="AL978" s="1751"/>
      <c r="AM978" s="1752"/>
      <c r="AN978" s="1752"/>
      <c r="AO978" s="1752"/>
      <c r="AP978" s="1753"/>
      <c r="AQ978" s="1333"/>
      <c r="AR978" s="98"/>
      <c r="AS978" s="244"/>
    </row>
    <row r="979" spans="1:45" ht="15" customHeight="1" x14ac:dyDescent="0.25">
      <c r="A979" s="1489"/>
      <c r="B979" s="1709"/>
      <c r="C979" s="1716"/>
      <c r="D979" s="1856"/>
      <c r="E979" s="1716"/>
      <c r="F979" s="1751"/>
      <c r="G979" s="1859"/>
      <c r="H979" s="1865"/>
      <c r="I979" s="1678"/>
      <c r="J979" s="1678"/>
      <c r="K979" s="1678"/>
      <c r="L979" s="1678"/>
      <c r="M979" s="1678"/>
      <c r="N979" s="1678"/>
      <c r="O979" s="1678"/>
      <c r="P979" s="1678"/>
      <c r="Q979" s="1774"/>
      <c r="R979" s="1747"/>
      <c r="S979" s="98"/>
      <c r="T979" s="98"/>
      <c r="U979" s="98"/>
      <c r="V979" s="98"/>
      <c r="W979" s="334" t="str">
        <f t="shared" si="29"/>
        <v/>
      </c>
      <c r="X979" s="98"/>
      <c r="Y979" s="98"/>
      <c r="Z979" s="98"/>
      <c r="AA979" s="334" t="str">
        <f t="shared" si="30"/>
        <v/>
      </c>
      <c r="AB979" s="1678"/>
      <c r="AC979" s="1333"/>
      <c r="AD979" s="160"/>
      <c r="AE979" s="98"/>
      <c r="AF979" s="1862"/>
      <c r="AG979" s="1748"/>
      <c r="AH979" s="1764"/>
      <c r="AI979" s="1749"/>
      <c r="AJ979" s="388"/>
      <c r="AK979" s="1750"/>
      <c r="AL979" s="1751"/>
      <c r="AM979" s="1752"/>
      <c r="AN979" s="1752"/>
      <c r="AO979" s="1752"/>
      <c r="AP979" s="1753"/>
      <c r="AQ979" s="1333"/>
      <c r="AR979" s="98"/>
      <c r="AS979" s="244"/>
    </row>
    <row r="980" spans="1:45" ht="15" customHeight="1" x14ac:dyDescent="0.25">
      <c r="A980" s="1489"/>
      <c r="B980" s="1709"/>
      <c r="C980" s="1716"/>
      <c r="D980" s="1856"/>
      <c r="E980" s="1716"/>
      <c r="F980" s="1751"/>
      <c r="G980" s="1859"/>
      <c r="H980" s="1865"/>
      <c r="I980" s="1678"/>
      <c r="J980" s="1678"/>
      <c r="K980" s="1678"/>
      <c r="L980" s="1678"/>
      <c r="M980" s="1678"/>
      <c r="N980" s="1678"/>
      <c r="O980" s="1678"/>
      <c r="P980" s="1678"/>
      <c r="Q980" s="1774"/>
      <c r="R980" s="1747"/>
      <c r="S980" s="98"/>
      <c r="T980" s="98"/>
      <c r="U980" s="98"/>
      <c r="V980" s="98"/>
      <c r="W980" s="334" t="str">
        <f t="shared" si="29"/>
        <v/>
      </c>
      <c r="X980" s="98"/>
      <c r="Y980" s="98"/>
      <c r="Z980" s="98"/>
      <c r="AA980" s="334" t="str">
        <f t="shared" si="30"/>
        <v/>
      </c>
      <c r="AB980" s="1678"/>
      <c r="AC980" s="1333"/>
      <c r="AD980" s="160"/>
      <c r="AE980" s="98"/>
      <c r="AF980" s="1862"/>
      <c r="AG980" s="1748"/>
      <c r="AH980" s="1764"/>
      <c r="AI980" s="1749"/>
      <c r="AJ980" s="388"/>
      <c r="AK980" s="1750"/>
      <c r="AL980" s="1751"/>
      <c r="AM980" s="1752"/>
      <c r="AN980" s="1752"/>
      <c r="AO980" s="1752"/>
      <c r="AP980" s="1753"/>
      <c r="AQ980" s="1333"/>
      <c r="AR980" s="98"/>
      <c r="AS980" s="244"/>
    </row>
    <row r="981" spans="1:45" ht="15" customHeight="1" x14ac:dyDescent="0.25">
      <c r="A981" s="1489"/>
      <c r="B981" s="1709"/>
      <c r="C981" s="1716"/>
      <c r="D981" s="1856"/>
      <c r="E981" s="1716"/>
      <c r="F981" s="1751"/>
      <c r="G981" s="1859"/>
      <c r="H981" s="1865"/>
      <c r="I981" s="1678"/>
      <c r="J981" s="1678"/>
      <c r="K981" s="1678"/>
      <c r="L981" s="1678"/>
      <c r="M981" s="1678"/>
      <c r="N981" s="1678"/>
      <c r="O981" s="1678"/>
      <c r="P981" s="1678"/>
      <c r="Q981" s="1774"/>
      <c r="R981" s="1747"/>
      <c r="S981" s="98"/>
      <c r="T981" s="98"/>
      <c r="U981" s="98"/>
      <c r="V981" s="98"/>
      <c r="W981" s="334" t="str">
        <f t="shared" si="29"/>
        <v/>
      </c>
      <c r="X981" s="98"/>
      <c r="Y981" s="98"/>
      <c r="Z981" s="98"/>
      <c r="AA981" s="334" t="str">
        <f t="shared" si="30"/>
        <v/>
      </c>
      <c r="AB981" s="1678"/>
      <c r="AC981" s="1333"/>
      <c r="AD981" s="160"/>
      <c r="AE981" s="98"/>
      <c r="AF981" s="1862"/>
      <c r="AG981" s="1748"/>
      <c r="AH981" s="1764"/>
      <c r="AI981" s="1749"/>
      <c r="AJ981" s="388"/>
      <c r="AK981" s="1750"/>
      <c r="AL981" s="1751"/>
      <c r="AM981" s="1752"/>
      <c r="AN981" s="1752"/>
      <c r="AO981" s="1752"/>
      <c r="AP981" s="1753"/>
      <c r="AQ981" s="1333"/>
      <c r="AR981" s="98"/>
      <c r="AS981" s="244"/>
    </row>
    <row r="982" spans="1:45" ht="15" customHeight="1" x14ac:dyDescent="0.25">
      <c r="A982" s="1489"/>
      <c r="B982" s="1709"/>
      <c r="C982" s="1716"/>
      <c r="D982" s="1856"/>
      <c r="E982" s="1716"/>
      <c r="F982" s="1751"/>
      <c r="G982" s="1859"/>
      <c r="H982" s="1865"/>
      <c r="I982" s="1678"/>
      <c r="J982" s="1678"/>
      <c r="K982" s="1678"/>
      <c r="L982" s="1678"/>
      <c r="M982" s="1678"/>
      <c r="N982" s="1678"/>
      <c r="O982" s="1678"/>
      <c r="P982" s="1678"/>
      <c r="Q982" s="1774"/>
      <c r="R982" s="1747"/>
      <c r="S982" s="98"/>
      <c r="T982" s="98"/>
      <c r="U982" s="98"/>
      <c r="V982" s="98"/>
      <c r="W982" s="334" t="str">
        <f t="shared" si="29"/>
        <v/>
      </c>
      <c r="X982" s="98"/>
      <c r="Y982" s="98"/>
      <c r="Z982" s="98"/>
      <c r="AA982" s="334" t="str">
        <f t="shared" si="30"/>
        <v/>
      </c>
      <c r="AB982" s="1678"/>
      <c r="AC982" s="1333"/>
      <c r="AD982" s="160"/>
      <c r="AE982" s="98"/>
      <c r="AF982" s="1862"/>
      <c r="AG982" s="1748"/>
      <c r="AH982" s="1764"/>
      <c r="AI982" s="1749"/>
      <c r="AJ982" s="388"/>
      <c r="AK982" s="1750"/>
      <c r="AL982" s="1751"/>
      <c r="AM982" s="1752"/>
      <c r="AN982" s="1752"/>
      <c r="AO982" s="1752"/>
      <c r="AP982" s="1753"/>
      <c r="AQ982" s="1333"/>
      <c r="AR982" s="98"/>
      <c r="AS982" s="244"/>
    </row>
    <row r="983" spans="1:45" ht="15" customHeight="1" x14ac:dyDescent="0.25">
      <c r="A983" s="1489"/>
      <c r="B983" s="1709"/>
      <c r="C983" s="1716"/>
      <c r="D983" s="1856"/>
      <c r="E983" s="1716"/>
      <c r="F983" s="1751"/>
      <c r="G983" s="1859"/>
      <c r="H983" s="1865"/>
      <c r="I983" s="1678"/>
      <c r="J983" s="1678"/>
      <c r="K983" s="1678"/>
      <c r="L983" s="1678"/>
      <c r="M983" s="1678"/>
      <c r="N983" s="1678"/>
      <c r="O983" s="1678"/>
      <c r="P983" s="1678"/>
      <c r="Q983" s="1774"/>
      <c r="R983" s="1747"/>
      <c r="S983" s="98"/>
      <c r="T983" s="98"/>
      <c r="U983" s="98"/>
      <c r="V983" s="98"/>
      <c r="W983" s="334" t="str">
        <f t="shared" si="29"/>
        <v/>
      </c>
      <c r="X983" s="98"/>
      <c r="Y983" s="98"/>
      <c r="Z983" s="98"/>
      <c r="AA983" s="334" t="str">
        <f t="shared" si="30"/>
        <v/>
      </c>
      <c r="AB983" s="1678"/>
      <c r="AC983" s="1333"/>
      <c r="AD983" s="160"/>
      <c r="AE983" s="98"/>
      <c r="AF983" s="1862"/>
      <c r="AG983" s="1748"/>
      <c r="AH983" s="1764"/>
      <c r="AI983" s="1749"/>
      <c r="AJ983" s="388"/>
      <c r="AK983" s="1750"/>
      <c r="AL983" s="1751"/>
      <c r="AM983" s="1752"/>
      <c r="AN983" s="1752"/>
      <c r="AO983" s="1752"/>
      <c r="AP983" s="1753"/>
      <c r="AQ983" s="1333"/>
      <c r="AR983" s="98"/>
      <c r="AS983" s="244"/>
    </row>
    <row r="984" spans="1:45" ht="15" customHeight="1" x14ac:dyDescent="0.25">
      <c r="A984" s="1489"/>
      <c r="B984" s="1709"/>
      <c r="C984" s="1716"/>
      <c r="D984" s="1856"/>
      <c r="E984" s="1716"/>
      <c r="F984" s="1751"/>
      <c r="G984" s="1859"/>
      <c r="H984" s="1865"/>
      <c r="I984" s="1678"/>
      <c r="J984" s="1678"/>
      <c r="K984" s="1678"/>
      <c r="L984" s="1678"/>
      <c r="M984" s="1678"/>
      <c r="N984" s="1678"/>
      <c r="O984" s="1678"/>
      <c r="P984" s="1678"/>
      <c r="Q984" s="1774"/>
      <c r="R984" s="1747"/>
      <c r="S984" s="98"/>
      <c r="T984" s="98"/>
      <c r="U984" s="98"/>
      <c r="V984" s="98"/>
      <c r="W984" s="334" t="str">
        <f t="shared" si="29"/>
        <v/>
      </c>
      <c r="X984" s="98"/>
      <c r="Y984" s="98"/>
      <c r="Z984" s="98"/>
      <c r="AA984" s="334" t="str">
        <f t="shared" si="30"/>
        <v/>
      </c>
      <c r="AB984" s="1678"/>
      <c r="AC984" s="1333"/>
      <c r="AD984" s="160"/>
      <c r="AE984" s="98"/>
      <c r="AF984" s="1862"/>
      <c r="AG984" s="1748"/>
      <c r="AH984" s="1764"/>
      <c r="AI984" s="1749"/>
      <c r="AJ984" s="388"/>
      <c r="AK984" s="1750"/>
      <c r="AL984" s="1751"/>
      <c r="AM984" s="1752"/>
      <c r="AN984" s="1752"/>
      <c r="AO984" s="1752"/>
      <c r="AP984" s="1753"/>
      <c r="AQ984" s="1333"/>
      <c r="AR984" s="98"/>
      <c r="AS984" s="244"/>
    </row>
    <row r="985" spans="1:45" ht="15" customHeight="1" x14ac:dyDescent="0.25">
      <c r="A985" s="1489"/>
      <c r="B985" s="1709"/>
      <c r="C985" s="1716"/>
      <c r="D985" s="1856"/>
      <c r="E985" s="1716"/>
      <c r="F985" s="1751"/>
      <c r="G985" s="1859"/>
      <c r="H985" s="1865"/>
      <c r="I985" s="1678"/>
      <c r="J985" s="1678"/>
      <c r="K985" s="1678"/>
      <c r="L985" s="1678"/>
      <c r="M985" s="1678"/>
      <c r="N985" s="1678"/>
      <c r="O985" s="1678"/>
      <c r="P985" s="1678"/>
      <c r="Q985" s="1774"/>
      <c r="R985" s="1747"/>
      <c r="S985" s="98"/>
      <c r="T985" s="98"/>
      <c r="U985" s="98"/>
      <c r="V985" s="98"/>
      <c r="W985" s="334" t="str">
        <f t="shared" si="29"/>
        <v/>
      </c>
      <c r="X985" s="98"/>
      <c r="Y985" s="98"/>
      <c r="Z985" s="98"/>
      <c r="AA985" s="334" t="str">
        <f t="shared" si="30"/>
        <v/>
      </c>
      <c r="AB985" s="1678"/>
      <c r="AC985" s="1333"/>
      <c r="AD985" s="160"/>
      <c r="AE985" s="98"/>
      <c r="AF985" s="1862"/>
      <c r="AG985" s="1748"/>
      <c r="AH985" s="1764"/>
      <c r="AI985" s="1749"/>
      <c r="AJ985" s="388"/>
      <c r="AK985" s="1750"/>
      <c r="AL985" s="1751"/>
      <c r="AM985" s="1752"/>
      <c r="AN985" s="1752"/>
      <c r="AO985" s="1752"/>
      <c r="AP985" s="1753"/>
      <c r="AQ985" s="1333"/>
      <c r="AR985" s="98"/>
      <c r="AS985" s="244"/>
    </row>
    <row r="986" spans="1:45" ht="15" customHeight="1" x14ac:dyDescent="0.25">
      <c r="A986" s="1489"/>
      <c r="B986" s="1709"/>
      <c r="C986" s="1716"/>
      <c r="D986" s="1856"/>
      <c r="E986" s="1716"/>
      <c r="F986" s="1751"/>
      <c r="G986" s="1859"/>
      <c r="H986" s="1865"/>
      <c r="I986" s="1678"/>
      <c r="J986" s="1678"/>
      <c r="K986" s="1678"/>
      <c r="L986" s="1678"/>
      <c r="M986" s="1678"/>
      <c r="N986" s="1678"/>
      <c r="O986" s="1678"/>
      <c r="P986" s="1678"/>
      <c r="Q986" s="1774"/>
      <c r="R986" s="1747"/>
      <c r="S986" s="98"/>
      <c r="T986" s="98"/>
      <c r="U986" s="98"/>
      <c r="V986" s="98"/>
      <c r="W986" s="334" t="str">
        <f t="shared" si="29"/>
        <v/>
      </c>
      <c r="X986" s="98"/>
      <c r="Y986" s="98"/>
      <c r="Z986" s="98"/>
      <c r="AA986" s="334" t="str">
        <f t="shared" si="30"/>
        <v/>
      </c>
      <c r="AB986" s="1678"/>
      <c r="AC986" s="1333"/>
      <c r="AD986" s="160"/>
      <c r="AE986" s="98"/>
      <c r="AF986" s="1862"/>
      <c r="AG986" s="1748"/>
      <c r="AH986" s="1764"/>
      <c r="AI986" s="1749"/>
      <c r="AJ986" s="388"/>
      <c r="AK986" s="1750"/>
      <c r="AL986" s="1751"/>
      <c r="AM986" s="1752"/>
      <c r="AN986" s="1752"/>
      <c r="AO986" s="1752"/>
      <c r="AP986" s="1753"/>
      <c r="AQ986" s="1333"/>
      <c r="AR986" s="98"/>
      <c r="AS986" s="244"/>
    </row>
    <row r="987" spans="1:45" ht="15" customHeight="1" x14ac:dyDescent="0.25">
      <c r="A987" s="1489"/>
      <c r="B987" s="1709"/>
      <c r="C987" s="1716"/>
      <c r="D987" s="1856"/>
      <c r="E987" s="1716"/>
      <c r="F987" s="1751"/>
      <c r="G987" s="1859"/>
      <c r="H987" s="1865"/>
      <c r="I987" s="1678"/>
      <c r="J987" s="1678"/>
      <c r="K987" s="1678"/>
      <c r="L987" s="1678"/>
      <c r="M987" s="1678"/>
      <c r="N987" s="1678"/>
      <c r="O987" s="1678"/>
      <c r="P987" s="1678"/>
      <c r="Q987" s="1774"/>
      <c r="R987" s="1747"/>
      <c r="S987" s="98"/>
      <c r="T987" s="98"/>
      <c r="U987" s="98"/>
      <c r="V987" s="98"/>
      <c r="W987" s="334" t="str">
        <f t="shared" si="29"/>
        <v/>
      </c>
      <c r="X987" s="98"/>
      <c r="Y987" s="98"/>
      <c r="Z987" s="98"/>
      <c r="AA987" s="334" t="str">
        <f t="shared" si="30"/>
        <v/>
      </c>
      <c r="AB987" s="1678"/>
      <c r="AC987" s="1333"/>
      <c r="AD987" s="160"/>
      <c r="AE987" s="98"/>
      <c r="AF987" s="1862"/>
      <c r="AG987" s="1748"/>
      <c r="AH987" s="1764"/>
      <c r="AI987" s="1749"/>
      <c r="AJ987" s="388"/>
      <c r="AK987" s="1750"/>
      <c r="AL987" s="1751"/>
      <c r="AM987" s="1752"/>
      <c r="AN987" s="1752"/>
      <c r="AO987" s="1752"/>
      <c r="AP987" s="1753"/>
      <c r="AQ987" s="1333"/>
      <c r="AR987" s="98"/>
      <c r="AS987" s="244"/>
    </row>
    <row r="988" spans="1:45" ht="15" customHeight="1" x14ac:dyDescent="0.25">
      <c r="A988" s="1489"/>
      <c r="B988" s="1709"/>
      <c r="C988" s="1716"/>
      <c r="D988" s="1856"/>
      <c r="E988" s="1716"/>
      <c r="F988" s="1751"/>
      <c r="G988" s="1859"/>
      <c r="H988" s="1865"/>
      <c r="I988" s="1678"/>
      <c r="J988" s="1678"/>
      <c r="K988" s="1678"/>
      <c r="L988" s="1678"/>
      <c r="M988" s="1678"/>
      <c r="N988" s="1678"/>
      <c r="O988" s="1678"/>
      <c r="P988" s="1678"/>
      <c r="Q988" s="1774"/>
      <c r="R988" s="1747"/>
      <c r="S988" s="98"/>
      <c r="T988" s="98"/>
      <c r="U988" s="98"/>
      <c r="V988" s="98"/>
      <c r="W988" s="334" t="str">
        <f t="shared" si="29"/>
        <v/>
      </c>
      <c r="X988" s="98"/>
      <c r="Y988" s="98"/>
      <c r="Z988" s="98"/>
      <c r="AA988" s="334" t="str">
        <f t="shared" si="30"/>
        <v/>
      </c>
      <c r="AB988" s="1678"/>
      <c r="AC988" s="1333"/>
      <c r="AD988" s="160"/>
      <c r="AE988" s="98"/>
      <c r="AF988" s="1862"/>
      <c r="AG988" s="1748"/>
      <c r="AH988" s="1764"/>
      <c r="AI988" s="1749"/>
      <c r="AJ988" s="388"/>
      <c r="AK988" s="1750"/>
      <c r="AL988" s="1751"/>
      <c r="AM988" s="1752"/>
      <c r="AN988" s="1752"/>
      <c r="AO988" s="1752"/>
      <c r="AP988" s="1753"/>
      <c r="AQ988" s="1333"/>
      <c r="AR988" s="98"/>
      <c r="AS988" s="244"/>
    </row>
    <row r="989" spans="1:45" ht="15" customHeight="1" x14ac:dyDescent="0.25">
      <c r="A989" s="1489"/>
      <c r="B989" s="1709"/>
      <c r="C989" s="1716"/>
      <c r="D989" s="1856"/>
      <c r="E989" s="1716"/>
      <c r="F989" s="1751"/>
      <c r="G989" s="1859"/>
      <c r="H989" s="1865"/>
      <c r="I989" s="1678"/>
      <c r="J989" s="1678"/>
      <c r="K989" s="1678"/>
      <c r="L989" s="1678"/>
      <c r="M989" s="1678"/>
      <c r="N989" s="1678"/>
      <c r="O989" s="1678"/>
      <c r="P989" s="1678"/>
      <c r="Q989" s="1774"/>
      <c r="R989" s="1747"/>
      <c r="S989" s="98"/>
      <c r="T989" s="98"/>
      <c r="U989" s="98"/>
      <c r="V989" s="98"/>
      <c r="W989" s="334" t="str">
        <f t="shared" si="29"/>
        <v/>
      </c>
      <c r="X989" s="98"/>
      <c r="Y989" s="98"/>
      <c r="Z989" s="98"/>
      <c r="AA989" s="334" t="str">
        <f t="shared" si="30"/>
        <v/>
      </c>
      <c r="AB989" s="1678"/>
      <c r="AC989" s="1333"/>
      <c r="AD989" s="160"/>
      <c r="AE989" s="98"/>
      <c r="AF989" s="1862"/>
      <c r="AG989" s="1748"/>
      <c r="AH989" s="1764"/>
      <c r="AI989" s="1749"/>
      <c r="AJ989" s="388"/>
      <c r="AK989" s="1750"/>
      <c r="AL989" s="1751"/>
      <c r="AM989" s="1752"/>
      <c r="AN989" s="1752"/>
      <c r="AO989" s="1752"/>
      <c r="AP989" s="1753"/>
      <c r="AQ989" s="1333"/>
      <c r="AR989" s="98"/>
      <c r="AS989" s="244"/>
    </row>
    <row r="990" spans="1:45" ht="15" customHeight="1" x14ac:dyDescent="0.25">
      <c r="A990" s="1489"/>
      <c r="B990" s="1709"/>
      <c r="C990" s="1716"/>
      <c r="D990" s="1856"/>
      <c r="E990" s="1716"/>
      <c r="F990" s="1751"/>
      <c r="G990" s="1859"/>
      <c r="H990" s="1865"/>
      <c r="I990" s="1678"/>
      <c r="J990" s="1678"/>
      <c r="K990" s="1678"/>
      <c r="L990" s="1678"/>
      <c r="M990" s="1678"/>
      <c r="N990" s="1678"/>
      <c r="O990" s="1678"/>
      <c r="P990" s="1678"/>
      <c r="Q990" s="1774"/>
      <c r="R990" s="1747"/>
      <c r="S990" s="98"/>
      <c r="T990" s="98"/>
      <c r="U990" s="98"/>
      <c r="V990" s="98"/>
      <c r="W990" s="334" t="str">
        <f t="shared" si="29"/>
        <v/>
      </c>
      <c r="X990" s="98"/>
      <c r="Y990" s="98"/>
      <c r="Z990" s="98"/>
      <c r="AA990" s="334" t="str">
        <f t="shared" si="30"/>
        <v/>
      </c>
      <c r="AB990" s="1678"/>
      <c r="AC990" s="1333"/>
      <c r="AD990" s="160"/>
      <c r="AE990" s="98"/>
      <c r="AF990" s="1862"/>
      <c r="AG990" s="1748"/>
      <c r="AH990" s="1764"/>
      <c r="AI990" s="1749"/>
      <c r="AJ990" s="388"/>
      <c r="AK990" s="1750"/>
      <c r="AL990" s="1751"/>
      <c r="AM990" s="1752"/>
      <c r="AN990" s="1752"/>
      <c r="AO990" s="1752"/>
      <c r="AP990" s="1753"/>
      <c r="AQ990" s="1333"/>
      <c r="AR990" s="98"/>
      <c r="AS990" s="244"/>
    </row>
    <row r="991" spans="1:45" ht="15" customHeight="1" x14ac:dyDescent="0.25">
      <c r="A991" s="1489"/>
      <c r="B991" s="1709"/>
      <c r="C991" s="1716"/>
      <c r="D991" s="1856"/>
      <c r="E991" s="1716"/>
      <c r="F991" s="1751"/>
      <c r="G991" s="1859"/>
      <c r="H991" s="1865"/>
      <c r="I991" s="1678"/>
      <c r="J991" s="1678"/>
      <c r="K991" s="1678"/>
      <c r="L991" s="1678"/>
      <c r="M991" s="1678"/>
      <c r="N991" s="1678"/>
      <c r="O991" s="1678"/>
      <c r="P991" s="1678"/>
      <c r="Q991" s="1774"/>
      <c r="R991" s="1747"/>
      <c r="S991" s="98"/>
      <c r="T991" s="98"/>
      <c r="U991" s="98"/>
      <c r="V991" s="98"/>
      <c r="W991" s="334" t="str">
        <f t="shared" si="29"/>
        <v/>
      </c>
      <c r="X991" s="98"/>
      <c r="Y991" s="98"/>
      <c r="Z991" s="98"/>
      <c r="AA991" s="334" t="str">
        <f t="shared" si="30"/>
        <v/>
      </c>
      <c r="AB991" s="1678"/>
      <c r="AC991" s="1333"/>
      <c r="AD991" s="160"/>
      <c r="AE991" s="98"/>
      <c r="AF991" s="1862"/>
      <c r="AG991" s="1748"/>
      <c r="AH991" s="1764"/>
      <c r="AI991" s="1749"/>
      <c r="AJ991" s="388"/>
      <c r="AK991" s="1750"/>
      <c r="AL991" s="1751"/>
      <c r="AM991" s="1752"/>
      <c r="AN991" s="1752"/>
      <c r="AO991" s="1752"/>
      <c r="AP991" s="1753"/>
      <c r="AQ991" s="1333"/>
      <c r="AR991" s="98"/>
      <c r="AS991" s="244"/>
    </row>
    <row r="992" spans="1:45" ht="15" customHeight="1" x14ac:dyDescent="0.25">
      <c r="A992" s="1489"/>
      <c r="B992" s="1709"/>
      <c r="C992" s="1716"/>
      <c r="D992" s="1856"/>
      <c r="E992" s="1716"/>
      <c r="F992" s="1751"/>
      <c r="G992" s="1859"/>
      <c r="H992" s="1865"/>
      <c r="I992" s="1678"/>
      <c r="J992" s="1678"/>
      <c r="K992" s="1678"/>
      <c r="L992" s="1678"/>
      <c r="M992" s="1678"/>
      <c r="N992" s="1678"/>
      <c r="O992" s="1678"/>
      <c r="P992" s="1678"/>
      <c r="Q992" s="1774"/>
      <c r="R992" s="1747"/>
      <c r="S992" s="98"/>
      <c r="T992" s="98"/>
      <c r="U992" s="98"/>
      <c r="V992" s="98"/>
      <c r="W992" s="334" t="str">
        <f t="shared" si="29"/>
        <v/>
      </c>
      <c r="X992" s="98"/>
      <c r="Y992" s="98"/>
      <c r="Z992" s="98"/>
      <c r="AA992" s="334" t="str">
        <f t="shared" si="30"/>
        <v/>
      </c>
      <c r="AB992" s="1678"/>
      <c r="AC992" s="1333"/>
      <c r="AD992" s="160"/>
      <c r="AE992" s="98"/>
      <c r="AF992" s="1862"/>
      <c r="AG992" s="1748"/>
      <c r="AH992" s="1764"/>
      <c r="AI992" s="1749"/>
      <c r="AJ992" s="388"/>
      <c r="AK992" s="1750"/>
      <c r="AL992" s="1751"/>
      <c r="AM992" s="1752"/>
      <c r="AN992" s="1752"/>
      <c r="AO992" s="1752"/>
      <c r="AP992" s="1753"/>
      <c r="AQ992" s="1333"/>
      <c r="AR992" s="98"/>
      <c r="AS992" s="244"/>
    </row>
    <row r="993" spans="1:45" ht="15" customHeight="1" x14ac:dyDescent="0.25">
      <c r="A993" s="1489"/>
      <c r="B993" s="1709"/>
      <c r="C993" s="1716"/>
      <c r="D993" s="1856"/>
      <c r="E993" s="1716"/>
      <c r="F993" s="1751"/>
      <c r="G993" s="1859"/>
      <c r="H993" s="1865"/>
      <c r="I993" s="1678"/>
      <c r="J993" s="1678"/>
      <c r="K993" s="1678"/>
      <c r="L993" s="1678"/>
      <c r="M993" s="1678"/>
      <c r="N993" s="1678"/>
      <c r="O993" s="1678"/>
      <c r="P993" s="1678"/>
      <c r="Q993" s="1774"/>
      <c r="R993" s="1747"/>
      <c r="S993" s="98"/>
      <c r="T993" s="98"/>
      <c r="U993" s="98"/>
      <c r="V993" s="98"/>
      <c r="W993" s="334" t="str">
        <f t="shared" si="29"/>
        <v/>
      </c>
      <c r="X993" s="98"/>
      <c r="Y993" s="98"/>
      <c r="Z993" s="98"/>
      <c r="AA993" s="334" t="str">
        <f t="shared" si="30"/>
        <v/>
      </c>
      <c r="AB993" s="1678"/>
      <c r="AC993" s="1333"/>
      <c r="AD993" s="160"/>
      <c r="AE993" s="98"/>
      <c r="AF993" s="1862"/>
      <c r="AG993" s="1748"/>
      <c r="AH993" s="1764"/>
      <c r="AI993" s="1749"/>
      <c r="AJ993" s="388"/>
      <c r="AK993" s="1750"/>
      <c r="AL993" s="1751"/>
      <c r="AM993" s="1752"/>
      <c r="AN993" s="1752"/>
      <c r="AO993" s="1752"/>
      <c r="AP993" s="1753"/>
      <c r="AQ993" s="1333"/>
      <c r="AR993" s="98"/>
      <c r="AS993" s="244"/>
    </row>
    <row r="994" spans="1:45" ht="15" customHeight="1" x14ac:dyDescent="0.25">
      <c r="A994" s="1489"/>
      <c r="B994" s="1709"/>
      <c r="C994" s="1716"/>
      <c r="D994" s="1856"/>
      <c r="E994" s="1716"/>
      <c r="F994" s="1751"/>
      <c r="G994" s="1859"/>
      <c r="H994" s="1865"/>
      <c r="I994" s="1678"/>
      <c r="J994" s="1678"/>
      <c r="K994" s="1678"/>
      <c r="L994" s="1678"/>
      <c r="M994" s="1678"/>
      <c r="N994" s="1678"/>
      <c r="O994" s="1678"/>
      <c r="P994" s="1678"/>
      <c r="Q994" s="1774"/>
      <c r="R994" s="1747"/>
      <c r="S994" s="98"/>
      <c r="T994" s="98"/>
      <c r="U994" s="98"/>
      <c r="V994" s="98"/>
      <c r="W994" s="334" t="str">
        <f t="shared" si="29"/>
        <v/>
      </c>
      <c r="X994" s="98"/>
      <c r="Y994" s="98"/>
      <c r="Z994" s="98"/>
      <c r="AA994" s="334" t="str">
        <f t="shared" si="30"/>
        <v/>
      </c>
      <c r="AB994" s="1678"/>
      <c r="AC994" s="1333"/>
      <c r="AD994" s="160"/>
      <c r="AE994" s="98"/>
      <c r="AF994" s="1862"/>
      <c r="AG994" s="1748"/>
      <c r="AH994" s="1764"/>
      <c r="AI994" s="1749"/>
      <c r="AJ994" s="388"/>
      <c r="AK994" s="1750"/>
      <c r="AL994" s="1751"/>
      <c r="AM994" s="1752"/>
      <c r="AN994" s="1752"/>
      <c r="AO994" s="1752"/>
      <c r="AP994" s="1753"/>
      <c r="AQ994" s="1333"/>
      <c r="AR994" s="98"/>
      <c r="AS994" s="244"/>
    </row>
    <row r="995" spans="1:45" ht="15" customHeight="1" x14ac:dyDescent="0.25">
      <c r="A995" s="1489"/>
      <c r="B995" s="1709"/>
      <c r="C995" s="1716"/>
      <c r="D995" s="1856"/>
      <c r="E995" s="1716"/>
      <c r="F995" s="1751"/>
      <c r="G995" s="1859"/>
      <c r="H995" s="1865"/>
      <c r="I995" s="1678"/>
      <c r="J995" s="1678"/>
      <c r="K995" s="1678"/>
      <c r="L995" s="1678"/>
      <c r="M995" s="1678"/>
      <c r="N995" s="1678"/>
      <c r="O995" s="1678"/>
      <c r="P995" s="1678"/>
      <c r="Q995" s="1774"/>
      <c r="R995" s="1747"/>
      <c r="S995" s="98"/>
      <c r="T995" s="98"/>
      <c r="U995" s="98"/>
      <c r="V995" s="98"/>
      <c r="W995" s="334" t="str">
        <f t="shared" si="29"/>
        <v/>
      </c>
      <c r="X995" s="98"/>
      <c r="Y995" s="98"/>
      <c r="Z995" s="98"/>
      <c r="AA995" s="334" t="str">
        <f t="shared" si="30"/>
        <v/>
      </c>
      <c r="AB995" s="1678"/>
      <c r="AC995" s="1333"/>
      <c r="AD995" s="160"/>
      <c r="AE995" s="98"/>
      <c r="AF995" s="1862"/>
      <c r="AG995" s="1748"/>
      <c r="AH995" s="1764"/>
      <c r="AI995" s="1749"/>
      <c r="AJ995" s="388"/>
      <c r="AK995" s="1750"/>
      <c r="AL995" s="1751"/>
      <c r="AM995" s="1752"/>
      <c r="AN995" s="1752"/>
      <c r="AO995" s="1752"/>
      <c r="AP995" s="1753"/>
      <c r="AQ995" s="1333"/>
      <c r="AR995" s="98"/>
      <c r="AS995" s="244"/>
    </row>
    <row r="996" spans="1:45" ht="15" customHeight="1" x14ac:dyDescent="0.25">
      <c r="A996" s="1489"/>
      <c r="B996" s="1709"/>
      <c r="C996" s="1716"/>
      <c r="D996" s="1856"/>
      <c r="E996" s="1716"/>
      <c r="F996" s="1751"/>
      <c r="G996" s="1859"/>
      <c r="H996" s="1865"/>
      <c r="I996" s="1678"/>
      <c r="J996" s="1678"/>
      <c r="K996" s="1678"/>
      <c r="L996" s="1678"/>
      <c r="M996" s="1678"/>
      <c r="N996" s="1678"/>
      <c r="O996" s="1678"/>
      <c r="P996" s="1678"/>
      <c r="Q996" s="1774"/>
      <c r="R996" s="1747"/>
      <c r="S996" s="98"/>
      <c r="T996" s="98"/>
      <c r="U996" s="98"/>
      <c r="V996" s="98"/>
      <c r="W996" s="334" t="str">
        <f t="shared" si="29"/>
        <v/>
      </c>
      <c r="X996" s="98"/>
      <c r="Y996" s="98"/>
      <c r="Z996" s="98"/>
      <c r="AA996" s="334" t="str">
        <f t="shared" si="30"/>
        <v/>
      </c>
      <c r="AB996" s="1678"/>
      <c r="AC996" s="1333"/>
      <c r="AD996" s="160"/>
      <c r="AE996" s="98"/>
      <c r="AF996" s="1862"/>
      <c r="AG996" s="1748"/>
      <c r="AH996" s="1764"/>
      <c r="AI996" s="1749"/>
      <c r="AJ996" s="388"/>
      <c r="AK996" s="1750"/>
      <c r="AL996" s="1751"/>
      <c r="AM996" s="1752"/>
      <c r="AN996" s="1752"/>
      <c r="AO996" s="1752"/>
      <c r="AP996" s="1753"/>
      <c r="AQ996" s="1333"/>
      <c r="AR996" s="98"/>
      <c r="AS996" s="244"/>
    </row>
    <row r="997" spans="1:45" ht="15" customHeight="1" x14ac:dyDescent="0.25">
      <c r="A997" s="1489"/>
      <c r="B997" s="1709"/>
      <c r="C997" s="1716"/>
      <c r="D997" s="1856"/>
      <c r="E997" s="1716"/>
      <c r="F997" s="1751"/>
      <c r="G997" s="1859"/>
      <c r="H997" s="1865"/>
      <c r="I997" s="1678"/>
      <c r="J997" s="1678"/>
      <c r="K997" s="1678"/>
      <c r="L997" s="1678"/>
      <c r="M997" s="1678"/>
      <c r="N997" s="1678"/>
      <c r="O997" s="1678"/>
      <c r="P997" s="1678"/>
      <c r="Q997" s="1774"/>
      <c r="R997" s="1747"/>
      <c r="S997" s="98"/>
      <c r="T997" s="98"/>
      <c r="U997" s="98"/>
      <c r="V997" s="98"/>
      <c r="W997" s="334" t="str">
        <f t="shared" si="29"/>
        <v/>
      </c>
      <c r="X997" s="98"/>
      <c r="Y997" s="98"/>
      <c r="Z997" s="98"/>
      <c r="AA997" s="334" t="str">
        <f t="shared" si="30"/>
        <v/>
      </c>
      <c r="AB997" s="1678"/>
      <c r="AC997" s="1333"/>
      <c r="AD997" s="160"/>
      <c r="AE997" s="98"/>
      <c r="AF997" s="1862"/>
      <c r="AG997" s="1748"/>
      <c r="AH997" s="1764"/>
      <c r="AI997" s="1749"/>
      <c r="AJ997" s="388"/>
      <c r="AK997" s="1750"/>
      <c r="AL997" s="1751"/>
      <c r="AM997" s="1752"/>
      <c r="AN997" s="1752"/>
      <c r="AO997" s="1752"/>
      <c r="AP997" s="1753"/>
      <c r="AQ997" s="1333"/>
      <c r="AR997" s="98"/>
      <c r="AS997" s="244"/>
    </row>
    <row r="998" spans="1:45" ht="15" customHeight="1" x14ac:dyDescent="0.25">
      <c r="A998" s="1489"/>
      <c r="B998" s="1709"/>
      <c r="C998" s="1716"/>
      <c r="D998" s="1856"/>
      <c r="E998" s="1716"/>
      <c r="F998" s="1751"/>
      <c r="G998" s="1859"/>
      <c r="H998" s="1865"/>
      <c r="I998" s="1678"/>
      <c r="J998" s="1678"/>
      <c r="K998" s="1678"/>
      <c r="L998" s="1678"/>
      <c r="M998" s="1678"/>
      <c r="N998" s="1678"/>
      <c r="O998" s="1678"/>
      <c r="P998" s="1678"/>
      <c r="Q998" s="1774"/>
      <c r="R998" s="1747"/>
      <c r="S998" s="98"/>
      <c r="T998" s="98"/>
      <c r="U998" s="98"/>
      <c r="V998" s="98"/>
      <c r="W998" s="334" t="str">
        <f t="shared" si="29"/>
        <v/>
      </c>
      <c r="X998" s="98"/>
      <c r="Y998" s="98"/>
      <c r="Z998" s="98"/>
      <c r="AA998" s="334" t="str">
        <f t="shared" si="30"/>
        <v/>
      </c>
      <c r="AB998" s="1678"/>
      <c r="AC998" s="1333"/>
      <c r="AD998" s="160"/>
      <c r="AE998" s="98"/>
      <c r="AF998" s="1862"/>
      <c r="AG998" s="1748"/>
      <c r="AH998" s="1764"/>
      <c r="AI998" s="1749"/>
      <c r="AJ998" s="388"/>
      <c r="AK998" s="1750"/>
      <c r="AL998" s="1751"/>
      <c r="AM998" s="1752"/>
      <c r="AN998" s="1752"/>
      <c r="AO998" s="1752"/>
      <c r="AP998" s="1753"/>
      <c r="AQ998" s="1333"/>
      <c r="AR998" s="98"/>
      <c r="AS998" s="244"/>
    </row>
    <row r="999" spans="1:45" ht="15" customHeight="1" x14ac:dyDescent="0.25">
      <c r="A999" s="1489"/>
      <c r="B999" s="1709"/>
      <c r="C999" s="1716"/>
      <c r="D999" s="1856"/>
      <c r="E999" s="1716"/>
      <c r="F999" s="1751"/>
      <c r="G999" s="1859"/>
      <c r="H999" s="1865"/>
      <c r="I999" s="1678"/>
      <c r="J999" s="1678"/>
      <c r="K999" s="1678"/>
      <c r="L999" s="1678"/>
      <c r="M999" s="1678"/>
      <c r="N999" s="1678"/>
      <c r="O999" s="1678"/>
      <c r="P999" s="1678"/>
      <c r="Q999" s="1774"/>
      <c r="R999" s="1747"/>
      <c r="S999" s="98"/>
      <c r="T999" s="98"/>
      <c r="U999" s="98"/>
      <c r="V999" s="98"/>
      <c r="W999" s="334" t="str">
        <f t="shared" si="29"/>
        <v/>
      </c>
      <c r="X999" s="98"/>
      <c r="Y999" s="98"/>
      <c r="Z999" s="98"/>
      <c r="AA999" s="334" t="str">
        <f t="shared" si="30"/>
        <v/>
      </c>
      <c r="AB999" s="1678"/>
      <c r="AC999" s="1333"/>
      <c r="AD999" s="160"/>
      <c r="AE999" s="98"/>
      <c r="AF999" s="1862"/>
      <c r="AG999" s="1748"/>
      <c r="AH999" s="1764"/>
      <c r="AI999" s="1749"/>
      <c r="AJ999" s="388"/>
      <c r="AK999" s="1750"/>
      <c r="AL999" s="1751"/>
      <c r="AM999" s="1752"/>
      <c r="AN999" s="1752"/>
      <c r="AO999" s="1752"/>
      <c r="AP999" s="1753"/>
      <c r="AQ999" s="1333"/>
      <c r="AR999" s="98"/>
      <c r="AS999" s="244"/>
    </row>
    <row r="1000" spans="1:45" ht="15" customHeight="1" x14ac:dyDescent="0.25">
      <c r="A1000" s="1489"/>
      <c r="B1000" s="1709"/>
      <c r="C1000" s="1716"/>
      <c r="D1000" s="1856"/>
      <c r="E1000" s="1716"/>
      <c r="F1000" s="1751"/>
      <c r="G1000" s="1859"/>
      <c r="H1000" s="1865"/>
      <c r="I1000" s="1678"/>
      <c r="J1000" s="1678"/>
      <c r="K1000" s="1678"/>
      <c r="L1000" s="1678"/>
      <c r="M1000" s="1678"/>
      <c r="N1000" s="1678"/>
      <c r="O1000" s="1678"/>
      <c r="P1000" s="1678"/>
      <c r="Q1000" s="1774"/>
      <c r="R1000" s="1747"/>
      <c r="S1000" s="98"/>
      <c r="T1000" s="98"/>
      <c r="U1000" s="98"/>
      <c r="V1000" s="98"/>
      <c r="W1000" s="334" t="str">
        <f t="shared" si="29"/>
        <v/>
      </c>
      <c r="X1000" s="98"/>
      <c r="Y1000" s="98"/>
      <c r="Z1000" s="98"/>
      <c r="AA1000" s="334" t="str">
        <f t="shared" si="30"/>
        <v/>
      </c>
      <c r="AB1000" s="1678"/>
      <c r="AC1000" s="1333"/>
      <c r="AD1000" s="160"/>
      <c r="AE1000" s="98"/>
      <c r="AF1000" s="1862"/>
      <c r="AG1000" s="1748"/>
      <c r="AH1000" s="1764"/>
      <c r="AI1000" s="1749"/>
      <c r="AJ1000" s="388"/>
      <c r="AK1000" s="1750"/>
      <c r="AL1000" s="1751"/>
      <c r="AM1000" s="1752"/>
      <c r="AN1000" s="1752"/>
      <c r="AO1000" s="1752"/>
      <c r="AP1000" s="1753"/>
      <c r="AQ1000" s="1333"/>
      <c r="AR1000" s="98"/>
      <c r="AS1000" s="244"/>
    </row>
    <row r="1001" spans="1:45" ht="15" customHeight="1" x14ac:dyDescent="0.25">
      <c r="A1001" s="1489"/>
      <c r="B1001" s="1709"/>
      <c r="C1001" s="1716"/>
      <c r="D1001" s="1856"/>
      <c r="E1001" s="1716"/>
      <c r="F1001" s="1751"/>
      <c r="G1001" s="1859"/>
      <c r="H1001" s="1865"/>
      <c r="I1001" s="1678"/>
      <c r="J1001" s="1678"/>
      <c r="K1001" s="1678"/>
      <c r="L1001" s="1678"/>
      <c r="M1001" s="1678"/>
      <c r="N1001" s="1678"/>
      <c r="O1001" s="1678"/>
      <c r="P1001" s="1678"/>
      <c r="Q1001" s="1774"/>
      <c r="R1001" s="1747"/>
      <c r="S1001" s="98"/>
      <c r="T1001" s="98"/>
      <c r="U1001" s="98"/>
      <c r="V1001" s="98"/>
      <c r="W1001" s="334" t="str">
        <f t="shared" si="29"/>
        <v/>
      </c>
      <c r="X1001" s="98"/>
      <c r="Y1001" s="98"/>
      <c r="Z1001" s="98"/>
      <c r="AA1001" s="334" t="str">
        <f t="shared" si="30"/>
        <v/>
      </c>
      <c r="AB1001" s="1678"/>
      <c r="AC1001" s="1333"/>
      <c r="AD1001" s="160"/>
      <c r="AE1001" s="98"/>
      <c r="AF1001" s="1862"/>
      <c r="AG1001" s="1748"/>
      <c r="AH1001" s="1764"/>
      <c r="AI1001" s="1749"/>
      <c r="AJ1001" s="388"/>
      <c r="AK1001" s="1750"/>
      <c r="AL1001" s="1751"/>
      <c r="AM1001" s="1752"/>
      <c r="AN1001" s="1752"/>
      <c r="AO1001" s="1752"/>
      <c r="AP1001" s="1753"/>
      <c r="AQ1001" s="1333"/>
      <c r="AR1001" s="98"/>
      <c r="AS1001" s="244"/>
    </row>
    <row r="1002" spans="1:45" ht="15" customHeight="1" x14ac:dyDescent="0.25">
      <c r="A1002" s="1489"/>
      <c r="B1002" s="1709"/>
      <c r="C1002" s="1716"/>
      <c r="D1002" s="1856"/>
      <c r="E1002" s="1716"/>
      <c r="F1002" s="1751"/>
      <c r="G1002" s="1859"/>
      <c r="H1002" s="1865"/>
      <c r="I1002" s="1678"/>
      <c r="J1002" s="1678"/>
      <c r="K1002" s="1678"/>
      <c r="L1002" s="1678"/>
      <c r="M1002" s="1678"/>
      <c r="N1002" s="1678"/>
      <c r="O1002" s="1678"/>
      <c r="P1002" s="1678"/>
      <c r="Q1002" s="1774"/>
      <c r="R1002" s="1747"/>
      <c r="S1002" s="98"/>
      <c r="T1002" s="98"/>
      <c r="U1002" s="98"/>
      <c r="V1002" s="98"/>
      <c r="W1002" s="334" t="str">
        <f t="shared" si="29"/>
        <v/>
      </c>
      <c r="X1002" s="98"/>
      <c r="Y1002" s="98"/>
      <c r="Z1002" s="98"/>
      <c r="AA1002" s="334" t="str">
        <f t="shared" si="30"/>
        <v/>
      </c>
      <c r="AB1002" s="1678"/>
      <c r="AC1002" s="1333"/>
      <c r="AD1002" s="160"/>
      <c r="AE1002" s="98"/>
      <c r="AF1002" s="1862"/>
      <c r="AG1002" s="1748"/>
      <c r="AH1002" s="1764"/>
      <c r="AI1002" s="1749"/>
      <c r="AJ1002" s="388"/>
      <c r="AK1002" s="1750"/>
      <c r="AL1002" s="1751"/>
      <c r="AM1002" s="1752"/>
      <c r="AN1002" s="1752"/>
      <c r="AO1002" s="1752"/>
      <c r="AP1002" s="1753"/>
      <c r="AQ1002" s="1333"/>
      <c r="AR1002" s="98"/>
      <c r="AS1002" s="244"/>
    </row>
    <row r="1003" spans="1:45" ht="15" customHeight="1" x14ac:dyDescent="0.25">
      <c r="A1003" s="1489"/>
      <c r="B1003" s="1709"/>
      <c r="C1003" s="1716"/>
      <c r="D1003" s="1856"/>
      <c r="E1003" s="1716"/>
      <c r="F1003" s="1751"/>
      <c r="G1003" s="1859"/>
      <c r="H1003" s="1865"/>
      <c r="I1003" s="1678"/>
      <c r="J1003" s="1678"/>
      <c r="K1003" s="1678"/>
      <c r="L1003" s="1678"/>
      <c r="M1003" s="1678"/>
      <c r="N1003" s="1678"/>
      <c r="O1003" s="1678"/>
      <c r="P1003" s="1678"/>
      <c r="Q1003" s="1774"/>
      <c r="R1003" s="1747"/>
      <c r="S1003" s="98"/>
      <c r="T1003" s="98"/>
      <c r="U1003" s="98"/>
      <c r="V1003" s="98"/>
      <c r="W1003" s="334" t="str">
        <f t="shared" si="29"/>
        <v/>
      </c>
      <c r="X1003" s="98"/>
      <c r="Y1003" s="98"/>
      <c r="Z1003" s="98"/>
      <c r="AA1003" s="334" t="str">
        <f t="shared" si="30"/>
        <v/>
      </c>
      <c r="AB1003" s="1678"/>
      <c r="AC1003" s="1333"/>
      <c r="AD1003" s="160"/>
      <c r="AE1003" s="98"/>
      <c r="AF1003" s="1862"/>
      <c r="AG1003" s="1748"/>
      <c r="AH1003" s="1764"/>
      <c r="AI1003" s="1749"/>
      <c r="AJ1003" s="388"/>
      <c r="AK1003" s="1750"/>
      <c r="AL1003" s="1751"/>
      <c r="AM1003" s="1752"/>
      <c r="AN1003" s="1752"/>
      <c r="AO1003" s="1752"/>
      <c r="AP1003" s="1753"/>
      <c r="AQ1003" s="1333"/>
      <c r="AR1003" s="98"/>
      <c r="AS1003" s="244"/>
    </row>
    <row r="1004" spans="1:45" ht="15" customHeight="1" x14ac:dyDescent="0.25">
      <c r="A1004" s="1489"/>
      <c r="B1004" s="1709"/>
      <c r="C1004" s="1716"/>
      <c r="D1004" s="1856"/>
      <c r="E1004" s="1716"/>
      <c r="F1004" s="1751"/>
      <c r="G1004" s="1859"/>
      <c r="H1004" s="1865"/>
      <c r="I1004" s="1678"/>
      <c r="J1004" s="1678"/>
      <c r="K1004" s="1678"/>
      <c r="L1004" s="1678"/>
      <c r="M1004" s="1678"/>
      <c r="N1004" s="1678"/>
      <c r="O1004" s="1678"/>
      <c r="P1004" s="1678"/>
      <c r="Q1004" s="1774"/>
      <c r="R1004" s="1747"/>
      <c r="S1004" s="98"/>
      <c r="T1004" s="98"/>
      <c r="U1004" s="98"/>
      <c r="V1004" s="98"/>
      <c r="W1004" s="334" t="str">
        <f t="shared" si="29"/>
        <v/>
      </c>
      <c r="X1004" s="98"/>
      <c r="Y1004" s="98"/>
      <c r="Z1004" s="98"/>
      <c r="AA1004" s="334" t="str">
        <f t="shared" si="30"/>
        <v/>
      </c>
      <c r="AB1004" s="1678"/>
      <c r="AC1004" s="1333"/>
      <c r="AD1004" s="160"/>
      <c r="AE1004" s="98"/>
      <c r="AF1004" s="1862"/>
      <c r="AG1004" s="1748"/>
      <c r="AH1004" s="1764"/>
      <c r="AI1004" s="1749"/>
      <c r="AJ1004" s="388"/>
      <c r="AK1004" s="1750"/>
      <c r="AL1004" s="1751"/>
      <c r="AM1004" s="1752"/>
      <c r="AN1004" s="1752"/>
      <c r="AO1004" s="1752"/>
      <c r="AP1004" s="1753"/>
      <c r="AQ1004" s="1333"/>
      <c r="AR1004" s="98"/>
      <c r="AS1004" s="244"/>
    </row>
    <row r="1005" spans="1:45" ht="15" customHeight="1" x14ac:dyDescent="0.25">
      <c r="A1005" s="1489"/>
      <c r="B1005" s="1709"/>
      <c r="C1005" s="1716"/>
      <c r="D1005" s="1856"/>
      <c r="E1005" s="1716"/>
      <c r="F1005" s="1751"/>
      <c r="G1005" s="1859"/>
      <c r="H1005" s="1865"/>
      <c r="I1005" s="1678"/>
      <c r="J1005" s="1678"/>
      <c r="K1005" s="1678"/>
      <c r="L1005" s="1678"/>
      <c r="M1005" s="1678"/>
      <c r="N1005" s="1678"/>
      <c r="O1005" s="1678"/>
      <c r="P1005" s="1678"/>
      <c r="Q1005" s="1774"/>
      <c r="R1005" s="1747"/>
      <c r="S1005" s="98"/>
      <c r="T1005" s="98"/>
      <c r="U1005" s="98"/>
      <c r="V1005" s="98"/>
      <c r="W1005" s="334" t="str">
        <f t="shared" si="29"/>
        <v/>
      </c>
      <c r="X1005" s="98"/>
      <c r="Y1005" s="98"/>
      <c r="Z1005" s="98"/>
      <c r="AA1005" s="334" t="str">
        <f t="shared" si="30"/>
        <v/>
      </c>
      <c r="AB1005" s="1678"/>
      <c r="AC1005" s="1333"/>
      <c r="AD1005" s="160"/>
      <c r="AE1005" s="98"/>
      <c r="AF1005" s="1862"/>
      <c r="AG1005" s="1748"/>
      <c r="AH1005" s="1764"/>
      <c r="AI1005" s="1749"/>
      <c r="AJ1005" s="388"/>
      <c r="AK1005" s="1750"/>
      <c r="AL1005" s="1751"/>
      <c r="AM1005" s="1752"/>
      <c r="AN1005" s="1752"/>
      <c r="AO1005" s="1752"/>
      <c r="AP1005" s="1753"/>
      <c r="AQ1005" s="1333"/>
      <c r="AR1005" s="98"/>
      <c r="AS1005" s="244"/>
    </row>
    <row r="1006" spans="1:45" ht="15" customHeight="1" x14ac:dyDescent="0.25">
      <c r="A1006" s="1489"/>
      <c r="B1006" s="1709"/>
      <c r="C1006" s="1716"/>
      <c r="D1006" s="1856"/>
      <c r="E1006" s="1716"/>
      <c r="F1006" s="1751"/>
      <c r="G1006" s="1859"/>
      <c r="H1006" s="1865"/>
      <c r="I1006" s="1678"/>
      <c r="J1006" s="1678"/>
      <c r="K1006" s="1678"/>
      <c r="L1006" s="1678"/>
      <c r="M1006" s="1678"/>
      <c r="N1006" s="1678"/>
      <c r="O1006" s="1678"/>
      <c r="P1006" s="1678"/>
      <c r="Q1006" s="1774"/>
      <c r="R1006" s="1747"/>
      <c r="S1006" s="98"/>
      <c r="T1006" s="98"/>
      <c r="U1006" s="98"/>
      <c r="V1006" s="98"/>
      <c r="W1006" s="334" t="str">
        <f t="shared" si="29"/>
        <v/>
      </c>
      <c r="X1006" s="98"/>
      <c r="Y1006" s="98"/>
      <c r="Z1006" s="98"/>
      <c r="AA1006" s="334" t="str">
        <f t="shared" si="30"/>
        <v/>
      </c>
      <c r="AB1006" s="1678"/>
      <c r="AC1006" s="1333"/>
      <c r="AD1006" s="160"/>
      <c r="AE1006" s="98"/>
      <c r="AF1006" s="1862"/>
      <c r="AG1006" s="1748"/>
      <c r="AH1006" s="1764"/>
      <c r="AI1006" s="1749"/>
      <c r="AJ1006" s="388"/>
      <c r="AK1006" s="1750"/>
      <c r="AL1006" s="1751"/>
      <c r="AM1006" s="1752"/>
      <c r="AN1006" s="1752"/>
      <c r="AO1006" s="1752"/>
      <c r="AP1006" s="1753"/>
      <c r="AQ1006" s="1333"/>
      <c r="AR1006" s="98"/>
      <c r="AS1006" s="244"/>
    </row>
    <row r="1007" spans="1:45" ht="15" customHeight="1" x14ac:dyDescent="0.25">
      <c r="A1007" s="1489"/>
      <c r="B1007" s="1709"/>
      <c r="C1007" s="1716"/>
      <c r="D1007" s="1856"/>
      <c r="E1007" s="1716"/>
      <c r="F1007" s="1751"/>
      <c r="G1007" s="1859"/>
      <c r="H1007" s="1865"/>
      <c r="I1007" s="1678"/>
      <c r="J1007" s="1678"/>
      <c r="K1007" s="1678"/>
      <c r="L1007" s="1678"/>
      <c r="M1007" s="1678"/>
      <c r="N1007" s="1678"/>
      <c r="O1007" s="1678"/>
      <c r="P1007" s="1678"/>
      <c r="Q1007" s="1774"/>
      <c r="R1007" s="1747"/>
      <c r="S1007" s="98"/>
      <c r="T1007" s="98"/>
      <c r="U1007" s="98"/>
      <c r="V1007" s="98"/>
      <c r="W1007" s="334" t="str">
        <f t="shared" si="29"/>
        <v/>
      </c>
      <c r="X1007" s="98"/>
      <c r="Y1007" s="98"/>
      <c r="Z1007" s="98"/>
      <c r="AA1007" s="334" t="str">
        <f t="shared" si="30"/>
        <v/>
      </c>
      <c r="AB1007" s="1678"/>
      <c r="AC1007" s="1333"/>
      <c r="AD1007" s="160"/>
      <c r="AE1007" s="98"/>
      <c r="AF1007" s="1862"/>
      <c r="AG1007" s="1748"/>
      <c r="AH1007" s="1764"/>
      <c r="AI1007" s="1749"/>
      <c r="AJ1007" s="388"/>
      <c r="AK1007" s="1750"/>
      <c r="AL1007" s="1751"/>
      <c r="AM1007" s="1752"/>
      <c r="AN1007" s="1752"/>
      <c r="AO1007" s="1752"/>
      <c r="AP1007" s="1753"/>
      <c r="AQ1007" s="1333"/>
      <c r="AR1007" s="98"/>
      <c r="AS1007" s="244"/>
    </row>
    <row r="1008" spans="1:45" ht="15" customHeight="1" x14ac:dyDescent="0.25">
      <c r="A1008" s="1489"/>
      <c r="B1008" s="1709"/>
      <c r="C1008" s="1716"/>
      <c r="D1008" s="1856"/>
      <c r="E1008" s="1716"/>
      <c r="F1008" s="1751"/>
      <c r="G1008" s="1859"/>
      <c r="H1008" s="1865"/>
      <c r="I1008" s="1678"/>
      <c r="J1008" s="1678"/>
      <c r="K1008" s="1678"/>
      <c r="L1008" s="1678"/>
      <c r="M1008" s="1678"/>
      <c r="N1008" s="1678"/>
      <c r="O1008" s="1678"/>
      <c r="P1008" s="1678"/>
      <c r="Q1008" s="1774"/>
      <c r="R1008" s="1747"/>
      <c r="S1008" s="98"/>
      <c r="T1008" s="98"/>
      <c r="U1008" s="98"/>
      <c r="V1008" s="98"/>
      <c r="W1008" s="334" t="str">
        <f t="shared" si="29"/>
        <v/>
      </c>
      <c r="X1008" s="98"/>
      <c r="Y1008" s="98"/>
      <c r="Z1008" s="98"/>
      <c r="AA1008" s="334" t="str">
        <f t="shared" si="30"/>
        <v/>
      </c>
      <c r="AB1008" s="1678"/>
      <c r="AC1008" s="1333"/>
      <c r="AD1008" s="160"/>
      <c r="AE1008" s="98"/>
      <c r="AF1008" s="1862"/>
      <c r="AG1008" s="1748"/>
      <c r="AH1008" s="1764"/>
      <c r="AI1008" s="1749"/>
      <c r="AJ1008" s="388"/>
      <c r="AK1008" s="1750"/>
      <c r="AL1008" s="1751"/>
      <c r="AM1008" s="1752"/>
      <c r="AN1008" s="1752"/>
      <c r="AO1008" s="1752"/>
      <c r="AP1008" s="1753"/>
      <c r="AQ1008" s="1333"/>
      <c r="AR1008" s="98"/>
      <c r="AS1008" s="244"/>
    </row>
    <row r="1009" spans="1:45" ht="15" customHeight="1" x14ac:dyDescent="0.25">
      <c r="A1009" s="1489"/>
      <c r="B1009" s="1709"/>
      <c r="C1009" s="1716"/>
      <c r="D1009" s="1856"/>
      <c r="E1009" s="1716"/>
      <c r="F1009" s="1751"/>
      <c r="G1009" s="1859"/>
      <c r="H1009" s="1865"/>
      <c r="I1009" s="1678"/>
      <c r="J1009" s="1678"/>
      <c r="K1009" s="1678"/>
      <c r="L1009" s="1678"/>
      <c r="M1009" s="1678"/>
      <c r="N1009" s="1678"/>
      <c r="O1009" s="1678"/>
      <c r="P1009" s="1678"/>
      <c r="Q1009" s="1774"/>
      <c r="R1009" s="1747"/>
      <c r="S1009" s="98"/>
      <c r="T1009" s="98"/>
      <c r="U1009" s="98"/>
      <c r="V1009" s="98"/>
      <c r="W1009" s="334" t="str">
        <f t="shared" si="29"/>
        <v/>
      </c>
      <c r="X1009" s="98"/>
      <c r="Y1009" s="98"/>
      <c r="Z1009" s="98"/>
      <c r="AA1009" s="334" t="str">
        <f t="shared" si="30"/>
        <v/>
      </c>
      <c r="AB1009" s="1678"/>
      <c r="AC1009" s="1333"/>
      <c r="AD1009" s="160"/>
      <c r="AE1009" s="98"/>
      <c r="AF1009" s="1862"/>
      <c r="AG1009" s="1748"/>
      <c r="AH1009" s="1764"/>
      <c r="AI1009" s="1749"/>
      <c r="AJ1009" s="388"/>
      <c r="AK1009" s="1750"/>
      <c r="AL1009" s="1751"/>
      <c r="AM1009" s="1752"/>
      <c r="AN1009" s="1752"/>
      <c r="AO1009" s="1752"/>
      <c r="AP1009" s="1753"/>
      <c r="AQ1009" s="1333"/>
      <c r="AR1009" s="98"/>
      <c r="AS1009" s="244"/>
    </row>
    <row r="1010" spans="1:45" ht="15" customHeight="1" x14ac:dyDescent="0.25">
      <c r="A1010" s="1489"/>
      <c r="B1010" s="1709"/>
      <c r="C1010" s="1716"/>
      <c r="D1010" s="1856"/>
      <c r="E1010" s="1716"/>
      <c r="F1010" s="1751"/>
      <c r="G1010" s="1859"/>
      <c r="H1010" s="1865"/>
      <c r="I1010" s="1678"/>
      <c r="J1010" s="1678"/>
      <c r="K1010" s="1678"/>
      <c r="L1010" s="1678"/>
      <c r="M1010" s="1678"/>
      <c r="N1010" s="1678"/>
      <c r="O1010" s="1678"/>
      <c r="P1010" s="1678"/>
      <c r="Q1010" s="1774"/>
      <c r="R1010" s="1747"/>
      <c r="S1010" s="98"/>
      <c r="T1010" s="98"/>
      <c r="U1010" s="98"/>
      <c r="V1010" s="98"/>
      <c r="W1010" s="334" t="str">
        <f t="shared" si="29"/>
        <v/>
      </c>
      <c r="X1010" s="98"/>
      <c r="Y1010" s="98"/>
      <c r="Z1010" s="98"/>
      <c r="AA1010" s="334" t="str">
        <f t="shared" si="30"/>
        <v/>
      </c>
      <c r="AB1010" s="1678"/>
      <c r="AC1010" s="1333"/>
      <c r="AD1010" s="160"/>
      <c r="AE1010" s="98"/>
      <c r="AF1010" s="1862"/>
      <c r="AG1010" s="1748"/>
      <c r="AH1010" s="1764"/>
      <c r="AI1010" s="1749"/>
      <c r="AJ1010" s="388"/>
      <c r="AK1010" s="1750"/>
      <c r="AL1010" s="1751"/>
      <c r="AM1010" s="1752"/>
      <c r="AN1010" s="1752"/>
      <c r="AO1010" s="1752"/>
      <c r="AP1010" s="1753"/>
      <c r="AQ1010" s="1333"/>
      <c r="AR1010" s="98"/>
      <c r="AS1010" s="244"/>
    </row>
    <row r="1011" spans="1:45" ht="15" customHeight="1" x14ac:dyDescent="0.25">
      <c r="A1011" s="1489"/>
      <c r="B1011" s="1709"/>
      <c r="C1011" s="1716"/>
      <c r="D1011" s="1856"/>
      <c r="E1011" s="1716"/>
      <c r="F1011" s="1751"/>
      <c r="G1011" s="1859"/>
      <c r="H1011" s="1865"/>
      <c r="I1011" s="1678"/>
      <c r="J1011" s="1678"/>
      <c r="K1011" s="1678"/>
      <c r="L1011" s="1678"/>
      <c r="M1011" s="1678"/>
      <c r="N1011" s="1678"/>
      <c r="O1011" s="1678"/>
      <c r="P1011" s="1678"/>
      <c r="Q1011" s="1774"/>
      <c r="R1011" s="1747"/>
      <c r="S1011" s="98"/>
      <c r="T1011" s="98"/>
      <c r="U1011" s="98"/>
      <c r="V1011" s="98"/>
      <c r="W1011" s="334" t="str">
        <f t="shared" si="29"/>
        <v/>
      </c>
      <c r="X1011" s="98"/>
      <c r="Y1011" s="98"/>
      <c r="Z1011" s="98"/>
      <c r="AA1011" s="334" t="str">
        <f t="shared" si="30"/>
        <v/>
      </c>
      <c r="AB1011" s="1678"/>
      <c r="AC1011" s="1333"/>
      <c r="AD1011" s="160"/>
      <c r="AE1011" s="98"/>
      <c r="AF1011" s="1862"/>
      <c r="AG1011" s="1748"/>
      <c r="AH1011" s="1764"/>
      <c r="AI1011" s="1749"/>
      <c r="AJ1011" s="388"/>
      <c r="AK1011" s="1750"/>
      <c r="AL1011" s="1751"/>
      <c r="AM1011" s="1752"/>
      <c r="AN1011" s="1752"/>
      <c r="AO1011" s="1752"/>
      <c r="AP1011" s="1753"/>
      <c r="AQ1011" s="1333"/>
      <c r="AR1011" s="98"/>
      <c r="AS1011" s="244"/>
    </row>
    <row r="1012" spans="1:45" ht="15" customHeight="1" x14ac:dyDescent="0.25">
      <c r="A1012" s="1489"/>
      <c r="B1012" s="1709"/>
      <c r="C1012" s="1716"/>
      <c r="D1012" s="1856"/>
      <c r="E1012" s="1716"/>
      <c r="F1012" s="1751"/>
      <c r="G1012" s="1859"/>
      <c r="H1012" s="1865"/>
      <c r="I1012" s="1678"/>
      <c r="J1012" s="1678"/>
      <c r="K1012" s="1678"/>
      <c r="L1012" s="1678"/>
      <c r="M1012" s="1678"/>
      <c r="N1012" s="1678"/>
      <c r="O1012" s="1678"/>
      <c r="P1012" s="1678"/>
      <c r="Q1012" s="1774"/>
      <c r="R1012" s="1747"/>
      <c r="S1012" s="98"/>
      <c r="T1012" s="98"/>
      <c r="U1012" s="98"/>
      <c r="V1012" s="98"/>
      <c r="W1012" s="334" t="str">
        <f t="shared" si="29"/>
        <v/>
      </c>
      <c r="X1012" s="98"/>
      <c r="Y1012" s="98"/>
      <c r="Z1012" s="98"/>
      <c r="AA1012" s="334" t="str">
        <f t="shared" si="30"/>
        <v/>
      </c>
      <c r="AB1012" s="1678"/>
      <c r="AC1012" s="1333"/>
      <c r="AD1012" s="160"/>
      <c r="AE1012" s="98"/>
      <c r="AF1012" s="1862"/>
      <c r="AG1012" s="1748"/>
      <c r="AH1012" s="1764"/>
      <c r="AI1012" s="1749"/>
      <c r="AJ1012" s="388"/>
      <c r="AK1012" s="1750"/>
      <c r="AL1012" s="1751"/>
      <c r="AM1012" s="1752"/>
      <c r="AN1012" s="1752"/>
      <c r="AO1012" s="1752"/>
      <c r="AP1012" s="1753"/>
      <c r="AQ1012" s="1333"/>
      <c r="AR1012" s="98"/>
      <c r="AS1012" s="244"/>
    </row>
    <row r="1013" spans="1:45" ht="15" customHeight="1" x14ac:dyDescent="0.25">
      <c r="A1013" s="1489"/>
      <c r="B1013" s="1709"/>
      <c r="C1013" s="1716"/>
      <c r="D1013" s="1856"/>
      <c r="E1013" s="1716"/>
      <c r="F1013" s="1751"/>
      <c r="G1013" s="1859"/>
      <c r="H1013" s="1865"/>
      <c r="I1013" s="1678"/>
      <c r="J1013" s="1678"/>
      <c r="K1013" s="1678"/>
      <c r="L1013" s="1678"/>
      <c r="M1013" s="1678"/>
      <c r="N1013" s="1678"/>
      <c r="O1013" s="1678"/>
      <c r="P1013" s="1678"/>
      <c r="Q1013" s="1774"/>
      <c r="R1013" s="1747"/>
      <c r="S1013" s="98"/>
      <c r="T1013" s="98"/>
      <c r="U1013" s="98"/>
      <c r="V1013" s="98"/>
      <c r="W1013" s="334" t="str">
        <f t="shared" si="29"/>
        <v/>
      </c>
      <c r="X1013" s="98"/>
      <c r="Y1013" s="98"/>
      <c r="Z1013" s="98"/>
      <c r="AA1013" s="334" t="str">
        <f t="shared" si="30"/>
        <v/>
      </c>
      <c r="AB1013" s="1678"/>
      <c r="AC1013" s="1333"/>
      <c r="AD1013" s="160"/>
      <c r="AE1013" s="98"/>
      <c r="AF1013" s="1862"/>
      <c r="AG1013" s="1748"/>
      <c r="AH1013" s="1764"/>
      <c r="AI1013" s="1749"/>
      <c r="AJ1013" s="388"/>
      <c r="AK1013" s="1750"/>
      <c r="AL1013" s="1751"/>
      <c r="AM1013" s="1752"/>
      <c r="AN1013" s="1752"/>
      <c r="AO1013" s="1752"/>
      <c r="AP1013" s="1753"/>
      <c r="AQ1013" s="1333"/>
      <c r="AR1013" s="98"/>
      <c r="AS1013" s="244"/>
    </row>
    <row r="1014" spans="1:45" ht="15" customHeight="1" x14ac:dyDescent="0.25">
      <c r="A1014" s="1489"/>
      <c r="B1014" s="1709"/>
      <c r="C1014" s="1716"/>
      <c r="D1014" s="1856"/>
      <c r="E1014" s="1716"/>
      <c r="F1014" s="1751"/>
      <c r="G1014" s="1859"/>
      <c r="H1014" s="1865"/>
      <c r="I1014" s="1678"/>
      <c r="J1014" s="1678"/>
      <c r="K1014" s="1678"/>
      <c r="L1014" s="1678"/>
      <c r="M1014" s="1678"/>
      <c r="N1014" s="1678"/>
      <c r="O1014" s="1678"/>
      <c r="P1014" s="1678"/>
      <c r="Q1014" s="1774"/>
      <c r="R1014" s="1747"/>
      <c r="S1014" s="98"/>
      <c r="T1014" s="98"/>
      <c r="U1014" s="98"/>
      <c r="V1014" s="98"/>
      <c r="W1014" s="334" t="str">
        <f t="shared" si="29"/>
        <v/>
      </c>
      <c r="X1014" s="98"/>
      <c r="Y1014" s="98"/>
      <c r="Z1014" s="98"/>
      <c r="AA1014" s="334" t="str">
        <f t="shared" si="30"/>
        <v/>
      </c>
      <c r="AB1014" s="1678"/>
      <c r="AC1014" s="1333"/>
      <c r="AD1014" s="160"/>
      <c r="AE1014" s="98"/>
      <c r="AF1014" s="1862"/>
      <c r="AG1014" s="1748"/>
      <c r="AH1014" s="1764"/>
      <c r="AI1014" s="1749"/>
      <c r="AJ1014" s="388"/>
      <c r="AK1014" s="1750"/>
      <c r="AL1014" s="1751"/>
      <c r="AM1014" s="1752"/>
      <c r="AN1014" s="1752"/>
      <c r="AO1014" s="1752"/>
      <c r="AP1014" s="1753"/>
      <c r="AQ1014" s="1333"/>
      <c r="AR1014" s="98"/>
      <c r="AS1014" s="244"/>
    </row>
    <row r="1015" spans="1:45" ht="15" customHeight="1" x14ac:dyDescent="0.25">
      <c r="A1015" s="1489"/>
      <c r="B1015" s="1709"/>
      <c r="C1015" s="1716"/>
      <c r="D1015" s="1856"/>
      <c r="E1015" s="1716"/>
      <c r="F1015" s="1751"/>
      <c r="G1015" s="1859"/>
      <c r="H1015" s="1865"/>
      <c r="I1015" s="1678"/>
      <c r="J1015" s="1678"/>
      <c r="K1015" s="1678"/>
      <c r="L1015" s="1678"/>
      <c r="M1015" s="1678"/>
      <c r="N1015" s="1678"/>
      <c r="O1015" s="1678"/>
      <c r="P1015" s="1678"/>
      <c r="Q1015" s="1774"/>
      <c r="R1015" s="1747"/>
      <c r="S1015" s="98"/>
      <c r="T1015" s="98"/>
      <c r="U1015" s="98"/>
      <c r="V1015" s="98"/>
      <c r="W1015" s="334" t="str">
        <f t="shared" si="29"/>
        <v/>
      </c>
      <c r="X1015" s="98"/>
      <c r="Y1015" s="98"/>
      <c r="Z1015" s="98"/>
      <c r="AA1015" s="334" t="str">
        <f t="shared" si="30"/>
        <v/>
      </c>
      <c r="AB1015" s="1678"/>
      <c r="AC1015" s="1333"/>
      <c r="AD1015" s="160"/>
      <c r="AE1015" s="98"/>
      <c r="AF1015" s="1862"/>
      <c r="AG1015" s="1748"/>
      <c r="AH1015" s="1764"/>
      <c r="AI1015" s="1749"/>
      <c r="AJ1015" s="388"/>
      <c r="AK1015" s="1750"/>
      <c r="AL1015" s="1751"/>
      <c r="AM1015" s="1752"/>
      <c r="AN1015" s="1752"/>
      <c r="AO1015" s="1752"/>
      <c r="AP1015" s="1753"/>
      <c r="AQ1015" s="1333"/>
      <c r="AR1015" s="98"/>
      <c r="AS1015" s="244"/>
    </row>
    <row r="1016" spans="1:45" ht="15" customHeight="1" x14ac:dyDescent="0.25">
      <c r="A1016" s="1489"/>
      <c r="B1016" s="1709"/>
      <c r="C1016" s="1716"/>
      <c r="D1016" s="1856"/>
      <c r="E1016" s="1716"/>
      <c r="F1016" s="1751"/>
      <c r="G1016" s="1859"/>
      <c r="H1016" s="1865"/>
      <c r="I1016" s="1678"/>
      <c r="J1016" s="1678"/>
      <c r="K1016" s="1678"/>
      <c r="L1016" s="1678"/>
      <c r="M1016" s="1678"/>
      <c r="N1016" s="1678"/>
      <c r="O1016" s="1678"/>
      <c r="P1016" s="1678"/>
      <c r="Q1016" s="1774"/>
      <c r="R1016" s="1747"/>
      <c r="S1016" s="98"/>
      <c r="T1016" s="98"/>
      <c r="U1016" s="98"/>
      <c r="V1016" s="98"/>
      <c r="W1016" s="334" t="str">
        <f t="shared" si="29"/>
        <v/>
      </c>
      <c r="X1016" s="98"/>
      <c r="Y1016" s="98"/>
      <c r="Z1016" s="98"/>
      <c r="AA1016" s="334" t="str">
        <f t="shared" si="30"/>
        <v/>
      </c>
      <c r="AB1016" s="1678"/>
      <c r="AC1016" s="1333"/>
      <c r="AD1016" s="160"/>
      <c r="AE1016" s="98"/>
      <c r="AF1016" s="1862"/>
      <c r="AG1016" s="1748"/>
      <c r="AH1016" s="1764"/>
      <c r="AI1016" s="1749"/>
      <c r="AJ1016" s="388"/>
      <c r="AK1016" s="1750"/>
      <c r="AL1016" s="1751"/>
      <c r="AM1016" s="1752"/>
      <c r="AN1016" s="1752"/>
      <c r="AO1016" s="1752"/>
      <c r="AP1016" s="1753"/>
      <c r="AQ1016" s="1333"/>
      <c r="AR1016" s="98"/>
      <c r="AS1016" s="244"/>
    </row>
    <row r="1017" spans="1:45" ht="15" customHeight="1" x14ac:dyDescent="0.25">
      <c r="A1017" s="1489"/>
      <c r="B1017" s="1709"/>
      <c r="C1017" s="1716"/>
      <c r="D1017" s="1856"/>
      <c r="E1017" s="1716"/>
      <c r="F1017" s="1751"/>
      <c r="G1017" s="1859"/>
      <c r="H1017" s="1865"/>
      <c r="I1017" s="1678"/>
      <c r="J1017" s="1678"/>
      <c r="K1017" s="1678"/>
      <c r="L1017" s="1678"/>
      <c r="M1017" s="1678"/>
      <c r="N1017" s="1678"/>
      <c r="O1017" s="1678"/>
      <c r="P1017" s="1678"/>
      <c r="Q1017" s="1774"/>
      <c r="R1017" s="1747"/>
      <c r="S1017" s="98"/>
      <c r="T1017" s="98"/>
      <c r="U1017" s="98"/>
      <c r="V1017" s="98"/>
      <c r="W1017" s="334" t="str">
        <f t="shared" si="29"/>
        <v/>
      </c>
      <c r="X1017" s="98"/>
      <c r="Y1017" s="98"/>
      <c r="Z1017" s="98"/>
      <c r="AA1017" s="334" t="str">
        <f t="shared" si="30"/>
        <v/>
      </c>
      <c r="AB1017" s="1678"/>
      <c r="AC1017" s="1333"/>
      <c r="AD1017" s="160"/>
      <c r="AE1017" s="98"/>
      <c r="AF1017" s="1862"/>
      <c r="AG1017" s="1748"/>
      <c r="AH1017" s="1764"/>
      <c r="AI1017" s="1749"/>
      <c r="AJ1017" s="388"/>
      <c r="AK1017" s="1750"/>
      <c r="AL1017" s="1751"/>
      <c r="AM1017" s="1752"/>
      <c r="AN1017" s="1752"/>
      <c r="AO1017" s="1752"/>
      <c r="AP1017" s="1753"/>
      <c r="AQ1017" s="1333"/>
      <c r="AR1017" s="98"/>
      <c r="AS1017" s="244"/>
    </row>
    <row r="1018" spans="1:45" ht="15" customHeight="1" x14ac:dyDescent="0.25">
      <c r="A1018" s="1489"/>
      <c r="B1018" s="1709"/>
      <c r="C1018" s="1716"/>
      <c r="D1018" s="1856"/>
      <c r="E1018" s="1716"/>
      <c r="F1018" s="1751"/>
      <c r="G1018" s="1859"/>
      <c r="H1018" s="1865"/>
      <c r="I1018" s="1678"/>
      <c r="J1018" s="1678"/>
      <c r="K1018" s="1678"/>
      <c r="L1018" s="1678"/>
      <c r="M1018" s="1678"/>
      <c r="N1018" s="1678"/>
      <c r="O1018" s="1678"/>
      <c r="P1018" s="1678"/>
      <c r="Q1018" s="1774"/>
      <c r="R1018" s="1747"/>
      <c r="S1018" s="98"/>
      <c r="T1018" s="98"/>
      <c r="U1018" s="98"/>
      <c r="V1018" s="98"/>
      <c r="W1018" s="334" t="str">
        <f t="shared" si="29"/>
        <v/>
      </c>
      <c r="X1018" s="98"/>
      <c r="Y1018" s="98"/>
      <c r="Z1018" s="98"/>
      <c r="AA1018" s="334" t="str">
        <f t="shared" si="30"/>
        <v/>
      </c>
      <c r="AB1018" s="1678"/>
      <c r="AC1018" s="1333"/>
      <c r="AD1018" s="160"/>
      <c r="AE1018" s="98"/>
      <c r="AF1018" s="1862"/>
      <c r="AG1018" s="1748"/>
      <c r="AH1018" s="1764"/>
      <c r="AI1018" s="1749"/>
      <c r="AJ1018" s="388"/>
      <c r="AK1018" s="1750"/>
      <c r="AL1018" s="1751"/>
      <c r="AM1018" s="1752"/>
      <c r="AN1018" s="1752"/>
      <c r="AO1018" s="1752"/>
      <c r="AP1018" s="1753"/>
      <c r="AQ1018" s="1333"/>
      <c r="AR1018" s="98"/>
      <c r="AS1018" s="244"/>
    </row>
    <row r="1019" spans="1:45" ht="15" customHeight="1" x14ac:dyDescent="0.25">
      <c r="A1019" s="1489"/>
      <c r="B1019" s="1709"/>
      <c r="C1019" s="1716"/>
      <c r="D1019" s="1856"/>
      <c r="E1019" s="1716"/>
      <c r="F1019" s="1751"/>
      <c r="G1019" s="1859"/>
      <c r="H1019" s="1865"/>
      <c r="I1019" s="1678"/>
      <c r="J1019" s="1678"/>
      <c r="K1019" s="1678"/>
      <c r="L1019" s="1678"/>
      <c r="M1019" s="1678"/>
      <c r="N1019" s="1678"/>
      <c r="O1019" s="1678"/>
      <c r="P1019" s="1678"/>
      <c r="Q1019" s="1774"/>
      <c r="R1019" s="1747"/>
      <c r="S1019" s="98"/>
      <c r="T1019" s="98"/>
      <c r="U1019" s="98"/>
      <c r="V1019" s="98"/>
      <c r="W1019" s="334" t="str">
        <f t="shared" si="29"/>
        <v/>
      </c>
      <c r="X1019" s="98"/>
      <c r="Y1019" s="98"/>
      <c r="Z1019" s="98"/>
      <c r="AA1019" s="334" t="str">
        <f t="shared" si="30"/>
        <v/>
      </c>
      <c r="AB1019" s="1678"/>
      <c r="AC1019" s="1333"/>
      <c r="AD1019" s="160"/>
      <c r="AE1019" s="98"/>
      <c r="AF1019" s="1862"/>
      <c r="AG1019" s="1748"/>
      <c r="AH1019" s="1764"/>
      <c r="AI1019" s="1749"/>
      <c r="AJ1019" s="388"/>
      <c r="AK1019" s="1750"/>
      <c r="AL1019" s="1751"/>
      <c r="AM1019" s="1752"/>
      <c r="AN1019" s="1752"/>
      <c r="AO1019" s="1752"/>
      <c r="AP1019" s="1753"/>
      <c r="AQ1019" s="1333"/>
      <c r="AR1019" s="98"/>
      <c r="AS1019" s="244"/>
    </row>
    <row r="1020" spans="1:45" ht="15" customHeight="1" x14ac:dyDescent="0.25">
      <c r="A1020" s="1489"/>
      <c r="B1020" s="1709"/>
      <c r="C1020" s="1716"/>
      <c r="D1020" s="1856"/>
      <c r="E1020" s="1716"/>
      <c r="F1020" s="1751"/>
      <c r="G1020" s="1859"/>
      <c r="H1020" s="1865"/>
      <c r="I1020" s="1678"/>
      <c r="J1020" s="1678"/>
      <c r="K1020" s="1678"/>
      <c r="L1020" s="1678"/>
      <c r="M1020" s="1678"/>
      <c r="N1020" s="1678"/>
      <c r="O1020" s="1678"/>
      <c r="P1020" s="1678"/>
      <c r="Q1020" s="1774"/>
      <c r="R1020" s="1747"/>
      <c r="S1020" s="98"/>
      <c r="T1020" s="98"/>
      <c r="U1020" s="98"/>
      <c r="V1020" s="98"/>
      <c r="W1020" s="334" t="str">
        <f t="shared" si="29"/>
        <v/>
      </c>
      <c r="X1020" s="98"/>
      <c r="Y1020" s="98"/>
      <c r="Z1020" s="98"/>
      <c r="AA1020" s="334" t="str">
        <f t="shared" si="30"/>
        <v/>
      </c>
      <c r="AB1020" s="1678"/>
      <c r="AC1020" s="1333"/>
      <c r="AD1020" s="160"/>
      <c r="AE1020" s="98"/>
      <c r="AF1020" s="1862"/>
      <c r="AG1020" s="1748"/>
      <c r="AH1020" s="1764"/>
      <c r="AI1020" s="1749"/>
      <c r="AJ1020" s="388"/>
      <c r="AK1020" s="1750"/>
      <c r="AL1020" s="1751"/>
      <c r="AM1020" s="1752"/>
      <c r="AN1020" s="1752"/>
      <c r="AO1020" s="1752"/>
      <c r="AP1020" s="1753"/>
      <c r="AQ1020" s="1333"/>
      <c r="AR1020" s="98"/>
      <c r="AS1020" s="244"/>
    </row>
    <row r="1021" spans="1:45" ht="15" customHeight="1" x14ac:dyDescent="0.25">
      <c r="A1021" s="1489"/>
      <c r="B1021" s="1709"/>
      <c r="C1021" s="1716"/>
      <c r="D1021" s="1856"/>
      <c r="E1021" s="1716"/>
      <c r="F1021" s="1751"/>
      <c r="G1021" s="1859"/>
      <c r="H1021" s="1865"/>
      <c r="I1021" s="1678"/>
      <c r="J1021" s="1678"/>
      <c r="K1021" s="1678"/>
      <c r="L1021" s="1678"/>
      <c r="M1021" s="1678"/>
      <c r="N1021" s="1678"/>
      <c r="O1021" s="1678"/>
      <c r="P1021" s="1678"/>
      <c r="Q1021" s="1774"/>
      <c r="R1021" s="1747"/>
      <c r="S1021" s="98"/>
      <c r="T1021" s="98"/>
      <c r="U1021" s="98"/>
      <c r="V1021" s="98"/>
      <c r="W1021" s="334" t="str">
        <f t="shared" si="29"/>
        <v/>
      </c>
      <c r="X1021" s="98"/>
      <c r="Y1021" s="98"/>
      <c r="Z1021" s="98"/>
      <c r="AA1021" s="334" t="str">
        <f t="shared" si="30"/>
        <v/>
      </c>
      <c r="AB1021" s="1678"/>
      <c r="AC1021" s="1333"/>
      <c r="AD1021" s="160"/>
      <c r="AE1021" s="98"/>
      <c r="AF1021" s="1862"/>
      <c r="AG1021" s="1748"/>
      <c r="AH1021" s="1764"/>
      <c r="AI1021" s="1749"/>
      <c r="AJ1021" s="388"/>
      <c r="AK1021" s="1750"/>
      <c r="AL1021" s="1751"/>
      <c r="AM1021" s="1752"/>
      <c r="AN1021" s="1752"/>
      <c r="AO1021" s="1752"/>
      <c r="AP1021" s="1753"/>
      <c r="AQ1021" s="1333"/>
      <c r="AR1021" s="98"/>
      <c r="AS1021" s="244"/>
    </row>
    <row r="1022" spans="1:45" ht="15" customHeight="1" x14ac:dyDescent="0.25">
      <c r="A1022" s="1489"/>
      <c r="B1022" s="1709"/>
      <c r="C1022" s="1716"/>
      <c r="D1022" s="1856"/>
      <c r="E1022" s="1716"/>
      <c r="F1022" s="1751"/>
      <c r="G1022" s="1859"/>
      <c r="H1022" s="1865"/>
      <c r="I1022" s="1678"/>
      <c r="J1022" s="1678"/>
      <c r="K1022" s="1678"/>
      <c r="L1022" s="1678"/>
      <c r="M1022" s="1678"/>
      <c r="N1022" s="1678"/>
      <c r="O1022" s="1678"/>
      <c r="P1022" s="1678"/>
      <c r="Q1022" s="1774"/>
      <c r="R1022" s="1747"/>
      <c r="S1022" s="98"/>
      <c r="T1022" s="98"/>
      <c r="U1022" s="98"/>
      <c r="V1022" s="98"/>
      <c r="W1022" s="334" t="str">
        <f t="shared" si="29"/>
        <v/>
      </c>
      <c r="X1022" s="98"/>
      <c r="Y1022" s="98"/>
      <c r="Z1022" s="98"/>
      <c r="AA1022" s="334" t="str">
        <f t="shared" si="30"/>
        <v/>
      </c>
      <c r="AB1022" s="1678"/>
      <c r="AC1022" s="1333"/>
      <c r="AD1022" s="160"/>
      <c r="AE1022" s="98"/>
      <c r="AF1022" s="1862"/>
      <c r="AG1022" s="1748"/>
      <c r="AH1022" s="1764"/>
      <c r="AI1022" s="1749"/>
      <c r="AJ1022" s="388"/>
      <c r="AK1022" s="1750"/>
      <c r="AL1022" s="1751"/>
      <c r="AM1022" s="1752"/>
      <c r="AN1022" s="1752"/>
      <c r="AO1022" s="1752"/>
      <c r="AP1022" s="1753"/>
      <c r="AQ1022" s="1333"/>
      <c r="AR1022" s="98"/>
      <c r="AS1022" s="244"/>
    </row>
    <row r="1023" spans="1:45" ht="15" customHeight="1" x14ac:dyDescent="0.25">
      <c r="A1023" s="1489"/>
      <c r="B1023" s="1709"/>
      <c r="C1023" s="1716"/>
      <c r="D1023" s="1856"/>
      <c r="E1023" s="1716"/>
      <c r="F1023" s="1751"/>
      <c r="G1023" s="1859"/>
      <c r="H1023" s="1865"/>
      <c r="I1023" s="1678"/>
      <c r="J1023" s="1678"/>
      <c r="K1023" s="1678"/>
      <c r="L1023" s="1678"/>
      <c r="M1023" s="1678"/>
      <c r="N1023" s="1678"/>
      <c r="O1023" s="1678"/>
      <c r="P1023" s="1678"/>
      <c r="Q1023" s="1774"/>
      <c r="R1023" s="1747"/>
      <c r="S1023" s="98"/>
      <c r="T1023" s="98"/>
      <c r="U1023" s="98"/>
      <c r="V1023" s="98"/>
      <c r="W1023" s="334" t="str">
        <f t="shared" si="29"/>
        <v/>
      </c>
      <c r="X1023" s="98"/>
      <c r="Y1023" s="98"/>
      <c r="Z1023" s="98"/>
      <c r="AA1023" s="334" t="str">
        <f t="shared" si="30"/>
        <v/>
      </c>
      <c r="AB1023" s="1678"/>
      <c r="AC1023" s="1333"/>
      <c r="AD1023" s="160"/>
      <c r="AE1023" s="98"/>
      <c r="AF1023" s="1862"/>
      <c r="AG1023" s="1748"/>
      <c r="AH1023" s="1764"/>
      <c r="AI1023" s="1749"/>
      <c r="AJ1023" s="388"/>
      <c r="AK1023" s="1750"/>
      <c r="AL1023" s="1751"/>
      <c r="AM1023" s="1752"/>
      <c r="AN1023" s="1752"/>
      <c r="AO1023" s="1752"/>
      <c r="AP1023" s="1753"/>
      <c r="AQ1023" s="1333"/>
      <c r="AR1023" s="98"/>
      <c r="AS1023" s="244"/>
    </row>
    <row r="1024" spans="1:45" ht="15" customHeight="1" x14ac:dyDescent="0.25">
      <c r="A1024" s="1489"/>
      <c r="B1024" s="1709"/>
      <c r="C1024" s="1716"/>
      <c r="D1024" s="1856"/>
      <c r="E1024" s="1716"/>
      <c r="F1024" s="1751"/>
      <c r="G1024" s="1859"/>
      <c r="H1024" s="1865"/>
      <c r="I1024" s="1678"/>
      <c r="J1024" s="1678"/>
      <c r="K1024" s="1678"/>
      <c r="L1024" s="1678"/>
      <c r="M1024" s="1678"/>
      <c r="N1024" s="1678"/>
      <c r="O1024" s="1678"/>
      <c r="P1024" s="1678"/>
      <c r="Q1024" s="1774"/>
      <c r="R1024" s="1747"/>
      <c r="S1024" s="98"/>
      <c r="T1024" s="98"/>
      <c r="U1024" s="98"/>
      <c r="V1024" s="98"/>
      <c r="W1024" s="334" t="str">
        <f t="shared" si="29"/>
        <v/>
      </c>
      <c r="X1024" s="98"/>
      <c r="Y1024" s="98"/>
      <c r="Z1024" s="98"/>
      <c r="AA1024" s="334" t="str">
        <f t="shared" si="30"/>
        <v/>
      </c>
      <c r="AB1024" s="1678"/>
      <c r="AC1024" s="1333"/>
      <c r="AD1024" s="160"/>
      <c r="AE1024" s="98"/>
      <c r="AF1024" s="1862"/>
      <c r="AG1024" s="1748"/>
      <c r="AH1024" s="1764"/>
      <c r="AI1024" s="1749"/>
      <c r="AJ1024" s="388"/>
      <c r="AK1024" s="1750"/>
      <c r="AL1024" s="1751"/>
      <c r="AM1024" s="1752"/>
      <c r="AN1024" s="1752"/>
      <c r="AO1024" s="1752"/>
      <c r="AP1024" s="1753"/>
      <c r="AQ1024" s="1333"/>
      <c r="AR1024" s="98"/>
      <c r="AS1024" s="244"/>
    </row>
    <row r="1025" spans="1:45" ht="15" customHeight="1" x14ac:dyDescent="0.25">
      <c r="A1025" s="1489"/>
      <c r="B1025" s="1709"/>
      <c r="C1025" s="1716"/>
      <c r="D1025" s="1856"/>
      <c r="E1025" s="1716"/>
      <c r="F1025" s="1751"/>
      <c r="G1025" s="1859"/>
      <c r="H1025" s="1865"/>
      <c r="I1025" s="1678"/>
      <c r="J1025" s="1678"/>
      <c r="K1025" s="1678"/>
      <c r="L1025" s="1678"/>
      <c r="M1025" s="1678"/>
      <c r="N1025" s="1678"/>
      <c r="O1025" s="1678"/>
      <c r="P1025" s="1678"/>
      <c r="Q1025" s="1774"/>
      <c r="R1025" s="1747"/>
      <c r="S1025" s="98"/>
      <c r="T1025" s="98"/>
      <c r="U1025" s="98"/>
      <c r="V1025" s="98"/>
      <c r="W1025" s="334" t="str">
        <f t="shared" si="29"/>
        <v/>
      </c>
      <c r="X1025" s="98"/>
      <c r="Y1025" s="98"/>
      <c r="Z1025" s="98"/>
      <c r="AA1025" s="334" t="str">
        <f t="shared" si="30"/>
        <v/>
      </c>
      <c r="AB1025" s="1678"/>
      <c r="AC1025" s="1333"/>
      <c r="AD1025" s="160"/>
      <c r="AE1025" s="98"/>
      <c r="AF1025" s="1862"/>
      <c r="AG1025" s="1748"/>
      <c r="AH1025" s="1764"/>
      <c r="AI1025" s="1749"/>
      <c r="AJ1025" s="388"/>
      <c r="AK1025" s="1750"/>
      <c r="AL1025" s="1751"/>
      <c r="AM1025" s="1752"/>
      <c r="AN1025" s="1752"/>
      <c r="AO1025" s="1752"/>
      <c r="AP1025" s="1753"/>
      <c r="AQ1025" s="1333"/>
      <c r="AR1025" s="98"/>
      <c r="AS1025" s="244"/>
    </row>
    <row r="1026" spans="1:45" ht="15" customHeight="1" x14ac:dyDescent="0.25">
      <c r="A1026" s="1489"/>
      <c r="B1026" s="1709"/>
      <c r="C1026" s="1716"/>
      <c r="D1026" s="1856"/>
      <c r="E1026" s="1716"/>
      <c r="F1026" s="1751"/>
      <c r="G1026" s="1859"/>
      <c r="H1026" s="1865"/>
      <c r="I1026" s="1678"/>
      <c r="J1026" s="1678"/>
      <c r="K1026" s="1678"/>
      <c r="L1026" s="1678"/>
      <c r="M1026" s="1678"/>
      <c r="N1026" s="1678"/>
      <c r="O1026" s="1678"/>
      <c r="P1026" s="1678"/>
      <c r="Q1026" s="1774"/>
      <c r="R1026" s="1747"/>
      <c r="S1026" s="98"/>
      <c r="T1026" s="98"/>
      <c r="U1026" s="98"/>
      <c r="V1026" s="98"/>
      <c r="W1026" s="334" t="str">
        <f t="shared" si="29"/>
        <v/>
      </c>
      <c r="X1026" s="98"/>
      <c r="Y1026" s="98"/>
      <c r="Z1026" s="98"/>
      <c r="AA1026" s="334" t="str">
        <f t="shared" si="30"/>
        <v/>
      </c>
      <c r="AB1026" s="1678"/>
      <c r="AC1026" s="1333"/>
      <c r="AD1026" s="160"/>
      <c r="AE1026" s="98"/>
      <c r="AF1026" s="1862"/>
      <c r="AG1026" s="1748"/>
      <c r="AH1026" s="1764"/>
      <c r="AI1026" s="1749"/>
      <c r="AJ1026" s="388"/>
      <c r="AK1026" s="1750"/>
      <c r="AL1026" s="1751"/>
      <c r="AM1026" s="1752"/>
      <c r="AN1026" s="1752"/>
      <c r="AO1026" s="1752"/>
      <c r="AP1026" s="1753"/>
      <c r="AQ1026" s="1333"/>
      <c r="AR1026" s="98"/>
      <c r="AS1026" s="244"/>
    </row>
    <row r="1027" spans="1:45" ht="15" customHeight="1" x14ac:dyDescent="0.25">
      <c r="A1027" s="1489"/>
      <c r="B1027" s="1709"/>
      <c r="C1027" s="1716"/>
      <c r="D1027" s="1856"/>
      <c r="E1027" s="1716"/>
      <c r="F1027" s="1751"/>
      <c r="G1027" s="1859"/>
      <c r="H1027" s="1865"/>
      <c r="I1027" s="1678"/>
      <c r="J1027" s="1678"/>
      <c r="K1027" s="1678"/>
      <c r="L1027" s="1678"/>
      <c r="M1027" s="1678"/>
      <c r="N1027" s="1678"/>
      <c r="O1027" s="1678"/>
      <c r="P1027" s="1678"/>
      <c r="Q1027" s="1774"/>
      <c r="R1027" s="1747"/>
      <c r="S1027" s="98"/>
      <c r="T1027" s="98"/>
      <c r="U1027" s="98"/>
      <c r="V1027" s="98"/>
      <c r="W1027" s="334" t="str">
        <f t="shared" si="29"/>
        <v/>
      </c>
      <c r="X1027" s="98"/>
      <c r="Y1027" s="98"/>
      <c r="Z1027" s="98"/>
      <c r="AA1027" s="334" t="str">
        <f t="shared" si="30"/>
        <v/>
      </c>
      <c r="AB1027" s="1678"/>
      <c r="AC1027" s="1333"/>
      <c r="AD1027" s="160"/>
      <c r="AE1027" s="98"/>
      <c r="AF1027" s="1862"/>
      <c r="AG1027" s="1748"/>
      <c r="AH1027" s="1764"/>
      <c r="AI1027" s="1749"/>
      <c r="AJ1027" s="388"/>
      <c r="AK1027" s="1750"/>
      <c r="AL1027" s="1751"/>
      <c r="AM1027" s="1752"/>
      <c r="AN1027" s="1752"/>
      <c r="AO1027" s="1752"/>
      <c r="AP1027" s="1753"/>
      <c r="AQ1027" s="1333"/>
      <c r="AR1027" s="98"/>
      <c r="AS1027" s="244"/>
    </row>
    <row r="1028" spans="1:45" ht="15" customHeight="1" x14ac:dyDescent="0.25">
      <c r="A1028" s="1489"/>
      <c r="B1028" s="1709"/>
      <c r="C1028" s="1716"/>
      <c r="D1028" s="1856"/>
      <c r="E1028" s="1716"/>
      <c r="F1028" s="1751"/>
      <c r="G1028" s="1859"/>
      <c r="H1028" s="1865"/>
      <c r="I1028" s="1678"/>
      <c r="J1028" s="1678"/>
      <c r="K1028" s="1678"/>
      <c r="L1028" s="1678"/>
      <c r="M1028" s="1678"/>
      <c r="N1028" s="1678"/>
      <c r="O1028" s="1678"/>
      <c r="P1028" s="1678"/>
      <c r="Q1028" s="1774"/>
      <c r="R1028" s="1747"/>
      <c r="S1028" s="98"/>
      <c r="T1028" s="98"/>
      <c r="U1028" s="98"/>
      <c r="V1028" s="98"/>
      <c r="W1028" s="334" t="str">
        <f t="shared" si="29"/>
        <v/>
      </c>
      <c r="X1028" s="98"/>
      <c r="Y1028" s="98"/>
      <c r="Z1028" s="98"/>
      <c r="AA1028" s="334" t="str">
        <f t="shared" si="30"/>
        <v/>
      </c>
      <c r="AB1028" s="1678"/>
      <c r="AC1028" s="1333"/>
      <c r="AD1028" s="160"/>
      <c r="AE1028" s="98"/>
      <c r="AF1028" s="1862"/>
      <c r="AG1028" s="1748"/>
      <c r="AH1028" s="1764"/>
      <c r="AI1028" s="1749"/>
      <c r="AJ1028" s="388"/>
      <c r="AK1028" s="1750"/>
      <c r="AL1028" s="1751"/>
      <c r="AM1028" s="1752"/>
      <c r="AN1028" s="1752"/>
      <c r="AO1028" s="1752"/>
      <c r="AP1028" s="1753"/>
      <c r="AQ1028" s="1333"/>
      <c r="AR1028" s="98"/>
      <c r="AS1028" s="244"/>
    </row>
    <row r="1029" spans="1:45" ht="15" customHeight="1" x14ac:dyDescent="0.25">
      <c r="A1029" s="1489"/>
      <c r="B1029" s="1709"/>
      <c r="C1029" s="1716"/>
      <c r="D1029" s="1856"/>
      <c r="E1029" s="1716"/>
      <c r="F1029" s="1751"/>
      <c r="G1029" s="1859"/>
      <c r="H1029" s="1865"/>
      <c r="I1029" s="1678"/>
      <c r="J1029" s="1678"/>
      <c r="K1029" s="1678"/>
      <c r="L1029" s="1678"/>
      <c r="M1029" s="1678"/>
      <c r="N1029" s="1678"/>
      <c r="O1029" s="1678"/>
      <c r="P1029" s="1678"/>
      <c r="Q1029" s="1774"/>
      <c r="R1029" s="1747"/>
      <c r="S1029" s="98"/>
      <c r="T1029" s="98"/>
      <c r="U1029" s="98"/>
      <c r="V1029" s="98"/>
      <c r="W1029" s="334" t="str">
        <f t="shared" si="29"/>
        <v/>
      </c>
      <c r="X1029" s="98"/>
      <c r="Y1029" s="98"/>
      <c r="Z1029" s="98"/>
      <c r="AA1029" s="334" t="str">
        <f t="shared" si="30"/>
        <v/>
      </c>
      <c r="AB1029" s="1678"/>
      <c r="AC1029" s="1333"/>
      <c r="AD1029" s="160"/>
      <c r="AE1029" s="98"/>
      <c r="AF1029" s="1862"/>
      <c r="AG1029" s="1748"/>
      <c r="AH1029" s="1764"/>
      <c r="AI1029" s="1749"/>
      <c r="AJ1029" s="388"/>
      <c r="AK1029" s="1750"/>
      <c r="AL1029" s="1751"/>
      <c r="AM1029" s="1752"/>
      <c r="AN1029" s="1752"/>
      <c r="AO1029" s="1752"/>
      <c r="AP1029" s="1753"/>
      <c r="AQ1029" s="1333"/>
      <c r="AR1029" s="98"/>
      <c r="AS1029" s="244"/>
    </row>
    <row r="1030" spans="1:45" ht="15" customHeight="1" x14ac:dyDescent="0.25">
      <c r="A1030" s="1489"/>
      <c r="B1030" s="1709"/>
      <c r="C1030" s="1716"/>
      <c r="D1030" s="1856"/>
      <c r="E1030" s="1716"/>
      <c r="F1030" s="1751"/>
      <c r="G1030" s="1859"/>
      <c r="H1030" s="1865"/>
      <c r="I1030" s="1678"/>
      <c r="J1030" s="1678"/>
      <c r="K1030" s="1678"/>
      <c r="L1030" s="1678"/>
      <c r="M1030" s="1678"/>
      <c r="N1030" s="1678"/>
      <c r="O1030" s="1678"/>
      <c r="P1030" s="1678"/>
      <c r="Q1030" s="1774"/>
      <c r="R1030" s="1747"/>
      <c r="S1030" s="98"/>
      <c r="T1030" s="98"/>
      <c r="U1030" s="98"/>
      <c r="V1030" s="98"/>
      <c r="W1030" s="334" t="str">
        <f t="shared" si="29"/>
        <v/>
      </c>
      <c r="X1030" s="98"/>
      <c r="Y1030" s="98"/>
      <c r="Z1030" s="98"/>
      <c r="AA1030" s="334" t="str">
        <f t="shared" si="30"/>
        <v/>
      </c>
      <c r="AB1030" s="1678"/>
      <c r="AC1030" s="1333"/>
      <c r="AD1030" s="160"/>
      <c r="AE1030" s="98"/>
      <c r="AF1030" s="1862"/>
      <c r="AG1030" s="1748"/>
      <c r="AH1030" s="1764"/>
      <c r="AI1030" s="1749"/>
      <c r="AJ1030" s="388"/>
      <c r="AK1030" s="1750"/>
      <c r="AL1030" s="1751"/>
      <c r="AM1030" s="1752"/>
      <c r="AN1030" s="1752"/>
      <c r="AO1030" s="1752"/>
      <c r="AP1030" s="1753"/>
      <c r="AQ1030" s="1333"/>
      <c r="AR1030" s="98"/>
      <c r="AS1030" s="244"/>
    </row>
    <row r="1031" spans="1:45" ht="15" customHeight="1" x14ac:dyDescent="0.25">
      <c r="A1031" s="1489"/>
      <c r="B1031" s="1709"/>
      <c r="C1031" s="1716"/>
      <c r="D1031" s="1856"/>
      <c r="E1031" s="1716"/>
      <c r="F1031" s="1751"/>
      <c r="G1031" s="1859"/>
      <c r="H1031" s="1865"/>
      <c r="I1031" s="1678"/>
      <c r="J1031" s="1678"/>
      <c r="K1031" s="1678"/>
      <c r="L1031" s="1678"/>
      <c r="M1031" s="1678"/>
      <c r="N1031" s="1678"/>
      <c r="O1031" s="1678"/>
      <c r="P1031" s="1678"/>
      <c r="Q1031" s="1774"/>
      <c r="R1031" s="1747"/>
      <c r="S1031" s="98"/>
      <c r="T1031" s="98"/>
      <c r="U1031" s="98"/>
      <c r="V1031" s="98"/>
      <c r="W1031" s="334" t="str">
        <f t="shared" si="29"/>
        <v/>
      </c>
      <c r="X1031" s="98"/>
      <c r="Y1031" s="98"/>
      <c r="Z1031" s="98"/>
      <c r="AA1031" s="334" t="str">
        <f t="shared" si="30"/>
        <v/>
      </c>
      <c r="AB1031" s="1678"/>
      <c r="AC1031" s="1333"/>
      <c r="AD1031" s="160"/>
      <c r="AE1031" s="98"/>
      <c r="AF1031" s="1862"/>
      <c r="AG1031" s="1748"/>
      <c r="AH1031" s="1764"/>
      <c r="AI1031" s="1749"/>
      <c r="AJ1031" s="388"/>
      <c r="AK1031" s="1750"/>
      <c r="AL1031" s="1751"/>
      <c r="AM1031" s="1752"/>
      <c r="AN1031" s="1752"/>
      <c r="AO1031" s="1752"/>
      <c r="AP1031" s="1753"/>
      <c r="AQ1031" s="1333"/>
      <c r="AR1031" s="98"/>
      <c r="AS1031" s="244"/>
    </row>
    <row r="1032" spans="1:45" ht="15" customHeight="1" x14ac:dyDescent="0.25">
      <c r="A1032" s="1489"/>
      <c r="B1032" s="1709"/>
      <c r="C1032" s="1716"/>
      <c r="D1032" s="1856"/>
      <c r="E1032" s="1716"/>
      <c r="F1032" s="1751"/>
      <c r="G1032" s="1859"/>
      <c r="H1032" s="1865"/>
      <c r="I1032" s="1678"/>
      <c r="J1032" s="1678"/>
      <c r="K1032" s="1678"/>
      <c r="L1032" s="1678"/>
      <c r="M1032" s="1678"/>
      <c r="N1032" s="1678"/>
      <c r="O1032" s="1678"/>
      <c r="P1032" s="1678"/>
      <c r="Q1032" s="1774"/>
      <c r="R1032" s="1747"/>
      <c r="S1032" s="98"/>
      <c r="T1032" s="98"/>
      <c r="U1032" s="98"/>
      <c r="V1032" s="98"/>
      <c r="W1032" s="334" t="str">
        <f t="shared" si="29"/>
        <v/>
      </c>
      <c r="X1032" s="98"/>
      <c r="Y1032" s="98"/>
      <c r="Z1032" s="98"/>
      <c r="AA1032" s="334" t="str">
        <f t="shared" si="30"/>
        <v/>
      </c>
      <c r="AB1032" s="1678"/>
      <c r="AC1032" s="1333"/>
      <c r="AD1032" s="160"/>
      <c r="AE1032" s="98"/>
      <c r="AF1032" s="1862"/>
      <c r="AG1032" s="1748"/>
      <c r="AH1032" s="1764"/>
      <c r="AI1032" s="1749"/>
      <c r="AJ1032" s="388"/>
      <c r="AK1032" s="1750"/>
      <c r="AL1032" s="1751"/>
      <c r="AM1032" s="1752"/>
      <c r="AN1032" s="1752"/>
      <c r="AO1032" s="1752"/>
      <c r="AP1032" s="1753"/>
      <c r="AQ1032" s="1333"/>
      <c r="AR1032" s="98"/>
      <c r="AS1032" s="244"/>
    </row>
    <row r="1033" spans="1:45" ht="15" customHeight="1" x14ac:dyDescent="0.25">
      <c r="A1033" s="1489"/>
      <c r="B1033" s="1709"/>
      <c r="C1033" s="1716"/>
      <c r="D1033" s="1856"/>
      <c r="E1033" s="1716"/>
      <c r="F1033" s="1751"/>
      <c r="G1033" s="1859"/>
      <c r="H1033" s="1865"/>
      <c r="I1033" s="1678"/>
      <c r="J1033" s="1678"/>
      <c r="K1033" s="1678"/>
      <c r="L1033" s="1678"/>
      <c r="M1033" s="1678"/>
      <c r="N1033" s="1678"/>
      <c r="O1033" s="1678"/>
      <c r="P1033" s="1678"/>
      <c r="Q1033" s="1774"/>
      <c r="R1033" s="1747"/>
      <c r="S1033" s="98"/>
      <c r="T1033" s="98"/>
      <c r="U1033" s="98"/>
      <c r="V1033" s="98"/>
      <c r="W1033" s="334" t="str">
        <f t="shared" si="29"/>
        <v/>
      </c>
      <c r="X1033" s="98"/>
      <c r="Y1033" s="98"/>
      <c r="Z1033" s="98"/>
      <c r="AA1033" s="334" t="str">
        <f t="shared" si="30"/>
        <v/>
      </c>
      <c r="AB1033" s="1678"/>
      <c r="AC1033" s="1333"/>
      <c r="AD1033" s="160"/>
      <c r="AE1033" s="98"/>
      <c r="AF1033" s="1862"/>
      <c r="AG1033" s="1748"/>
      <c r="AH1033" s="1764"/>
      <c r="AI1033" s="1749"/>
      <c r="AJ1033" s="388"/>
      <c r="AK1033" s="1750"/>
      <c r="AL1033" s="1751"/>
      <c r="AM1033" s="1752"/>
      <c r="AN1033" s="1752"/>
      <c r="AO1033" s="1752"/>
      <c r="AP1033" s="1753"/>
      <c r="AQ1033" s="1333"/>
      <c r="AR1033" s="98"/>
      <c r="AS1033" s="244"/>
    </row>
    <row r="1034" spans="1:45" ht="15" customHeight="1" x14ac:dyDescent="0.25">
      <c r="A1034" s="1489"/>
      <c r="B1034" s="1709"/>
      <c r="C1034" s="1716"/>
      <c r="D1034" s="1856"/>
      <c r="E1034" s="1716"/>
      <c r="F1034" s="1751"/>
      <c r="G1034" s="1859"/>
      <c r="H1034" s="1865"/>
      <c r="I1034" s="1678"/>
      <c r="J1034" s="1678"/>
      <c r="K1034" s="1678"/>
      <c r="L1034" s="1678"/>
      <c r="M1034" s="1678"/>
      <c r="N1034" s="1678"/>
      <c r="O1034" s="1678"/>
      <c r="P1034" s="1678"/>
      <c r="Q1034" s="1774"/>
      <c r="R1034" s="1747"/>
      <c r="S1034" s="98"/>
      <c r="T1034" s="98"/>
      <c r="U1034" s="98"/>
      <c r="V1034" s="98"/>
      <c r="W1034" s="334" t="str">
        <f t="shared" si="29"/>
        <v/>
      </c>
      <c r="X1034" s="98"/>
      <c r="Y1034" s="98"/>
      <c r="Z1034" s="98"/>
      <c r="AA1034" s="334" t="str">
        <f t="shared" si="30"/>
        <v/>
      </c>
      <c r="AB1034" s="1678"/>
      <c r="AC1034" s="1333"/>
      <c r="AD1034" s="160"/>
      <c r="AE1034" s="98"/>
      <c r="AF1034" s="1862"/>
      <c r="AG1034" s="1748"/>
      <c r="AH1034" s="1764"/>
      <c r="AI1034" s="1749"/>
      <c r="AJ1034" s="388"/>
      <c r="AK1034" s="1750"/>
      <c r="AL1034" s="1751"/>
      <c r="AM1034" s="1752"/>
      <c r="AN1034" s="1752"/>
      <c r="AO1034" s="1752"/>
      <c r="AP1034" s="1753"/>
      <c r="AQ1034" s="1333"/>
      <c r="AR1034" s="98"/>
      <c r="AS1034" s="244"/>
    </row>
    <row r="1035" spans="1:45" ht="15" customHeight="1" x14ac:dyDescent="0.25">
      <c r="A1035" s="1489"/>
      <c r="B1035" s="1709"/>
      <c r="C1035" s="1716"/>
      <c r="D1035" s="1856"/>
      <c r="E1035" s="1716"/>
      <c r="F1035" s="1751"/>
      <c r="G1035" s="1859"/>
      <c r="H1035" s="1865"/>
      <c r="I1035" s="1678"/>
      <c r="J1035" s="1678"/>
      <c r="K1035" s="1678"/>
      <c r="L1035" s="1678"/>
      <c r="M1035" s="1678"/>
      <c r="N1035" s="1678"/>
      <c r="O1035" s="1678"/>
      <c r="P1035" s="1678"/>
      <c r="Q1035" s="1774"/>
      <c r="R1035" s="1747"/>
      <c r="S1035" s="98"/>
      <c r="T1035" s="98"/>
      <c r="U1035" s="98"/>
      <c r="V1035" s="98"/>
      <c r="W1035" s="334" t="str">
        <f t="shared" ref="W1035:W1072" si="31">IF(AND(ISNUMBER(T1035), ISNUMBER(U1035), ISNUMBER(V1035)), SUM(T1035, U1035, V1035), "")</f>
        <v/>
      </c>
      <c r="X1035" s="98"/>
      <c r="Y1035" s="98"/>
      <c r="Z1035" s="98"/>
      <c r="AA1035" s="334" t="str">
        <f t="shared" ref="AA1035:AA1072" si="32">IF(AND(ISNUMBER(X1035), ISNUMBER(Y1035), ISNUMBER(Z1035)), SUM(X1035, Y1035, Z1035), "")</f>
        <v/>
      </c>
      <c r="AB1035" s="1678"/>
      <c r="AC1035" s="1333"/>
      <c r="AD1035" s="160"/>
      <c r="AE1035" s="98"/>
      <c r="AF1035" s="1862"/>
      <c r="AG1035" s="1748"/>
      <c r="AH1035" s="1764"/>
      <c r="AI1035" s="1749"/>
      <c r="AJ1035" s="388"/>
      <c r="AK1035" s="1750"/>
      <c r="AL1035" s="1751"/>
      <c r="AM1035" s="1752"/>
      <c r="AN1035" s="1752"/>
      <c r="AO1035" s="1752"/>
      <c r="AP1035" s="1753"/>
      <c r="AQ1035" s="1333"/>
      <c r="AR1035" s="98"/>
      <c r="AS1035" s="244"/>
    </row>
    <row r="1036" spans="1:45" ht="15" customHeight="1" x14ac:dyDescent="0.25">
      <c r="A1036" s="1489"/>
      <c r="B1036" s="1709"/>
      <c r="C1036" s="1716"/>
      <c r="D1036" s="1856"/>
      <c r="E1036" s="1716"/>
      <c r="F1036" s="1751"/>
      <c r="G1036" s="1859"/>
      <c r="H1036" s="1865"/>
      <c r="I1036" s="1678"/>
      <c r="J1036" s="1678"/>
      <c r="K1036" s="1678"/>
      <c r="L1036" s="1678"/>
      <c r="M1036" s="1678"/>
      <c r="N1036" s="1678"/>
      <c r="O1036" s="1678"/>
      <c r="P1036" s="1678"/>
      <c r="Q1036" s="1774"/>
      <c r="R1036" s="1747"/>
      <c r="S1036" s="98"/>
      <c r="T1036" s="98"/>
      <c r="U1036" s="98"/>
      <c r="V1036" s="98"/>
      <c r="W1036" s="334" t="str">
        <f t="shared" si="31"/>
        <v/>
      </c>
      <c r="X1036" s="98"/>
      <c r="Y1036" s="98"/>
      <c r="Z1036" s="98"/>
      <c r="AA1036" s="334" t="str">
        <f t="shared" si="32"/>
        <v/>
      </c>
      <c r="AB1036" s="1678"/>
      <c r="AC1036" s="1333"/>
      <c r="AD1036" s="160"/>
      <c r="AE1036" s="98"/>
      <c r="AF1036" s="1862"/>
      <c r="AG1036" s="1748"/>
      <c r="AH1036" s="1764"/>
      <c r="AI1036" s="1749"/>
      <c r="AJ1036" s="388"/>
      <c r="AK1036" s="1750"/>
      <c r="AL1036" s="1751"/>
      <c r="AM1036" s="1752"/>
      <c r="AN1036" s="1752"/>
      <c r="AO1036" s="1752"/>
      <c r="AP1036" s="1753"/>
      <c r="AQ1036" s="1333"/>
      <c r="AR1036" s="98"/>
      <c r="AS1036" s="244"/>
    </row>
    <row r="1037" spans="1:45" ht="15" customHeight="1" x14ac:dyDescent="0.25">
      <c r="A1037" s="1489"/>
      <c r="B1037" s="1709"/>
      <c r="C1037" s="1716"/>
      <c r="D1037" s="1856"/>
      <c r="E1037" s="1716"/>
      <c r="F1037" s="1751"/>
      <c r="G1037" s="1859"/>
      <c r="H1037" s="1865"/>
      <c r="I1037" s="1678"/>
      <c r="J1037" s="1678"/>
      <c r="K1037" s="1678"/>
      <c r="L1037" s="1678"/>
      <c r="M1037" s="1678"/>
      <c r="N1037" s="1678"/>
      <c r="O1037" s="1678"/>
      <c r="P1037" s="1678"/>
      <c r="Q1037" s="1774"/>
      <c r="R1037" s="1747"/>
      <c r="S1037" s="98"/>
      <c r="T1037" s="98"/>
      <c r="U1037" s="98"/>
      <c r="V1037" s="98"/>
      <c r="W1037" s="334" t="str">
        <f t="shared" si="31"/>
        <v/>
      </c>
      <c r="X1037" s="98"/>
      <c r="Y1037" s="98"/>
      <c r="Z1037" s="98"/>
      <c r="AA1037" s="334" t="str">
        <f t="shared" si="32"/>
        <v/>
      </c>
      <c r="AB1037" s="1678"/>
      <c r="AC1037" s="1333"/>
      <c r="AD1037" s="160"/>
      <c r="AE1037" s="98"/>
      <c r="AF1037" s="1862"/>
      <c r="AG1037" s="1748"/>
      <c r="AH1037" s="1764"/>
      <c r="AI1037" s="1749"/>
      <c r="AJ1037" s="388"/>
      <c r="AK1037" s="1750"/>
      <c r="AL1037" s="1751"/>
      <c r="AM1037" s="1752"/>
      <c r="AN1037" s="1752"/>
      <c r="AO1037" s="1752"/>
      <c r="AP1037" s="1753"/>
      <c r="AQ1037" s="1333"/>
      <c r="AR1037" s="98"/>
      <c r="AS1037" s="244"/>
    </row>
    <row r="1038" spans="1:45" ht="15" customHeight="1" x14ac:dyDescent="0.25">
      <c r="A1038" s="1489"/>
      <c r="B1038" s="1709"/>
      <c r="C1038" s="1716"/>
      <c r="D1038" s="1856"/>
      <c r="E1038" s="1716"/>
      <c r="F1038" s="1751"/>
      <c r="G1038" s="1859"/>
      <c r="H1038" s="1865"/>
      <c r="I1038" s="1678"/>
      <c r="J1038" s="1678"/>
      <c r="K1038" s="1678"/>
      <c r="L1038" s="1678"/>
      <c r="M1038" s="1678"/>
      <c r="N1038" s="1678"/>
      <c r="O1038" s="1678"/>
      <c r="P1038" s="1678"/>
      <c r="Q1038" s="1774"/>
      <c r="R1038" s="1747"/>
      <c r="S1038" s="98"/>
      <c r="T1038" s="98"/>
      <c r="U1038" s="98"/>
      <c r="V1038" s="98"/>
      <c r="W1038" s="334" t="str">
        <f t="shared" si="31"/>
        <v/>
      </c>
      <c r="X1038" s="98"/>
      <c r="Y1038" s="98"/>
      <c r="Z1038" s="98"/>
      <c r="AA1038" s="334" t="str">
        <f t="shared" si="32"/>
        <v/>
      </c>
      <c r="AB1038" s="1678"/>
      <c r="AC1038" s="1333"/>
      <c r="AD1038" s="160"/>
      <c r="AE1038" s="98"/>
      <c r="AF1038" s="1862"/>
      <c r="AG1038" s="1748"/>
      <c r="AH1038" s="1764"/>
      <c r="AI1038" s="1749"/>
      <c r="AJ1038" s="388"/>
      <c r="AK1038" s="1750"/>
      <c r="AL1038" s="1751"/>
      <c r="AM1038" s="1752"/>
      <c r="AN1038" s="1752"/>
      <c r="AO1038" s="1752"/>
      <c r="AP1038" s="1753"/>
      <c r="AQ1038" s="1333"/>
      <c r="AR1038" s="98"/>
      <c r="AS1038" s="244"/>
    </row>
    <row r="1039" spans="1:45" ht="15" customHeight="1" x14ac:dyDescent="0.25">
      <c r="A1039" s="1489"/>
      <c r="B1039" s="1709"/>
      <c r="C1039" s="1716"/>
      <c r="D1039" s="1856"/>
      <c r="E1039" s="1716"/>
      <c r="F1039" s="1751"/>
      <c r="G1039" s="1859"/>
      <c r="H1039" s="1865"/>
      <c r="I1039" s="1678"/>
      <c r="J1039" s="1678"/>
      <c r="K1039" s="1678"/>
      <c r="L1039" s="1678"/>
      <c r="M1039" s="1678"/>
      <c r="N1039" s="1678"/>
      <c r="O1039" s="1678"/>
      <c r="P1039" s="1678"/>
      <c r="Q1039" s="1774"/>
      <c r="R1039" s="1747"/>
      <c r="S1039" s="98"/>
      <c r="T1039" s="98"/>
      <c r="U1039" s="98"/>
      <c r="V1039" s="98"/>
      <c r="W1039" s="334" t="str">
        <f t="shared" si="31"/>
        <v/>
      </c>
      <c r="X1039" s="98"/>
      <c r="Y1039" s="98"/>
      <c r="Z1039" s="98"/>
      <c r="AA1039" s="334" t="str">
        <f t="shared" si="32"/>
        <v/>
      </c>
      <c r="AB1039" s="1678"/>
      <c r="AC1039" s="1333"/>
      <c r="AD1039" s="160"/>
      <c r="AE1039" s="98"/>
      <c r="AF1039" s="1862"/>
      <c r="AG1039" s="1748"/>
      <c r="AH1039" s="1764"/>
      <c r="AI1039" s="1749"/>
      <c r="AJ1039" s="388"/>
      <c r="AK1039" s="1750"/>
      <c r="AL1039" s="1751"/>
      <c r="AM1039" s="1752"/>
      <c r="AN1039" s="1752"/>
      <c r="AO1039" s="1752"/>
      <c r="AP1039" s="1753"/>
      <c r="AQ1039" s="1333"/>
      <c r="AR1039" s="98"/>
      <c r="AS1039" s="244"/>
    </row>
    <row r="1040" spans="1:45" ht="15" customHeight="1" x14ac:dyDescent="0.25">
      <c r="A1040" s="1489"/>
      <c r="B1040" s="1709"/>
      <c r="C1040" s="1716"/>
      <c r="D1040" s="1856"/>
      <c r="E1040" s="1716"/>
      <c r="F1040" s="1751"/>
      <c r="G1040" s="1859"/>
      <c r="H1040" s="1865"/>
      <c r="I1040" s="1678"/>
      <c r="J1040" s="1678"/>
      <c r="K1040" s="1678"/>
      <c r="L1040" s="1678"/>
      <c r="M1040" s="1678"/>
      <c r="N1040" s="1678"/>
      <c r="O1040" s="1678"/>
      <c r="P1040" s="1678"/>
      <c r="Q1040" s="1774"/>
      <c r="R1040" s="1747"/>
      <c r="S1040" s="98"/>
      <c r="T1040" s="98"/>
      <c r="U1040" s="98"/>
      <c r="V1040" s="98"/>
      <c r="W1040" s="334" t="str">
        <f t="shared" si="31"/>
        <v/>
      </c>
      <c r="X1040" s="98"/>
      <c r="Y1040" s="98"/>
      <c r="Z1040" s="98"/>
      <c r="AA1040" s="334" t="str">
        <f t="shared" si="32"/>
        <v/>
      </c>
      <c r="AB1040" s="1678"/>
      <c r="AC1040" s="1333"/>
      <c r="AD1040" s="160"/>
      <c r="AE1040" s="98"/>
      <c r="AF1040" s="1862"/>
      <c r="AG1040" s="1748"/>
      <c r="AH1040" s="1764"/>
      <c r="AI1040" s="1749"/>
      <c r="AJ1040" s="388"/>
      <c r="AK1040" s="1750"/>
      <c r="AL1040" s="1751"/>
      <c r="AM1040" s="1752"/>
      <c r="AN1040" s="1752"/>
      <c r="AO1040" s="1752"/>
      <c r="AP1040" s="1753"/>
      <c r="AQ1040" s="1333"/>
      <c r="AR1040" s="98"/>
      <c r="AS1040" s="244"/>
    </row>
    <row r="1041" spans="1:45" ht="15" customHeight="1" x14ac:dyDescent="0.25">
      <c r="A1041" s="1489"/>
      <c r="B1041" s="1709"/>
      <c r="C1041" s="1716"/>
      <c r="D1041" s="1856"/>
      <c r="E1041" s="1716"/>
      <c r="F1041" s="1751"/>
      <c r="G1041" s="1859"/>
      <c r="H1041" s="1865"/>
      <c r="I1041" s="1678"/>
      <c r="J1041" s="1678"/>
      <c r="K1041" s="1678"/>
      <c r="L1041" s="1678"/>
      <c r="M1041" s="1678"/>
      <c r="N1041" s="1678"/>
      <c r="O1041" s="1678"/>
      <c r="P1041" s="1678"/>
      <c r="Q1041" s="1774"/>
      <c r="R1041" s="1747"/>
      <c r="S1041" s="98"/>
      <c r="T1041" s="98"/>
      <c r="U1041" s="98"/>
      <c r="V1041" s="98"/>
      <c r="W1041" s="334" t="str">
        <f t="shared" si="31"/>
        <v/>
      </c>
      <c r="X1041" s="98"/>
      <c r="Y1041" s="98"/>
      <c r="Z1041" s="98"/>
      <c r="AA1041" s="334" t="str">
        <f t="shared" si="32"/>
        <v/>
      </c>
      <c r="AB1041" s="1678"/>
      <c r="AC1041" s="1333"/>
      <c r="AD1041" s="160"/>
      <c r="AE1041" s="98"/>
      <c r="AF1041" s="1862"/>
      <c r="AG1041" s="1748"/>
      <c r="AH1041" s="1764"/>
      <c r="AI1041" s="1749"/>
      <c r="AJ1041" s="388"/>
      <c r="AK1041" s="1750"/>
      <c r="AL1041" s="1751"/>
      <c r="AM1041" s="1752"/>
      <c r="AN1041" s="1752"/>
      <c r="AO1041" s="1752"/>
      <c r="AP1041" s="1753"/>
      <c r="AQ1041" s="1333"/>
      <c r="AR1041" s="98"/>
      <c r="AS1041" s="244"/>
    </row>
    <row r="1042" spans="1:45" ht="15" customHeight="1" x14ac:dyDescent="0.25">
      <c r="A1042" s="1489"/>
      <c r="B1042" s="1709"/>
      <c r="C1042" s="1716"/>
      <c r="D1042" s="1856"/>
      <c r="E1042" s="1716"/>
      <c r="F1042" s="1751"/>
      <c r="G1042" s="1859"/>
      <c r="H1042" s="1865"/>
      <c r="I1042" s="1678"/>
      <c r="J1042" s="1678"/>
      <c r="K1042" s="1678"/>
      <c r="L1042" s="1678"/>
      <c r="M1042" s="1678"/>
      <c r="N1042" s="1678"/>
      <c r="O1042" s="1678"/>
      <c r="P1042" s="1678"/>
      <c r="Q1042" s="1774"/>
      <c r="R1042" s="1747"/>
      <c r="S1042" s="98"/>
      <c r="T1042" s="98"/>
      <c r="U1042" s="98"/>
      <c r="V1042" s="98"/>
      <c r="W1042" s="334" t="str">
        <f t="shared" si="31"/>
        <v/>
      </c>
      <c r="X1042" s="98"/>
      <c r="Y1042" s="98"/>
      <c r="Z1042" s="98"/>
      <c r="AA1042" s="334" t="str">
        <f t="shared" si="32"/>
        <v/>
      </c>
      <c r="AB1042" s="1678"/>
      <c r="AC1042" s="1333"/>
      <c r="AD1042" s="160"/>
      <c r="AE1042" s="98"/>
      <c r="AF1042" s="1862"/>
      <c r="AG1042" s="1748"/>
      <c r="AH1042" s="1764"/>
      <c r="AI1042" s="1749"/>
      <c r="AJ1042" s="388"/>
      <c r="AK1042" s="1750"/>
      <c r="AL1042" s="1751"/>
      <c r="AM1042" s="1752"/>
      <c r="AN1042" s="1752"/>
      <c r="AO1042" s="1752"/>
      <c r="AP1042" s="1753"/>
      <c r="AQ1042" s="1333"/>
      <c r="AR1042" s="98"/>
      <c r="AS1042" s="244"/>
    </row>
    <row r="1043" spans="1:45" ht="15" customHeight="1" x14ac:dyDescent="0.25">
      <c r="A1043" s="1489"/>
      <c r="B1043" s="1709"/>
      <c r="C1043" s="1716"/>
      <c r="D1043" s="1856"/>
      <c r="E1043" s="1716"/>
      <c r="F1043" s="1751"/>
      <c r="G1043" s="1859"/>
      <c r="H1043" s="1865"/>
      <c r="I1043" s="1678"/>
      <c r="J1043" s="1678"/>
      <c r="K1043" s="1678"/>
      <c r="L1043" s="1678"/>
      <c r="M1043" s="1678"/>
      <c r="N1043" s="1678"/>
      <c r="O1043" s="1678"/>
      <c r="P1043" s="1678"/>
      <c r="Q1043" s="1774"/>
      <c r="R1043" s="1747"/>
      <c r="S1043" s="98"/>
      <c r="T1043" s="98"/>
      <c r="U1043" s="98"/>
      <c r="V1043" s="98"/>
      <c r="W1043" s="334" t="str">
        <f t="shared" si="31"/>
        <v/>
      </c>
      <c r="X1043" s="98"/>
      <c r="Y1043" s="98"/>
      <c r="Z1043" s="98"/>
      <c r="AA1043" s="334" t="str">
        <f t="shared" si="32"/>
        <v/>
      </c>
      <c r="AB1043" s="1678"/>
      <c r="AC1043" s="1333"/>
      <c r="AD1043" s="160"/>
      <c r="AE1043" s="98"/>
      <c r="AF1043" s="1862"/>
      <c r="AG1043" s="1748"/>
      <c r="AH1043" s="1764"/>
      <c r="AI1043" s="1749"/>
      <c r="AJ1043" s="388"/>
      <c r="AK1043" s="1750"/>
      <c r="AL1043" s="1751"/>
      <c r="AM1043" s="1752"/>
      <c r="AN1043" s="1752"/>
      <c r="AO1043" s="1752"/>
      <c r="AP1043" s="1753"/>
      <c r="AQ1043" s="1333"/>
      <c r="AR1043" s="98"/>
      <c r="AS1043" s="244"/>
    </row>
    <row r="1044" spans="1:45" ht="15" customHeight="1" x14ac:dyDescent="0.25">
      <c r="A1044" s="1489"/>
      <c r="B1044" s="1709"/>
      <c r="C1044" s="1716"/>
      <c r="D1044" s="1856"/>
      <c r="E1044" s="1716"/>
      <c r="F1044" s="1751"/>
      <c r="G1044" s="1859"/>
      <c r="H1044" s="1865"/>
      <c r="I1044" s="1678"/>
      <c r="J1044" s="1678"/>
      <c r="K1044" s="1678"/>
      <c r="L1044" s="1678"/>
      <c r="M1044" s="1678"/>
      <c r="N1044" s="1678"/>
      <c r="O1044" s="1678"/>
      <c r="P1044" s="1678"/>
      <c r="Q1044" s="1774"/>
      <c r="R1044" s="1747"/>
      <c r="S1044" s="98"/>
      <c r="T1044" s="98"/>
      <c r="U1044" s="98"/>
      <c r="V1044" s="98"/>
      <c r="W1044" s="334" t="str">
        <f t="shared" si="31"/>
        <v/>
      </c>
      <c r="X1044" s="98"/>
      <c r="Y1044" s="98"/>
      <c r="Z1044" s="98"/>
      <c r="AA1044" s="334" t="str">
        <f t="shared" si="32"/>
        <v/>
      </c>
      <c r="AB1044" s="1678"/>
      <c r="AC1044" s="1333"/>
      <c r="AD1044" s="160"/>
      <c r="AE1044" s="98"/>
      <c r="AF1044" s="1862"/>
      <c r="AG1044" s="1748"/>
      <c r="AH1044" s="1764"/>
      <c r="AI1044" s="1749"/>
      <c r="AJ1044" s="388"/>
      <c r="AK1044" s="1750"/>
      <c r="AL1044" s="1751"/>
      <c r="AM1044" s="1752"/>
      <c r="AN1044" s="1752"/>
      <c r="AO1044" s="1752"/>
      <c r="AP1044" s="1753"/>
      <c r="AQ1044" s="1333"/>
      <c r="AR1044" s="98"/>
      <c r="AS1044" s="244"/>
    </row>
    <row r="1045" spans="1:45" ht="15" customHeight="1" x14ac:dyDescent="0.25">
      <c r="A1045" s="1489"/>
      <c r="B1045" s="1709"/>
      <c r="C1045" s="1716"/>
      <c r="D1045" s="1856"/>
      <c r="E1045" s="1716"/>
      <c r="F1045" s="1751"/>
      <c r="G1045" s="1859"/>
      <c r="H1045" s="1865"/>
      <c r="I1045" s="1678"/>
      <c r="J1045" s="1678"/>
      <c r="K1045" s="1678"/>
      <c r="L1045" s="1678"/>
      <c r="M1045" s="1678"/>
      <c r="N1045" s="1678"/>
      <c r="O1045" s="1678"/>
      <c r="P1045" s="1678"/>
      <c r="Q1045" s="1774"/>
      <c r="R1045" s="1747"/>
      <c r="S1045" s="98"/>
      <c r="T1045" s="98"/>
      <c r="U1045" s="98"/>
      <c r="V1045" s="98"/>
      <c r="W1045" s="334" t="str">
        <f t="shared" si="31"/>
        <v/>
      </c>
      <c r="X1045" s="98"/>
      <c r="Y1045" s="98"/>
      <c r="Z1045" s="98"/>
      <c r="AA1045" s="334" t="str">
        <f t="shared" si="32"/>
        <v/>
      </c>
      <c r="AB1045" s="1678"/>
      <c r="AC1045" s="1333"/>
      <c r="AD1045" s="160"/>
      <c r="AE1045" s="98"/>
      <c r="AF1045" s="1862"/>
      <c r="AG1045" s="1748"/>
      <c r="AH1045" s="1764"/>
      <c r="AI1045" s="1749"/>
      <c r="AJ1045" s="388"/>
      <c r="AK1045" s="1750"/>
      <c r="AL1045" s="1751"/>
      <c r="AM1045" s="1752"/>
      <c r="AN1045" s="1752"/>
      <c r="AO1045" s="1752"/>
      <c r="AP1045" s="1753"/>
      <c r="AQ1045" s="1333"/>
      <c r="AR1045" s="98"/>
      <c r="AS1045" s="244"/>
    </row>
    <row r="1046" spans="1:45" ht="15" customHeight="1" x14ac:dyDescent="0.25">
      <c r="A1046" s="1489"/>
      <c r="B1046" s="1709"/>
      <c r="C1046" s="1716"/>
      <c r="D1046" s="1856"/>
      <c r="E1046" s="1716"/>
      <c r="F1046" s="1751"/>
      <c r="G1046" s="1859"/>
      <c r="H1046" s="1865"/>
      <c r="I1046" s="1678"/>
      <c r="J1046" s="1678"/>
      <c r="K1046" s="1678"/>
      <c r="L1046" s="1678"/>
      <c r="M1046" s="1678"/>
      <c r="N1046" s="1678"/>
      <c r="O1046" s="1678"/>
      <c r="P1046" s="1678"/>
      <c r="Q1046" s="1774"/>
      <c r="R1046" s="1747"/>
      <c r="S1046" s="98"/>
      <c r="T1046" s="98"/>
      <c r="U1046" s="98"/>
      <c r="V1046" s="98"/>
      <c r="W1046" s="334" t="str">
        <f t="shared" si="31"/>
        <v/>
      </c>
      <c r="X1046" s="98"/>
      <c r="Y1046" s="98"/>
      <c r="Z1046" s="98"/>
      <c r="AA1046" s="334" t="str">
        <f t="shared" si="32"/>
        <v/>
      </c>
      <c r="AB1046" s="1678"/>
      <c r="AC1046" s="1333"/>
      <c r="AD1046" s="160"/>
      <c r="AE1046" s="98"/>
      <c r="AF1046" s="1862"/>
      <c r="AG1046" s="1748"/>
      <c r="AH1046" s="1764"/>
      <c r="AI1046" s="1749"/>
      <c r="AJ1046" s="388"/>
      <c r="AK1046" s="1750"/>
      <c r="AL1046" s="1751"/>
      <c r="AM1046" s="1752"/>
      <c r="AN1046" s="1752"/>
      <c r="AO1046" s="1752"/>
      <c r="AP1046" s="1753"/>
      <c r="AQ1046" s="1333"/>
      <c r="AR1046" s="98"/>
      <c r="AS1046" s="244"/>
    </row>
    <row r="1047" spans="1:45" ht="15" customHeight="1" x14ac:dyDescent="0.25">
      <c r="A1047" s="1489"/>
      <c r="B1047" s="1709"/>
      <c r="C1047" s="1716"/>
      <c r="D1047" s="1856"/>
      <c r="E1047" s="1716"/>
      <c r="F1047" s="1751"/>
      <c r="G1047" s="1859"/>
      <c r="H1047" s="1865"/>
      <c r="I1047" s="1678"/>
      <c r="J1047" s="1678"/>
      <c r="K1047" s="1678"/>
      <c r="L1047" s="1678"/>
      <c r="M1047" s="1678"/>
      <c r="N1047" s="1678"/>
      <c r="O1047" s="1678"/>
      <c r="P1047" s="1678"/>
      <c r="Q1047" s="1774"/>
      <c r="R1047" s="1747"/>
      <c r="S1047" s="98"/>
      <c r="T1047" s="98"/>
      <c r="U1047" s="98"/>
      <c r="V1047" s="98"/>
      <c r="W1047" s="334" t="str">
        <f t="shared" si="31"/>
        <v/>
      </c>
      <c r="X1047" s="98"/>
      <c r="Y1047" s="98"/>
      <c r="Z1047" s="98"/>
      <c r="AA1047" s="334" t="str">
        <f t="shared" si="32"/>
        <v/>
      </c>
      <c r="AB1047" s="1678"/>
      <c r="AC1047" s="1333"/>
      <c r="AD1047" s="160"/>
      <c r="AE1047" s="98"/>
      <c r="AF1047" s="1862"/>
      <c r="AG1047" s="1748"/>
      <c r="AH1047" s="1764"/>
      <c r="AI1047" s="1749"/>
      <c r="AJ1047" s="388"/>
      <c r="AK1047" s="1750"/>
      <c r="AL1047" s="1751"/>
      <c r="AM1047" s="1752"/>
      <c r="AN1047" s="1752"/>
      <c r="AO1047" s="1752"/>
      <c r="AP1047" s="1753"/>
      <c r="AQ1047" s="1333"/>
      <c r="AR1047" s="98"/>
      <c r="AS1047" s="244"/>
    </row>
    <row r="1048" spans="1:45" ht="15" customHeight="1" x14ac:dyDescent="0.25">
      <c r="A1048" s="1489"/>
      <c r="B1048" s="1709"/>
      <c r="C1048" s="1716"/>
      <c r="D1048" s="1856"/>
      <c r="E1048" s="1716"/>
      <c r="F1048" s="1751"/>
      <c r="G1048" s="1859"/>
      <c r="H1048" s="1865"/>
      <c r="I1048" s="1678"/>
      <c r="J1048" s="1678"/>
      <c r="K1048" s="1678"/>
      <c r="L1048" s="1678"/>
      <c r="M1048" s="1678"/>
      <c r="N1048" s="1678"/>
      <c r="O1048" s="1678"/>
      <c r="P1048" s="1678"/>
      <c r="Q1048" s="1774"/>
      <c r="R1048" s="1747"/>
      <c r="S1048" s="98"/>
      <c r="T1048" s="98"/>
      <c r="U1048" s="98"/>
      <c r="V1048" s="98"/>
      <c r="W1048" s="334" t="str">
        <f t="shared" si="31"/>
        <v/>
      </c>
      <c r="X1048" s="98"/>
      <c r="Y1048" s="98"/>
      <c r="Z1048" s="98"/>
      <c r="AA1048" s="334" t="str">
        <f t="shared" si="32"/>
        <v/>
      </c>
      <c r="AB1048" s="1678"/>
      <c r="AC1048" s="1333"/>
      <c r="AD1048" s="160"/>
      <c r="AE1048" s="98"/>
      <c r="AF1048" s="1862"/>
      <c r="AG1048" s="1748"/>
      <c r="AH1048" s="1764"/>
      <c r="AI1048" s="1749"/>
      <c r="AJ1048" s="388"/>
      <c r="AK1048" s="1750"/>
      <c r="AL1048" s="1751"/>
      <c r="AM1048" s="1752"/>
      <c r="AN1048" s="1752"/>
      <c r="AO1048" s="1752"/>
      <c r="AP1048" s="1753"/>
      <c r="AQ1048" s="1333"/>
      <c r="AR1048" s="98"/>
      <c r="AS1048" s="244"/>
    </row>
    <row r="1049" spans="1:45" ht="15" customHeight="1" x14ac:dyDescent="0.25">
      <c r="A1049" s="1489"/>
      <c r="B1049" s="1709"/>
      <c r="C1049" s="1716"/>
      <c r="D1049" s="1856"/>
      <c r="E1049" s="1716"/>
      <c r="F1049" s="1751"/>
      <c r="G1049" s="1859"/>
      <c r="H1049" s="1865"/>
      <c r="I1049" s="1678"/>
      <c r="J1049" s="1678"/>
      <c r="K1049" s="1678"/>
      <c r="L1049" s="1678"/>
      <c r="M1049" s="1678"/>
      <c r="N1049" s="1678"/>
      <c r="O1049" s="1678"/>
      <c r="P1049" s="1678"/>
      <c r="Q1049" s="1774"/>
      <c r="R1049" s="1747"/>
      <c r="S1049" s="98"/>
      <c r="T1049" s="98"/>
      <c r="U1049" s="98"/>
      <c r="V1049" s="98"/>
      <c r="W1049" s="334" t="str">
        <f t="shared" si="31"/>
        <v/>
      </c>
      <c r="X1049" s="98"/>
      <c r="Y1049" s="98"/>
      <c r="Z1049" s="98"/>
      <c r="AA1049" s="334" t="str">
        <f t="shared" si="32"/>
        <v/>
      </c>
      <c r="AB1049" s="1678"/>
      <c r="AC1049" s="1333"/>
      <c r="AD1049" s="160"/>
      <c r="AE1049" s="98"/>
      <c r="AF1049" s="1862"/>
      <c r="AG1049" s="1748"/>
      <c r="AH1049" s="1764"/>
      <c r="AI1049" s="1749"/>
      <c r="AJ1049" s="388"/>
      <c r="AK1049" s="1750"/>
      <c r="AL1049" s="1751"/>
      <c r="AM1049" s="1752"/>
      <c r="AN1049" s="1752"/>
      <c r="AO1049" s="1752"/>
      <c r="AP1049" s="1753"/>
      <c r="AQ1049" s="1333"/>
      <c r="AR1049" s="98"/>
      <c r="AS1049" s="244"/>
    </row>
    <row r="1050" spans="1:45" ht="15" customHeight="1" x14ac:dyDescent="0.25">
      <c r="A1050" s="1489"/>
      <c r="B1050" s="1709"/>
      <c r="C1050" s="1716"/>
      <c r="D1050" s="1856"/>
      <c r="E1050" s="1716"/>
      <c r="F1050" s="1751"/>
      <c r="G1050" s="1859"/>
      <c r="H1050" s="1865"/>
      <c r="I1050" s="1678"/>
      <c r="J1050" s="1678"/>
      <c r="K1050" s="1678"/>
      <c r="L1050" s="1678"/>
      <c r="M1050" s="1678"/>
      <c r="N1050" s="1678"/>
      <c r="O1050" s="1678"/>
      <c r="P1050" s="1678"/>
      <c r="Q1050" s="1774"/>
      <c r="R1050" s="1747"/>
      <c r="S1050" s="98"/>
      <c r="T1050" s="98"/>
      <c r="U1050" s="98"/>
      <c r="V1050" s="98"/>
      <c r="W1050" s="334" t="str">
        <f t="shared" si="31"/>
        <v/>
      </c>
      <c r="X1050" s="98"/>
      <c r="Y1050" s="98"/>
      <c r="Z1050" s="98"/>
      <c r="AA1050" s="334" t="str">
        <f t="shared" si="32"/>
        <v/>
      </c>
      <c r="AB1050" s="1678"/>
      <c r="AC1050" s="1333"/>
      <c r="AD1050" s="160"/>
      <c r="AE1050" s="98"/>
      <c r="AF1050" s="1862"/>
      <c r="AG1050" s="1748"/>
      <c r="AH1050" s="1764"/>
      <c r="AI1050" s="1749"/>
      <c r="AJ1050" s="388"/>
      <c r="AK1050" s="1750"/>
      <c r="AL1050" s="1751"/>
      <c r="AM1050" s="1752"/>
      <c r="AN1050" s="1752"/>
      <c r="AO1050" s="1752"/>
      <c r="AP1050" s="1753"/>
      <c r="AQ1050" s="1333"/>
      <c r="AR1050" s="98"/>
      <c r="AS1050" s="244"/>
    </row>
    <row r="1051" spans="1:45" ht="15" customHeight="1" x14ac:dyDescent="0.25">
      <c r="A1051" s="1489"/>
      <c r="B1051" s="1709"/>
      <c r="C1051" s="1716"/>
      <c r="D1051" s="1856"/>
      <c r="E1051" s="1716"/>
      <c r="F1051" s="1751"/>
      <c r="G1051" s="1859"/>
      <c r="H1051" s="1865"/>
      <c r="I1051" s="1678"/>
      <c r="J1051" s="1678"/>
      <c r="K1051" s="1678"/>
      <c r="L1051" s="1678"/>
      <c r="M1051" s="1678"/>
      <c r="N1051" s="1678"/>
      <c r="O1051" s="1678"/>
      <c r="P1051" s="1678"/>
      <c r="Q1051" s="1774"/>
      <c r="R1051" s="1747"/>
      <c r="S1051" s="98"/>
      <c r="T1051" s="98"/>
      <c r="U1051" s="98"/>
      <c r="V1051" s="98"/>
      <c r="W1051" s="334" t="str">
        <f t="shared" si="31"/>
        <v/>
      </c>
      <c r="X1051" s="98"/>
      <c r="Y1051" s="98"/>
      <c r="Z1051" s="98"/>
      <c r="AA1051" s="334" t="str">
        <f t="shared" si="32"/>
        <v/>
      </c>
      <c r="AB1051" s="1678"/>
      <c r="AC1051" s="1333"/>
      <c r="AD1051" s="160"/>
      <c r="AE1051" s="98"/>
      <c r="AF1051" s="1862"/>
      <c r="AG1051" s="1748"/>
      <c r="AH1051" s="1764"/>
      <c r="AI1051" s="1749"/>
      <c r="AJ1051" s="388"/>
      <c r="AK1051" s="1750"/>
      <c r="AL1051" s="1751"/>
      <c r="AM1051" s="1752"/>
      <c r="AN1051" s="1752"/>
      <c r="AO1051" s="1752"/>
      <c r="AP1051" s="1753"/>
      <c r="AQ1051" s="1333"/>
      <c r="AR1051" s="98"/>
      <c r="AS1051" s="244"/>
    </row>
    <row r="1052" spans="1:45" ht="15" customHeight="1" x14ac:dyDescent="0.25">
      <c r="A1052" s="1489"/>
      <c r="B1052" s="1709"/>
      <c r="C1052" s="1716"/>
      <c r="D1052" s="1856"/>
      <c r="E1052" s="1716"/>
      <c r="F1052" s="1751"/>
      <c r="G1052" s="1859"/>
      <c r="H1052" s="1865"/>
      <c r="I1052" s="1678"/>
      <c r="J1052" s="1678"/>
      <c r="K1052" s="1678"/>
      <c r="L1052" s="1678"/>
      <c r="M1052" s="1678"/>
      <c r="N1052" s="1678"/>
      <c r="O1052" s="1678"/>
      <c r="P1052" s="1678"/>
      <c r="Q1052" s="1774"/>
      <c r="R1052" s="1747"/>
      <c r="S1052" s="98"/>
      <c r="T1052" s="98"/>
      <c r="U1052" s="98"/>
      <c r="V1052" s="98"/>
      <c r="W1052" s="334" t="str">
        <f t="shared" si="31"/>
        <v/>
      </c>
      <c r="X1052" s="98"/>
      <c r="Y1052" s="98"/>
      <c r="Z1052" s="98"/>
      <c r="AA1052" s="334" t="str">
        <f t="shared" si="32"/>
        <v/>
      </c>
      <c r="AB1052" s="1678"/>
      <c r="AC1052" s="1333"/>
      <c r="AD1052" s="160"/>
      <c r="AE1052" s="98"/>
      <c r="AF1052" s="1862"/>
      <c r="AG1052" s="1748"/>
      <c r="AH1052" s="1764"/>
      <c r="AI1052" s="1749"/>
      <c r="AJ1052" s="388"/>
      <c r="AK1052" s="1750"/>
      <c r="AL1052" s="1751"/>
      <c r="AM1052" s="1752"/>
      <c r="AN1052" s="1752"/>
      <c r="AO1052" s="1752"/>
      <c r="AP1052" s="1753"/>
      <c r="AQ1052" s="1333"/>
      <c r="AR1052" s="98"/>
      <c r="AS1052" s="244"/>
    </row>
    <row r="1053" spans="1:45" ht="15" customHeight="1" x14ac:dyDescent="0.25">
      <c r="A1053" s="1489"/>
      <c r="B1053" s="1709"/>
      <c r="C1053" s="1716"/>
      <c r="D1053" s="1856"/>
      <c r="E1053" s="1716"/>
      <c r="F1053" s="1751"/>
      <c r="G1053" s="1859"/>
      <c r="H1053" s="1865"/>
      <c r="I1053" s="1678"/>
      <c r="J1053" s="1678"/>
      <c r="K1053" s="1678"/>
      <c r="L1053" s="1678"/>
      <c r="M1053" s="1678"/>
      <c r="N1053" s="1678"/>
      <c r="O1053" s="1678"/>
      <c r="P1053" s="1678"/>
      <c r="Q1053" s="1774"/>
      <c r="R1053" s="1747"/>
      <c r="S1053" s="98"/>
      <c r="T1053" s="98"/>
      <c r="U1053" s="98"/>
      <c r="V1053" s="98"/>
      <c r="W1053" s="334" t="str">
        <f t="shared" si="31"/>
        <v/>
      </c>
      <c r="X1053" s="98"/>
      <c r="Y1053" s="98"/>
      <c r="Z1053" s="98"/>
      <c r="AA1053" s="334" t="str">
        <f t="shared" si="32"/>
        <v/>
      </c>
      <c r="AB1053" s="1678"/>
      <c r="AC1053" s="1333"/>
      <c r="AD1053" s="160"/>
      <c r="AE1053" s="98"/>
      <c r="AF1053" s="1862"/>
      <c r="AG1053" s="1748"/>
      <c r="AH1053" s="1764"/>
      <c r="AI1053" s="1749"/>
      <c r="AJ1053" s="388"/>
      <c r="AK1053" s="1750"/>
      <c r="AL1053" s="1751"/>
      <c r="AM1053" s="1752"/>
      <c r="AN1053" s="1752"/>
      <c r="AO1053" s="1752"/>
      <c r="AP1053" s="1753"/>
      <c r="AQ1053" s="1333"/>
      <c r="AR1053" s="98"/>
      <c r="AS1053" s="244"/>
    </row>
    <row r="1054" spans="1:45" ht="15" customHeight="1" x14ac:dyDescent="0.25">
      <c r="A1054" s="1489"/>
      <c r="B1054" s="1709"/>
      <c r="C1054" s="1716"/>
      <c r="D1054" s="1856"/>
      <c r="E1054" s="1716"/>
      <c r="F1054" s="1751"/>
      <c r="G1054" s="1859"/>
      <c r="H1054" s="1865"/>
      <c r="I1054" s="1678"/>
      <c r="J1054" s="1678"/>
      <c r="K1054" s="1678"/>
      <c r="L1054" s="1678"/>
      <c r="M1054" s="1678"/>
      <c r="N1054" s="1678"/>
      <c r="O1054" s="1678"/>
      <c r="P1054" s="1678"/>
      <c r="Q1054" s="1774"/>
      <c r="R1054" s="1747"/>
      <c r="S1054" s="98"/>
      <c r="T1054" s="98"/>
      <c r="U1054" s="98"/>
      <c r="V1054" s="98"/>
      <c r="W1054" s="334" t="str">
        <f t="shared" si="31"/>
        <v/>
      </c>
      <c r="X1054" s="98"/>
      <c r="Y1054" s="98"/>
      <c r="Z1054" s="98"/>
      <c r="AA1054" s="334" t="str">
        <f t="shared" si="32"/>
        <v/>
      </c>
      <c r="AB1054" s="1678"/>
      <c r="AC1054" s="1333"/>
      <c r="AD1054" s="160"/>
      <c r="AE1054" s="98"/>
      <c r="AF1054" s="1862"/>
      <c r="AG1054" s="1748"/>
      <c r="AH1054" s="1764"/>
      <c r="AI1054" s="1749"/>
      <c r="AJ1054" s="388"/>
      <c r="AK1054" s="1750"/>
      <c r="AL1054" s="1751"/>
      <c r="AM1054" s="1752"/>
      <c r="AN1054" s="1752"/>
      <c r="AO1054" s="1752"/>
      <c r="AP1054" s="1753"/>
      <c r="AQ1054" s="1333"/>
      <c r="AR1054" s="98"/>
      <c r="AS1054" s="244"/>
    </row>
    <row r="1055" spans="1:45" ht="15" customHeight="1" x14ac:dyDescent="0.25">
      <c r="A1055" s="1489"/>
      <c r="B1055" s="1709"/>
      <c r="C1055" s="1716"/>
      <c r="D1055" s="1856"/>
      <c r="E1055" s="1716"/>
      <c r="F1055" s="1751"/>
      <c r="G1055" s="1859"/>
      <c r="H1055" s="1865"/>
      <c r="I1055" s="1678"/>
      <c r="J1055" s="1678"/>
      <c r="K1055" s="1678"/>
      <c r="L1055" s="1678"/>
      <c r="M1055" s="1678"/>
      <c r="N1055" s="1678"/>
      <c r="O1055" s="1678"/>
      <c r="P1055" s="1678"/>
      <c r="Q1055" s="1774"/>
      <c r="R1055" s="1747"/>
      <c r="S1055" s="98"/>
      <c r="T1055" s="98"/>
      <c r="U1055" s="98"/>
      <c r="V1055" s="98"/>
      <c r="W1055" s="334" t="str">
        <f t="shared" si="31"/>
        <v/>
      </c>
      <c r="X1055" s="98"/>
      <c r="Y1055" s="98"/>
      <c r="Z1055" s="98"/>
      <c r="AA1055" s="334" t="str">
        <f t="shared" si="32"/>
        <v/>
      </c>
      <c r="AB1055" s="1678"/>
      <c r="AC1055" s="1333"/>
      <c r="AD1055" s="160"/>
      <c r="AE1055" s="98"/>
      <c r="AF1055" s="1862"/>
      <c r="AG1055" s="1748"/>
      <c r="AH1055" s="1764"/>
      <c r="AI1055" s="1749"/>
      <c r="AJ1055" s="388"/>
      <c r="AK1055" s="1750"/>
      <c r="AL1055" s="1751"/>
      <c r="AM1055" s="1752"/>
      <c r="AN1055" s="1752"/>
      <c r="AO1055" s="1752"/>
      <c r="AP1055" s="1753"/>
      <c r="AQ1055" s="1333"/>
      <c r="AR1055" s="98"/>
      <c r="AS1055" s="244"/>
    </row>
    <row r="1056" spans="1:45" ht="15" customHeight="1" x14ac:dyDescent="0.25">
      <c r="A1056" s="1489"/>
      <c r="B1056" s="1709"/>
      <c r="C1056" s="1716"/>
      <c r="D1056" s="1856"/>
      <c r="E1056" s="1716"/>
      <c r="F1056" s="1751"/>
      <c r="G1056" s="1859"/>
      <c r="H1056" s="1865"/>
      <c r="I1056" s="1678"/>
      <c r="J1056" s="1678"/>
      <c r="K1056" s="1678"/>
      <c r="L1056" s="1678"/>
      <c r="M1056" s="1678"/>
      <c r="N1056" s="1678"/>
      <c r="O1056" s="1678"/>
      <c r="P1056" s="1678"/>
      <c r="Q1056" s="1774"/>
      <c r="R1056" s="1747"/>
      <c r="S1056" s="98"/>
      <c r="T1056" s="98"/>
      <c r="U1056" s="98"/>
      <c r="V1056" s="98"/>
      <c r="W1056" s="334" t="str">
        <f t="shared" si="31"/>
        <v/>
      </c>
      <c r="X1056" s="98"/>
      <c r="Y1056" s="98"/>
      <c r="Z1056" s="98"/>
      <c r="AA1056" s="334" t="str">
        <f t="shared" si="32"/>
        <v/>
      </c>
      <c r="AB1056" s="1678"/>
      <c r="AC1056" s="1333"/>
      <c r="AD1056" s="160"/>
      <c r="AE1056" s="98"/>
      <c r="AF1056" s="1862"/>
      <c r="AG1056" s="1748"/>
      <c r="AH1056" s="1764"/>
      <c r="AI1056" s="1749"/>
      <c r="AJ1056" s="388"/>
      <c r="AK1056" s="1750"/>
      <c r="AL1056" s="1751"/>
      <c r="AM1056" s="1752"/>
      <c r="AN1056" s="1752"/>
      <c r="AO1056" s="1752"/>
      <c r="AP1056" s="1753"/>
      <c r="AQ1056" s="1333"/>
      <c r="AR1056" s="98"/>
      <c r="AS1056" s="244"/>
    </row>
    <row r="1057" spans="1:45" ht="15" customHeight="1" x14ac:dyDescent="0.25">
      <c r="A1057" s="1489"/>
      <c r="B1057" s="1709"/>
      <c r="C1057" s="1716"/>
      <c r="D1057" s="1856"/>
      <c r="E1057" s="1716"/>
      <c r="F1057" s="1751"/>
      <c r="G1057" s="1859"/>
      <c r="H1057" s="1865"/>
      <c r="I1057" s="1678"/>
      <c r="J1057" s="1678"/>
      <c r="K1057" s="1678"/>
      <c r="L1057" s="1678"/>
      <c r="M1057" s="1678"/>
      <c r="N1057" s="1678"/>
      <c r="O1057" s="1678"/>
      <c r="P1057" s="1678"/>
      <c r="Q1057" s="1774"/>
      <c r="R1057" s="1747"/>
      <c r="S1057" s="98"/>
      <c r="T1057" s="98"/>
      <c r="U1057" s="98"/>
      <c r="V1057" s="98"/>
      <c r="W1057" s="334" t="str">
        <f t="shared" si="31"/>
        <v/>
      </c>
      <c r="X1057" s="98"/>
      <c r="Y1057" s="98"/>
      <c r="Z1057" s="98"/>
      <c r="AA1057" s="334" t="str">
        <f t="shared" si="32"/>
        <v/>
      </c>
      <c r="AB1057" s="1678"/>
      <c r="AC1057" s="1333"/>
      <c r="AD1057" s="160"/>
      <c r="AE1057" s="98"/>
      <c r="AF1057" s="1862"/>
      <c r="AG1057" s="1748"/>
      <c r="AH1057" s="1764"/>
      <c r="AI1057" s="1749"/>
      <c r="AJ1057" s="388"/>
      <c r="AK1057" s="1750"/>
      <c r="AL1057" s="1751"/>
      <c r="AM1057" s="1752"/>
      <c r="AN1057" s="1752"/>
      <c r="AO1057" s="1752"/>
      <c r="AP1057" s="1753"/>
      <c r="AQ1057" s="1333"/>
      <c r="AR1057" s="98"/>
      <c r="AS1057" s="244"/>
    </row>
    <row r="1058" spans="1:45" ht="15" customHeight="1" x14ac:dyDescent="0.25">
      <c r="A1058" s="1489"/>
      <c r="B1058" s="1709"/>
      <c r="C1058" s="1716"/>
      <c r="D1058" s="1856"/>
      <c r="E1058" s="1716"/>
      <c r="F1058" s="1751"/>
      <c r="G1058" s="1859"/>
      <c r="H1058" s="1865"/>
      <c r="I1058" s="1678"/>
      <c r="J1058" s="1678"/>
      <c r="K1058" s="1678"/>
      <c r="L1058" s="1678"/>
      <c r="M1058" s="1678"/>
      <c r="N1058" s="1678"/>
      <c r="O1058" s="1678"/>
      <c r="P1058" s="1678"/>
      <c r="Q1058" s="1774"/>
      <c r="R1058" s="1747"/>
      <c r="S1058" s="98"/>
      <c r="T1058" s="98"/>
      <c r="U1058" s="98"/>
      <c r="V1058" s="98"/>
      <c r="W1058" s="334" t="str">
        <f t="shared" si="31"/>
        <v/>
      </c>
      <c r="X1058" s="98"/>
      <c r="Y1058" s="98"/>
      <c r="Z1058" s="98"/>
      <c r="AA1058" s="334" t="str">
        <f t="shared" si="32"/>
        <v/>
      </c>
      <c r="AB1058" s="1678"/>
      <c r="AC1058" s="1333"/>
      <c r="AD1058" s="160"/>
      <c r="AE1058" s="98"/>
      <c r="AF1058" s="1862"/>
      <c r="AG1058" s="1748"/>
      <c r="AH1058" s="1764"/>
      <c r="AI1058" s="1749"/>
      <c r="AJ1058" s="388"/>
      <c r="AK1058" s="1750"/>
      <c r="AL1058" s="1751"/>
      <c r="AM1058" s="1752"/>
      <c r="AN1058" s="1752"/>
      <c r="AO1058" s="1752"/>
      <c r="AP1058" s="1753"/>
      <c r="AQ1058" s="1333"/>
      <c r="AR1058" s="98"/>
      <c r="AS1058" s="244"/>
    </row>
    <row r="1059" spans="1:45" ht="15" customHeight="1" x14ac:dyDescent="0.25">
      <c r="A1059" s="1489"/>
      <c r="B1059" s="1709"/>
      <c r="C1059" s="1716"/>
      <c r="D1059" s="1856"/>
      <c r="E1059" s="1716"/>
      <c r="F1059" s="1751"/>
      <c r="G1059" s="1859"/>
      <c r="H1059" s="1865"/>
      <c r="I1059" s="1678"/>
      <c r="J1059" s="1678"/>
      <c r="K1059" s="1678"/>
      <c r="L1059" s="1678"/>
      <c r="M1059" s="1678"/>
      <c r="N1059" s="1678"/>
      <c r="O1059" s="1678"/>
      <c r="P1059" s="1678"/>
      <c r="Q1059" s="1774"/>
      <c r="R1059" s="1747"/>
      <c r="S1059" s="98"/>
      <c r="T1059" s="98"/>
      <c r="U1059" s="98"/>
      <c r="V1059" s="98"/>
      <c r="W1059" s="334" t="str">
        <f t="shared" si="31"/>
        <v/>
      </c>
      <c r="X1059" s="98"/>
      <c r="Y1059" s="98"/>
      <c r="Z1059" s="98"/>
      <c r="AA1059" s="334" t="str">
        <f t="shared" si="32"/>
        <v/>
      </c>
      <c r="AB1059" s="1678"/>
      <c r="AC1059" s="1333"/>
      <c r="AD1059" s="160"/>
      <c r="AE1059" s="98"/>
      <c r="AF1059" s="1862"/>
      <c r="AG1059" s="1748"/>
      <c r="AH1059" s="1764"/>
      <c r="AI1059" s="1749"/>
      <c r="AJ1059" s="388"/>
      <c r="AK1059" s="1750"/>
      <c r="AL1059" s="1751"/>
      <c r="AM1059" s="1752"/>
      <c r="AN1059" s="1752"/>
      <c r="AO1059" s="1752"/>
      <c r="AP1059" s="1753"/>
      <c r="AQ1059" s="1333"/>
      <c r="AR1059" s="98"/>
      <c r="AS1059" s="244"/>
    </row>
    <row r="1060" spans="1:45" ht="15" customHeight="1" x14ac:dyDescent="0.25">
      <c r="A1060" s="1489"/>
      <c r="B1060" s="1709"/>
      <c r="C1060" s="1716"/>
      <c r="D1060" s="1856"/>
      <c r="E1060" s="1716"/>
      <c r="F1060" s="1751"/>
      <c r="G1060" s="1859"/>
      <c r="H1060" s="1865"/>
      <c r="I1060" s="1678"/>
      <c r="J1060" s="1678"/>
      <c r="K1060" s="1678"/>
      <c r="L1060" s="1678"/>
      <c r="M1060" s="1678"/>
      <c r="N1060" s="1678"/>
      <c r="O1060" s="1678"/>
      <c r="P1060" s="1678"/>
      <c r="Q1060" s="1774"/>
      <c r="R1060" s="1747"/>
      <c r="S1060" s="98"/>
      <c r="T1060" s="98"/>
      <c r="U1060" s="98"/>
      <c r="V1060" s="98"/>
      <c r="W1060" s="334" t="str">
        <f t="shared" si="31"/>
        <v/>
      </c>
      <c r="X1060" s="98"/>
      <c r="Y1060" s="98"/>
      <c r="Z1060" s="98"/>
      <c r="AA1060" s="334" t="str">
        <f t="shared" si="32"/>
        <v/>
      </c>
      <c r="AB1060" s="1678"/>
      <c r="AC1060" s="1333"/>
      <c r="AD1060" s="160"/>
      <c r="AE1060" s="98"/>
      <c r="AF1060" s="1862"/>
      <c r="AG1060" s="1748"/>
      <c r="AH1060" s="1764"/>
      <c r="AI1060" s="1749"/>
      <c r="AJ1060" s="388"/>
      <c r="AK1060" s="1750"/>
      <c r="AL1060" s="1751"/>
      <c r="AM1060" s="1752"/>
      <c r="AN1060" s="1752"/>
      <c r="AO1060" s="1752"/>
      <c r="AP1060" s="1753"/>
      <c r="AQ1060" s="1333"/>
      <c r="AR1060" s="98"/>
      <c r="AS1060" s="244"/>
    </row>
    <row r="1061" spans="1:45" ht="15" customHeight="1" x14ac:dyDescent="0.25">
      <c r="A1061" s="1489"/>
      <c r="B1061" s="1709"/>
      <c r="C1061" s="1716"/>
      <c r="D1061" s="1856"/>
      <c r="E1061" s="1716"/>
      <c r="F1061" s="1751"/>
      <c r="G1061" s="1859"/>
      <c r="H1061" s="1865"/>
      <c r="I1061" s="1678"/>
      <c r="J1061" s="1678"/>
      <c r="K1061" s="1678"/>
      <c r="L1061" s="1678"/>
      <c r="M1061" s="1678"/>
      <c r="N1061" s="1678"/>
      <c r="O1061" s="1678"/>
      <c r="P1061" s="1678"/>
      <c r="Q1061" s="1774"/>
      <c r="R1061" s="1747"/>
      <c r="S1061" s="98"/>
      <c r="T1061" s="98"/>
      <c r="U1061" s="98"/>
      <c r="V1061" s="98"/>
      <c r="W1061" s="334" t="str">
        <f t="shared" si="31"/>
        <v/>
      </c>
      <c r="X1061" s="98"/>
      <c r="Y1061" s="98"/>
      <c r="Z1061" s="98"/>
      <c r="AA1061" s="334" t="str">
        <f t="shared" si="32"/>
        <v/>
      </c>
      <c r="AB1061" s="1678"/>
      <c r="AC1061" s="1333"/>
      <c r="AD1061" s="160"/>
      <c r="AE1061" s="98"/>
      <c r="AF1061" s="1862"/>
      <c r="AG1061" s="1748"/>
      <c r="AH1061" s="1764"/>
      <c r="AI1061" s="1749"/>
      <c r="AJ1061" s="388"/>
      <c r="AK1061" s="1750"/>
      <c r="AL1061" s="1751"/>
      <c r="AM1061" s="1752"/>
      <c r="AN1061" s="1752"/>
      <c r="AO1061" s="1752"/>
      <c r="AP1061" s="1753"/>
      <c r="AQ1061" s="1333"/>
      <c r="AR1061" s="98"/>
      <c r="AS1061" s="244"/>
    </row>
    <row r="1062" spans="1:45" ht="15" customHeight="1" x14ac:dyDescent="0.25">
      <c r="A1062" s="1489"/>
      <c r="B1062" s="1709"/>
      <c r="C1062" s="1716"/>
      <c r="D1062" s="1856"/>
      <c r="E1062" s="1716"/>
      <c r="F1062" s="1751"/>
      <c r="G1062" s="1859"/>
      <c r="H1062" s="1865"/>
      <c r="I1062" s="1678"/>
      <c r="J1062" s="1678"/>
      <c r="K1062" s="1678"/>
      <c r="L1062" s="1678"/>
      <c r="M1062" s="1678"/>
      <c r="N1062" s="1678"/>
      <c r="O1062" s="1678"/>
      <c r="P1062" s="1678"/>
      <c r="Q1062" s="1774"/>
      <c r="R1062" s="1747"/>
      <c r="S1062" s="98"/>
      <c r="T1062" s="98"/>
      <c r="U1062" s="98"/>
      <c r="V1062" s="98"/>
      <c r="W1062" s="334" t="str">
        <f t="shared" si="31"/>
        <v/>
      </c>
      <c r="X1062" s="98"/>
      <c r="Y1062" s="98"/>
      <c r="Z1062" s="98"/>
      <c r="AA1062" s="334" t="str">
        <f t="shared" si="32"/>
        <v/>
      </c>
      <c r="AB1062" s="1678"/>
      <c r="AC1062" s="1333"/>
      <c r="AD1062" s="160"/>
      <c r="AE1062" s="98"/>
      <c r="AF1062" s="1862"/>
      <c r="AG1062" s="1748"/>
      <c r="AH1062" s="1764"/>
      <c r="AI1062" s="1749"/>
      <c r="AJ1062" s="388"/>
      <c r="AK1062" s="1750"/>
      <c r="AL1062" s="1751"/>
      <c r="AM1062" s="1752"/>
      <c r="AN1062" s="1752"/>
      <c r="AO1062" s="1752"/>
      <c r="AP1062" s="1753"/>
      <c r="AQ1062" s="1333"/>
      <c r="AR1062" s="98"/>
      <c r="AS1062" s="244"/>
    </row>
    <row r="1063" spans="1:45" ht="15" customHeight="1" x14ac:dyDescent="0.25">
      <c r="A1063" s="1489"/>
      <c r="B1063" s="1709"/>
      <c r="C1063" s="1716"/>
      <c r="D1063" s="1856"/>
      <c r="E1063" s="1716"/>
      <c r="F1063" s="1751"/>
      <c r="G1063" s="1859"/>
      <c r="H1063" s="1865"/>
      <c r="I1063" s="1678"/>
      <c r="J1063" s="1678"/>
      <c r="K1063" s="1678"/>
      <c r="L1063" s="1678"/>
      <c r="M1063" s="1678"/>
      <c r="N1063" s="1678"/>
      <c r="O1063" s="1678"/>
      <c r="P1063" s="1678"/>
      <c r="Q1063" s="1774"/>
      <c r="R1063" s="1747"/>
      <c r="S1063" s="98"/>
      <c r="T1063" s="98"/>
      <c r="U1063" s="98"/>
      <c r="V1063" s="98"/>
      <c r="W1063" s="334" t="str">
        <f t="shared" si="31"/>
        <v/>
      </c>
      <c r="X1063" s="98"/>
      <c r="Y1063" s="98"/>
      <c r="Z1063" s="98"/>
      <c r="AA1063" s="334" t="str">
        <f t="shared" si="32"/>
        <v/>
      </c>
      <c r="AB1063" s="1678"/>
      <c r="AC1063" s="1333"/>
      <c r="AD1063" s="160"/>
      <c r="AE1063" s="98"/>
      <c r="AF1063" s="1862"/>
      <c r="AG1063" s="1748"/>
      <c r="AH1063" s="1764"/>
      <c r="AI1063" s="1749"/>
      <c r="AJ1063" s="388"/>
      <c r="AK1063" s="1750"/>
      <c r="AL1063" s="1751"/>
      <c r="AM1063" s="1752"/>
      <c r="AN1063" s="1752"/>
      <c r="AO1063" s="1752"/>
      <c r="AP1063" s="1753"/>
      <c r="AQ1063" s="1333"/>
      <c r="AR1063" s="98"/>
      <c r="AS1063" s="244"/>
    </row>
    <row r="1064" spans="1:45" ht="15" customHeight="1" x14ac:dyDescent="0.25">
      <c r="A1064" s="1489"/>
      <c r="B1064" s="1709"/>
      <c r="C1064" s="1716"/>
      <c r="D1064" s="1856"/>
      <c r="E1064" s="1716"/>
      <c r="F1064" s="1751"/>
      <c r="G1064" s="1859"/>
      <c r="H1064" s="1865"/>
      <c r="I1064" s="1678"/>
      <c r="J1064" s="1678"/>
      <c r="K1064" s="1678"/>
      <c r="L1064" s="1678"/>
      <c r="M1064" s="1678"/>
      <c r="N1064" s="1678"/>
      <c r="O1064" s="1678"/>
      <c r="P1064" s="1678"/>
      <c r="Q1064" s="1774"/>
      <c r="R1064" s="1747"/>
      <c r="S1064" s="98"/>
      <c r="T1064" s="98"/>
      <c r="U1064" s="98"/>
      <c r="V1064" s="98"/>
      <c r="W1064" s="334" t="str">
        <f t="shared" si="31"/>
        <v/>
      </c>
      <c r="X1064" s="98"/>
      <c r="Y1064" s="98"/>
      <c r="Z1064" s="98"/>
      <c r="AA1064" s="334" t="str">
        <f t="shared" si="32"/>
        <v/>
      </c>
      <c r="AB1064" s="1678"/>
      <c r="AC1064" s="1333"/>
      <c r="AD1064" s="160"/>
      <c r="AE1064" s="98"/>
      <c r="AF1064" s="1862"/>
      <c r="AG1064" s="1748"/>
      <c r="AH1064" s="1764"/>
      <c r="AI1064" s="1749"/>
      <c r="AJ1064" s="388"/>
      <c r="AK1064" s="1750"/>
      <c r="AL1064" s="1751"/>
      <c r="AM1064" s="1752"/>
      <c r="AN1064" s="1752"/>
      <c r="AO1064" s="1752"/>
      <c r="AP1064" s="1753"/>
      <c r="AQ1064" s="1333"/>
      <c r="AR1064" s="98"/>
      <c r="AS1064" s="244"/>
    </row>
    <row r="1065" spans="1:45" ht="15" customHeight="1" x14ac:dyDescent="0.25">
      <c r="A1065" s="1489"/>
      <c r="B1065" s="1709"/>
      <c r="C1065" s="1716"/>
      <c r="D1065" s="1856"/>
      <c r="E1065" s="1716"/>
      <c r="F1065" s="1751"/>
      <c r="G1065" s="1859"/>
      <c r="H1065" s="1865"/>
      <c r="I1065" s="1678"/>
      <c r="J1065" s="1678"/>
      <c r="K1065" s="1678"/>
      <c r="L1065" s="1678"/>
      <c r="M1065" s="1678"/>
      <c r="N1065" s="1678"/>
      <c r="O1065" s="1678"/>
      <c r="P1065" s="1678"/>
      <c r="Q1065" s="1774"/>
      <c r="R1065" s="1747"/>
      <c r="S1065" s="98"/>
      <c r="T1065" s="98"/>
      <c r="U1065" s="98"/>
      <c r="V1065" s="98"/>
      <c r="W1065" s="334" t="str">
        <f t="shared" si="31"/>
        <v/>
      </c>
      <c r="X1065" s="98"/>
      <c r="Y1065" s="98"/>
      <c r="Z1065" s="98"/>
      <c r="AA1065" s="334" t="str">
        <f t="shared" si="32"/>
        <v/>
      </c>
      <c r="AB1065" s="1678"/>
      <c r="AC1065" s="1333"/>
      <c r="AD1065" s="160"/>
      <c r="AE1065" s="98"/>
      <c r="AF1065" s="1862"/>
      <c r="AG1065" s="1748"/>
      <c r="AH1065" s="1764"/>
      <c r="AI1065" s="1749"/>
      <c r="AJ1065" s="388"/>
      <c r="AK1065" s="1750"/>
      <c r="AL1065" s="1751"/>
      <c r="AM1065" s="1752"/>
      <c r="AN1065" s="1752"/>
      <c r="AO1065" s="1752"/>
      <c r="AP1065" s="1753"/>
      <c r="AQ1065" s="1333"/>
      <c r="AR1065" s="98"/>
      <c r="AS1065" s="244"/>
    </row>
    <row r="1066" spans="1:45" ht="15" customHeight="1" x14ac:dyDescent="0.25">
      <c r="A1066" s="1489"/>
      <c r="B1066" s="1709"/>
      <c r="C1066" s="1716"/>
      <c r="D1066" s="1856"/>
      <c r="E1066" s="1716"/>
      <c r="F1066" s="1751"/>
      <c r="G1066" s="1859"/>
      <c r="H1066" s="1865"/>
      <c r="I1066" s="1678"/>
      <c r="J1066" s="1678"/>
      <c r="K1066" s="1678"/>
      <c r="L1066" s="1678"/>
      <c r="M1066" s="1678"/>
      <c r="N1066" s="1678"/>
      <c r="O1066" s="1678"/>
      <c r="P1066" s="1678"/>
      <c r="Q1066" s="1774"/>
      <c r="R1066" s="1747"/>
      <c r="S1066" s="98"/>
      <c r="T1066" s="98"/>
      <c r="U1066" s="98"/>
      <c r="V1066" s="98"/>
      <c r="W1066" s="334" t="str">
        <f t="shared" si="31"/>
        <v/>
      </c>
      <c r="X1066" s="98"/>
      <c r="Y1066" s="98"/>
      <c r="Z1066" s="98"/>
      <c r="AA1066" s="334" t="str">
        <f t="shared" si="32"/>
        <v/>
      </c>
      <c r="AB1066" s="1678"/>
      <c r="AC1066" s="1333"/>
      <c r="AD1066" s="160"/>
      <c r="AE1066" s="98"/>
      <c r="AF1066" s="1862"/>
      <c r="AG1066" s="1748"/>
      <c r="AH1066" s="1764"/>
      <c r="AI1066" s="1749"/>
      <c r="AJ1066" s="388"/>
      <c r="AK1066" s="1750"/>
      <c r="AL1066" s="1751"/>
      <c r="AM1066" s="1752"/>
      <c r="AN1066" s="1752"/>
      <c r="AO1066" s="1752"/>
      <c r="AP1066" s="1753"/>
      <c r="AQ1066" s="1333"/>
      <c r="AR1066" s="98"/>
      <c r="AS1066" s="244"/>
    </row>
    <row r="1067" spans="1:45" ht="15" customHeight="1" x14ac:dyDescent="0.25">
      <c r="A1067" s="1489"/>
      <c r="B1067" s="1709"/>
      <c r="C1067" s="1716"/>
      <c r="D1067" s="1856"/>
      <c r="E1067" s="1716"/>
      <c r="F1067" s="1751"/>
      <c r="G1067" s="1859"/>
      <c r="H1067" s="1865"/>
      <c r="I1067" s="1678"/>
      <c r="J1067" s="1678"/>
      <c r="K1067" s="1678"/>
      <c r="L1067" s="1678"/>
      <c r="M1067" s="1678"/>
      <c r="N1067" s="1678"/>
      <c r="O1067" s="1678"/>
      <c r="P1067" s="1678"/>
      <c r="Q1067" s="1774"/>
      <c r="R1067" s="1747"/>
      <c r="S1067" s="98"/>
      <c r="T1067" s="98"/>
      <c r="U1067" s="98"/>
      <c r="V1067" s="98"/>
      <c r="W1067" s="334" t="str">
        <f t="shared" si="31"/>
        <v/>
      </c>
      <c r="X1067" s="98"/>
      <c r="Y1067" s="98"/>
      <c r="Z1067" s="98"/>
      <c r="AA1067" s="334" t="str">
        <f t="shared" si="32"/>
        <v/>
      </c>
      <c r="AB1067" s="1678"/>
      <c r="AC1067" s="1333"/>
      <c r="AD1067" s="160"/>
      <c r="AE1067" s="98"/>
      <c r="AF1067" s="1862"/>
      <c r="AG1067" s="1748"/>
      <c r="AH1067" s="1764"/>
      <c r="AI1067" s="1749"/>
      <c r="AJ1067" s="388"/>
      <c r="AK1067" s="1750"/>
      <c r="AL1067" s="1751"/>
      <c r="AM1067" s="1752"/>
      <c r="AN1067" s="1752"/>
      <c r="AO1067" s="1752"/>
      <c r="AP1067" s="1753"/>
      <c r="AQ1067" s="1333"/>
      <c r="AR1067" s="98"/>
      <c r="AS1067" s="244"/>
    </row>
    <row r="1068" spans="1:45" ht="15" customHeight="1" x14ac:dyDescent="0.25">
      <c r="A1068" s="1489"/>
      <c r="B1068" s="1709"/>
      <c r="C1068" s="1716"/>
      <c r="D1068" s="1856"/>
      <c r="E1068" s="1716"/>
      <c r="F1068" s="1751"/>
      <c r="G1068" s="1859"/>
      <c r="H1068" s="1865"/>
      <c r="I1068" s="1678"/>
      <c r="J1068" s="1678"/>
      <c r="K1068" s="1678"/>
      <c r="L1068" s="1678"/>
      <c r="M1068" s="1678"/>
      <c r="N1068" s="1678"/>
      <c r="O1068" s="1678"/>
      <c r="P1068" s="1678"/>
      <c r="Q1068" s="1774"/>
      <c r="R1068" s="1747"/>
      <c r="S1068" s="98"/>
      <c r="T1068" s="98"/>
      <c r="U1068" s="98"/>
      <c r="V1068" s="98"/>
      <c r="W1068" s="334" t="str">
        <f t="shared" si="31"/>
        <v/>
      </c>
      <c r="X1068" s="98"/>
      <c r="Y1068" s="98"/>
      <c r="Z1068" s="98"/>
      <c r="AA1068" s="334" t="str">
        <f t="shared" si="32"/>
        <v/>
      </c>
      <c r="AB1068" s="1678"/>
      <c r="AC1068" s="1333"/>
      <c r="AD1068" s="160"/>
      <c r="AE1068" s="98"/>
      <c r="AF1068" s="1862"/>
      <c r="AG1068" s="1748"/>
      <c r="AH1068" s="1764"/>
      <c r="AI1068" s="1749"/>
      <c r="AJ1068" s="388"/>
      <c r="AK1068" s="1750"/>
      <c r="AL1068" s="1751"/>
      <c r="AM1068" s="1752"/>
      <c r="AN1068" s="1752"/>
      <c r="AO1068" s="1752"/>
      <c r="AP1068" s="1753"/>
      <c r="AQ1068" s="1333"/>
      <c r="AR1068" s="98"/>
      <c r="AS1068" s="244"/>
    </row>
    <row r="1069" spans="1:45" ht="15" customHeight="1" x14ac:dyDescent="0.25">
      <c r="A1069" s="1489"/>
      <c r="B1069" s="1709"/>
      <c r="C1069" s="1716"/>
      <c r="D1069" s="1856"/>
      <c r="E1069" s="1716"/>
      <c r="F1069" s="1751"/>
      <c r="G1069" s="1859"/>
      <c r="H1069" s="1865"/>
      <c r="I1069" s="1678"/>
      <c r="J1069" s="1678"/>
      <c r="K1069" s="1678"/>
      <c r="L1069" s="1678"/>
      <c r="M1069" s="1678"/>
      <c r="N1069" s="1678"/>
      <c r="O1069" s="1678"/>
      <c r="P1069" s="1678"/>
      <c r="Q1069" s="1774"/>
      <c r="R1069" s="1747"/>
      <c r="S1069" s="98"/>
      <c r="T1069" s="98"/>
      <c r="U1069" s="98"/>
      <c r="V1069" s="98"/>
      <c r="W1069" s="334" t="str">
        <f t="shared" si="31"/>
        <v/>
      </c>
      <c r="X1069" s="98"/>
      <c r="Y1069" s="98"/>
      <c r="Z1069" s="98"/>
      <c r="AA1069" s="334" t="str">
        <f t="shared" si="32"/>
        <v/>
      </c>
      <c r="AB1069" s="1678"/>
      <c r="AC1069" s="1333"/>
      <c r="AD1069" s="160"/>
      <c r="AE1069" s="98"/>
      <c r="AF1069" s="1862"/>
      <c r="AG1069" s="1748"/>
      <c r="AH1069" s="1764"/>
      <c r="AI1069" s="1749"/>
      <c r="AJ1069" s="388"/>
      <c r="AK1069" s="1750"/>
      <c r="AL1069" s="1751"/>
      <c r="AM1069" s="1752"/>
      <c r="AN1069" s="1752"/>
      <c r="AO1069" s="1752"/>
      <c r="AP1069" s="1753"/>
      <c r="AQ1069" s="1333"/>
      <c r="AR1069" s="98"/>
      <c r="AS1069" s="244"/>
    </row>
    <row r="1070" spans="1:45" ht="15" customHeight="1" x14ac:dyDescent="0.25">
      <c r="A1070" s="1489"/>
      <c r="B1070" s="1709"/>
      <c r="C1070" s="1716"/>
      <c r="D1070" s="1856"/>
      <c r="E1070" s="1716"/>
      <c r="F1070" s="1751"/>
      <c r="G1070" s="1859"/>
      <c r="H1070" s="1865"/>
      <c r="I1070" s="1678"/>
      <c r="J1070" s="1678"/>
      <c r="K1070" s="1678"/>
      <c r="L1070" s="1678"/>
      <c r="M1070" s="1678"/>
      <c r="N1070" s="1678"/>
      <c r="O1070" s="1678"/>
      <c r="P1070" s="1678"/>
      <c r="Q1070" s="1774"/>
      <c r="R1070" s="1747"/>
      <c r="S1070" s="98"/>
      <c r="T1070" s="98"/>
      <c r="U1070" s="98"/>
      <c r="V1070" s="98"/>
      <c r="W1070" s="334" t="str">
        <f t="shared" si="31"/>
        <v/>
      </c>
      <c r="X1070" s="98"/>
      <c r="Y1070" s="98"/>
      <c r="Z1070" s="98"/>
      <c r="AA1070" s="334" t="str">
        <f t="shared" si="32"/>
        <v/>
      </c>
      <c r="AB1070" s="1678"/>
      <c r="AC1070" s="1333"/>
      <c r="AD1070" s="160"/>
      <c r="AE1070" s="98"/>
      <c r="AF1070" s="1862"/>
      <c r="AG1070" s="1748"/>
      <c r="AH1070" s="1764"/>
      <c r="AI1070" s="1749"/>
      <c r="AJ1070" s="388"/>
      <c r="AK1070" s="1750"/>
      <c r="AL1070" s="1751"/>
      <c r="AM1070" s="1752"/>
      <c r="AN1070" s="1752"/>
      <c r="AO1070" s="1752"/>
      <c r="AP1070" s="1753"/>
      <c r="AQ1070" s="1333"/>
      <c r="AR1070" s="98"/>
      <c r="AS1070" s="244"/>
    </row>
    <row r="1071" spans="1:45" ht="15" customHeight="1" x14ac:dyDescent="0.25">
      <c r="A1071" s="1489"/>
      <c r="B1071" s="1709"/>
      <c r="C1071" s="1716"/>
      <c r="D1071" s="1856"/>
      <c r="E1071" s="1716"/>
      <c r="F1071" s="1751"/>
      <c r="G1071" s="1859"/>
      <c r="H1071" s="1865"/>
      <c r="I1071" s="1678"/>
      <c r="J1071" s="1678"/>
      <c r="K1071" s="1678"/>
      <c r="L1071" s="1678"/>
      <c r="M1071" s="1678"/>
      <c r="N1071" s="1678"/>
      <c r="O1071" s="1678"/>
      <c r="P1071" s="1678"/>
      <c r="Q1071" s="1774"/>
      <c r="R1071" s="1747"/>
      <c r="S1071" s="98"/>
      <c r="T1071" s="98"/>
      <c r="U1071" s="98"/>
      <c r="V1071" s="98"/>
      <c r="W1071" s="334" t="str">
        <f t="shared" si="31"/>
        <v/>
      </c>
      <c r="X1071" s="98"/>
      <c r="Y1071" s="98"/>
      <c r="Z1071" s="98"/>
      <c r="AA1071" s="334" t="str">
        <f t="shared" si="32"/>
        <v/>
      </c>
      <c r="AB1071" s="1678"/>
      <c r="AC1071" s="1333"/>
      <c r="AD1071" s="160"/>
      <c r="AE1071" s="98"/>
      <c r="AF1071" s="1862"/>
      <c r="AG1071" s="1748"/>
      <c r="AH1071" s="1764"/>
      <c r="AI1071" s="1749"/>
      <c r="AJ1071" s="388"/>
      <c r="AK1071" s="1750"/>
      <c r="AL1071" s="1751"/>
      <c r="AM1071" s="1752"/>
      <c r="AN1071" s="1752"/>
      <c r="AO1071" s="1752"/>
      <c r="AP1071" s="1753"/>
      <c r="AQ1071" s="1333"/>
      <c r="AR1071" s="98"/>
      <c r="AS1071" s="244"/>
    </row>
    <row r="1072" spans="1:45" ht="15" customHeight="1" x14ac:dyDescent="0.25">
      <c r="A1072" s="1489"/>
      <c r="B1072" s="1710"/>
      <c r="C1072" s="1717"/>
      <c r="D1072" s="1857"/>
      <c r="E1072" s="1717"/>
      <c r="F1072" s="1758"/>
      <c r="G1072" s="1860"/>
      <c r="H1072" s="1866"/>
      <c r="I1072" s="1679"/>
      <c r="J1072" s="1679"/>
      <c r="K1072" s="1679"/>
      <c r="L1072" s="1679"/>
      <c r="M1072" s="1679"/>
      <c r="N1072" s="1679"/>
      <c r="O1072" s="1679"/>
      <c r="P1072" s="1679"/>
      <c r="Q1072" s="1775"/>
      <c r="R1072" s="1754"/>
      <c r="S1072" s="154"/>
      <c r="T1072" s="154"/>
      <c r="U1072" s="154"/>
      <c r="V1072" s="154"/>
      <c r="W1072" s="634" t="str">
        <f t="shared" si="31"/>
        <v/>
      </c>
      <c r="X1072" s="154"/>
      <c r="Y1072" s="154"/>
      <c r="Z1072" s="154"/>
      <c r="AA1072" s="634" t="str">
        <f t="shared" si="32"/>
        <v/>
      </c>
      <c r="AB1072" s="1679"/>
      <c r="AC1072" s="1335"/>
      <c r="AD1072" s="799"/>
      <c r="AE1072" s="154"/>
      <c r="AF1072" s="1863"/>
      <c r="AG1072" s="1755"/>
      <c r="AH1072" s="1764"/>
      <c r="AI1072" s="1756"/>
      <c r="AJ1072" s="387"/>
      <c r="AK1072" s="1757"/>
      <c r="AL1072" s="1758"/>
      <c r="AM1072" s="1759"/>
      <c r="AN1072" s="1759"/>
      <c r="AO1072" s="1759"/>
      <c r="AP1072" s="1760"/>
      <c r="AQ1072" s="1335"/>
      <c r="AR1072" s="154"/>
      <c r="AS1072" s="244"/>
    </row>
    <row r="1073" spans="1:45" ht="15" customHeight="1" x14ac:dyDescent="0.25">
      <c r="A1073" s="1838"/>
      <c r="B1073" s="1332"/>
      <c r="C1073" s="1332"/>
      <c r="D1073" s="1332"/>
      <c r="E1073" s="1332"/>
      <c r="F1073" s="1761"/>
      <c r="G1073" s="1004"/>
      <c r="H1073" s="1761"/>
      <c r="I1073" s="1004"/>
      <c r="J1073" s="1004"/>
      <c r="K1073" s="1761"/>
      <c r="L1073" s="1761"/>
      <c r="M1073" s="1761"/>
      <c r="N1073" s="1761"/>
      <c r="O1073" s="1004"/>
      <c r="P1073" s="1761"/>
      <c r="Q1073" s="1761"/>
      <c r="R1073" s="1086"/>
      <c r="S1073" s="1086"/>
      <c r="T1073" s="1086"/>
      <c r="U1073" s="1086"/>
      <c r="V1073" s="1086"/>
      <c r="W1073" s="1086" t="s">
        <v>2012</v>
      </c>
      <c r="X1073" s="1086"/>
      <c r="Y1073" s="1086"/>
      <c r="Z1073" s="1086"/>
      <c r="AA1073" s="1086"/>
      <c r="AB1073" s="1086"/>
      <c r="AC1073" s="1086"/>
      <c r="AD1073" s="1086"/>
      <c r="AE1073" s="1086"/>
      <c r="AF1073" s="1086"/>
      <c r="AG1073" s="1086"/>
      <c r="AH1073" s="1086"/>
      <c r="AI1073" s="1086"/>
      <c r="AJ1073" s="1086"/>
      <c r="AK1073" s="1086"/>
      <c r="AL1073" s="1086"/>
      <c r="AM1073" s="1086"/>
      <c r="AN1073" s="1086"/>
      <c r="AO1073" s="1086"/>
      <c r="AP1073" s="1086"/>
      <c r="AQ1073" s="1086"/>
      <c r="AR1073" s="1086"/>
      <c r="AS1073" s="779"/>
    </row>
    <row r="1074" spans="1:45" ht="15" customHeight="1" x14ac:dyDescent="0.25">
      <c r="B1074" s="56"/>
      <c r="C1074" s="56"/>
      <c r="D1074" s="56"/>
      <c r="E1074" s="56"/>
      <c r="F1074" s="56"/>
      <c r="G1074" s="56"/>
      <c r="H1074" s="56"/>
      <c r="I1074" s="56"/>
      <c r="J1074" s="56"/>
      <c r="K1074" s="56"/>
      <c r="L1074" s="56"/>
      <c r="M1074" s="56"/>
      <c r="N1074" s="56"/>
      <c r="O1074" s="56"/>
      <c r="P1074" s="56"/>
      <c r="Q1074" s="56"/>
      <c r="R1074" s="58"/>
      <c r="S1074" s="58"/>
      <c r="T1074" s="58"/>
      <c r="U1074" s="58"/>
      <c r="V1074" s="58"/>
      <c r="W1074" s="58" t="s">
        <v>2012</v>
      </c>
      <c r="X1074" s="58"/>
      <c r="Y1074" s="58"/>
      <c r="Z1074" s="58"/>
      <c r="AA1074" s="58"/>
      <c r="AB1074" s="58"/>
      <c r="AC1074" s="58"/>
      <c r="AD1074" s="58"/>
      <c r="AE1074" s="58"/>
      <c r="AF1074" s="58"/>
      <c r="AG1074" s="58"/>
      <c r="AH1074" s="58"/>
      <c r="AI1074" s="58"/>
      <c r="AJ1074" s="58"/>
      <c r="AK1074" s="58"/>
      <c r="AL1074" s="58"/>
      <c r="AM1074" s="58"/>
      <c r="AN1074" s="58"/>
      <c r="AO1074" s="58"/>
      <c r="AP1074" s="58"/>
      <c r="AQ1074" s="58"/>
      <c r="AR1074" s="58"/>
    </row>
    <row r="1075" spans="1:45" ht="15" customHeight="1" x14ac:dyDescent="0.25">
      <c r="B1075" s="56"/>
      <c r="C1075" s="56"/>
      <c r="D1075" s="56"/>
      <c r="E1075" s="56"/>
      <c r="F1075" s="56"/>
      <c r="G1075" s="56"/>
      <c r="H1075" s="56"/>
      <c r="I1075" s="56"/>
      <c r="J1075" s="56"/>
      <c r="K1075" s="56"/>
      <c r="L1075" s="56"/>
      <c r="M1075" s="56"/>
      <c r="N1075" s="56"/>
      <c r="O1075" s="56"/>
      <c r="P1075" s="56"/>
      <c r="Q1075" s="56"/>
      <c r="R1075" s="58"/>
      <c r="S1075" s="58"/>
      <c r="T1075" s="58"/>
      <c r="U1075" s="58"/>
      <c r="V1075" s="58"/>
      <c r="W1075" s="58" t="s">
        <v>2012</v>
      </c>
      <c r="X1075" s="58"/>
      <c r="Y1075" s="58"/>
      <c r="Z1075" s="58"/>
      <c r="AA1075" s="58"/>
      <c r="AB1075" s="58"/>
      <c r="AC1075" s="58"/>
      <c r="AD1075" s="58"/>
      <c r="AE1075" s="58"/>
      <c r="AF1075" s="58"/>
      <c r="AG1075" s="58"/>
      <c r="AH1075" s="58"/>
      <c r="AI1075" s="58"/>
      <c r="AJ1075" s="58"/>
      <c r="AK1075" s="58"/>
      <c r="AL1075" s="58"/>
      <c r="AM1075" s="58"/>
      <c r="AN1075" s="58"/>
      <c r="AO1075" s="58"/>
      <c r="AP1075" s="58"/>
      <c r="AQ1075" s="58"/>
      <c r="AR1075" s="58"/>
    </row>
    <row r="1076" spans="1:45" ht="15" customHeight="1" x14ac:dyDescent="0.25">
      <c r="B1076" s="56"/>
      <c r="C1076" s="56"/>
      <c r="D1076" s="56"/>
      <c r="E1076" s="56"/>
      <c r="F1076" s="56"/>
      <c r="G1076" s="56"/>
      <c r="H1076" s="56"/>
      <c r="I1076" s="56"/>
      <c r="J1076" s="56"/>
      <c r="K1076" s="56"/>
      <c r="L1076" s="56"/>
      <c r="M1076" s="56"/>
      <c r="N1076" s="56"/>
      <c r="O1076" s="56"/>
      <c r="P1076" s="56"/>
      <c r="Q1076" s="56"/>
      <c r="R1076" s="58"/>
      <c r="S1076" s="58"/>
      <c r="T1076" s="58"/>
      <c r="U1076" s="58"/>
      <c r="V1076" s="58"/>
      <c r="W1076" s="58" t="s">
        <v>2012</v>
      </c>
      <c r="X1076" s="58"/>
      <c r="Y1076" s="58"/>
      <c r="Z1076" s="58"/>
      <c r="AA1076" s="58"/>
      <c r="AB1076" s="58"/>
      <c r="AC1076" s="58"/>
      <c r="AD1076" s="58"/>
      <c r="AE1076" s="58"/>
      <c r="AF1076" s="58"/>
      <c r="AG1076" s="58"/>
      <c r="AH1076" s="58"/>
      <c r="AI1076" s="58"/>
      <c r="AJ1076" s="58"/>
      <c r="AK1076" s="58"/>
      <c r="AL1076" s="58"/>
      <c r="AM1076" s="58"/>
      <c r="AN1076" s="58"/>
      <c r="AO1076" s="58"/>
      <c r="AP1076" s="58"/>
      <c r="AQ1076" s="58"/>
      <c r="AR1076" s="58"/>
    </row>
    <row r="1077" spans="1:45" ht="15" customHeight="1" x14ac:dyDescent="0.25">
      <c r="B1077" s="56"/>
      <c r="C1077" s="56"/>
      <c r="D1077" s="56"/>
      <c r="E1077" s="56"/>
      <c r="F1077" s="56"/>
      <c r="G1077" s="56"/>
      <c r="H1077" s="56"/>
      <c r="I1077" s="56"/>
      <c r="J1077" s="56"/>
      <c r="K1077" s="56"/>
      <c r="L1077" s="56"/>
      <c r="M1077" s="56"/>
      <c r="N1077" s="56"/>
      <c r="O1077" s="56"/>
      <c r="P1077" s="56"/>
      <c r="Q1077" s="56"/>
      <c r="R1077" s="58"/>
      <c r="S1077" s="58"/>
      <c r="T1077" s="58"/>
      <c r="U1077" s="58"/>
      <c r="V1077" s="58"/>
      <c r="W1077" s="58" t="s">
        <v>2012</v>
      </c>
      <c r="X1077" s="58"/>
      <c r="Y1077" s="58"/>
      <c r="Z1077" s="58"/>
      <c r="AA1077" s="58"/>
      <c r="AB1077" s="58"/>
      <c r="AC1077" s="58"/>
      <c r="AD1077" s="58"/>
      <c r="AE1077" s="58"/>
      <c r="AF1077" s="58"/>
      <c r="AG1077" s="58"/>
      <c r="AH1077" s="58"/>
      <c r="AI1077" s="58"/>
      <c r="AJ1077" s="58"/>
      <c r="AK1077" s="58"/>
      <c r="AL1077" s="58"/>
      <c r="AM1077" s="58"/>
      <c r="AN1077" s="58"/>
      <c r="AO1077" s="58"/>
      <c r="AP1077" s="58"/>
      <c r="AQ1077" s="58"/>
      <c r="AR1077" s="58"/>
    </row>
    <row r="1078" spans="1:45" ht="15" customHeight="1" x14ac:dyDescent="0.25">
      <c r="B1078" s="56"/>
      <c r="C1078" s="56"/>
      <c r="D1078" s="56"/>
      <c r="E1078" s="56"/>
      <c r="F1078" s="56"/>
      <c r="G1078" s="56"/>
      <c r="H1078" s="56"/>
      <c r="I1078" s="56"/>
      <c r="J1078" s="56"/>
      <c r="K1078" s="56"/>
      <c r="L1078" s="56"/>
      <c r="M1078" s="56"/>
      <c r="N1078" s="56"/>
      <c r="O1078" s="56"/>
      <c r="P1078" s="56"/>
      <c r="Q1078" s="56"/>
      <c r="R1078" s="58"/>
      <c r="S1078" s="58"/>
      <c r="T1078" s="58"/>
      <c r="U1078" s="58"/>
      <c r="V1078" s="58"/>
      <c r="W1078" s="58" t="s">
        <v>2012</v>
      </c>
      <c r="X1078" s="58"/>
      <c r="Y1078" s="58"/>
      <c r="Z1078" s="58"/>
      <c r="AA1078" s="58"/>
      <c r="AB1078" s="58"/>
      <c r="AC1078" s="58"/>
      <c r="AD1078" s="58"/>
      <c r="AE1078" s="58"/>
      <c r="AF1078" s="58"/>
      <c r="AG1078" s="58"/>
      <c r="AH1078" s="58"/>
      <c r="AI1078" s="58"/>
      <c r="AJ1078" s="58"/>
      <c r="AK1078" s="58"/>
      <c r="AL1078" s="58"/>
      <c r="AM1078" s="58"/>
      <c r="AN1078" s="58"/>
      <c r="AO1078" s="58"/>
      <c r="AP1078" s="58"/>
      <c r="AQ1078" s="58"/>
      <c r="AR1078" s="58"/>
    </row>
    <row r="1079" spans="1:45" x14ac:dyDescent="0.25">
      <c r="B1079" s="56"/>
      <c r="C1079" s="56"/>
      <c r="D1079" s="56"/>
      <c r="E1079" s="56"/>
      <c r="F1079" s="56"/>
      <c r="G1079" s="56"/>
      <c r="H1079" s="56"/>
      <c r="I1079" s="56"/>
      <c r="J1079" s="56"/>
      <c r="K1079" s="56"/>
      <c r="L1079" s="56"/>
      <c r="M1079" s="56"/>
      <c r="N1079" s="56"/>
      <c r="O1079" s="56"/>
      <c r="P1079" s="56"/>
      <c r="Q1079" s="56"/>
      <c r="R1079" s="58"/>
      <c r="S1079" s="58"/>
      <c r="T1079" s="58"/>
      <c r="U1079" s="58"/>
      <c r="V1079" s="58"/>
      <c r="W1079" s="58" t="s">
        <v>2012</v>
      </c>
      <c r="X1079" s="58"/>
      <c r="Y1079" s="58"/>
      <c r="Z1079" s="58"/>
      <c r="AA1079" s="58"/>
      <c r="AB1079" s="58"/>
      <c r="AC1079" s="58"/>
      <c r="AD1079" s="58"/>
      <c r="AE1079" s="58"/>
      <c r="AF1079" s="58"/>
      <c r="AG1079" s="58"/>
      <c r="AH1079" s="58"/>
      <c r="AI1079" s="58"/>
      <c r="AJ1079" s="58"/>
      <c r="AK1079" s="58"/>
      <c r="AL1079" s="58"/>
      <c r="AM1079" s="58"/>
      <c r="AN1079" s="58"/>
      <c r="AO1079" s="58"/>
      <c r="AP1079" s="58"/>
      <c r="AQ1079" s="58"/>
      <c r="AR1079" s="58"/>
    </row>
    <row r="1080" spans="1:45" x14ac:dyDescent="0.25">
      <c r="B1080" s="1712"/>
      <c r="C1080" s="1712"/>
      <c r="D1080" s="1712"/>
      <c r="E1080" s="1712"/>
      <c r="F1080" s="1712"/>
      <c r="G1080" s="1712"/>
      <c r="H1080" s="1712"/>
      <c r="I1080" s="1712"/>
      <c r="J1080" s="1712"/>
      <c r="K1080" s="1712"/>
      <c r="L1080" s="1712"/>
      <c r="M1080" s="1712"/>
      <c r="N1080" s="1712"/>
      <c r="O1080" s="1712"/>
      <c r="P1080" s="1712"/>
      <c r="Q1080" s="1712"/>
      <c r="W1080" s="5" t="s">
        <v>2012</v>
      </c>
    </row>
    <row r="1081" spans="1:45" x14ac:dyDescent="0.25">
      <c r="B1081" s="1712"/>
      <c r="C1081" s="1712"/>
      <c r="D1081" s="1712"/>
      <c r="E1081" s="1712"/>
      <c r="F1081" s="1712"/>
      <c r="G1081" s="1712"/>
      <c r="H1081" s="1712"/>
      <c r="I1081" s="1712"/>
      <c r="J1081" s="1712"/>
      <c r="K1081" s="1712"/>
      <c r="L1081" s="1712"/>
      <c r="M1081" s="1712"/>
      <c r="N1081" s="1712"/>
      <c r="O1081" s="1712"/>
      <c r="P1081" s="1712"/>
      <c r="Q1081" s="1712"/>
      <c r="W1081" s="5" t="s">
        <v>2012</v>
      </c>
    </row>
    <row r="1082" spans="1:45" x14ac:dyDescent="0.25">
      <c r="B1082" s="1712"/>
      <c r="C1082" s="1712"/>
      <c r="D1082" s="1712"/>
      <c r="E1082" s="1712"/>
      <c r="F1082" s="1712"/>
      <c r="G1082" s="1712"/>
      <c r="H1082" s="1712"/>
      <c r="I1082" s="1712"/>
      <c r="J1082" s="1712"/>
      <c r="K1082" s="1712"/>
      <c r="L1082" s="1712"/>
      <c r="M1082" s="1712"/>
      <c r="N1082" s="1712"/>
      <c r="O1082" s="1712"/>
      <c r="P1082" s="1712"/>
      <c r="Q1082" s="1712"/>
      <c r="W1082" s="5" t="s">
        <v>2012</v>
      </c>
    </row>
    <row r="1083" spans="1:45" x14ac:dyDescent="0.25">
      <c r="B1083" s="1712"/>
      <c r="C1083" s="1712"/>
      <c r="D1083" s="1712"/>
      <c r="E1083" s="1712"/>
      <c r="F1083" s="1712"/>
      <c r="G1083" s="1712"/>
      <c r="H1083" s="1712"/>
      <c r="I1083" s="1712"/>
      <c r="J1083" s="1712"/>
      <c r="K1083" s="1712"/>
      <c r="L1083" s="1712"/>
      <c r="M1083" s="1712"/>
      <c r="N1083" s="1712"/>
      <c r="O1083" s="1712"/>
      <c r="P1083" s="1712"/>
      <c r="Q1083" s="1712"/>
      <c r="W1083" s="5" t="s">
        <v>2012</v>
      </c>
    </row>
    <row r="1084" spans="1:45" x14ac:dyDescent="0.25">
      <c r="B1084" s="1712"/>
      <c r="C1084" s="1712"/>
      <c r="D1084" s="1712"/>
      <c r="E1084" s="1712"/>
      <c r="F1084" s="1712"/>
      <c r="G1084" s="1712"/>
      <c r="H1084" s="1712"/>
      <c r="I1084" s="1712"/>
      <c r="J1084" s="1712"/>
      <c r="K1084" s="1712"/>
      <c r="L1084" s="1712"/>
      <c r="M1084" s="1712"/>
      <c r="N1084" s="1712"/>
      <c r="O1084" s="1712"/>
      <c r="P1084" s="1712"/>
      <c r="Q1084" s="1712"/>
      <c r="W1084" s="5" t="s">
        <v>2012</v>
      </c>
    </row>
    <row r="1085" spans="1:45" x14ac:dyDescent="0.25">
      <c r="B1085" s="1712"/>
      <c r="C1085" s="1712"/>
      <c r="D1085" s="1712"/>
      <c r="E1085" s="1712"/>
      <c r="F1085" s="1712"/>
      <c r="G1085" s="1712"/>
      <c r="H1085" s="1712"/>
      <c r="I1085" s="1712"/>
      <c r="J1085" s="1712"/>
      <c r="K1085" s="1712"/>
      <c r="L1085" s="1712"/>
      <c r="M1085" s="1712"/>
      <c r="N1085" s="1712"/>
      <c r="O1085" s="1712"/>
      <c r="P1085" s="1712"/>
      <c r="Q1085" s="1712"/>
      <c r="W1085" s="5" t="s">
        <v>2012</v>
      </c>
    </row>
    <row r="1086" spans="1:45" x14ac:dyDescent="0.25">
      <c r="B1086" s="1712"/>
      <c r="C1086" s="1712"/>
      <c r="D1086" s="1712"/>
      <c r="E1086" s="1712"/>
      <c r="F1086" s="1712"/>
      <c r="G1086" s="1712"/>
      <c r="H1086" s="1712"/>
      <c r="I1086" s="1712"/>
      <c r="J1086" s="1712"/>
      <c r="K1086" s="1712"/>
      <c r="L1086" s="1712"/>
      <c r="M1086" s="1712"/>
      <c r="N1086" s="1712"/>
      <c r="O1086" s="1712"/>
      <c r="P1086" s="1712"/>
      <c r="Q1086" s="1712"/>
      <c r="W1086" s="5" t="s">
        <v>2012</v>
      </c>
    </row>
    <row r="1087" spans="1:45" x14ac:dyDescent="0.25">
      <c r="B1087" s="1712"/>
      <c r="C1087" s="1712"/>
      <c r="D1087" s="1712"/>
      <c r="E1087" s="1712"/>
      <c r="F1087" s="1712"/>
      <c r="G1087" s="1712"/>
      <c r="H1087" s="1712"/>
      <c r="I1087" s="1712"/>
      <c r="J1087" s="1712"/>
      <c r="K1087" s="1712"/>
      <c r="L1087" s="1712"/>
      <c r="M1087" s="1712"/>
      <c r="N1087" s="1712"/>
      <c r="O1087" s="1712"/>
      <c r="P1087" s="1712"/>
      <c r="Q1087" s="1712"/>
      <c r="W1087" s="5" t="s">
        <v>2012</v>
      </c>
    </row>
    <row r="1088" spans="1:45" x14ac:dyDescent="0.25">
      <c r="B1088" s="1712"/>
      <c r="C1088" s="1712"/>
      <c r="D1088" s="1712"/>
      <c r="E1088" s="1712"/>
      <c r="F1088" s="1712"/>
      <c r="G1088" s="1712"/>
      <c r="H1088" s="1712"/>
      <c r="I1088" s="1712"/>
      <c r="J1088" s="1712"/>
      <c r="K1088" s="1712"/>
      <c r="L1088" s="1712"/>
      <c r="M1088" s="1712"/>
      <c r="N1088" s="1712"/>
      <c r="O1088" s="1712"/>
      <c r="P1088" s="1712"/>
      <c r="Q1088" s="1712"/>
      <c r="W1088" s="5" t="s">
        <v>2012</v>
      </c>
    </row>
    <row r="1089" spans="2:23" x14ac:dyDescent="0.25">
      <c r="B1089" s="1712"/>
      <c r="C1089" s="1712"/>
      <c r="D1089" s="1712"/>
      <c r="E1089" s="1712"/>
      <c r="F1089" s="1712"/>
      <c r="G1089" s="1712"/>
      <c r="H1089" s="1712"/>
      <c r="I1089" s="1712"/>
      <c r="J1089" s="1712"/>
      <c r="K1089" s="1712"/>
      <c r="L1089" s="1712"/>
      <c r="M1089" s="1712"/>
      <c r="N1089" s="1712"/>
      <c r="O1089" s="1712"/>
      <c r="P1089" s="1712"/>
      <c r="Q1089" s="1712"/>
      <c r="W1089" s="5" t="s">
        <v>2012</v>
      </c>
    </row>
    <row r="1090" spans="2:23" x14ac:dyDescent="0.25">
      <c r="B1090" s="1712"/>
      <c r="C1090" s="1712"/>
      <c r="D1090" s="1712"/>
      <c r="E1090" s="1712"/>
      <c r="F1090" s="1712"/>
      <c r="G1090" s="1712"/>
      <c r="H1090" s="1712"/>
      <c r="I1090" s="1712"/>
      <c r="J1090" s="1712"/>
      <c r="K1090" s="1712"/>
      <c r="L1090" s="1712"/>
      <c r="M1090" s="1712"/>
      <c r="N1090" s="1712"/>
      <c r="O1090" s="1712"/>
      <c r="P1090" s="1712"/>
      <c r="Q1090" s="1712"/>
      <c r="W1090" s="5" t="s">
        <v>2012</v>
      </c>
    </row>
    <row r="1091" spans="2:23" x14ac:dyDescent="0.25">
      <c r="B1091" s="1712"/>
      <c r="C1091" s="1712"/>
      <c r="D1091" s="1712"/>
      <c r="E1091" s="1712"/>
      <c r="F1091" s="1712"/>
      <c r="G1091" s="1712"/>
      <c r="H1091" s="1712"/>
      <c r="I1091" s="1712"/>
      <c r="J1091" s="1712"/>
      <c r="K1091" s="1712"/>
      <c r="L1091" s="1712"/>
      <c r="M1091" s="1712"/>
      <c r="N1091" s="1712"/>
      <c r="O1091" s="1712"/>
      <c r="P1091" s="1712"/>
      <c r="Q1091" s="1712"/>
      <c r="W1091" s="5" t="s">
        <v>2012</v>
      </c>
    </row>
    <row r="1092" spans="2:23" x14ac:dyDescent="0.25">
      <c r="B1092" s="1712"/>
      <c r="C1092" s="1712"/>
      <c r="D1092" s="1712"/>
      <c r="E1092" s="1712"/>
      <c r="F1092" s="1712"/>
      <c r="G1092" s="1712"/>
      <c r="H1092" s="1712"/>
      <c r="I1092" s="1712"/>
      <c r="J1092" s="1712"/>
      <c r="K1092" s="1712"/>
      <c r="L1092" s="1712"/>
      <c r="M1092" s="1712"/>
      <c r="N1092" s="1712"/>
      <c r="O1092" s="1712"/>
      <c r="P1092" s="1712"/>
      <c r="Q1092" s="1712"/>
      <c r="W1092" s="5" t="s">
        <v>2012</v>
      </c>
    </row>
    <row r="1093" spans="2:23" x14ac:dyDescent="0.25">
      <c r="B1093" s="1712"/>
      <c r="C1093" s="1712"/>
      <c r="D1093" s="1712"/>
      <c r="E1093" s="1712"/>
      <c r="F1093" s="1712"/>
      <c r="G1093" s="1712"/>
      <c r="H1093" s="1712"/>
      <c r="I1093" s="1712"/>
      <c r="J1093" s="1712"/>
      <c r="K1093" s="1712"/>
      <c r="L1093" s="1712"/>
      <c r="M1093" s="1712"/>
      <c r="N1093" s="1712"/>
      <c r="O1093" s="1712"/>
      <c r="P1093" s="1712"/>
      <c r="Q1093" s="1712"/>
      <c r="W1093" s="5" t="s">
        <v>2012</v>
      </c>
    </row>
    <row r="1094" spans="2:23" x14ac:dyDescent="0.25">
      <c r="B1094" s="1712"/>
      <c r="C1094" s="1712"/>
      <c r="D1094" s="1712"/>
      <c r="E1094" s="1712"/>
      <c r="F1094" s="1712"/>
      <c r="G1094" s="1712"/>
      <c r="H1094" s="1712"/>
      <c r="I1094" s="1712"/>
      <c r="J1094" s="1712"/>
      <c r="K1094" s="1712"/>
      <c r="L1094" s="1712"/>
      <c r="M1094" s="1712"/>
      <c r="N1094" s="1712"/>
      <c r="O1094" s="1712"/>
      <c r="P1094" s="1712"/>
      <c r="Q1094" s="1712"/>
      <c r="W1094" s="5" t="s">
        <v>2012</v>
      </c>
    </row>
    <row r="1095" spans="2:23" x14ac:dyDescent="0.25">
      <c r="B1095" s="1712"/>
      <c r="C1095" s="1712"/>
      <c r="D1095" s="1712"/>
      <c r="E1095" s="1712"/>
      <c r="F1095" s="1712"/>
      <c r="G1095" s="1712"/>
      <c r="H1095" s="1712"/>
      <c r="I1095" s="1712"/>
      <c r="J1095" s="1712"/>
      <c r="K1095" s="1712"/>
      <c r="L1095" s="1712"/>
      <c r="M1095" s="1712"/>
      <c r="N1095" s="1712"/>
      <c r="O1095" s="1712"/>
      <c r="P1095" s="1712"/>
      <c r="Q1095" s="1712"/>
      <c r="W1095" s="5" t="s">
        <v>2012</v>
      </c>
    </row>
    <row r="1096" spans="2:23" x14ac:dyDescent="0.25">
      <c r="B1096" s="1712"/>
      <c r="C1096" s="1712"/>
      <c r="D1096" s="1712"/>
      <c r="E1096" s="1712"/>
      <c r="F1096" s="1712"/>
      <c r="G1096" s="1712"/>
      <c r="H1096" s="1712"/>
      <c r="I1096" s="1712"/>
      <c r="J1096" s="1712"/>
      <c r="K1096" s="1712"/>
      <c r="L1096" s="1712"/>
      <c r="M1096" s="1712"/>
      <c r="N1096" s="1712"/>
      <c r="O1096" s="1712"/>
      <c r="P1096" s="1712"/>
      <c r="Q1096" s="1712"/>
      <c r="W1096" s="5" t="s">
        <v>2012</v>
      </c>
    </row>
    <row r="1097" spans="2:23" x14ac:dyDescent="0.25">
      <c r="B1097" s="1712"/>
      <c r="C1097" s="1712"/>
      <c r="W1097" s="5" t="s">
        <v>2012</v>
      </c>
    </row>
    <row r="1098" spans="2:23" x14ac:dyDescent="0.25">
      <c r="B1098" s="1712"/>
      <c r="C1098" s="1712"/>
      <c r="W1098" s="5" t="s">
        <v>2012</v>
      </c>
    </row>
    <row r="1099" spans="2:23" x14ac:dyDescent="0.25">
      <c r="B1099" s="1712"/>
      <c r="C1099" s="1712"/>
      <c r="W1099" s="5" t="s">
        <v>2012</v>
      </c>
    </row>
    <row r="1100" spans="2:23" x14ac:dyDescent="0.25">
      <c r="B1100" s="1712"/>
      <c r="C1100" s="1712"/>
      <c r="W1100" s="5" t="s">
        <v>2012</v>
      </c>
    </row>
    <row r="1101" spans="2:23" x14ac:dyDescent="0.25">
      <c r="B1101" s="1712"/>
      <c r="C1101" s="1712"/>
      <c r="W1101" s="5" t="s">
        <v>2012</v>
      </c>
    </row>
    <row r="1102" spans="2:23" x14ac:dyDescent="0.25">
      <c r="B1102" s="1712"/>
      <c r="C1102" s="1712"/>
      <c r="W1102" s="5" t="s">
        <v>2012</v>
      </c>
    </row>
    <row r="1103" spans="2:23" x14ac:dyDescent="0.25">
      <c r="B1103" s="1712"/>
      <c r="C1103" s="1712"/>
      <c r="W1103" s="5" t="s">
        <v>2012</v>
      </c>
    </row>
    <row r="1104" spans="2:23" x14ac:dyDescent="0.25">
      <c r="B1104" s="1712"/>
      <c r="C1104" s="1712"/>
      <c r="W1104" s="5" t="s">
        <v>2012</v>
      </c>
    </row>
    <row r="1105" spans="2:23" x14ac:dyDescent="0.25">
      <c r="B1105" s="1712"/>
      <c r="C1105" s="1712"/>
      <c r="W1105" s="5" t="s">
        <v>2012</v>
      </c>
    </row>
    <row r="1106" spans="2:23" x14ac:dyDescent="0.25">
      <c r="B1106" s="1712"/>
      <c r="C1106" s="1712"/>
      <c r="W1106" s="5" t="s">
        <v>2012</v>
      </c>
    </row>
    <row r="1107" spans="2:23" x14ac:dyDescent="0.25">
      <c r="B1107" s="1712"/>
      <c r="C1107" s="1712"/>
      <c r="W1107" s="5" t="s">
        <v>2012</v>
      </c>
    </row>
    <row r="1108" spans="2:23" x14ac:dyDescent="0.25">
      <c r="B1108" s="1712"/>
      <c r="C1108" s="1712"/>
      <c r="W1108" s="5" t="s">
        <v>2012</v>
      </c>
    </row>
    <row r="1109" spans="2:23" x14ac:dyDescent="0.25">
      <c r="B1109" s="1712"/>
      <c r="C1109" s="1712"/>
      <c r="W1109" s="5" t="s">
        <v>2012</v>
      </c>
    </row>
    <row r="1110" spans="2:23" x14ac:dyDescent="0.25">
      <c r="B1110" s="1712"/>
      <c r="C1110" s="1712"/>
      <c r="W1110" s="5" t="s">
        <v>2012</v>
      </c>
    </row>
    <row r="1111" spans="2:23" x14ac:dyDescent="0.25">
      <c r="B1111" s="1712"/>
      <c r="C1111" s="1712"/>
      <c r="W1111" s="5" t="s">
        <v>2012</v>
      </c>
    </row>
    <row r="1112" spans="2:23" x14ac:dyDescent="0.25">
      <c r="B1112" s="1712"/>
      <c r="C1112" s="1712"/>
      <c r="W1112" s="5" t="s">
        <v>2012</v>
      </c>
    </row>
    <row r="1113" spans="2:23" x14ac:dyDescent="0.25">
      <c r="B1113" s="1712"/>
      <c r="C1113" s="1712"/>
      <c r="W1113" s="5" t="s">
        <v>2012</v>
      </c>
    </row>
    <row r="1114" spans="2:23" x14ac:dyDescent="0.25">
      <c r="B1114" s="1712"/>
      <c r="C1114" s="1712"/>
      <c r="W1114" s="5" t="s">
        <v>2012</v>
      </c>
    </row>
    <row r="1115" spans="2:23" x14ac:dyDescent="0.25">
      <c r="B1115" s="1712"/>
      <c r="C1115" s="1712"/>
      <c r="W1115" s="5" t="s">
        <v>2012</v>
      </c>
    </row>
    <row r="1116" spans="2:23" x14ac:dyDescent="0.25">
      <c r="B1116" s="1712"/>
      <c r="C1116" s="1712"/>
      <c r="W1116" s="5" t="s">
        <v>2012</v>
      </c>
    </row>
    <row r="1117" spans="2:23" x14ac:dyDescent="0.25">
      <c r="B1117" s="1712"/>
      <c r="C1117" s="1712"/>
      <c r="W1117" s="5" t="s">
        <v>2012</v>
      </c>
    </row>
    <row r="1118" spans="2:23" x14ac:dyDescent="0.25">
      <c r="B1118" s="1712"/>
      <c r="C1118" s="1712"/>
      <c r="W1118" s="5" t="s">
        <v>2012</v>
      </c>
    </row>
    <row r="1119" spans="2:23" x14ac:dyDescent="0.25">
      <c r="B1119" s="1712"/>
      <c r="C1119" s="1712"/>
      <c r="W1119" s="5" t="s">
        <v>2012</v>
      </c>
    </row>
    <row r="1120" spans="2:23" x14ac:dyDescent="0.25">
      <c r="B1120" s="1712"/>
      <c r="C1120" s="1712"/>
      <c r="W1120" s="5" t="s">
        <v>2012</v>
      </c>
    </row>
    <row r="1121" spans="2:23" x14ac:dyDescent="0.25">
      <c r="B1121" s="1712"/>
      <c r="C1121" s="1712"/>
      <c r="W1121" s="5" t="s">
        <v>2012</v>
      </c>
    </row>
    <row r="1122" spans="2:23" x14ac:dyDescent="0.25">
      <c r="B1122" s="1712"/>
      <c r="C1122" s="1712"/>
      <c r="W1122" s="5" t="s">
        <v>2012</v>
      </c>
    </row>
    <row r="1123" spans="2:23" x14ac:dyDescent="0.25">
      <c r="B1123" s="1712"/>
      <c r="C1123" s="1712"/>
      <c r="W1123" s="5" t="s">
        <v>2012</v>
      </c>
    </row>
    <row r="1124" spans="2:23" x14ac:dyDescent="0.25">
      <c r="B1124" s="1712"/>
      <c r="C1124" s="1712"/>
      <c r="W1124" s="5" t="s">
        <v>2012</v>
      </c>
    </row>
    <row r="1125" spans="2:23" x14ac:dyDescent="0.25">
      <c r="B1125" s="1712"/>
      <c r="C1125" s="1712"/>
      <c r="W1125" s="5" t="s">
        <v>2012</v>
      </c>
    </row>
    <row r="1126" spans="2:23" x14ac:dyDescent="0.25">
      <c r="B1126" s="1712"/>
      <c r="C1126" s="1712"/>
      <c r="W1126" s="5" t="s">
        <v>2012</v>
      </c>
    </row>
    <row r="1127" spans="2:23" x14ac:dyDescent="0.25">
      <c r="B1127" s="1712"/>
      <c r="C1127" s="1712"/>
      <c r="W1127" s="5" t="s">
        <v>2012</v>
      </c>
    </row>
    <row r="1128" spans="2:23" x14ac:dyDescent="0.25">
      <c r="B1128" s="1712"/>
      <c r="C1128" s="1712"/>
      <c r="W1128" s="5" t="s">
        <v>2012</v>
      </c>
    </row>
    <row r="1129" spans="2:23" x14ac:dyDescent="0.25">
      <c r="B1129" s="1712"/>
      <c r="C1129" s="1712"/>
      <c r="W1129" s="5" t="s">
        <v>2012</v>
      </c>
    </row>
    <row r="1130" spans="2:23" x14ac:dyDescent="0.25">
      <c r="B1130" s="1712"/>
      <c r="C1130" s="1712"/>
      <c r="W1130" s="5" t="s">
        <v>2012</v>
      </c>
    </row>
    <row r="1131" spans="2:23" x14ac:dyDescent="0.25">
      <c r="B1131" s="1712"/>
      <c r="C1131" s="1712"/>
      <c r="W1131" s="5" t="s">
        <v>2012</v>
      </c>
    </row>
    <row r="1132" spans="2:23" x14ac:dyDescent="0.25">
      <c r="B1132" s="1712"/>
      <c r="C1132" s="1712"/>
      <c r="W1132" s="5" t="s">
        <v>2012</v>
      </c>
    </row>
    <row r="1133" spans="2:23" x14ac:dyDescent="0.25">
      <c r="B1133" s="1712"/>
      <c r="C1133" s="1712"/>
      <c r="W1133" s="5" t="s">
        <v>2012</v>
      </c>
    </row>
    <row r="1134" spans="2:23" x14ac:dyDescent="0.25">
      <c r="B1134" s="1712"/>
      <c r="C1134" s="1712"/>
      <c r="W1134" s="5" t="s">
        <v>2012</v>
      </c>
    </row>
    <row r="1135" spans="2:23" x14ac:dyDescent="0.25">
      <c r="B1135" s="1712"/>
      <c r="C1135" s="1712"/>
      <c r="W1135" s="5" t="s">
        <v>2012</v>
      </c>
    </row>
    <row r="1136" spans="2:23" x14ac:dyDescent="0.25">
      <c r="B1136" s="1712"/>
      <c r="C1136" s="1712"/>
      <c r="W1136" s="5" t="s">
        <v>2012</v>
      </c>
    </row>
    <row r="1137" spans="2:23" x14ac:dyDescent="0.25">
      <c r="B1137" s="1712"/>
      <c r="C1137" s="1712"/>
      <c r="W1137" s="5" t="s">
        <v>2012</v>
      </c>
    </row>
    <row r="1138" spans="2:23" x14ac:dyDescent="0.25">
      <c r="B1138" s="1712"/>
      <c r="C1138" s="1712"/>
      <c r="W1138" s="5" t="s">
        <v>2012</v>
      </c>
    </row>
    <row r="1139" spans="2:23" x14ac:dyDescent="0.25">
      <c r="B1139" s="1712"/>
      <c r="C1139" s="1712"/>
      <c r="W1139" s="5" t="s">
        <v>2012</v>
      </c>
    </row>
    <row r="1140" spans="2:23" x14ac:dyDescent="0.25">
      <c r="B1140" s="1712"/>
      <c r="C1140" s="1712"/>
      <c r="W1140" s="5" t="s">
        <v>2012</v>
      </c>
    </row>
    <row r="1141" spans="2:23" x14ac:dyDescent="0.25">
      <c r="B1141" s="1712"/>
      <c r="C1141" s="1712"/>
      <c r="W1141" s="5" t="s">
        <v>2012</v>
      </c>
    </row>
    <row r="1142" spans="2:23" x14ac:dyDescent="0.25">
      <c r="W1142" s="5" t="s">
        <v>2012</v>
      </c>
    </row>
    <row r="1143" spans="2:23" x14ac:dyDescent="0.25">
      <c r="W1143" s="5" t="s">
        <v>2012</v>
      </c>
    </row>
    <row r="1144" spans="2:23" x14ac:dyDescent="0.25">
      <c r="W1144" s="5" t="s">
        <v>2012</v>
      </c>
    </row>
    <row r="1145" spans="2:23" x14ac:dyDescent="0.25">
      <c r="W1145" s="5" t="s">
        <v>2012</v>
      </c>
    </row>
    <row r="1146" spans="2:23" x14ac:dyDescent="0.25">
      <c r="W1146" s="5" t="s">
        <v>2012</v>
      </c>
    </row>
    <row r="1147" spans="2:23" x14ac:dyDescent="0.25">
      <c r="W1147" s="5" t="s">
        <v>2012</v>
      </c>
    </row>
    <row r="1148" spans="2:23" x14ac:dyDescent="0.25">
      <c r="W1148" s="5" t="s">
        <v>2012</v>
      </c>
    </row>
    <row r="1149" spans="2:23" x14ac:dyDescent="0.25">
      <c r="W1149" s="5" t="s">
        <v>2012</v>
      </c>
    </row>
    <row r="1150" spans="2:23" x14ac:dyDescent="0.25">
      <c r="W1150" s="5" t="s">
        <v>2012</v>
      </c>
    </row>
    <row r="1151" spans="2:23" x14ac:dyDescent="0.25">
      <c r="W1151" s="5" t="s">
        <v>2012</v>
      </c>
    </row>
    <row r="1152" spans="2:23" x14ac:dyDescent="0.25">
      <c r="W1152" s="5" t="s">
        <v>2012</v>
      </c>
    </row>
    <row r="1153" spans="23:23" x14ac:dyDescent="0.25">
      <c r="W1153" s="5" t="s">
        <v>2012</v>
      </c>
    </row>
    <row r="1154" spans="23:23" x14ac:dyDescent="0.25">
      <c r="W1154" s="5" t="s">
        <v>2012</v>
      </c>
    </row>
    <row r="1155" spans="23:23" x14ac:dyDescent="0.25">
      <c r="W1155" s="5" t="s">
        <v>2012</v>
      </c>
    </row>
    <row r="1156" spans="23:23" x14ac:dyDescent="0.25">
      <c r="W1156" s="5" t="s">
        <v>2012</v>
      </c>
    </row>
    <row r="1157" spans="23:23" x14ac:dyDescent="0.25">
      <c r="W1157" s="5" t="s">
        <v>2012</v>
      </c>
    </row>
    <row r="1158" spans="23:23" x14ac:dyDescent="0.25">
      <c r="W1158" s="5" t="s">
        <v>2012</v>
      </c>
    </row>
    <row r="1159" spans="23:23" x14ac:dyDescent="0.25">
      <c r="W1159" s="5" t="s">
        <v>2012</v>
      </c>
    </row>
    <row r="1160" spans="23:23" x14ac:dyDescent="0.25">
      <c r="W1160" s="5" t="s">
        <v>2012</v>
      </c>
    </row>
    <row r="1161" spans="23:23" x14ac:dyDescent="0.25">
      <c r="W1161" s="5" t="s">
        <v>2012</v>
      </c>
    </row>
    <row r="1162" spans="23:23" x14ac:dyDescent="0.25">
      <c r="W1162" s="5" t="s">
        <v>2012</v>
      </c>
    </row>
    <row r="1163" spans="23:23" x14ac:dyDescent="0.25">
      <c r="W1163" s="5" t="s">
        <v>2012</v>
      </c>
    </row>
    <row r="1164" spans="23:23" x14ac:dyDescent="0.25">
      <c r="W1164" s="5" t="s">
        <v>2012</v>
      </c>
    </row>
    <row r="1165" spans="23:23" x14ac:dyDescent="0.25">
      <c r="W1165" s="5" t="s">
        <v>2012</v>
      </c>
    </row>
    <row r="1166" spans="23:23" x14ac:dyDescent="0.25">
      <c r="W1166" s="5" t="s">
        <v>2012</v>
      </c>
    </row>
    <row r="1167" spans="23:23" x14ac:dyDescent="0.25">
      <c r="W1167" s="5" t="s">
        <v>2012</v>
      </c>
    </row>
    <row r="1168" spans="23:23" x14ac:dyDescent="0.25">
      <c r="W1168" s="5" t="s">
        <v>2012</v>
      </c>
    </row>
    <row r="1169" spans="23:23" x14ac:dyDescent="0.25">
      <c r="W1169" s="5" t="s">
        <v>2012</v>
      </c>
    </row>
    <row r="1170" spans="23:23" x14ac:dyDescent="0.25">
      <c r="W1170" s="5" t="s">
        <v>2012</v>
      </c>
    </row>
    <row r="1171" spans="23:23" x14ac:dyDescent="0.25">
      <c r="W1171" s="5" t="s">
        <v>2012</v>
      </c>
    </row>
    <row r="1172" spans="23:23" x14ac:dyDescent="0.25">
      <c r="W1172" s="5" t="s">
        <v>2012</v>
      </c>
    </row>
    <row r="1173" spans="23:23" x14ac:dyDescent="0.25">
      <c r="W1173" s="5" t="s">
        <v>2012</v>
      </c>
    </row>
  </sheetData>
  <sheetProtection algorithmName="SHA-512" hashValue="OfC1Rd4ESIZTgiv9GbbRjWNb1HVqSfbrukcsq9bQPWeQA5apdthGhJDQ9mXx0rzw1uwEHU55qdEZat3YGEL5hw==" saltValue="X+F462yaCxEWLB/dj6Zs/Q==" spinCount="100000" sheet="1" objects="1" scenarios="1"/>
  <mergeCells count="56">
    <mergeCell ref="AJ69:AK69"/>
    <mergeCell ref="AJ70:AJ72"/>
    <mergeCell ref="AK70:AK72"/>
    <mergeCell ref="AE70:AE72"/>
    <mergeCell ref="AC70:AD71"/>
    <mergeCell ref="AG70:AG72"/>
    <mergeCell ref="AF70:AF72"/>
    <mergeCell ref="AH69:AI69"/>
    <mergeCell ref="AH70:AH72"/>
    <mergeCell ref="AI70:AI72"/>
    <mergeCell ref="AC69:AF69"/>
    <mergeCell ref="V71:V72"/>
    <mergeCell ref="R71:T71"/>
    <mergeCell ref="U71:U72"/>
    <mergeCell ref="Z71:Z72"/>
    <mergeCell ref="AA71:AA72"/>
    <mergeCell ref="AQ69:AR69"/>
    <mergeCell ref="AL69:AP69"/>
    <mergeCell ref="AQ70:AR70"/>
    <mergeCell ref="AQ71:AQ72"/>
    <mergeCell ref="AR71:AR72"/>
    <mergeCell ref="AL70:AL72"/>
    <mergeCell ref="AM70:AN71"/>
    <mergeCell ref="AO70:AP71"/>
    <mergeCell ref="B8:C8"/>
    <mergeCell ref="B55:D56"/>
    <mergeCell ref="R69:AB69"/>
    <mergeCell ref="F69:G69"/>
    <mergeCell ref="H69:Q69"/>
    <mergeCell ref="E55:H55"/>
    <mergeCell ref="I55:K55"/>
    <mergeCell ref="B69:C69"/>
    <mergeCell ref="D69:E69"/>
    <mergeCell ref="AB70:AB72"/>
    <mergeCell ref="L70:L72"/>
    <mergeCell ref="M70:M72"/>
    <mergeCell ref="F70:F72"/>
    <mergeCell ref="G70:G72"/>
    <mergeCell ref="H70:H72"/>
    <mergeCell ref="J71:J72"/>
    <mergeCell ref="K71:K72"/>
    <mergeCell ref="I70:K70"/>
    <mergeCell ref="I71:I72"/>
    <mergeCell ref="N70:N72"/>
    <mergeCell ref="X71:X72"/>
    <mergeCell ref="R70:V70"/>
    <mergeCell ref="Y71:Y72"/>
    <mergeCell ref="X70:AA70"/>
    <mergeCell ref="W70:W72"/>
    <mergeCell ref="B70:B72"/>
    <mergeCell ref="C70:C72"/>
    <mergeCell ref="O70:O72"/>
    <mergeCell ref="P70:P72"/>
    <mergeCell ref="Q70:Q72"/>
    <mergeCell ref="E70:E72"/>
    <mergeCell ref="D70:D72"/>
  </mergeCells>
  <phoneticPr fontId="65" type="noConversion"/>
  <conditionalFormatting sqref="A7:W7">
    <cfRule type="cellIs" dxfId="2892" priority="24" stopIfTrue="1" operator="equal">
      <formula>"Fail"</formula>
    </cfRule>
    <cfRule type="cellIs" dxfId="2891" priority="23" stopIfTrue="1" operator="equal">
      <formula>"Please explain"</formula>
    </cfRule>
    <cfRule type="cellIs" dxfId="2890" priority="22" stopIfTrue="1" operator="equal">
      <formula>"Warning"</formula>
    </cfRule>
    <cfRule type="cellIs" dxfId="2889" priority="21" stopIfTrue="1" operator="equal">
      <formula>"Pass"</formula>
    </cfRule>
  </conditionalFormatting>
  <conditionalFormatting sqref="A32:W32">
    <cfRule type="cellIs" dxfId="2888" priority="19" stopIfTrue="1" operator="equal">
      <formula>"Please explain"</formula>
    </cfRule>
    <cfRule type="cellIs" dxfId="2887" priority="18" stopIfTrue="1" operator="equal">
      <formula>"Warning"</formula>
    </cfRule>
    <cfRule type="cellIs" dxfId="2886" priority="20" stopIfTrue="1" operator="equal">
      <formula>"Fail"</formula>
    </cfRule>
    <cfRule type="cellIs" dxfId="2885" priority="17" stopIfTrue="1" operator="equal">
      <formula>"Pass"</formula>
    </cfRule>
  </conditionalFormatting>
  <conditionalFormatting sqref="A39:W39">
    <cfRule type="cellIs" dxfId="2884" priority="13" stopIfTrue="1" operator="equal">
      <formula>"Pass"</formula>
    </cfRule>
    <cfRule type="cellIs" dxfId="2883" priority="14" stopIfTrue="1" operator="equal">
      <formula>"Warning"</formula>
    </cfRule>
    <cfRule type="cellIs" dxfId="2882" priority="15" stopIfTrue="1" operator="equal">
      <formula>"Please explain"</formula>
    </cfRule>
    <cfRule type="cellIs" dxfId="2881" priority="16" stopIfTrue="1" operator="equal">
      <formula>"Fail"</formula>
    </cfRule>
  </conditionalFormatting>
  <conditionalFormatting sqref="A46:W46">
    <cfRule type="cellIs" dxfId="2880" priority="9" stopIfTrue="1" operator="equal">
      <formula>"Pass"</formula>
    </cfRule>
    <cfRule type="cellIs" dxfId="2879" priority="10" stopIfTrue="1" operator="equal">
      <formula>"Warning"</formula>
    </cfRule>
    <cfRule type="cellIs" dxfId="2878" priority="11" stopIfTrue="1" operator="equal">
      <formula>"Please explain"</formula>
    </cfRule>
    <cfRule type="cellIs" dxfId="2877" priority="12" stopIfTrue="1" operator="equal">
      <formula>"Fail"</formula>
    </cfRule>
  </conditionalFormatting>
  <conditionalFormatting sqref="B14">
    <cfRule type="cellIs" dxfId="2876" priority="25" stopIfTrue="1" operator="equal">
      <formula>"Pass"</formula>
    </cfRule>
    <cfRule type="cellIs" dxfId="2875" priority="26" stopIfTrue="1" operator="equal">
      <formula>"Fail"</formula>
    </cfRule>
  </conditionalFormatting>
  <conditionalFormatting sqref="B20">
    <cfRule type="cellIs" dxfId="2874" priority="27" stopIfTrue="1" operator="equal">
      <formula>"Pass"</formula>
    </cfRule>
    <cfRule type="cellIs" dxfId="2873" priority="28" stopIfTrue="1" operator="equal">
      <formula>"Fail"</formula>
    </cfRule>
  </conditionalFormatting>
  <conditionalFormatting sqref="B25">
    <cfRule type="cellIs" dxfId="2872" priority="29" stopIfTrue="1" operator="equal">
      <formula>"Pass"</formula>
    </cfRule>
    <cfRule type="cellIs" dxfId="2871" priority="30" stopIfTrue="1" operator="equal">
      <formula>"Fail"</formula>
    </cfRule>
  </conditionalFormatting>
  <conditionalFormatting sqref="B29:B30">
    <cfRule type="cellIs" dxfId="2870" priority="31" stopIfTrue="1" operator="equal">
      <formula>"Pass"</formula>
    </cfRule>
    <cfRule type="cellIs" dxfId="2869" priority="32" stopIfTrue="1" operator="equal">
      <formula>"Fail"</formula>
    </cfRule>
  </conditionalFormatting>
  <conditionalFormatting sqref="D1">
    <cfRule type="cellIs" dxfId="2868" priority="1" stopIfTrue="1" operator="equal">
      <formula>"Pass"</formula>
    </cfRule>
    <cfRule type="cellIs" dxfId="2867" priority="2" stopIfTrue="1" operator="equal">
      <formula>"Fail"</formula>
    </cfRule>
  </conditionalFormatting>
  <conditionalFormatting sqref="Q73:AR1072 F73:O1072">
    <cfRule type="cellIs" dxfId="2866" priority="181" stopIfTrue="1" operator="lessThan">
      <formula>0</formula>
    </cfRule>
  </conditionalFormatting>
  <conditionalFormatting sqref="Z71:AA71 V71:V73 Z73:AA73 W73:W1072">
    <cfRule type="cellIs" dxfId="2865" priority="61" stopIfTrue="1" operator="equal">
      <formula>"Pass"</formula>
    </cfRule>
    <cfRule type="cellIs" dxfId="2864" priority="62" stopIfTrue="1" operator="equal">
      <formula>"please check"</formula>
    </cfRule>
  </conditionalFormatting>
  <conditionalFormatting sqref="AA74:AA1072">
    <cfRule type="cellIs" dxfId="2862" priority="7" stopIfTrue="1" operator="equal">
      <formula>"please check"</formula>
    </cfRule>
    <cfRule type="cellIs" dxfId="2861" priority="6" stopIfTrue="1" operator="equal">
      <formula>"Pass"</formula>
    </cfRule>
    <cfRule type="cellIs" dxfId="2859" priority="4" stopIfTrue="1" operator="equal">
      <formula>"please check"</formula>
    </cfRule>
    <cfRule type="cellIs" dxfId="2858" priority="3" stopIfTrue="1" operator="equal">
      <formula>"Pass"</formula>
    </cfRule>
  </conditionalFormatting>
  <dataValidations count="8">
    <dataValidation type="list" allowBlank="1" showInputMessage="1" showErrorMessage="1" sqref="F3 H74:J1072 L74:N1072 E15:E19 E21:E24 E9:E13 E26:E28 F57:F62 C66" xr:uid="{00000000-0002-0000-1200-000001000000}">
      <formula1>YesNo</formula1>
    </dataValidation>
    <dataValidation type="list" allowBlank="1" showInputMessage="1" showErrorMessage="1" sqref="AB74:AB1072" xr:uid="{00000000-0002-0000-1200-000000000000}">
      <formula1>CryptoAssetClasses</formula1>
    </dataValidation>
    <dataValidation type="list" allowBlank="1" showInputMessage="1" showErrorMessage="1" sqref="F74:F1072" xr:uid="{00000000-0002-0000-1200-000003000000}">
      <formula1>CryptoActivityC</formula1>
    </dataValidation>
    <dataValidation type="list" allowBlank="1" showInputMessage="1" showErrorMessage="1" sqref="AL74:AL1072" xr:uid="{00000000-0002-0000-1200-000004000000}">
      <formula1>CryptoHQLA</formula1>
    </dataValidation>
    <dataValidation type="list" allowBlank="1" showInputMessage="1" showErrorMessage="1" sqref="B74:B1072 B34:B38 B41:B45 B48:B52" xr:uid="{00000000-0002-0000-1200-000005000000}">
      <formula1>CryptoUnderlying</formula1>
    </dataValidation>
    <dataValidation type="list" allowBlank="1" showInputMessage="1" showErrorMessage="1" sqref="K74:K1072" xr:uid="{00000000-0002-0000-1200-000006000000}">
      <formula1>CryptoFrequency</formula1>
    </dataValidation>
    <dataValidation type="list" allowBlank="1" showInputMessage="1" showErrorMessage="1" sqref="D74:D1072" xr:uid="{0C6B98A9-4EA2-4491-B200-E16FDD4C12C0}">
      <formula1>CryptoInstrument</formula1>
    </dataValidation>
    <dataValidation type="list" allowBlank="1" showInputMessage="1" showErrorMessage="1" sqref="AF75:AF1072 AF74" xr:uid="{F2D6C2C9-3595-4B86-9B30-9C6E241C0161}">
      <formula1>CryptoMRTreatment</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7" max="1010" man="1"/>
    <brk id="28" max="1010" man="1"/>
  </colBreaks>
  <extLst>
    <ext xmlns:x14="http://schemas.microsoft.com/office/spreadsheetml/2009/9/main" uri="{78C0D931-6437-407d-A8EE-F0AAD7539E65}">
      <x14:conditionalFormattings>
        <x14:conditionalFormatting xmlns:xm="http://schemas.microsoft.com/office/excel/2006/main">
          <x14:cfRule type="beginsWith" priority="63" stopIfTrue="1" operator="beginsWith" id="{A104FF55-A2AA-4529-A49A-DEE5BFFE75FA}">
            <xm:f>LEFT(V71,LEN("Fail"))="Fail"</xm:f>
            <xm:f>"Fail"</xm:f>
            <x14:dxf>
              <font>
                <b/>
                <i val="0"/>
                <strike val="0"/>
                <color rgb="FFAA322F"/>
              </font>
              <fill>
                <patternFill patternType="solid">
                  <bgColor theme="0"/>
                </patternFill>
              </fill>
            </x14:dxf>
          </x14:cfRule>
          <xm:sqref>Z71:AA71 V71:V73 Z73:AA73 W73:W1072</xm:sqref>
        </x14:conditionalFormatting>
        <x14:conditionalFormatting xmlns:xm="http://schemas.microsoft.com/office/excel/2006/main">
          <x14:cfRule type="beginsWith" priority="5" stopIfTrue="1" operator="beginsWith" id="{F4968709-1D5F-42E3-BB93-F43289F68F61}">
            <xm:f>LEFT(AA74,LEN("Fail"))="Fail"</xm:f>
            <xm:f>"Fail"</xm:f>
            <x14:dxf>
              <font>
                <b/>
                <i val="0"/>
                <strike val="0"/>
                <color rgb="FFAA322F"/>
              </font>
              <fill>
                <patternFill patternType="solid">
                  <bgColor theme="0"/>
                </patternFill>
              </fill>
            </x14:dxf>
          </x14:cfRule>
          <x14:cfRule type="beginsWith" priority="8" stopIfTrue="1" operator="beginsWith" id="{299415E0-A158-4475-AEEB-EAA806268212}">
            <xm:f>LEFT(AA74,LEN("Fail"))="Fail"</xm:f>
            <xm:f>"Fail"</xm:f>
            <x14:dxf>
              <font>
                <b/>
                <i val="0"/>
                <strike val="0"/>
                <color rgb="FFAA322F"/>
              </font>
              <fill>
                <patternFill patternType="solid">
                  <bgColor theme="0"/>
                </patternFill>
              </fill>
            </x14:dxf>
          </x14:cfRule>
          <xm:sqref>AA74:AA1072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2000000}">
          <x14:formula1>
            <xm:f>Parameters!$D$677:$D$680</xm:f>
          </x14:formula1>
          <xm:sqref>P74:P1072</xm:sqref>
        </x14:dataValidation>
        <x14:dataValidation type="list" allowBlank="1" showInputMessage="1" showErrorMessage="1" xr:uid="{76A5496E-4C51-46DB-AC8A-B6A225343A6C}">
          <x14:formula1>
            <xm:f>Parameters!$D$687:$D$689</xm:f>
          </x14:formula1>
          <xm:sqref>O74:O1072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895" customWidth="1"/>
    <col min="2" max="2" width="100.7109375" style="895" customWidth="1"/>
    <col min="3" max="15" width="18.7109375" style="895" customWidth="1"/>
    <col min="16" max="16" width="1.7109375" style="895" customWidth="1"/>
    <col min="17" max="16384" width="9.28515625" hidden="1"/>
  </cols>
  <sheetData>
    <row r="1" spans="1:16" ht="30.75" x14ac:dyDescent="0.55000000000000004">
      <c r="A1" s="1245" t="s">
        <v>987</v>
      </c>
      <c r="B1" s="682"/>
      <c r="C1" s="652"/>
      <c r="D1" s="652" t="str">
        <f>CONCATENATE("Reporting unit: ", 'General Info'!$C$7, " ", 'General Info'!$C$5)</f>
        <v xml:space="preserve">Reporting unit: 1 </v>
      </c>
      <c r="E1" s="682"/>
      <c r="F1" s="1511" t="s">
        <v>1834</v>
      </c>
      <c r="G1" s="682"/>
      <c r="H1" s="682"/>
      <c r="I1" s="788"/>
      <c r="J1" s="788"/>
      <c r="K1" s="788"/>
      <c r="L1" s="788"/>
      <c r="M1" s="788"/>
      <c r="N1" s="788"/>
      <c r="O1" s="1246"/>
      <c r="P1" s="1247"/>
    </row>
    <row r="2" spans="1:16" ht="45" customHeight="1" x14ac:dyDescent="0.55000000000000004">
      <c r="A2" s="910" t="s">
        <v>1787</v>
      </c>
      <c r="B2" s="58"/>
      <c r="C2" s="58"/>
      <c r="D2" s="58"/>
      <c r="E2" s="60"/>
      <c r="F2" s="293"/>
      <c r="G2" s="293"/>
      <c r="H2" s="293"/>
      <c r="I2" s="293"/>
      <c r="J2" s="58"/>
      <c r="K2" s="293"/>
      <c r="L2" s="293"/>
      <c r="M2" s="58"/>
      <c r="N2" s="911"/>
      <c r="O2" s="2"/>
      <c r="P2" s="282"/>
    </row>
    <row r="3" spans="1:16" ht="15" customHeight="1" x14ac:dyDescent="0.25">
      <c r="A3" s="209"/>
      <c r="B3" s="2912"/>
      <c r="C3" s="2530" t="s">
        <v>988</v>
      </c>
      <c r="D3" s="2530"/>
      <c r="E3" s="2530"/>
      <c r="F3" s="2530"/>
      <c r="G3" s="2530"/>
      <c r="H3" s="2531"/>
      <c r="I3" s="2841" t="s">
        <v>989</v>
      </c>
      <c r="J3" s="2844"/>
      <c r="K3" s="2915" t="s">
        <v>990</v>
      </c>
      <c r="L3" s="2916"/>
      <c r="M3" s="2841" t="s">
        <v>991</v>
      </c>
      <c r="N3" s="2844"/>
      <c r="O3" s="2921" t="s">
        <v>992</v>
      </c>
      <c r="P3" s="930"/>
    </row>
    <row r="4" spans="1:16" ht="15" customHeight="1" x14ac:dyDescent="0.25">
      <c r="A4" s="209"/>
      <c r="B4" s="2913"/>
      <c r="C4" s="2655" t="s">
        <v>993</v>
      </c>
      <c r="D4" s="2520"/>
      <c r="E4" s="2520"/>
      <c r="F4" s="2520" t="s">
        <v>994</v>
      </c>
      <c r="G4" s="2520"/>
      <c r="H4" s="2919"/>
      <c r="I4" s="2843"/>
      <c r="J4" s="2846"/>
      <c r="K4" s="2917"/>
      <c r="L4" s="2918"/>
      <c r="M4" s="2843"/>
      <c r="N4" s="2846"/>
      <c r="O4" s="2922"/>
      <c r="P4" s="930"/>
    </row>
    <row r="5" spans="1:16" ht="15" customHeight="1" x14ac:dyDescent="0.25">
      <c r="A5" s="209"/>
      <c r="B5" s="2913"/>
      <c r="C5" s="2655" t="s">
        <v>35</v>
      </c>
      <c r="D5" s="2520" t="s">
        <v>50</v>
      </c>
      <c r="E5" s="2520"/>
      <c r="F5" s="2520" t="s">
        <v>35</v>
      </c>
      <c r="G5" s="2520" t="s">
        <v>50</v>
      </c>
      <c r="H5" s="2919"/>
      <c r="I5" s="2920" t="s">
        <v>50</v>
      </c>
      <c r="J5" s="2919"/>
      <c r="K5" s="2920" t="s">
        <v>50</v>
      </c>
      <c r="L5" s="2919"/>
      <c r="M5" s="2920" t="s">
        <v>50</v>
      </c>
      <c r="N5" s="2919"/>
      <c r="O5" s="2922"/>
      <c r="P5" s="930"/>
    </row>
    <row r="6" spans="1:16" ht="45" customHeight="1" x14ac:dyDescent="0.25">
      <c r="A6" s="209"/>
      <c r="B6" s="2914"/>
      <c r="C6" s="2655"/>
      <c r="D6" s="1130" t="s">
        <v>995</v>
      </c>
      <c r="E6" s="1130" t="s">
        <v>996</v>
      </c>
      <c r="F6" s="2520"/>
      <c r="G6" s="1130" t="s">
        <v>995</v>
      </c>
      <c r="H6" s="1388" t="s">
        <v>996</v>
      </c>
      <c r="I6" s="1389" t="s">
        <v>997</v>
      </c>
      <c r="J6" s="1388" t="s">
        <v>998</v>
      </c>
      <c r="K6" s="1389" t="s">
        <v>999</v>
      </c>
      <c r="L6" s="1388" t="s">
        <v>1000</v>
      </c>
      <c r="M6" s="1389" t="s">
        <v>997</v>
      </c>
      <c r="N6" s="1388" t="s">
        <v>998</v>
      </c>
      <c r="O6" s="2923"/>
      <c r="P6" s="930"/>
    </row>
    <row r="7" spans="1:16" ht="15" customHeight="1" x14ac:dyDescent="0.25">
      <c r="A7" s="209"/>
      <c r="B7" s="583" t="s">
        <v>1039</v>
      </c>
      <c r="C7" s="641">
        <f>SUM(C8:C10)</f>
        <v>0</v>
      </c>
      <c r="D7" s="578">
        <f t="shared" ref="D7:J7" si="0">SUM(D8:D10)</f>
        <v>0</v>
      </c>
      <c r="E7" s="578">
        <f t="shared" si="0"/>
        <v>0</v>
      </c>
      <c r="F7" s="578">
        <f t="shared" si="0"/>
        <v>0</v>
      </c>
      <c r="G7" s="578">
        <f t="shared" si="0"/>
        <v>0</v>
      </c>
      <c r="H7" s="954">
        <f t="shared" si="0"/>
        <v>0</v>
      </c>
      <c r="I7" s="876">
        <f t="shared" si="0"/>
        <v>0</v>
      </c>
      <c r="J7" s="954">
        <f t="shared" si="0"/>
        <v>0</v>
      </c>
      <c r="K7" s="876">
        <f>SUM(K8:K10)</f>
        <v>0</v>
      </c>
      <c r="L7" s="954">
        <f>SUM(L8:L10)</f>
        <v>0</v>
      </c>
      <c r="M7" s="876">
        <f t="shared" ref="M7:N7" si="1">SUM(M8:M10)</f>
        <v>0</v>
      </c>
      <c r="N7" s="954">
        <f t="shared" si="1"/>
        <v>0</v>
      </c>
      <c r="O7" s="955">
        <f>SUM(O8:O10)</f>
        <v>0</v>
      </c>
      <c r="P7" s="930"/>
    </row>
    <row r="8" spans="1:16" ht="30" customHeight="1" x14ac:dyDescent="0.25">
      <c r="A8" s="209"/>
      <c r="B8" s="1386" t="s">
        <v>1040</v>
      </c>
      <c r="C8" s="27"/>
      <c r="D8" s="21"/>
      <c r="E8" s="21"/>
      <c r="F8" s="21"/>
      <c r="G8" s="21"/>
      <c r="H8" s="899"/>
      <c r="I8" s="898"/>
      <c r="J8" s="899"/>
      <c r="K8" s="898"/>
      <c r="L8" s="899"/>
      <c r="M8" s="898"/>
      <c r="N8" s="899"/>
      <c r="O8" s="956"/>
      <c r="P8" s="930"/>
    </row>
    <row r="9" spans="1:16" ht="30" customHeight="1" x14ac:dyDescent="0.25">
      <c r="A9" s="209"/>
      <c r="B9" s="1386" t="s">
        <v>1041</v>
      </c>
      <c r="C9" s="27"/>
      <c r="D9" s="21"/>
      <c r="E9" s="21"/>
      <c r="F9" s="21"/>
      <c r="G9" s="21"/>
      <c r="H9" s="899"/>
      <c r="I9" s="898"/>
      <c r="J9" s="899"/>
      <c r="K9" s="898"/>
      <c r="L9" s="899"/>
      <c r="M9" s="898"/>
      <c r="N9" s="899"/>
      <c r="O9" s="956"/>
      <c r="P9" s="930"/>
    </row>
    <row r="10" spans="1:16" ht="15" customHeight="1" x14ac:dyDescent="0.25">
      <c r="A10" s="209"/>
      <c r="B10" s="922" t="str">
        <f>"the exposure is not applicable to rows " &amp; ROW(B8) &amp; " or " &amp; ROW(B9)</f>
        <v>the exposure is not applicable to rows 8 or 9</v>
      </c>
      <c r="C10" s="27"/>
      <c r="D10" s="21"/>
      <c r="E10" s="21"/>
      <c r="F10" s="21"/>
      <c r="G10" s="21"/>
      <c r="H10" s="899"/>
      <c r="I10" s="898"/>
      <c r="J10" s="899"/>
      <c r="K10" s="898"/>
      <c r="L10" s="899"/>
      <c r="M10" s="898"/>
      <c r="N10" s="899"/>
      <c r="O10" s="956"/>
      <c r="P10" s="930"/>
    </row>
    <row r="11" spans="1:16" ht="15" customHeight="1" x14ac:dyDescent="0.25">
      <c r="A11" s="209"/>
      <c r="B11" s="69" t="s">
        <v>1042</v>
      </c>
      <c r="C11" s="80">
        <f>SUM(C12:C14)</f>
        <v>0</v>
      </c>
      <c r="D11" s="25">
        <f t="shared" ref="D11:L11" si="2">SUM(D12:D14)</f>
        <v>0</v>
      </c>
      <c r="E11" s="25">
        <f t="shared" si="2"/>
        <v>0</v>
      </c>
      <c r="F11" s="25">
        <f t="shared" si="2"/>
        <v>0</v>
      </c>
      <c r="G11" s="25">
        <f t="shared" si="2"/>
        <v>0</v>
      </c>
      <c r="H11" s="953">
        <f t="shared" si="2"/>
        <v>0</v>
      </c>
      <c r="I11" s="878">
        <f t="shared" si="2"/>
        <v>0</v>
      </c>
      <c r="J11" s="953">
        <f t="shared" si="2"/>
        <v>0</v>
      </c>
      <c r="K11" s="878">
        <f t="shared" si="2"/>
        <v>0</v>
      </c>
      <c r="L11" s="953">
        <f t="shared" si="2"/>
        <v>0</v>
      </c>
      <c r="M11" s="878">
        <f>SUM(M12:M14)</f>
        <v>0</v>
      </c>
      <c r="N11" s="953">
        <f t="shared" ref="N11" si="3">SUM(N12:N14)</f>
        <v>0</v>
      </c>
      <c r="O11" s="957">
        <f>SUM(O12:O14)</f>
        <v>0</v>
      </c>
      <c r="P11" s="930"/>
    </row>
    <row r="12" spans="1:16" ht="30" customHeight="1" x14ac:dyDescent="0.25">
      <c r="A12" s="209"/>
      <c r="B12" s="1386" t="s">
        <v>1040</v>
      </c>
      <c r="C12" s="27"/>
      <c r="D12" s="21"/>
      <c r="E12" s="21"/>
      <c r="F12" s="21"/>
      <c r="G12" s="21"/>
      <c r="H12" s="899"/>
      <c r="I12" s="898"/>
      <c r="J12" s="899"/>
      <c r="K12" s="898"/>
      <c r="L12" s="899"/>
      <c r="M12" s="898"/>
      <c r="N12" s="899"/>
      <c r="O12" s="956"/>
      <c r="P12" s="930"/>
    </row>
    <row r="13" spans="1:16" ht="30" customHeight="1" x14ac:dyDescent="0.25">
      <c r="A13" s="209"/>
      <c r="B13" s="1386" t="s">
        <v>1041</v>
      </c>
      <c r="C13" s="27"/>
      <c r="D13" s="21"/>
      <c r="E13" s="21"/>
      <c r="F13" s="21"/>
      <c r="G13" s="21"/>
      <c r="H13" s="899"/>
      <c r="I13" s="898"/>
      <c r="J13" s="899"/>
      <c r="K13" s="898"/>
      <c r="L13" s="899"/>
      <c r="M13" s="898"/>
      <c r="N13" s="899"/>
      <c r="O13" s="956"/>
      <c r="P13" s="930"/>
    </row>
    <row r="14" spans="1:16" ht="15" customHeight="1" x14ac:dyDescent="0.25">
      <c r="A14" s="209"/>
      <c r="B14" s="922" t="str">
        <f>"the exposure is not applicable to rows " &amp; ROW(B12) &amp; " or " &amp; ROW(B13)</f>
        <v>the exposure is not applicable to rows 12 or 13</v>
      </c>
      <c r="C14" s="27"/>
      <c r="D14" s="21"/>
      <c r="E14" s="21"/>
      <c r="F14" s="21"/>
      <c r="G14" s="21"/>
      <c r="H14" s="899"/>
      <c r="I14" s="898"/>
      <c r="J14" s="899"/>
      <c r="K14" s="898"/>
      <c r="L14" s="899"/>
      <c r="M14" s="898"/>
      <c r="N14" s="899"/>
      <c r="O14" s="956"/>
      <c r="P14" s="930"/>
    </row>
    <row r="15" spans="1:16" ht="15" customHeight="1" x14ac:dyDescent="0.25">
      <c r="A15" s="209"/>
      <c r="B15" s="69" t="s">
        <v>1043</v>
      </c>
      <c r="C15" s="80">
        <f>SUM(C16:C18)</f>
        <v>0</v>
      </c>
      <c r="D15" s="25">
        <f t="shared" ref="D15:L15" si="4">SUM(D16:D18)</f>
        <v>0</v>
      </c>
      <c r="E15" s="25">
        <f t="shared" si="4"/>
        <v>0</v>
      </c>
      <c r="F15" s="25">
        <f t="shared" si="4"/>
        <v>0</v>
      </c>
      <c r="G15" s="25">
        <f t="shared" si="4"/>
        <v>0</v>
      </c>
      <c r="H15" s="953">
        <f t="shared" si="4"/>
        <v>0</v>
      </c>
      <c r="I15" s="878">
        <f t="shared" si="4"/>
        <v>0</v>
      </c>
      <c r="J15" s="953">
        <f t="shared" si="4"/>
        <v>0</v>
      </c>
      <c r="K15" s="878">
        <f t="shared" si="4"/>
        <v>0</v>
      </c>
      <c r="L15" s="953">
        <f t="shared" si="4"/>
        <v>0</v>
      </c>
      <c r="M15" s="878">
        <f>SUM(M16:M18)</f>
        <v>0</v>
      </c>
      <c r="N15" s="953">
        <f t="shared" ref="N15" si="5">SUM(N16:N18)</f>
        <v>0</v>
      </c>
      <c r="O15" s="957">
        <f>SUM(O16:O18)</f>
        <v>0</v>
      </c>
      <c r="P15" s="930"/>
    </row>
    <row r="16" spans="1:16" ht="30" customHeight="1" x14ac:dyDescent="0.25">
      <c r="A16" s="209"/>
      <c r="B16" s="1386" t="s">
        <v>1040</v>
      </c>
      <c r="C16" s="27"/>
      <c r="D16" s="21"/>
      <c r="E16" s="21"/>
      <c r="F16" s="21"/>
      <c r="G16" s="21"/>
      <c r="H16" s="899"/>
      <c r="I16" s="898"/>
      <c r="J16" s="899"/>
      <c r="K16" s="898"/>
      <c r="L16" s="899"/>
      <c r="M16" s="898"/>
      <c r="N16" s="899"/>
      <c r="O16" s="956"/>
      <c r="P16" s="930"/>
    </row>
    <row r="17" spans="1:16" ht="30" customHeight="1" x14ac:dyDescent="0.25">
      <c r="A17" s="209"/>
      <c r="B17" s="1386" t="s">
        <v>1041</v>
      </c>
      <c r="C17" s="27"/>
      <c r="D17" s="21"/>
      <c r="E17" s="21"/>
      <c r="F17" s="21"/>
      <c r="G17" s="21"/>
      <c r="H17" s="899"/>
      <c r="I17" s="898"/>
      <c r="J17" s="899"/>
      <c r="K17" s="898"/>
      <c r="L17" s="899"/>
      <c r="M17" s="898"/>
      <c r="N17" s="899"/>
      <c r="O17" s="956"/>
      <c r="P17" s="930"/>
    </row>
    <row r="18" spans="1:16" ht="15" customHeight="1" x14ac:dyDescent="0.25">
      <c r="A18" s="209"/>
      <c r="B18" s="922" t="str">
        <f>"the exposure is not applicable to rows " &amp; ROW(B16) &amp; " or " &amp; ROW(B17)</f>
        <v>the exposure is not applicable to rows 16 or 17</v>
      </c>
      <c r="C18" s="27"/>
      <c r="D18" s="21"/>
      <c r="E18" s="21"/>
      <c r="F18" s="21"/>
      <c r="G18" s="21"/>
      <c r="H18" s="899"/>
      <c r="I18" s="898"/>
      <c r="J18" s="899"/>
      <c r="K18" s="898"/>
      <c r="L18" s="899"/>
      <c r="M18" s="898"/>
      <c r="N18" s="899"/>
      <c r="O18" s="956"/>
      <c r="P18" s="930"/>
    </row>
    <row r="19" spans="1:16" ht="15" customHeight="1" x14ac:dyDescent="0.25">
      <c r="A19" s="209"/>
      <c r="B19" s="939" t="s">
        <v>1317</v>
      </c>
      <c r="C19" s="229"/>
      <c r="D19" s="17"/>
      <c r="E19" s="17"/>
      <c r="F19" s="17"/>
      <c r="G19" s="17"/>
      <c r="H19" s="903"/>
      <c r="I19" s="902"/>
      <c r="J19" s="903"/>
      <c r="K19" s="902"/>
      <c r="L19" s="903"/>
      <c r="M19" s="902"/>
      <c r="N19" s="903"/>
      <c r="O19" s="958"/>
      <c r="P19" s="930"/>
    </row>
    <row r="20" spans="1:16" ht="15" customHeight="1" x14ac:dyDescent="0.25">
      <c r="A20" s="931"/>
      <c r="B20" s="929"/>
      <c r="C20" s="586">
        <f>SUM(C7+C11+C15+C19)</f>
        <v>0</v>
      </c>
      <c r="D20" s="904">
        <f t="shared" ref="D20:J20" si="6">SUM(D7+D11+D15+D19)</f>
        <v>0</v>
      </c>
      <c r="E20" s="904">
        <f t="shared" si="6"/>
        <v>0</v>
      </c>
      <c r="F20" s="904">
        <f t="shared" si="6"/>
        <v>0</v>
      </c>
      <c r="G20" s="904">
        <f t="shared" si="6"/>
        <v>0</v>
      </c>
      <c r="H20" s="905">
        <f t="shared" si="6"/>
        <v>0</v>
      </c>
      <c r="I20" s="906">
        <f t="shared" si="6"/>
        <v>0</v>
      </c>
      <c r="J20" s="905">
        <f t="shared" si="6"/>
        <v>0</v>
      </c>
      <c r="K20" s="906">
        <f>SUM(K7+K11+K15+K19)</f>
        <v>0</v>
      </c>
      <c r="L20" s="905">
        <f>SUM(L7+L11+L15+L19)</f>
        <v>0</v>
      </c>
      <c r="M20" s="906">
        <f t="shared" ref="M20:N20" si="7">SUM(M7+M11+M15+M19)</f>
        <v>0</v>
      </c>
      <c r="N20" s="905">
        <f t="shared" si="7"/>
        <v>0</v>
      </c>
      <c r="O20" s="907">
        <f>SUM(O7+O11+O15+O19)</f>
        <v>0</v>
      </c>
      <c r="P20" s="932"/>
    </row>
    <row r="21" spans="1:16" ht="15" customHeight="1" x14ac:dyDescent="0.25">
      <c r="A21" s="644"/>
      <c r="B21" s="788"/>
      <c r="C21" s="788"/>
      <c r="D21" s="788"/>
      <c r="E21" s="788"/>
      <c r="F21" s="788"/>
      <c r="G21" s="788"/>
      <c r="H21" s="788"/>
      <c r="I21" s="788"/>
      <c r="J21" s="788"/>
      <c r="K21" s="788"/>
      <c r="L21" s="788"/>
      <c r="M21" s="788"/>
      <c r="N21" s="909"/>
      <c r="O21" s="927"/>
      <c r="P21" s="940"/>
    </row>
    <row r="22" spans="1:16" ht="45" customHeight="1" x14ac:dyDescent="0.25">
      <c r="A22" s="910" t="s">
        <v>1788</v>
      </c>
      <c r="B22" s="764"/>
      <c r="C22" s="58"/>
      <c r="D22" s="58"/>
      <c r="E22" s="58"/>
      <c r="F22" s="58"/>
      <c r="G22" s="58"/>
      <c r="H22" s="58"/>
      <c r="I22" s="58"/>
      <c r="J22" s="911"/>
      <c r="K22" s="912"/>
      <c r="L22" s="58"/>
      <c r="M22" s="58"/>
      <c r="N22" s="913"/>
      <c r="O22" s="925"/>
      <c r="P22" s="935"/>
    </row>
    <row r="23" spans="1:16" ht="15" customHeight="1" x14ac:dyDescent="0.25">
      <c r="A23" s="209"/>
      <c r="B23" s="914"/>
      <c r="C23" s="2907" t="s">
        <v>35</v>
      </c>
      <c r="D23" s="2908"/>
      <c r="E23" s="2908"/>
      <c r="F23" s="2908"/>
      <c r="G23" s="2908"/>
      <c r="H23" s="2909"/>
      <c r="I23" s="2910" t="s">
        <v>1003</v>
      </c>
      <c r="J23" s="2908"/>
      <c r="K23" s="2908"/>
      <c r="L23" s="2908"/>
      <c r="M23" s="2908"/>
      <c r="N23" s="2911"/>
      <c r="O23" s="925"/>
      <c r="P23" s="935"/>
    </row>
    <row r="24" spans="1:16" ht="15" customHeight="1" x14ac:dyDescent="0.25">
      <c r="A24" s="936"/>
      <c r="B24" s="915"/>
      <c r="C24" s="944" t="s">
        <v>1004</v>
      </c>
      <c r="D24" s="945" t="s">
        <v>459</v>
      </c>
      <c r="E24" s="945" t="s">
        <v>460</v>
      </c>
      <c r="F24" s="945" t="s">
        <v>461</v>
      </c>
      <c r="G24" s="945" t="s">
        <v>1005</v>
      </c>
      <c r="H24" s="947" t="s">
        <v>1006</v>
      </c>
      <c r="I24" s="949" t="s">
        <v>1004</v>
      </c>
      <c r="J24" s="945" t="s">
        <v>459</v>
      </c>
      <c r="K24" s="945" t="s">
        <v>460</v>
      </c>
      <c r="L24" s="945" t="s">
        <v>461</v>
      </c>
      <c r="M24" s="945" t="s">
        <v>1005</v>
      </c>
      <c r="N24" s="946" t="s">
        <v>1006</v>
      </c>
      <c r="P24" s="934"/>
    </row>
    <row r="25" spans="1:16" ht="15" customHeight="1" x14ac:dyDescent="0.25">
      <c r="A25" s="936"/>
      <c r="B25" s="583" t="s">
        <v>1461</v>
      </c>
      <c r="C25" s="518"/>
      <c r="D25" s="707"/>
      <c r="E25" s="707"/>
      <c r="F25" s="707"/>
      <c r="G25" s="707"/>
      <c r="H25" s="952"/>
      <c r="I25" s="950"/>
      <c r="J25" s="707"/>
      <c r="K25" s="707"/>
      <c r="L25" s="707"/>
      <c r="M25" s="707"/>
      <c r="N25" s="1254"/>
      <c r="O25" s="908"/>
      <c r="P25" s="934"/>
    </row>
    <row r="26" spans="1:16" ht="15" customHeight="1" x14ac:dyDescent="0.25">
      <c r="A26" s="931"/>
      <c r="B26" s="307" t="s">
        <v>1039</v>
      </c>
      <c r="C26" s="80">
        <f t="shared" ref="C26:H26" si="8">SUM(C27:C29)</f>
        <v>0</v>
      </c>
      <c r="D26" s="25">
        <f t="shared" si="8"/>
        <v>0</v>
      </c>
      <c r="E26" s="25">
        <f t="shared" si="8"/>
        <v>0</v>
      </c>
      <c r="F26" s="25">
        <f t="shared" si="8"/>
        <v>0</v>
      </c>
      <c r="G26" s="25">
        <f t="shared" si="8"/>
        <v>0</v>
      </c>
      <c r="H26" s="953">
        <f t="shared" si="8"/>
        <v>0</v>
      </c>
      <c r="I26" s="878">
        <f>SUM(I27:I28)</f>
        <v>0</v>
      </c>
      <c r="J26" s="25">
        <f t="shared" ref="J26:N26" si="9">SUM(J27:J28)</f>
        <v>0</v>
      </c>
      <c r="K26" s="25">
        <f t="shared" si="9"/>
        <v>0</v>
      </c>
      <c r="L26" s="25">
        <f t="shared" si="9"/>
        <v>0</v>
      </c>
      <c r="M26" s="25">
        <f t="shared" si="9"/>
        <v>0</v>
      </c>
      <c r="N26" s="8">
        <f t="shared" si="9"/>
        <v>0</v>
      </c>
      <c r="O26" s="908"/>
      <c r="P26" s="934"/>
    </row>
    <row r="27" spans="1:16" ht="15" customHeight="1" x14ac:dyDescent="0.25">
      <c r="A27" s="931"/>
      <c r="B27" s="119" t="s">
        <v>1478</v>
      </c>
      <c r="C27" s="27"/>
      <c r="D27" s="21"/>
      <c r="E27" s="21"/>
      <c r="F27" s="21"/>
      <c r="G27" s="21"/>
      <c r="H27" s="899"/>
      <c r="I27" s="898"/>
      <c r="J27" s="21"/>
      <c r="K27" s="21"/>
      <c r="L27" s="21"/>
      <c r="M27" s="21"/>
      <c r="N27" s="28"/>
      <c r="O27" s="908"/>
      <c r="P27" s="934"/>
    </row>
    <row r="28" spans="1:16" ht="15" customHeight="1" x14ac:dyDescent="0.25">
      <c r="A28" s="931"/>
      <c r="B28" s="119" t="s">
        <v>1483</v>
      </c>
      <c r="C28" s="27"/>
      <c r="D28" s="21"/>
      <c r="E28" s="21"/>
      <c r="F28" s="21"/>
      <c r="G28" s="21"/>
      <c r="H28" s="899"/>
      <c r="I28" s="898"/>
      <c r="J28" s="21"/>
      <c r="K28" s="21"/>
      <c r="L28" s="21"/>
      <c r="M28" s="21"/>
      <c r="N28" s="28"/>
      <c r="O28" s="908"/>
      <c r="P28" s="934"/>
    </row>
    <row r="29" spans="1:16" ht="15" customHeight="1" x14ac:dyDescent="0.25">
      <c r="A29" s="931"/>
      <c r="B29" s="119" t="s">
        <v>1482</v>
      </c>
      <c r="C29" s="27"/>
      <c r="D29" s="21"/>
      <c r="E29" s="21"/>
      <c r="F29" s="21"/>
      <c r="G29" s="21"/>
      <c r="H29" s="899"/>
      <c r="I29" s="2896"/>
      <c r="J29" s="2897"/>
      <c r="K29" s="2897"/>
      <c r="L29" s="2897"/>
      <c r="M29" s="2897"/>
      <c r="N29" s="2898"/>
      <c r="O29" s="908"/>
      <c r="P29" s="934"/>
    </row>
    <row r="30" spans="1:16" ht="15" customHeight="1" x14ac:dyDescent="0.25">
      <c r="A30" s="931"/>
      <c r="B30" s="307" t="s">
        <v>1042</v>
      </c>
      <c r="C30" s="80">
        <f t="shared" ref="C30:H30" si="10">SUM(C31:C33)</f>
        <v>0</v>
      </c>
      <c r="D30" s="25">
        <f t="shared" si="10"/>
        <v>0</v>
      </c>
      <c r="E30" s="25">
        <f t="shared" si="10"/>
        <v>0</v>
      </c>
      <c r="F30" s="25">
        <f t="shared" si="10"/>
        <v>0</v>
      </c>
      <c r="G30" s="25">
        <f t="shared" si="10"/>
        <v>0</v>
      </c>
      <c r="H30" s="953">
        <f t="shared" si="10"/>
        <v>0</v>
      </c>
      <c r="I30" s="878">
        <f>SUM(I31:I32)</f>
        <v>0</v>
      </c>
      <c r="J30" s="25">
        <f t="shared" ref="J30:N30" si="11">SUM(J31:J32)</f>
        <v>0</v>
      </c>
      <c r="K30" s="25">
        <f t="shared" si="11"/>
        <v>0</v>
      </c>
      <c r="L30" s="25">
        <f t="shared" si="11"/>
        <v>0</v>
      </c>
      <c r="M30" s="25">
        <f t="shared" si="11"/>
        <v>0</v>
      </c>
      <c r="N30" s="8">
        <f t="shared" si="11"/>
        <v>0</v>
      </c>
      <c r="O30" s="908"/>
      <c r="P30" s="934"/>
    </row>
    <row r="31" spans="1:16" ht="15" customHeight="1" x14ac:dyDescent="0.25">
      <c r="A31" s="931"/>
      <c r="B31" s="119" t="s">
        <v>1478</v>
      </c>
      <c r="C31" s="27"/>
      <c r="D31" s="21"/>
      <c r="E31" s="21"/>
      <c r="F31" s="21"/>
      <c r="G31" s="21"/>
      <c r="H31" s="899"/>
      <c r="I31" s="898"/>
      <c r="J31" s="21"/>
      <c r="K31" s="21"/>
      <c r="L31" s="21"/>
      <c r="M31" s="21"/>
      <c r="N31" s="28"/>
      <c r="O31" s="908"/>
      <c r="P31" s="934"/>
    </row>
    <row r="32" spans="1:16" ht="15" customHeight="1" x14ac:dyDescent="0.25">
      <c r="A32" s="931"/>
      <c r="B32" s="119" t="s">
        <v>1483</v>
      </c>
      <c r="C32" s="27"/>
      <c r="D32" s="21"/>
      <c r="E32" s="21"/>
      <c r="F32" s="21"/>
      <c r="G32" s="21"/>
      <c r="H32" s="899"/>
      <c r="I32" s="898"/>
      <c r="J32" s="21"/>
      <c r="K32" s="21"/>
      <c r="L32" s="21"/>
      <c r="M32" s="21"/>
      <c r="N32" s="28"/>
      <c r="O32" s="908"/>
      <c r="P32" s="934"/>
    </row>
    <row r="33" spans="1:16" ht="15" customHeight="1" x14ac:dyDescent="0.25">
      <c r="A33" s="931"/>
      <c r="B33" s="119" t="s">
        <v>1482</v>
      </c>
      <c r="C33" s="27"/>
      <c r="D33" s="21"/>
      <c r="E33" s="21"/>
      <c r="F33" s="21"/>
      <c r="G33" s="21"/>
      <c r="H33" s="899"/>
      <c r="I33" s="2899"/>
      <c r="J33" s="2900"/>
      <c r="K33" s="2900"/>
      <c r="L33" s="2900"/>
      <c r="M33" s="2900"/>
      <c r="N33" s="2901"/>
      <c r="O33" s="908"/>
      <c r="P33" s="934"/>
    </row>
    <row r="34" spans="1:16" ht="15" customHeight="1" x14ac:dyDescent="0.25">
      <c r="A34" s="931"/>
      <c r="B34" s="307" t="s">
        <v>1001</v>
      </c>
      <c r="C34" s="80">
        <f t="shared" ref="C34:H34" si="12">SUM(C35:C38)</f>
        <v>0</v>
      </c>
      <c r="D34" s="25">
        <f t="shared" si="12"/>
        <v>0</v>
      </c>
      <c r="E34" s="25">
        <f t="shared" si="12"/>
        <v>0</v>
      </c>
      <c r="F34" s="25">
        <f t="shared" si="12"/>
        <v>0</v>
      </c>
      <c r="G34" s="25">
        <f t="shared" si="12"/>
        <v>0</v>
      </c>
      <c r="H34" s="953">
        <f t="shared" si="12"/>
        <v>0</v>
      </c>
      <c r="I34" s="878">
        <f>SUM(I35:I37)</f>
        <v>0</v>
      </c>
      <c r="J34" s="25">
        <f t="shared" ref="J34:N34" si="13">SUM(J35:J37)</f>
        <v>0</v>
      </c>
      <c r="K34" s="25">
        <f t="shared" si="13"/>
        <v>0</v>
      </c>
      <c r="L34" s="25">
        <f t="shared" si="13"/>
        <v>0</v>
      </c>
      <c r="M34" s="25">
        <f t="shared" si="13"/>
        <v>0</v>
      </c>
      <c r="N34" s="8">
        <f t="shared" si="13"/>
        <v>0</v>
      </c>
      <c r="O34" s="908"/>
      <c r="P34" s="934"/>
    </row>
    <row r="35" spans="1:16" ht="15" customHeight="1" x14ac:dyDescent="0.25">
      <c r="A35" s="931"/>
      <c r="B35" s="119" t="s">
        <v>1477</v>
      </c>
      <c r="C35" s="27"/>
      <c r="D35" s="21"/>
      <c r="E35" s="21"/>
      <c r="F35" s="21"/>
      <c r="G35" s="21"/>
      <c r="H35" s="899"/>
      <c r="I35" s="898"/>
      <c r="J35" s="21"/>
      <c r="K35" s="21"/>
      <c r="L35" s="21"/>
      <c r="M35" s="21"/>
      <c r="N35" s="28"/>
      <c r="O35" s="908"/>
      <c r="P35" s="934"/>
    </row>
    <row r="36" spans="1:16" ht="15" customHeight="1" x14ac:dyDescent="0.25">
      <c r="A36" s="931"/>
      <c r="B36" s="119" t="s">
        <v>1484</v>
      </c>
      <c r="C36" s="27"/>
      <c r="D36" s="21"/>
      <c r="E36" s="21"/>
      <c r="F36" s="21"/>
      <c r="G36" s="21"/>
      <c r="H36" s="899"/>
      <c r="I36" s="898"/>
      <c r="J36" s="21"/>
      <c r="K36" s="21"/>
      <c r="L36" s="21"/>
      <c r="M36" s="21"/>
      <c r="N36" s="28"/>
      <c r="O36" s="908"/>
      <c r="P36" s="934"/>
    </row>
    <row r="37" spans="1:16" ht="15" customHeight="1" x14ac:dyDescent="0.25">
      <c r="A37" s="931"/>
      <c r="B37" s="119" t="s">
        <v>1476</v>
      </c>
      <c r="C37" s="27"/>
      <c r="D37" s="21"/>
      <c r="E37" s="21"/>
      <c r="F37" s="21"/>
      <c r="G37" s="21"/>
      <c r="H37" s="899"/>
      <c r="I37" s="898"/>
      <c r="J37" s="21"/>
      <c r="K37" s="21"/>
      <c r="L37" s="21"/>
      <c r="M37" s="21"/>
      <c r="N37" s="28"/>
      <c r="O37" s="908"/>
      <c r="P37" s="934"/>
    </row>
    <row r="38" spans="1:16" ht="15" customHeight="1" x14ac:dyDescent="0.25">
      <c r="A38" s="931"/>
      <c r="B38" s="119" t="s">
        <v>1485</v>
      </c>
      <c r="C38" s="27"/>
      <c r="D38" s="21"/>
      <c r="E38" s="21"/>
      <c r="F38" s="21"/>
      <c r="G38" s="21"/>
      <c r="H38" s="899"/>
      <c r="I38" s="2896"/>
      <c r="J38" s="2897"/>
      <c r="K38" s="2897"/>
      <c r="L38" s="2897"/>
      <c r="M38" s="2897"/>
      <c r="N38" s="2898"/>
      <c r="O38" s="908"/>
      <c r="P38" s="934"/>
    </row>
    <row r="39" spans="1:16" ht="15" customHeight="1" x14ac:dyDescent="0.25">
      <c r="A39" s="931"/>
      <c r="B39" s="307" t="s">
        <v>1317</v>
      </c>
      <c r="C39" s="80">
        <f t="shared" ref="C39:H39" si="14">SUM(C40:C42)</f>
        <v>0</v>
      </c>
      <c r="D39" s="25">
        <f t="shared" si="14"/>
        <v>0</v>
      </c>
      <c r="E39" s="25">
        <f t="shared" si="14"/>
        <v>0</v>
      </c>
      <c r="F39" s="25">
        <f t="shared" si="14"/>
        <v>0</v>
      </c>
      <c r="G39" s="25">
        <f t="shared" si="14"/>
        <v>0</v>
      </c>
      <c r="H39" s="953">
        <f t="shared" si="14"/>
        <v>0</v>
      </c>
      <c r="I39" s="878">
        <f>SUM(I40:I41)</f>
        <v>0</v>
      </c>
      <c r="J39" s="25">
        <f t="shared" ref="J39:N39" si="15">SUM(J40:J41)</f>
        <v>0</v>
      </c>
      <c r="K39" s="25">
        <f t="shared" si="15"/>
        <v>0</v>
      </c>
      <c r="L39" s="25">
        <f t="shared" si="15"/>
        <v>0</v>
      </c>
      <c r="M39" s="25">
        <f t="shared" si="15"/>
        <v>0</v>
      </c>
      <c r="N39" s="8">
        <f t="shared" si="15"/>
        <v>0</v>
      </c>
      <c r="O39" s="908"/>
      <c r="P39" s="934"/>
    </row>
    <row r="40" spans="1:16" ht="15" customHeight="1" x14ac:dyDescent="0.25">
      <c r="A40" s="931"/>
      <c r="B40" s="119" t="s">
        <v>1480</v>
      </c>
      <c r="C40" s="27"/>
      <c r="D40" s="21"/>
      <c r="E40" s="21"/>
      <c r="F40" s="21"/>
      <c r="G40" s="21"/>
      <c r="H40" s="899"/>
      <c r="I40" s="898"/>
      <c r="J40" s="21"/>
      <c r="K40" s="21"/>
      <c r="L40" s="21"/>
      <c r="M40" s="21"/>
      <c r="N40" s="28"/>
      <c r="O40" s="908"/>
      <c r="P40" s="934"/>
    </row>
    <row r="41" spans="1:16" ht="15" customHeight="1" x14ac:dyDescent="0.25">
      <c r="A41" s="931"/>
      <c r="B41" s="119" t="s">
        <v>1479</v>
      </c>
      <c r="C41" s="27"/>
      <c r="D41" s="21"/>
      <c r="E41" s="21"/>
      <c r="F41" s="21"/>
      <c r="G41" s="21"/>
      <c r="H41" s="899"/>
      <c r="I41" s="898"/>
      <c r="J41" s="21"/>
      <c r="K41" s="21"/>
      <c r="L41" s="21"/>
      <c r="M41" s="21"/>
      <c r="N41" s="28"/>
      <c r="O41" s="908"/>
      <c r="P41" s="934"/>
    </row>
    <row r="42" spans="1:16" ht="15" customHeight="1" x14ac:dyDescent="0.25">
      <c r="A42" s="931"/>
      <c r="B42" s="951" t="s">
        <v>1481</v>
      </c>
      <c r="C42" s="229"/>
      <c r="D42" s="17"/>
      <c r="E42" s="17"/>
      <c r="F42" s="17"/>
      <c r="G42" s="17"/>
      <c r="H42" s="903"/>
      <c r="I42" s="2902"/>
      <c r="J42" s="2903"/>
      <c r="K42" s="2903"/>
      <c r="L42" s="2903"/>
      <c r="M42" s="2903"/>
      <c r="N42" s="2904"/>
      <c r="O42" s="908"/>
      <c r="P42" s="934"/>
    </row>
    <row r="43" spans="1:16" ht="15" customHeight="1" x14ac:dyDescent="0.25">
      <c r="A43" s="931"/>
      <c r="B43" s="406" t="s">
        <v>1047</v>
      </c>
      <c r="C43" s="518"/>
      <c r="D43" s="707"/>
      <c r="E43" s="707"/>
      <c r="F43" s="707"/>
      <c r="G43" s="707"/>
      <c r="H43" s="952"/>
      <c r="I43" s="950"/>
      <c r="J43" s="707"/>
      <c r="K43" s="707"/>
      <c r="L43" s="707"/>
      <c r="M43" s="707"/>
      <c r="N43" s="948"/>
      <c r="O43" s="908"/>
      <c r="P43" s="934"/>
    </row>
    <row r="44" spans="1:16" ht="15" customHeight="1" x14ac:dyDescent="0.25">
      <c r="A44" s="931"/>
      <c r="B44" s="307" t="s">
        <v>1048</v>
      </c>
      <c r="C44" s="80">
        <f t="shared" ref="C44:N44" si="16">SUM(C45:C48)</f>
        <v>0</v>
      </c>
      <c r="D44" s="25">
        <f t="shared" si="16"/>
        <v>0</v>
      </c>
      <c r="E44" s="25">
        <f t="shared" si="16"/>
        <v>0</v>
      </c>
      <c r="F44" s="25">
        <f t="shared" si="16"/>
        <v>0</v>
      </c>
      <c r="G44" s="25">
        <f t="shared" si="16"/>
        <v>0</v>
      </c>
      <c r="H44" s="953">
        <f t="shared" si="16"/>
        <v>0</v>
      </c>
      <c r="I44" s="878">
        <f t="shared" si="16"/>
        <v>0</v>
      </c>
      <c r="J44" s="25">
        <f t="shared" si="16"/>
        <v>0</v>
      </c>
      <c r="K44" s="25">
        <f t="shared" si="16"/>
        <v>0</v>
      </c>
      <c r="L44" s="25">
        <f t="shared" si="16"/>
        <v>0</v>
      </c>
      <c r="M44" s="25">
        <f t="shared" si="16"/>
        <v>0</v>
      </c>
      <c r="N44" s="8">
        <f t="shared" si="16"/>
        <v>0</v>
      </c>
      <c r="O44" s="908"/>
      <c r="P44" s="934"/>
    </row>
    <row r="45" spans="1:16" ht="15" customHeight="1" x14ac:dyDescent="0.25">
      <c r="A45" s="931"/>
      <c r="B45" s="119" t="s">
        <v>1049</v>
      </c>
      <c r="C45" s="27"/>
      <c r="D45" s="21"/>
      <c r="E45" s="21"/>
      <c r="F45" s="21"/>
      <c r="G45" s="21"/>
      <c r="H45" s="899"/>
      <c r="I45" s="898"/>
      <c r="J45" s="21"/>
      <c r="K45" s="21"/>
      <c r="L45" s="21"/>
      <c r="M45" s="21"/>
      <c r="N45" s="28"/>
      <c r="O45" s="908"/>
      <c r="P45" s="934"/>
    </row>
    <row r="46" spans="1:16" ht="15" customHeight="1" x14ac:dyDescent="0.25">
      <c r="A46" s="931"/>
      <c r="B46" s="119" t="s">
        <v>1050</v>
      </c>
      <c r="C46" s="27"/>
      <c r="D46" s="21"/>
      <c r="E46" s="21"/>
      <c r="F46" s="21"/>
      <c r="G46" s="21"/>
      <c r="H46" s="899"/>
      <c r="I46" s="898"/>
      <c r="J46" s="21"/>
      <c r="K46" s="21"/>
      <c r="L46" s="21"/>
      <c r="M46" s="21"/>
      <c r="N46" s="28"/>
      <c r="O46" s="908"/>
      <c r="P46" s="934"/>
    </row>
    <row r="47" spans="1:16" ht="15" customHeight="1" x14ac:dyDescent="0.25">
      <c r="A47" s="931"/>
      <c r="B47" s="119" t="s">
        <v>1486</v>
      </c>
      <c r="C47" s="27"/>
      <c r="D47" s="21"/>
      <c r="E47" s="21"/>
      <c r="F47" s="21"/>
      <c r="G47" s="21"/>
      <c r="H47" s="899"/>
      <c r="I47" s="898"/>
      <c r="J47" s="21"/>
      <c r="K47" s="21"/>
      <c r="L47" s="21"/>
      <c r="M47" s="21"/>
      <c r="N47" s="28"/>
      <c r="O47" s="908"/>
      <c r="P47" s="934"/>
    </row>
    <row r="48" spans="1:16" ht="15" customHeight="1" x14ac:dyDescent="0.25">
      <c r="A48" s="931"/>
      <c r="B48" s="119" t="s">
        <v>1318</v>
      </c>
      <c r="C48" s="27"/>
      <c r="D48" s="21"/>
      <c r="E48" s="21"/>
      <c r="F48" s="21"/>
      <c r="G48" s="21"/>
      <c r="H48" s="899"/>
      <c r="I48" s="898"/>
      <c r="J48" s="21"/>
      <c r="K48" s="21"/>
      <c r="L48" s="21"/>
      <c r="M48" s="21"/>
      <c r="N48" s="28"/>
      <c r="O48" s="908"/>
      <c r="P48" s="934"/>
    </row>
    <row r="49" spans="1:16" ht="15" customHeight="1" x14ac:dyDescent="0.25">
      <c r="A49" s="931"/>
      <c r="B49" s="307" t="s">
        <v>1051</v>
      </c>
      <c r="C49" s="80">
        <f t="shared" ref="C49:N49" si="17">SUM(C50:C51)</f>
        <v>0</v>
      </c>
      <c r="D49" s="25">
        <f t="shared" si="17"/>
        <v>0</v>
      </c>
      <c r="E49" s="25">
        <f t="shared" si="17"/>
        <v>0</v>
      </c>
      <c r="F49" s="25">
        <f t="shared" si="17"/>
        <v>0</v>
      </c>
      <c r="G49" s="25">
        <f t="shared" si="17"/>
        <v>0</v>
      </c>
      <c r="H49" s="953">
        <f t="shared" si="17"/>
        <v>0</v>
      </c>
      <c r="I49" s="878">
        <f t="shared" si="17"/>
        <v>0</v>
      </c>
      <c r="J49" s="25">
        <f t="shared" si="17"/>
        <v>0</v>
      </c>
      <c r="K49" s="25">
        <f t="shared" si="17"/>
        <v>0</v>
      </c>
      <c r="L49" s="25">
        <f t="shared" si="17"/>
        <v>0</v>
      </c>
      <c r="M49" s="25">
        <f t="shared" si="17"/>
        <v>0</v>
      </c>
      <c r="N49" s="8">
        <f t="shared" si="17"/>
        <v>0</v>
      </c>
      <c r="O49" s="908"/>
      <c r="P49" s="934"/>
    </row>
    <row r="50" spans="1:16" ht="15" customHeight="1" x14ac:dyDescent="0.25">
      <c r="A50" s="931"/>
      <c r="B50" s="119" t="s">
        <v>1487</v>
      </c>
      <c r="C50" s="27"/>
      <c r="D50" s="21"/>
      <c r="E50" s="21"/>
      <c r="F50" s="21"/>
      <c r="G50" s="21"/>
      <c r="H50" s="899"/>
      <c r="I50" s="898"/>
      <c r="J50" s="21"/>
      <c r="K50" s="21"/>
      <c r="L50" s="21"/>
      <c r="M50" s="21"/>
      <c r="N50" s="28"/>
      <c r="O50" s="908"/>
      <c r="P50" s="934"/>
    </row>
    <row r="51" spans="1:16" ht="15" customHeight="1" x14ac:dyDescent="0.25">
      <c r="A51" s="931"/>
      <c r="B51" s="951" t="s">
        <v>1319</v>
      </c>
      <c r="C51" s="229"/>
      <c r="D51" s="17"/>
      <c r="E51" s="17"/>
      <c r="F51" s="17"/>
      <c r="G51" s="17"/>
      <c r="H51" s="903"/>
      <c r="I51" s="902"/>
      <c r="J51" s="17"/>
      <c r="K51" s="17"/>
      <c r="L51" s="17"/>
      <c r="M51" s="17"/>
      <c r="N51" s="49"/>
      <c r="O51" s="908"/>
      <c r="P51" s="934"/>
    </row>
    <row r="52" spans="1:16" ht="15" customHeight="1" x14ac:dyDescent="0.25">
      <c r="A52" s="931"/>
      <c r="B52" s="929"/>
      <c r="C52" s="586">
        <f t="shared" ref="C52:N52" si="18">SUM(C26+C30+C34+C39+C44+C49)</f>
        <v>0</v>
      </c>
      <c r="D52" s="586">
        <f t="shared" si="18"/>
        <v>0</v>
      </c>
      <c r="E52" s="586">
        <f t="shared" si="18"/>
        <v>0</v>
      </c>
      <c r="F52" s="586">
        <f t="shared" si="18"/>
        <v>0</v>
      </c>
      <c r="G52" s="586">
        <f t="shared" si="18"/>
        <v>0</v>
      </c>
      <c r="H52" s="1253">
        <f t="shared" si="18"/>
        <v>0</v>
      </c>
      <c r="I52" s="970">
        <f t="shared" si="18"/>
        <v>0</v>
      </c>
      <c r="J52" s="586">
        <f t="shared" si="18"/>
        <v>0</v>
      </c>
      <c r="K52" s="586">
        <f t="shared" si="18"/>
        <v>0</v>
      </c>
      <c r="L52" s="586">
        <f t="shared" si="18"/>
        <v>0</v>
      </c>
      <c r="M52" s="586">
        <f t="shared" si="18"/>
        <v>0</v>
      </c>
      <c r="N52" s="1253">
        <f t="shared" si="18"/>
        <v>0</v>
      </c>
      <c r="O52" s="908"/>
      <c r="P52" s="934"/>
    </row>
    <row r="53" spans="1:16" ht="15" customHeight="1" x14ac:dyDescent="0.25">
      <c r="A53" s="937"/>
      <c r="B53" s="916"/>
      <c r="C53" s="764"/>
      <c r="D53" s="764"/>
      <c r="E53" s="764"/>
      <c r="F53" s="764"/>
      <c r="G53" s="916"/>
      <c r="H53" s="764"/>
      <c r="I53" s="916"/>
      <c r="J53" s="916"/>
      <c r="K53" s="764"/>
      <c r="L53" s="917"/>
      <c r="M53" s="918"/>
      <c r="N53" s="764"/>
      <c r="O53" s="926"/>
      <c r="P53" s="938"/>
    </row>
    <row r="54" spans="1:16" ht="45" customHeight="1" x14ac:dyDescent="0.25">
      <c r="A54" s="896" t="s">
        <v>1789</v>
      </c>
      <c r="B54" s="751"/>
      <c r="C54" s="58"/>
      <c r="D54" s="58"/>
      <c r="E54" s="58"/>
      <c r="F54" s="58"/>
      <c r="G54" s="58"/>
      <c r="H54" s="58"/>
      <c r="I54" s="58"/>
      <c r="J54" s="911"/>
      <c r="K54" s="912"/>
      <c r="L54" s="58"/>
      <c r="M54" s="58"/>
      <c r="N54" s="58"/>
      <c r="O54" s="925"/>
      <c r="P54" s="935"/>
    </row>
    <row r="55" spans="1:16" ht="15" customHeight="1" x14ac:dyDescent="0.25">
      <c r="A55" s="931"/>
      <c r="B55" s="919"/>
      <c r="C55" s="2435" t="s">
        <v>1488</v>
      </c>
      <c r="D55" s="2435"/>
      <c r="E55" s="2791"/>
      <c r="F55" s="2905" t="s">
        <v>1489</v>
      </c>
      <c r="G55" s="2435"/>
      <c r="H55" s="2791"/>
      <c r="I55" s="2905" t="s">
        <v>1052</v>
      </c>
      <c r="J55" s="2435"/>
      <c r="K55" s="2906"/>
      <c r="P55" s="934"/>
    </row>
    <row r="56" spans="1:16" ht="75" customHeight="1" x14ac:dyDescent="0.25">
      <c r="A56" s="931"/>
      <c r="B56" s="1425"/>
      <c r="C56" s="673" t="s">
        <v>96</v>
      </c>
      <c r="D56" s="941" t="s">
        <v>1044</v>
      </c>
      <c r="E56" s="942" t="s">
        <v>1045</v>
      </c>
      <c r="F56" s="928" t="s">
        <v>96</v>
      </c>
      <c r="G56" s="941" t="s">
        <v>1044</v>
      </c>
      <c r="H56" s="942" t="s">
        <v>1045</v>
      </c>
      <c r="I56" s="928" t="s">
        <v>96</v>
      </c>
      <c r="J56" s="941" t="s">
        <v>1044</v>
      </c>
      <c r="K56" s="943" t="s">
        <v>1045</v>
      </c>
      <c r="L56" s="908"/>
      <c r="P56" s="934"/>
    </row>
    <row r="57" spans="1:16" ht="15" customHeight="1" x14ac:dyDescent="0.25">
      <c r="A57" s="931"/>
      <c r="B57" s="1426" t="s">
        <v>1007</v>
      </c>
      <c r="C57" s="641">
        <f t="shared" ref="C57:C88" si="19">SUM(D57:E57)</f>
        <v>0</v>
      </c>
      <c r="D57" s="27"/>
      <c r="E57" s="899"/>
      <c r="F57" s="876">
        <f t="shared" ref="F57:F88" si="20">SUM(G57:H57)</f>
        <v>0</v>
      </c>
      <c r="G57" s="27"/>
      <c r="H57" s="921"/>
      <c r="I57" s="876">
        <f t="shared" ref="I57:I88" si="21">SUM(J57:K57)</f>
        <v>0</v>
      </c>
      <c r="J57" s="27"/>
      <c r="K57" s="921"/>
      <c r="P57" s="934"/>
    </row>
    <row r="58" spans="1:16" ht="15" customHeight="1" x14ac:dyDescent="0.25">
      <c r="A58" s="931"/>
      <c r="B58" s="302" t="s">
        <v>1008</v>
      </c>
      <c r="C58" s="80">
        <f t="shared" si="19"/>
        <v>0</v>
      </c>
      <c r="D58" s="27"/>
      <c r="E58" s="899"/>
      <c r="F58" s="878">
        <f t="shared" si="20"/>
        <v>0</v>
      </c>
      <c r="G58" s="27"/>
      <c r="H58" s="921"/>
      <c r="I58" s="878">
        <f t="shared" si="21"/>
        <v>0</v>
      </c>
      <c r="J58" s="27"/>
      <c r="K58" s="921"/>
      <c r="P58" s="934"/>
    </row>
    <row r="59" spans="1:16" ht="15" customHeight="1" x14ac:dyDescent="0.25">
      <c r="A59" s="931"/>
      <c r="B59" s="302" t="s">
        <v>1009</v>
      </c>
      <c r="C59" s="80">
        <f t="shared" si="19"/>
        <v>0</v>
      </c>
      <c r="D59" s="27"/>
      <c r="E59" s="899"/>
      <c r="F59" s="878">
        <f t="shared" si="20"/>
        <v>0</v>
      </c>
      <c r="G59" s="27"/>
      <c r="H59" s="921"/>
      <c r="I59" s="878">
        <f t="shared" si="21"/>
        <v>0</v>
      </c>
      <c r="J59" s="27"/>
      <c r="K59" s="921"/>
      <c r="P59" s="934"/>
    </row>
    <row r="60" spans="1:16" ht="15" customHeight="1" x14ac:dyDescent="0.25">
      <c r="A60" s="931"/>
      <c r="B60" s="302" t="s">
        <v>1010</v>
      </c>
      <c r="C60" s="80">
        <f t="shared" si="19"/>
        <v>0</v>
      </c>
      <c r="D60" s="27"/>
      <c r="E60" s="899"/>
      <c r="F60" s="878">
        <f t="shared" si="20"/>
        <v>0</v>
      </c>
      <c r="G60" s="27"/>
      <c r="H60" s="921"/>
      <c r="I60" s="878">
        <f t="shared" si="21"/>
        <v>0</v>
      </c>
      <c r="J60" s="27"/>
      <c r="K60" s="921"/>
      <c r="P60" s="934"/>
    </row>
    <row r="61" spans="1:16" ht="15" customHeight="1" x14ac:dyDescent="0.25">
      <c r="A61" s="931"/>
      <c r="B61" s="302" t="s">
        <v>1011</v>
      </c>
      <c r="C61" s="80">
        <f t="shared" si="19"/>
        <v>0</v>
      </c>
      <c r="D61" s="27"/>
      <c r="E61" s="899"/>
      <c r="F61" s="878">
        <f t="shared" si="20"/>
        <v>0</v>
      </c>
      <c r="G61" s="27"/>
      <c r="H61" s="921"/>
      <c r="I61" s="878">
        <f t="shared" si="21"/>
        <v>0</v>
      </c>
      <c r="J61" s="27"/>
      <c r="K61" s="921"/>
      <c r="P61" s="934"/>
    </row>
    <row r="62" spans="1:16" ht="15" customHeight="1" x14ac:dyDescent="0.25">
      <c r="A62" s="931"/>
      <c r="B62" s="302" t="s">
        <v>1012</v>
      </c>
      <c r="C62" s="80">
        <f t="shared" si="19"/>
        <v>0</v>
      </c>
      <c r="D62" s="27"/>
      <c r="E62" s="899"/>
      <c r="F62" s="878">
        <f t="shared" si="20"/>
        <v>0</v>
      </c>
      <c r="G62" s="27"/>
      <c r="H62" s="921"/>
      <c r="I62" s="878">
        <f t="shared" si="21"/>
        <v>0</v>
      </c>
      <c r="J62" s="27"/>
      <c r="K62" s="921"/>
      <c r="P62" s="934"/>
    </row>
    <row r="63" spans="1:16" ht="15" customHeight="1" x14ac:dyDescent="0.25">
      <c r="A63" s="931"/>
      <c r="B63" s="302" t="s">
        <v>1013</v>
      </c>
      <c r="C63" s="80">
        <f t="shared" si="19"/>
        <v>0</v>
      </c>
      <c r="D63" s="27"/>
      <c r="E63" s="899"/>
      <c r="F63" s="878">
        <f t="shared" si="20"/>
        <v>0</v>
      </c>
      <c r="G63" s="27"/>
      <c r="H63" s="921"/>
      <c r="I63" s="878">
        <f t="shared" si="21"/>
        <v>0</v>
      </c>
      <c r="J63" s="27"/>
      <c r="K63" s="921"/>
      <c r="P63" s="934"/>
    </row>
    <row r="64" spans="1:16" ht="15" customHeight="1" x14ac:dyDescent="0.25">
      <c r="A64" s="931"/>
      <c r="B64" s="302" t="s">
        <v>1014</v>
      </c>
      <c r="C64" s="80">
        <f t="shared" si="19"/>
        <v>0</v>
      </c>
      <c r="D64" s="27"/>
      <c r="E64" s="899"/>
      <c r="F64" s="878">
        <f t="shared" si="20"/>
        <v>0</v>
      </c>
      <c r="G64" s="27"/>
      <c r="H64" s="921"/>
      <c r="I64" s="878">
        <f t="shared" si="21"/>
        <v>0</v>
      </c>
      <c r="J64" s="27"/>
      <c r="K64" s="921"/>
      <c r="P64" s="934"/>
    </row>
    <row r="65" spans="1:16" ht="15" customHeight="1" x14ac:dyDescent="0.25">
      <c r="A65" s="931"/>
      <c r="B65" s="302" t="s">
        <v>1015</v>
      </c>
      <c r="C65" s="80">
        <f t="shared" si="19"/>
        <v>0</v>
      </c>
      <c r="D65" s="27"/>
      <c r="E65" s="899"/>
      <c r="F65" s="878">
        <f t="shared" si="20"/>
        <v>0</v>
      </c>
      <c r="G65" s="27"/>
      <c r="H65" s="921"/>
      <c r="I65" s="878">
        <f t="shared" si="21"/>
        <v>0</v>
      </c>
      <c r="J65" s="27"/>
      <c r="K65" s="921"/>
      <c r="P65" s="934"/>
    </row>
    <row r="66" spans="1:16" ht="15" customHeight="1" x14ac:dyDescent="0.25">
      <c r="A66" s="931"/>
      <c r="B66" s="302" t="s">
        <v>1016</v>
      </c>
      <c r="C66" s="80">
        <f t="shared" si="19"/>
        <v>0</v>
      </c>
      <c r="D66" s="27"/>
      <c r="E66" s="899"/>
      <c r="F66" s="878">
        <f t="shared" si="20"/>
        <v>0</v>
      </c>
      <c r="G66" s="27"/>
      <c r="H66" s="921"/>
      <c r="I66" s="878">
        <f t="shared" si="21"/>
        <v>0</v>
      </c>
      <c r="J66" s="27"/>
      <c r="K66" s="921"/>
      <c r="P66" s="934"/>
    </row>
    <row r="67" spans="1:16" ht="15" customHeight="1" x14ac:dyDescent="0.25">
      <c r="A67" s="931"/>
      <c r="B67" s="302" t="s">
        <v>1017</v>
      </c>
      <c r="C67" s="80">
        <f t="shared" si="19"/>
        <v>0</v>
      </c>
      <c r="D67" s="27"/>
      <c r="E67" s="899"/>
      <c r="F67" s="878">
        <f t="shared" si="20"/>
        <v>0</v>
      </c>
      <c r="G67" s="27"/>
      <c r="H67" s="921"/>
      <c r="I67" s="878">
        <f t="shared" si="21"/>
        <v>0</v>
      </c>
      <c r="J67" s="27"/>
      <c r="K67" s="921"/>
      <c r="P67" s="934"/>
    </row>
    <row r="68" spans="1:16" ht="15" customHeight="1" x14ac:dyDescent="0.25">
      <c r="A68" s="931"/>
      <c r="B68" s="302" t="s">
        <v>1018</v>
      </c>
      <c r="C68" s="80">
        <f t="shared" si="19"/>
        <v>0</v>
      </c>
      <c r="D68" s="27"/>
      <c r="E68" s="899"/>
      <c r="F68" s="878">
        <f t="shared" si="20"/>
        <v>0</v>
      </c>
      <c r="G68" s="27"/>
      <c r="H68" s="921"/>
      <c r="I68" s="878">
        <f t="shared" si="21"/>
        <v>0</v>
      </c>
      <c r="J68" s="27"/>
      <c r="K68" s="921"/>
      <c r="P68" s="934"/>
    </row>
    <row r="69" spans="1:16" ht="15" customHeight="1" x14ac:dyDescent="0.25">
      <c r="A69" s="931"/>
      <c r="B69" s="302" t="s">
        <v>1019</v>
      </c>
      <c r="C69" s="80">
        <f t="shared" si="19"/>
        <v>0</v>
      </c>
      <c r="D69" s="27"/>
      <c r="E69" s="899"/>
      <c r="F69" s="878">
        <f t="shared" si="20"/>
        <v>0</v>
      </c>
      <c r="G69" s="27"/>
      <c r="H69" s="921"/>
      <c r="I69" s="878">
        <f t="shared" si="21"/>
        <v>0</v>
      </c>
      <c r="J69" s="27"/>
      <c r="K69" s="921"/>
      <c r="P69" s="934"/>
    </row>
    <row r="70" spans="1:16" ht="15" customHeight="1" x14ac:dyDescent="0.25">
      <c r="A70" s="931"/>
      <c r="B70" s="302" t="s">
        <v>1020</v>
      </c>
      <c r="C70" s="80">
        <f t="shared" si="19"/>
        <v>0</v>
      </c>
      <c r="D70" s="27"/>
      <c r="E70" s="899"/>
      <c r="F70" s="878">
        <f t="shared" si="20"/>
        <v>0</v>
      </c>
      <c r="G70" s="27"/>
      <c r="H70" s="921"/>
      <c r="I70" s="878">
        <f t="shared" si="21"/>
        <v>0</v>
      </c>
      <c r="J70" s="27"/>
      <c r="K70" s="921"/>
      <c r="P70" s="934"/>
    </row>
    <row r="71" spans="1:16" ht="15" customHeight="1" x14ac:dyDescent="0.25">
      <c r="A71" s="931"/>
      <c r="B71" s="302" t="s">
        <v>1021</v>
      </c>
      <c r="C71" s="80">
        <f t="shared" si="19"/>
        <v>0</v>
      </c>
      <c r="D71" s="27"/>
      <c r="E71" s="899"/>
      <c r="F71" s="878">
        <f t="shared" si="20"/>
        <v>0</v>
      </c>
      <c r="G71" s="27"/>
      <c r="H71" s="921"/>
      <c r="I71" s="878">
        <f t="shared" si="21"/>
        <v>0</v>
      </c>
      <c r="J71" s="27"/>
      <c r="K71" s="921"/>
      <c r="P71" s="934"/>
    </row>
    <row r="72" spans="1:16" ht="15" customHeight="1" x14ac:dyDescent="0.25">
      <c r="A72" s="931"/>
      <c r="B72" s="302" t="s">
        <v>1022</v>
      </c>
      <c r="C72" s="80">
        <f t="shared" si="19"/>
        <v>0</v>
      </c>
      <c r="D72" s="27"/>
      <c r="E72" s="899"/>
      <c r="F72" s="878">
        <f t="shared" si="20"/>
        <v>0</v>
      </c>
      <c r="G72" s="27"/>
      <c r="H72" s="921"/>
      <c r="I72" s="878">
        <f t="shared" si="21"/>
        <v>0</v>
      </c>
      <c r="J72" s="27"/>
      <c r="K72" s="921"/>
      <c r="P72" s="934"/>
    </row>
    <row r="73" spans="1:16" ht="15" customHeight="1" x14ac:dyDescent="0.25">
      <c r="A73" s="931"/>
      <c r="B73" s="302" t="s">
        <v>1023</v>
      </c>
      <c r="C73" s="80">
        <f t="shared" si="19"/>
        <v>0</v>
      </c>
      <c r="D73" s="27"/>
      <c r="E73" s="899"/>
      <c r="F73" s="878">
        <f t="shared" si="20"/>
        <v>0</v>
      </c>
      <c r="G73" s="27"/>
      <c r="H73" s="921"/>
      <c r="I73" s="878">
        <f t="shared" si="21"/>
        <v>0</v>
      </c>
      <c r="J73" s="27"/>
      <c r="K73" s="921"/>
      <c r="P73" s="934"/>
    </row>
    <row r="74" spans="1:16" ht="15" customHeight="1" x14ac:dyDescent="0.25">
      <c r="A74" s="931"/>
      <c r="B74" s="302" t="s">
        <v>1024</v>
      </c>
      <c r="C74" s="80">
        <f t="shared" si="19"/>
        <v>0</v>
      </c>
      <c r="D74" s="27"/>
      <c r="E74" s="899"/>
      <c r="F74" s="878">
        <f t="shared" si="20"/>
        <v>0</v>
      </c>
      <c r="G74" s="27"/>
      <c r="H74" s="921"/>
      <c r="I74" s="878">
        <f t="shared" si="21"/>
        <v>0</v>
      </c>
      <c r="J74" s="27"/>
      <c r="K74" s="921"/>
      <c r="P74" s="934"/>
    </row>
    <row r="75" spans="1:16" ht="15" customHeight="1" x14ac:dyDescent="0.25">
      <c r="A75" s="931"/>
      <c r="B75" s="302" t="s">
        <v>1025</v>
      </c>
      <c r="C75" s="80">
        <f t="shared" si="19"/>
        <v>0</v>
      </c>
      <c r="D75" s="27"/>
      <c r="E75" s="899"/>
      <c r="F75" s="878">
        <f t="shared" si="20"/>
        <v>0</v>
      </c>
      <c r="G75" s="27"/>
      <c r="H75" s="921"/>
      <c r="I75" s="878">
        <f t="shared" si="21"/>
        <v>0</v>
      </c>
      <c r="J75" s="27"/>
      <c r="K75" s="921"/>
      <c r="P75" s="934"/>
    </row>
    <row r="76" spans="1:16" ht="15" customHeight="1" x14ac:dyDescent="0.25">
      <c r="A76" s="931"/>
      <c r="B76" s="302" t="s">
        <v>1026</v>
      </c>
      <c r="C76" s="80">
        <f t="shared" si="19"/>
        <v>0</v>
      </c>
      <c r="D76" s="27"/>
      <c r="E76" s="899"/>
      <c r="F76" s="878">
        <f t="shared" si="20"/>
        <v>0</v>
      </c>
      <c r="G76" s="27"/>
      <c r="H76" s="921"/>
      <c r="I76" s="878">
        <f t="shared" si="21"/>
        <v>0</v>
      </c>
      <c r="J76" s="27"/>
      <c r="K76" s="921"/>
      <c r="P76" s="934"/>
    </row>
    <row r="77" spans="1:16" ht="15" customHeight="1" x14ac:dyDescent="0.25">
      <c r="A77" s="931"/>
      <c r="B77" s="302" t="s">
        <v>1027</v>
      </c>
      <c r="C77" s="80">
        <f t="shared" si="19"/>
        <v>0</v>
      </c>
      <c r="D77" s="27"/>
      <c r="E77" s="899"/>
      <c r="F77" s="878">
        <f t="shared" si="20"/>
        <v>0</v>
      </c>
      <c r="G77" s="27"/>
      <c r="H77" s="921"/>
      <c r="I77" s="878">
        <f t="shared" si="21"/>
        <v>0</v>
      </c>
      <c r="J77" s="27"/>
      <c r="K77" s="921"/>
      <c r="P77" s="934"/>
    </row>
    <row r="78" spans="1:16" ht="15" customHeight="1" x14ac:dyDescent="0.25">
      <c r="A78" s="931"/>
      <c r="B78" s="302" t="s">
        <v>1028</v>
      </c>
      <c r="C78" s="80">
        <f t="shared" si="19"/>
        <v>0</v>
      </c>
      <c r="D78" s="27"/>
      <c r="E78" s="899"/>
      <c r="F78" s="878">
        <f t="shared" si="20"/>
        <v>0</v>
      </c>
      <c r="G78" s="27"/>
      <c r="H78" s="921"/>
      <c r="I78" s="878">
        <f t="shared" si="21"/>
        <v>0</v>
      </c>
      <c r="J78" s="27"/>
      <c r="K78" s="921"/>
      <c r="P78" s="934"/>
    </row>
    <row r="79" spans="1:16" ht="15" customHeight="1" x14ac:dyDescent="0.25">
      <c r="A79" s="931"/>
      <c r="B79" s="302" t="s">
        <v>1029</v>
      </c>
      <c r="C79" s="80">
        <f t="shared" si="19"/>
        <v>0</v>
      </c>
      <c r="D79" s="27"/>
      <c r="E79" s="899"/>
      <c r="F79" s="878">
        <f t="shared" si="20"/>
        <v>0</v>
      </c>
      <c r="G79" s="27"/>
      <c r="H79" s="921"/>
      <c r="I79" s="878">
        <f t="shared" si="21"/>
        <v>0</v>
      </c>
      <c r="J79" s="27"/>
      <c r="K79" s="921"/>
      <c r="P79" s="934"/>
    </row>
    <row r="80" spans="1:16" ht="15" customHeight="1" x14ac:dyDescent="0.25">
      <c r="A80" s="931"/>
      <c r="B80" s="302" t="s">
        <v>1030</v>
      </c>
      <c r="C80" s="80">
        <f t="shared" si="19"/>
        <v>0</v>
      </c>
      <c r="D80" s="27"/>
      <c r="E80" s="899"/>
      <c r="F80" s="878">
        <f t="shared" si="20"/>
        <v>0</v>
      </c>
      <c r="G80" s="27"/>
      <c r="H80" s="921"/>
      <c r="I80" s="878">
        <f t="shared" si="21"/>
        <v>0</v>
      </c>
      <c r="J80" s="27"/>
      <c r="K80" s="921"/>
      <c r="P80" s="934"/>
    </row>
    <row r="81" spans="1:16" ht="15" customHeight="1" x14ac:dyDescent="0.25">
      <c r="A81" s="931"/>
      <c r="B81" s="302" t="s">
        <v>1031</v>
      </c>
      <c r="C81" s="80">
        <f t="shared" si="19"/>
        <v>0</v>
      </c>
      <c r="D81" s="27"/>
      <c r="E81" s="899"/>
      <c r="F81" s="878">
        <f t="shared" si="20"/>
        <v>0</v>
      </c>
      <c r="G81" s="27"/>
      <c r="H81" s="921"/>
      <c r="I81" s="878">
        <f t="shared" si="21"/>
        <v>0</v>
      </c>
      <c r="J81" s="27"/>
      <c r="K81" s="921"/>
      <c r="P81" s="934"/>
    </row>
    <row r="82" spans="1:16" ht="15" customHeight="1" x14ac:dyDescent="0.25">
      <c r="A82" s="931"/>
      <c r="B82" s="302" t="s">
        <v>1032</v>
      </c>
      <c r="C82" s="80">
        <f t="shared" si="19"/>
        <v>0</v>
      </c>
      <c r="D82" s="27"/>
      <c r="E82" s="899"/>
      <c r="F82" s="878">
        <f t="shared" si="20"/>
        <v>0</v>
      </c>
      <c r="G82" s="27"/>
      <c r="H82" s="921"/>
      <c r="I82" s="878">
        <f t="shared" si="21"/>
        <v>0</v>
      </c>
      <c r="J82" s="27"/>
      <c r="K82" s="921"/>
      <c r="P82" s="934"/>
    </row>
    <row r="83" spans="1:16" ht="15" customHeight="1" x14ac:dyDescent="0.25">
      <c r="A83" s="931"/>
      <c r="B83" s="302" t="s">
        <v>1033</v>
      </c>
      <c r="C83" s="80">
        <f t="shared" si="19"/>
        <v>0</v>
      </c>
      <c r="D83" s="27"/>
      <c r="E83" s="899"/>
      <c r="F83" s="878">
        <f t="shared" si="20"/>
        <v>0</v>
      </c>
      <c r="G83" s="27"/>
      <c r="H83" s="921"/>
      <c r="I83" s="878">
        <f t="shared" si="21"/>
        <v>0</v>
      </c>
      <c r="J83" s="27"/>
      <c r="K83" s="921"/>
      <c r="P83" s="934"/>
    </row>
    <row r="84" spans="1:16" ht="15" customHeight="1" x14ac:dyDescent="0.25">
      <c r="A84" s="931"/>
      <c r="B84" s="302" t="s">
        <v>1034</v>
      </c>
      <c r="C84" s="80">
        <f t="shared" si="19"/>
        <v>0</v>
      </c>
      <c r="D84" s="27"/>
      <c r="E84" s="899"/>
      <c r="F84" s="878">
        <f t="shared" si="20"/>
        <v>0</v>
      </c>
      <c r="G84" s="27"/>
      <c r="H84" s="921"/>
      <c r="I84" s="878">
        <f t="shared" si="21"/>
        <v>0</v>
      </c>
      <c r="J84" s="27"/>
      <c r="K84" s="921"/>
      <c r="P84" s="934"/>
    </row>
    <row r="85" spans="1:16" ht="15" customHeight="1" x14ac:dyDescent="0.25">
      <c r="A85" s="931"/>
      <c r="B85" s="302" t="s">
        <v>1035</v>
      </c>
      <c r="C85" s="80">
        <f t="shared" si="19"/>
        <v>0</v>
      </c>
      <c r="D85" s="27"/>
      <c r="E85" s="899"/>
      <c r="F85" s="878">
        <f t="shared" si="20"/>
        <v>0</v>
      </c>
      <c r="G85" s="27"/>
      <c r="H85" s="921"/>
      <c r="I85" s="878">
        <f t="shared" si="21"/>
        <v>0</v>
      </c>
      <c r="J85" s="27"/>
      <c r="K85" s="921"/>
      <c r="P85" s="934"/>
    </row>
    <row r="86" spans="1:16" ht="15" customHeight="1" x14ac:dyDescent="0.25">
      <c r="A86" s="931"/>
      <c r="B86" s="302" t="s">
        <v>1036</v>
      </c>
      <c r="C86" s="80">
        <f t="shared" si="19"/>
        <v>0</v>
      </c>
      <c r="D86" s="27"/>
      <c r="E86" s="899"/>
      <c r="F86" s="878">
        <f t="shared" si="20"/>
        <v>0</v>
      </c>
      <c r="G86" s="27"/>
      <c r="H86" s="921"/>
      <c r="I86" s="878">
        <f t="shared" si="21"/>
        <v>0</v>
      </c>
      <c r="J86" s="27"/>
      <c r="K86" s="921"/>
      <c r="P86" s="934"/>
    </row>
    <row r="87" spans="1:16" ht="15" customHeight="1" x14ac:dyDescent="0.25">
      <c r="A87" s="931"/>
      <c r="B87" s="302" t="s">
        <v>1037</v>
      </c>
      <c r="C87" s="80">
        <f t="shared" si="19"/>
        <v>0</v>
      </c>
      <c r="D87" s="27"/>
      <c r="E87" s="899"/>
      <c r="F87" s="878">
        <f t="shared" si="20"/>
        <v>0</v>
      </c>
      <c r="G87" s="27"/>
      <c r="H87" s="921"/>
      <c r="I87" s="878">
        <f t="shared" si="21"/>
        <v>0</v>
      </c>
      <c r="J87" s="27"/>
      <c r="K87" s="921"/>
      <c r="P87" s="934"/>
    </row>
    <row r="88" spans="1:16" ht="15" customHeight="1" x14ac:dyDescent="0.25">
      <c r="A88" s="931"/>
      <c r="B88" s="302" t="s">
        <v>211</v>
      </c>
      <c r="C88" s="79">
        <f t="shared" si="19"/>
        <v>0</v>
      </c>
      <c r="D88" s="27"/>
      <c r="E88" s="899"/>
      <c r="F88" s="959">
        <f t="shared" si="20"/>
        <v>0</v>
      </c>
      <c r="G88" s="27"/>
      <c r="H88" s="921"/>
      <c r="I88" s="959">
        <f t="shared" si="21"/>
        <v>0</v>
      </c>
      <c r="J88" s="27"/>
      <c r="K88" s="921"/>
      <c r="P88" s="934"/>
    </row>
    <row r="89" spans="1:16" ht="15" customHeight="1" x14ac:dyDescent="0.25">
      <c r="A89" s="931"/>
      <c r="B89" s="929"/>
      <c r="C89" s="586">
        <f>SUM(C57:C88)</f>
        <v>0</v>
      </c>
      <c r="D89" s="904">
        <f>SUM(D57:D88)</f>
        <v>0</v>
      </c>
      <c r="E89" s="905">
        <f>SUM(E57:E88)</f>
        <v>0</v>
      </c>
      <c r="F89" s="906">
        <f>SUM(F57:F88)</f>
        <v>0</v>
      </c>
      <c r="G89" s="904">
        <f>SUM(G57:G88)</f>
        <v>0</v>
      </c>
      <c r="H89" s="923">
        <f t="shared" ref="H89" si="22">SUM(H57:H88)</f>
        <v>0</v>
      </c>
      <c r="I89" s="906">
        <f>SUM(I57:I88)</f>
        <v>0</v>
      </c>
      <c r="J89" s="904">
        <f>SUM(J57:J88)</f>
        <v>0</v>
      </c>
      <c r="K89" s="923">
        <f t="shared" ref="K89" si="23">SUM(K57:K88)</f>
        <v>0</v>
      </c>
      <c r="P89" s="934"/>
    </row>
    <row r="90" spans="1:16" ht="15" customHeight="1" x14ac:dyDescent="0.25">
      <c r="A90" s="937"/>
      <c r="B90" s="916"/>
      <c r="C90" s="764"/>
      <c r="D90" s="764"/>
      <c r="E90" s="764"/>
      <c r="F90" s="764"/>
      <c r="G90" s="916"/>
      <c r="H90" s="764"/>
      <c r="I90" s="916"/>
      <c r="J90" s="916"/>
      <c r="K90" s="764"/>
      <c r="L90" s="917"/>
      <c r="M90" s="918"/>
      <c r="N90" s="764"/>
      <c r="O90" s="926"/>
      <c r="P90" s="938"/>
    </row>
    <row r="91" spans="1:16" ht="45" customHeight="1" x14ac:dyDescent="0.25">
      <c r="A91" s="896" t="s">
        <v>1790</v>
      </c>
      <c r="B91" s="751"/>
      <c r="C91" s="58"/>
      <c r="D91" s="58"/>
      <c r="E91" s="58"/>
      <c r="F91" s="58"/>
      <c r="G91" s="58"/>
      <c r="H91" s="58"/>
      <c r="I91" s="58"/>
      <c r="J91" s="911"/>
      <c r="K91" s="912"/>
      <c r="L91" s="58"/>
      <c r="M91" s="58"/>
      <c r="N91" s="58"/>
      <c r="O91" s="925"/>
      <c r="P91" s="935"/>
    </row>
    <row r="92" spans="1:16" ht="15" customHeight="1" x14ac:dyDescent="0.25">
      <c r="A92" s="931"/>
      <c r="B92" s="919"/>
      <c r="C92" s="2441" t="s">
        <v>1054</v>
      </c>
      <c r="D92" s="2893"/>
      <c r="E92" s="2893"/>
      <c r="F92" s="2894"/>
      <c r="G92" s="2828" t="s">
        <v>1055</v>
      </c>
      <c r="H92" s="2893"/>
      <c r="I92" s="2893"/>
      <c r="J92" s="2894"/>
      <c r="K92" s="2828" t="s">
        <v>1056</v>
      </c>
      <c r="L92" s="2893"/>
      <c r="M92" s="2893"/>
      <c r="N92" s="2895"/>
      <c r="P92" s="934"/>
    </row>
    <row r="93" spans="1:16" ht="15" customHeight="1" x14ac:dyDescent="0.25">
      <c r="A93" s="931"/>
      <c r="B93" s="924"/>
      <c r="C93" s="2441" t="s">
        <v>1046</v>
      </c>
      <c r="D93" s="2893" t="s">
        <v>1038</v>
      </c>
      <c r="E93" s="2893"/>
      <c r="F93" s="2894"/>
      <c r="G93" s="2828" t="s">
        <v>1046</v>
      </c>
      <c r="H93" s="2893" t="s">
        <v>1038</v>
      </c>
      <c r="I93" s="2893"/>
      <c r="J93" s="2894"/>
      <c r="K93" s="2828" t="s">
        <v>1046</v>
      </c>
      <c r="L93" s="2893" t="s">
        <v>1038</v>
      </c>
      <c r="M93" s="2893"/>
      <c r="N93" s="2895"/>
      <c r="P93" s="934"/>
    </row>
    <row r="94" spans="1:16" ht="75" customHeight="1" x14ac:dyDescent="0.25">
      <c r="A94" s="931"/>
      <c r="B94" s="920"/>
      <c r="C94" s="2441"/>
      <c r="D94" s="1387" t="s">
        <v>96</v>
      </c>
      <c r="E94" s="964" t="s">
        <v>1044</v>
      </c>
      <c r="F94" s="965" t="s">
        <v>1045</v>
      </c>
      <c r="G94" s="2828"/>
      <c r="H94" s="1387" t="s">
        <v>96</v>
      </c>
      <c r="I94" s="964" t="s">
        <v>1044</v>
      </c>
      <c r="J94" s="965" t="s">
        <v>1045</v>
      </c>
      <c r="K94" s="2828"/>
      <c r="L94" s="1387" t="s">
        <v>96</v>
      </c>
      <c r="M94" s="964" t="s">
        <v>1044</v>
      </c>
      <c r="N94" s="966" t="s">
        <v>1045</v>
      </c>
      <c r="P94" s="934"/>
    </row>
    <row r="95" spans="1:16" ht="15" customHeight="1" x14ac:dyDescent="0.25">
      <c r="A95" s="209"/>
      <c r="B95" s="960" t="s">
        <v>1039</v>
      </c>
      <c r="C95" s="961">
        <f>SUM(C96:C98)</f>
        <v>0</v>
      </c>
      <c r="D95" s="962">
        <f t="shared" ref="D95:D107" si="24">SUM(E95:F95)</f>
        <v>0</v>
      </c>
      <c r="E95" s="962">
        <f t="shared" ref="E95:F95" si="25">SUM(E96:E98)</f>
        <v>0</v>
      </c>
      <c r="F95" s="963">
        <f t="shared" si="25"/>
        <v>0</v>
      </c>
      <c r="G95" s="876">
        <f>SUM(G96:G98)</f>
        <v>0</v>
      </c>
      <c r="H95" s="578">
        <f t="shared" ref="H95:H107" si="26">SUM(I95:J95)</f>
        <v>0</v>
      </c>
      <c r="I95" s="578">
        <f t="shared" ref="I95:J95" si="27">SUM(I96:I98)</f>
        <v>0</v>
      </c>
      <c r="J95" s="954">
        <f t="shared" si="27"/>
        <v>0</v>
      </c>
      <c r="K95" s="876">
        <f>SUM(K96:K98)</f>
        <v>0</v>
      </c>
      <c r="L95" s="578">
        <f t="shared" ref="L95:L107" si="28">SUM(M95:N95)</f>
        <v>0</v>
      </c>
      <c r="M95" s="578">
        <f t="shared" ref="M95:N95" si="29">SUM(M96:M98)</f>
        <v>0</v>
      </c>
      <c r="N95" s="235">
        <f t="shared" si="29"/>
        <v>0</v>
      </c>
      <c r="O95" s="897"/>
      <c r="P95" s="933"/>
    </row>
    <row r="96" spans="1:16" ht="30" customHeight="1" x14ac:dyDescent="0.25">
      <c r="A96" s="209"/>
      <c r="B96" s="1386" t="s">
        <v>1040</v>
      </c>
      <c r="C96" s="27"/>
      <c r="D96" s="25">
        <f t="shared" si="24"/>
        <v>0</v>
      </c>
      <c r="E96" s="21"/>
      <c r="F96" s="899"/>
      <c r="G96" s="898"/>
      <c r="H96" s="25">
        <f t="shared" si="26"/>
        <v>0</v>
      </c>
      <c r="I96" s="21"/>
      <c r="J96" s="899"/>
      <c r="K96" s="898"/>
      <c r="L96" s="25">
        <f t="shared" si="28"/>
        <v>0</v>
      </c>
      <c r="M96" s="21"/>
      <c r="N96" s="28"/>
      <c r="O96" s="897"/>
      <c r="P96" s="933"/>
    </row>
    <row r="97" spans="1:16" ht="30" customHeight="1" x14ac:dyDescent="0.25">
      <c r="A97" s="209"/>
      <c r="B97" s="1386" t="s">
        <v>1041</v>
      </c>
      <c r="C97" s="27"/>
      <c r="D97" s="25">
        <f t="shared" si="24"/>
        <v>0</v>
      </c>
      <c r="E97" s="21"/>
      <c r="F97" s="899"/>
      <c r="G97" s="898"/>
      <c r="H97" s="25">
        <f t="shared" si="26"/>
        <v>0</v>
      </c>
      <c r="I97" s="21"/>
      <c r="J97" s="899"/>
      <c r="K97" s="898"/>
      <c r="L97" s="25">
        <f t="shared" si="28"/>
        <v>0</v>
      </c>
      <c r="M97" s="21"/>
      <c r="N97" s="28"/>
      <c r="O97" s="897"/>
      <c r="P97" s="933"/>
    </row>
    <row r="98" spans="1:16" ht="15" customHeight="1" x14ac:dyDescent="0.25">
      <c r="A98" s="209"/>
      <c r="B98" s="922" t="str">
        <f>"the exposure is not applicable to rows " &amp; ROW(B96) &amp; " or " &amp; ROW(B97)</f>
        <v>the exposure is not applicable to rows 96 or 97</v>
      </c>
      <c r="C98" s="27"/>
      <c r="D98" s="25">
        <f t="shared" si="24"/>
        <v>0</v>
      </c>
      <c r="E98" s="21"/>
      <c r="F98" s="899"/>
      <c r="G98" s="898"/>
      <c r="H98" s="25">
        <f t="shared" si="26"/>
        <v>0</v>
      </c>
      <c r="I98" s="21"/>
      <c r="J98" s="899"/>
      <c r="K98" s="898"/>
      <c r="L98" s="25">
        <f t="shared" si="28"/>
        <v>0</v>
      </c>
      <c r="M98" s="21"/>
      <c r="N98" s="28"/>
      <c r="O98" s="897"/>
      <c r="P98" s="933"/>
    </row>
    <row r="99" spans="1:16" ht="15" customHeight="1" x14ac:dyDescent="0.25">
      <c r="A99" s="209"/>
      <c r="B99" s="69" t="s">
        <v>1042</v>
      </c>
      <c r="C99" s="80">
        <f>SUM(C100:C102)</f>
        <v>0</v>
      </c>
      <c r="D99" s="25">
        <f t="shared" si="24"/>
        <v>0</v>
      </c>
      <c r="E99" s="25">
        <f t="shared" ref="E99:F99" si="30">SUM(E100:E102)</f>
        <v>0</v>
      </c>
      <c r="F99" s="953">
        <f t="shared" si="30"/>
        <v>0</v>
      </c>
      <c r="G99" s="878">
        <f>SUM(G100:G102)</f>
        <v>0</v>
      </c>
      <c r="H99" s="25">
        <f t="shared" si="26"/>
        <v>0</v>
      </c>
      <c r="I99" s="25">
        <f t="shared" ref="I99:J99" si="31">SUM(I100:I102)</f>
        <v>0</v>
      </c>
      <c r="J99" s="953">
        <f t="shared" si="31"/>
        <v>0</v>
      </c>
      <c r="K99" s="878">
        <f>SUM(K100:K102)</f>
        <v>0</v>
      </c>
      <c r="L99" s="25">
        <f t="shared" si="28"/>
        <v>0</v>
      </c>
      <c r="M99" s="25">
        <f t="shared" ref="M99:N99" si="32">SUM(M100:M102)</f>
        <v>0</v>
      </c>
      <c r="N99" s="8">
        <f t="shared" si="32"/>
        <v>0</v>
      </c>
      <c r="O99" s="897"/>
      <c r="P99" s="933"/>
    </row>
    <row r="100" spans="1:16" ht="30" customHeight="1" x14ac:dyDescent="0.25">
      <c r="A100" s="209"/>
      <c r="B100" s="1386" t="s">
        <v>1040</v>
      </c>
      <c r="C100" s="27"/>
      <c r="D100" s="25">
        <f t="shared" si="24"/>
        <v>0</v>
      </c>
      <c r="E100" s="21"/>
      <c r="F100" s="899"/>
      <c r="G100" s="898"/>
      <c r="H100" s="25">
        <f t="shared" si="26"/>
        <v>0</v>
      </c>
      <c r="I100" s="21"/>
      <c r="J100" s="899"/>
      <c r="K100" s="898"/>
      <c r="L100" s="25">
        <f t="shared" si="28"/>
        <v>0</v>
      </c>
      <c r="M100" s="21"/>
      <c r="N100" s="28"/>
      <c r="O100" s="897"/>
      <c r="P100" s="933"/>
    </row>
    <row r="101" spans="1:16" ht="30" customHeight="1" x14ac:dyDescent="0.25">
      <c r="A101" s="209"/>
      <c r="B101" s="1386" t="s">
        <v>1041</v>
      </c>
      <c r="C101" s="27"/>
      <c r="D101" s="25">
        <f t="shared" si="24"/>
        <v>0</v>
      </c>
      <c r="E101" s="21"/>
      <c r="F101" s="899"/>
      <c r="G101" s="898"/>
      <c r="H101" s="25">
        <f t="shared" si="26"/>
        <v>0</v>
      </c>
      <c r="I101" s="21"/>
      <c r="J101" s="899"/>
      <c r="K101" s="898"/>
      <c r="L101" s="25">
        <f t="shared" si="28"/>
        <v>0</v>
      </c>
      <c r="M101" s="21"/>
      <c r="N101" s="28"/>
      <c r="O101" s="897"/>
      <c r="P101" s="933"/>
    </row>
    <row r="102" spans="1:16" ht="15" customHeight="1" x14ac:dyDescent="0.25">
      <c r="A102" s="209"/>
      <c r="B102" s="922" t="str">
        <f>"the exposure is not applicable to rows " &amp; ROW(B100) &amp; " or " &amp; ROW(B101)</f>
        <v>the exposure is not applicable to rows 100 or 101</v>
      </c>
      <c r="C102" s="27"/>
      <c r="D102" s="25">
        <f t="shared" si="24"/>
        <v>0</v>
      </c>
      <c r="E102" s="21"/>
      <c r="F102" s="899"/>
      <c r="G102" s="898"/>
      <c r="H102" s="25">
        <f t="shared" si="26"/>
        <v>0</v>
      </c>
      <c r="I102" s="21"/>
      <c r="J102" s="899"/>
      <c r="K102" s="898"/>
      <c r="L102" s="25">
        <f t="shared" si="28"/>
        <v>0</v>
      </c>
      <c r="M102" s="21"/>
      <c r="N102" s="28"/>
      <c r="O102" s="897"/>
      <c r="P102" s="933"/>
    </row>
    <row r="103" spans="1:16" ht="15" customHeight="1" x14ac:dyDescent="0.25">
      <c r="A103" s="209"/>
      <c r="B103" s="69" t="s">
        <v>1043</v>
      </c>
      <c r="C103" s="80">
        <f>SUM(C104:C106)</f>
        <v>0</v>
      </c>
      <c r="D103" s="25">
        <f t="shared" si="24"/>
        <v>0</v>
      </c>
      <c r="E103" s="25">
        <f t="shared" ref="E103:F103" si="33">SUM(E104:E106)</f>
        <v>0</v>
      </c>
      <c r="F103" s="953">
        <f t="shared" si="33"/>
        <v>0</v>
      </c>
      <c r="G103" s="878">
        <f>SUM(G104:G106)</f>
        <v>0</v>
      </c>
      <c r="H103" s="25">
        <f t="shared" si="26"/>
        <v>0</v>
      </c>
      <c r="I103" s="25">
        <f t="shared" ref="I103:J103" si="34">SUM(I104:I106)</f>
        <v>0</v>
      </c>
      <c r="J103" s="953">
        <f t="shared" si="34"/>
        <v>0</v>
      </c>
      <c r="K103" s="878">
        <f>SUM(K104:K106)</f>
        <v>0</v>
      </c>
      <c r="L103" s="25">
        <f t="shared" si="28"/>
        <v>0</v>
      </c>
      <c r="M103" s="25">
        <f t="shared" ref="M103:N103" si="35">SUM(M104:M106)</f>
        <v>0</v>
      </c>
      <c r="N103" s="8">
        <f t="shared" si="35"/>
        <v>0</v>
      </c>
      <c r="O103" s="897"/>
      <c r="P103" s="933"/>
    </row>
    <row r="104" spans="1:16" ht="30" customHeight="1" x14ac:dyDescent="0.25">
      <c r="A104" s="209"/>
      <c r="B104" s="1386" t="s">
        <v>1040</v>
      </c>
      <c r="C104" s="27"/>
      <c r="D104" s="25">
        <f t="shared" si="24"/>
        <v>0</v>
      </c>
      <c r="E104" s="21"/>
      <c r="F104" s="899"/>
      <c r="G104" s="898"/>
      <c r="H104" s="25">
        <f t="shared" si="26"/>
        <v>0</v>
      </c>
      <c r="I104" s="21"/>
      <c r="J104" s="899"/>
      <c r="K104" s="898"/>
      <c r="L104" s="25">
        <f t="shared" si="28"/>
        <v>0</v>
      </c>
      <c r="M104" s="21"/>
      <c r="N104" s="28"/>
      <c r="O104" s="897"/>
      <c r="P104" s="933"/>
    </row>
    <row r="105" spans="1:16" ht="30" customHeight="1" x14ac:dyDescent="0.25">
      <c r="A105" s="209"/>
      <c r="B105" s="1386" t="s">
        <v>1053</v>
      </c>
      <c r="C105" s="27"/>
      <c r="D105" s="25">
        <f t="shared" si="24"/>
        <v>0</v>
      </c>
      <c r="E105" s="21"/>
      <c r="F105" s="899"/>
      <c r="G105" s="898"/>
      <c r="H105" s="25">
        <f t="shared" si="26"/>
        <v>0</v>
      </c>
      <c r="I105" s="21"/>
      <c r="J105" s="899"/>
      <c r="K105" s="898"/>
      <c r="L105" s="25">
        <f t="shared" si="28"/>
        <v>0</v>
      </c>
      <c r="M105" s="21"/>
      <c r="N105" s="28"/>
      <c r="O105" s="897"/>
      <c r="P105" s="933"/>
    </row>
    <row r="106" spans="1:16" ht="15" customHeight="1" x14ac:dyDescent="0.25">
      <c r="A106" s="209"/>
      <c r="B106" s="922" t="str">
        <f>"the exposure is not applicable to rows " &amp; ROW(B104) &amp; " or " &amp; ROW(B105)</f>
        <v>the exposure is not applicable to rows 104 or 105</v>
      </c>
      <c r="C106" s="27"/>
      <c r="D106" s="25">
        <f t="shared" si="24"/>
        <v>0</v>
      </c>
      <c r="E106" s="21"/>
      <c r="F106" s="899"/>
      <c r="G106" s="898"/>
      <c r="H106" s="25">
        <f t="shared" si="26"/>
        <v>0</v>
      </c>
      <c r="I106" s="21"/>
      <c r="J106" s="899"/>
      <c r="K106" s="898"/>
      <c r="L106" s="25">
        <f t="shared" si="28"/>
        <v>0</v>
      </c>
      <c r="M106" s="21"/>
      <c r="N106" s="28"/>
      <c r="O106" s="897"/>
      <c r="P106" s="933"/>
    </row>
    <row r="107" spans="1:16" ht="15" customHeight="1" x14ac:dyDescent="0.25">
      <c r="A107" s="209"/>
      <c r="B107" s="967" t="s">
        <v>1002</v>
      </c>
      <c r="C107" s="379"/>
      <c r="D107" s="155">
        <f t="shared" si="24"/>
        <v>0</v>
      </c>
      <c r="E107" s="24"/>
      <c r="F107" s="901"/>
      <c r="G107" s="900"/>
      <c r="H107" s="155">
        <f t="shared" si="26"/>
        <v>0</v>
      </c>
      <c r="I107" s="24"/>
      <c r="J107" s="901"/>
      <c r="K107" s="900"/>
      <c r="L107" s="155">
        <f t="shared" si="28"/>
        <v>0</v>
      </c>
      <c r="M107" s="24"/>
      <c r="N107" s="46"/>
      <c r="O107" s="897"/>
      <c r="P107" s="933"/>
    </row>
    <row r="108" spans="1:16" ht="15" customHeight="1" x14ac:dyDescent="0.25">
      <c r="A108" s="931"/>
      <c r="B108" s="929"/>
      <c r="C108" s="586">
        <f>SUM(C95+C99+C103+C107)</f>
        <v>0</v>
      </c>
      <c r="D108" s="968">
        <f t="shared" ref="D108:F108" si="36">SUM(D95+D99+D103+D107)</f>
        <v>0</v>
      </c>
      <c r="E108" s="968">
        <f t="shared" si="36"/>
        <v>0</v>
      </c>
      <c r="F108" s="969">
        <f t="shared" si="36"/>
        <v>0</v>
      </c>
      <c r="G108" s="970">
        <f>SUM(G95+G99+G103+G107)</f>
        <v>0</v>
      </c>
      <c r="H108" s="968">
        <f t="shared" ref="H108:J108" si="37">SUM(H95+H99+H103+H107)</f>
        <v>0</v>
      </c>
      <c r="I108" s="968">
        <f t="shared" si="37"/>
        <v>0</v>
      </c>
      <c r="J108" s="971">
        <f t="shared" si="37"/>
        <v>0</v>
      </c>
      <c r="K108" s="586">
        <f>SUM(K95+K99+K103+K107)</f>
        <v>0</v>
      </c>
      <c r="L108" s="968">
        <f t="shared" ref="L108:N108" si="38">SUM(L95+L99+L103+L107)</f>
        <v>0</v>
      </c>
      <c r="M108" s="968">
        <f t="shared" si="38"/>
        <v>0</v>
      </c>
      <c r="N108" s="969">
        <f t="shared" si="38"/>
        <v>0</v>
      </c>
      <c r="O108" s="908"/>
      <c r="P108" s="934"/>
    </row>
    <row r="109" spans="1:16" ht="15" customHeight="1" x14ac:dyDescent="0.25">
      <c r="A109" s="937"/>
      <c r="B109" s="916"/>
      <c r="C109" s="764"/>
      <c r="D109" s="764"/>
      <c r="E109" s="764"/>
      <c r="F109" s="764"/>
      <c r="G109" s="916"/>
      <c r="H109" s="764"/>
      <c r="I109" s="916"/>
      <c r="J109" s="916"/>
      <c r="K109" s="764"/>
      <c r="L109" s="917"/>
      <c r="M109" s="918"/>
      <c r="N109" s="764"/>
      <c r="O109" s="926"/>
      <c r="P109" s="938"/>
    </row>
    <row r="110" spans="1:16" hidden="1" x14ac:dyDescent="0.25">
      <c r="A110" s="925"/>
      <c r="B110" s="925"/>
      <c r="C110" s="925"/>
      <c r="D110" s="925"/>
      <c r="E110" s="925"/>
      <c r="F110" s="925"/>
      <c r="G110" s="925"/>
      <c r="H110" s="925"/>
      <c r="I110" s="925"/>
      <c r="J110" s="925"/>
      <c r="K110" s="925"/>
      <c r="L110" s="925"/>
      <c r="M110" s="925"/>
      <c r="N110" s="925"/>
      <c r="O110" s="925"/>
      <c r="P110" s="925"/>
    </row>
  </sheetData>
  <sheetProtection algorithmName="SHA-512" hashValue="idTg+44yaeXJsqCYgGcSk629XDT/Qr0xMbpiJSSJpbY1Ghbw9pe/8E2HGZzrlR/AYDXQBg8ngRNxdY0W1RBuXQ==" saltValue="F6fzell4xSvVRjO5hgY+gQ==" spinCount="100000" sheet="1" objects="1" scenarios="1"/>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conditionalFormatting sqref="F1">
    <cfRule type="cellIs" dxfId="2856" priority="1" stopIfTrue="1" operator="equal">
      <formula>"Error"</formula>
    </cfRule>
    <cfRule type="cellIs" dxfId="2855"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headerFooter>
    <oddHeader>&amp;L&amp;"Aptos"&amp;12&amp;K000000 EBA Regular Use&amp;1#_x000D_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29A6-A65B-4A24-9066-5771939AB1DB}">
  <sheetPr>
    <tabColor rgb="FF00B0F0"/>
  </sheetPr>
  <dimension ref="A1:T76"/>
  <sheetViews>
    <sheetView showGridLines="0" zoomScale="70" zoomScaleNormal="70" workbookViewId="0"/>
  </sheetViews>
  <sheetFormatPr defaultColWidth="0" defaultRowHeight="15" zeroHeight="1" x14ac:dyDescent="0.25"/>
  <cols>
    <col min="1" max="1" width="1.5703125" style="1887" customWidth="1"/>
    <col min="2" max="2" width="9.7109375" style="1887" customWidth="1"/>
    <col min="3" max="20" width="50.5703125" style="1887" customWidth="1"/>
    <col min="21" max="21" width="9.28515625" style="1887" customWidth="1"/>
    <col min="22" max="16384" width="0" style="1887" hidden="1"/>
  </cols>
  <sheetData>
    <row r="1" spans="1:20" ht="30.75" x14ac:dyDescent="0.55000000000000004">
      <c r="A1" s="1955" t="s">
        <v>2267</v>
      </c>
      <c r="B1" s="1952"/>
      <c r="C1" s="1952"/>
      <c r="D1" s="1952"/>
      <c r="E1" s="1952"/>
      <c r="F1" s="1952"/>
      <c r="G1" s="1923" t="str">
        <f>CONCATENATE("Reporting unit: ",'General Info'!$C$7," ",'General Info'!$C$5)</f>
        <v xml:space="preserve">Reporting unit: 1 </v>
      </c>
      <c r="H1" s="1923"/>
      <c r="I1" s="1954" t="s">
        <v>1834</v>
      </c>
      <c r="J1" s="1923"/>
      <c r="K1" s="1952"/>
      <c r="L1" s="1954"/>
      <c r="M1" s="1953"/>
      <c r="N1" s="1952"/>
      <c r="O1" s="1952"/>
      <c r="P1" s="1952"/>
      <c r="Q1" s="1952"/>
      <c r="R1" s="1952"/>
      <c r="S1" s="1952"/>
      <c r="T1" s="1952"/>
    </row>
    <row r="2" spans="1:20" ht="34.5" customHeight="1" x14ac:dyDescent="0.25">
      <c r="A2" s="1951" t="s">
        <v>2266</v>
      </c>
      <c r="O2" s="1909"/>
    </row>
    <row r="3" spans="1:20" x14ac:dyDescent="0.25">
      <c r="A3" s="1950" t="s">
        <v>2265</v>
      </c>
    </row>
    <row r="4" spans="1:20" ht="15" customHeight="1" x14ac:dyDescent="0.25">
      <c r="B4" s="2924" t="s">
        <v>2256</v>
      </c>
      <c r="C4" s="2924"/>
      <c r="D4" s="2929" t="s">
        <v>769</v>
      </c>
      <c r="E4" s="2929"/>
      <c r="F4" s="2929"/>
      <c r="G4" s="2929"/>
      <c r="H4" s="2929"/>
      <c r="I4" s="2929"/>
    </row>
    <row r="5" spans="1:20" ht="15" customHeight="1" x14ac:dyDescent="0.25">
      <c r="B5" s="2925"/>
      <c r="C5" s="2925"/>
      <c r="D5" s="1940"/>
      <c r="E5" s="2927" t="s">
        <v>2264</v>
      </c>
      <c r="F5" s="2928"/>
      <c r="G5" s="1949"/>
      <c r="H5" s="2927" t="s">
        <v>2263</v>
      </c>
      <c r="I5" s="2927"/>
    </row>
    <row r="6" spans="1:20" ht="14.65" customHeight="1" x14ac:dyDescent="0.25">
      <c r="B6" s="2925"/>
      <c r="C6" s="2925"/>
      <c r="D6" s="1939"/>
      <c r="E6" s="1938" t="s">
        <v>574</v>
      </c>
      <c r="F6" s="1937" t="s">
        <v>35</v>
      </c>
      <c r="G6" s="1939"/>
      <c r="H6" s="1938" t="s">
        <v>574</v>
      </c>
      <c r="I6" s="1937" t="s">
        <v>35</v>
      </c>
    </row>
    <row r="7" spans="1:20" customFormat="1" ht="14.65" customHeight="1" x14ac:dyDescent="0.25">
      <c r="B7" s="2926"/>
      <c r="C7" s="2926"/>
      <c r="D7" s="1936"/>
      <c r="E7" s="1948" t="s">
        <v>2210</v>
      </c>
      <c r="F7" s="1947" t="s">
        <v>2209</v>
      </c>
      <c r="G7" s="1939"/>
      <c r="H7" s="1916" t="s">
        <v>2207</v>
      </c>
      <c r="I7" s="1946" t="s">
        <v>2206</v>
      </c>
      <c r="J7" s="1887"/>
      <c r="K7" s="1887"/>
      <c r="L7" s="1887"/>
    </row>
    <row r="8" spans="1:20" x14ac:dyDescent="0.25">
      <c r="B8" s="1931" t="s">
        <v>2211</v>
      </c>
      <c r="C8" s="1935" t="s">
        <v>518</v>
      </c>
      <c r="D8" s="1934"/>
      <c r="E8" s="1945" t="str">
        <f>IF(AND(ISNUMBER(E9),ISNUMBER(E13),ISNUMBER(E17)),SUM(E9, E13, E17),"")</f>
        <v/>
      </c>
      <c r="F8" s="1933" t="str">
        <f>IF(AND(ISNUMBER(F9),ISNUMBER(F13),ISNUMBER(F17)),SUM(F9, F13, F17),"")</f>
        <v/>
      </c>
      <c r="G8" s="1934"/>
      <c r="H8" s="1933" t="str">
        <f>IF(AND(ISNUMBER(H9),ISNUMBER(H13),ISNUMBER(H17)),SUM(H9, H13, H17),"")</f>
        <v/>
      </c>
      <c r="I8" s="1944" t="str">
        <f>IF(AND(ISNUMBER(I9),ISNUMBER(I13),ISNUMBER(I17)),SUM(I9, I13, I17),"")</f>
        <v/>
      </c>
    </row>
    <row r="9" spans="1:20" x14ac:dyDescent="0.25">
      <c r="B9" s="1943" t="s">
        <v>2210</v>
      </c>
      <c r="C9" s="1932" t="s">
        <v>1503</v>
      </c>
      <c r="D9" s="1929"/>
      <c r="E9" s="421"/>
      <c r="F9" s="164"/>
      <c r="G9" s="1929"/>
      <c r="H9" s="164"/>
      <c r="I9" s="107"/>
    </row>
    <row r="10" spans="1:20" x14ac:dyDescent="0.25">
      <c r="B10" s="1943" t="s">
        <v>2209</v>
      </c>
      <c r="C10" s="1930" t="s">
        <v>2253</v>
      </c>
      <c r="D10" s="1929"/>
      <c r="E10" s="421"/>
      <c r="F10" s="164"/>
      <c r="G10" s="1929"/>
      <c r="H10" s="164"/>
      <c r="I10" s="107"/>
    </row>
    <row r="11" spans="1:20" x14ac:dyDescent="0.25">
      <c r="B11" s="1943" t="s">
        <v>2208</v>
      </c>
      <c r="C11" s="1930" t="s">
        <v>2237</v>
      </c>
      <c r="D11" s="1929"/>
      <c r="E11" s="421"/>
      <c r="F11" s="164"/>
      <c r="G11" s="1929"/>
      <c r="H11" s="164"/>
      <c r="I11" s="107"/>
    </row>
    <row r="12" spans="1:20" x14ac:dyDescent="0.25">
      <c r="B12" s="1943" t="s">
        <v>2207</v>
      </c>
      <c r="C12" s="1930" t="s">
        <v>2250</v>
      </c>
      <c r="D12" s="1929"/>
      <c r="E12" s="421"/>
      <c r="F12" s="164"/>
      <c r="G12" s="1929"/>
      <c r="H12" s="164"/>
      <c r="I12" s="107"/>
    </row>
    <row r="13" spans="1:20" x14ac:dyDescent="0.25">
      <c r="B13" s="1943" t="s">
        <v>2206</v>
      </c>
      <c r="C13" s="1932" t="s">
        <v>2248</v>
      </c>
      <c r="D13" s="1929"/>
      <c r="E13" s="421"/>
      <c r="F13" s="164"/>
      <c r="G13" s="1929"/>
      <c r="H13" s="164"/>
      <c r="I13" s="107"/>
    </row>
    <row r="14" spans="1:20" x14ac:dyDescent="0.25">
      <c r="B14" s="1943" t="s">
        <v>2205</v>
      </c>
      <c r="C14" s="1930" t="s">
        <v>2241</v>
      </c>
      <c r="D14" s="1929"/>
      <c r="E14" s="421"/>
      <c r="F14" s="164"/>
      <c r="G14" s="1929"/>
      <c r="H14" s="164"/>
      <c r="I14" s="107"/>
    </row>
    <row r="15" spans="1:20" x14ac:dyDescent="0.25">
      <c r="B15" s="1943" t="s">
        <v>2204</v>
      </c>
      <c r="C15" s="1930" t="s">
        <v>2239</v>
      </c>
      <c r="D15" s="1929"/>
      <c r="E15" s="421"/>
      <c r="F15" s="164"/>
      <c r="G15" s="1929"/>
      <c r="H15" s="164"/>
      <c r="I15" s="107"/>
    </row>
    <row r="16" spans="1:20" x14ac:dyDescent="0.25">
      <c r="B16" s="1943" t="s">
        <v>2203</v>
      </c>
      <c r="C16" s="1930" t="s">
        <v>2237</v>
      </c>
      <c r="D16" s="1929"/>
      <c r="E16" s="421"/>
      <c r="F16" s="164"/>
      <c r="G16" s="1929"/>
      <c r="H16" s="164"/>
      <c r="I16" s="107"/>
    </row>
    <row r="17" spans="2:13" x14ac:dyDescent="0.25">
      <c r="B17" s="1943" t="s">
        <v>2202</v>
      </c>
      <c r="C17" s="1932" t="s">
        <v>2243</v>
      </c>
      <c r="D17" s="1929"/>
      <c r="E17" s="421"/>
      <c r="F17" s="164"/>
      <c r="G17" s="1929"/>
      <c r="H17" s="164"/>
      <c r="I17" s="107"/>
    </row>
    <row r="18" spans="2:13" x14ac:dyDescent="0.25">
      <c r="B18" s="1943" t="s">
        <v>2201</v>
      </c>
      <c r="C18" s="1930" t="s">
        <v>2241</v>
      </c>
      <c r="D18" s="1929"/>
      <c r="E18" s="421"/>
      <c r="F18" s="164"/>
      <c r="G18" s="1929"/>
      <c r="H18" s="164"/>
      <c r="I18" s="107"/>
    </row>
    <row r="19" spans="2:13" x14ac:dyDescent="0.25">
      <c r="B19" s="1943" t="s">
        <v>2200</v>
      </c>
      <c r="C19" s="1930" t="s">
        <v>2239</v>
      </c>
      <c r="D19" s="1929"/>
      <c r="E19" s="421"/>
      <c r="F19" s="164"/>
      <c r="G19" s="1929"/>
      <c r="H19" s="164"/>
      <c r="I19" s="107"/>
    </row>
    <row r="20" spans="2:13" x14ac:dyDescent="0.25">
      <c r="B20" s="1915" t="s">
        <v>2199</v>
      </c>
      <c r="C20" s="1928" t="s">
        <v>2237</v>
      </c>
      <c r="D20" s="1913"/>
      <c r="E20" s="430"/>
      <c r="F20" s="799"/>
      <c r="G20" s="1913"/>
      <c r="H20" s="799"/>
      <c r="I20" s="154"/>
    </row>
    <row r="21" spans="2:13" x14ac:dyDescent="0.25">
      <c r="C21" s="1888"/>
    </row>
    <row r="22" spans="2:13" ht="15" customHeight="1" x14ac:dyDescent="0.25">
      <c r="B22" s="2924" t="s">
        <v>2236</v>
      </c>
      <c r="C22" s="2924"/>
      <c r="D22" s="2929" t="s">
        <v>769</v>
      </c>
      <c r="E22" s="2929"/>
      <c r="F22" s="2929"/>
      <c r="G22" s="2929"/>
      <c r="H22" s="2929"/>
      <c r="I22" s="2929"/>
    </row>
    <row r="23" spans="2:13" ht="15" customHeight="1" x14ac:dyDescent="0.25">
      <c r="B23" s="2925"/>
      <c r="C23" s="2925"/>
      <c r="D23" s="2927" t="s">
        <v>2262</v>
      </c>
      <c r="E23" s="2927"/>
      <c r="F23" s="2928"/>
      <c r="G23" s="2930" t="s">
        <v>2261</v>
      </c>
      <c r="H23" s="2927"/>
      <c r="I23" s="2927"/>
    </row>
    <row r="24" spans="2:13" ht="37.5" customHeight="1" x14ac:dyDescent="0.25">
      <c r="B24" s="2925"/>
      <c r="C24" s="2925"/>
      <c r="D24" s="1925" t="s">
        <v>2260</v>
      </c>
      <c r="E24" s="1919" t="s">
        <v>574</v>
      </c>
      <c r="F24" s="1918" t="s">
        <v>35</v>
      </c>
      <c r="G24" s="1925" t="s">
        <v>2259</v>
      </c>
      <c r="H24" s="1919" t="s">
        <v>574</v>
      </c>
      <c r="I24" s="1942" t="s">
        <v>35</v>
      </c>
    </row>
    <row r="25" spans="2:13" customFormat="1" ht="14.65" customHeight="1" x14ac:dyDescent="0.25">
      <c r="B25" s="2926"/>
      <c r="C25" s="2926"/>
      <c r="D25" s="1916" t="s">
        <v>2211</v>
      </c>
      <c r="E25" s="1916" t="s">
        <v>2210</v>
      </c>
      <c r="F25" s="1916" t="s">
        <v>2209</v>
      </c>
      <c r="G25" s="1916" t="s">
        <v>2208</v>
      </c>
      <c r="H25" s="1916" t="s">
        <v>2207</v>
      </c>
      <c r="I25" s="1922" t="s">
        <v>2206</v>
      </c>
      <c r="J25" s="1887"/>
      <c r="K25" s="1887"/>
      <c r="L25" s="1887"/>
      <c r="M25" s="1887"/>
    </row>
    <row r="26" spans="2:13" x14ac:dyDescent="0.25">
      <c r="B26" s="1915" t="s">
        <v>2198</v>
      </c>
      <c r="C26" s="1914" t="s">
        <v>96</v>
      </c>
      <c r="D26" s="799"/>
      <c r="E26" s="1912"/>
      <c r="F26" s="1912"/>
      <c r="G26" s="1912"/>
      <c r="H26" s="1912"/>
      <c r="I26" s="1941"/>
    </row>
    <row r="27" spans="2:13" x14ac:dyDescent="0.25">
      <c r="B27" s="1926"/>
      <c r="C27" s="1888"/>
    </row>
    <row r="28" spans="2:13" ht="15" customHeight="1" x14ac:dyDescent="0.25">
      <c r="B28" s="2931" t="s">
        <v>2232</v>
      </c>
      <c r="C28" s="2931"/>
      <c r="D28" s="2929" t="s">
        <v>769</v>
      </c>
      <c r="E28" s="2929"/>
      <c r="F28" s="2929"/>
    </row>
    <row r="29" spans="2:13" ht="15" customHeight="1" x14ac:dyDescent="0.25">
      <c r="B29" s="2932"/>
      <c r="C29" s="2932"/>
      <c r="D29" s="1921"/>
      <c r="E29" s="2927" t="s">
        <v>2258</v>
      </c>
      <c r="F29" s="2928"/>
    </row>
    <row r="30" spans="2:13" ht="37.5" customHeight="1" x14ac:dyDescent="0.25">
      <c r="B30" s="2932"/>
      <c r="C30" s="2932"/>
      <c r="D30" s="1920"/>
      <c r="E30" s="1919" t="s">
        <v>574</v>
      </c>
      <c r="F30" s="1918" t="s">
        <v>35</v>
      </c>
    </row>
    <row r="31" spans="2:13" customFormat="1" ht="14.65" customHeight="1" x14ac:dyDescent="0.25">
      <c r="B31" s="2933"/>
      <c r="C31" s="2933"/>
      <c r="D31" s="1917"/>
      <c r="E31" s="1916" t="s">
        <v>2210</v>
      </c>
      <c r="F31" s="1916" t="s">
        <v>2209</v>
      </c>
      <c r="G31" s="1887"/>
      <c r="H31" s="1887"/>
      <c r="I31" s="1887"/>
      <c r="J31" s="1887"/>
      <c r="K31" s="1887"/>
      <c r="L31" s="1887"/>
    </row>
    <row r="32" spans="2:13" x14ac:dyDescent="0.25">
      <c r="B32" s="1915" t="s">
        <v>2197</v>
      </c>
      <c r="C32" s="1914" t="s">
        <v>96</v>
      </c>
      <c r="D32" s="1913"/>
      <c r="E32" s="1912"/>
      <c r="F32" s="1912"/>
    </row>
    <row r="33" spans="1:13" x14ac:dyDescent="0.25">
      <c r="B33" s="1926"/>
      <c r="C33" s="1888"/>
    </row>
    <row r="34" spans="1:13" x14ac:dyDescent="0.25">
      <c r="A34" s="1888" t="s">
        <v>2257</v>
      </c>
      <c r="B34" s="1926"/>
      <c r="C34" s="1888"/>
    </row>
    <row r="35" spans="1:13" ht="15" customHeight="1" x14ac:dyDescent="0.25">
      <c r="B35" s="2924" t="s">
        <v>2256</v>
      </c>
      <c r="C35" s="2924"/>
      <c r="D35" s="2929" t="s">
        <v>769</v>
      </c>
      <c r="E35" s="2929"/>
      <c r="F35" s="2929"/>
    </row>
    <row r="36" spans="1:13" ht="15" customHeight="1" x14ac:dyDescent="0.25">
      <c r="B36" s="2925"/>
      <c r="C36" s="2925"/>
      <c r="D36" s="1940"/>
      <c r="E36" s="2927" t="s">
        <v>2255</v>
      </c>
      <c r="F36" s="2927"/>
    </row>
    <row r="37" spans="1:13" x14ac:dyDescent="0.25">
      <c r="B37" s="2925"/>
      <c r="C37" s="2925"/>
      <c r="D37" s="1939"/>
      <c r="E37" s="1938" t="s">
        <v>574</v>
      </c>
      <c r="F37" s="1937" t="s">
        <v>35</v>
      </c>
    </row>
    <row r="38" spans="1:13" customFormat="1" ht="14.65" customHeight="1" x14ac:dyDescent="0.25">
      <c r="B38" s="2926"/>
      <c r="C38" s="2926"/>
      <c r="D38" s="1936"/>
      <c r="E38" s="1916" t="s">
        <v>2210</v>
      </c>
      <c r="F38" s="1922" t="s">
        <v>2209</v>
      </c>
      <c r="G38" s="1887"/>
      <c r="H38" s="1887"/>
      <c r="I38" s="1887"/>
      <c r="J38" s="1887"/>
      <c r="K38" s="1887"/>
      <c r="L38" s="1887"/>
      <c r="M38" s="1887"/>
    </row>
    <row r="39" spans="1:13" x14ac:dyDescent="0.25">
      <c r="B39" s="1931" t="s">
        <v>2196</v>
      </c>
      <c r="C39" s="1935" t="s">
        <v>518</v>
      </c>
      <c r="D39" s="1934"/>
      <c r="E39" s="1933" t="str">
        <f>IF(AND(ISNUMBER(E40),ISNUMBER(E44),ISNUMBER(E48)),SUM(E40, E44, E48),"")</f>
        <v/>
      </c>
      <c r="F39" s="1933" t="str">
        <f>IF(AND(ISNUMBER(F40),ISNUMBER(F44),ISNUMBER(F48)),SUM(F40, F44, F48),"")</f>
        <v/>
      </c>
    </row>
    <row r="40" spans="1:13" x14ac:dyDescent="0.25">
      <c r="B40" s="1931" t="s">
        <v>2195</v>
      </c>
      <c r="C40" s="1932" t="s">
        <v>1503</v>
      </c>
      <c r="D40" s="1929"/>
      <c r="E40" s="164"/>
      <c r="F40" s="164"/>
    </row>
    <row r="41" spans="1:13" x14ac:dyDescent="0.25">
      <c r="B41" s="1931" t="s">
        <v>2254</v>
      </c>
      <c r="C41" s="1930" t="s">
        <v>2253</v>
      </c>
      <c r="D41" s="1929"/>
      <c r="E41" s="164"/>
      <c r="F41" s="164"/>
    </row>
    <row r="42" spans="1:13" x14ac:dyDescent="0.25">
      <c r="B42" s="1931" t="s">
        <v>2252</v>
      </c>
      <c r="C42" s="1930" t="s">
        <v>2237</v>
      </c>
      <c r="D42" s="1929"/>
      <c r="E42" s="164"/>
      <c r="F42" s="164"/>
    </row>
    <row r="43" spans="1:13" x14ac:dyDescent="0.25">
      <c r="B43" s="1931" t="s">
        <v>2251</v>
      </c>
      <c r="C43" s="1930" t="s">
        <v>2250</v>
      </c>
      <c r="D43" s="1929"/>
      <c r="E43" s="164"/>
      <c r="F43" s="164"/>
    </row>
    <row r="44" spans="1:13" x14ac:dyDescent="0.25">
      <c r="B44" s="1931" t="s">
        <v>2249</v>
      </c>
      <c r="C44" s="1932" t="s">
        <v>2248</v>
      </c>
      <c r="D44" s="1929"/>
      <c r="E44" s="164"/>
      <c r="F44" s="164"/>
    </row>
    <row r="45" spans="1:13" x14ac:dyDescent="0.25">
      <c r="B45" s="1931" t="s">
        <v>2247</v>
      </c>
      <c r="C45" s="1930" t="s">
        <v>2241</v>
      </c>
      <c r="D45" s="1929"/>
      <c r="E45" s="164"/>
      <c r="F45" s="164"/>
    </row>
    <row r="46" spans="1:13" x14ac:dyDescent="0.25">
      <c r="B46" s="1931" t="s">
        <v>2246</v>
      </c>
      <c r="C46" s="1930" t="s">
        <v>2239</v>
      </c>
      <c r="D46" s="1929"/>
      <c r="E46" s="164"/>
      <c r="F46" s="164"/>
    </row>
    <row r="47" spans="1:13" x14ac:dyDescent="0.25">
      <c r="B47" s="1931" t="s">
        <v>2245</v>
      </c>
      <c r="C47" s="1930" t="s">
        <v>2237</v>
      </c>
      <c r="D47" s="1929"/>
      <c r="E47" s="164"/>
      <c r="F47" s="164"/>
    </row>
    <row r="48" spans="1:13" x14ac:dyDescent="0.25">
      <c r="B48" s="1931" t="s">
        <v>2244</v>
      </c>
      <c r="C48" s="1932" t="s">
        <v>2243</v>
      </c>
      <c r="D48" s="1929"/>
      <c r="E48" s="164"/>
      <c r="F48" s="164"/>
    </row>
    <row r="49" spans="1:16" x14ac:dyDescent="0.25">
      <c r="B49" s="1931" t="s">
        <v>2242</v>
      </c>
      <c r="C49" s="1930" t="s">
        <v>2241</v>
      </c>
      <c r="D49" s="1929"/>
      <c r="E49" s="164"/>
      <c r="F49" s="164"/>
    </row>
    <row r="50" spans="1:16" x14ac:dyDescent="0.25">
      <c r="B50" s="1931" t="s">
        <v>2240</v>
      </c>
      <c r="C50" s="1930" t="s">
        <v>2239</v>
      </c>
      <c r="D50" s="1929"/>
      <c r="E50" s="164"/>
      <c r="F50" s="164"/>
    </row>
    <row r="51" spans="1:16" x14ac:dyDescent="0.25">
      <c r="B51" s="1915" t="s">
        <v>2238</v>
      </c>
      <c r="C51" s="1928" t="s">
        <v>2237</v>
      </c>
      <c r="D51" s="1913"/>
      <c r="E51" s="799"/>
      <c r="F51" s="799"/>
    </row>
    <row r="52" spans="1:16" x14ac:dyDescent="0.25">
      <c r="B52" s="1927"/>
      <c r="C52" s="1888"/>
    </row>
    <row r="53" spans="1:16" ht="15" customHeight="1" x14ac:dyDescent="0.25">
      <c r="B53" s="2924" t="s">
        <v>2236</v>
      </c>
      <c r="C53" s="2924"/>
      <c r="D53" s="2929" t="s">
        <v>769</v>
      </c>
      <c r="E53" s="2929"/>
      <c r="F53" s="2929"/>
    </row>
    <row r="54" spans="1:16" ht="15" customHeight="1" x14ac:dyDescent="0.25">
      <c r="B54" s="2925"/>
      <c r="C54" s="2925"/>
      <c r="D54" s="2927" t="s">
        <v>2235</v>
      </c>
      <c r="E54" s="2927"/>
      <c r="F54" s="2928"/>
    </row>
    <row r="55" spans="1:16" ht="37.5" customHeight="1" x14ac:dyDescent="0.25">
      <c r="B55" s="2925"/>
      <c r="C55" s="2925"/>
      <c r="D55" s="1925" t="s">
        <v>2234</v>
      </c>
      <c r="E55" s="1925" t="s">
        <v>574</v>
      </c>
      <c r="F55" s="1924" t="s">
        <v>35</v>
      </c>
    </row>
    <row r="56" spans="1:16" ht="14.65" customHeight="1" x14ac:dyDescent="0.25">
      <c r="A56"/>
      <c r="B56" s="2926"/>
      <c r="C56" s="2926"/>
      <c r="D56" s="1916" t="s">
        <v>2211</v>
      </c>
      <c r="E56" s="1916" t="s">
        <v>2210</v>
      </c>
      <c r="F56" s="1922" t="s">
        <v>2209</v>
      </c>
      <c r="N56"/>
      <c r="O56"/>
      <c r="P56"/>
    </row>
    <row r="57" spans="1:16" x14ac:dyDescent="0.25">
      <c r="B57" s="1915" t="s">
        <v>2233</v>
      </c>
      <c r="C57" s="1914" t="s">
        <v>96</v>
      </c>
      <c r="D57" s="1913"/>
      <c r="E57" s="1912"/>
      <c r="F57" s="1912"/>
    </row>
    <row r="58" spans="1:16" x14ac:dyDescent="0.25"/>
    <row r="59" spans="1:16" x14ac:dyDescent="0.25">
      <c r="B59" s="2931" t="s">
        <v>2232</v>
      </c>
      <c r="C59" s="2931"/>
      <c r="D59" s="2929" t="s">
        <v>769</v>
      </c>
      <c r="E59" s="2929"/>
      <c r="F59" s="2929"/>
    </row>
    <row r="60" spans="1:16" x14ac:dyDescent="0.25">
      <c r="B60" s="2932"/>
      <c r="C60" s="2932"/>
      <c r="D60" s="1921"/>
      <c r="E60" s="2927" t="s">
        <v>2231</v>
      </c>
      <c r="F60" s="2928"/>
    </row>
    <row r="61" spans="1:16" ht="37.5" customHeight="1" x14ac:dyDescent="0.25">
      <c r="B61" s="2932"/>
      <c r="C61" s="2932"/>
      <c r="D61" s="1920"/>
      <c r="E61" s="1919" t="s">
        <v>574</v>
      </c>
      <c r="F61" s="1918" t="s">
        <v>35</v>
      </c>
    </row>
    <row r="62" spans="1:16" x14ac:dyDescent="0.25">
      <c r="B62" s="2933"/>
      <c r="C62" s="2933"/>
      <c r="D62" s="1917"/>
      <c r="E62" s="1916" t="s">
        <v>2210</v>
      </c>
      <c r="F62" s="1916" t="s">
        <v>2209</v>
      </c>
    </row>
    <row r="63" spans="1:16" x14ac:dyDescent="0.25">
      <c r="B63" s="1915" t="s">
        <v>2230</v>
      </c>
      <c r="C63" s="1914" t="s">
        <v>96</v>
      </c>
      <c r="D63" s="1913"/>
      <c r="E63" s="1912"/>
      <c r="F63" s="1912"/>
    </row>
    <row r="64" spans="1:16" x14ac:dyDescent="0.25"/>
    <row r="65" spans="1:20" ht="34.5" customHeight="1" x14ac:dyDescent="0.25">
      <c r="A65" s="1911" t="s">
        <v>2229</v>
      </c>
      <c r="B65" s="1910"/>
      <c r="C65" s="1909"/>
      <c r="D65" s="1909"/>
      <c r="E65" s="1909"/>
      <c r="F65" s="1909"/>
    </row>
    <row r="66" spans="1:20" ht="179.65" customHeight="1" x14ac:dyDescent="0.25">
      <c r="B66" s="2934"/>
      <c r="C66" s="2934"/>
      <c r="D66" s="1907" t="s">
        <v>2228</v>
      </c>
      <c r="E66" s="1908" t="s">
        <v>2227</v>
      </c>
      <c r="F66" s="1908" t="s">
        <v>2226</v>
      </c>
      <c r="G66" s="1908" t="s">
        <v>2225</v>
      </c>
      <c r="H66" s="1908" t="s">
        <v>2224</v>
      </c>
      <c r="I66" s="1908" t="s">
        <v>2223</v>
      </c>
      <c r="J66" s="1908" t="s">
        <v>2222</v>
      </c>
      <c r="K66" s="1908" t="s">
        <v>2221</v>
      </c>
      <c r="L66" s="1908" t="s">
        <v>2220</v>
      </c>
      <c r="M66" s="1908" t="s">
        <v>2219</v>
      </c>
      <c r="N66" s="1908" t="s">
        <v>2218</v>
      </c>
      <c r="O66" s="1907" t="s">
        <v>2217</v>
      </c>
      <c r="P66" s="1907" t="s">
        <v>2216</v>
      </c>
      <c r="Q66" s="1907" t="s">
        <v>2215</v>
      </c>
      <c r="R66" s="1907" t="s">
        <v>2214</v>
      </c>
      <c r="S66" s="1907" t="s">
        <v>2213</v>
      </c>
      <c r="T66" s="1907" t="s">
        <v>2212</v>
      </c>
    </row>
    <row r="67" spans="1:20" ht="17.25" customHeight="1" x14ac:dyDescent="0.25">
      <c r="B67" s="2935"/>
      <c r="C67" s="2935"/>
      <c r="D67" s="1905" t="s">
        <v>2211</v>
      </c>
      <c r="E67" s="1905" t="s">
        <v>2210</v>
      </c>
      <c r="F67" s="1906" t="s">
        <v>2209</v>
      </c>
      <c r="G67" s="1906" t="s">
        <v>2208</v>
      </c>
      <c r="H67" s="1905" t="s">
        <v>2207</v>
      </c>
      <c r="I67" s="1905" t="s">
        <v>2206</v>
      </c>
      <c r="J67" s="1905" t="s">
        <v>2205</v>
      </c>
      <c r="K67" s="1905" t="s">
        <v>2204</v>
      </c>
      <c r="L67" s="1904" t="s">
        <v>2203</v>
      </c>
      <c r="M67" s="1905" t="s">
        <v>2202</v>
      </c>
      <c r="N67" s="1904" t="s">
        <v>2201</v>
      </c>
      <c r="O67" s="1904" t="s">
        <v>2200</v>
      </c>
      <c r="P67" s="1904" t="s">
        <v>2199</v>
      </c>
      <c r="Q67" s="1904" t="s">
        <v>2198</v>
      </c>
      <c r="R67" s="1904" t="s">
        <v>2197</v>
      </c>
      <c r="S67" s="1904" t="s">
        <v>2196</v>
      </c>
      <c r="T67" s="1904" t="s">
        <v>2195</v>
      </c>
    </row>
    <row r="68" spans="1:20" ht="408.75" customHeight="1" x14ac:dyDescent="0.25">
      <c r="B68" s="1903" t="s">
        <v>2194</v>
      </c>
      <c r="C68" s="1903"/>
      <c r="D68" s="1902"/>
      <c r="E68" s="1902"/>
      <c r="F68" s="1901"/>
      <c r="G68" s="1901"/>
      <c r="H68" s="1901"/>
      <c r="I68" s="1901"/>
      <c r="J68" s="1901"/>
      <c r="K68" s="1901"/>
      <c r="L68" s="1901"/>
      <c r="M68" s="1901"/>
      <c r="N68" s="1900"/>
      <c r="O68" s="1899"/>
      <c r="P68" s="1899"/>
      <c r="Q68" s="1899"/>
      <c r="R68" s="1899"/>
      <c r="S68" s="1899"/>
      <c r="T68" s="1899"/>
    </row>
    <row r="69" spans="1:20" ht="408.75" customHeight="1" x14ac:dyDescent="0.25">
      <c r="B69" s="1898" t="s">
        <v>2193</v>
      </c>
      <c r="C69" s="1898"/>
      <c r="D69" s="1897"/>
      <c r="E69" s="1897"/>
      <c r="F69" s="1896"/>
      <c r="G69" s="1896"/>
      <c r="H69" s="1896"/>
      <c r="I69" s="1896"/>
      <c r="J69" s="1896"/>
      <c r="K69" s="1896"/>
      <c r="L69" s="1896"/>
      <c r="M69" s="1896"/>
      <c r="N69" s="1895"/>
      <c r="O69" s="1894"/>
      <c r="P69" s="1894"/>
      <c r="Q69" s="1894"/>
      <c r="R69" s="1894"/>
      <c r="S69" s="1894"/>
      <c r="T69" s="1894"/>
    </row>
    <row r="70" spans="1:20" ht="408.75" customHeight="1" x14ac:dyDescent="0.25">
      <c r="B70" s="1898" t="s">
        <v>2192</v>
      </c>
      <c r="C70" s="1898"/>
      <c r="D70" s="1897"/>
      <c r="E70" s="1897"/>
      <c r="F70" s="1896"/>
      <c r="G70" s="1896"/>
      <c r="H70" s="1896"/>
      <c r="I70" s="1896"/>
      <c r="J70" s="1896"/>
      <c r="K70" s="1896"/>
      <c r="L70" s="1896"/>
      <c r="M70" s="1896"/>
      <c r="N70" s="1895"/>
      <c r="O70" s="1894"/>
      <c r="P70" s="1894"/>
      <c r="Q70" s="1894"/>
      <c r="R70" s="1894"/>
      <c r="S70" s="1894"/>
      <c r="T70" s="1894"/>
    </row>
    <row r="71" spans="1:20" ht="408.75" customHeight="1" x14ac:dyDescent="0.25">
      <c r="B71" s="1898" t="s">
        <v>2191</v>
      </c>
      <c r="C71" s="1898"/>
      <c r="D71" s="1897"/>
      <c r="E71" s="1897"/>
      <c r="F71" s="1896"/>
      <c r="G71" s="1896"/>
      <c r="H71" s="1896"/>
      <c r="I71" s="1896"/>
      <c r="J71" s="1896"/>
      <c r="K71" s="1896"/>
      <c r="L71" s="1896"/>
      <c r="M71" s="1896"/>
      <c r="N71" s="1895"/>
      <c r="O71" s="1894"/>
      <c r="P71" s="1894"/>
      <c r="Q71" s="1894"/>
      <c r="R71" s="1894"/>
      <c r="S71" s="1894"/>
      <c r="T71" s="1894"/>
    </row>
    <row r="72" spans="1:20" ht="408.75" customHeight="1" x14ac:dyDescent="0.25">
      <c r="B72" s="1893" t="s">
        <v>2190</v>
      </c>
      <c r="C72" s="1893"/>
      <c r="D72" s="1892"/>
      <c r="E72" s="1892"/>
      <c r="F72" s="1891"/>
      <c r="G72" s="1891"/>
      <c r="H72" s="1891"/>
      <c r="I72" s="1891"/>
      <c r="J72" s="1891"/>
      <c r="K72" s="1891"/>
      <c r="L72" s="1891"/>
      <c r="M72" s="1891"/>
      <c r="N72" s="1890"/>
      <c r="O72" s="1889"/>
      <c r="P72" s="1889"/>
      <c r="Q72" s="1889"/>
      <c r="R72" s="1889"/>
      <c r="S72" s="1889"/>
      <c r="T72" s="1889"/>
    </row>
    <row r="73" spans="1:20" x14ac:dyDescent="0.25">
      <c r="B73" s="1888"/>
      <c r="C73" s="1888"/>
    </row>
    <row r="74" spans="1:20" hidden="1" x14ac:dyDescent="0.25">
      <c r="B74" s="1888"/>
      <c r="C74" s="1888"/>
    </row>
    <row r="75" spans="1:20" hidden="1" x14ac:dyDescent="0.25">
      <c r="B75" s="1888"/>
      <c r="C75" s="1888"/>
    </row>
    <row r="76" spans="1:20" hidden="1" x14ac:dyDescent="0.25">
      <c r="B76" s="1888"/>
      <c r="C76" s="1888"/>
    </row>
  </sheetData>
  <sheetProtection algorithmName="SHA-512" hashValue="28kqMCFrLgAi0X6tIzfvpqDRBCwmrtvldmgFWbO8RdZLejmcybP5C4sl9Iwl/rdUfBgH9FDvhy46jwUX7Uq+MA==" saltValue="AxTAW8SF5RkSV4GpA2gtPw==" spinCount="100000" sheet="1" objects="1" scenarios="1"/>
  <mergeCells count="21">
    <mergeCell ref="B66:C67"/>
    <mergeCell ref="B53:C56"/>
    <mergeCell ref="D53:F53"/>
    <mergeCell ref="D54:F54"/>
    <mergeCell ref="B59:C62"/>
    <mergeCell ref="D59:F59"/>
    <mergeCell ref="E60:F60"/>
    <mergeCell ref="B28:C31"/>
    <mergeCell ref="D28:F28"/>
    <mergeCell ref="E29:F29"/>
    <mergeCell ref="B35:C38"/>
    <mergeCell ref="D35:F35"/>
    <mergeCell ref="E36:F36"/>
    <mergeCell ref="B4:C7"/>
    <mergeCell ref="E5:F5"/>
    <mergeCell ref="B22:C25"/>
    <mergeCell ref="D23:F23"/>
    <mergeCell ref="H5:I5"/>
    <mergeCell ref="D4:I4"/>
    <mergeCell ref="G23:I23"/>
    <mergeCell ref="D22:I22"/>
  </mergeCells>
  <conditionalFormatting sqref="A1">
    <cfRule type="cellIs" dxfId="2854" priority="117" stopIfTrue="1" operator="equal">
      <formula>"Please explain"</formula>
    </cfRule>
    <cfRule type="cellIs" dxfId="2853" priority="118" stopIfTrue="1" operator="equal">
      <formula>"Fail"</formula>
    </cfRule>
    <cfRule type="cellIs" dxfId="2852" priority="116" stopIfTrue="1" operator="equal">
      <formula>"Warning"</formula>
    </cfRule>
    <cfRule type="cellIs" dxfId="2851" priority="115" stopIfTrue="1" operator="equal">
      <formula>"Pass"</formula>
    </cfRule>
  </conditionalFormatting>
  <conditionalFormatting sqref="A2:A3">
    <cfRule type="cellIs" dxfId="2849" priority="71" stopIfTrue="1" operator="equal">
      <formula>"please check"</formula>
    </cfRule>
    <cfRule type="cellIs" dxfId="2848" priority="70" stopIfTrue="1" operator="equal">
      <formula>"Pass"</formula>
    </cfRule>
  </conditionalFormatting>
  <conditionalFormatting sqref="B8:B20">
    <cfRule type="cellIs" dxfId="2846" priority="59" stopIfTrue="1" operator="lessThan">
      <formula>0</formula>
    </cfRule>
  </conditionalFormatting>
  <conditionalFormatting sqref="B26">
    <cfRule type="cellIs" dxfId="2845" priority="94" stopIfTrue="1" operator="lessThan">
      <formula>0</formula>
    </cfRule>
  </conditionalFormatting>
  <conditionalFormatting sqref="B32">
    <cfRule type="cellIs" dxfId="2844" priority="28" stopIfTrue="1" operator="lessThan">
      <formula>0</formula>
    </cfRule>
  </conditionalFormatting>
  <conditionalFormatting sqref="B39:B51">
    <cfRule type="cellIs" dxfId="2843" priority="55" stopIfTrue="1" operator="lessThan">
      <formula>0</formula>
    </cfRule>
  </conditionalFormatting>
  <conditionalFormatting sqref="B57:B58">
    <cfRule type="cellIs" dxfId="2842" priority="20" stopIfTrue="1" operator="lessThan">
      <formula>0</formula>
    </cfRule>
  </conditionalFormatting>
  <conditionalFormatting sqref="B63:B64">
    <cfRule type="cellIs" dxfId="2841" priority="9" stopIfTrue="1" operator="lessThan">
      <formula>0</formula>
    </cfRule>
  </conditionalFormatting>
  <conditionalFormatting sqref="B68:B72 D68:T72">
    <cfRule type="cellIs" dxfId="2840" priority="99" stopIfTrue="1" operator="equal">
      <formula>"Pass"</formula>
    </cfRule>
    <cfRule type="cellIs" dxfId="2839" priority="100" stopIfTrue="1" operator="equal">
      <formula>"please check"</formula>
    </cfRule>
    <cfRule type="cellIs" dxfId="2838" priority="102" stopIfTrue="1" operator="lessThan">
      <formula>0</formula>
    </cfRule>
  </conditionalFormatting>
  <conditionalFormatting sqref="B39:C51">
    <cfRule type="cellIs" dxfId="2836" priority="57" stopIfTrue="1" operator="equal">
      <formula>"please check"</formula>
    </cfRule>
    <cfRule type="cellIs" dxfId="2834" priority="56" stopIfTrue="1" operator="equal">
      <formula>"Pass"</formula>
    </cfRule>
  </conditionalFormatting>
  <conditionalFormatting sqref="B63:F63">
    <cfRule type="cellIs" dxfId="2833" priority="10" stopIfTrue="1" operator="equal">
      <formula>"Pass"</formula>
    </cfRule>
    <cfRule type="cellIs" dxfId="2832" priority="11" stopIfTrue="1" operator="equal">
      <formula>"please check"</formula>
    </cfRule>
  </conditionalFormatting>
  <conditionalFormatting sqref="B8:I20">
    <cfRule type="cellIs" dxfId="2830" priority="60" stopIfTrue="1" operator="equal">
      <formula>"Pass"</formula>
    </cfRule>
    <cfRule type="cellIs" dxfId="2829" priority="61" stopIfTrue="1" operator="equal">
      <formula>"please check"</formula>
    </cfRule>
  </conditionalFormatting>
  <conditionalFormatting sqref="B26:I26">
    <cfRule type="cellIs" dxfId="2827" priority="95" stopIfTrue="1" operator="equal">
      <formula>"Pass"</formula>
    </cfRule>
    <cfRule type="cellIs" dxfId="2825" priority="96" stopIfTrue="1" operator="equal">
      <formula>"please check"</formula>
    </cfRule>
  </conditionalFormatting>
  <conditionalFormatting sqref="B32:L32">
    <cfRule type="cellIs" dxfId="2823" priority="29" stopIfTrue="1" operator="equal">
      <formula>"Pass"</formula>
    </cfRule>
    <cfRule type="cellIs" dxfId="2822" priority="30" stopIfTrue="1" operator="equal">
      <formula>"please check"</formula>
    </cfRule>
  </conditionalFormatting>
  <conditionalFormatting sqref="B57:L58">
    <cfRule type="cellIs" dxfId="2821" priority="22" stopIfTrue="1" operator="equal">
      <formula>"please check"</formula>
    </cfRule>
    <cfRule type="cellIs" dxfId="2819" priority="21" stopIfTrue="1" operator="equal">
      <formula>"Pass"</formula>
    </cfRule>
  </conditionalFormatting>
  <conditionalFormatting sqref="B64:L64 G59:L63">
    <cfRule type="cellIs" dxfId="2818" priority="91" stopIfTrue="1" operator="equal">
      <formula>"Pass"</formula>
    </cfRule>
  </conditionalFormatting>
  <conditionalFormatting sqref="D4 D5:E5">
    <cfRule type="cellIs" dxfId="2817" priority="120" stopIfTrue="1" operator="equal">
      <formula>"please check"</formula>
    </cfRule>
    <cfRule type="cellIs" dxfId="2816" priority="119" stopIfTrue="1" operator="equal">
      <formula>"Pass"</formula>
    </cfRule>
  </conditionalFormatting>
  <conditionalFormatting sqref="D7">
    <cfRule type="cellIs" dxfId="2814" priority="89" stopIfTrue="1" operator="equal">
      <formula>"please check"</formula>
    </cfRule>
    <cfRule type="cellIs" dxfId="2812" priority="88" stopIfTrue="1" operator="equal">
      <formula>"Pass"</formula>
    </cfRule>
  </conditionalFormatting>
  <conditionalFormatting sqref="D22 D23:E23">
    <cfRule type="cellIs" dxfId="2810" priority="108" stopIfTrue="1" operator="equal">
      <formula>"Pass"</formula>
    </cfRule>
    <cfRule type="cellIs" dxfId="2809" priority="109" stopIfTrue="1" operator="equal">
      <formula>"please check"</formula>
    </cfRule>
  </conditionalFormatting>
  <conditionalFormatting sqref="D28 D29:E29">
    <cfRule type="cellIs" dxfId="2808" priority="34" stopIfTrue="1" operator="equal">
      <formula>"please check"</formula>
    </cfRule>
    <cfRule type="cellIs" dxfId="2806" priority="33" stopIfTrue="1" operator="equal">
      <formula>"Pass"</formula>
    </cfRule>
  </conditionalFormatting>
  <conditionalFormatting sqref="D35:D36">
    <cfRule type="cellIs" dxfId="2805" priority="44" stopIfTrue="1" operator="equal">
      <formula>"Pass"</formula>
    </cfRule>
    <cfRule type="cellIs" dxfId="2804" priority="45" stopIfTrue="1" operator="equal">
      <formula>"please check"</formula>
    </cfRule>
  </conditionalFormatting>
  <conditionalFormatting sqref="D38">
    <cfRule type="cellIs" dxfId="2802" priority="47" stopIfTrue="1" operator="lessThan">
      <formula>0</formula>
    </cfRule>
    <cfRule type="cellIs" dxfId="2801" priority="48" stopIfTrue="1" operator="equal">
      <formula>"Pass"</formula>
    </cfRule>
    <cfRule type="cellIs" dxfId="2799" priority="49" stopIfTrue="1" operator="equal">
      <formula>"please check"</formula>
    </cfRule>
  </conditionalFormatting>
  <conditionalFormatting sqref="D53 D54:E54">
    <cfRule type="cellIs" dxfId="2798" priority="105" stopIfTrue="1" operator="equal">
      <formula>"Pass"</formula>
    </cfRule>
    <cfRule type="cellIs" dxfId="2797" priority="106" stopIfTrue="1" operator="equal">
      <formula>"please check"</formula>
    </cfRule>
  </conditionalFormatting>
  <conditionalFormatting sqref="D59 D60:E60">
    <cfRule type="cellIs" dxfId="2795" priority="14" stopIfTrue="1" operator="equal">
      <formula>"Pass"</formula>
    </cfRule>
    <cfRule type="cellIs" dxfId="2794" priority="15" stopIfTrue="1" operator="equal">
      <formula>"please check"</formula>
    </cfRule>
  </conditionalFormatting>
  <conditionalFormatting sqref="D56:E56">
    <cfRule type="cellIs" dxfId="2792" priority="63" stopIfTrue="1" operator="lessThan">
      <formula>0</formula>
    </cfRule>
  </conditionalFormatting>
  <conditionalFormatting sqref="D7:F7">
    <cfRule type="cellIs" dxfId="2791" priority="87" stopIfTrue="1" operator="lessThan">
      <formula>0</formula>
    </cfRule>
  </conditionalFormatting>
  <conditionalFormatting sqref="D39:F51">
    <cfRule type="cellIs" dxfId="2790" priority="54" stopIfTrue="1" operator="lessThan">
      <formula>0</formula>
    </cfRule>
    <cfRule type="cellIs" dxfId="2788" priority="52" stopIfTrue="1" operator="equal">
      <formula>"please check"</formula>
    </cfRule>
    <cfRule type="cellIs" dxfId="2787" priority="51" stopIfTrue="1" operator="equal">
      <formula>"Pass"</formula>
    </cfRule>
  </conditionalFormatting>
  <conditionalFormatting sqref="D56:F56">
    <cfRule type="cellIs" dxfId="2786" priority="65" stopIfTrue="1" operator="equal">
      <formula>"please check"</formula>
    </cfRule>
    <cfRule type="cellIs" dxfId="2784" priority="64" stopIfTrue="1" operator="equal">
      <formula>"Pass"</formula>
    </cfRule>
  </conditionalFormatting>
  <conditionalFormatting sqref="D62:F62">
    <cfRule type="cellIs" dxfId="2783" priority="17" stopIfTrue="1" operator="equal">
      <formula>"Pass"</formula>
    </cfRule>
    <cfRule type="cellIs" dxfId="2781" priority="18" stopIfTrue="1" operator="equal">
      <formula>"please check"</formula>
    </cfRule>
  </conditionalFormatting>
  <conditionalFormatting sqref="D62:F63">
    <cfRule type="cellIs" dxfId="2780" priority="13" stopIfTrue="1" operator="lessThan">
      <formula>0</formula>
    </cfRule>
  </conditionalFormatting>
  <conditionalFormatting sqref="D8:I20">
    <cfRule type="cellIs" dxfId="2779" priority="114" stopIfTrue="1" operator="lessThan">
      <formula>0</formula>
    </cfRule>
  </conditionalFormatting>
  <conditionalFormatting sqref="D25:I25 A65">
    <cfRule type="cellIs" dxfId="2777" priority="112" stopIfTrue="1" operator="equal">
      <formula>"please check"</formula>
    </cfRule>
    <cfRule type="cellIs" dxfId="2776" priority="111" stopIfTrue="1" operator="equal">
      <formula>"Pass"</formula>
    </cfRule>
  </conditionalFormatting>
  <conditionalFormatting sqref="D25:I26">
    <cfRule type="cellIs" dxfId="2775" priority="98" stopIfTrue="1" operator="lessThan">
      <formula>0</formula>
    </cfRule>
  </conditionalFormatting>
  <conditionalFormatting sqref="D31:L31">
    <cfRule type="cellIs" dxfId="2774" priority="36" stopIfTrue="1" operator="equal">
      <formula>"Pass"</formula>
    </cfRule>
    <cfRule type="cellIs" dxfId="2773" priority="37" stopIfTrue="1" operator="equal">
      <formula>"please check"</formula>
    </cfRule>
  </conditionalFormatting>
  <conditionalFormatting sqref="D31:L32">
    <cfRule type="cellIs" dxfId="2771" priority="32" stopIfTrue="1" operator="lessThan">
      <formula>0</formula>
    </cfRule>
  </conditionalFormatting>
  <conditionalFormatting sqref="D57:L57">
    <cfRule type="cellIs" dxfId="2770" priority="24" stopIfTrue="1" operator="lessThan">
      <formula>0</formula>
    </cfRule>
  </conditionalFormatting>
  <conditionalFormatting sqref="E7:F7">
    <cfRule type="cellIs" dxfId="2769" priority="84" stopIfTrue="1" operator="equal">
      <formula>"Pass"</formula>
    </cfRule>
    <cfRule type="cellIs" dxfId="2768" priority="85" stopIfTrue="1" operator="equal">
      <formula>"please check"</formula>
    </cfRule>
  </conditionalFormatting>
  <conditionalFormatting sqref="F25">
    <cfRule type="cellIs" dxfId="2766" priority="81" stopIfTrue="1" operator="equal">
      <formula>"Pass"</formula>
    </cfRule>
    <cfRule type="cellIs" dxfId="2765" priority="82" stopIfTrue="1" operator="equal">
      <formula>"please check"</formula>
    </cfRule>
  </conditionalFormatting>
  <conditionalFormatting sqref="F31">
    <cfRule type="cellIs" dxfId="2762" priority="26" stopIfTrue="1" operator="equal">
      <formula>"please check"</formula>
    </cfRule>
    <cfRule type="cellIs" dxfId="2761" priority="25" stopIfTrue="1" operator="equal">
      <formula>"Pass"</formula>
    </cfRule>
  </conditionalFormatting>
  <conditionalFormatting sqref="F38 K38">
    <cfRule type="cellIs" dxfId="2760" priority="80" stopIfTrue="1" operator="lessThan">
      <formula>0</formula>
    </cfRule>
    <cfRule type="cellIs" dxfId="2758" priority="78" stopIfTrue="1" operator="equal">
      <formula>"please check"</formula>
    </cfRule>
    <cfRule type="cellIs" dxfId="2757" priority="77" stopIfTrue="1" operator="equal">
      <formula>"Pass"</formula>
    </cfRule>
  </conditionalFormatting>
  <conditionalFormatting sqref="F62">
    <cfRule type="cellIs" dxfId="2756" priority="6" stopIfTrue="1" operator="equal">
      <formula>"Pass"</formula>
    </cfRule>
    <cfRule type="cellIs" dxfId="2754" priority="7" stopIfTrue="1" operator="equal">
      <formula>"please check"</formula>
    </cfRule>
  </conditionalFormatting>
  <conditionalFormatting sqref="G59:L63 B64:L64 B58:L58">
    <cfRule type="cellIs" dxfId="2753" priority="103" stopIfTrue="1" operator="lessThan">
      <formula>0</formula>
    </cfRule>
  </conditionalFormatting>
  <conditionalFormatting sqref="G59:L63 B64:L64">
    <cfRule type="cellIs" dxfId="2751" priority="92" stopIfTrue="1" operator="equal">
      <formula>"please check"</formula>
    </cfRule>
  </conditionalFormatting>
  <conditionalFormatting sqref="I1">
    <cfRule type="cellIs" dxfId="2750" priority="1" stopIfTrue="1" operator="equal">
      <formula>"Pass"</formula>
    </cfRule>
    <cfRule type="cellIs" dxfId="2748" priority="4" stopIfTrue="1" operator="equal">
      <formula>"please check"</formula>
    </cfRule>
    <cfRule type="cellIs" dxfId="2747" priority="3" stopIfTrue="1" operator="equal">
      <formula>"Pass"</formula>
    </cfRule>
    <cfRule type="cellIs" dxfId="2746" priority="2" stopIfTrue="1" operator="equal">
      <formula>"Error"</formula>
    </cfRule>
  </conditionalFormatting>
  <conditionalFormatting sqref="K56 F56">
    <cfRule type="cellIs" dxfId="2745" priority="76" stopIfTrue="1" operator="lessThan">
      <formula>0</formula>
    </cfRule>
  </conditionalFormatting>
  <conditionalFormatting sqref="K56">
    <cfRule type="cellIs" dxfId="2743" priority="73" stopIfTrue="1" operator="equal">
      <formula>"Pass"</formula>
    </cfRule>
    <cfRule type="cellIs" dxfId="2742" priority="74" stopIfTrue="1" operator="equal">
      <formula>"please check"</formula>
    </cfRule>
  </conditionalFormatting>
  <conditionalFormatting sqref="K39:L51">
    <cfRule type="cellIs" dxfId="2741" priority="104" stopIfTrue="1" operator="lessThan">
      <formula>0</formula>
    </cfRule>
    <cfRule type="cellIs" dxfId="2740" priority="67" stopIfTrue="1" operator="equal">
      <formula>"Pass"</formula>
    </cfRule>
    <cfRule type="cellIs" dxfId="2738" priority="68" stopIfTrue="1" operator="equal">
      <formula>"please check"</formula>
    </cfRule>
  </conditionalFormatting>
  <conditionalFormatting sqref="L1">
    <cfRule type="cellIs" dxfId="2737" priority="42" stopIfTrue="1" operator="equal">
      <formula>"please check"</formula>
    </cfRule>
    <cfRule type="cellIs" dxfId="2735" priority="41" stopIfTrue="1" operator="equal">
      <formula>"Pass"</formula>
    </cfRule>
    <cfRule type="cellIs" dxfId="2734" priority="40" stopIfTrue="1" operator="equal">
      <formula>"Error"</formula>
    </cfRule>
    <cfRule type="cellIs" dxfId="2733" priority="39" stopIfTrue="1" operator="equal">
      <formula>"Pass"</formula>
    </cfRule>
  </conditionalFormatting>
  <hyperlinks>
    <hyperlink ref="I1" location="'Contents (EU)'!A1" display="back to contents" xr:uid="{39619CCB-681D-40D2-A44D-BDF2D034B7C4}"/>
  </hyperlinks>
  <pageMargins left="0.7" right="0.7" top="0.75" bottom="0.75" header="0.3" footer="0.3"/>
  <pageSetup paperSize="9" orientation="portrait" horizontalDpi="1200" verticalDpi="1200" r:id="rId1"/>
  <headerFooter>
    <oddHeader>&amp;L&amp;"Aptos"&amp;12&amp;K000000 EBA Regular Use&amp;1#_x000D_</oddHeader>
  </headerFooter>
  <extLst>
    <ext xmlns:x14="http://schemas.microsoft.com/office/spreadsheetml/2009/9/main" uri="{78C0D931-6437-407d-A8EE-F0AAD7539E65}">
      <x14:conditionalFormattings>
        <x14:conditionalFormatting xmlns:xm="http://schemas.microsoft.com/office/excel/2006/main">
          <x14:cfRule type="endsWith" priority="72" stopIfTrue="1" operator="endsWith" id="{F3D93608-6E55-4DC4-84DE-0B8803FBAC69}">
            <xm:f>RIGHT(A2,LEN("Fail"))="Fail"</xm:f>
            <xm:f>"Fail"</xm:f>
            <x14:dxf>
              <font>
                <b/>
                <i val="0"/>
                <strike val="0"/>
                <color rgb="FFAA322F"/>
              </font>
              <fill>
                <patternFill patternType="solid">
                  <bgColor theme="0"/>
                </patternFill>
              </fill>
            </x14:dxf>
          </x14:cfRule>
          <xm:sqref>A2</xm:sqref>
        </x14:conditionalFormatting>
        <x14:conditionalFormatting xmlns:xm="http://schemas.microsoft.com/office/excel/2006/main">
          <x14:cfRule type="beginsWith" priority="122" stopIfTrue="1" operator="beginsWith" id="{8DD4AC3D-50A5-4B39-AD75-2ABC518B3D7A}">
            <xm:f>LEFT(A3,LEN("Fail"))="Fail"</xm:f>
            <xm:f>"Fail"</xm:f>
            <x14:dxf>
              <font>
                <b/>
                <i val="0"/>
                <strike val="0"/>
                <color rgb="FFAA322F"/>
              </font>
              <fill>
                <patternFill patternType="solid">
                  <bgColor theme="0"/>
                </patternFill>
              </fill>
            </x14:dxf>
          </x14:cfRule>
          <xm:sqref>A3</xm:sqref>
        </x14:conditionalFormatting>
        <x14:conditionalFormatting xmlns:xm="http://schemas.microsoft.com/office/excel/2006/main">
          <x14:cfRule type="endsWith" priority="101" stopIfTrue="1" operator="endsWith" id="{3EB82A3C-FE70-436F-B7D6-4077A741E65C}">
            <xm:f>RIGHT(B68,LEN("Fail"))="Fail"</xm:f>
            <xm:f>"Fail"</xm:f>
            <x14:dxf>
              <font>
                <b/>
                <i val="0"/>
                <strike val="0"/>
                <color rgb="FFAA322F"/>
              </font>
              <fill>
                <patternFill patternType="solid">
                  <bgColor theme="0"/>
                </patternFill>
              </fill>
            </x14:dxf>
          </x14:cfRule>
          <xm:sqref>B68:B72 D68:T72</xm:sqref>
        </x14:conditionalFormatting>
        <x14:conditionalFormatting xmlns:xm="http://schemas.microsoft.com/office/excel/2006/main">
          <x14:cfRule type="endsWith" priority="58" stopIfTrue="1" operator="endsWith" id="{95E9F358-2408-4F70-9C56-558B220FFB7A}">
            <xm:f>RIGHT(B39,LEN("Fail"))="Fail"</xm:f>
            <xm:f>"Fail"</xm:f>
            <x14:dxf>
              <font>
                <b/>
                <i val="0"/>
                <strike val="0"/>
                <color rgb="FFAA322F"/>
              </font>
              <fill>
                <patternFill patternType="solid">
                  <bgColor theme="0"/>
                </patternFill>
              </fill>
            </x14:dxf>
          </x14:cfRule>
          <xm:sqref>B39:C51</xm:sqref>
        </x14:conditionalFormatting>
        <x14:conditionalFormatting xmlns:xm="http://schemas.microsoft.com/office/excel/2006/main">
          <x14:cfRule type="endsWith" priority="12" stopIfTrue="1" operator="endsWith" id="{B8B21782-024D-4899-81BA-D20FE04A0EA5}">
            <xm:f>RIGHT(B63,LEN("Fail"))="Fail"</xm:f>
            <xm:f>"Fail"</xm:f>
            <x14:dxf>
              <font>
                <b/>
                <i val="0"/>
                <strike val="0"/>
                <color rgb="FFAA322F"/>
              </font>
              <fill>
                <patternFill patternType="solid">
                  <bgColor theme="0"/>
                </patternFill>
              </fill>
            </x14:dxf>
          </x14:cfRule>
          <xm:sqref>B63:F63</xm:sqref>
        </x14:conditionalFormatting>
        <x14:conditionalFormatting xmlns:xm="http://schemas.microsoft.com/office/excel/2006/main">
          <x14:cfRule type="endsWith" priority="62" stopIfTrue="1" operator="endsWith" id="{8E19BED4-7618-4B9D-8830-ED0EAF078DF4}">
            <xm:f>RIGHT(B8,LEN("Fail"))="Fail"</xm:f>
            <xm:f>"Fail"</xm:f>
            <x14:dxf>
              <font>
                <b/>
                <i val="0"/>
                <strike val="0"/>
                <color rgb="FFAA322F"/>
              </font>
              <fill>
                <patternFill patternType="solid">
                  <bgColor theme="0"/>
                </patternFill>
              </fill>
            </x14:dxf>
          </x14:cfRule>
          <xm:sqref>B8:I20</xm:sqref>
        </x14:conditionalFormatting>
        <x14:conditionalFormatting xmlns:xm="http://schemas.microsoft.com/office/excel/2006/main">
          <x14:cfRule type="endsWith" priority="97" stopIfTrue="1" operator="endsWith" id="{542E3132-FEA7-4F0B-95FB-13110CDAF4E3}">
            <xm:f>RIGHT(B26,LEN("Fail"))="Fail"</xm:f>
            <xm:f>"Fail"</xm:f>
            <x14:dxf>
              <font>
                <b/>
                <i val="0"/>
                <strike val="0"/>
                <color rgb="FFAA322F"/>
              </font>
              <fill>
                <patternFill patternType="solid">
                  <bgColor theme="0"/>
                </patternFill>
              </fill>
            </x14:dxf>
          </x14:cfRule>
          <xm:sqref>B26:I26</xm:sqref>
        </x14:conditionalFormatting>
        <x14:conditionalFormatting xmlns:xm="http://schemas.microsoft.com/office/excel/2006/main">
          <x14:cfRule type="endsWith" priority="31" stopIfTrue="1" operator="endsWith" id="{08EAB9B2-B431-454D-B526-C0527B73D965}">
            <xm:f>RIGHT(B32,LEN("Fail"))="Fail"</xm:f>
            <xm:f>"Fail"</xm:f>
            <x14:dxf>
              <font>
                <b/>
                <i val="0"/>
                <strike val="0"/>
                <color rgb="FFAA322F"/>
              </font>
              <fill>
                <patternFill patternType="solid">
                  <bgColor theme="0"/>
                </patternFill>
              </fill>
            </x14:dxf>
          </x14:cfRule>
          <xm:sqref>B32:L32</xm:sqref>
        </x14:conditionalFormatting>
        <x14:conditionalFormatting xmlns:xm="http://schemas.microsoft.com/office/excel/2006/main">
          <x14:cfRule type="endsWith" priority="23" stopIfTrue="1" operator="endsWith" id="{FC226F00-4821-43A7-B407-53C0B4BFEE3D}">
            <xm:f>RIGHT(B57,LEN("Fail"))="Fail"</xm:f>
            <xm:f>"Fail"</xm:f>
            <x14:dxf>
              <font>
                <b/>
                <i val="0"/>
                <strike val="0"/>
                <color rgb="FFAA322F"/>
              </font>
              <fill>
                <patternFill patternType="solid">
                  <bgColor theme="0"/>
                </patternFill>
              </fill>
            </x14:dxf>
          </x14:cfRule>
          <xm:sqref>B57:L58</xm:sqref>
        </x14:conditionalFormatting>
        <x14:conditionalFormatting xmlns:xm="http://schemas.microsoft.com/office/excel/2006/main">
          <x14:cfRule type="beginsWith" priority="121" stopIfTrue="1" operator="beginsWith" id="{DB80F7BC-4F72-4DB0-9F66-686C1A8A6356}">
            <xm:f>LEFT(D4,LEN("Fail"))="Fail"</xm:f>
            <xm:f>"Fail"</xm:f>
            <x14:dxf>
              <font>
                <b/>
                <i val="0"/>
                <strike val="0"/>
                <color rgb="FFAA322F"/>
              </font>
              <fill>
                <patternFill patternType="solid">
                  <bgColor theme="0"/>
                </patternFill>
              </fill>
            </x14:dxf>
          </x14:cfRule>
          <xm:sqref>D4 D5:E5</xm:sqref>
        </x14:conditionalFormatting>
        <x14:conditionalFormatting xmlns:xm="http://schemas.microsoft.com/office/excel/2006/main">
          <x14:cfRule type="endsWith" priority="90" stopIfTrue="1" operator="endsWith" id="{BB2495BB-63F6-4842-B259-4A00D60B12AE}">
            <xm:f>RIGHT(D7,LEN("Fail"))="Fail"</xm:f>
            <xm:f>"Fail"</xm:f>
            <x14:dxf>
              <font>
                <b/>
                <i val="0"/>
                <strike val="0"/>
                <color rgb="FFAA322F"/>
              </font>
              <fill>
                <patternFill patternType="solid">
                  <bgColor theme="0"/>
                </patternFill>
              </fill>
            </x14:dxf>
          </x14:cfRule>
          <xm:sqref>D7</xm:sqref>
        </x14:conditionalFormatting>
        <x14:conditionalFormatting xmlns:xm="http://schemas.microsoft.com/office/excel/2006/main">
          <x14:cfRule type="beginsWith" priority="110" stopIfTrue="1" operator="beginsWith" id="{69F75C32-54C3-4678-A518-179F4BEB207D}">
            <xm:f>LEFT(D22,LEN("Fail"))="Fail"</xm:f>
            <xm:f>"Fail"</xm:f>
            <x14:dxf>
              <font>
                <b/>
                <i val="0"/>
                <strike val="0"/>
                <color rgb="FFAA322F"/>
              </font>
              <fill>
                <patternFill patternType="solid">
                  <bgColor theme="0"/>
                </patternFill>
              </fill>
            </x14:dxf>
          </x14:cfRule>
          <xm:sqref>D22 D23:E23</xm:sqref>
        </x14:conditionalFormatting>
        <x14:conditionalFormatting xmlns:xm="http://schemas.microsoft.com/office/excel/2006/main">
          <x14:cfRule type="beginsWith" priority="35" stopIfTrue="1" operator="beginsWith" id="{8EF7B9BC-4CCF-4268-8A3A-A1865DAEB2C0}">
            <xm:f>LEFT(D28,LEN("Fail"))="Fail"</xm:f>
            <xm:f>"Fail"</xm:f>
            <x14:dxf>
              <font>
                <b/>
                <i val="0"/>
                <strike val="0"/>
                <color rgb="FFAA322F"/>
              </font>
              <fill>
                <patternFill patternType="solid">
                  <bgColor theme="0"/>
                </patternFill>
              </fill>
            </x14:dxf>
          </x14:cfRule>
          <xm:sqref>D28 D29:E29</xm:sqref>
        </x14:conditionalFormatting>
        <x14:conditionalFormatting xmlns:xm="http://schemas.microsoft.com/office/excel/2006/main">
          <x14:cfRule type="beginsWith" priority="46" stopIfTrue="1" operator="beginsWith" id="{B55D6BF3-3E4A-4E05-A3DF-D2F314A21D5A}">
            <xm:f>LEFT(D35,LEN("Fail"))="Fail"</xm:f>
            <xm:f>"Fail"</xm:f>
            <x14:dxf>
              <font>
                <b/>
                <i val="0"/>
                <strike val="0"/>
                <color rgb="FFAA322F"/>
              </font>
              <fill>
                <patternFill patternType="solid">
                  <bgColor theme="0"/>
                </patternFill>
              </fill>
            </x14:dxf>
          </x14:cfRule>
          <xm:sqref>D35:D36</xm:sqref>
        </x14:conditionalFormatting>
        <x14:conditionalFormatting xmlns:xm="http://schemas.microsoft.com/office/excel/2006/main">
          <x14:cfRule type="endsWith" priority="50" stopIfTrue="1" operator="endsWith" id="{FEAF203F-7B41-485C-8B15-826F8810AAB7}">
            <xm:f>RIGHT(D38,LEN("Fail"))="Fail"</xm:f>
            <xm:f>"Fail"</xm:f>
            <x14:dxf>
              <font>
                <b/>
                <i val="0"/>
                <strike val="0"/>
                <color rgb="FFAA322F"/>
              </font>
              <fill>
                <patternFill patternType="solid">
                  <bgColor theme="0"/>
                </patternFill>
              </fill>
            </x14:dxf>
          </x14:cfRule>
          <xm:sqref>D38</xm:sqref>
        </x14:conditionalFormatting>
        <x14:conditionalFormatting xmlns:xm="http://schemas.microsoft.com/office/excel/2006/main">
          <x14:cfRule type="beginsWith" priority="107" stopIfTrue="1" operator="beginsWith" id="{CE004248-DCA9-43AF-9C6C-300ECED0D45D}">
            <xm:f>LEFT(D53,LEN("Fail"))="Fail"</xm:f>
            <xm:f>"Fail"</xm:f>
            <x14:dxf>
              <font>
                <b/>
                <i val="0"/>
                <strike val="0"/>
                <color rgb="FFAA322F"/>
              </font>
              <fill>
                <patternFill patternType="solid">
                  <bgColor theme="0"/>
                </patternFill>
              </fill>
            </x14:dxf>
          </x14:cfRule>
          <xm:sqref>D53 D54:E54</xm:sqref>
        </x14:conditionalFormatting>
        <x14:conditionalFormatting xmlns:xm="http://schemas.microsoft.com/office/excel/2006/main">
          <x14:cfRule type="beginsWith" priority="16" stopIfTrue="1" operator="beginsWith" id="{FBBC0796-57C5-4B9E-8A30-D775D0B8E7C0}">
            <xm:f>LEFT(D59,LEN("Fail"))="Fail"</xm:f>
            <xm:f>"Fail"</xm:f>
            <x14:dxf>
              <font>
                <b/>
                <i val="0"/>
                <strike val="0"/>
                <color rgb="FFAA322F"/>
              </font>
              <fill>
                <patternFill patternType="solid">
                  <bgColor theme="0"/>
                </patternFill>
              </fill>
            </x14:dxf>
          </x14:cfRule>
          <xm:sqref>D59 D60:E60</xm:sqref>
        </x14:conditionalFormatting>
        <x14:conditionalFormatting xmlns:xm="http://schemas.microsoft.com/office/excel/2006/main">
          <x14:cfRule type="endsWith" priority="53" stopIfTrue="1" operator="endsWith" id="{575D791E-E396-475B-B4BF-9770AEC314B4}">
            <xm:f>RIGHT(D39,LEN("Fail"))="Fail"</xm:f>
            <xm:f>"Fail"</xm:f>
            <x14:dxf>
              <font>
                <b/>
                <i val="0"/>
                <strike val="0"/>
                <color rgb="FFAA322F"/>
              </font>
              <fill>
                <patternFill patternType="solid">
                  <bgColor theme="0"/>
                </patternFill>
              </fill>
            </x14:dxf>
          </x14:cfRule>
          <xm:sqref>D39:F51</xm:sqref>
        </x14:conditionalFormatting>
        <x14:conditionalFormatting xmlns:xm="http://schemas.microsoft.com/office/excel/2006/main">
          <x14:cfRule type="endsWith" priority="66" stopIfTrue="1" operator="endsWith" id="{0C41224D-BFD7-4599-8D21-8F0C024F7D10}">
            <xm:f>RIGHT(D56,LEN("Fail"))="Fail"</xm:f>
            <xm:f>"Fail"</xm:f>
            <x14:dxf>
              <font>
                <b/>
                <i val="0"/>
                <strike val="0"/>
                <color rgb="FFAA322F"/>
              </font>
              <fill>
                <patternFill patternType="solid">
                  <bgColor theme="0"/>
                </patternFill>
              </fill>
            </x14:dxf>
          </x14:cfRule>
          <xm:sqref>D56:F56</xm:sqref>
        </x14:conditionalFormatting>
        <x14:conditionalFormatting xmlns:xm="http://schemas.microsoft.com/office/excel/2006/main">
          <x14:cfRule type="endsWith" priority="19" stopIfTrue="1" operator="endsWith" id="{0F4BA8D7-5860-4794-8561-D39D8B00097A}">
            <xm:f>RIGHT(D62,LEN("Fail"))="Fail"</xm:f>
            <xm:f>"Fail"</xm:f>
            <x14:dxf>
              <font>
                <b/>
                <i val="0"/>
                <strike val="0"/>
                <color rgb="FFAA322F"/>
              </font>
              <fill>
                <patternFill patternType="solid">
                  <bgColor theme="0"/>
                </patternFill>
              </fill>
            </x14:dxf>
          </x14:cfRule>
          <xm:sqref>D62:F62</xm:sqref>
        </x14:conditionalFormatting>
        <x14:conditionalFormatting xmlns:xm="http://schemas.microsoft.com/office/excel/2006/main">
          <x14:cfRule type="endsWith" priority="113" stopIfTrue="1" operator="endsWith" id="{AB74926C-EDD4-4269-A943-010AB9F5E077}">
            <xm:f>RIGHT(A25,LEN("Fail"))="Fail"</xm:f>
            <xm:f>"Fail"</xm:f>
            <x14:dxf>
              <font>
                <b/>
                <i val="0"/>
                <strike val="0"/>
                <color rgb="FFAA322F"/>
              </font>
              <fill>
                <patternFill patternType="solid">
                  <bgColor theme="0"/>
                </patternFill>
              </fill>
            </x14:dxf>
          </x14:cfRule>
          <xm:sqref>D25:I25 A65</xm:sqref>
        </x14:conditionalFormatting>
        <x14:conditionalFormatting xmlns:xm="http://schemas.microsoft.com/office/excel/2006/main">
          <x14:cfRule type="endsWith" priority="38" stopIfTrue="1" operator="endsWith" id="{8187531C-0B07-4587-BB14-F3C80199FEE6}">
            <xm:f>RIGHT(D31,LEN("Fail"))="Fail"</xm:f>
            <xm:f>"Fail"</xm:f>
            <x14:dxf>
              <font>
                <b/>
                <i val="0"/>
                <strike val="0"/>
                <color rgb="FFAA322F"/>
              </font>
              <fill>
                <patternFill patternType="solid">
                  <bgColor theme="0"/>
                </patternFill>
              </fill>
            </x14:dxf>
          </x14:cfRule>
          <xm:sqref>D31:L31</xm:sqref>
        </x14:conditionalFormatting>
        <x14:conditionalFormatting xmlns:xm="http://schemas.microsoft.com/office/excel/2006/main">
          <x14:cfRule type="endsWith" priority="86" stopIfTrue="1" operator="endsWith" id="{2A08A0B2-2B4A-488A-846B-507969883479}">
            <xm:f>RIGHT(E7,LEN("Fail"))="Fail"</xm:f>
            <xm:f>"Fail"</xm:f>
            <x14:dxf>
              <font>
                <b/>
                <i val="0"/>
                <strike val="0"/>
                <color rgb="FFAA322F"/>
              </font>
              <fill>
                <patternFill patternType="solid">
                  <bgColor theme="0"/>
                </patternFill>
              </fill>
            </x14:dxf>
          </x14:cfRule>
          <xm:sqref>E7:F7</xm:sqref>
        </x14:conditionalFormatting>
        <x14:conditionalFormatting xmlns:xm="http://schemas.microsoft.com/office/excel/2006/main">
          <x14:cfRule type="endsWith" priority="83" stopIfTrue="1" operator="endsWith" id="{923EA218-6E82-4A8F-8736-99FA0E6DDF1B}">
            <xm:f>RIGHT(F25,LEN("Fail"))="Fail"</xm:f>
            <xm:f>"Fail"</xm:f>
            <x14:dxf>
              <font>
                <b/>
                <i val="0"/>
                <strike val="0"/>
                <color rgb="FFAA322F"/>
              </font>
              <fill>
                <patternFill patternType="solid">
                  <bgColor theme="0"/>
                </patternFill>
              </fill>
            </x14:dxf>
          </x14:cfRule>
          <xm:sqref>F25</xm:sqref>
        </x14:conditionalFormatting>
        <x14:conditionalFormatting xmlns:xm="http://schemas.microsoft.com/office/excel/2006/main">
          <x14:cfRule type="endsWith" priority="27" stopIfTrue="1" operator="endsWith" id="{06BF07B5-8DEB-4C6E-84C6-F16AA81E2C29}">
            <xm:f>RIGHT(F31,LEN("Fail"))="Fail"</xm:f>
            <xm:f>"Fail"</xm:f>
            <x14:dxf>
              <font>
                <b/>
                <i val="0"/>
                <strike val="0"/>
                <color rgb="FFAA322F"/>
              </font>
              <fill>
                <patternFill patternType="solid">
                  <bgColor theme="0"/>
                </patternFill>
              </fill>
            </x14:dxf>
          </x14:cfRule>
          <xm:sqref>F31</xm:sqref>
        </x14:conditionalFormatting>
        <x14:conditionalFormatting xmlns:xm="http://schemas.microsoft.com/office/excel/2006/main">
          <x14:cfRule type="endsWith" priority="79" stopIfTrue="1" operator="endsWith" id="{64AEE777-39A4-4CAF-BDB0-90B975AF7AD8}">
            <xm:f>RIGHT(F38,LEN("Fail"))="Fail"</xm:f>
            <xm:f>"Fail"</xm:f>
            <x14:dxf>
              <font>
                <b/>
                <i val="0"/>
                <strike val="0"/>
                <color rgb="FFAA322F"/>
              </font>
              <fill>
                <patternFill patternType="solid">
                  <bgColor theme="0"/>
                </patternFill>
              </fill>
            </x14:dxf>
          </x14:cfRule>
          <xm:sqref>F38 K38</xm:sqref>
        </x14:conditionalFormatting>
        <x14:conditionalFormatting xmlns:xm="http://schemas.microsoft.com/office/excel/2006/main">
          <x14:cfRule type="endsWith" priority="8" stopIfTrue="1" operator="endsWith" id="{AEFFB8BC-28AD-45F3-9466-90F40BE875F7}">
            <xm:f>RIGHT(F62,LEN("Fail"))="Fail"</xm:f>
            <xm:f>"Fail"</xm:f>
            <x14:dxf>
              <font>
                <b/>
                <i val="0"/>
                <strike val="0"/>
                <color rgb="FFAA322F"/>
              </font>
              <fill>
                <patternFill patternType="solid">
                  <bgColor theme="0"/>
                </patternFill>
              </fill>
            </x14:dxf>
          </x14:cfRule>
          <xm:sqref>F62</xm:sqref>
        </x14:conditionalFormatting>
        <x14:conditionalFormatting xmlns:xm="http://schemas.microsoft.com/office/excel/2006/main">
          <x14:cfRule type="endsWith" priority="93" stopIfTrue="1" operator="endsWith" id="{DBD2096E-8F7B-41C5-8F6C-04AA4A20E5C9}">
            <xm:f>RIGHT(B59,LEN("Fail"))="Fail"</xm:f>
            <xm:f>"Fail"</xm:f>
            <x14:dxf>
              <font>
                <b/>
                <i val="0"/>
                <strike val="0"/>
                <color rgb="FFAA322F"/>
              </font>
              <fill>
                <patternFill patternType="solid">
                  <bgColor theme="0"/>
                </patternFill>
              </fill>
            </x14:dxf>
          </x14:cfRule>
          <xm:sqref>G59:L63 B64:L64</xm:sqref>
        </x14:conditionalFormatting>
        <x14:conditionalFormatting xmlns:xm="http://schemas.microsoft.com/office/excel/2006/main">
          <x14:cfRule type="endsWith" priority="5" stopIfTrue="1" operator="endsWith" id="{8DFBD404-CF16-41D4-9A6E-49F645E68F04}">
            <xm:f>RIGHT(I1,LEN("Fail"))="Fail"</xm:f>
            <xm:f>"Fail"</xm:f>
            <x14:dxf>
              <font>
                <b/>
                <i val="0"/>
                <strike val="0"/>
                <color rgb="FFAA322F"/>
              </font>
              <fill>
                <patternFill patternType="solid">
                  <bgColor theme="0"/>
                </patternFill>
              </fill>
            </x14:dxf>
          </x14:cfRule>
          <xm:sqref>I1</xm:sqref>
        </x14:conditionalFormatting>
        <x14:conditionalFormatting xmlns:xm="http://schemas.microsoft.com/office/excel/2006/main">
          <x14:cfRule type="endsWith" priority="75" stopIfTrue="1" operator="endsWith" id="{407153E3-BA5F-4A49-88DA-1096ADD87B0D}">
            <xm:f>RIGHT(K56,LEN("Fail"))="Fail"</xm:f>
            <xm:f>"Fail"</xm:f>
            <x14:dxf>
              <font>
                <b/>
                <i val="0"/>
                <strike val="0"/>
                <color rgb="FFAA322F"/>
              </font>
              <fill>
                <patternFill patternType="solid">
                  <bgColor theme="0"/>
                </patternFill>
              </fill>
            </x14:dxf>
          </x14:cfRule>
          <xm:sqref>K56</xm:sqref>
        </x14:conditionalFormatting>
        <x14:conditionalFormatting xmlns:xm="http://schemas.microsoft.com/office/excel/2006/main">
          <x14:cfRule type="endsWith" priority="69" stopIfTrue="1" operator="endsWith" id="{EFE8A19D-1414-4444-9A26-A144E3DD3AD3}">
            <xm:f>RIGHT(K39,LEN("Fail"))="Fail"</xm:f>
            <xm:f>"Fail"</xm:f>
            <x14:dxf>
              <font>
                <b/>
                <i val="0"/>
                <strike val="0"/>
                <color rgb="FFAA322F"/>
              </font>
              <fill>
                <patternFill patternType="solid">
                  <bgColor theme="0"/>
                </patternFill>
              </fill>
            </x14:dxf>
          </x14:cfRule>
          <xm:sqref>K39:L51</xm:sqref>
        </x14:conditionalFormatting>
        <x14:conditionalFormatting xmlns:xm="http://schemas.microsoft.com/office/excel/2006/main">
          <x14:cfRule type="endsWith" priority="43" stopIfTrue="1" operator="endsWith" id="{B350B9FB-7B81-4D34-9814-5E352D9731C1}">
            <xm:f>RIGHT(L1,LEN("Fail"))="Fail"</xm:f>
            <xm:f>"Fail"</xm:f>
            <x14:dxf>
              <font>
                <b/>
                <i val="0"/>
                <strike val="0"/>
                <color rgb="FFAA322F"/>
              </font>
              <fill>
                <patternFill patternType="solid">
                  <bgColor theme="0"/>
                </patternFill>
              </fill>
            </x14:dxf>
          </x14:cfRule>
          <xm:sqref>L1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40FB3-AB2F-4ADD-9245-AEE8339D6079}">
  <sheetPr>
    <tabColor rgb="FF00B0F0"/>
  </sheetPr>
  <dimension ref="A1:EF224"/>
  <sheetViews>
    <sheetView showGridLines="0" zoomScale="70" zoomScaleNormal="70" workbookViewId="0"/>
  </sheetViews>
  <sheetFormatPr defaultColWidth="0" defaultRowHeight="0" customHeight="1" zeroHeight="1" x14ac:dyDescent="0.25"/>
  <cols>
    <col min="1" max="1" width="1.5703125" style="213" customWidth="1"/>
    <col min="2" max="2" width="13.5703125" style="2" customWidth="1"/>
    <col min="3" max="3" width="130.42578125" style="2" customWidth="1"/>
    <col min="4" max="39" width="16.5703125" style="2" customWidth="1"/>
    <col min="40" max="51" width="16.5703125" customWidth="1"/>
    <col min="52" max="52" width="16.5703125" style="1957" customWidth="1"/>
    <col min="53" max="135" width="16.5703125" style="1956" customWidth="1"/>
    <col min="136" max="136" width="5.7109375" style="1956" customWidth="1"/>
    <col min="137" max="16384" width="6.42578125" style="1956" hidden="1"/>
  </cols>
  <sheetData>
    <row r="1" spans="1:136" ht="30" customHeight="1" x14ac:dyDescent="0.55000000000000004">
      <c r="A1" s="681" t="s">
        <v>2429</v>
      </c>
      <c r="B1" s="237"/>
      <c r="C1" s="682"/>
      <c r="D1" s="652"/>
      <c r="E1" s="237"/>
      <c r="F1" s="652"/>
      <c r="G1" s="652" t="str">
        <f>CONCATENATE("Reporting unit: ", 'General Info'!$C$7, " ", 'General Info'!$C$5)</f>
        <v xml:space="preserve">Reporting unit: 1 </v>
      </c>
      <c r="H1" s="652"/>
      <c r="I1" s="1996" t="s">
        <v>1834</v>
      </c>
      <c r="J1" s="652"/>
      <c r="K1" s="652"/>
      <c r="L1" s="652"/>
      <c r="M1" s="652"/>
      <c r="N1" s="1511"/>
      <c r="O1" s="1511"/>
      <c r="P1" s="666"/>
      <c r="Q1" s="652"/>
      <c r="R1" s="652"/>
      <c r="S1" s="666"/>
      <c r="T1" s="666"/>
      <c r="U1" s="666"/>
      <c r="V1" s="666"/>
      <c r="W1" s="666"/>
      <c r="X1" s="666"/>
      <c r="Y1" s="666"/>
      <c r="Z1" s="666"/>
      <c r="AA1" s="666"/>
      <c r="AB1" s="666"/>
      <c r="AC1" s="666"/>
      <c r="AD1" s="666"/>
      <c r="AE1" s="666"/>
      <c r="AF1" s="666"/>
      <c r="AG1" s="666"/>
      <c r="AH1" s="666"/>
      <c r="AI1" s="666"/>
      <c r="AJ1" s="666"/>
      <c r="AK1" s="666"/>
      <c r="AL1" s="666"/>
      <c r="AM1" s="666"/>
      <c r="AN1" s="1525"/>
      <c r="AO1" s="1525"/>
      <c r="AP1" s="1525"/>
      <c r="AQ1" s="1525"/>
      <c r="AR1" s="1525"/>
      <c r="AS1" s="1525"/>
      <c r="AT1" s="1525"/>
      <c r="AU1" s="1525"/>
      <c r="AV1" s="1525"/>
      <c r="AW1" s="1525"/>
      <c r="AX1" s="1525"/>
      <c r="AY1" s="1525"/>
      <c r="AZ1" s="1995"/>
      <c r="BA1" s="1995"/>
      <c r="BB1" s="1995"/>
      <c r="BC1" s="1995"/>
      <c r="BD1" s="1995"/>
      <c r="BE1" s="1995"/>
      <c r="BF1" s="1995"/>
      <c r="BG1" s="1995"/>
      <c r="BH1" s="1995"/>
      <c r="BI1" s="1995"/>
      <c r="BJ1" s="1995"/>
      <c r="BK1" s="1995"/>
      <c r="BL1" s="1995"/>
      <c r="BM1" s="1995"/>
      <c r="BN1" s="1995"/>
      <c r="BO1" s="1995"/>
      <c r="BP1" s="1995"/>
      <c r="BQ1" s="1995"/>
      <c r="BR1" s="1995"/>
      <c r="BS1" s="1995"/>
      <c r="BT1" s="1995"/>
      <c r="BU1" s="1995"/>
      <c r="BV1" s="1995"/>
      <c r="BW1" s="1995"/>
      <c r="BX1" s="1995"/>
      <c r="BY1" s="1995"/>
      <c r="BZ1" s="1995"/>
      <c r="CA1" s="1995"/>
      <c r="CB1" s="1995"/>
      <c r="CC1" s="1995"/>
      <c r="CD1" s="1995"/>
      <c r="CE1" s="1995"/>
      <c r="CF1" s="1995"/>
      <c r="CG1" s="1995"/>
      <c r="CH1" s="1995"/>
      <c r="CI1" s="1995"/>
      <c r="CJ1" s="1995"/>
      <c r="CK1" s="1995"/>
      <c r="CL1" s="1995"/>
      <c r="CM1" s="1995"/>
      <c r="CN1" s="1995"/>
      <c r="CO1" s="1995"/>
      <c r="CP1" s="1995"/>
      <c r="CQ1" s="1995"/>
      <c r="CR1" s="1995"/>
      <c r="CS1" s="1995"/>
      <c r="CT1" s="1995"/>
      <c r="CU1" s="1995"/>
      <c r="CV1" s="1995"/>
      <c r="CW1" s="1995"/>
      <c r="CX1" s="1995"/>
      <c r="CY1" s="1995"/>
      <c r="CZ1" s="1995"/>
      <c r="DA1" s="1995"/>
      <c r="DB1" s="1995"/>
      <c r="DC1" s="1995"/>
      <c r="DD1" s="1995"/>
      <c r="DE1" s="1995"/>
      <c r="DF1" s="1995"/>
      <c r="DG1" s="1995"/>
      <c r="DH1" s="1995"/>
      <c r="DI1" s="1995"/>
      <c r="DJ1" s="1995"/>
      <c r="DK1" s="1995"/>
      <c r="DL1" s="1995"/>
      <c r="DM1" s="1995"/>
      <c r="DN1" s="1995"/>
      <c r="DO1" s="1995"/>
      <c r="DP1" s="1995"/>
      <c r="DQ1" s="1995"/>
      <c r="DR1" s="1995"/>
      <c r="DS1" s="1995"/>
      <c r="DT1" s="1995"/>
      <c r="DU1" s="1995"/>
      <c r="DV1" s="1995"/>
      <c r="DW1" s="1995"/>
      <c r="DX1" s="1995"/>
      <c r="DY1" s="1995"/>
      <c r="DZ1" s="1995"/>
      <c r="EA1" s="1995"/>
      <c r="EB1" s="1995"/>
      <c r="EC1" s="1995"/>
      <c r="ED1" s="1995"/>
      <c r="EE1" s="1995"/>
      <c r="EF1" s="1959"/>
    </row>
    <row r="2" spans="1:136" ht="55.5" customHeight="1" x14ac:dyDescent="0.25">
      <c r="A2" s="278" t="s">
        <v>2428</v>
      </c>
      <c r="B2" s="1994"/>
      <c r="C2" s="159"/>
      <c r="D2" s="1018"/>
      <c r="E2" s="1018"/>
      <c r="I2" s="1018"/>
      <c r="J2" s="1018"/>
      <c r="AN2" s="1525"/>
      <c r="AO2" s="1525"/>
      <c r="AP2" s="1525"/>
      <c r="AQ2" s="1525"/>
      <c r="AR2" s="1525"/>
      <c r="AS2" s="1993"/>
      <c r="AT2" s="1993"/>
      <c r="AU2" s="1993"/>
      <c r="AV2" s="1993"/>
      <c r="AW2" s="1993"/>
      <c r="AX2" s="1993"/>
      <c r="AY2" s="1993"/>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2"/>
      <c r="DD2" s="1992"/>
      <c r="DE2" s="1992"/>
      <c r="DF2" s="1992"/>
      <c r="DG2" s="1992"/>
      <c r="DH2" s="1992"/>
      <c r="DI2" s="1992"/>
      <c r="DJ2" s="1992"/>
      <c r="DK2" s="1992"/>
      <c r="DL2" s="1992"/>
      <c r="DM2" s="1992"/>
      <c r="DN2" s="1992"/>
      <c r="DO2" s="1992"/>
      <c r="DP2" s="1992"/>
      <c r="DQ2" s="1992"/>
      <c r="DR2" s="1992"/>
      <c r="DS2" s="1992"/>
      <c r="DT2" s="1992"/>
      <c r="DU2" s="1992"/>
      <c r="DV2" s="1992"/>
      <c r="DW2" s="1992"/>
      <c r="DX2" s="1992"/>
      <c r="DY2" s="1992"/>
      <c r="DZ2" s="1992"/>
      <c r="EA2" s="1992"/>
      <c r="EB2" s="1992"/>
      <c r="EC2" s="1992"/>
      <c r="ED2" s="1992"/>
      <c r="EE2" s="1992"/>
      <c r="EF2" s="1959"/>
    </row>
    <row r="3" spans="1:136" s="1959" customFormat="1" ht="15" customHeight="1" x14ac:dyDescent="0.25">
      <c r="A3" s="213"/>
      <c r="B3" s="654"/>
      <c r="C3" s="2578" t="s">
        <v>538</v>
      </c>
      <c r="D3" s="2936" t="s">
        <v>2418</v>
      </c>
      <c r="E3" s="2936"/>
      <c r="F3" s="2936"/>
      <c r="G3" s="2936"/>
      <c r="H3" s="2936"/>
      <c r="I3" s="2936"/>
      <c r="J3" s="2936"/>
      <c r="K3" s="2936"/>
      <c r="L3" s="2936"/>
      <c r="M3" s="2936"/>
      <c r="N3" s="2936"/>
      <c r="O3" s="2936"/>
      <c r="P3" s="2937" t="s">
        <v>2417</v>
      </c>
      <c r="Q3" s="2937"/>
      <c r="R3" s="2937"/>
      <c r="S3" s="2937"/>
      <c r="T3" s="2937"/>
      <c r="U3" s="2937"/>
      <c r="V3" s="2937"/>
      <c r="W3" s="2937"/>
      <c r="X3" s="2937"/>
      <c r="Y3" s="2937"/>
      <c r="Z3" s="2937"/>
      <c r="AA3" s="2937"/>
      <c r="AB3" s="2938" t="s">
        <v>2416</v>
      </c>
      <c r="AC3" s="2938"/>
      <c r="AD3" s="2938"/>
      <c r="AE3" s="2938"/>
      <c r="AF3" s="2938"/>
      <c r="AG3" s="2938"/>
      <c r="AH3" s="2938"/>
      <c r="AI3" s="2938"/>
      <c r="AJ3" s="2938"/>
      <c r="AK3" s="2938"/>
      <c r="AL3" s="2938"/>
      <c r="AM3" s="2938"/>
      <c r="AN3" s="2"/>
      <c r="AO3" s="2"/>
      <c r="AP3" s="2"/>
      <c r="AQ3" s="2"/>
      <c r="AR3" s="2"/>
      <c r="AS3" s="2"/>
      <c r="AT3" s="2"/>
      <c r="AU3" s="2"/>
      <c r="AV3" s="2"/>
      <c r="AW3" s="2"/>
      <c r="AX3" s="2"/>
      <c r="AY3" s="2"/>
      <c r="AZ3"/>
      <c r="BA3"/>
      <c r="BB3"/>
      <c r="BC3"/>
      <c r="BD3"/>
      <c r="BE3"/>
    </row>
    <row r="4" spans="1:136" s="1959" customFormat="1" ht="48" customHeight="1" x14ac:dyDescent="0.25">
      <c r="A4" s="213"/>
      <c r="B4" s="2"/>
      <c r="C4" s="2745"/>
      <c r="D4" s="2939" t="s">
        <v>481</v>
      </c>
      <c r="E4" s="2940"/>
      <c r="F4" s="2940"/>
      <c r="G4" s="2940"/>
      <c r="H4" s="2940"/>
      <c r="I4" s="2941"/>
      <c r="J4" s="2434" t="s">
        <v>2412</v>
      </c>
      <c r="K4" s="2435"/>
      <c r="L4" s="2435"/>
      <c r="M4" s="2435"/>
      <c r="N4" s="2435"/>
      <c r="O4" s="2441"/>
      <c r="P4" s="2939" t="s">
        <v>481</v>
      </c>
      <c r="Q4" s="2940"/>
      <c r="R4" s="2940"/>
      <c r="S4" s="2940"/>
      <c r="T4" s="2940"/>
      <c r="U4" s="2941"/>
      <c r="V4" s="2434" t="s">
        <v>2412</v>
      </c>
      <c r="W4" s="2435"/>
      <c r="X4" s="2435"/>
      <c r="Y4" s="2435"/>
      <c r="Z4" s="2435"/>
      <c r="AA4" s="2441"/>
      <c r="AB4" s="2547" t="s">
        <v>2411</v>
      </c>
      <c r="AC4" s="2548"/>
      <c r="AD4" s="2548"/>
      <c r="AE4" s="2548"/>
      <c r="AF4" s="2548"/>
      <c r="AG4" s="2549"/>
      <c r="AH4" s="2434" t="s">
        <v>2410</v>
      </c>
      <c r="AI4" s="2435"/>
      <c r="AJ4" s="2435"/>
      <c r="AK4" s="2435"/>
      <c r="AL4" s="2435"/>
      <c r="AM4" s="2435"/>
      <c r="AN4" s="2"/>
      <c r="AO4" s="2"/>
      <c r="AP4" s="2"/>
      <c r="AQ4" s="2"/>
      <c r="AR4" s="2"/>
      <c r="AS4" s="2"/>
      <c r="AT4" s="2"/>
      <c r="AU4" s="2"/>
      <c r="AV4" s="2"/>
      <c r="AW4" s="2"/>
      <c r="AX4" s="2"/>
      <c r="AY4" s="2"/>
    </row>
    <row r="5" spans="1:136" s="1959" customFormat="1" ht="130.35" customHeight="1" x14ac:dyDescent="0.25">
      <c r="A5" s="213"/>
      <c r="B5" s="2"/>
      <c r="C5" s="2745"/>
      <c r="D5" s="1868" t="s">
        <v>2409</v>
      </c>
      <c r="E5" s="1868" t="s">
        <v>2408</v>
      </c>
      <c r="F5" s="1868" t="s">
        <v>2407</v>
      </c>
      <c r="G5" s="1868" t="s">
        <v>2406</v>
      </c>
      <c r="H5" s="1868" t="s">
        <v>2405</v>
      </c>
      <c r="I5" s="1868" t="s">
        <v>2404</v>
      </c>
      <c r="J5" s="1868" t="s">
        <v>2409</v>
      </c>
      <c r="K5" s="1868" t="s">
        <v>2408</v>
      </c>
      <c r="L5" s="1868" t="s">
        <v>2407</v>
      </c>
      <c r="M5" s="1868" t="s">
        <v>2406</v>
      </c>
      <c r="N5" s="1868" t="s">
        <v>2405</v>
      </c>
      <c r="O5" s="1868" t="s">
        <v>2404</v>
      </c>
      <c r="P5" s="1868" t="s">
        <v>2409</v>
      </c>
      <c r="Q5" s="1868" t="s">
        <v>2408</v>
      </c>
      <c r="R5" s="1868" t="s">
        <v>2407</v>
      </c>
      <c r="S5" s="1868" t="s">
        <v>2406</v>
      </c>
      <c r="T5" s="1868" t="s">
        <v>2405</v>
      </c>
      <c r="U5" s="1868" t="s">
        <v>2404</v>
      </c>
      <c r="V5" s="1868" t="s">
        <v>2409</v>
      </c>
      <c r="W5" s="1868" t="s">
        <v>2408</v>
      </c>
      <c r="X5" s="1868" t="s">
        <v>2407</v>
      </c>
      <c r="Y5" s="1868" t="s">
        <v>2406</v>
      </c>
      <c r="Z5" s="1868" t="s">
        <v>2405</v>
      </c>
      <c r="AA5" s="1868" t="s">
        <v>2404</v>
      </c>
      <c r="AB5" s="1868" t="s">
        <v>2409</v>
      </c>
      <c r="AC5" s="1868" t="s">
        <v>2408</v>
      </c>
      <c r="AD5" s="1868" t="s">
        <v>2407</v>
      </c>
      <c r="AE5" s="1868" t="s">
        <v>2406</v>
      </c>
      <c r="AF5" s="1868" t="s">
        <v>2405</v>
      </c>
      <c r="AG5" s="1868" t="s">
        <v>2404</v>
      </c>
      <c r="AH5" s="1868" t="s">
        <v>2409</v>
      </c>
      <c r="AI5" s="1868" t="s">
        <v>2408</v>
      </c>
      <c r="AJ5" s="1868" t="s">
        <v>2407</v>
      </c>
      <c r="AK5" s="1868" t="s">
        <v>2406</v>
      </c>
      <c r="AL5" s="1991" t="s">
        <v>2405</v>
      </c>
      <c r="AM5" s="1868" t="s">
        <v>2404</v>
      </c>
      <c r="AN5" s="2"/>
      <c r="AO5" s="2"/>
      <c r="AP5" s="2"/>
      <c r="AQ5" s="2"/>
      <c r="AR5" s="2"/>
      <c r="AS5" s="2"/>
      <c r="AT5" s="2"/>
      <c r="AU5" s="2"/>
      <c r="AV5" s="2"/>
      <c r="AW5" s="2"/>
      <c r="AX5" s="2"/>
      <c r="AY5" s="2"/>
    </row>
    <row r="6" spans="1:136" s="1959" customFormat="1" ht="16.5" customHeight="1" x14ac:dyDescent="0.25">
      <c r="A6" s="213"/>
      <c r="B6" s="237"/>
      <c r="C6" s="2563"/>
      <c r="D6" s="1990" t="s">
        <v>2205</v>
      </c>
      <c r="E6" s="1990" t="s">
        <v>2204</v>
      </c>
      <c r="F6" s="467" t="s">
        <v>2203</v>
      </c>
      <c r="G6" s="1990" t="s">
        <v>2202</v>
      </c>
      <c r="H6" s="1990" t="s">
        <v>2201</v>
      </c>
      <c r="I6" s="1990" t="s">
        <v>2200</v>
      </c>
      <c r="J6" s="467" t="s">
        <v>2199</v>
      </c>
      <c r="K6" s="1990" t="s">
        <v>2198</v>
      </c>
      <c r="L6" s="1990" t="s">
        <v>2197</v>
      </c>
      <c r="M6" s="1990" t="s">
        <v>2196</v>
      </c>
      <c r="N6" s="467" t="s">
        <v>2195</v>
      </c>
      <c r="O6" s="1990" t="s">
        <v>2254</v>
      </c>
      <c r="P6" s="1990" t="s">
        <v>2252</v>
      </c>
      <c r="Q6" s="1990" t="s">
        <v>2251</v>
      </c>
      <c r="R6" s="467" t="s">
        <v>2249</v>
      </c>
      <c r="S6" s="1990" t="s">
        <v>2247</v>
      </c>
      <c r="T6" s="1990" t="s">
        <v>2246</v>
      </c>
      <c r="U6" s="1990" t="s">
        <v>2245</v>
      </c>
      <c r="V6" s="467" t="s">
        <v>2244</v>
      </c>
      <c r="W6" s="1990" t="s">
        <v>2242</v>
      </c>
      <c r="X6" s="1990" t="s">
        <v>2240</v>
      </c>
      <c r="Y6" s="1990" t="s">
        <v>2238</v>
      </c>
      <c r="Z6" s="467" t="s">
        <v>2233</v>
      </c>
      <c r="AA6" s="1990" t="s">
        <v>2230</v>
      </c>
      <c r="AB6" s="1990" t="s">
        <v>2194</v>
      </c>
      <c r="AC6" s="1990" t="s">
        <v>2193</v>
      </c>
      <c r="AD6" s="467" t="s">
        <v>2192</v>
      </c>
      <c r="AE6" s="1990" t="s">
        <v>2191</v>
      </c>
      <c r="AF6" s="1990" t="s">
        <v>2190</v>
      </c>
      <c r="AG6" s="1990" t="s">
        <v>2403</v>
      </c>
      <c r="AH6" s="467" t="s">
        <v>2402</v>
      </c>
      <c r="AI6" s="1990" t="s">
        <v>2401</v>
      </c>
      <c r="AJ6" s="1990" t="s">
        <v>2400</v>
      </c>
      <c r="AK6" s="1990" t="s">
        <v>2355</v>
      </c>
      <c r="AL6" s="467" t="s">
        <v>2353</v>
      </c>
      <c r="AM6" s="1990" t="s">
        <v>2352</v>
      </c>
      <c r="AN6" s="2"/>
      <c r="AO6" s="2"/>
      <c r="AP6" s="2"/>
      <c r="AQ6" s="2"/>
      <c r="AR6" s="2"/>
      <c r="AS6" s="2"/>
      <c r="AT6" s="2"/>
      <c r="AU6" s="2"/>
      <c r="AV6" s="2"/>
      <c r="AW6" s="2"/>
      <c r="AX6" s="2"/>
      <c r="AY6" s="2"/>
    </row>
    <row r="7" spans="1:136" s="1959" customFormat="1" ht="15" customHeight="1" x14ac:dyDescent="0.25">
      <c r="A7" s="213"/>
      <c r="B7" s="1931" t="s">
        <v>2211</v>
      </c>
      <c r="C7" s="1976" t="s">
        <v>2427</v>
      </c>
      <c r="D7" s="1981" t="str">
        <f t="shared" ref="D7:D45" si="0">IF(AND(ISNUMBER(E7),ISNUMBER(F7),ISNUMBER(G7),ISNUMBER(H7),ISNUMBER(I7)),SUM(E7:I7),"")</f>
        <v/>
      </c>
      <c r="E7" s="160"/>
      <c r="F7" s="160"/>
      <c r="G7" s="160"/>
      <c r="H7" s="160"/>
      <c r="I7" s="160"/>
      <c r="J7" s="1981" t="str">
        <f t="shared" ref="J7:J45" si="1">IF(AND(ISNUMBER(K7),ISNUMBER(L7),ISNUMBER(M7),ISNUMBER(N7),ISNUMBER(O7)),SUM(K7:O7),"")</f>
        <v/>
      </c>
      <c r="K7" s="160"/>
      <c r="L7" s="160"/>
      <c r="M7" s="160"/>
      <c r="N7" s="160"/>
      <c r="O7" s="160"/>
      <c r="P7" s="1981" t="str">
        <f t="shared" ref="P7:P45" si="2">IF(AND(ISNUMBER(Q7),ISNUMBER(R7),ISNUMBER(S7),ISNUMBER(T7),ISNUMBER(U7)),SUM(Q7:U7),"")</f>
        <v/>
      </c>
      <c r="Q7" s="160"/>
      <c r="R7" s="160"/>
      <c r="S7" s="160"/>
      <c r="T7" s="160"/>
      <c r="U7" s="160"/>
      <c r="V7" s="1981" t="str">
        <f t="shared" ref="V7:V45" si="3">IF(AND(ISNUMBER(W7),ISNUMBER(X7),ISNUMBER(Y7),ISNUMBER(Z7),ISNUMBER(AA7)),SUM(W7:AA7),"")</f>
        <v/>
      </c>
      <c r="W7" s="160"/>
      <c r="X7" s="160"/>
      <c r="Y7" s="160"/>
      <c r="Z7" s="160"/>
      <c r="AA7" s="160"/>
      <c r="AB7" s="1981" t="str">
        <f t="shared" ref="AB7:AB45" si="4">IF(AND(ISNUMBER(AC7),ISNUMBER(AD7),ISNUMBER(AE7),ISNUMBER(AF7),ISNUMBER(AG7)),SUM(AC7:AG7),"")</f>
        <v/>
      </c>
      <c r="AC7" s="160"/>
      <c r="AD7" s="160"/>
      <c r="AE7" s="160"/>
      <c r="AF7" s="160"/>
      <c r="AG7" s="160"/>
      <c r="AH7" s="1981" t="str">
        <f t="shared" ref="AH7:AH45" si="5">IF(AND(ISNUMBER(AI7),ISNUMBER(AJ7),ISNUMBER(AK7),ISNUMBER(AL7),ISNUMBER(AM7)),SUM(AI7:AM7),"")</f>
        <v/>
      </c>
      <c r="AI7" s="160"/>
      <c r="AJ7" s="160"/>
      <c r="AK7" s="160"/>
      <c r="AL7" s="160"/>
      <c r="AM7" s="160"/>
      <c r="AN7" s="2"/>
      <c r="AO7"/>
      <c r="AP7"/>
      <c r="AQ7"/>
      <c r="AR7"/>
      <c r="AS7"/>
      <c r="AT7"/>
      <c r="AU7"/>
      <c r="AV7"/>
      <c r="AW7"/>
      <c r="AX7"/>
      <c r="AY7"/>
      <c r="AZ7"/>
      <c r="BA7"/>
      <c r="BB7"/>
    </row>
    <row r="8" spans="1:136" s="1959" customFormat="1" ht="15" customHeight="1" x14ac:dyDescent="0.25">
      <c r="A8" s="213"/>
      <c r="B8" s="1931" t="s">
        <v>2210</v>
      </c>
      <c r="C8" s="118" t="s">
        <v>2329</v>
      </c>
      <c r="D8" s="1981" t="str">
        <f t="shared" si="0"/>
        <v/>
      </c>
      <c r="E8" s="160"/>
      <c r="F8" s="160"/>
      <c r="G8" s="160"/>
      <c r="H8" s="160"/>
      <c r="I8" s="160"/>
      <c r="J8" s="1981" t="str">
        <f t="shared" si="1"/>
        <v/>
      </c>
      <c r="K8" s="160"/>
      <c r="L8" s="160"/>
      <c r="M8" s="160"/>
      <c r="N8" s="160"/>
      <c r="O8" s="160"/>
      <c r="P8" s="1981" t="str">
        <f t="shared" si="2"/>
        <v/>
      </c>
      <c r="Q8" s="160"/>
      <c r="R8" s="160"/>
      <c r="S8" s="160"/>
      <c r="T8" s="160"/>
      <c r="U8" s="160"/>
      <c r="V8" s="1981" t="str">
        <f t="shared" si="3"/>
        <v/>
      </c>
      <c r="W8" s="160"/>
      <c r="X8" s="160"/>
      <c r="Y8" s="160"/>
      <c r="Z8" s="160"/>
      <c r="AA8" s="160"/>
      <c r="AB8" s="1981" t="str">
        <f t="shared" si="4"/>
        <v/>
      </c>
      <c r="AC8" s="160"/>
      <c r="AD8" s="160"/>
      <c r="AE8" s="160"/>
      <c r="AF8" s="160"/>
      <c r="AG8" s="160"/>
      <c r="AH8" s="1981" t="str">
        <f t="shared" si="5"/>
        <v/>
      </c>
      <c r="AI8" s="160"/>
      <c r="AJ8" s="160"/>
      <c r="AK8" s="160"/>
      <c r="AL8" s="160"/>
      <c r="AM8" s="160"/>
      <c r="AN8" s="2"/>
      <c r="AO8"/>
      <c r="AP8"/>
      <c r="AQ8"/>
      <c r="AR8"/>
      <c r="AS8"/>
      <c r="AT8"/>
      <c r="AU8"/>
      <c r="AV8"/>
      <c r="AW8"/>
      <c r="AX8"/>
      <c r="AY8"/>
      <c r="AZ8"/>
      <c r="BA8"/>
      <c r="BB8"/>
    </row>
    <row r="9" spans="1:136" s="1959" customFormat="1" ht="15" customHeight="1" x14ac:dyDescent="0.25">
      <c r="A9" s="213"/>
      <c r="B9" s="1931" t="s">
        <v>2209</v>
      </c>
      <c r="C9" s="1976" t="s">
        <v>2426</v>
      </c>
      <c r="D9" s="1981" t="str">
        <f t="shared" si="0"/>
        <v/>
      </c>
      <c r="E9" s="160"/>
      <c r="F9" s="160"/>
      <c r="G9" s="160"/>
      <c r="H9" s="160"/>
      <c r="I9" s="160"/>
      <c r="J9" s="1981" t="str">
        <f t="shared" si="1"/>
        <v/>
      </c>
      <c r="K9" s="160"/>
      <c r="L9" s="160"/>
      <c r="M9" s="160"/>
      <c r="N9" s="160"/>
      <c r="O9" s="160"/>
      <c r="P9" s="1981" t="str">
        <f t="shared" si="2"/>
        <v/>
      </c>
      <c r="Q9" s="160"/>
      <c r="R9" s="160"/>
      <c r="S9" s="160"/>
      <c r="T9" s="160"/>
      <c r="U9" s="160"/>
      <c r="V9" s="1981" t="str">
        <f t="shared" si="3"/>
        <v/>
      </c>
      <c r="W9" s="160"/>
      <c r="X9" s="160"/>
      <c r="Y9" s="160"/>
      <c r="Z9" s="160"/>
      <c r="AA9" s="160"/>
      <c r="AB9" s="1981" t="str">
        <f t="shared" si="4"/>
        <v/>
      </c>
      <c r="AC9" s="160"/>
      <c r="AD9" s="160"/>
      <c r="AE9" s="160"/>
      <c r="AF9" s="160"/>
      <c r="AG9" s="160"/>
      <c r="AH9" s="1981" t="str">
        <f t="shared" si="5"/>
        <v/>
      </c>
      <c r="AI9" s="160"/>
      <c r="AJ9" s="160"/>
      <c r="AK9" s="160"/>
      <c r="AL9" s="160"/>
      <c r="AM9" s="160"/>
      <c r="AN9" s="2"/>
      <c r="AO9"/>
      <c r="AP9"/>
      <c r="AQ9"/>
      <c r="AR9"/>
      <c r="AS9"/>
      <c r="AT9"/>
      <c r="AU9"/>
      <c r="AV9"/>
      <c r="AW9"/>
      <c r="AX9"/>
      <c r="AY9"/>
      <c r="AZ9"/>
      <c r="BA9"/>
      <c r="BB9"/>
    </row>
    <row r="10" spans="1:136" s="1959" customFormat="1" ht="15" customHeight="1" x14ac:dyDescent="0.25">
      <c r="A10" s="213"/>
      <c r="B10" s="1931" t="s">
        <v>2208</v>
      </c>
      <c r="C10" s="118" t="s">
        <v>2329</v>
      </c>
      <c r="D10" s="1981" t="str">
        <f t="shared" si="0"/>
        <v/>
      </c>
      <c r="E10" s="160"/>
      <c r="F10" s="160"/>
      <c r="G10" s="160"/>
      <c r="H10" s="160"/>
      <c r="I10" s="160"/>
      <c r="J10" s="1981" t="str">
        <f t="shared" si="1"/>
        <v/>
      </c>
      <c r="K10" s="160"/>
      <c r="L10" s="160"/>
      <c r="M10" s="160"/>
      <c r="N10" s="160"/>
      <c r="O10" s="160"/>
      <c r="P10" s="1981" t="str">
        <f t="shared" si="2"/>
        <v/>
      </c>
      <c r="Q10" s="160"/>
      <c r="R10" s="160"/>
      <c r="S10" s="160"/>
      <c r="T10" s="160"/>
      <c r="U10" s="160"/>
      <c r="V10" s="1981" t="str">
        <f t="shared" si="3"/>
        <v/>
      </c>
      <c r="W10" s="160"/>
      <c r="X10" s="160"/>
      <c r="Y10" s="160"/>
      <c r="Z10" s="160"/>
      <c r="AA10" s="160"/>
      <c r="AB10" s="1981" t="str">
        <f t="shared" si="4"/>
        <v/>
      </c>
      <c r="AC10" s="160"/>
      <c r="AD10" s="160"/>
      <c r="AE10" s="160"/>
      <c r="AF10" s="160"/>
      <c r="AG10" s="160"/>
      <c r="AH10" s="1981" t="str">
        <f t="shared" si="5"/>
        <v/>
      </c>
      <c r="AI10" s="160"/>
      <c r="AJ10" s="160"/>
      <c r="AK10" s="160"/>
      <c r="AL10" s="160"/>
      <c r="AM10" s="160"/>
      <c r="AN10" s="2"/>
      <c r="AO10"/>
      <c r="AP10"/>
      <c r="AQ10"/>
      <c r="AR10"/>
      <c r="AS10"/>
      <c r="AT10"/>
      <c r="AU10"/>
      <c r="AV10"/>
      <c r="AW10"/>
      <c r="AX10"/>
      <c r="AY10"/>
      <c r="AZ10"/>
      <c r="BA10"/>
      <c r="BB10"/>
    </row>
    <row r="11" spans="1:136" s="1959" customFormat="1" ht="15" customHeight="1" x14ac:dyDescent="0.25">
      <c r="A11" s="213"/>
      <c r="B11" s="1931" t="s">
        <v>2207</v>
      </c>
      <c r="C11" s="137" t="s">
        <v>2425</v>
      </c>
      <c r="D11" s="1981" t="str">
        <f t="shared" si="0"/>
        <v/>
      </c>
      <c r="E11" s="160"/>
      <c r="F11" s="160"/>
      <c r="G11" s="160"/>
      <c r="H11" s="160"/>
      <c r="I11" s="160"/>
      <c r="J11" s="1981" t="str">
        <f t="shared" si="1"/>
        <v/>
      </c>
      <c r="K11" s="160"/>
      <c r="L11" s="160"/>
      <c r="M11" s="160"/>
      <c r="N11" s="160"/>
      <c r="O11" s="160"/>
      <c r="P11" s="1981" t="str">
        <f t="shared" si="2"/>
        <v/>
      </c>
      <c r="Q11" s="160"/>
      <c r="R11" s="160"/>
      <c r="S11" s="160"/>
      <c r="T11" s="160"/>
      <c r="U11" s="160"/>
      <c r="V11" s="1981" t="str">
        <f t="shared" si="3"/>
        <v/>
      </c>
      <c r="W11" s="160"/>
      <c r="X11" s="160"/>
      <c r="Y11" s="160"/>
      <c r="Z11" s="160"/>
      <c r="AA11" s="160"/>
      <c r="AB11" s="1981" t="str">
        <f t="shared" si="4"/>
        <v/>
      </c>
      <c r="AC11" s="160"/>
      <c r="AD11" s="160"/>
      <c r="AE11" s="160"/>
      <c r="AF11" s="160"/>
      <c r="AG11" s="160"/>
      <c r="AH11" s="1981" t="str">
        <f t="shared" si="5"/>
        <v/>
      </c>
      <c r="AI11" s="160"/>
      <c r="AJ11" s="160"/>
      <c r="AK11" s="160"/>
      <c r="AL11" s="160"/>
      <c r="AM11" s="160"/>
      <c r="AN11" s="2"/>
      <c r="AO11"/>
      <c r="AP11"/>
      <c r="AQ11"/>
      <c r="AR11"/>
      <c r="AS11"/>
      <c r="AT11"/>
      <c r="AU11"/>
      <c r="AV11"/>
      <c r="AW11"/>
      <c r="AX11"/>
      <c r="AY11"/>
      <c r="AZ11"/>
      <c r="BA11"/>
      <c r="BB11"/>
    </row>
    <row r="12" spans="1:136" s="1959" customFormat="1" ht="15" customHeight="1" x14ac:dyDescent="0.25">
      <c r="A12" s="213"/>
      <c r="B12" s="1931" t="s">
        <v>2206</v>
      </c>
      <c r="C12" s="118" t="s">
        <v>2329</v>
      </c>
      <c r="D12" s="1981" t="str">
        <f t="shared" si="0"/>
        <v/>
      </c>
      <c r="E12" s="160"/>
      <c r="F12" s="160"/>
      <c r="G12" s="160"/>
      <c r="H12" s="160"/>
      <c r="I12" s="160"/>
      <c r="J12" s="1981" t="str">
        <f t="shared" si="1"/>
        <v/>
      </c>
      <c r="K12" s="160"/>
      <c r="L12" s="160"/>
      <c r="M12" s="160"/>
      <c r="N12" s="160"/>
      <c r="O12" s="160"/>
      <c r="P12" s="1981" t="str">
        <f t="shared" si="2"/>
        <v/>
      </c>
      <c r="Q12" s="160"/>
      <c r="R12" s="160"/>
      <c r="S12" s="160"/>
      <c r="T12" s="160"/>
      <c r="U12" s="160"/>
      <c r="V12" s="1981" t="str">
        <f t="shared" si="3"/>
        <v/>
      </c>
      <c r="W12" s="160"/>
      <c r="X12" s="160"/>
      <c r="Y12" s="160"/>
      <c r="Z12" s="160"/>
      <c r="AA12" s="160"/>
      <c r="AB12" s="1981" t="str">
        <f t="shared" si="4"/>
        <v/>
      </c>
      <c r="AC12" s="160"/>
      <c r="AD12" s="160"/>
      <c r="AE12" s="160"/>
      <c r="AF12" s="160"/>
      <c r="AG12" s="160"/>
      <c r="AH12" s="1981" t="str">
        <f t="shared" si="5"/>
        <v/>
      </c>
      <c r="AI12" s="160"/>
      <c r="AJ12" s="160"/>
      <c r="AK12" s="160"/>
      <c r="AL12" s="160"/>
      <c r="AM12" s="160"/>
      <c r="AN12" s="2"/>
      <c r="AO12"/>
      <c r="AP12"/>
      <c r="AQ12"/>
      <c r="AR12"/>
      <c r="AS12"/>
      <c r="AT12"/>
      <c r="AU12"/>
      <c r="AV12"/>
      <c r="AW12"/>
      <c r="AX12"/>
      <c r="AY12"/>
      <c r="AZ12"/>
      <c r="BA12"/>
      <c r="BB12"/>
    </row>
    <row r="13" spans="1:136" s="1959" customFormat="1" ht="15" customHeight="1" x14ac:dyDescent="0.25">
      <c r="A13" s="213"/>
      <c r="B13" s="1931" t="s">
        <v>2205</v>
      </c>
      <c r="C13" s="137" t="s">
        <v>2424</v>
      </c>
      <c r="D13" s="1981" t="str">
        <f t="shared" si="0"/>
        <v/>
      </c>
      <c r="E13" s="160"/>
      <c r="F13" s="160"/>
      <c r="G13" s="160"/>
      <c r="H13" s="160"/>
      <c r="I13" s="160"/>
      <c r="J13" s="1981" t="str">
        <f t="shared" si="1"/>
        <v/>
      </c>
      <c r="K13" s="160"/>
      <c r="L13" s="160"/>
      <c r="M13" s="160"/>
      <c r="N13" s="160"/>
      <c r="O13" s="160"/>
      <c r="P13" s="1981" t="str">
        <f t="shared" si="2"/>
        <v/>
      </c>
      <c r="Q13" s="160"/>
      <c r="R13" s="160"/>
      <c r="S13" s="160"/>
      <c r="T13" s="160"/>
      <c r="U13" s="160"/>
      <c r="V13" s="1981" t="str">
        <f t="shared" si="3"/>
        <v/>
      </c>
      <c r="W13" s="160"/>
      <c r="X13" s="160"/>
      <c r="Y13" s="160"/>
      <c r="Z13" s="160"/>
      <c r="AA13" s="160"/>
      <c r="AB13" s="1981" t="str">
        <f t="shared" si="4"/>
        <v/>
      </c>
      <c r="AC13" s="160"/>
      <c r="AD13" s="160"/>
      <c r="AE13" s="160"/>
      <c r="AF13" s="160"/>
      <c r="AG13" s="160"/>
      <c r="AH13" s="1981" t="str">
        <f t="shared" si="5"/>
        <v/>
      </c>
      <c r="AI13" s="160"/>
      <c r="AJ13" s="160"/>
      <c r="AK13" s="160"/>
      <c r="AL13" s="160"/>
      <c r="AM13" s="160"/>
      <c r="AN13" s="2"/>
      <c r="AO13"/>
      <c r="AP13"/>
      <c r="AQ13"/>
      <c r="AR13"/>
      <c r="AS13"/>
      <c r="AT13"/>
      <c r="AU13"/>
      <c r="AV13"/>
      <c r="AW13"/>
      <c r="AX13"/>
      <c r="AY13"/>
      <c r="AZ13"/>
      <c r="BA13"/>
      <c r="BB13"/>
    </row>
    <row r="14" spans="1:136" s="1959" customFormat="1" ht="15" customHeight="1" x14ac:dyDescent="0.25">
      <c r="A14" s="213"/>
      <c r="B14" s="1931" t="s">
        <v>2204</v>
      </c>
      <c r="C14" s="118" t="s">
        <v>2329</v>
      </c>
      <c r="D14" s="1981" t="str">
        <f t="shared" si="0"/>
        <v/>
      </c>
      <c r="E14" s="160"/>
      <c r="F14" s="160"/>
      <c r="G14" s="160"/>
      <c r="H14" s="160"/>
      <c r="I14" s="160"/>
      <c r="J14" s="1981" t="str">
        <f t="shared" si="1"/>
        <v/>
      </c>
      <c r="K14" s="160"/>
      <c r="L14" s="160"/>
      <c r="M14" s="160"/>
      <c r="N14" s="160"/>
      <c r="O14" s="160"/>
      <c r="P14" s="1981" t="str">
        <f t="shared" si="2"/>
        <v/>
      </c>
      <c r="Q14" s="160"/>
      <c r="R14" s="160"/>
      <c r="S14" s="160"/>
      <c r="T14" s="160"/>
      <c r="U14" s="160"/>
      <c r="V14" s="1981" t="str">
        <f t="shared" si="3"/>
        <v/>
      </c>
      <c r="W14" s="160"/>
      <c r="X14" s="160"/>
      <c r="Y14" s="160"/>
      <c r="Z14" s="160"/>
      <c r="AA14" s="160"/>
      <c r="AB14" s="1981" t="str">
        <f t="shared" si="4"/>
        <v/>
      </c>
      <c r="AC14" s="160"/>
      <c r="AD14" s="160"/>
      <c r="AE14" s="160"/>
      <c r="AF14" s="160"/>
      <c r="AG14" s="160"/>
      <c r="AH14" s="1981" t="str">
        <f t="shared" si="5"/>
        <v/>
      </c>
      <c r="AI14" s="160"/>
      <c r="AJ14" s="160"/>
      <c r="AK14" s="160"/>
      <c r="AL14" s="160"/>
      <c r="AM14" s="160"/>
      <c r="AN14" s="2"/>
      <c r="AO14"/>
      <c r="AP14"/>
      <c r="AQ14"/>
      <c r="AR14"/>
      <c r="AS14"/>
      <c r="AT14"/>
      <c r="AU14"/>
      <c r="AV14"/>
      <c r="AW14"/>
      <c r="AX14"/>
      <c r="AY14"/>
      <c r="AZ14"/>
      <c r="BA14"/>
      <c r="BB14"/>
    </row>
    <row r="15" spans="1:136" s="1959" customFormat="1" ht="15" customHeight="1" x14ac:dyDescent="0.25">
      <c r="A15" s="213"/>
      <c r="B15" s="1931" t="s">
        <v>2203</v>
      </c>
      <c r="C15" s="137" t="s">
        <v>2423</v>
      </c>
      <c r="D15" s="1981" t="str">
        <f t="shared" si="0"/>
        <v/>
      </c>
      <c r="E15" s="160"/>
      <c r="F15" s="160"/>
      <c r="G15" s="160"/>
      <c r="H15" s="160"/>
      <c r="I15" s="160"/>
      <c r="J15" s="1981" t="str">
        <f t="shared" si="1"/>
        <v/>
      </c>
      <c r="K15" s="160"/>
      <c r="L15" s="160"/>
      <c r="M15" s="160"/>
      <c r="N15" s="160"/>
      <c r="O15" s="160"/>
      <c r="P15" s="1981" t="str">
        <f t="shared" si="2"/>
        <v/>
      </c>
      <c r="Q15" s="160"/>
      <c r="R15" s="160"/>
      <c r="S15" s="160"/>
      <c r="T15" s="160"/>
      <c r="U15" s="160"/>
      <c r="V15" s="1981" t="str">
        <f t="shared" si="3"/>
        <v/>
      </c>
      <c r="W15" s="160"/>
      <c r="X15" s="160"/>
      <c r="Y15" s="160"/>
      <c r="Z15" s="160"/>
      <c r="AA15" s="160"/>
      <c r="AB15" s="1981" t="str">
        <f t="shared" si="4"/>
        <v/>
      </c>
      <c r="AC15" s="160"/>
      <c r="AD15" s="160"/>
      <c r="AE15" s="160"/>
      <c r="AF15" s="160"/>
      <c r="AG15" s="160"/>
      <c r="AH15" s="1981" t="str">
        <f t="shared" si="5"/>
        <v/>
      </c>
      <c r="AI15" s="160"/>
      <c r="AJ15" s="160"/>
      <c r="AK15" s="160"/>
      <c r="AL15" s="160"/>
      <c r="AM15" s="160"/>
      <c r="AN15" s="2"/>
      <c r="AO15"/>
      <c r="AP15"/>
      <c r="AQ15"/>
      <c r="AR15"/>
      <c r="AS15"/>
      <c r="AT15"/>
      <c r="AU15"/>
      <c r="AV15"/>
      <c r="AW15"/>
      <c r="AX15"/>
      <c r="AY15"/>
      <c r="AZ15"/>
      <c r="BA15"/>
      <c r="BB15"/>
    </row>
    <row r="16" spans="1:136" s="1959" customFormat="1" ht="15" customHeight="1" x14ac:dyDescent="0.25">
      <c r="A16" s="213"/>
      <c r="B16" s="1931" t="s">
        <v>2202</v>
      </c>
      <c r="C16" s="118" t="s">
        <v>2329</v>
      </c>
      <c r="D16" s="1987" t="str">
        <f t="shared" si="0"/>
        <v/>
      </c>
      <c r="E16" s="162"/>
      <c r="F16" s="162"/>
      <c r="G16" s="162"/>
      <c r="H16" s="162"/>
      <c r="I16" s="162"/>
      <c r="J16" s="1987" t="str">
        <f t="shared" si="1"/>
        <v/>
      </c>
      <c r="K16" s="162"/>
      <c r="L16" s="162"/>
      <c r="M16" s="162"/>
      <c r="N16" s="162"/>
      <c r="O16" s="162"/>
      <c r="P16" s="1987" t="str">
        <f t="shared" si="2"/>
        <v/>
      </c>
      <c r="Q16" s="162"/>
      <c r="R16" s="162"/>
      <c r="S16" s="162"/>
      <c r="T16" s="162"/>
      <c r="U16" s="162"/>
      <c r="V16" s="1987" t="str">
        <f t="shared" si="3"/>
        <v/>
      </c>
      <c r="W16" s="162"/>
      <c r="X16" s="162"/>
      <c r="Y16" s="162"/>
      <c r="Z16" s="162"/>
      <c r="AA16" s="162"/>
      <c r="AB16" s="1987" t="str">
        <f t="shared" si="4"/>
        <v/>
      </c>
      <c r="AC16" s="162"/>
      <c r="AD16" s="162"/>
      <c r="AE16" s="162"/>
      <c r="AF16" s="162"/>
      <c r="AG16" s="162"/>
      <c r="AH16" s="1987" t="str">
        <f t="shared" si="5"/>
        <v/>
      </c>
      <c r="AI16" s="162"/>
      <c r="AJ16" s="162"/>
      <c r="AK16" s="162"/>
      <c r="AL16" s="162"/>
      <c r="AM16" s="162"/>
      <c r="AN16" s="2"/>
      <c r="AO16"/>
      <c r="AP16"/>
      <c r="AQ16"/>
      <c r="AR16"/>
      <c r="AS16"/>
      <c r="AT16"/>
      <c r="AU16"/>
      <c r="AV16"/>
      <c r="AW16"/>
      <c r="AX16"/>
      <c r="AY16"/>
      <c r="AZ16"/>
      <c r="BA16"/>
      <c r="BB16"/>
    </row>
    <row r="17" spans="1:54" s="1959" customFormat="1" ht="15" customHeight="1" x14ac:dyDescent="0.25">
      <c r="A17" s="213"/>
      <c r="B17" s="1931" t="s">
        <v>2201</v>
      </c>
      <c r="C17" s="137" t="s">
        <v>2422</v>
      </c>
      <c r="D17" s="1981" t="str">
        <f t="shared" si="0"/>
        <v/>
      </c>
      <c r="E17" s="160"/>
      <c r="F17" s="160"/>
      <c r="G17" s="160"/>
      <c r="H17" s="160"/>
      <c r="I17" s="160"/>
      <c r="J17" s="1981" t="str">
        <f t="shared" si="1"/>
        <v/>
      </c>
      <c r="K17" s="160"/>
      <c r="L17" s="160"/>
      <c r="M17" s="160"/>
      <c r="N17" s="160"/>
      <c r="O17" s="160"/>
      <c r="P17" s="1981" t="str">
        <f t="shared" si="2"/>
        <v/>
      </c>
      <c r="Q17" s="160"/>
      <c r="R17" s="160"/>
      <c r="S17" s="160"/>
      <c r="T17" s="160"/>
      <c r="U17" s="160"/>
      <c r="V17" s="1981" t="str">
        <f t="shared" si="3"/>
        <v/>
      </c>
      <c r="W17" s="160"/>
      <c r="X17" s="160"/>
      <c r="Y17" s="160"/>
      <c r="Z17" s="160"/>
      <c r="AA17" s="160"/>
      <c r="AB17" s="1981" t="str">
        <f t="shared" si="4"/>
        <v/>
      </c>
      <c r="AC17" s="160"/>
      <c r="AD17" s="160"/>
      <c r="AE17" s="160"/>
      <c r="AF17" s="160"/>
      <c r="AG17" s="160"/>
      <c r="AH17" s="1981" t="str">
        <f t="shared" si="5"/>
        <v/>
      </c>
      <c r="AI17" s="160"/>
      <c r="AJ17" s="160"/>
      <c r="AK17" s="160"/>
      <c r="AL17" s="160"/>
      <c r="AM17" s="160"/>
      <c r="AN17" s="2"/>
      <c r="AO17"/>
      <c r="AP17"/>
      <c r="AQ17"/>
      <c r="AR17"/>
      <c r="AS17"/>
      <c r="AT17"/>
      <c r="AU17"/>
      <c r="AV17"/>
      <c r="AW17"/>
      <c r="AX17"/>
      <c r="AY17"/>
      <c r="AZ17"/>
      <c r="BA17"/>
      <c r="BB17"/>
    </row>
    <row r="18" spans="1:54" s="1959" customFormat="1" ht="15" customHeight="1" x14ac:dyDescent="0.25">
      <c r="A18" s="213"/>
      <c r="B18" s="1931" t="s">
        <v>2200</v>
      </c>
      <c r="C18" s="118" t="s">
        <v>2329</v>
      </c>
      <c r="D18" s="1987" t="str">
        <f t="shared" si="0"/>
        <v/>
      </c>
      <c r="E18" s="162"/>
      <c r="F18" s="162"/>
      <c r="G18" s="162"/>
      <c r="H18" s="162"/>
      <c r="I18" s="162"/>
      <c r="J18" s="1987" t="str">
        <f t="shared" si="1"/>
        <v/>
      </c>
      <c r="K18" s="162"/>
      <c r="L18" s="162"/>
      <c r="M18" s="162"/>
      <c r="N18" s="162"/>
      <c r="O18" s="162"/>
      <c r="P18" s="1987" t="str">
        <f t="shared" si="2"/>
        <v/>
      </c>
      <c r="Q18" s="162"/>
      <c r="R18" s="162"/>
      <c r="S18" s="162"/>
      <c r="T18" s="162"/>
      <c r="U18" s="162"/>
      <c r="V18" s="1987" t="str">
        <f t="shared" si="3"/>
        <v/>
      </c>
      <c r="W18" s="162"/>
      <c r="X18" s="162"/>
      <c r="Y18" s="162"/>
      <c r="Z18" s="162"/>
      <c r="AA18" s="162"/>
      <c r="AB18" s="1987" t="str">
        <f t="shared" si="4"/>
        <v/>
      </c>
      <c r="AC18" s="162"/>
      <c r="AD18" s="162"/>
      <c r="AE18" s="162"/>
      <c r="AF18" s="162"/>
      <c r="AG18" s="162"/>
      <c r="AH18" s="1987" t="str">
        <f t="shared" si="5"/>
        <v/>
      </c>
      <c r="AI18" s="162"/>
      <c r="AJ18" s="162"/>
      <c r="AK18" s="162"/>
      <c r="AL18" s="162"/>
      <c r="AM18" s="162"/>
      <c r="AN18" s="2"/>
      <c r="AO18"/>
      <c r="AP18"/>
      <c r="AQ18"/>
      <c r="AR18"/>
      <c r="AS18"/>
      <c r="AT18"/>
      <c r="AU18"/>
      <c r="AV18"/>
      <c r="AW18"/>
      <c r="AX18"/>
      <c r="AY18"/>
      <c r="AZ18"/>
      <c r="BA18"/>
      <c r="BB18"/>
    </row>
    <row r="19" spans="1:54" s="1959" customFormat="1" ht="15" customHeight="1" x14ac:dyDescent="0.25">
      <c r="A19" s="213"/>
      <c r="B19" s="1931" t="s">
        <v>2199</v>
      </c>
      <c r="C19" s="1989" t="s">
        <v>2421</v>
      </c>
      <c r="D19" s="1988" t="str">
        <f t="shared" si="0"/>
        <v/>
      </c>
      <c r="E19" s="1988" t="str">
        <f>IF(AND(ISNUMBER(E7),ISNUMBER(E9),ISNUMBER(E11),ISNUMBER(E17)),SUM(E7,E9,E11,E17),"")</f>
        <v/>
      </c>
      <c r="F19" s="1988" t="str">
        <f>IF(AND(ISNUMBER(F7),ISNUMBER(F9),ISNUMBER(F11),ISNUMBER(F17)),SUM(F7,F9,F11,F17),"")</f>
        <v/>
      </c>
      <c r="G19" s="1988" t="str">
        <f>IF(AND(ISNUMBER(G7),ISNUMBER(G9),ISNUMBER(G11),ISNUMBER(G17)),SUM(G7,G9,G11,G17),"")</f>
        <v/>
      </c>
      <c r="H19" s="1988" t="str">
        <f>IF(AND(ISNUMBER(H7),ISNUMBER(H9),ISNUMBER(H11),ISNUMBER(H17)),SUM(H7,H9,H11,H17),"")</f>
        <v/>
      </c>
      <c r="I19" s="1988" t="str">
        <f>IF(AND(ISNUMBER(I7),ISNUMBER(I9),ISNUMBER(I11),ISNUMBER(I17)),SUM(I7,I9,I11,I17),"")</f>
        <v/>
      </c>
      <c r="J19" s="1988" t="str">
        <f t="shared" si="1"/>
        <v/>
      </c>
      <c r="K19" s="1988" t="str">
        <f>IF(AND(ISNUMBER(K7),ISNUMBER(K9),ISNUMBER(K11),ISNUMBER(K17)),SUM(K7,K9,K11,K17),"")</f>
        <v/>
      </c>
      <c r="L19" s="1988" t="str">
        <f>IF(AND(ISNUMBER(L7),ISNUMBER(L9),ISNUMBER(L11),ISNUMBER(L17)),SUM(L7,L9,L11,L17),"")</f>
        <v/>
      </c>
      <c r="M19" s="1988" t="str">
        <f>IF(AND(ISNUMBER(M7),ISNUMBER(M9),ISNUMBER(M11),ISNUMBER(M17)),SUM(M7,M9,M11,M17),"")</f>
        <v/>
      </c>
      <c r="N19" s="1988" t="str">
        <f>IF(AND(ISNUMBER(N7),ISNUMBER(N9),ISNUMBER(N11),ISNUMBER(N17)),SUM(N7,N9,N11,N17),"")</f>
        <v/>
      </c>
      <c r="O19" s="1988" t="str">
        <f>IF(AND(ISNUMBER(O7),ISNUMBER(O9),ISNUMBER(O11),ISNUMBER(O17)),SUM(O7,O9,O11,O17),"")</f>
        <v/>
      </c>
      <c r="P19" s="1988" t="str">
        <f t="shared" si="2"/>
        <v/>
      </c>
      <c r="Q19" s="1988" t="str">
        <f>IF(AND(ISNUMBER(Q7),ISNUMBER(Q9),ISNUMBER(Q11),ISNUMBER(Q17)),SUM(Q7,Q9,Q11,Q17),"")</f>
        <v/>
      </c>
      <c r="R19" s="1988" t="str">
        <f>IF(AND(ISNUMBER(R7),ISNUMBER(R9),ISNUMBER(R11),ISNUMBER(R17)),SUM(R7,R9,R11,R17),"")</f>
        <v/>
      </c>
      <c r="S19" s="1988" t="str">
        <f>IF(AND(ISNUMBER(S7),ISNUMBER(S9),ISNUMBER(S11),ISNUMBER(S17)),SUM(S7,S9,S11,S17),"")</f>
        <v/>
      </c>
      <c r="T19" s="1988" t="str">
        <f>IF(AND(ISNUMBER(T7),ISNUMBER(T9),ISNUMBER(T11),ISNUMBER(T17)),SUM(T7,T9,T11,T17),"")</f>
        <v/>
      </c>
      <c r="U19" s="1988" t="str">
        <f>IF(AND(ISNUMBER(U7),ISNUMBER(U9),ISNUMBER(U11),ISNUMBER(U17)),SUM(U7,U9,U11,U17),"")</f>
        <v/>
      </c>
      <c r="V19" s="1988" t="str">
        <f t="shared" si="3"/>
        <v/>
      </c>
      <c r="W19" s="1988" t="str">
        <f>IF(AND(ISNUMBER(W7),ISNUMBER(W9),ISNUMBER(W11),ISNUMBER(W17)),SUM(W7,W9,W11,W17),"")</f>
        <v/>
      </c>
      <c r="X19" s="1988" t="str">
        <f>IF(AND(ISNUMBER(X7),ISNUMBER(X9),ISNUMBER(X11),ISNUMBER(X17)),SUM(X7,X9,X11,X17),"")</f>
        <v/>
      </c>
      <c r="Y19" s="1988" t="str">
        <f>IF(AND(ISNUMBER(Y7),ISNUMBER(Y9),ISNUMBER(Y11),ISNUMBER(Y17)),SUM(Y7,Y9,Y11,Y17),"")</f>
        <v/>
      </c>
      <c r="Z19" s="1988" t="str">
        <f>IF(AND(ISNUMBER(Z7),ISNUMBER(Z9),ISNUMBER(Z11),ISNUMBER(Z17)),SUM(Z7,Z9,Z11,Z17),"")</f>
        <v/>
      </c>
      <c r="AA19" s="1988" t="str">
        <f>IF(AND(ISNUMBER(AA7),ISNUMBER(AA9),ISNUMBER(AA11),ISNUMBER(AA17)),SUM(AA7,AA9,AA11,AA17),"")</f>
        <v/>
      </c>
      <c r="AB19" s="1988" t="str">
        <f t="shared" si="4"/>
        <v/>
      </c>
      <c r="AC19" s="1988" t="str">
        <f>IF(AND(ISNUMBER(AC7),ISNUMBER(AC9),ISNUMBER(AC11),ISNUMBER(AC17)),SUM(AC7,AC9,AC11,AC17),"")</f>
        <v/>
      </c>
      <c r="AD19" s="1988" t="str">
        <f>IF(AND(ISNUMBER(AD7),ISNUMBER(AD9),ISNUMBER(AD11),ISNUMBER(AD17)),SUM(AD7,AD9,AD11,AD17),"")</f>
        <v/>
      </c>
      <c r="AE19" s="1988" t="str">
        <f>IF(AND(ISNUMBER(AE7),ISNUMBER(AE9),ISNUMBER(AE11),ISNUMBER(AE17)),SUM(AE7,AE9,AE11,AE17),"")</f>
        <v/>
      </c>
      <c r="AF19" s="1988" t="str">
        <f>IF(AND(ISNUMBER(AF7),ISNUMBER(AF9),ISNUMBER(AF11),ISNUMBER(AF17)),SUM(AF7,AF9,AF11,AF17),"")</f>
        <v/>
      </c>
      <c r="AG19" s="1988" t="str">
        <f>IF(AND(ISNUMBER(AG7),ISNUMBER(AG9),ISNUMBER(AG11),ISNUMBER(AG17)),SUM(AG7,AG9,AG11,AG17),"")</f>
        <v/>
      </c>
      <c r="AH19" s="1988" t="str">
        <f t="shared" si="5"/>
        <v/>
      </c>
      <c r="AI19" s="1988" t="str">
        <f>IF(AND(ISNUMBER(AI7),ISNUMBER(AI9),ISNUMBER(AI11),ISNUMBER(AI17)),SUM(AI7,AI9,AI11,AI17),"")</f>
        <v/>
      </c>
      <c r="AJ19" s="1988" t="str">
        <f>IF(AND(ISNUMBER(AJ7),ISNUMBER(AJ9),ISNUMBER(AJ11),ISNUMBER(AJ17)),SUM(AJ7,AJ9,AJ11,AJ17),"")</f>
        <v/>
      </c>
      <c r="AK19" s="1988" t="str">
        <f>IF(AND(ISNUMBER(AK7),ISNUMBER(AK9),ISNUMBER(AK11),ISNUMBER(AK17)),SUM(AK7,AK9,AK11,AK17),"")</f>
        <v/>
      </c>
      <c r="AL19" s="1988" t="str">
        <f>IF(AND(ISNUMBER(AL7),ISNUMBER(AL9),ISNUMBER(AL11),ISNUMBER(AL17)),SUM(AL7,AL9,AL11,AL17),"")</f>
        <v/>
      </c>
      <c r="AM19" s="1988" t="str">
        <f>IF(AND(ISNUMBER(AM7),ISNUMBER(AM9),ISNUMBER(AM11),ISNUMBER(AM17)),SUM(AM7,AM9,AM11,AM17),"")</f>
        <v/>
      </c>
      <c r="AN19" s="2"/>
      <c r="AO19"/>
      <c r="AP19"/>
      <c r="AQ19"/>
      <c r="AR19"/>
      <c r="AS19"/>
      <c r="AT19"/>
      <c r="AU19"/>
      <c r="AV19"/>
      <c r="AW19"/>
      <c r="AX19"/>
      <c r="AY19"/>
    </row>
    <row r="20" spans="1:54" s="1959" customFormat="1" ht="15" customHeight="1" x14ac:dyDescent="0.25">
      <c r="A20" s="213"/>
      <c r="B20" s="1931" t="s">
        <v>2198</v>
      </c>
      <c r="C20" s="406" t="s">
        <v>2420</v>
      </c>
      <c r="D20" s="1933" t="str">
        <f t="shared" si="0"/>
        <v/>
      </c>
      <c r="E20" s="1933" t="str">
        <f>IF(AND(ISNUMBER(E21),ISNUMBER(E28)),SUM(E21,E28),"")</f>
        <v/>
      </c>
      <c r="F20" s="1933" t="str">
        <f>IF(AND(ISNUMBER(F21),ISNUMBER(F28)),SUM(F21,F28),"")</f>
        <v/>
      </c>
      <c r="G20" s="1933" t="str">
        <f>IF(AND(ISNUMBER(G21),ISNUMBER(G28)),SUM(G21,G28),"")</f>
        <v/>
      </c>
      <c r="H20" s="1933" t="str">
        <f>IF(AND(ISNUMBER(H21),ISNUMBER(H28)),SUM(H21,H28),"")</f>
        <v/>
      </c>
      <c r="I20" s="1933" t="str">
        <f>IF(AND(ISNUMBER(I21),ISNUMBER(I28)),SUM(I21,I28),"")</f>
        <v/>
      </c>
      <c r="J20" s="1933" t="str">
        <f t="shared" si="1"/>
        <v/>
      </c>
      <c r="K20" s="1933" t="str">
        <f>IF(AND(ISNUMBER(K21),ISNUMBER(K28)),SUM(K21,K28),"")</f>
        <v/>
      </c>
      <c r="L20" s="1933" t="str">
        <f>IF(AND(ISNUMBER(L21),ISNUMBER(L28)),SUM(L21,L28),"")</f>
        <v/>
      </c>
      <c r="M20" s="1933" t="str">
        <f>IF(AND(ISNUMBER(M21),ISNUMBER(M28)),SUM(M21,M28),"")</f>
        <v/>
      </c>
      <c r="N20" s="1933" t="str">
        <f>IF(AND(ISNUMBER(N21),ISNUMBER(N28)),SUM(N21,N28),"")</f>
        <v/>
      </c>
      <c r="O20" s="1933" t="str">
        <f>IF(AND(ISNUMBER(O21),ISNUMBER(O28)),SUM(O21,O28),"")</f>
        <v/>
      </c>
      <c r="P20" s="1933" t="str">
        <f t="shared" si="2"/>
        <v/>
      </c>
      <c r="Q20" s="1933" t="str">
        <f>IF(AND(ISNUMBER(Q21),ISNUMBER(Q28)),SUM(Q21,Q28),"")</f>
        <v/>
      </c>
      <c r="R20" s="1933" t="str">
        <f>IF(AND(ISNUMBER(R21),ISNUMBER(R28)),SUM(R21,R28),"")</f>
        <v/>
      </c>
      <c r="S20" s="1933" t="str">
        <f>IF(AND(ISNUMBER(S21),ISNUMBER(S28)),SUM(S21,S28),"")</f>
        <v/>
      </c>
      <c r="T20" s="1933" t="str">
        <f>IF(AND(ISNUMBER(T21),ISNUMBER(T28)),SUM(T21,T28),"")</f>
        <v/>
      </c>
      <c r="U20" s="1933" t="str">
        <f>IF(AND(ISNUMBER(U21),ISNUMBER(U28)),SUM(U21,U28),"")</f>
        <v/>
      </c>
      <c r="V20" s="1933" t="str">
        <f t="shared" si="3"/>
        <v/>
      </c>
      <c r="W20" s="1933" t="str">
        <f>IF(AND(ISNUMBER(W21),ISNUMBER(W28)),SUM(W21,W28),"")</f>
        <v/>
      </c>
      <c r="X20" s="1933" t="str">
        <f>IF(AND(ISNUMBER(X21),ISNUMBER(X28)),SUM(X21,X28),"")</f>
        <v/>
      </c>
      <c r="Y20" s="1933" t="str">
        <f>IF(AND(ISNUMBER(Y21),ISNUMBER(Y28)),SUM(Y21,Y28),"")</f>
        <v/>
      </c>
      <c r="Z20" s="1933" t="str">
        <f>IF(AND(ISNUMBER(Z21),ISNUMBER(Z28)),SUM(Z21,Z28),"")</f>
        <v/>
      </c>
      <c r="AA20" s="1933" t="str">
        <f>IF(AND(ISNUMBER(AA21),ISNUMBER(AA28)),SUM(AA21,AA28),"")</f>
        <v/>
      </c>
      <c r="AB20" s="1933" t="str">
        <f t="shared" si="4"/>
        <v/>
      </c>
      <c r="AC20" s="1933" t="str">
        <f>IF(AND(ISNUMBER(AC21),ISNUMBER(AC28)),SUM(AC21,AC28),"")</f>
        <v/>
      </c>
      <c r="AD20" s="1933" t="str">
        <f>IF(AND(ISNUMBER(AD21),ISNUMBER(AD28)),SUM(AD21,AD28),"")</f>
        <v/>
      </c>
      <c r="AE20" s="1933" t="str">
        <f>IF(AND(ISNUMBER(AE21),ISNUMBER(AE28)),SUM(AE21,AE28),"")</f>
        <v/>
      </c>
      <c r="AF20" s="1933" t="str">
        <f>IF(AND(ISNUMBER(AF21),ISNUMBER(AF28)),SUM(AF21,AF28),"")</f>
        <v/>
      </c>
      <c r="AG20" s="1933" t="str">
        <f>IF(AND(ISNUMBER(AG21),ISNUMBER(AG28)),SUM(AG21,AG28),"")</f>
        <v/>
      </c>
      <c r="AH20" s="1933" t="str">
        <f t="shared" si="5"/>
        <v/>
      </c>
      <c r="AI20" s="1933" t="str">
        <f>IF(AND(ISNUMBER(AI21),ISNUMBER(AI28)),SUM(AI21,AI28),"")</f>
        <v/>
      </c>
      <c r="AJ20" s="1933" t="str">
        <f>IF(AND(ISNUMBER(AJ21),ISNUMBER(AJ28)),SUM(AJ21,AJ28),"")</f>
        <v/>
      </c>
      <c r="AK20" s="1933" t="str">
        <f>IF(AND(ISNUMBER(AK21),ISNUMBER(AK28)),SUM(AK21,AK28),"")</f>
        <v/>
      </c>
      <c r="AL20" s="1933" t="str">
        <f>IF(AND(ISNUMBER(AL21),ISNUMBER(AL28)),SUM(AL21,AL28),"")</f>
        <v/>
      </c>
      <c r="AM20" s="1933" t="str">
        <f>IF(AND(ISNUMBER(AM21),ISNUMBER(AM28)),SUM(AM21,AM28),"")</f>
        <v/>
      </c>
      <c r="AN20" s="2"/>
      <c r="AO20"/>
      <c r="AP20"/>
      <c r="AQ20"/>
      <c r="AR20"/>
      <c r="AS20"/>
      <c r="AT20"/>
      <c r="AU20"/>
      <c r="AV20"/>
      <c r="AW20"/>
      <c r="AX20"/>
      <c r="AY20"/>
      <c r="AZ20"/>
      <c r="BA20"/>
      <c r="BB20"/>
    </row>
    <row r="21" spans="1:54" s="1959" customFormat="1" ht="15" customHeight="1" x14ac:dyDescent="0.25">
      <c r="A21" s="213"/>
      <c r="B21" s="1931" t="s">
        <v>2197</v>
      </c>
      <c r="C21" s="843" t="s">
        <v>2319</v>
      </c>
      <c r="D21" s="1588" t="str">
        <f t="shared" si="0"/>
        <v/>
      </c>
      <c r="E21" s="1588" t="str">
        <f>IF(AND(ISNUMBER(E22),ISNUMBER(E23),ISNUMBER(E24),ISNUMBER(E25),ISNUMBER(E26),ISNUMBER(E27)),SUM(E22:E27),"")</f>
        <v/>
      </c>
      <c r="F21" s="1588" t="str">
        <f>IF(AND(ISNUMBER(F22),ISNUMBER(F23),ISNUMBER(F24),ISNUMBER(F25),ISNUMBER(F26),ISNUMBER(F27)),SUM(F22:F27),"")</f>
        <v/>
      </c>
      <c r="G21" s="1588" t="str">
        <f>IF(AND(ISNUMBER(G22),ISNUMBER(G23),ISNUMBER(G24),ISNUMBER(G25),ISNUMBER(G26),ISNUMBER(G27)),SUM(G22:G27),"")</f>
        <v/>
      </c>
      <c r="H21" s="1588" t="str">
        <f>IF(AND(ISNUMBER(H22),ISNUMBER(H23),ISNUMBER(H24),ISNUMBER(H25),ISNUMBER(H26),ISNUMBER(H27)),SUM(H22:H27),"")</f>
        <v/>
      </c>
      <c r="I21" s="1588" t="str">
        <f>IF(AND(ISNUMBER(I22),ISNUMBER(I23),ISNUMBER(I24),ISNUMBER(I25),ISNUMBER(I26),ISNUMBER(I27)),SUM(I22:I27),"")</f>
        <v/>
      </c>
      <c r="J21" s="1588" t="str">
        <f t="shared" si="1"/>
        <v/>
      </c>
      <c r="K21" s="1588" t="str">
        <f>IF(AND(ISNUMBER(K22),ISNUMBER(K23),ISNUMBER(K24),ISNUMBER(K25),ISNUMBER(K26),ISNUMBER(K27)),SUM(K22:K27),"")</f>
        <v/>
      </c>
      <c r="L21" s="1588" t="str">
        <f>IF(AND(ISNUMBER(L22),ISNUMBER(L23),ISNUMBER(L24),ISNUMBER(L25),ISNUMBER(L26),ISNUMBER(L27)),SUM(L22:L27),"")</f>
        <v/>
      </c>
      <c r="M21" s="1588" t="str">
        <f>IF(AND(ISNUMBER(M22),ISNUMBER(M23),ISNUMBER(M24),ISNUMBER(M25),ISNUMBER(M26),ISNUMBER(M27)),SUM(M22:M27),"")</f>
        <v/>
      </c>
      <c r="N21" s="1588" t="str">
        <f>IF(AND(ISNUMBER(N22),ISNUMBER(N23),ISNUMBER(N24),ISNUMBER(N25),ISNUMBER(N26),ISNUMBER(N27)),SUM(N22:N27),"")</f>
        <v/>
      </c>
      <c r="O21" s="1588" t="str">
        <f>IF(AND(ISNUMBER(O22),ISNUMBER(O23),ISNUMBER(O24),ISNUMBER(O25),ISNUMBER(O26),ISNUMBER(O27)),SUM(O22:O27),"")</f>
        <v/>
      </c>
      <c r="P21" s="1588" t="str">
        <f t="shared" si="2"/>
        <v/>
      </c>
      <c r="Q21" s="1588" t="str">
        <f>IF(AND(ISNUMBER(Q22),ISNUMBER(Q23),ISNUMBER(Q24),ISNUMBER(Q25),ISNUMBER(Q26),ISNUMBER(Q27)),SUM(Q22:Q27),"")</f>
        <v/>
      </c>
      <c r="R21" s="1588" t="str">
        <f>IF(AND(ISNUMBER(R22),ISNUMBER(R23),ISNUMBER(R24),ISNUMBER(R25),ISNUMBER(R26),ISNUMBER(R27)),SUM(R22:R27),"")</f>
        <v/>
      </c>
      <c r="S21" s="1588" t="str">
        <f>IF(AND(ISNUMBER(S22),ISNUMBER(S23),ISNUMBER(S24),ISNUMBER(S25),ISNUMBER(S26),ISNUMBER(S27)),SUM(S22:S27),"")</f>
        <v/>
      </c>
      <c r="T21" s="1588" t="str">
        <f>IF(AND(ISNUMBER(T22),ISNUMBER(T23),ISNUMBER(T24),ISNUMBER(T25),ISNUMBER(T26),ISNUMBER(T27)),SUM(T22:T27),"")</f>
        <v/>
      </c>
      <c r="U21" s="1588" t="str">
        <f>IF(AND(ISNUMBER(U22),ISNUMBER(U23),ISNUMBER(U24),ISNUMBER(U25),ISNUMBER(U26),ISNUMBER(U27)),SUM(U22:U27),"")</f>
        <v/>
      </c>
      <c r="V21" s="1588" t="str">
        <f t="shared" si="3"/>
        <v/>
      </c>
      <c r="W21" s="1588" t="str">
        <f>IF(AND(ISNUMBER(W22),ISNUMBER(W23),ISNUMBER(W24),ISNUMBER(W25),ISNUMBER(W26),ISNUMBER(W27)),SUM(W22:W27),"")</f>
        <v/>
      </c>
      <c r="X21" s="1588" t="str">
        <f>IF(AND(ISNUMBER(X22),ISNUMBER(X23),ISNUMBER(X24),ISNUMBER(X25),ISNUMBER(X26),ISNUMBER(X27)),SUM(X22:X27),"")</f>
        <v/>
      </c>
      <c r="Y21" s="1588" t="str">
        <f>IF(AND(ISNUMBER(Y22),ISNUMBER(Y23),ISNUMBER(Y24),ISNUMBER(Y25),ISNUMBER(Y26),ISNUMBER(Y27)),SUM(Y22:Y27),"")</f>
        <v/>
      </c>
      <c r="Z21" s="1588" t="str">
        <f>IF(AND(ISNUMBER(Z22),ISNUMBER(Z23),ISNUMBER(Z24),ISNUMBER(Z25),ISNUMBER(Z26),ISNUMBER(Z27)),SUM(Z22:Z27),"")</f>
        <v/>
      </c>
      <c r="AA21" s="1588" t="str">
        <f>IF(AND(ISNUMBER(AA22),ISNUMBER(AA23),ISNUMBER(AA24),ISNUMBER(AA25),ISNUMBER(AA26),ISNUMBER(AA27)),SUM(AA22:AA27),"")</f>
        <v/>
      </c>
      <c r="AB21" s="1588" t="str">
        <f t="shared" si="4"/>
        <v/>
      </c>
      <c r="AC21" s="1588" t="str">
        <f>IF(AND(ISNUMBER(AC22),ISNUMBER(AC23),ISNUMBER(AC24),ISNUMBER(AC25),ISNUMBER(AC26),ISNUMBER(AC27)),SUM(AC22:AC27),"")</f>
        <v/>
      </c>
      <c r="AD21" s="1588" t="str">
        <f>IF(AND(ISNUMBER(AD22),ISNUMBER(AD23),ISNUMBER(AD24),ISNUMBER(AD25),ISNUMBER(AD26),ISNUMBER(AD27)),SUM(AD22:AD27),"")</f>
        <v/>
      </c>
      <c r="AE21" s="1588" t="str">
        <f>IF(AND(ISNUMBER(AE22),ISNUMBER(AE23),ISNUMBER(AE24),ISNUMBER(AE25),ISNUMBER(AE26),ISNUMBER(AE27)),SUM(AE22:AE27),"")</f>
        <v/>
      </c>
      <c r="AF21" s="1588" t="str">
        <f>IF(AND(ISNUMBER(AF22),ISNUMBER(AF23),ISNUMBER(AF24),ISNUMBER(AF25),ISNUMBER(AF26),ISNUMBER(AF27)),SUM(AF22:AF27),"")</f>
        <v/>
      </c>
      <c r="AG21" s="1588" t="str">
        <f>IF(AND(ISNUMBER(AG22),ISNUMBER(AG23),ISNUMBER(AG24),ISNUMBER(AG25),ISNUMBER(AG26),ISNUMBER(AG27)),SUM(AG22:AG27),"")</f>
        <v/>
      </c>
      <c r="AH21" s="1588" t="str">
        <f t="shared" si="5"/>
        <v/>
      </c>
      <c r="AI21" s="1588" t="str">
        <f>IF(AND(ISNUMBER(AI22),ISNUMBER(AI23),ISNUMBER(AI24),ISNUMBER(AI25),ISNUMBER(AI26),ISNUMBER(AI27)),SUM(AI22:AI27),"")</f>
        <v/>
      </c>
      <c r="AJ21" s="1588" t="str">
        <f>IF(AND(ISNUMBER(AJ22),ISNUMBER(AJ23),ISNUMBER(AJ24),ISNUMBER(AJ25),ISNUMBER(AJ26),ISNUMBER(AJ27)),SUM(AJ22:AJ27),"")</f>
        <v/>
      </c>
      <c r="AK21" s="1588" t="str">
        <f>IF(AND(ISNUMBER(AK22),ISNUMBER(AK23),ISNUMBER(AK24),ISNUMBER(AK25),ISNUMBER(AK26),ISNUMBER(AK27)),SUM(AK22:AK27),"")</f>
        <v/>
      </c>
      <c r="AL21" s="1588" t="str">
        <f>IF(AND(ISNUMBER(AL22),ISNUMBER(AL23),ISNUMBER(AL24),ISNUMBER(AL25),ISNUMBER(AL26),ISNUMBER(AL27)),SUM(AL22:AL27),"")</f>
        <v/>
      </c>
      <c r="AM21" s="1588" t="str">
        <f>IF(AND(ISNUMBER(AM22),ISNUMBER(AM23),ISNUMBER(AM24),ISNUMBER(AM25),ISNUMBER(AM26),ISNUMBER(AM27)),SUM(AM22:AM27),"")</f>
        <v/>
      </c>
      <c r="AN21" s="2"/>
      <c r="AO21"/>
      <c r="AP21"/>
      <c r="AQ21"/>
      <c r="AR21"/>
      <c r="AS21"/>
      <c r="AT21"/>
      <c r="AU21"/>
      <c r="AV21"/>
      <c r="AW21"/>
      <c r="AX21"/>
      <c r="AY21"/>
      <c r="AZ21"/>
      <c r="BA21"/>
      <c r="BB21"/>
    </row>
    <row r="22" spans="1:54" s="1959" customFormat="1" ht="15" customHeight="1" x14ac:dyDescent="0.25">
      <c r="A22" s="213"/>
      <c r="B22" s="1931" t="s">
        <v>2196</v>
      </c>
      <c r="C22" s="1973" t="s">
        <v>2317</v>
      </c>
      <c r="D22" s="1981" t="str">
        <f t="shared" si="0"/>
        <v/>
      </c>
      <c r="E22" s="160"/>
      <c r="F22" s="160"/>
      <c r="G22" s="160"/>
      <c r="H22" s="160"/>
      <c r="I22" s="160"/>
      <c r="J22" s="1981" t="str">
        <f t="shared" si="1"/>
        <v/>
      </c>
      <c r="K22" s="160"/>
      <c r="L22" s="160"/>
      <c r="M22" s="160"/>
      <c r="N22" s="160"/>
      <c r="O22" s="160"/>
      <c r="P22" s="1981" t="str">
        <f t="shared" si="2"/>
        <v/>
      </c>
      <c r="Q22" s="160"/>
      <c r="R22" s="160"/>
      <c r="S22" s="160"/>
      <c r="T22" s="160"/>
      <c r="U22" s="160"/>
      <c r="V22" s="1981" t="str">
        <f t="shared" si="3"/>
        <v/>
      </c>
      <c r="W22" s="160"/>
      <c r="X22" s="160"/>
      <c r="Y22" s="160"/>
      <c r="Z22" s="160"/>
      <c r="AA22" s="160"/>
      <c r="AB22" s="1981" t="str">
        <f t="shared" si="4"/>
        <v/>
      </c>
      <c r="AC22" s="160"/>
      <c r="AD22" s="160"/>
      <c r="AE22" s="160"/>
      <c r="AF22" s="160"/>
      <c r="AG22" s="160"/>
      <c r="AH22" s="1981" t="str">
        <f t="shared" si="5"/>
        <v/>
      </c>
      <c r="AI22" s="160"/>
      <c r="AJ22" s="160"/>
      <c r="AK22" s="160"/>
      <c r="AL22" s="160"/>
      <c r="AM22" s="160"/>
      <c r="AN22" s="2"/>
      <c r="AO22"/>
      <c r="AP22"/>
      <c r="AQ22"/>
      <c r="AR22"/>
      <c r="AS22"/>
      <c r="AT22"/>
      <c r="AU22"/>
      <c r="AV22"/>
      <c r="AW22"/>
      <c r="AX22"/>
      <c r="AY22"/>
    </row>
    <row r="23" spans="1:54" s="1959" customFormat="1" ht="15" customHeight="1" x14ac:dyDescent="0.25">
      <c r="A23" s="213"/>
      <c r="B23" s="1931" t="s">
        <v>2195</v>
      </c>
      <c r="C23" s="1973" t="s">
        <v>2315</v>
      </c>
      <c r="D23" s="1981" t="str">
        <f t="shared" si="0"/>
        <v/>
      </c>
      <c r="E23" s="160"/>
      <c r="F23" s="160"/>
      <c r="G23" s="160"/>
      <c r="H23" s="160"/>
      <c r="I23" s="160"/>
      <c r="J23" s="1981" t="str">
        <f t="shared" si="1"/>
        <v/>
      </c>
      <c r="K23" s="160"/>
      <c r="L23" s="160"/>
      <c r="M23" s="160"/>
      <c r="N23" s="160"/>
      <c r="O23" s="160"/>
      <c r="P23" s="1981" t="str">
        <f t="shared" si="2"/>
        <v/>
      </c>
      <c r="Q23" s="160"/>
      <c r="R23" s="160"/>
      <c r="S23" s="160"/>
      <c r="T23" s="160"/>
      <c r="U23" s="160"/>
      <c r="V23" s="1981" t="str">
        <f t="shared" si="3"/>
        <v/>
      </c>
      <c r="W23" s="160"/>
      <c r="X23" s="160"/>
      <c r="Y23" s="160"/>
      <c r="Z23" s="160"/>
      <c r="AA23" s="160"/>
      <c r="AB23" s="1981" t="str">
        <f t="shared" si="4"/>
        <v/>
      </c>
      <c r="AC23" s="160"/>
      <c r="AD23" s="160"/>
      <c r="AE23" s="160"/>
      <c r="AF23" s="160"/>
      <c r="AG23" s="160"/>
      <c r="AH23" s="1981" t="str">
        <f t="shared" si="5"/>
        <v/>
      </c>
      <c r="AI23" s="160"/>
      <c r="AJ23" s="160"/>
      <c r="AK23" s="160"/>
      <c r="AL23" s="160"/>
      <c r="AM23" s="160"/>
      <c r="AN23" s="2"/>
      <c r="AO23"/>
      <c r="AP23"/>
      <c r="AQ23"/>
      <c r="AR23"/>
      <c r="AS23"/>
      <c r="AT23"/>
      <c r="AU23"/>
      <c r="AV23"/>
      <c r="AW23"/>
      <c r="AX23"/>
      <c r="AY23"/>
    </row>
    <row r="24" spans="1:54" s="1959" customFormat="1" ht="15" customHeight="1" x14ac:dyDescent="0.25">
      <c r="A24" s="213"/>
      <c r="B24" s="1931" t="s">
        <v>2254</v>
      </c>
      <c r="C24" s="1973" t="s">
        <v>2313</v>
      </c>
      <c r="D24" s="1981" t="str">
        <f t="shared" si="0"/>
        <v/>
      </c>
      <c r="E24" s="160"/>
      <c r="F24" s="160"/>
      <c r="G24" s="160"/>
      <c r="H24" s="160"/>
      <c r="I24" s="160"/>
      <c r="J24" s="1981" t="str">
        <f t="shared" si="1"/>
        <v/>
      </c>
      <c r="K24" s="160"/>
      <c r="L24" s="160"/>
      <c r="M24" s="160"/>
      <c r="N24" s="160"/>
      <c r="O24" s="160"/>
      <c r="P24" s="1981" t="str">
        <f t="shared" si="2"/>
        <v/>
      </c>
      <c r="Q24" s="160"/>
      <c r="R24" s="160"/>
      <c r="S24" s="160"/>
      <c r="T24" s="160"/>
      <c r="U24" s="160"/>
      <c r="V24" s="1981" t="str">
        <f t="shared" si="3"/>
        <v/>
      </c>
      <c r="W24" s="160"/>
      <c r="X24" s="160"/>
      <c r="Y24" s="160"/>
      <c r="Z24" s="160"/>
      <c r="AA24" s="160"/>
      <c r="AB24" s="1981" t="str">
        <f t="shared" si="4"/>
        <v/>
      </c>
      <c r="AC24" s="160"/>
      <c r="AD24" s="160"/>
      <c r="AE24" s="160"/>
      <c r="AF24" s="160"/>
      <c r="AG24" s="160"/>
      <c r="AH24" s="1981" t="str">
        <f t="shared" si="5"/>
        <v/>
      </c>
      <c r="AI24" s="160"/>
      <c r="AJ24" s="160"/>
      <c r="AK24" s="160"/>
      <c r="AL24" s="160"/>
      <c r="AM24" s="160"/>
      <c r="AN24" s="2"/>
      <c r="AO24"/>
      <c r="AP24"/>
      <c r="AQ24"/>
      <c r="AR24"/>
      <c r="AS24"/>
      <c r="AT24"/>
      <c r="AU24"/>
      <c r="AV24"/>
      <c r="AW24"/>
      <c r="AX24"/>
      <c r="AY24"/>
    </row>
    <row r="25" spans="1:54" s="1959" customFormat="1" ht="15" customHeight="1" x14ac:dyDescent="0.25">
      <c r="A25" s="213"/>
      <c r="B25" s="1931" t="s">
        <v>2252</v>
      </c>
      <c r="C25" s="1973" t="s">
        <v>2311</v>
      </c>
      <c r="D25" s="1981" t="str">
        <f t="shared" si="0"/>
        <v/>
      </c>
      <c r="E25" s="160"/>
      <c r="F25" s="160"/>
      <c r="G25" s="160"/>
      <c r="H25" s="160"/>
      <c r="I25" s="160"/>
      <c r="J25" s="1981" t="str">
        <f t="shared" si="1"/>
        <v/>
      </c>
      <c r="K25" s="160"/>
      <c r="L25" s="160"/>
      <c r="M25" s="160"/>
      <c r="N25" s="160"/>
      <c r="O25" s="160"/>
      <c r="P25" s="1981" t="str">
        <f t="shared" si="2"/>
        <v/>
      </c>
      <c r="Q25" s="160"/>
      <c r="R25" s="160"/>
      <c r="S25" s="160"/>
      <c r="T25" s="160"/>
      <c r="U25" s="160"/>
      <c r="V25" s="1981" t="str">
        <f t="shared" si="3"/>
        <v/>
      </c>
      <c r="W25" s="160"/>
      <c r="X25" s="160"/>
      <c r="Y25" s="160"/>
      <c r="Z25" s="160"/>
      <c r="AA25" s="160"/>
      <c r="AB25" s="1981" t="str">
        <f t="shared" si="4"/>
        <v/>
      </c>
      <c r="AC25" s="160"/>
      <c r="AD25" s="160"/>
      <c r="AE25" s="160"/>
      <c r="AF25" s="160"/>
      <c r="AG25" s="160"/>
      <c r="AH25" s="1981" t="str">
        <f t="shared" si="5"/>
        <v/>
      </c>
      <c r="AI25" s="160"/>
      <c r="AJ25" s="160"/>
      <c r="AK25" s="160"/>
      <c r="AL25" s="160"/>
      <c r="AM25" s="160"/>
      <c r="AN25" s="2"/>
      <c r="AO25"/>
      <c r="AP25"/>
      <c r="AQ25"/>
      <c r="AR25"/>
      <c r="AS25"/>
      <c r="AT25"/>
      <c r="AU25"/>
      <c r="AV25"/>
      <c r="AW25"/>
      <c r="AX25"/>
      <c r="AY25"/>
    </row>
    <row r="26" spans="1:54" s="1959" customFormat="1" ht="15" customHeight="1" x14ac:dyDescent="0.25">
      <c r="A26" s="213"/>
      <c r="B26" s="1931" t="s">
        <v>2251</v>
      </c>
      <c r="C26" s="1973" t="s">
        <v>2309</v>
      </c>
      <c r="D26" s="1981" t="str">
        <f t="shared" si="0"/>
        <v/>
      </c>
      <c r="E26" s="160"/>
      <c r="F26" s="160"/>
      <c r="G26" s="160"/>
      <c r="H26" s="160"/>
      <c r="I26" s="160"/>
      <c r="J26" s="1981" t="str">
        <f t="shared" si="1"/>
        <v/>
      </c>
      <c r="K26" s="160"/>
      <c r="L26" s="160"/>
      <c r="M26" s="160"/>
      <c r="N26" s="160"/>
      <c r="O26" s="160"/>
      <c r="P26" s="1981" t="str">
        <f t="shared" si="2"/>
        <v/>
      </c>
      <c r="Q26" s="160"/>
      <c r="R26" s="160"/>
      <c r="S26" s="160"/>
      <c r="T26" s="160"/>
      <c r="U26" s="160"/>
      <c r="V26" s="1981" t="str">
        <f t="shared" si="3"/>
        <v/>
      </c>
      <c r="W26" s="160"/>
      <c r="X26" s="160"/>
      <c r="Y26" s="160"/>
      <c r="Z26" s="160"/>
      <c r="AA26" s="160"/>
      <c r="AB26" s="1981" t="str">
        <f t="shared" si="4"/>
        <v/>
      </c>
      <c r="AC26" s="160"/>
      <c r="AD26" s="160"/>
      <c r="AE26" s="160"/>
      <c r="AF26" s="160"/>
      <c r="AG26" s="160"/>
      <c r="AH26" s="1981" t="str">
        <f t="shared" si="5"/>
        <v/>
      </c>
      <c r="AI26" s="160"/>
      <c r="AJ26" s="160"/>
      <c r="AK26" s="160"/>
      <c r="AL26" s="160"/>
      <c r="AM26" s="160"/>
      <c r="AN26" s="2"/>
      <c r="AO26"/>
      <c r="AP26"/>
      <c r="AQ26"/>
      <c r="AR26"/>
      <c r="AS26"/>
      <c r="AT26"/>
      <c r="AU26"/>
      <c r="AV26"/>
      <c r="AW26"/>
      <c r="AX26"/>
      <c r="AY26"/>
    </row>
    <row r="27" spans="1:54" s="1959" customFormat="1" ht="15" customHeight="1" x14ac:dyDescent="0.25">
      <c r="A27" s="213"/>
      <c r="B27" s="1931" t="s">
        <v>2249</v>
      </c>
      <c r="C27" s="1973" t="s">
        <v>2307</v>
      </c>
      <c r="D27" s="1981" t="str">
        <f t="shared" si="0"/>
        <v/>
      </c>
      <c r="E27" s="160"/>
      <c r="F27" s="160"/>
      <c r="G27" s="160"/>
      <c r="H27" s="160"/>
      <c r="I27" s="160"/>
      <c r="J27" s="1981" t="str">
        <f t="shared" si="1"/>
        <v/>
      </c>
      <c r="K27" s="160"/>
      <c r="L27" s="160"/>
      <c r="M27" s="160"/>
      <c r="N27" s="160"/>
      <c r="O27" s="160"/>
      <c r="P27" s="1981" t="str">
        <f t="shared" si="2"/>
        <v/>
      </c>
      <c r="Q27" s="160"/>
      <c r="R27" s="160"/>
      <c r="S27" s="160"/>
      <c r="T27" s="160"/>
      <c r="U27" s="160"/>
      <c r="V27" s="1981" t="str">
        <f t="shared" si="3"/>
        <v/>
      </c>
      <c r="W27" s="160"/>
      <c r="X27" s="160"/>
      <c r="Y27" s="160"/>
      <c r="Z27" s="160"/>
      <c r="AA27" s="160"/>
      <c r="AB27" s="1981" t="str">
        <f t="shared" si="4"/>
        <v/>
      </c>
      <c r="AC27" s="160"/>
      <c r="AD27" s="160"/>
      <c r="AE27" s="160"/>
      <c r="AF27" s="160"/>
      <c r="AG27" s="160"/>
      <c r="AH27" s="1981" t="str">
        <f t="shared" si="5"/>
        <v/>
      </c>
      <c r="AI27" s="160"/>
      <c r="AJ27" s="160"/>
      <c r="AK27" s="160"/>
      <c r="AL27" s="160"/>
      <c r="AM27" s="160"/>
      <c r="AN27" s="2"/>
      <c r="AO27"/>
      <c r="AP27"/>
      <c r="AQ27"/>
      <c r="AR27"/>
      <c r="AS27"/>
      <c r="AT27"/>
      <c r="AU27"/>
      <c r="AV27"/>
      <c r="AW27"/>
      <c r="AX27"/>
      <c r="AY27"/>
    </row>
    <row r="28" spans="1:54" s="1959" customFormat="1" ht="15" customHeight="1" x14ac:dyDescent="0.25">
      <c r="A28" s="213"/>
      <c r="B28" s="1931" t="s">
        <v>2247</v>
      </c>
      <c r="C28" s="1972" t="s">
        <v>2305</v>
      </c>
      <c r="D28" s="1987" t="str">
        <f t="shared" si="0"/>
        <v/>
      </c>
      <c r="E28" s="162"/>
      <c r="F28" s="162"/>
      <c r="G28" s="162"/>
      <c r="H28" s="162"/>
      <c r="I28" s="162"/>
      <c r="J28" s="1987" t="str">
        <f t="shared" si="1"/>
        <v/>
      </c>
      <c r="K28" s="162"/>
      <c r="L28" s="162"/>
      <c r="M28" s="162"/>
      <c r="N28" s="162"/>
      <c r="O28" s="162"/>
      <c r="P28" s="1987" t="str">
        <f t="shared" si="2"/>
        <v/>
      </c>
      <c r="Q28" s="162"/>
      <c r="R28" s="162"/>
      <c r="S28" s="162"/>
      <c r="T28" s="162"/>
      <c r="U28" s="162"/>
      <c r="V28" s="1987" t="str">
        <f t="shared" si="3"/>
        <v/>
      </c>
      <c r="W28" s="162"/>
      <c r="X28" s="162"/>
      <c r="Y28" s="162"/>
      <c r="Z28" s="162"/>
      <c r="AA28" s="162"/>
      <c r="AB28" s="1987" t="str">
        <f t="shared" si="4"/>
        <v/>
      </c>
      <c r="AC28" s="162"/>
      <c r="AD28" s="162"/>
      <c r="AE28" s="162"/>
      <c r="AF28" s="162"/>
      <c r="AG28" s="162"/>
      <c r="AH28" s="1987" t="str">
        <f t="shared" si="5"/>
        <v/>
      </c>
      <c r="AI28" s="162"/>
      <c r="AJ28" s="162"/>
      <c r="AK28" s="162"/>
      <c r="AL28" s="162"/>
      <c r="AM28" s="162"/>
      <c r="AN28" s="2"/>
      <c r="AO28"/>
      <c r="AP28"/>
      <c r="AQ28"/>
      <c r="AR28"/>
      <c r="AS28"/>
      <c r="AT28"/>
      <c r="AU28"/>
      <c r="AV28"/>
      <c r="AW28"/>
      <c r="AX28"/>
      <c r="AY28"/>
    </row>
    <row r="29" spans="1:54" s="1959" customFormat="1" ht="15" customHeight="1" x14ac:dyDescent="0.25">
      <c r="A29" s="213"/>
      <c r="B29" s="1931" t="s">
        <v>2246</v>
      </c>
      <c r="C29" s="406" t="s">
        <v>2420</v>
      </c>
      <c r="D29" s="1986" t="str">
        <f t="shared" si="0"/>
        <v/>
      </c>
      <c r="E29" s="1985" t="str">
        <f>E20</f>
        <v/>
      </c>
      <c r="F29" s="1985" t="str">
        <f>F20</f>
        <v/>
      </c>
      <c r="G29" s="1985" t="str">
        <f>G20</f>
        <v/>
      </c>
      <c r="H29" s="1985" t="str">
        <f>H20</f>
        <v/>
      </c>
      <c r="I29" s="1985" t="str">
        <f>I20</f>
        <v/>
      </c>
      <c r="J29" s="1986" t="str">
        <f t="shared" si="1"/>
        <v/>
      </c>
      <c r="K29" s="1985" t="str">
        <f>K20</f>
        <v/>
      </c>
      <c r="L29" s="1985" t="str">
        <f>L20</f>
        <v/>
      </c>
      <c r="M29" s="1985" t="str">
        <f>M20</f>
        <v/>
      </c>
      <c r="N29" s="1985" t="str">
        <f>N20</f>
        <v/>
      </c>
      <c r="O29" s="1985" t="str">
        <f>O20</f>
        <v/>
      </c>
      <c r="P29" s="1986" t="str">
        <f t="shared" si="2"/>
        <v/>
      </c>
      <c r="Q29" s="1985" t="str">
        <f>Q20</f>
        <v/>
      </c>
      <c r="R29" s="1985" t="str">
        <f>R20</f>
        <v/>
      </c>
      <c r="S29" s="1985" t="str">
        <f>S20</f>
        <v/>
      </c>
      <c r="T29" s="1985" t="str">
        <f>T20</f>
        <v/>
      </c>
      <c r="U29" s="1985" t="str">
        <f>U20</f>
        <v/>
      </c>
      <c r="V29" s="1986" t="str">
        <f t="shared" si="3"/>
        <v/>
      </c>
      <c r="W29" s="1985" t="str">
        <f>W20</f>
        <v/>
      </c>
      <c r="X29" s="1985" t="str">
        <f>X20</f>
        <v/>
      </c>
      <c r="Y29" s="1985" t="str">
        <f>Y20</f>
        <v/>
      </c>
      <c r="Z29" s="1985" t="str">
        <f>Z20</f>
        <v/>
      </c>
      <c r="AA29" s="1985" t="str">
        <f>AA20</f>
        <v/>
      </c>
      <c r="AB29" s="1986" t="str">
        <f t="shared" si="4"/>
        <v/>
      </c>
      <c r="AC29" s="1985" t="str">
        <f>AC20</f>
        <v/>
      </c>
      <c r="AD29" s="1985" t="str">
        <f>AD20</f>
        <v/>
      </c>
      <c r="AE29" s="1985" t="str">
        <f>AE20</f>
        <v/>
      </c>
      <c r="AF29" s="1985" t="str">
        <f>AF20</f>
        <v/>
      </c>
      <c r="AG29" s="1985" t="str">
        <f>AG20</f>
        <v/>
      </c>
      <c r="AH29" s="1986" t="str">
        <f t="shared" si="5"/>
        <v/>
      </c>
      <c r="AI29" s="1985" t="str">
        <f>AI20</f>
        <v/>
      </c>
      <c r="AJ29" s="1985" t="str">
        <f>AJ20</f>
        <v/>
      </c>
      <c r="AK29" s="1985" t="str">
        <f>AK20</f>
        <v/>
      </c>
      <c r="AL29" s="1985" t="str">
        <f>AL20</f>
        <v/>
      </c>
      <c r="AM29" s="1985" t="str">
        <f>AM20</f>
        <v/>
      </c>
      <c r="AN29" s="2"/>
      <c r="AO29"/>
      <c r="AP29"/>
      <c r="AQ29"/>
      <c r="AR29"/>
      <c r="AS29"/>
      <c r="AT29"/>
      <c r="AU29"/>
      <c r="AV29"/>
      <c r="AW29"/>
      <c r="AX29"/>
      <c r="AY29"/>
      <c r="AZ29"/>
      <c r="BA29"/>
      <c r="BB29"/>
    </row>
    <row r="30" spans="1:54" s="1959" customFormat="1" ht="15" customHeight="1" x14ac:dyDescent="0.25">
      <c r="A30" s="213"/>
      <c r="B30" s="1931" t="s">
        <v>2245</v>
      </c>
      <c r="C30" s="118" t="s">
        <v>2298</v>
      </c>
      <c r="D30" s="1978" t="str">
        <f t="shared" si="0"/>
        <v/>
      </c>
      <c r="E30" s="1984"/>
      <c r="F30" s="1984"/>
      <c r="G30" s="1984"/>
      <c r="H30" s="1984"/>
      <c r="I30" s="1984"/>
      <c r="J30" s="1978" t="str">
        <f t="shared" si="1"/>
        <v/>
      </c>
      <c r="K30" s="1984"/>
      <c r="L30" s="1984"/>
      <c r="M30" s="1984"/>
      <c r="N30" s="1984"/>
      <c r="O30" s="1984"/>
      <c r="P30" s="1978" t="str">
        <f t="shared" si="2"/>
        <v/>
      </c>
      <c r="Q30" s="1984"/>
      <c r="R30" s="1984"/>
      <c r="S30" s="1984"/>
      <c r="T30" s="1984"/>
      <c r="U30" s="1984"/>
      <c r="V30" s="1978" t="str">
        <f t="shared" si="3"/>
        <v/>
      </c>
      <c r="W30" s="1984"/>
      <c r="X30" s="1984"/>
      <c r="Y30" s="1984"/>
      <c r="Z30" s="1984"/>
      <c r="AA30" s="1984"/>
      <c r="AB30" s="1978" t="str">
        <f t="shared" si="4"/>
        <v/>
      </c>
      <c r="AC30" s="1984"/>
      <c r="AD30" s="1984"/>
      <c r="AE30" s="1984"/>
      <c r="AF30" s="1984"/>
      <c r="AG30" s="1984"/>
      <c r="AH30" s="1978" t="str">
        <f t="shared" si="5"/>
        <v/>
      </c>
      <c r="AI30" s="1984"/>
      <c r="AJ30" s="1984"/>
      <c r="AK30" s="1984"/>
      <c r="AL30" s="1984"/>
      <c r="AM30" s="1984"/>
      <c r="AN30" s="2"/>
      <c r="AO30"/>
      <c r="AP30"/>
      <c r="AQ30"/>
      <c r="AR30"/>
      <c r="AS30"/>
      <c r="AT30"/>
      <c r="AU30"/>
      <c r="AV30"/>
      <c r="AW30"/>
      <c r="AX30"/>
      <c r="AY30"/>
      <c r="AZ30"/>
      <c r="BA30"/>
      <c r="BB30"/>
    </row>
    <row r="31" spans="1:54" s="1959" customFormat="1" ht="15" customHeight="1" x14ac:dyDescent="0.25">
      <c r="A31" s="213"/>
      <c r="B31" s="1931" t="s">
        <v>2244</v>
      </c>
      <c r="C31" s="119" t="s">
        <v>2296</v>
      </c>
      <c r="D31" s="1981" t="str">
        <f t="shared" si="0"/>
        <v/>
      </c>
      <c r="E31" s="162"/>
      <c r="F31" s="162"/>
      <c r="G31" s="162"/>
      <c r="H31" s="162"/>
      <c r="I31" s="162"/>
      <c r="J31" s="1981" t="str">
        <f t="shared" si="1"/>
        <v/>
      </c>
      <c r="K31" s="162"/>
      <c r="L31" s="162"/>
      <c r="M31" s="162"/>
      <c r="N31" s="162"/>
      <c r="O31" s="162"/>
      <c r="P31" s="1981" t="str">
        <f t="shared" si="2"/>
        <v/>
      </c>
      <c r="Q31" s="162"/>
      <c r="R31" s="162"/>
      <c r="S31" s="162"/>
      <c r="T31" s="162"/>
      <c r="U31" s="162"/>
      <c r="V31" s="1981" t="str">
        <f t="shared" si="3"/>
        <v/>
      </c>
      <c r="W31" s="162"/>
      <c r="X31" s="162"/>
      <c r="Y31" s="162"/>
      <c r="Z31" s="162"/>
      <c r="AA31" s="162"/>
      <c r="AB31" s="1981" t="str">
        <f t="shared" si="4"/>
        <v/>
      </c>
      <c r="AC31" s="162"/>
      <c r="AD31" s="162"/>
      <c r="AE31" s="162"/>
      <c r="AF31" s="162"/>
      <c r="AG31" s="162"/>
      <c r="AH31" s="1981" t="str">
        <f t="shared" si="5"/>
        <v/>
      </c>
      <c r="AI31" s="162"/>
      <c r="AJ31" s="162"/>
      <c r="AK31" s="162"/>
      <c r="AL31" s="162"/>
      <c r="AM31" s="162"/>
      <c r="AN31" s="2"/>
      <c r="AO31"/>
      <c r="AP31"/>
      <c r="AQ31"/>
      <c r="AR31"/>
      <c r="AS31"/>
      <c r="AT31"/>
      <c r="AU31"/>
      <c r="AV31"/>
      <c r="AW31"/>
      <c r="AX31"/>
      <c r="AY31"/>
      <c r="AZ31"/>
      <c r="BA31"/>
      <c r="BB31"/>
    </row>
    <row r="32" spans="1:54" s="1959" customFormat="1" ht="15" customHeight="1" x14ac:dyDescent="0.25">
      <c r="A32" s="213"/>
      <c r="B32" s="1931" t="s">
        <v>2242</v>
      </c>
      <c r="C32" s="406" t="s">
        <v>2420</v>
      </c>
      <c r="D32" s="1933" t="str">
        <f t="shared" si="0"/>
        <v/>
      </c>
      <c r="E32" s="1933" t="str">
        <f>E20</f>
        <v/>
      </c>
      <c r="F32" s="1933" t="str">
        <f>F20</f>
        <v/>
      </c>
      <c r="G32" s="1933" t="str">
        <f>G20</f>
        <v/>
      </c>
      <c r="H32" s="1933" t="str">
        <f>H20</f>
        <v/>
      </c>
      <c r="I32" s="1933" t="str">
        <f>I20</f>
        <v/>
      </c>
      <c r="J32" s="1933" t="str">
        <f t="shared" si="1"/>
        <v/>
      </c>
      <c r="K32" s="1933" t="str">
        <f>K20</f>
        <v/>
      </c>
      <c r="L32" s="1933" t="str">
        <f>L20</f>
        <v/>
      </c>
      <c r="M32" s="1933" t="str">
        <f>M20</f>
        <v/>
      </c>
      <c r="N32" s="1933" t="str">
        <f>N20</f>
        <v/>
      </c>
      <c r="O32" s="1933" t="str">
        <f>O20</f>
        <v/>
      </c>
      <c r="P32" s="1933" t="str">
        <f t="shared" si="2"/>
        <v/>
      </c>
      <c r="Q32" s="1933" t="str">
        <f>Q20</f>
        <v/>
      </c>
      <c r="R32" s="1933" t="str">
        <f>R20</f>
        <v/>
      </c>
      <c r="S32" s="1933" t="str">
        <f>S20</f>
        <v/>
      </c>
      <c r="T32" s="1933" t="str">
        <f>T20</f>
        <v/>
      </c>
      <c r="U32" s="1933" t="str">
        <f>U20</f>
        <v/>
      </c>
      <c r="V32" s="1933" t="str">
        <f t="shared" si="3"/>
        <v/>
      </c>
      <c r="W32" s="1933" t="str">
        <f>W20</f>
        <v/>
      </c>
      <c r="X32" s="1933" t="str">
        <f>X20</f>
        <v/>
      </c>
      <c r="Y32" s="1933" t="str">
        <f>Y20</f>
        <v/>
      </c>
      <c r="Z32" s="1933" t="str">
        <f>Z20</f>
        <v/>
      </c>
      <c r="AA32" s="1933" t="str">
        <f>AA20</f>
        <v/>
      </c>
      <c r="AB32" s="1933" t="str">
        <f t="shared" si="4"/>
        <v/>
      </c>
      <c r="AC32" s="1933" t="str">
        <f>AC20</f>
        <v/>
      </c>
      <c r="AD32" s="1933" t="str">
        <f>AD20</f>
        <v/>
      </c>
      <c r="AE32" s="1933" t="str">
        <f>AE20</f>
        <v/>
      </c>
      <c r="AF32" s="1933" t="str">
        <f>AF20</f>
        <v/>
      </c>
      <c r="AG32" s="1933" t="str">
        <f>AG20</f>
        <v/>
      </c>
      <c r="AH32" s="1933" t="str">
        <f t="shared" si="5"/>
        <v/>
      </c>
      <c r="AI32" s="1933" t="str">
        <f>AI20</f>
        <v/>
      </c>
      <c r="AJ32" s="1933" t="str">
        <f>AJ20</f>
        <v/>
      </c>
      <c r="AK32" s="1933" t="str">
        <f>AK20</f>
        <v/>
      </c>
      <c r="AL32" s="1933" t="str">
        <f>AL20</f>
        <v/>
      </c>
      <c r="AM32" s="1933" t="str">
        <f>AM20</f>
        <v/>
      </c>
      <c r="AN32" s="2"/>
      <c r="AO32"/>
      <c r="AP32"/>
      <c r="AQ32"/>
      <c r="AR32"/>
      <c r="AS32"/>
      <c r="AT32"/>
      <c r="AU32"/>
      <c r="AV32"/>
      <c r="AW32"/>
      <c r="AX32"/>
      <c r="AY32"/>
      <c r="AZ32"/>
      <c r="BA32"/>
      <c r="BB32"/>
    </row>
    <row r="33" spans="1:136" s="1959" customFormat="1" ht="15" customHeight="1" x14ac:dyDescent="0.25">
      <c r="A33" s="213"/>
      <c r="B33" s="1931" t="s">
        <v>2240</v>
      </c>
      <c r="C33" s="1965" t="s">
        <v>2292</v>
      </c>
      <c r="D33" s="1981" t="str">
        <f t="shared" si="0"/>
        <v/>
      </c>
      <c r="E33" s="160"/>
      <c r="F33" s="160"/>
      <c r="G33" s="160"/>
      <c r="H33" s="160"/>
      <c r="I33" s="160"/>
      <c r="J33" s="1981" t="str">
        <f t="shared" si="1"/>
        <v/>
      </c>
      <c r="K33" s="160"/>
      <c r="L33" s="160"/>
      <c r="M33" s="160"/>
      <c r="N33" s="160"/>
      <c r="O33" s="160"/>
      <c r="P33" s="1981" t="str">
        <f t="shared" si="2"/>
        <v/>
      </c>
      <c r="Q33" s="160"/>
      <c r="R33" s="160"/>
      <c r="S33" s="160"/>
      <c r="T33" s="160"/>
      <c r="U33" s="160"/>
      <c r="V33" s="1981" t="str">
        <f t="shared" si="3"/>
        <v/>
      </c>
      <c r="W33" s="160"/>
      <c r="X33" s="160"/>
      <c r="Y33" s="160"/>
      <c r="Z33" s="160"/>
      <c r="AA33" s="160"/>
      <c r="AB33" s="1981" t="str">
        <f t="shared" si="4"/>
        <v/>
      </c>
      <c r="AC33" s="160"/>
      <c r="AD33" s="160"/>
      <c r="AE33" s="160"/>
      <c r="AF33" s="160"/>
      <c r="AG33" s="160"/>
      <c r="AH33" s="1981" t="str">
        <f t="shared" si="5"/>
        <v/>
      </c>
      <c r="AI33" s="160"/>
      <c r="AJ33" s="160"/>
      <c r="AK33" s="160"/>
      <c r="AL33" s="160"/>
      <c r="AM33" s="160"/>
      <c r="AN33" s="2"/>
      <c r="AO33"/>
      <c r="AP33"/>
      <c r="AQ33"/>
      <c r="AR33"/>
      <c r="AS33"/>
      <c r="AT33"/>
      <c r="AU33"/>
      <c r="AV33"/>
      <c r="AW33"/>
      <c r="AX33"/>
      <c r="AY33"/>
    </row>
    <row r="34" spans="1:136" s="1959" customFormat="1" ht="15" customHeight="1" x14ac:dyDescent="0.25">
      <c r="A34" s="213"/>
      <c r="B34" s="1931" t="s">
        <v>2238</v>
      </c>
      <c r="C34" s="1965" t="s">
        <v>2290</v>
      </c>
      <c r="D34" s="1981" t="str">
        <f t="shared" si="0"/>
        <v/>
      </c>
      <c r="E34" s="1961" t="str">
        <f>IF(AND(ISNUMBER(E35),ISNUMBER(E36),ISNUMBER(E38),ISNUMBER(E39),ISNUMBER(E40),ISNUMBER(E41),ISNUMBER(E42),ISNUMBER(E43),ISNUMBER(E44)),SUM(E35:E36,E38:E44),"")</f>
        <v/>
      </c>
      <c r="F34" s="1961" t="str">
        <f>IF(AND(ISNUMBER(F35),ISNUMBER(F36),ISNUMBER(F38),ISNUMBER(F39),ISNUMBER(F40),ISNUMBER(F41),ISNUMBER(F42),ISNUMBER(F43),ISNUMBER(F44)),SUM(F35:F36,F38:F44),"")</f>
        <v/>
      </c>
      <c r="G34" s="1961" t="str">
        <f>IF(AND(ISNUMBER(G35),ISNUMBER(G36),ISNUMBER(G38),ISNUMBER(G39),ISNUMBER(G40),ISNUMBER(G41),ISNUMBER(G42),ISNUMBER(G43),ISNUMBER(G44)),SUM(G35:G36,G38:G44),"")</f>
        <v/>
      </c>
      <c r="H34" s="1961" t="str">
        <f>IF(AND(ISNUMBER(H35),ISNUMBER(H36),ISNUMBER(H38),ISNUMBER(H39),ISNUMBER(H40),ISNUMBER(H41),ISNUMBER(H42),ISNUMBER(H43),ISNUMBER(H44)),SUM(H35:H36,H38:H44),"")</f>
        <v/>
      </c>
      <c r="I34" s="1961" t="str">
        <f>IF(AND(ISNUMBER(I35),ISNUMBER(I36),ISNUMBER(I38),ISNUMBER(I39),ISNUMBER(I40),ISNUMBER(I41),ISNUMBER(I42),ISNUMBER(I43),ISNUMBER(I44)),SUM(I35:I36,I38:I44),"")</f>
        <v/>
      </c>
      <c r="J34" s="1981" t="str">
        <f t="shared" si="1"/>
        <v/>
      </c>
      <c r="K34" s="1961" t="str">
        <f>IF(AND(ISNUMBER(K35),ISNUMBER(K36),ISNUMBER(K38),ISNUMBER(K39),ISNUMBER(K40),ISNUMBER(K41),ISNUMBER(K42),ISNUMBER(K43),ISNUMBER(K44)),SUM(K35:K36,K38:K44),"")</f>
        <v/>
      </c>
      <c r="L34" s="1961" t="str">
        <f>IF(AND(ISNUMBER(L35),ISNUMBER(L36),ISNUMBER(L38),ISNUMBER(L39),ISNUMBER(L40),ISNUMBER(L41),ISNUMBER(L42),ISNUMBER(L43),ISNUMBER(L44)),SUM(L35:L36,L38:L44),"")</f>
        <v/>
      </c>
      <c r="M34" s="1961" t="str">
        <f>IF(AND(ISNUMBER(M35),ISNUMBER(M36),ISNUMBER(M38),ISNUMBER(M39),ISNUMBER(M40),ISNUMBER(M41),ISNUMBER(M42),ISNUMBER(M43),ISNUMBER(M44)),SUM(M35:M36,M38:M44),"")</f>
        <v/>
      </c>
      <c r="N34" s="1961" t="str">
        <f>IF(AND(ISNUMBER(N35),ISNUMBER(N36),ISNUMBER(N38),ISNUMBER(N39),ISNUMBER(N40),ISNUMBER(N41),ISNUMBER(N42),ISNUMBER(N43),ISNUMBER(N44)),SUM(N35:N36,N38:N44),"")</f>
        <v/>
      </c>
      <c r="O34" s="1961" t="str">
        <f>IF(AND(ISNUMBER(O35),ISNUMBER(O36),ISNUMBER(O38),ISNUMBER(O39),ISNUMBER(O40),ISNUMBER(O41),ISNUMBER(O42),ISNUMBER(O43),ISNUMBER(O44)),SUM(O35:O36,O38:O44),"")</f>
        <v/>
      </c>
      <c r="P34" s="1981" t="str">
        <f t="shared" si="2"/>
        <v/>
      </c>
      <c r="Q34" s="1961" t="str">
        <f>IF(AND(ISNUMBER(Q35),ISNUMBER(Q36),ISNUMBER(Q38),ISNUMBER(Q39),ISNUMBER(Q40),ISNUMBER(Q41),ISNUMBER(Q42),ISNUMBER(Q43),ISNUMBER(Q44)),SUM(Q35:Q36,Q38:Q44),"")</f>
        <v/>
      </c>
      <c r="R34" s="1961" t="str">
        <f>IF(AND(ISNUMBER(R35),ISNUMBER(R36),ISNUMBER(R38),ISNUMBER(R39),ISNUMBER(R40),ISNUMBER(R41),ISNUMBER(R42),ISNUMBER(R43),ISNUMBER(R44)),SUM(R35:R36,R38:R44),"")</f>
        <v/>
      </c>
      <c r="S34" s="1961" t="str">
        <f>IF(AND(ISNUMBER(S35),ISNUMBER(S36),ISNUMBER(S38),ISNUMBER(S39),ISNUMBER(S40),ISNUMBER(S41),ISNUMBER(S42),ISNUMBER(S43),ISNUMBER(S44)),SUM(S35:S36,S38:S44),"")</f>
        <v/>
      </c>
      <c r="T34" s="1961" t="str">
        <f>IF(AND(ISNUMBER(T35),ISNUMBER(T36),ISNUMBER(T38),ISNUMBER(T39),ISNUMBER(T40),ISNUMBER(T41),ISNUMBER(T42),ISNUMBER(T43),ISNUMBER(T44)),SUM(T35:T36,T38:T44),"")</f>
        <v/>
      </c>
      <c r="U34" s="1961" t="str">
        <f>IF(AND(ISNUMBER(U35),ISNUMBER(U36),ISNUMBER(U38),ISNUMBER(U39),ISNUMBER(U40),ISNUMBER(U41),ISNUMBER(U42),ISNUMBER(U43),ISNUMBER(U44)),SUM(U35:U36,U38:U44),"")</f>
        <v/>
      </c>
      <c r="V34" s="1981" t="str">
        <f t="shared" si="3"/>
        <v/>
      </c>
      <c r="W34" s="1961" t="str">
        <f>IF(AND(ISNUMBER(W35),ISNUMBER(W36),ISNUMBER(W38),ISNUMBER(W39),ISNUMBER(W40),ISNUMBER(W41),ISNUMBER(W42),ISNUMBER(W43),ISNUMBER(W44)),SUM(W35:W36,W38:W44),"")</f>
        <v/>
      </c>
      <c r="X34" s="1961" t="str">
        <f>IF(AND(ISNUMBER(X35),ISNUMBER(X36),ISNUMBER(X38),ISNUMBER(X39),ISNUMBER(X40),ISNUMBER(X41),ISNUMBER(X42),ISNUMBER(X43),ISNUMBER(X44)),SUM(X35:X36,X38:X44),"")</f>
        <v/>
      </c>
      <c r="Y34" s="1961" t="str">
        <f>IF(AND(ISNUMBER(Y35),ISNUMBER(Y36),ISNUMBER(Y38),ISNUMBER(Y39),ISNUMBER(Y40),ISNUMBER(Y41),ISNUMBER(Y42),ISNUMBER(Y43),ISNUMBER(Y44)),SUM(Y35:Y36,Y38:Y44),"")</f>
        <v/>
      </c>
      <c r="Z34" s="1961" t="str">
        <f>IF(AND(ISNUMBER(Z35),ISNUMBER(Z36),ISNUMBER(Z38),ISNUMBER(Z39),ISNUMBER(Z40),ISNUMBER(Z41),ISNUMBER(Z42),ISNUMBER(Z43),ISNUMBER(Z44)),SUM(Z35:Z36,Z38:Z44),"")</f>
        <v/>
      </c>
      <c r="AA34" s="1961" t="str">
        <f>IF(AND(ISNUMBER(AA35),ISNUMBER(AA36),ISNUMBER(AA38),ISNUMBER(AA39),ISNUMBER(AA40),ISNUMBER(AA41),ISNUMBER(AA42),ISNUMBER(AA43),ISNUMBER(AA44)),SUM(AA35:AA36,AA38:AA44),"")</f>
        <v/>
      </c>
      <c r="AB34" s="1981" t="str">
        <f t="shared" si="4"/>
        <v/>
      </c>
      <c r="AC34" s="1961" t="str">
        <f>IF(AND(ISNUMBER(AC35),ISNUMBER(AC36),ISNUMBER(AC38),ISNUMBER(AC39),ISNUMBER(AC40),ISNUMBER(AC41),ISNUMBER(AC42),ISNUMBER(AC43),ISNUMBER(AC44)),SUM(AC35:AC36,AC38:AC44),"")</f>
        <v/>
      </c>
      <c r="AD34" s="1961" t="str">
        <f>IF(AND(ISNUMBER(AD35),ISNUMBER(AD36),ISNUMBER(AD38),ISNUMBER(AD39),ISNUMBER(AD40),ISNUMBER(AD41),ISNUMBER(AD42),ISNUMBER(AD43),ISNUMBER(AD44)),SUM(AD35:AD36,AD38:AD44),"")</f>
        <v/>
      </c>
      <c r="AE34" s="1961" t="str">
        <f>IF(AND(ISNUMBER(AE35),ISNUMBER(AE36),ISNUMBER(AE38),ISNUMBER(AE39),ISNUMBER(AE40),ISNUMBER(AE41),ISNUMBER(AE42),ISNUMBER(AE43),ISNUMBER(AE44)),SUM(AE35:AE36,AE38:AE44),"")</f>
        <v/>
      </c>
      <c r="AF34" s="1961" t="str">
        <f>IF(AND(ISNUMBER(AF35),ISNUMBER(AF36),ISNUMBER(AF38),ISNUMBER(AF39),ISNUMBER(AF40),ISNUMBER(AF41),ISNUMBER(AF42),ISNUMBER(AF43),ISNUMBER(AF44)),SUM(AF35:AF36,AF38:AF44),"")</f>
        <v/>
      </c>
      <c r="AG34" s="1961" t="str">
        <f>IF(AND(ISNUMBER(AG35),ISNUMBER(AG36),ISNUMBER(AG38),ISNUMBER(AG39),ISNUMBER(AG40),ISNUMBER(AG41),ISNUMBER(AG42),ISNUMBER(AG43),ISNUMBER(AG44)),SUM(AG35:AG36,AG38:AG44),"")</f>
        <v/>
      </c>
      <c r="AH34" s="1981" t="str">
        <f t="shared" si="5"/>
        <v/>
      </c>
      <c r="AI34" s="1961" t="str">
        <f>IF(AND(ISNUMBER(AI35),ISNUMBER(AI36),ISNUMBER(AI38),ISNUMBER(AI39),ISNUMBER(AI40),ISNUMBER(AI41),ISNUMBER(AI42),ISNUMBER(AI43),ISNUMBER(AI44)),SUM(AI35:AI36,AI38:AI44),"")</f>
        <v/>
      </c>
      <c r="AJ34" s="1961" t="str">
        <f>IF(AND(ISNUMBER(AJ35),ISNUMBER(AJ36),ISNUMBER(AJ38),ISNUMBER(AJ39),ISNUMBER(AJ40),ISNUMBER(AJ41),ISNUMBER(AJ42),ISNUMBER(AJ43),ISNUMBER(AJ44)),SUM(AJ35:AJ36,AJ38:AJ44),"")</f>
        <v/>
      </c>
      <c r="AK34" s="1961" t="str">
        <f>IF(AND(ISNUMBER(AK35),ISNUMBER(AK36),ISNUMBER(AK38),ISNUMBER(AK39),ISNUMBER(AK40),ISNUMBER(AK41),ISNUMBER(AK42),ISNUMBER(AK43),ISNUMBER(AK44)),SUM(AK35:AK36,AK38:AK44),"")</f>
        <v/>
      </c>
      <c r="AL34" s="1961" t="str">
        <f>IF(AND(ISNUMBER(AL35),ISNUMBER(AL36),ISNUMBER(AL38),ISNUMBER(AL39),ISNUMBER(AL40),ISNUMBER(AL41),ISNUMBER(AL42),ISNUMBER(AL43),ISNUMBER(AL44)),SUM(AL35:AL36,AL38:AL44),"")</f>
        <v/>
      </c>
      <c r="AM34" s="1961" t="str">
        <f>IF(AND(ISNUMBER(AM35),ISNUMBER(AM36),ISNUMBER(AM38),ISNUMBER(AM39),ISNUMBER(AM40),ISNUMBER(AM41),ISNUMBER(AM42),ISNUMBER(AM43),ISNUMBER(AM44)),SUM(AM35:AM36,AM38:AM44),"")</f>
        <v/>
      </c>
      <c r="AN34" s="2"/>
      <c r="AO34"/>
      <c r="AP34"/>
      <c r="AQ34"/>
      <c r="AR34"/>
      <c r="AS34"/>
      <c r="AT34"/>
      <c r="AU34"/>
      <c r="AV34"/>
      <c r="AW34"/>
      <c r="AX34"/>
      <c r="AY34"/>
    </row>
    <row r="35" spans="1:136" s="1959" customFormat="1" ht="15" customHeight="1" x14ac:dyDescent="0.25">
      <c r="A35" s="213"/>
      <c r="B35" s="1931" t="s">
        <v>2233</v>
      </c>
      <c r="C35" s="1963" t="s">
        <v>2288</v>
      </c>
      <c r="D35" s="1981" t="str">
        <f t="shared" si="0"/>
        <v/>
      </c>
      <c r="E35" s="160"/>
      <c r="F35" s="160"/>
      <c r="G35" s="160"/>
      <c r="H35" s="160"/>
      <c r="I35" s="160"/>
      <c r="J35" s="1981" t="str">
        <f t="shared" si="1"/>
        <v/>
      </c>
      <c r="K35" s="160"/>
      <c r="L35" s="160"/>
      <c r="M35" s="160"/>
      <c r="N35" s="160"/>
      <c r="O35" s="160"/>
      <c r="P35" s="1981" t="str">
        <f t="shared" si="2"/>
        <v/>
      </c>
      <c r="Q35" s="160"/>
      <c r="R35" s="160"/>
      <c r="S35" s="160"/>
      <c r="T35" s="160"/>
      <c r="U35" s="160"/>
      <c r="V35" s="1981" t="str">
        <f t="shared" si="3"/>
        <v/>
      </c>
      <c r="W35" s="160"/>
      <c r="X35" s="160"/>
      <c r="Y35" s="160"/>
      <c r="Z35" s="160"/>
      <c r="AA35" s="160"/>
      <c r="AB35" s="1981" t="str">
        <f t="shared" si="4"/>
        <v/>
      </c>
      <c r="AC35" s="160"/>
      <c r="AD35" s="160"/>
      <c r="AE35" s="160"/>
      <c r="AF35" s="160"/>
      <c r="AG35" s="160"/>
      <c r="AH35" s="1981" t="str">
        <f t="shared" si="5"/>
        <v/>
      </c>
      <c r="AI35" s="160"/>
      <c r="AJ35" s="160"/>
      <c r="AK35" s="160"/>
      <c r="AL35" s="160"/>
      <c r="AM35" s="160"/>
      <c r="AN35" s="2"/>
      <c r="AO35"/>
      <c r="AP35"/>
      <c r="AQ35"/>
      <c r="AR35"/>
      <c r="AS35"/>
      <c r="AT35"/>
      <c r="AU35"/>
      <c r="AV35"/>
      <c r="AW35"/>
      <c r="AX35"/>
      <c r="AY35"/>
    </row>
    <row r="36" spans="1:136" s="1959" customFormat="1" ht="15" customHeight="1" x14ac:dyDescent="0.25">
      <c r="A36" s="213"/>
      <c r="B36" s="1931" t="s">
        <v>2230</v>
      </c>
      <c r="C36" s="1963" t="s">
        <v>2286</v>
      </c>
      <c r="D36" s="1981" t="str">
        <f t="shared" si="0"/>
        <v/>
      </c>
      <c r="E36" s="160"/>
      <c r="F36" s="160"/>
      <c r="G36" s="160"/>
      <c r="H36" s="160"/>
      <c r="I36" s="160"/>
      <c r="J36" s="1981" t="str">
        <f t="shared" si="1"/>
        <v/>
      </c>
      <c r="K36" s="160"/>
      <c r="L36" s="160"/>
      <c r="M36" s="160"/>
      <c r="N36" s="160"/>
      <c r="O36" s="160"/>
      <c r="P36" s="1981" t="str">
        <f t="shared" si="2"/>
        <v/>
      </c>
      <c r="Q36" s="160"/>
      <c r="R36" s="160"/>
      <c r="S36" s="160"/>
      <c r="T36" s="160"/>
      <c r="U36" s="160"/>
      <c r="V36" s="1981" t="str">
        <f t="shared" si="3"/>
        <v/>
      </c>
      <c r="W36" s="160"/>
      <c r="X36" s="160"/>
      <c r="Y36" s="160"/>
      <c r="Z36" s="160"/>
      <c r="AA36" s="160"/>
      <c r="AB36" s="1981" t="str">
        <f t="shared" si="4"/>
        <v/>
      </c>
      <c r="AC36" s="160"/>
      <c r="AD36" s="160"/>
      <c r="AE36" s="160"/>
      <c r="AF36" s="160"/>
      <c r="AG36" s="160"/>
      <c r="AH36" s="1981" t="str">
        <f t="shared" si="5"/>
        <v/>
      </c>
      <c r="AI36" s="160"/>
      <c r="AJ36" s="160"/>
      <c r="AK36" s="160"/>
      <c r="AL36" s="160"/>
      <c r="AM36" s="160"/>
      <c r="AN36" s="2"/>
      <c r="AO36"/>
      <c r="AP36"/>
      <c r="AQ36"/>
      <c r="AR36"/>
      <c r="AS36"/>
      <c r="AT36"/>
      <c r="AU36"/>
      <c r="AV36"/>
      <c r="AW36"/>
      <c r="AX36"/>
      <c r="AY36"/>
    </row>
    <row r="37" spans="1:136" s="1959" customFormat="1" ht="15" customHeight="1" x14ac:dyDescent="0.25">
      <c r="A37" s="213"/>
      <c r="B37" s="1931" t="s">
        <v>2194</v>
      </c>
      <c r="C37" s="1964" t="s">
        <v>2284</v>
      </c>
      <c r="D37" s="1981" t="str">
        <f t="shared" si="0"/>
        <v/>
      </c>
      <c r="E37" s="160"/>
      <c r="F37" s="160"/>
      <c r="G37" s="160"/>
      <c r="H37" s="160"/>
      <c r="I37" s="160"/>
      <c r="J37" s="1981" t="str">
        <f t="shared" si="1"/>
        <v/>
      </c>
      <c r="K37" s="160"/>
      <c r="L37" s="160"/>
      <c r="M37" s="160"/>
      <c r="N37" s="160"/>
      <c r="O37" s="160"/>
      <c r="P37" s="1981" t="str">
        <f t="shared" si="2"/>
        <v/>
      </c>
      <c r="Q37" s="160"/>
      <c r="R37" s="160"/>
      <c r="S37" s="160"/>
      <c r="T37" s="160"/>
      <c r="U37" s="160"/>
      <c r="V37" s="1981" t="str">
        <f t="shared" si="3"/>
        <v/>
      </c>
      <c r="W37" s="160"/>
      <c r="X37" s="160"/>
      <c r="Y37" s="160"/>
      <c r="Z37" s="160"/>
      <c r="AA37" s="160"/>
      <c r="AB37" s="1981" t="str">
        <f t="shared" si="4"/>
        <v/>
      </c>
      <c r="AC37" s="160"/>
      <c r="AD37" s="160"/>
      <c r="AE37" s="160"/>
      <c r="AF37" s="160"/>
      <c r="AG37" s="160"/>
      <c r="AH37" s="1981" t="str">
        <f t="shared" si="5"/>
        <v/>
      </c>
      <c r="AI37" s="160"/>
      <c r="AJ37" s="160"/>
      <c r="AK37" s="160"/>
      <c r="AL37" s="160"/>
      <c r="AM37" s="160"/>
      <c r="AN37" s="2"/>
      <c r="AO37"/>
      <c r="AP37"/>
      <c r="AQ37"/>
      <c r="AR37"/>
      <c r="AS37"/>
      <c r="AT37"/>
      <c r="AU37"/>
      <c r="AV37"/>
      <c r="AW37"/>
      <c r="AX37"/>
      <c r="AY37"/>
    </row>
    <row r="38" spans="1:136" s="1959" customFormat="1" ht="15" customHeight="1" x14ac:dyDescent="0.25">
      <c r="A38" s="213"/>
      <c r="B38" s="1931" t="s">
        <v>2193</v>
      </c>
      <c r="C38" s="1963" t="s">
        <v>2282</v>
      </c>
      <c r="D38" s="1981" t="str">
        <f t="shared" si="0"/>
        <v/>
      </c>
      <c r="E38" s="160"/>
      <c r="F38" s="160"/>
      <c r="G38" s="160"/>
      <c r="H38" s="160"/>
      <c r="I38" s="160"/>
      <c r="J38" s="1981" t="str">
        <f t="shared" si="1"/>
        <v/>
      </c>
      <c r="K38" s="160"/>
      <c r="L38" s="160"/>
      <c r="M38" s="160"/>
      <c r="N38" s="160"/>
      <c r="O38" s="160"/>
      <c r="P38" s="1981" t="str">
        <f t="shared" si="2"/>
        <v/>
      </c>
      <c r="Q38" s="160"/>
      <c r="R38" s="160"/>
      <c r="S38" s="160"/>
      <c r="T38" s="160"/>
      <c r="U38" s="160"/>
      <c r="V38" s="1981" t="str">
        <f t="shared" si="3"/>
        <v/>
      </c>
      <c r="W38" s="160"/>
      <c r="X38" s="160"/>
      <c r="Y38" s="160"/>
      <c r="Z38" s="160"/>
      <c r="AA38" s="160"/>
      <c r="AB38" s="1981" t="str">
        <f t="shared" si="4"/>
        <v/>
      </c>
      <c r="AC38" s="160"/>
      <c r="AD38" s="160"/>
      <c r="AE38" s="160"/>
      <c r="AF38" s="160"/>
      <c r="AG38" s="160"/>
      <c r="AH38" s="1981" t="str">
        <f t="shared" si="5"/>
        <v/>
      </c>
      <c r="AI38" s="160"/>
      <c r="AJ38" s="160"/>
      <c r="AK38" s="160"/>
      <c r="AL38" s="160"/>
      <c r="AM38" s="160"/>
      <c r="AN38" s="2"/>
      <c r="AO38"/>
      <c r="AP38"/>
      <c r="AQ38"/>
      <c r="AR38"/>
      <c r="AS38"/>
      <c r="AT38"/>
      <c r="AU38"/>
      <c r="AV38"/>
      <c r="AW38"/>
      <c r="AX38"/>
      <c r="AY38"/>
    </row>
    <row r="39" spans="1:136" s="1959" customFormat="1" ht="15" customHeight="1" x14ac:dyDescent="0.25">
      <c r="A39" s="213"/>
      <c r="B39" s="1931" t="s">
        <v>2192</v>
      </c>
      <c r="C39" s="1963" t="s">
        <v>2280</v>
      </c>
      <c r="D39" s="1981" t="str">
        <f t="shared" si="0"/>
        <v/>
      </c>
      <c r="E39" s="160"/>
      <c r="F39" s="160"/>
      <c r="G39" s="160"/>
      <c r="H39" s="160"/>
      <c r="I39" s="160"/>
      <c r="J39" s="1981" t="str">
        <f t="shared" si="1"/>
        <v/>
      </c>
      <c r="K39" s="160"/>
      <c r="L39" s="160"/>
      <c r="M39" s="160"/>
      <c r="N39" s="160"/>
      <c r="O39" s="160"/>
      <c r="P39" s="1981" t="str">
        <f t="shared" si="2"/>
        <v/>
      </c>
      <c r="Q39" s="160"/>
      <c r="R39" s="160"/>
      <c r="S39" s="160"/>
      <c r="T39" s="160"/>
      <c r="U39" s="160"/>
      <c r="V39" s="1981" t="str">
        <f t="shared" si="3"/>
        <v/>
      </c>
      <c r="W39" s="160"/>
      <c r="X39" s="160"/>
      <c r="Y39" s="160"/>
      <c r="Z39" s="160"/>
      <c r="AA39" s="160"/>
      <c r="AB39" s="1981" t="str">
        <f t="shared" si="4"/>
        <v/>
      </c>
      <c r="AC39" s="160"/>
      <c r="AD39" s="160"/>
      <c r="AE39" s="160"/>
      <c r="AF39" s="160"/>
      <c r="AG39" s="160"/>
      <c r="AH39" s="1981" t="str">
        <f t="shared" si="5"/>
        <v/>
      </c>
      <c r="AI39" s="160"/>
      <c r="AJ39" s="160"/>
      <c r="AK39" s="160"/>
      <c r="AL39" s="160"/>
      <c r="AM39" s="160"/>
      <c r="AN39" s="2"/>
      <c r="AO39"/>
      <c r="AP39"/>
      <c r="AQ39"/>
      <c r="AR39"/>
      <c r="AS39"/>
      <c r="AT39"/>
      <c r="AU39"/>
      <c r="AV39"/>
      <c r="AW39"/>
      <c r="AX39"/>
      <c r="AY39"/>
    </row>
    <row r="40" spans="1:136" s="1959" customFormat="1" ht="15" customHeight="1" x14ac:dyDescent="0.25">
      <c r="A40" s="213"/>
      <c r="B40" s="1931" t="s">
        <v>2191</v>
      </c>
      <c r="C40" s="1963" t="s">
        <v>2278</v>
      </c>
      <c r="D40" s="1981" t="str">
        <f t="shared" si="0"/>
        <v/>
      </c>
      <c r="E40" s="160"/>
      <c r="F40" s="160"/>
      <c r="G40" s="160"/>
      <c r="H40" s="160"/>
      <c r="I40" s="160"/>
      <c r="J40" s="1981" t="str">
        <f t="shared" si="1"/>
        <v/>
      </c>
      <c r="K40" s="160"/>
      <c r="L40" s="160"/>
      <c r="M40" s="160"/>
      <c r="N40" s="160"/>
      <c r="O40" s="160"/>
      <c r="P40" s="1981" t="str">
        <f t="shared" si="2"/>
        <v/>
      </c>
      <c r="Q40" s="160"/>
      <c r="R40" s="160"/>
      <c r="S40" s="160"/>
      <c r="T40" s="160"/>
      <c r="U40" s="160"/>
      <c r="V40" s="1981" t="str">
        <f t="shared" si="3"/>
        <v/>
      </c>
      <c r="W40" s="160"/>
      <c r="X40" s="160"/>
      <c r="Y40" s="160"/>
      <c r="Z40" s="160"/>
      <c r="AA40" s="160"/>
      <c r="AB40" s="1981" t="str">
        <f t="shared" si="4"/>
        <v/>
      </c>
      <c r="AC40" s="160"/>
      <c r="AD40" s="160"/>
      <c r="AE40" s="160"/>
      <c r="AF40" s="160"/>
      <c r="AG40" s="160"/>
      <c r="AH40" s="1981" t="str">
        <f t="shared" si="5"/>
        <v/>
      </c>
      <c r="AI40" s="160"/>
      <c r="AJ40" s="160"/>
      <c r="AK40" s="160"/>
      <c r="AL40" s="160"/>
      <c r="AM40" s="160"/>
      <c r="AN40" s="2"/>
      <c r="AO40"/>
      <c r="AP40"/>
      <c r="AQ40"/>
      <c r="AR40"/>
      <c r="AS40"/>
      <c r="AT40"/>
      <c r="AU40"/>
      <c r="AV40"/>
      <c r="AW40"/>
      <c r="AX40"/>
      <c r="AY40"/>
    </row>
    <row r="41" spans="1:136" s="1959" customFormat="1" ht="15" customHeight="1" x14ac:dyDescent="0.25">
      <c r="A41" s="213"/>
      <c r="B41" s="1931" t="s">
        <v>2190</v>
      </c>
      <c r="C41" s="1963" t="s">
        <v>2276</v>
      </c>
      <c r="D41" s="1981" t="str">
        <f t="shared" si="0"/>
        <v/>
      </c>
      <c r="E41" s="160"/>
      <c r="F41" s="160"/>
      <c r="G41" s="160"/>
      <c r="H41" s="160"/>
      <c r="I41" s="160"/>
      <c r="J41" s="1981" t="str">
        <f t="shared" si="1"/>
        <v/>
      </c>
      <c r="K41" s="160"/>
      <c r="L41" s="160"/>
      <c r="M41" s="160"/>
      <c r="N41" s="160"/>
      <c r="O41" s="160"/>
      <c r="P41" s="1981" t="str">
        <f t="shared" si="2"/>
        <v/>
      </c>
      <c r="Q41" s="160"/>
      <c r="R41" s="160"/>
      <c r="S41" s="160"/>
      <c r="T41" s="160"/>
      <c r="U41" s="160"/>
      <c r="V41" s="1981" t="str">
        <f t="shared" si="3"/>
        <v/>
      </c>
      <c r="W41" s="160"/>
      <c r="X41" s="160"/>
      <c r="Y41" s="160"/>
      <c r="Z41" s="160"/>
      <c r="AA41" s="160"/>
      <c r="AB41" s="1981" t="str">
        <f t="shared" si="4"/>
        <v/>
      </c>
      <c r="AC41" s="160"/>
      <c r="AD41" s="160"/>
      <c r="AE41" s="160"/>
      <c r="AF41" s="160"/>
      <c r="AG41" s="160"/>
      <c r="AH41" s="1981" t="str">
        <f t="shared" si="5"/>
        <v/>
      </c>
      <c r="AI41" s="160"/>
      <c r="AJ41" s="160"/>
      <c r="AK41" s="160"/>
      <c r="AL41" s="160"/>
      <c r="AM41" s="160"/>
      <c r="AN41" s="2"/>
      <c r="AO41"/>
      <c r="AP41"/>
      <c r="AQ41"/>
      <c r="AR41"/>
      <c r="AS41"/>
      <c r="AT41"/>
      <c r="AU41"/>
      <c r="AV41"/>
      <c r="AW41"/>
      <c r="AX41"/>
      <c r="AY41"/>
    </row>
    <row r="42" spans="1:136" s="1959" customFormat="1" ht="15" customHeight="1" x14ac:dyDescent="0.25">
      <c r="A42" s="213"/>
      <c r="B42" s="1931" t="s">
        <v>2403</v>
      </c>
      <c r="C42" s="1963" t="s">
        <v>2274</v>
      </c>
      <c r="D42" s="1981" t="str">
        <f t="shared" si="0"/>
        <v/>
      </c>
      <c r="E42" s="160"/>
      <c r="F42" s="160"/>
      <c r="G42" s="160"/>
      <c r="H42" s="160"/>
      <c r="I42" s="160"/>
      <c r="J42" s="1981" t="str">
        <f t="shared" si="1"/>
        <v/>
      </c>
      <c r="K42" s="160"/>
      <c r="L42" s="160"/>
      <c r="M42" s="160"/>
      <c r="N42" s="160"/>
      <c r="O42" s="160"/>
      <c r="P42" s="1981" t="str">
        <f t="shared" si="2"/>
        <v/>
      </c>
      <c r="Q42" s="160"/>
      <c r="R42" s="160"/>
      <c r="S42" s="160"/>
      <c r="T42" s="160"/>
      <c r="U42" s="160"/>
      <c r="V42" s="1981" t="str">
        <f t="shared" si="3"/>
        <v/>
      </c>
      <c r="W42" s="160"/>
      <c r="X42" s="160"/>
      <c r="Y42" s="160"/>
      <c r="Z42" s="160"/>
      <c r="AA42" s="160"/>
      <c r="AB42" s="1981" t="str">
        <f t="shared" si="4"/>
        <v/>
      </c>
      <c r="AC42" s="160"/>
      <c r="AD42" s="160"/>
      <c r="AE42" s="160"/>
      <c r="AF42" s="160"/>
      <c r="AG42" s="160"/>
      <c r="AH42" s="1981" t="str">
        <f t="shared" si="5"/>
        <v/>
      </c>
      <c r="AI42" s="160"/>
      <c r="AJ42" s="160"/>
      <c r="AK42" s="160"/>
      <c r="AL42" s="160"/>
      <c r="AM42" s="160"/>
      <c r="AN42" s="2"/>
      <c r="AO42"/>
      <c r="AP42"/>
      <c r="AQ42"/>
      <c r="AR42"/>
      <c r="AS42"/>
      <c r="AT42"/>
      <c r="AU42"/>
      <c r="AV42"/>
      <c r="AW42"/>
      <c r="AX42"/>
      <c r="AY42"/>
    </row>
    <row r="43" spans="1:136" s="1959" customFormat="1" ht="15" customHeight="1" x14ac:dyDescent="0.25">
      <c r="A43" s="213"/>
      <c r="B43" s="1931" t="s">
        <v>2402</v>
      </c>
      <c r="C43" s="1963" t="s">
        <v>2272</v>
      </c>
      <c r="D43" s="1981" t="str">
        <f t="shared" si="0"/>
        <v/>
      </c>
      <c r="E43" s="160"/>
      <c r="F43" s="160"/>
      <c r="G43" s="160"/>
      <c r="H43" s="160"/>
      <c r="I43" s="160"/>
      <c r="J43" s="1981" t="str">
        <f t="shared" si="1"/>
        <v/>
      </c>
      <c r="K43" s="160"/>
      <c r="L43" s="160"/>
      <c r="M43" s="160"/>
      <c r="N43" s="160"/>
      <c r="O43" s="160"/>
      <c r="P43" s="1981" t="str">
        <f t="shared" si="2"/>
        <v/>
      </c>
      <c r="Q43" s="160"/>
      <c r="R43" s="160"/>
      <c r="S43" s="160"/>
      <c r="T43" s="160"/>
      <c r="U43" s="160"/>
      <c r="V43" s="1981" t="str">
        <f t="shared" si="3"/>
        <v/>
      </c>
      <c r="W43" s="160"/>
      <c r="X43" s="160"/>
      <c r="Y43" s="160"/>
      <c r="Z43" s="160"/>
      <c r="AA43" s="160"/>
      <c r="AB43" s="1981" t="str">
        <f t="shared" si="4"/>
        <v/>
      </c>
      <c r="AC43" s="160"/>
      <c r="AD43" s="160"/>
      <c r="AE43" s="160"/>
      <c r="AF43" s="160"/>
      <c r="AG43" s="160"/>
      <c r="AH43" s="1981" t="str">
        <f t="shared" si="5"/>
        <v/>
      </c>
      <c r="AI43" s="160"/>
      <c r="AJ43" s="160"/>
      <c r="AK43" s="160"/>
      <c r="AL43" s="160"/>
      <c r="AM43" s="160"/>
      <c r="AN43" s="2"/>
      <c r="AO43"/>
      <c r="AP43"/>
      <c r="AQ43"/>
      <c r="AR43"/>
      <c r="AS43"/>
      <c r="AT43"/>
      <c r="AU43"/>
      <c r="AV43"/>
      <c r="AW43"/>
      <c r="AX43"/>
      <c r="AY43"/>
    </row>
    <row r="44" spans="1:136" s="1959" customFormat="1" ht="15" customHeight="1" x14ac:dyDescent="0.25">
      <c r="A44" s="213"/>
      <c r="B44" s="1931" t="s">
        <v>2401</v>
      </c>
      <c r="C44" s="1963" t="s">
        <v>2270</v>
      </c>
      <c r="D44" s="1981" t="str">
        <f t="shared" si="0"/>
        <v/>
      </c>
      <c r="E44" s="160"/>
      <c r="F44" s="160"/>
      <c r="G44" s="160"/>
      <c r="H44" s="160"/>
      <c r="I44" s="160"/>
      <c r="J44" s="1981" t="str">
        <f t="shared" si="1"/>
        <v/>
      </c>
      <c r="K44" s="160"/>
      <c r="L44" s="160"/>
      <c r="M44" s="160"/>
      <c r="N44" s="160"/>
      <c r="O44" s="160"/>
      <c r="P44" s="1981" t="str">
        <f t="shared" si="2"/>
        <v/>
      </c>
      <c r="Q44" s="160"/>
      <c r="R44" s="160"/>
      <c r="S44" s="160"/>
      <c r="T44" s="160"/>
      <c r="U44" s="160"/>
      <c r="V44" s="1981" t="str">
        <f t="shared" si="3"/>
        <v/>
      </c>
      <c r="W44" s="160"/>
      <c r="X44" s="160"/>
      <c r="Y44" s="160"/>
      <c r="Z44" s="160"/>
      <c r="AA44" s="160"/>
      <c r="AB44" s="1981" t="str">
        <f t="shared" si="4"/>
        <v/>
      </c>
      <c r="AC44" s="160"/>
      <c r="AD44" s="160"/>
      <c r="AE44" s="160"/>
      <c r="AF44" s="160"/>
      <c r="AG44" s="160"/>
      <c r="AH44" s="1981" t="str">
        <f t="shared" si="5"/>
        <v/>
      </c>
      <c r="AI44" s="160"/>
      <c r="AJ44" s="160"/>
      <c r="AK44" s="160"/>
      <c r="AL44" s="160"/>
      <c r="AM44" s="160"/>
      <c r="AN44" s="2"/>
      <c r="AO44"/>
      <c r="AP44"/>
      <c r="AQ44"/>
      <c r="AR44"/>
      <c r="AS44"/>
      <c r="AT44"/>
      <c r="AU44"/>
      <c r="AV44"/>
      <c r="AW44"/>
      <c r="AX44"/>
      <c r="AY44"/>
    </row>
    <row r="45" spans="1:136" customFormat="1" ht="15" customHeight="1" x14ac:dyDescent="0.25">
      <c r="A45" s="213"/>
      <c r="B45" s="1931" t="s">
        <v>2400</v>
      </c>
      <c r="C45" s="1962" t="s">
        <v>2268</v>
      </c>
      <c r="D45" s="1981" t="str">
        <f t="shared" si="0"/>
        <v/>
      </c>
      <c r="E45" s="160"/>
      <c r="F45" s="160"/>
      <c r="G45" s="160"/>
      <c r="H45" s="160"/>
      <c r="I45" s="160"/>
      <c r="J45" s="1981" t="str">
        <f t="shared" si="1"/>
        <v/>
      </c>
      <c r="K45" s="160"/>
      <c r="L45" s="160"/>
      <c r="M45" s="160"/>
      <c r="N45" s="160"/>
      <c r="O45" s="160"/>
      <c r="P45" s="1981" t="str">
        <f t="shared" si="2"/>
        <v/>
      </c>
      <c r="Q45" s="160"/>
      <c r="R45" s="160"/>
      <c r="S45" s="160"/>
      <c r="T45" s="160"/>
      <c r="U45" s="160"/>
      <c r="V45" s="1981" t="str">
        <f t="shared" si="3"/>
        <v/>
      </c>
      <c r="W45" s="160"/>
      <c r="X45" s="160"/>
      <c r="Y45" s="160"/>
      <c r="Z45" s="160"/>
      <c r="AA45" s="160"/>
      <c r="AB45" s="1981" t="str">
        <f t="shared" si="4"/>
        <v/>
      </c>
      <c r="AC45" s="160"/>
      <c r="AD45" s="160"/>
      <c r="AE45" s="160"/>
      <c r="AF45" s="160"/>
      <c r="AG45" s="160"/>
      <c r="AH45" s="1981" t="str">
        <f t="shared" si="5"/>
        <v/>
      </c>
      <c r="AI45" s="160"/>
      <c r="AJ45" s="160"/>
      <c r="AK45" s="160"/>
      <c r="AL45" s="160"/>
      <c r="AM45" s="160"/>
      <c r="AN45" s="2"/>
      <c r="AR45" s="1525"/>
      <c r="AS45" s="1525"/>
      <c r="AT45" s="1525"/>
      <c r="AU45" s="1525"/>
      <c r="AV45" s="1525"/>
      <c r="AW45" s="1525"/>
      <c r="AX45" s="1525"/>
      <c r="AY45" s="1525"/>
      <c r="AZ45" s="1525"/>
      <c r="BA45" s="1525"/>
      <c r="BB45" s="1525"/>
      <c r="BC45" s="1525"/>
      <c r="BD45" s="1525"/>
      <c r="BE45" s="1525"/>
      <c r="BF45" s="1525"/>
      <c r="BG45" s="1525"/>
      <c r="BH45" s="1525"/>
      <c r="BI45" s="1525"/>
      <c r="BJ45" s="1525"/>
      <c r="BK45" s="1525"/>
      <c r="BL45" s="1525"/>
      <c r="BM45" s="1525"/>
      <c r="BN45" s="1525"/>
      <c r="BO45" s="1525"/>
      <c r="BP45" s="1525"/>
      <c r="BQ45" s="1525"/>
      <c r="BR45" s="1525"/>
      <c r="BS45" s="1525"/>
      <c r="BT45" s="1525"/>
      <c r="BU45" s="1525"/>
      <c r="BV45" s="1525"/>
      <c r="BW45" s="1525"/>
      <c r="BX45" s="1525"/>
      <c r="BY45" s="1525"/>
      <c r="BZ45" s="1525"/>
      <c r="CA45" s="1525"/>
      <c r="CB45" s="1525"/>
      <c r="CC45" s="1525"/>
      <c r="CD45" s="1525"/>
      <c r="CE45" s="1525"/>
      <c r="CF45" s="1525"/>
      <c r="CG45" s="1525"/>
      <c r="CH45" s="1525"/>
      <c r="CI45" s="1525"/>
      <c r="CJ45" s="1525"/>
      <c r="CK45" s="1525"/>
      <c r="CL45" s="1525"/>
      <c r="CM45" s="1525"/>
      <c r="CN45" s="1525"/>
      <c r="CO45" s="1525"/>
      <c r="CP45" s="1525"/>
      <c r="CQ45" s="1525"/>
      <c r="CR45" s="1525"/>
      <c r="CS45" s="1525"/>
      <c r="CT45" s="1525"/>
      <c r="CU45" s="1525"/>
      <c r="CV45" s="1525"/>
      <c r="CW45" s="1525"/>
      <c r="CX45" s="1525"/>
      <c r="CY45" s="1525"/>
      <c r="CZ45" s="1525"/>
      <c r="DA45" s="1525"/>
      <c r="DB45" s="1525"/>
      <c r="DC45" s="1525"/>
      <c r="DD45" s="1525"/>
      <c r="DE45" s="1525"/>
      <c r="DF45" s="1525"/>
      <c r="DG45" s="1525"/>
      <c r="DH45" s="1525"/>
      <c r="DI45" s="1525"/>
      <c r="DJ45" s="1525"/>
      <c r="DK45" s="1525"/>
      <c r="DL45" s="1525"/>
      <c r="DM45" s="1525"/>
      <c r="DN45" s="1525"/>
      <c r="DO45" s="1525"/>
      <c r="DP45" s="1525"/>
      <c r="DQ45" s="1525"/>
      <c r="DR45" s="1525"/>
      <c r="DS45" s="1525"/>
      <c r="DT45" s="1525"/>
      <c r="DU45" s="1525"/>
      <c r="DV45" s="1525"/>
      <c r="DW45" s="1525"/>
      <c r="DX45" s="1525"/>
      <c r="DY45" s="1525"/>
      <c r="DZ45" s="1525"/>
      <c r="EA45" s="1525"/>
      <c r="EB45" s="1525"/>
      <c r="EC45" s="1525"/>
      <c r="ED45" s="1525"/>
      <c r="EE45" s="1525"/>
      <c r="EF45" s="1959"/>
    </row>
    <row r="46" spans="1:136" s="1959" customFormat="1" ht="42" customHeight="1" x14ac:dyDescent="0.25">
      <c r="A46" s="656" t="s">
        <v>2419</v>
      </c>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654"/>
      <c r="AP46" s="654"/>
      <c r="AQ46" s="654"/>
      <c r="AR46" s="2"/>
      <c r="AS46" s="2"/>
      <c r="AT46" s="2"/>
      <c r="AU46"/>
      <c r="AV46"/>
      <c r="AW46"/>
      <c r="AX46"/>
      <c r="AY46"/>
      <c r="AZ46"/>
      <c r="BA46"/>
      <c r="BB46"/>
      <c r="BC46"/>
      <c r="BD46"/>
      <c r="BE46"/>
    </row>
    <row r="47" spans="1:136" s="1959" customFormat="1" ht="32.25" customHeight="1" x14ac:dyDescent="0.25">
      <c r="A47" s="213"/>
      <c r="B47" s="654"/>
      <c r="C47" s="2578" t="s">
        <v>538</v>
      </c>
      <c r="D47" s="2936" t="s">
        <v>2418</v>
      </c>
      <c r="E47" s="2936"/>
      <c r="F47" s="2936"/>
      <c r="G47" s="2936"/>
      <c r="H47" s="2936"/>
      <c r="I47" s="2936"/>
      <c r="J47" s="2936"/>
      <c r="K47" s="2936"/>
      <c r="L47" s="2936"/>
      <c r="M47" s="2936"/>
      <c r="N47" s="2936"/>
      <c r="O47" s="2936"/>
      <c r="P47" s="2936"/>
      <c r="Q47" s="2936"/>
      <c r="R47" s="2936"/>
      <c r="S47" s="2936"/>
      <c r="T47" s="2936"/>
      <c r="U47" s="2936"/>
      <c r="V47" s="2936"/>
      <c r="W47" s="2936"/>
      <c r="X47" s="2936"/>
      <c r="Y47" s="2936"/>
      <c r="Z47" s="2936"/>
      <c r="AA47" s="2936"/>
      <c r="AB47" s="2936"/>
      <c r="AC47" s="2936"/>
      <c r="AD47" s="2936"/>
      <c r="AE47" s="2936"/>
      <c r="AF47" s="2936"/>
      <c r="AG47" s="2936"/>
      <c r="AH47" s="2936"/>
      <c r="AI47" s="2936"/>
      <c r="AJ47" s="2936"/>
      <c r="AK47" s="2936"/>
      <c r="AL47" s="2936"/>
      <c r="AM47" s="2936"/>
      <c r="AN47" s="2937" t="s">
        <v>2417</v>
      </c>
      <c r="AO47" s="2937"/>
      <c r="AP47" s="2937"/>
      <c r="AQ47" s="2937"/>
      <c r="AR47" s="2937"/>
      <c r="AS47" s="2937"/>
      <c r="AT47" s="2937"/>
      <c r="AU47" s="2937"/>
      <c r="AV47" s="2937"/>
      <c r="AW47" s="2937"/>
      <c r="AX47" s="2937"/>
      <c r="AY47" s="2937"/>
      <c r="AZ47" s="2937"/>
      <c r="BA47" s="2937"/>
      <c r="BB47" s="2937"/>
      <c r="BC47" s="2937"/>
      <c r="BD47" s="2937"/>
      <c r="BE47" s="2937"/>
      <c r="BF47" s="2937"/>
      <c r="BG47" s="2937"/>
      <c r="BH47" s="2937"/>
      <c r="BI47" s="2937"/>
      <c r="BJ47" s="2937"/>
      <c r="BK47" s="2937"/>
      <c r="BL47" s="2937"/>
      <c r="BM47" s="2937"/>
      <c r="BN47" s="2937"/>
      <c r="BO47" s="2937"/>
      <c r="BP47" s="2937"/>
      <c r="BQ47" s="2937"/>
      <c r="BR47" s="2937"/>
      <c r="BS47" s="2937"/>
      <c r="BT47" s="2937"/>
      <c r="BU47" s="2937"/>
      <c r="BV47" s="2937"/>
      <c r="BW47" s="2937"/>
      <c r="BX47" s="2937"/>
      <c r="BY47" s="2937"/>
      <c r="BZ47" s="2937"/>
      <c r="CA47" s="2937"/>
      <c r="CB47" s="2937"/>
      <c r="CC47" s="2937"/>
      <c r="CD47" s="2937"/>
      <c r="CE47" s="2937"/>
      <c r="CF47" s="2937"/>
      <c r="CG47" s="2937"/>
      <c r="CH47" s="2937"/>
      <c r="CI47" s="2937"/>
      <c r="CJ47" s="2944" t="s">
        <v>2416</v>
      </c>
      <c r="CK47" s="2938"/>
      <c r="CL47" s="2938"/>
      <c r="CM47" s="2938"/>
      <c r="CN47" s="2938"/>
      <c r="CO47" s="2938"/>
      <c r="CP47" s="2938"/>
      <c r="CQ47" s="2938"/>
      <c r="CR47" s="2938"/>
      <c r="CS47" s="2938"/>
      <c r="CT47" s="2938"/>
      <c r="CU47" s="2938"/>
      <c r="CV47" s="2938"/>
      <c r="CW47" s="2938"/>
      <c r="CX47" s="2938"/>
      <c r="CY47" s="2938"/>
      <c r="CZ47" s="2938"/>
      <c r="DA47" s="2938"/>
      <c r="DB47" s="2938"/>
      <c r="DC47" s="2938"/>
      <c r="DD47" s="2938"/>
      <c r="DE47" s="2938"/>
      <c r="DF47" s="2938"/>
      <c r="DG47" s="2938"/>
      <c r="DH47" s="2938"/>
      <c r="DI47" s="2938"/>
      <c r="DJ47" s="2938"/>
      <c r="DK47" s="2938"/>
      <c r="DL47" s="2938"/>
      <c r="DM47" s="2938"/>
      <c r="DN47" s="2938"/>
      <c r="DO47" s="2938"/>
      <c r="DP47" s="2938"/>
      <c r="DQ47" s="2938"/>
      <c r="DR47" s="2938"/>
      <c r="DS47" s="2938"/>
      <c r="DT47" s="2938"/>
      <c r="DU47" s="2938"/>
      <c r="DV47" s="2938"/>
      <c r="DW47" s="2938"/>
      <c r="DX47" s="2938"/>
      <c r="DY47" s="2938"/>
      <c r="DZ47" s="2938"/>
      <c r="EA47" s="2938"/>
      <c r="EB47" s="2938"/>
      <c r="EC47" s="2938"/>
      <c r="ED47" s="2938"/>
      <c r="EE47" s="2938"/>
    </row>
    <row r="48" spans="1:136" s="1959" customFormat="1" ht="26.25" customHeight="1" x14ac:dyDescent="0.25">
      <c r="A48" s="213"/>
      <c r="B48" s="2"/>
      <c r="C48" s="2745"/>
      <c r="D48" s="2435" t="s">
        <v>575</v>
      </c>
      <c r="E48" s="2435"/>
      <c r="F48" s="2435"/>
      <c r="G48" s="2435"/>
      <c r="H48" s="2435"/>
      <c r="I48" s="2435"/>
      <c r="J48" s="2435"/>
      <c r="K48" s="2435"/>
      <c r="L48" s="2435"/>
      <c r="M48" s="2435"/>
      <c r="N48" s="2435"/>
      <c r="O48" s="2435"/>
      <c r="P48" s="2584" t="s">
        <v>2415</v>
      </c>
      <c r="Q48" s="2584"/>
      <c r="R48" s="2584"/>
      <c r="S48" s="2584"/>
      <c r="T48" s="2584"/>
      <c r="U48" s="2584"/>
      <c r="V48" s="2584"/>
      <c r="W48" s="2584"/>
      <c r="X48" s="2584"/>
      <c r="Y48" s="2584"/>
      <c r="Z48" s="2584"/>
      <c r="AA48" s="2584"/>
      <c r="AB48" s="2942" t="s">
        <v>2414</v>
      </c>
      <c r="AC48" s="2942"/>
      <c r="AD48" s="2942"/>
      <c r="AE48" s="2942"/>
      <c r="AF48" s="2942"/>
      <c r="AG48" s="2942"/>
      <c r="AH48" s="2943"/>
      <c r="AI48" s="2943"/>
      <c r="AJ48" s="2943"/>
      <c r="AK48" s="2943"/>
      <c r="AL48" s="2943"/>
      <c r="AM48" s="2943"/>
      <c r="AN48" s="2435" t="s">
        <v>575</v>
      </c>
      <c r="AO48" s="2435"/>
      <c r="AP48" s="2435"/>
      <c r="AQ48" s="2435"/>
      <c r="AR48" s="2435"/>
      <c r="AS48" s="2435"/>
      <c r="AT48" s="2435"/>
      <c r="AU48" s="2435"/>
      <c r="AV48" s="2435"/>
      <c r="AW48" s="2435"/>
      <c r="AX48" s="2435"/>
      <c r="AY48" s="2435"/>
      <c r="AZ48" s="2584" t="s">
        <v>2415</v>
      </c>
      <c r="BA48" s="2584"/>
      <c r="BB48" s="2584"/>
      <c r="BC48" s="2584"/>
      <c r="BD48" s="2584"/>
      <c r="BE48" s="2584"/>
      <c r="BF48" s="2584"/>
      <c r="BG48" s="2584"/>
      <c r="BH48" s="2584"/>
      <c r="BI48" s="2584"/>
      <c r="BJ48" s="2584"/>
      <c r="BK48" s="2584"/>
      <c r="BL48" s="2942" t="s">
        <v>2414</v>
      </c>
      <c r="BM48" s="2942"/>
      <c r="BN48" s="2942"/>
      <c r="BO48" s="2942"/>
      <c r="BP48" s="2942"/>
      <c r="BQ48" s="2942"/>
      <c r="BR48" s="2943"/>
      <c r="BS48" s="2943"/>
      <c r="BT48" s="2943"/>
      <c r="BU48" s="2943"/>
      <c r="BV48" s="2943"/>
      <c r="BW48" s="2943"/>
      <c r="BX48" s="2435" t="s">
        <v>2413</v>
      </c>
      <c r="BY48" s="2435"/>
      <c r="BZ48" s="2435"/>
      <c r="CA48" s="2435"/>
      <c r="CB48" s="2435"/>
      <c r="CC48" s="2435"/>
      <c r="CD48" s="2435"/>
      <c r="CE48" s="2435"/>
      <c r="CF48" s="2435"/>
      <c r="CG48" s="2435"/>
      <c r="CH48" s="2435"/>
      <c r="CI48" s="2435"/>
      <c r="CJ48" s="2435" t="s">
        <v>575</v>
      </c>
      <c r="CK48" s="2435"/>
      <c r="CL48" s="2435"/>
      <c r="CM48" s="2435"/>
      <c r="CN48" s="2435"/>
      <c r="CO48" s="2435"/>
      <c r="CP48" s="2435"/>
      <c r="CQ48" s="2435"/>
      <c r="CR48" s="2435"/>
      <c r="CS48" s="2435"/>
      <c r="CT48" s="2435"/>
      <c r="CU48" s="2435"/>
      <c r="CV48" s="2584" t="s">
        <v>2415</v>
      </c>
      <c r="CW48" s="2584"/>
      <c r="CX48" s="2584"/>
      <c r="CY48" s="2584"/>
      <c r="CZ48" s="2584"/>
      <c r="DA48" s="2584"/>
      <c r="DB48" s="2584"/>
      <c r="DC48" s="2584"/>
      <c r="DD48" s="2584"/>
      <c r="DE48" s="2584"/>
      <c r="DF48" s="2584"/>
      <c r="DG48" s="2584"/>
      <c r="DH48" s="2942" t="s">
        <v>2414</v>
      </c>
      <c r="DI48" s="2942"/>
      <c r="DJ48" s="2942"/>
      <c r="DK48" s="2942"/>
      <c r="DL48" s="2942"/>
      <c r="DM48" s="2942"/>
      <c r="DN48" s="2943"/>
      <c r="DO48" s="2943"/>
      <c r="DP48" s="2943"/>
      <c r="DQ48" s="2943"/>
      <c r="DR48" s="2943"/>
      <c r="DS48" s="2943"/>
      <c r="DT48" s="2435" t="s">
        <v>2413</v>
      </c>
      <c r="DU48" s="2435"/>
      <c r="DV48" s="2435"/>
      <c r="DW48" s="2435"/>
      <c r="DX48" s="2435"/>
      <c r="DY48" s="2435"/>
      <c r="DZ48" s="2435"/>
      <c r="EA48" s="2435"/>
      <c r="EB48" s="2435"/>
      <c r="EC48" s="2435"/>
      <c r="ED48" s="2435"/>
      <c r="EE48" s="2435"/>
    </row>
    <row r="49" spans="1:135" s="1959" customFormat="1" ht="63.6" customHeight="1" x14ac:dyDescent="0.25">
      <c r="A49" s="213"/>
      <c r="B49" s="2"/>
      <c r="C49" s="2745"/>
      <c r="D49" s="2547" t="s">
        <v>481</v>
      </c>
      <c r="E49" s="2548"/>
      <c r="F49" s="2548"/>
      <c r="G49" s="2548"/>
      <c r="H49" s="2548"/>
      <c r="I49" s="2549"/>
      <c r="J49" s="2434" t="s">
        <v>2412</v>
      </c>
      <c r="K49" s="2435"/>
      <c r="L49" s="2435"/>
      <c r="M49" s="2435"/>
      <c r="N49" s="2435"/>
      <c r="O49" s="2441"/>
      <c r="P49" s="2547" t="s">
        <v>481</v>
      </c>
      <c r="Q49" s="2548"/>
      <c r="R49" s="2548"/>
      <c r="S49" s="2548"/>
      <c r="T49" s="2548"/>
      <c r="U49" s="2549"/>
      <c r="V49" s="2434" t="s">
        <v>2412</v>
      </c>
      <c r="W49" s="2435"/>
      <c r="X49" s="2435"/>
      <c r="Y49" s="2435"/>
      <c r="Z49" s="2435"/>
      <c r="AA49" s="2441"/>
      <c r="AB49" s="2547" t="s">
        <v>481</v>
      </c>
      <c r="AC49" s="2548"/>
      <c r="AD49" s="2548"/>
      <c r="AE49" s="2548"/>
      <c r="AF49" s="2548"/>
      <c r="AG49" s="2548"/>
      <c r="AH49" s="2946" t="s">
        <v>2412</v>
      </c>
      <c r="AI49" s="2946"/>
      <c r="AJ49" s="2946"/>
      <c r="AK49" s="2946"/>
      <c r="AL49" s="2946"/>
      <c r="AM49" s="2947"/>
      <c r="AN49" s="2547" t="s">
        <v>481</v>
      </c>
      <c r="AO49" s="2548"/>
      <c r="AP49" s="2548"/>
      <c r="AQ49" s="2548"/>
      <c r="AR49" s="2548"/>
      <c r="AS49" s="2549"/>
      <c r="AT49" s="2434" t="s">
        <v>2412</v>
      </c>
      <c r="AU49" s="2435"/>
      <c r="AV49" s="2435"/>
      <c r="AW49" s="2435"/>
      <c r="AX49" s="2435"/>
      <c r="AY49" s="2441"/>
      <c r="AZ49" s="2547" t="s">
        <v>481</v>
      </c>
      <c r="BA49" s="2548"/>
      <c r="BB49" s="2548"/>
      <c r="BC49" s="2548"/>
      <c r="BD49" s="2548"/>
      <c r="BE49" s="2549"/>
      <c r="BF49" s="2434" t="s">
        <v>2412</v>
      </c>
      <c r="BG49" s="2435"/>
      <c r="BH49" s="2435"/>
      <c r="BI49" s="2435"/>
      <c r="BJ49" s="2435"/>
      <c r="BK49" s="2441"/>
      <c r="BL49" s="2547" t="s">
        <v>481</v>
      </c>
      <c r="BM49" s="2548"/>
      <c r="BN49" s="2548"/>
      <c r="BO49" s="2548"/>
      <c r="BP49" s="2548"/>
      <c r="BQ49" s="2549"/>
      <c r="BR49" s="2434" t="s">
        <v>2412</v>
      </c>
      <c r="BS49" s="2435"/>
      <c r="BT49" s="2435"/>
      <c r="BU49" s="2435"/>
      <c r="BV49" s="2435"/>
      <c r="BW49" s="2441"/>
      <c r="BX49" s="2547" t="s">
        <v>481</v>
      </c>
      <c r="BY49" s="2548"/>
      <c r="BZ49" s="2548"/>
      <c r="CA49" s="2548"/>
      <c r="CB49" s="2548"/>
      <c r="CC49" s="2549"/>
      <c r="CD49" s="2434" t="s">
        <v>2412</v>
      </c>
      <c r="CE49" s="2435"/>
      <c r="CF49" s="2435"/>
      <c r="CG49" s="2435"/>
      <c r="CH49" s="2435"/>
      <c r="CI49" s="2441"/>
      <c r="CJ49" s="2547" t="s">
        <v>481</v>
      </c>
      <c r="CK49" s="2548"/>
      <c r="CL49" s="2548"/>
      <c r="CM49" s="2548"/>
      <c r="CN49" s="2548"/>
      <c r="CO49" s="2549"/>
      <c r="CP49" s="2434" t="s">
        <v>2412</v>
      </c>
      <c r="CQ49" s="2435"/>
      <c r="CR49" s="2435"/>
      <c r="CS49" s="2435"/>
      <c r="CT49" s="2435"/>
      <c r="CU49" s="2791"/>
      <c r="CV49" s="2945" t="s">
        <v>2411</v>
      </c>
      <c r="CW49" s="2548"/>
      <c r="CX49" s="2548"/>
      <c r="CY49" s="2548"/>
      <c r="CZ49" s="2548"/>
      <c r="DA49" s="2549"/>
      <c r="DB49" s="2434" t="s">
        <v>2410</v>
      </c>
      <c r="DC49" s="2435"/>
      <c r="DD49" s="2435"/>
      <c r="DE49" s="2435"/>
      <c r="DF49" s="2435"/>
      <c r="DG49" s="2441"/>
      <c r="DH49" s="2547" t="s">
        <v>2411</v>
      </c>
      <c r="DI49" s="2548"/>
      <c r="DJ49" s="2548"/>
      <c r="DK49" s="2548"/>
      <c r="DL49" s="2548"/>
      <c r="DM49" s="2549"/>
      <c r="DN49" s="2434" t="s">
        <v>2410</v>
      </c>
      <c r="DO49" s="2435"/>
      <c r="DP49" s="2435"/>
      <c r="DQ49" s="2435"/>
      <c r="DR49" s="2435"/>
      <c r="DS49" s="2441"/>
      <c r="DT49" s="2547" t="s">
        <v>2411</v>
      </c>
      <c r="DU49" s="2548"/>
      <c r="DV49" s="2548"/>
      <c r="DW49" s="2548"/>
      <c r="DX49" s="2548"/>
      <c r="DY49" s="2549"/>
      <c r="DZ49" s="2434" t="s">
        <v>2410</v>
      </c>
      <c r="EA49" s="2435"/>
      <c r="EB49" s="2435"/>
      <c r="EC49" s="2435"/>
      <c r="ED49" s="2435"/>
      <c r="EE49" s="2435"/>
    </row>
    <row r="50" spans="1:135" s="1959" customFormat="1" ht="116.85" customHeight="1" x14ac:dyDescent="0.25">
      <c r="A50" s="213"/>
      <c r="B50" s="2"/>
      <c r="C50" s="2745"/>
      <c r="D50" s="1027" t="s">
        <v>2409</v>
      </c>
      <c r="E50" s="1027" t="s">
        <v>2408</v>
      </c>
      <c r="F50" s="1027" t="s">
        <v>2407</v>
      </c>
      <c r="G50" s="1027" t="s">
        <v>2406</v>
      </c>
      <c r="H50" s="1027" t="s">
        <v>2405</v>
      </c>
      <c r="I50" s="1868" t="s">
        <v>2404</v>
      </c>
      <c r="J50" s="1027" t="s">
        <v>2409</v>
      </c>
      <c r="K50" s="1027" t="s">
        <v>2408</v>
      </c>
      <c r="L50" s="1027" t="s">
        <v>2407</v>
      </c>
      <c r="M50" s="1027" t="s">
        <v>2406</v>
      </c>
      <c r="N50" s="1027" t="s">
        <v>2405</v>
      </c>
      <c r="O50" s="1868" t="s">
        <v>2404</v>
      </c>
      <c r="P50" s="1027" t="s">
        <v>2409</v>
      </c>
      <c r="Q50" s="1027" t="s">
        <v>2408</v>
      </c>
      <c r="R50" s="1027" t="s">
        <v>2407</v>
      </c>
      <c r="S50" s="1027" t="s">
        <v>2406</v>
      </c>
      <c r="T50" s="1027" t="s">
        <v>2405</v>
      </c>
      <c r="U50" s="1868" t="s">
        <v>2404</v>
      </c>
      <c r="V50" s="1027" t="s">
        <v>2409</v>
      </c>
      <c r="W50" s="1027" t="s">
        <v>2408</v>
      </c>
      <c r="X50" s="1027" t="s">
        <v>2407</v>
      </c>
      <c r="Y50" s="1027" t="s">
        <v>2406</v>
      </c>
      <c r="Z50" s="1027" t="s">
        <v>2405</v>
      </c>
      <c r="AA50" s="1868" t="s">
        <v>2404</v>
      </c>
      <c r="AB50" s="1027" t="s">
        <v>2409</v>
      </c>
      <c r="AC50" s="1027" t="s">
        <v>2408</v>
      </c>
      <c r="AD50" s="1027" t="s">
        <v>2407</v>
      </c>
      <c r="AE50" s="1027" t="s">
        <v>2406</v>
      </c>
      <c r="AF50" s="1027" t="s">
        <v>2405</v>
      </c>
      <c r="AG50" s="1868" t="s">
        <v>2404</v>
      </c>
      <c r="AH50" s="1027" t="s">
        <v>2409</v>
      </c>
      <c r="AI50" s="1027" t="s">
        <v>2408</v>
      </c>
      <c r="AJ50" s="1027" t="s">
        <v>2407</v>
      </c>
      <c r="AK50" s="1027" t="s">
        <v>2406</v>
      </c>
      <c r="AL50" s="1027" t="s">
        <v>2405</v>
      </c>
      <c r="AM50" s="1868" t="s">
        <v>2404</v>
      </c>
      <c r="AN50" s="1027" t="s">
        <v>2409</v>
      </c>
      <c r="AO50" s="1027" t="s">
        <v>2408</v>
      </c>
      <c r="AP50" s="1027" t="s">
        <v>2407</v>
      </c>
      <c r="AQ50" s="1027" t="s">
        <v>2406</v>
      </c>
      <c r="AR50" s="1027" t="s">
        <v>2405</v>
      </c>
      <c r="AS50" s="1868" t="s">
        <v>2404</v>
      </c>
      <c r="AT50" s="1027" t="s">
        <v>2409</v>
      </c>
      <c r="AU50" s="1027" t="s">
        <v>2408</v>
      </c>
      <c r="AV50" s="1027" t="s">
        <v>2407</v>
      </c>
      <c r="AW50" s="1027" t="s">
        <v>2406</v>
      </c>
      <c r="AX50" s="1027" t="s">
        <v>2405</v>
      </c>
      <c r="AY50" s="1868" t="s">
        <v>2404</v>
      </c>
      <c r="AZ50" s="1027" t="s">
        <v>2409</v>
      </c>
      <c r="BA50" s="1027" t="s">
        <v>2408</v>
      </c>
      <c r="BB50" s="1027" t="s">
        <v>2407</v>
      </c>
      <c r="BC50" s="1027" t="s">
        <v>2406</v>
      </c>
      <c r="BD50" s="1027" t="s">
        <v>2405</v>
      </c>
      <c r="BE50" s="1868" t="s">
        <v>2404</v>
      </c>
      <c r="BF50" s="1027" t="s">
        <v>2409</v>
      </c>
      <c r="BG50" s="1027" t="s">
        <v>2408</v>
      </c>
      <c r="BH50" s="1027" t="s">
        <v>2407</v>
      </c>
      <c r="BI50" s="1027" t="s">
        <v>2406</v>
      </c>
      <c r="BJ50" s="1027" t="s">
        <v>2405</v>
      </c>
      <c r="BK50" s="1868" t="s">
        <v>2404</v>
      </c>
      <c r="BL50" s="1027" t="s">
        <v>2409</v>
      </c>
      <c r="BM50" s="1027" t="s">
        <v>2408</v>
      </c>
      <c r="BN50" s="1027" t="s">
        <v>2407</v>
      </c>
      <c r="BO50" s="1027" t="s">
        <v>2406</v>
      </c>
      <c r="BP50" s="1027" t="s">
        <v>2405</v>
      </c>
      <c r="BQ50" s="1868" t="s">
        <v>2404</v>
      </c>
      <c r="BR50" s="1027" t="s">
        <v>2409</v>
      </c>
      <c r="BS50" s="1027" t="s">
        <v>2408</v>
      </c>
      <c r="BT50" s="1027" t="s">
        <v>2407</v>
      </c>
      <c r="BU50" s="1027" t="s">
        <v>2406</v>
      </c>
      <c r="BV50" s="1027" t="s">
        <v>2405</v>
      </c>
      <c r="BW50" s="1868" t="s">
        <v>2404</v>
      </c>
      <c r="BX50" s="1027" t="s">
        <v>2409</v>
      </c>
      <c r="BY50" s="1027" t="s">
        <v>2408</v>
      </c>
      <c r="BZ50" s="1027" t="s">
        <v>2407</v>
      </c>
      <c r="CA50" s="1027" t="s">
        <v>2406</v>
      </c>
      <c r="CB50" s="1868" t="s">
        <v>2405</v>
      </c>
      <c r="CC50" s="1868" t="s">
        <v>2404</v>
      </c>
      <c r="CD50" s="1027" t="s">
        <v>2409</v>
      </c>
      <c r="CE50" s="1027" t="s">
        <v>2408</v>
      </c>
      <c r="CF50" s="1027" t="s">
        <v>2407</v>
      </c>
      <c r="CG50" s="1027" t="s">
        <v>2406</v>
      </c>
      <c r="CH50" s="1027" t="s">
        <v>2405</v>
      </c>
      <c r="CI50" s="1868" t="s">
        <v>2404</v>
      </c>
      <c r="CJ50" s="1027" t="s">
        <v>2409</v>
      </c>
      <c r="CK50" s="1027" t="s">
        <v>2408</v>
      </c>
      <c r="CL50" s="1027" t="s">
        <v>2407</v>
      </c>
      <c r="CM50" s="1027" t="s">
        <v>2406</v>
      </c>
      <c r="CN50" s="1027" t="s">
        <v>2405</v>
      </c>
      <c r="CO50" s="1868" t="s">
        <v>2404</v>
      </c>
      <c r="CP50" s="1027" t="s">
        <v>2409</v>
      </c>
      <c r="CQ50" s="1027" t="s">
        <v>2408</v>
      </c>
      <c r="CR50" s="1027" t="s">
        <v>2407</v>
      </c>
      <c r="CS50" s="1027" t="s">
        <v>2406</v>
      </c>
      <c r="CT50" s="1983" t="s">
        <v>2405</v>
      </c>
      <c r="CU50" s="1868" t="s">
        <v>2404</v>
      </c>
      <c r="CV50" s="1027" t="s">
        <v>2409</v>
      </c>
      <c r="CW50" s="1027" t="s">
        <v>2408</v>
      </c>
      <c r="CX50" s="1027" t="s">
        <v>2407</v>
      </c>
      <c r="CY50" s="1027" t="s">
        <v>2406</v>
      </c>
      <c r="CZ50" s="1027" t="s">
        <v>2405</v>
      </c>
      <c r="DA50" s="1868" t="s">
        <v>2404</v>
      </c>
      <c r="DB50" s="1027" t="s">
        <v>2409</v>
      </c>
      <c r="DC50" s="1027" t="s">
        <v>2408</v>
      </c>
      <c r="DD50" s="1027" t="s">
        <v>2407</v>
      </c>
      <c r="DE50" s="1027" t="s">
        <v>2406</v>
      </c>
      <c r="DF50" s="1027" t="s">
        <v>2405</v>
      </c>
      <c r="DG50" s="1868" t="s">
        <v>2404</v>
      </c>
      <c r="DH50" s="1027" t="s">
        <v>2409</v>
      </c>
      <c r="DI50" s="1027" t="s">
        <v>2408</v>
      </c>
      <c r="DJ50" s="1027" t="s">
        <v>2407</v>
      </c>
      <c r="DK50" s="1027" t="s">
        <v>2406</v>
      </c>
      <c r="DL50" s="1027" t="s">
        <v>2405</v>
      </c>
      <c r="DM50" s="1868" t="s">
        <v>2404</v>
      </c>
      <c r="DN50" s="1027" t="s">
        <v>2409</v>
      </c>
      <c r="DO50" s="1027" t="s">
        <v>2408</v>
      </c>
      <c r="DP50" s="1027" t="s">
        <v>2407</v>
      </c>
      <c r="DQ50" s="1027" t="s">
        <v>2406</v>
      </c>
      <c r="DR50" s="1027" t="s">
        <v>2405</v>
      </c>
      <c r="DS50" s="1868" t="s">
        <v>2404</v>
      </c>
      <c r="DT50" s="1027" t="s">
        <v>2409</v>
      </c>
      <c r="DU50" s="1027" t="s">
        <v>2408</v>
      </c>
      <c r="DV50" s="1027" t="s">
        <v>2407</v>
      </c>
      <c r="DW50" s="1027" t="s">
        <v>2406</v>
      </c>
      <c r="DX50" s="1027" t="s">
        <v>2406</v>
      </c>
      <c r="DY50" s="1868" t="s">
        <v>2404</v>
      </c>
      <c r="DZ50" s="1027" t="s">
        <v>2409</v>
      </c>
      <c r="EA50" s="1027" t="s">
        <v>2408</v>
      </c>
      <c r="EB50" s="1027" t="s">
        <v>2407</v>
      </c>
      <c r="EC50" s="1027" t="s">
        <v>2406</v>
      </c>
      <c r="ED50" s="1027" t="s">
        <v>2405</v>
      </c>
      <c r="EE50" s="1868" t="s">
        <v>2404</v>
      </c>
    </row>
    <row r="51" spans="1:135" s="1959" customFormat="1" ht="16.5" customHeight="1" x14ac:dyDescent="0.25">
      <c r="A51" s="213"/>
      <c r="B51" s="1867"/>
      <c r="C51" s="2563"/>
      <c r="D51" s="1982" t="s">
        <v>2211</v>
      </c>
      <c r="E51" s="1982" t="s">
        <v>2210</v>
      </c>
      <c r="F51" s="1982" t="s">
        <v>2209</v>
      </c>
      <c r="G51" s="1982" t="s">
        <v>2208</v>
      </c>
      <c r="H51" s="1982" t="s">
        <v>2207</v>
      </c>
      <c r="I51" s="1982" t="s">
        <v>2206</v>
      </c>
      <c r="J51" s="1982" t="s">
        <v>2205</v>
      </c>
      <c r="K51" s="1982" t="s">
        <v>2204</v>
      </c>
      <c r="L51" s="1982" t="s">
        <v>2203</v>
      </c>
      <c r="M51" s="1982" t="s">
        <v>2202</v>
      </c>
      <c r="N51" s="1982" t="s">
        <v>2201</v>
      </c>
      <c r="O51" s="1982" t="s">
        <v>2200</v>
      </c>
      <c r="P51" s="1982" t="s">
        <v>2199</v>
      </c>
      <c r="Q51" s="1982" t="s">
        <v>2198</v>
      </c>
      <c r="R51" s="1982" t="s">
        <v>2197</v>
      </c>
      <c r="S51" s="1982" t="s">
        <v>2196</v>
      </c>
      <c r="T51" s="1982" t="s">
        <v>2195</v>
      </c>
      <c r="U51" s="1982" t="s">
        <v>2254</v>
      </c>
      <c r="V51" s="1982" t="s">
        <v>2252</v>
      </c>
      <c r="W51" s="1982" t="s">
        <v>2251</v>
      </c>
      <c r="X51" s="1982" t="s">
        <v>2249</v>
      </c>
      <c r="Y51" s="1982" t="s">
        <v>2247</v>
      </c>
      <c r="Z51" s="1982" t="s">
        <v>2246</v>
      </c>
      <c r="AA51" s="1982" t="s">
        <v>2245</v>
      </c>
      <c r="AB51" s="1982" t="s">
        <v>2244</v>
      </c>
      <c r="AC51" s="1982" t="s">
        <v>2242</v>
      </c>
      <c r="AD51" s="1982" t="s">
        <v>2240</v>
      </c>
      <c r="AE51" s="1982" t="s">
        <v>2238</v>
      </c>
      <c r="AF51" s="1982" t="s">
        <v>2233</v>
      </c>
      <c r="AG51" s="1982" t="s">
        <v>2230</v>
      </c>
      <c r="AH51" s="1982" t="s">
        <v>2194</v>
      </c>
      <c r="AI51" s="1982" t="s">
        <v>2193</v>
      </c>
      <c r="AJ51" s="1982" t="s">
        <v>2192</v>
      </c>
      <c r="AK51" s="1982" t="s">
        <v>2191</v>
      </c>
      <c r="AL51" s="1982" t="s">
        <v>2190</v>
      </c>
      <c r="AM51" s="1982" t="s">
        <v>2403</v>
      </c>
      <c r="AN51" s="1982" t="s">
        <v>2402</v>
      </c>
      <c r="AO51" s="1982" t="s">
        <v>2401</v>
      </c>
      <c r="AP51" s="1982" t="s">
        <v>2400</v>
      </c>
      <c r="AQ51" s="1982" t="s">
        <v>2355</v>
      </c>
      <c r="AR51" s="1982" t="s">
        <v>2353</v>
      </c>
      <c r="AS51" s="1982" t="s">
        <v>2352</v>
      </c>
      <c r="AT51" s="1982" t="s">
        <v>2350</v>
      </c>
      <c r="AU51" s="1982" t="s">
        <v>2349</v>
      </c>
      <c r="AV51" s="1982" t="s">
        <v>2347</v>
      </c>
      <c r="AW51" s="1982" t="s">
        <v>2346</v>
      </c>
      <c r="AX51" s="1982" t="s">
        <v>2344</v>
      </c>
      <c r="AY51" s="1982" t="s">
        <v>2343</v>
      </c>
      <c r="AZ51" s="1982" t="s">
        <v>2341</v>
      </c>
      <c r="BA51" s="1982" t="s">
        <v>2339</v>
      </c>
      <c r="BB51" s="1982" t="s">
        <v>2338</v>
      </c>
      <c r="BC51" s="1982" t="s">
        <v>2336</v>
      </c>
      <c r="BD51" s="1982" t="s">
        <v>2335</v>
      </c>
      <c r="BE51" s="1982" t="s">
        <v>2333</v>
      </c>
      <c r="BF51" s="1982" t="s">
        <v>2332</v>
      </c>
      <c r="BG51" s="1982" t="s">
        <v>2330</v>
      </c>
      <c r="BH51" s="1982" t="s">
        <v>2328</v>
      </c>
      <c r="BI51" s="1982" t="s">
        <v>2326</v>
      </c>
      <c r="BJ51" s="1982" t="s">
        <v>2325</v>
      </c>
      <c r="BK51" s="1982" t="s">
        <v>2323</v>
      </c>
      <c r="BL51" s="1982" t="s">
        <v>2321</v>
      </c>
      <c r="BM51" s="1982" t="s">
        <v>2320</v>
      </c>
      <c r="BN51" s="1982" t="s">
        <v>2318</v>
      </c>
      <c r="BO51" s="1982" t="s">
        <v>2316</v>
      </c>
      <c r="BP51" s="1982" t="s">
        <v>2314</v>
      </c>
      <c r="BQ51" s="1982" t="s">
        <v>2312</v>
      </c>
      <c r="BR51" s="1982" t="s">
        <v>2310</v>
      </c>
      <c r="BS51" s="1982" t="s">
        <v>2308</v>
      </c>
      <c r="BT51" s="1982" t="s">
        <v>2306</v>
      </c>
      <c r="BU51" s="1982" t="s">
        <v>2304</v>
      </c>
      <c r="BV51" s="1982" t="s">
        <v>2302</v>
      </c>
      <c r="BW51" s="1982" t="s">
        <v>2300</v>
      </c>
      <c r="BX51" s="1982" t="s">
        <v>2299</v>
      </c>
      <c r="BY51" s="1982" t="s">
        <v>2297</v>
      </c>
      <c r="BZ51" s="1982" t="s">
        <v>2295</v>
      </c>
      <c r="CA51" s="1982" t="s">
        <v>2293</v>
      </c>
      <c r="CB51" s="1982" t="s">
        <v>2291</v>
      </c>
      <c r="CC51" s="1982" t="s">
        <v>2289</v>
      </c>
      <c r="CD51" s="1982" t="s">
        <v>2287</v>
      </c>
      <c r="CE51" s="1982" t="s">
        <v>2285</v>
      </c>
      <c r="CF51" s="1982" t="s">
        <v>2283</v>
      </c>
      <c r="CG51" s="1982" t="s">
        <v>2281</v>
      </c>
      <c r="CH51" s="1982" t="s">
        <v>2279</v>
      </c>
      <c r="CI51" s="1982" t="s">
        <v>2277</v>
      </c>
      <c r="CJ51" s="1982" t="s">
        <v>2275</v>
      </c>
      <c r="CK51" s="1982" t="s">
        <v>2273</v>
      </c>
      <c r="CL51" s="1982" t="s">
        <v>2271</v>
      </c>
      <c r="CM51" s="1982" t="s">
        <v>2269</v>
      </c>
      <c r="CN51" s="1982" t="s">
        <v>2399</v>
      </c>
      <c r="CO51" s="1982" t="s">
        <v>2398</v>
      </c>
      <c r="CP51" s="1982" t="s">
        <v>2397</v>
      </c>
      <c r="CQ51" s="1982" t="s">
        <v>2396</v>
      </c>
      <c r="CR51" s="1982" t="s">
        <v>2395</v>
      </c>
      <c r="CS51" s="1982" t="s">
        <v>2394</v>
      </c>
      <c r="CT51" s="1982" t="s">
        <v>2393</v>
      </c>
      <c r="CU51" s="1982" t="s">
        <v>2392</v>
      </c>
      <c r="CV51" s="1982" t="s">
        <v>2391</v>
      </c>
      <c r="CW51" s="1982" t="s">
        <v>2390</v>
      </c>
      <c r="CX51" s="1982" t="s">
        <v>2389</v>
      </c>
      <c r="CY51" s="1982" t="s">
        <v>2388</v>
      </c>
      <c r="CZ51" s="1982" t="s">
        <v>2387</v>
      </c>
      <c r="DA51" s="1982" t="s">
        <v>2386</v>
      </c>
      <c r="DB51" s="1982" t="s">
        <v>2385</v>
      </c>
      <c r="DC51" s="1982" t="s">
        <v>2384</v>
      </c>
      <c r="DD51" s="1982" t="s">
        <v>2383</v>
      </c>
      <c r="DE51" s="1982" t="s">
        <v>2382</v>
      </c>
      <c r="DF51" s="1982" t="s">
        <v>2381</v>
      </c>
      <c r="DG51" s="1982" t="s">
        <v>2380</v>
      </c>
      <c r="DH51" s="1982" t="s">
        <v>2379</v>
      </c>
      <c r="DI51" s="1982" t="s">
        <v>2378</v>
      </c>
      <c r="DJ51" s="1982" t="s">
        <v>2377</v>
      </c>
      <c r="DK51" s="1982" t="s">
        <v>2376</v>
      </c>
      <c r="DL51" s="1982" t="s">
        <v>2375</v>
      </c>
      <c r="DM51" s="1982" t="s">
        <v>2374</v>
      </c>
      <c r="DN51" s="1982" t="s">
        <v>2373</v>
      </c>
      <c r="DO51" s="1982" t="s">
        <v>2372</v>
      </c>
      <c r="DP51" s="1982" t="s">
        <v>2371</v>
      </c>
      <c r="DQ51" s="1982" t="s">
        <v>2370</v>
      </c>
      <c r="DR51" s="1982" t="s">
        <v>2369</v>
      </c>
      <c r="DS51" s="1982" t="s">
        <v>2368</v>
      </c>
      <c r="DT51" s="1982" t="s">
        <v>2367</v>
      </c>
      <c r="DU51" s="1982" t="s">
        <v>2366</v>
      </c>
      <c r="DV51" s="1982" t="s">
        <v>2365</v>
      </c>
      <c r="DW51" s="1982" t="s">
        <v>2364</v>
      </c>
      <c r="DX51" s="1982" t="s">
        <v>2363</v>
      </c>
      <c r="DY51" s="1982" t="s">
        <v>2362</v>
      </c>
      <c r="DZ51" s="1982" t="s">
        <v>2361</v>
      </c>
      <c r="EA51" s="1982" t="s">
        <v>2360</v>
      </c>
      <c r="EB51" s="1982" t="s">
        <v>2359</v>
      </c>
      <c r="EC51" s="1982" t="s">
        <v>2358</v>
      </c>
      <c r="ED51" s="1982" t="s">
        <v>2357</v>
      </c>
      <c r="EE51" s="1982" t="s">
        <v>2356</v>
      </c>
    </row>
    <row r="52" spans="1:135" s="1959" customFormat="1" ht="15" customHeight="1" x14ac:dyDescent="0.25">
      <c r="A52" s="213"/>
      <c r="B52" s="1931" t="s">
        <v>2355</v>
      </c>
      <c r="C52" s="1976" t="s">
        <v>2354</v>
      </c>
      <c r="D52" s="1981" t="str">
        <f t="shared" ref="D52:D83" si="6">IF(AND(ISNUMBER(E52),ISNUMBER(F52),ISNUMBER(G52),ISNUMBER(H52),ISNUMBER(I52)),SUM(E52:I52),"")</f>
        <v/>
      </c>
      <c r="E52" s="1961" t="str">
        <f t="shared" ref="E52:I59" si="7">IF(AND(ISNUMBER(Q52),ISNUMBER(AC52)),SUM(Q52,AC52),"")</f>
        <v/>
      </c>
      <c r="F52" s="1961" t="str">
        <f t="shared" si="7"/>
        <v/>
      </c>
      <c r="G52" s="1961" t="str">
        <f t="shared" si="7"/>
        <v/>
      </c>
      <c r="H52" s="1961" t="str">
        <f t="shared" si="7"/>
        <v/>
      </c>
      <c r="I52" s="1961" t="str">
        <f t="shared" si="7"/>
        <v/>
      </c>
      <c r="J52" s="1981" t="str">
        <f t="shared" ref="J52:J83" si="8">IF(AND(ISNUMBER(K52),ISNUMBER(L52),ISNUMBER(M52),ISNUMBER(N52),ISNUMBER(O52)),SUM(K52:O52),"")</f>
        <v/>
      </c>
      <c r="K52" s="1961" t="str">
        <f t="shared" ref="K52:O59" si="9">IF(AND(ISNUMBER(W52),ISNUMBER(AI52)),SUM(W52,AI52),"")</f>
        <v/>
      </c>
      <c r="L52" s="1961" t="str">
        <f t="shared" si="9"/>
        <v/>
      </c>
      <c r="M52" s="1961" t="str">
        <f t="shared" si="9"/>
        <v/>
      </c>
      <c r="N52" s="1961" t="str">
        <f t="shared" si="9"/>
        <v/>
      </c>
      <c r="O52" s="1961" t="str">
        <f t="shared" si="9"/>
        <v/>
      </c>
      <c r="P52" s="1981" t="str">
        <f t="shared" ref="P52:P83" si="10">IF(AND(ISNUMBER(Q52),ISNUMBER(R52),ISNUMBER(S52),ISNUMBER(T52),ISNUMBER(U52)),SUM(Q52:U52),"")</f>
        <v/>
      </c>
      <c r="Q52" s="162"/>
      <c r="R52" s="162"/>
      <c r="S52" s="162"/>
      <c r="T52" s="162"/>
      <c r="U52" s="162"/>
      <c r="V52" s="1981" t="str">
        <f t="shared" ref="V52:V83" si="11">IF(AND(ISNUMBER(W52),ISNUMBER(X52),ISNUMBER(Y52),ISNUMBER(Z52),ISNUMBER(AA52)),SUM(W52:AA52),"")</f>
        <v/>
      </c>
      <c r="W52" s="162"/>
      <c r="X52" s="162"/>
      <c r="Y52" s="162"/>
      <c r="Z52" s="162"/>
      <c r="AA52" s="162"/>
      <c r="AB52" s="1981" t="str">
        <f t="shared" ref="AB52:AB83" si="12">IF(AND(ISNUMBER(AC52),ISNUMBER(AD52),ISNUMBER(AE52),ISNUMBER(AF52),ISNUMBER(AG52)),SUM(AC52:AG52),"")</f>
        <v/>
      </c>
      <c r="AC52" s="162"/>
      <c r="AD52" s="162"/>
      <c r="AE52" s="162"/>
      <c r="AF52" s="162"/>
      <c r="AG52" s="162"/>
      <c r="AH52" s="1981" t="str">
        <f t="shared" ref="AH52:AH83" si="13">IF(AND(ISNUMBER(AI52),ISNUMBER(AJ52),ISNUMBER(AK52),ISNUMBER(AL52),ISNUMBER(AM52)),SUM(AI52:AM52),"")</f>
        <v/>
      </c>
      <c r="AI52" s="162"/>
      <c r="AJ52" s="162"/>
      <c r="AK52" s="162"/>
      <c r="AL52" s="162"/>
      <c r="AM52" s="162"/>
      <c r="AN52" s="1981" t="str">
        <f t="shared" ref="AN52:AN83" si="14">IF(AND(ISNUMBER(AO52),ISNUMBER(AP52),ISNUMBER(AQ52),ISNUMBER(AR52),ISNUMBER(AS52)),SUM(AO52:AS52),"")</f>
        <v/>
      </c>
      <c r="AO52" s="1961" t="str">
        <f t="shared" ref="AO52:AS59" si="15">IF(AND(ISNUMBER(BA52),ISNUMBER(BM52)),SUM(BA52,BM52),"")</f>
        <v/>
      </c>
      <c r="AP52" s="1961" t="str">
        <f t="shared" si="15"/>
        <v/>
      </c>
      <c r="AQ52" s="1961" t="str">
        <f t="shared" si="15"/>
        <v/>
      </c>
      <c r="AR52" s="1961" t="str">
        <f t="shared" si="15"/>
        <v/>
      </c>
      <c r="AS52" s="1961" t="str">
        <f t="shared" si="15"/>
        <v/>
      </c>
      <c r="AT52" s="1981" t="str">
        <f t="shared" ref="AT52:AT83" si="16">IF(AND(ISNUMBER(AU52),ISNUMBER(AV52),ISNUMBER(AW52),ISNUMBER(AX52),ISNUMBER(AY52)),SUM(AU52:AY52),"")</f>
        <v/>
      </c>
      <c r="AU52" s="1961" t="str">
        <f t="shared" ref="AU52:AY59" si="17">IF(AND(ISNUMBER(BG52),ISNUMBER(BS52)),SUM(BG52,BS52),"")</f>
        <v/>
      </c>
      <c r="AV52" s="1961" t="str">
        <f t="shared" si="17"/>
        <v/>
      </c>
      <c r="AW52" s="1961" t="str">
        <f t="shared" si="17"/>
        <v/>
      </c>
      <c r="AX52" s="1961" t="str">
        <f t="shared" si="17"/>
        <v/>
      </c>
      <c r="AY52" s="1961" t="str">
        <f t="shared" si="17"/>
        <v/>
      </c>
      <c r="AZ52" s="1981" t="str">
        <f t="shared" ref="AZ52:AZ83" si="18">IF(AND(ISNUMBER(BA52),ISNUMBER(BB52),ISNUMBER(BC52),ISNUMBER(BD52),ISNUMBER(BE52)),SUM(BA52:BE52),"")</f>
        <v/>
      </c>
      <c r="BA52" s="162"/>
      <c r="BB52" s="162"/>
      <c r="BC52" s="162"/>
      <c r="BD52" s="162"/>
      <c r="BE52" s="162"/>
      <c r="BF52" s="1981" t="str">
        <f t="shared" ref="BF52:BF83" si="19">IF(AND(ISNUMBER(BG52),ISNUMBER(BH52),ISNUMBER(BI52),ISNUMBER(BJ52),ISNUMBER(BK52)),SUM(BG52:BK52),"")</f>
        <v/>
      </c>
      <c r="BG52" s="162"/>
      <c r="BH52" s="162"/>
      <c r="BI52" s="162"/>
      <c r="BJ52" s="162"/>
      <c r="BK52" s="162"/>
      <c r="BL52" s="1981" t="str">
        <f t="shared" ref="BL52:BL83" si="20">IF(AND(ISNUMBER(BM52),ISNUMBER(BN52),ISNUMBER(BO52),ISNUMBER(BP52),ISNUMBER(BQ52)),SUM(BM52:BQ52),"")</f>
        <v/>
      </c>
      <c r="BM52" s="162"/>
      <c r="BN52" s="162"/>
      <c r="BO52" s="162"/>
      <c r="BP52" s="162"/>
      <c r="BQ52" s="162"/>
      <c r="BR52" s="1981" t="str">
        <f t="shared" ref="BR52:BR83" si="21">IF(AND(ISNUMBER(BS52),ISNUMBER(BT52),ISNUMBER(BU52),ISNUMBER(BV52),ISNUMBER(BW52)),SUM(BS52:BW52),"")</f>
        <v/>
      </c>
      <c r="BS52" s="162"/>
      <c r="BT52" s="162"/>
      <c r="BU52" s="162"/>
      <c r="BV52" s="162"/>
      <c r="BW52" s="162"/>
      <c r="BX52" s="1981" t="str">
        <f t="shared" ref="BX52:BX83" si="22">IF(AND(ISNUMBER(BY52),ISNUMBER(BZ52),ISNUMBER(CA52),ISNUMBER(CB52),ISNUMBER(CC52)),SUM(BY52:CC52),"")</f>
        <v/>
      </c>
      <c r="BY52" s="162"/>
      <c r="BZ52" s="162"/>
      <c r="CA52" s="162"/>
      <c r="CB52" s="162"/>
      <c r="CC52" s="162"/>
      <c r="CD52" s="1981" t="str">
        <f t="shared" ref="CD52:CD83" si="23">IF(AND(ISNUMBER(CE52),ISNUMBER(CF52),ISNUMBER(CG52),ISNUMBER(CH52),ISNUMBER(CI52)),SUM(CE52:CI52),"")</f>
        <v/>
      </c>
      <c r="CE52" s="162"/>
      <c r="CF52" s="162"/>
      <c r="CG52" s="162"/>
      <c r="CH52" s="162"/>
      <c r="CI52" s="162"/>
      <c r="CJ52" s="1981" t="str">
        <f t="shared" ref="CJ52:CJ83" si="24">IF(AND(ISNUMBER(CK52),ISNUMBER(CL52),ISNUMBER(CM52),ISNUMBER(CN52),ISNUMBER(CO52)),SUM(CK52:CO52),"")</f>
        <v/>
      </c>
      <c r="CK52" s="1961" t="str">
        <f t="shared" ref="CK52:CO59" si="25">IF(AND(ISNUMBER(CW52),ISNUMBER(DI52)),SUM(CW52,DI52),"")</f>
        <v/>
      </c>
      <c r="CL52" s="1961" t="str">
        <f t="shared" si="25"/>
        <v/>
      </c>
      <c r="CM52" s="1961" t="str">
        <f t="shared" si="25"/>
        <v/>
      </c>
      <c r="CN52" s="1961" t="str">
        <f t="shared" si="25"/>
        <v/>
      </c>
      <c r="CO52" s="1961" t="str">
        <f t="shared" si="25"/>
        <v/>
      </c>
      <c r="CP52" s="1981" t="str">
        <f t="shared" ref="CP52:CP83" si="26">IF(AND(ISNUMBER(CQ52),ISNUMBER(CR52),ISNUMBER(CS52),ISNUMBER(CT52),ISNUMBER(CU52)),SUM(CQ52:CU52),"")</f>
        <v/>
      </c>
      <c r="CQ52" s="1961" t="str">
        <f t="shared" ref="CQ52:CU59" si="27">IF(AND(ISNUMBER(DC52),ISNUMBER(DO52)),SUM(DC52,DO52),"")</f>
        <v/>
      </c>
      <c r="CR52" s="1961" t="str">
        <f t="shared" si="27"/>
        <v/>
      </c>
      <c r="CS52" s="1961" t="str">
        <f t="shared" si="27"/>
        <v/>
      </c>
      <c r="CT52" s="1961" t="str">
        <f t="shared" si="27"/>
        <v/>
      </c>
      <c r="CU52" s="1961" t="str">
        <f t="shared" si="27"/>
        <v/>
      </c>
      <c r="CV52" s="1981" t="str">
        <f t="shared" ref="CV52:CV83" si="28">IF(AND(ISNUMBER(CW52),ISNUMBER(CX52),ISNUMBER(CY52),ISNUMBER(CZ52),ISNUMBER(DA52)),SUM(CW52:DA52),"")</f>
        <v/>
      </c>
      <c r="CW52" s="162"/>
      <c r="CX52" s="162"/>
      <c r="CY52" s="162"/>
      <c r="CZ52" s="162"/>
      <c r="DA52" s="162"/>
      <c r="DB52" s="1981" t="str">
        <f t="shared" ref="DB52:DB83" si="29">IF(AND(ISNUMBER(DC52),ISNUMBER(DD52),ISNUMBER(DE52),ISNUMBER(DF52),ISNUMBER(DG52)),SUM(DC52:DG52),"")</f>
        <v/>
      </c>
      <c r="DC52" s="162"/>
      <c r="DD52" s="162"/>
      <c r="DE52" s="162"/>
      <c r="DF52" s="162"/>
      <c r="DG52" s="162"/>
      <c r="DH52" s="1981" t="str">
        <f t="shared" ref="DH52:DH83" si="30">IF(AND(ISNUMBER(DI52),ISNUMBER(DJ52),ISNUMBER(DK52),ISNUMBER(DL52),ISNUMBER(DM52)),SUM(DI52:DM52),"")</f>
        <v/>
      </c>
      <c r="DI52" s="162"/>
      <c r="DJ52" s="162"/>
      <c r="DK52" s="162"/>
      <c r="DL52" s="162"/>
      <c r="DM52" s="162"/>
      <c r="DN52" s="1981" t="str">
        <f t="shared" ref="DN52:DN83" si="31">IF(AND(ISNUMBER(DO52),ISNUMBER(DP52),ISNUMBER(DQ52),ISNUMBER(DR52),ISNUMBER(DS52)),SUM(DO52:DS52),"")</f>
        <v/>
      </c>
      <c r="DO52" s="162"/>
      <c r="DP52" s="162"/>
      <c r="DQ52" s="162"/>
      <c r="DR52" s="162"/>
      <c r="DS52" s="162"/>
      <c r="DT52" s="1981" t="str">
        <f t="shared" ref="DT52:DT83" si="32">IF(AND(ISNUMBER(DU52),ISNUMBER(DV52),ISNUMBER(DW52),ISNUMBER(DX52),ISNUMBER(DY52)),SUM(DU52:DY52),"")</f>
        <v/>
      </c>
      <c r="DU52" s="162"/>
      <c r="DV52" s="162"/>
      <c r="DW52" s="162"/>
      <c r="DX52" s="162"/>
      <c r="DY52" s="162"/>
      <c r="DZ52" s="1981" t="str">
        <f t="shared" ref="DZ52:DZ83" si="33">IF(AND(ISNUMBER(EA52),ISNUMBER(EB52),ISNUMBER(EC52),ISNUMBER(ED52),ISNUMBER(EE52)),SUM(EA52:EE52),"")</f>
        <v/>
      </c>
      <c r="EA52" s="162"/>
      <c r="EB52" s="162"/>
      <c r="EC52" s="162"/>
      <c r="ED52" s="162"/>
      <c r="EE52" s="162"/>
    </row>
    <row r="53" spans="1:135" s="1959" customFormat="1" ht="15" customHeight="1" x14ac:dyDescent="0.25">
      <c r="A53" s="213"/>
      <c r="B53" s="1931" t="s">
        <v>2353</v>
      </c>
      <c r="C53" s="118" t="s">
        <v>2329</v>
      </c>
      <c r="D53" s="1961" t="str">
        <f t="shared" si="6"/>
        <v/>
      </c>
      <c r="E53" s="1961" t="str">
        <f t="shared" si="7"/>
        <v/>
      </c>
      <c r="F53" s="1961" t="str">
        <f t="shared" si="7"/>
        <v/>
      </c>
      <c r="G53" s="1961" t="str">
        <f t="shared" si="7"/>
        <v/>
      </c>
      <c r="H53" s="1961" t="str">
        <f t="shared" si="7"/>
        <v/>
      </c>
      <c r="I53" s="1961" t="str">
        <f t="shared" si="7"/>
        <v/>
      </c>
      <c r="J53" s="1961" t="str">
        <f t="shared" si="8"/>
        <v/>
      </c>
      <c r="K53" s="1961" t="str">
        <f t="shared" si="9"/>
        <v/>
      </c>
      <c r="L53" s="1961" t="str">
        <f t="shared" si="9"/>
        <v/>
      </c>
      <c r="M53" s="1961" t="str">
        <f t="shared" si="9"/>
        <v/>
      </c>
      <c r="N53" s="1961" t="str">
        <f t="shared" si="9"/>
        <v/>
      </c>
      <c r="O53" s="1961" t="str">
        <f t="shared" si="9"/>
        <v/>
      </c>
      <c r="P53" s="1961" t="str">
        <f t="shared" si="10"/>
        <v/>
      </c>
      <c r="Q53" s="162"/>
      <c r="R53" s="162"/>
      <c r="S53" s="162"/>
      <c r="T53" s="162"/>
      <c r="U53" s="162"/>
      <c r="V53" s="1961" t="str">
        <f t="shared" si="11"/>
        <v/>
      </c>
      <c r="W53" s="162"/>
      <c r="X53" s="162"/>
      <c r="Y53" s="162"/>
      <c r="Z53" s="162"/>
      <c r="AA53" s="162"/>
      <c r="AB53" s="1961" t="str">
        <f t="shared" si="12"/>
        <v/>
      </c>
      <c r="AC53" s="162"/>
      <c r="AD53" s="162"/>
      <c r="AE53" s="162"/>
      <c r="AF53" s="162"/>
      <c r="AG53" s="162"/>
      <c r="AH53" s="1961" t="str">
        <f t="shared" si="13"/>
        <v/>
      </c>
      <c r="AI53" s="162"/>
      <c r="AJ53" s="162"/>
      <c r="AK53" s="162"/>
      <c r="AL53" s="162"/>
      <c r="AM53" s="162"/>
      <c r="AN53" s="1961" t="str">
        <f t="shared" si="14"/>
        <v/>
      </c>
      <c r="AO53" s="1961" t="str">
        <f t="shared" si="15"/>
        <v/>
      </c>
      <c r="AP53" s="1961" t="str">
        <f t="shared" si="15"/>
        <v/>
      </c>
      <c r="AQ53" s="1961" t="str">
        <f t="shared" si="15"/>
        <v/>
      </c>
      <c r="AR53" s="1961" t="str">
        <f t="shared" si="15"/>
        <v/>
      </c>
      <c r="AS53" s="1961" t="str">
        <f t="shared" si="15"/>
        <v/>
      </c>
      <c r="AT53" s="1961" t="str">
        <f t="shared" si="16"/>
        <v/>
      </c>
      <c r="AU53" s="1961" t="str">
        <f t="shared" si="17"/>
        <v/>
      </c>
      <c r="AV53" s="1961" t="str">
        <f t="shared" si="17"/>
        <v/>
      </c>
      <c r="AW53" s="1961" t="str">
        <f t="shared" si="17"/>
        <v/>
      </c>
      <c r="AX53" s="1961" t="str">
        <f t="shared" si="17"/>
        <v/>
      </c>
      <c r="AY53" s="1961" t="str">
        <f t="shared" si="17"/>
        <v/>
      </c>
      <c r="AZ53" s="1961" t="str">
        <f t="shared" si="18"/>
        <v/>
      </c>
      <c r="BA53" s="162"/>
      <c r="BB53" s="162"/>
      <c r="BC53" s="162"/>
      <c r="BD53" s="162"/>
      <c r="BE53" s="162"/>
      <c r="BF53" s="1961" t="str">
        <f t="shared" si="19"/>
        <v/>
      </c>
      <c r="BG53" s="162"/>
      <c r="BH53" s="162"/>
      <c r="BI53" s="162"/>
      <c r="BJ53" s="162"/>
      <c r="BK53" s="162"/>
      <c r="BL53" s="1961" t="str">
        <f t="shared" si="20"/>
        <v/>
      </c>
      <c r="BM53" s="162"/>
      <c r="BN53" s="162"/>
      <c r="BO53" s="162"/>
      <c r="BP53" s="162"/>
      <c r="BQ53" s="162"/>
      <c r="BR53" s="1961" t="str">
        <f t="shared" si="21"/>
        <v/>
      </c>
      <c r="BS53" s="162"/>
      <c r="BT53" s="162"/>
      <c r="BU53" s="162"/>
      <c r="BV53" s="162"/>
      <c r="BW53" s="162"/>
      <c r="BX53" s="1961" t="str">
        <f t="shared" si="22"/>
        <v/>
      </c>
      <c r="BY53" s="162"/>
      <c r="BZ53" s="162"/>
      <c r="CA53" s="162"/>
      <c r="CB53" s="162"/>
      <c r="CC53" s="162"/>
      <c r="CD53" s="1961" t="str">
        <f t="shared" si="23"/>
        <v/>
      </c>
      <c r="CE53" s="162"/>
      <c r="CF53" s="162"/>
      <c r="CG53" s="162"/>
      <c r="CH53" s="162"/>
      <c r="CI53" s="162"/>
      <c r="CJ53" s="1961" t="str">
        <f t="shared" si="24"/>
        <v/>
      </c>
      <c r="CK53" s="1961" t="str">
        <f t="shared" si="25"/>
        <v/>
      </c>
      <c r="CL53" s="1961" t="str">
        <f t="shared" si="25"/>
        <v/>
      </c>
      <c r="CM53" s="1961" t="str">
        <f t="shared" si="25"/>
        <v/>
      </c>
      <c r="CN53" s="1961" t="str">
        <f t="shared" si="25"/>
        <v/>
      </c>
      <c r="CO53" s="1961" t="str">
        <f t="shared" si="25"/>
        <v/>
      </c>
      <c r="CP53" s="1961" t="str">
        <f t="shared" si="26"/>
        <v/>
      </c>
      <c r="CQ53" s="1961" t="str">
        <f t="shared" si="27"/>
        <v/>
      </c>
      <c r="CR53" s="1961" t="str">
        <f t="shared" si="27"/>
        <v/>
      </c>
      <c r="CS53" s="1961" t="str">
        <f t="shared" si="27"/>
        <v/>
      </c>
      <c r="CT53" s="1961" t="str">
        <f t="shared" si="27"/>
        <v/>
      </c>
      <c r="CU53" s="1961" t="str">
        <f t="shared" si="27"/>
        <v/>
      </c>
      <c r="CV53" s="1961" t="str">
        <f t="shared" si="28"/>
        <v/>
      </c>
      <c r="CW53" s="162"/>
      <c r="CX53" s="162"/>
      <c r="CY53" s="162"/>
      <c r="CZ53" s="162"/>
      <c r="DA53" s="162"/>
      <c r="DB53" s="1961" t="str">
        <f t="shared" si="29"/>
        <v/>
      </c>
      <c r="DC53" s="162"/>
      <c r="DD53" s="162"/>
      <c r="DE53" s="162"/>
      <c r="DF53" s="162"/>
      <c r="DG53" s="162"/>
      <c r="DH53" s="1961" t="str">
        <f t="shared" si="30"/>
        <v/>
      </c>
      <c r="DI53" s="162"/>
      <c r="DJ53" s="162"/>
      <c r="DK53" s="162"/>
      <c r="DL53" s="162"/>
      <c r="DM53" s="162"/>
      <c r="DN53" s="1961" t="str">
        <f t="shared" si="31"/>
        <v/>
      </c>
      <c r="DO53" s="162"/>
      <c r="DP53" s="162"/>
      <c r="DQ53" s="162"/>
      <c r="DR53" s="162"/>
      <c r="DS53" s="162"/>
      <c r="DT53" s="1961" t="str">
        <f t="shared" si="32"/>
        <v/>
      </c>
      <c r="DU53" s="162"/>
      <c r="DV53" s="162"/>
      <c r="DW53" s="162"/>
      <c r="DX53" s="162"/>
      <c r="DY53" s="162"/>
      <c r="DZ53" s="1961" t="str">
        <f t="shared" si="33"/>
        <v/>
      </c>
      <c r="EA53" s="162"/>
      <c r="EB53" s="162"/>
      <c r="EC53" s="162"/>
      <c r="ED53" s="162"/>
      <c r="EE53" s="162"/>
    </row>
    <row r="54" spans="1:135" s="1959" customFormat="1" ht="15" customHeight="1" x14ac:dyDescent="0.25">
      <c r="A54" s="213"/>
      <c r="B54" s="1931" t="s">
        <v>2352</v>
      </c>
      <c r="C54" s="1976" t="s">
        <v>2351</v>
      </c>
      <c r="D54" s="1961" t="str">
        <f t="shared" si="6"/>
        <v/>
      </c>
      <c r="E54" s="1961" t="str">
        <f t="shared" si="7"/>
        <v/>
      </c>
      <c r="F54" s="1961" t="str">
        <f t="shared" si="7"/>
        <v/>
      </c>
      <c r="G54" s="1961" t="str">
        <f t="shared" si="7"/>
        <v/>
      </c>
      <c r="H54" s="1961" t="str">
        <f t="shared" si="7"/>
        <v/>
      </c>
      <c r="I54" s="1961" t="str">
        <f t="shared" si="7"/>
        <v/>
      </c>
      <c r="J54" s="1961" t="str">
        <f t="shared" si="8"/>
        <v/>
      </c>
      <c r="K54" s="1961" t="str">
        <f t="shared" si="9"/>
        <v/>
      </c>
      <c r="L54" s="1961" t="str">
        <f t="shared" si="9"/>
        <v/>
      </c>
      <c r="M54" s="1961" t="str">
        <f t="shared" si="9"/>
        <v/>
      </c>
      <c r="N54" s="1961" t="str">
        <f t="shared" si="9"/>
        <v/>
      </c>
      <c r="O54" s="1961" t="str">
        <f t="shared" si="9"/>
        <v/>
      </c>
      <c r="P54" s="1961" t="str">
        <f t="shared" si="10"/>
        <v/>
      </c>
      <c r="Q54" s="162"/>
      <c r="R54" s="162"/>
      <c r="S54" s="162"/>
      <c r="T54" s="162"/>
      <c r="U54" s="162"/>
      <c r="V54" s="1961" t="str">
        <f t="shared" si="11"/>
        <v/>
      </c>
      <c r="W54" s="162"/>
      <c r="X54" s="162"/>
      <c r="Y54" s="162"/>
      <c r="Z54" s="162"/>
      <c r="AA54" s="162"/>
      <c r="AB54" s="1961" t="str">
        <f t="shared" si="12"/>
        <v/>
      </c>
      <c r="AC54" s="162"/>
      <c r="AD54" s="162"/>
      <c r="AE54" s="162"/>
      <c r="AF54" s="162"/>
      <c r="AG54" s="162"/>
      <c r="AH54" s="1961" t="str">
        <f t="shared" si="13"/>
        <v/>
      </c>
      <c r="AI54" s="162"/>
      <c r="AJ54" s="162"/>
      <c r="AK54" s="162"/>
      <c r="AL54" s="162"/>
      <c r="AM54" s="162"/>
      <c r="AN54" s="1961" t="str">
        <f t="shared" si="14"/>
        <v/>
      </c>
      <c r="AO54" s="1961" t="str">
        <f t="shared" si="15"/>
        <v/>
      </c>
      <c r="AP54" s="1961" t="str">
        <f t="shared" si="15"/>
        <v/>
      </c>
      <c r="AQ54" s="1961" t="str">
        <f t="shared" si="15"/>
        <v/>
      </c>
      <c r="AR54" s="1961" t="str">
        <f t="shared" si="15"/>
        <v/>
      </c>
      <c r="AS54" s="1961" t="str">
        <f t="shared" si="15"/>
        <v/>
      </c>
      <c r="AT54" s="1961" t="str">
        <f t="shared" si="16"/>
        <v/>
      </c>
      <c r="AU54" s="1961" t="str">
        <f t="shared" si="17"/>
        <v/>
      </c>
      <c r="AV54" s="1961" t="str">
        <f t="shared" si="17"/>
        <v/>
      </c>
      <c r="AW54" s="1961" t="str">
        <f t="shared" si="17"/>
        <v/>
      </c>
      <c r="AX54" s="1961" t="str">
        <f t="shared" si="17"/>
        <v/>
      </c>
      <c r="AY54" s="1961" t="str">
        <f t="shared" si="17"/>
        <v/>
      </c>
      <c r="AZ54" s="1961" t="str">
        <f t="shared" si="18"/>
        <v/>
      </c>
      <c r="BA54" s="162"/>
      <c r="BB54" s="162"/>
      <c r="BC54" s="162"/>
      <c r="BD54" s="162"/>
      <c r="BE54" s="162"/>
      <c r="BF54" s="1961" t="str">
        <f t="shared" si="19"/>
        <v/>
      </c>
      <c r="BG54" s="162"/>
      <c r="BH54" s="162"/>
      <c r="BI54" s="162"/>
      <c r="BJ54" s="162"/>
      <c r="BK54" s="162"/>
      <c r="BL54" s="1961" t="str">
        <f t="shared" si="20"/>
        <v/>
      </c>
      <c r="BM54" s="162"/>
      <c r="BN54" s="162"/>
      <c r="BO54" s="162"/>
      <c r="BP54" s="162"/>
      <c r="BQ54" s="162"/>
      <c r="BR54" s="1961" t="str">
        <f t="shared" si="21"/>
        <v/>
      </c>
      <c r="BS54" s="162"/>
      <c r="BT54" s="162"/>
      <c r="BU54" s="162"/>
      <c r="BV54" s="162"/>
      <c r="BW54" s="162"/>
      <c r="BX54" s="1961" t="str">
        <f t="shared" si="22"/>
        <v/>
      </c>
      <c r="BY54" s="162"/>
      <c r="BZ54" s="162"/>
      <c r="CA54" s="162"/>
      <c r="CB54" s="162"/>
      <c r="CC54" s="162"/>
      <c r="CD54" s="1961" t="str">
        <f t="shared" si="23"/>
        <v/>
      </c>
      <c r="CE54" s="162"/>
      <c r="CF54" s="162"/>
      <c r="CG54" s="162"/>
      <c r="CH54" s="162"/>
      <c r="CI54" s="162"/>
      <c r="CJ54" s="1961" t="str">
        <f t="shared" si="24"/>
        <v/>
      </c>
      <c r="CK54" s="1961" t="str">
        <f t="shared" si="25"/>
        <v/>
      </c>
      <c r="CL54" s="1961" t="str">
        <f t="shared" si="25"/>
        <v/>
      </c>
      <c r="CM54" s="1961" t="str">
        <f t="shared" si="25"/>
        <v/>
      </c>
      <c r="CN54" s="1961" t="str">
        <f t="shared" si="25"/>
        <v/>
      </c>
      <c r="CO54" s="1961" t="str">
        <f t="shared" si="25"/>
        <v/>
      </c>
      <c r="CP54" s="1961" t="str">
        <f t="shared" si="26"/>
        <v/>
      </c>
      <c r="CQ54" s="1961" t="str">
        <f t="shared" si="27"/>
        <v/>
      </c>
      <c r="CR54" s="1961" t="str">
        <f t="shared" si="27"/>
        <v/>
      </c>
      <c r="CS54" s="1961" t="str">
        <f t="shared" si="27"/>
        <v/>
      </c>
      <c r="CT54" s="1961" t="str">
        <f t="shared" si="27"/>
        <v/>
      </c>
      <c r="CU54" s="1961" t="str">
        <f t="shared" si="27"/>
        <v/>
      </c>
      <c r="CV54" s="1961" t="str">
        <f t="shared" si="28"/>
        <v/>
      </c>
      <c r="CW54" s="162"/>
      <c r="CX54" s="162"/>
      <c r="CY54" s="162"/>
      <c r="CZ54" s="162"/>
      <c r="DA54" s="162"/>
      <c r="DB54" s="1961" t="str">
        <f t="shared" si="29"/>
        <v/>
      </c>
      <c r="DC54" s="162"/>
      <c r="DD54" s="162"/>
      <c r="DE54" s="162"/>
      <c r="DF54" s="162"/>
      <c r="DG54" s="162"/>
      <c r="DH54" s="1961" t="str">
        <f t="shared" si="30"/>
        <v/>
      </c>
      <c r="DI54" s="162"/>
      <c r="DJ54" s="162"/>
      <c r="DK54" s="162"/>
      <c r="DL54" s="162"/>
      <c r="DM54" s="162"/>
      <c r="DN54" s="1961" t="str">
        <f t="shared" si="31"/>
        <v/>
      </c>
      <c r="DO54" s="162"/>
      <c r="DP54" s="162"/>
      <c r="DQ54" s="162"/>
      <c r="DR54" s="162"/>
      <c r="DS54" s="162"/>
      <c r="DT54" s="1961" t="str">
        <f t="shared" si="32"/>
        <v/>
      </c>
      <c r="DU54" s="162"/>
      <c r="DV54" s="162"/>
      <c r="DW54" s="162"/>
      <c r="DX54" s="162"/>
      <c r="DY54" s="162"/>
      <c r="DZ54" s="1961" t="str">
        <f t="shared" si="33"/>
        <v/>
      </c>
      <c r="EA54" s="162"/>
      <c r="EB54" s="162"/>
      <c r="EC54" s="162"/>
      <c r="ED54" s="162"/>
      <c r="EE54" s="162"/>
    </row>
    <row r="55" spans="1:135" s="1959" customFormat="1" ht="15" customHeight="1" x14ac:dyDescent="0.25">
      <c r="A55" s="213"/>
      <c r="B55" s="1931" t="s">
        <v>2350</v>
      </c>
      <c r="C55" s="118" t="s">
        <v>2329</v>
      </c>
      <c r="D55" s="1961" t="str">
        <f t="shared" si="6"/>
        <v/>
      </c>
      <c r="E55" s="1961" t="str">
        <f t="shared" si="7"/>
        <v/>
      </c>
      <c r="F55" s="1961" t="str">
        <f t="shared" si="7"/>
        <v/>
      </c>
      <c r="G55" s="1961" t="str">
        <f t="shared" si="7"/>
        <v/>
      </c>
      <c r="H55" s="1961" t="str">
        <f t="shared" si="7"/>
        <v/>
      </c>
      <c r="I55" s="1961" t="str">
        <f t="shared" si="7"/>
        <v/>
      </c>
      <c r="J55" s="1961" t="str">
        <f t="shared" si="8"/>
        <v/>
      </c>
      <c r="K55" s="1961" t="str">
        <f t="shared" si="9"/>
        <v/>
      </c>
      <c r="L55" s="1961" t="str">
        <f t="shared" si="9"/>
        <v/>
      </c>
      <c r="M55" s="1961" t="str">
        <f t="shared" si="9"/>
        <v/>
      </c>
      <c r="N55" s="1961" t="str">
        <f t="shared" si="9"/>
        <v/>
      </c>
      <c r="O55" s="1961" t="str">
        <f t="shared" si="9"/>
        <v/>
      </c>
      <c r="P55" s="1961" t="str">
        <f t="shared" si="10"/>
        <v/>
      </c>
      <c r="Q55" s="162"/>
      <c r="R55" s="162"/>
      <c r="S55" s="162"/>
      <c r="T55" s="162"/>
      <c r="U55" s="162"/>
      <c r="V55" s="1961" t="str">
        <f t="shared" si="11"/>
        <v/>
      </c>
      <c r="W55" s="162"/>
      <c r="X55" s="162"/>
      <c r="Y55" s="162"/>
      <c r="Z55" s="162"/>
      <c r="AA55" s="162"/>
      <c r="AB55" s="1961" t="str">
        <f t="shared" si="12"/>
        <v/>
      </c>
      <c r="AC55" s="162"/>
      <c r="AD55" s="162"/>
      <c r="AE55" s="162"/>
      <c r="AF55" s="162"/>
      <c r="AG55" s="162"/>
      <c r="AH55" s="1961" t="str">
        <f t="shared" si="13"/>
        <v/>
      </c>
      <c r="AI55" s="162"/>
      <c r="AJ55" s="162"/>
      <c r="AK55" s="162"/>
      <c r="AL55" s="162"/>
      <c r="AM55" s="162"/>
      <c r="AN55" s="1961" t="str">
        <f t="shared" si="14"/>
        <v/>
      </c>
      <c r="AO55" s="1961" t="str">
        <f t="shared" si="15"/>
        <v/>
      </c>
      <c r="AP55" s="1961" t="str">
        <f t="shared" si="15"/>
        <v/>
      </c>
      <c r="AQ55" s="1961" t="str">
        <f t="shared" si="15"/>
        <v/>
      </c>
      <c r="AR55" s="1961" t="str">
        <f t="shared" si="15"/>
        <v/>
      </c>
      <c r="AS55" s="1961" t="str">
        <f t="shared" si="15"/>
        <v/>
      </c>
      <c r="AT55" s="1961" t="str">
        <f t="shared" si="16"/>
        <v/>
      </c>
      <c r="AU55" s="1961" t="str">
        <f t="shared" si="17"/>
        <v/>
      </c>
      <c r="AV55" s="1961" t="str">
        <f t="shared" si="17"/>
        <v/>
      </c>
      <c r="AW55" s="1961" t="str">
        <f t="shared" si="17"/>
        <v/>
      </c>
      <c r="AX55" s="1961" t="str">
        <f t="shared" si="17"/>
        <v/>
      </c>
      <c r="AY55" s="1961" t="str">
        <f t="shared" si="17"/>
        <v/>
      </c>
      <c r="AZ55" s="1961" t="str">
        <f t="shared" si="18"/>
        <v/>
      </c>
      <c r="BA55" s="162"/>
      <c r="BB55" s="162"/>
      <c r="BC55" s="162"/>
      <c r="BD55" s="162"/>
      <c r="BE55" s="162"/>
      <c r="BF55" s="1961" t="str">
        <f t="shared" si="19"/>
        <v/>
      </c>
      <c r="BG55" s="162"/>
      <c r="BH55" s="162"/>
      <c r="BI55" s="162"/>
      <c r="BJ55" s="162"/>
      <c r="BK55" s="162"/>
      <c r="BL55" s="1961" t="str">
        <f t="shared" si="20"/>
        <v/>
      </c>
      <c r="BM55" s="162"/>
      <c r="BN55" s="162"/>
      <c r="BO55" s="162"/>
      <c r="BP55" s="162"/>
      <c r="BQ55" s="162"/>
      <c r="BR55" s="1961" t="str">
        <f t="shared" si="21"/>
        <v/>
      </c>
      <c r="BS55" s="162"/>
      <c r="BT55" s="162"/>
      <c r="BU55" s="162"/>
      <c r="BV55" s="162"/>
      <c r="BW55" s="162"/>
      <c r="BX55" s="1961" t="str">
        <f t="shared" si="22"/>
        <v/>
      </c>
      <c r="BY55" s="162"/>
      <c r="BZ55" s="162"/>
      <c r="CA55" s="162"/>
      <c r="CB55" s="162"/>
      <c r="CC55" s="162"/>
      <c r="CD55" s="1961" t="str">
        <f t="shared" si="23"/>
        <v/>
      </c>
      <c r="CE55" s="162"/>
      <c r="CF55" s="162"/>
      <c r="CG55" s="162"/>
      <c r="CH55" s="162"/>
      <c r="CI55" s="162"/>
      <c r="CJ55" s="1961" t="str">
        <f t="shared" si="24"/>
        <v/>
      </c>
      <c r="CK55" s="1961" t="str">
        <f t="shared" si="25"/>
        <v/>
      </c>
      <c r="CL55" s="1961" t="str">
        <f t="shared" si="25"/>
        <v/>
      </c>
      <c r="CM55" s="1961" t="str">
        <f t="shared" si="25"/>
        <v/>
      </c>
      <c r="CN55" s="1961" t="str">
        <f t="shared" si="25"/>
        <v/>
      </c>
      <c r="CO55" s="1961" t="str">
        <f t="shared" si="25"/>
        <v/>
      </c>
      <c r="CP55" s="1961" t="str">
        <f t="shared" si="26"/>
        <v/>
      </c>
      <c r="CQ55" s="1961" t="str">
        <f t="shared" si="27"/>
        <v/>
      </c>
      <c r="CR55" s="1961" t="str">
        <f t="shared" si="27"/>
        <v/>
      </c>
      <c r="CS55" s="1961" t="str">
        <f t="shared" si="27"/>
        <v/>
      </c>
      <c r="CT55" s="1961" t="str">
        <f t="shared" si="27"/>
        <v/>
      </c>
      <c r="CU55" s="1961" t="str">
        <f t="shared" si="27"/>
        <v/>
      </c>
      <c r="CV55" s="1961" t="str">
        <f t="shared" si="28"/>
        <v/>
      </c>
      <c r="CW55" s="162"/>
      <c r="CX55" s="162"/>
      <c r="CY55" s="162"/>
      <c r="CZ55" s="162"/>
      <c r="DA55" s="162"/>
      <c r="DB55" s="1961" t="str">
        <f t="shared" si="29"/>
        <v/>
      </c>
      <c r="DC55" s="162"/>
      <c r="DD55" s="162"/>
      <c r="DE55" s="162"/>
      <c r="DF55" s="162"/>
      <c r="DG55" s="162"/>
      <c r="DH55" s="1961" t="str">
        <f t="shared" si="30"/>
        <v/>
      </c>
      <c r="DI55" s="162"/>
      <c r="DJ55" s="162"/>
      <c r="DK55" s="162"/>
      <c r="DL55" s="162"/>
      <c r="DM55" s="162"/>
      <c r="DN55" s="1961" t="str">
        <f t="shared" si="31"/>
        <v/>
      </c>
      <c r="DO55" s="162"/>
      <c r="DP55" s="162"/>
      <c r="DQ55" s="162"/>
      <c r="DR55" s="162"/>
      <c r="DS55" s="162"/>
      <c r="DT55" s="1961" t="str">
        <f t="shared" si="32"/>
        <v/>
      </c>
      <c r="DU55" s="162"/>
      <c r="DV55" s="162"/>
      <c r="DW55" s="162"/>
      <c r="DX55" s="162"/>
      <c r="DY55" s="162"/>
      <c r="DZ55" s="1961" t="str">
        <f t="shared" si="33"/>
        <v/>
      </c>
      <c r="EA55" s="162"/>
      <c r="EB55" s="162"/>
      <c r="EC55" s="162"/>
      <c r="ED55" s="162"/>
      <c r="EE55" s="162"/>
    </row>
    <row r="56" spans="1:135" s="1959" customFormat="1" ht="15" customHeight="1" x14ac:dyDescent="0.25">
      <c r="A56" s="213"/>
      <c r="B56" s="1931" t="s">
        <v>2349</v>
      </c>
      <c r="C56" s="137" t="s">
        <v>2348</v>
      </c>
      <c r="D56" s="1961" t="str">
        <f t="shared" si="6"/>
        <v/>
      </c>
      <c r="E56" s="1961" t="str">
        <f t="shared" si="7"/>
        <v/>
      </c>
      <c r="F56" s="1961" t="str">
        <f t="shared" si="7"/>
        <v/>
      </c>
      <c r="G56" s="1961" t="str">
        <f t="shared" si="7"/>
        <v/>
      </c>
      <c r="H56" s="1961" t="str">
        <f t="shared" si="7"/>
        <v/>
      </c>
      <c r="I56" s="1961" t="str">
        <f t="shared" si="7"/>
        <v/>
      </c>
      <c r="J56" s="1961" t="str">
        <f t="shared" si="8"/>
        <v/>
      </c>
      <c r="K56" s="1961" t="str">
        <f t="shared" si="9"/>
        <v/>
      </c>
      <c r="L56" s="1961" t="str">
        <f t="shared" si="9"/>
        <v/>
      </c>
      <c r="M56" s="1961" t="str">
        <f t="shared" si="9"/>
        <v/>
      </c>
      <c r="N56" s="1961" t="str">
        <f t="shared" si="9"/>
        <v/>
      </c>
      <c r="O56" s="1961" t="str">
        <f t="shared" si="9"/>
        <v/>
      </c>
      <c r="P56" s="1961" t="str">
        <f t="shared" si="10"/>
        <v/>
      </c>
      <c r="Q56" s="162"/>
      <c r="R56" s="162"/>
      <c r="S56" s="162"/>
      <c r="T56" s="162"/>
      <c r="U56" s="162"/>
      <c r="V56" s="1961" t="str">
        <f t="shared" si="11"/>
        <v/>
      </c>
      <c r="W56" s="162"/>
      <c r="X56" s="162"/>
      <c r="Y56" s="162"/>
      <c r="Z56" s="162"/>
      <c r="AA56" s="162"/>
      <c r="AB56" s="1961" t="str">
        <f t="shared" si="12"/>
        <v/>
      </c>
      <c r="AC56" s="162"/>
      <c r="AD56" s="162"/>
      <c r="AE56" s="162"/>
      <c r="AF56" s="162"/>
      <c r="AG56" s="162"/>
      <c r="AH56" s="1961" t="str">
        <f t="shared" si="13"/>
        <v/>
      </c>
      <c r="AI56" s="162"/>
      <c r="AJ56" s="162"/>
      <c r="AK56" s="162"/>
      <c r="AL56" s="162"/>
      <c r="AM56" s="162"/>
      <c r="AN56" s="1961" t="str">
        <f t="shared" si="14"/>
        <v/>
      </c>
      <c r="AO56" s="1961" t="str">
        <f t="shared" si="15"/>
        <v/>
      </c>
      <c r="AP56" s="1961" t="str">
        <f t="shared" si="15"/>
        <v/>
      </c>
      <c r="AQ56" s="1961" t="str">
        <f t="shared" si="15"/>
        <v/>
      </c>
      <c r="AR56" s="1961" t="str">
        <f t="shared" si="15"/>
        <v/>
      </c>
      <c r="AS56" s="1961" t="str">
        <f t="shared" si="15"/>
        <v/>
      </c>
      <c r="AT56" s="1961" t="str">
        <f t="shared" si="16"/>
        <v/>
      </c>
      <c r="AU56" s="1961" t="str">
        <f t="shared" si="17"/>
        <v/>
      </c>
      <c r="AV56" s="1961" t="str">
        <f t="shared" si="17"/>
        <v/>
      </c>
      <c r="AW56" s="1961" t="str">
        <f t="shared" si="17"/>
        <v/>
      </c>
      <c r="AX56" s="1961" t="str">
        <f t="shared" si="17"/>
        <v/>
      </c>
      <c r="AY56" s="1961" t="str">
        <f t="shared" si="17"/>
        <v/>
      </c>
      <c r="AZ56" s="1961" t="str">
        <f t="shared" si="18"/>
        <v/>
      </c>
      <c r="BA56" s="162"/>
      <c r="BB56" s="162"/>
      <c r="BC56" s="162"/>
      <c r="BD56" s="162"/>
      <c r="BE56" s="162"/>
      <c r="BF56" s="1961" t="str">
        <f t="shared" si="19"/>
        <v/>
      </c>
      <c r="BG56" s="162"/>
      <c r="BH56" s="162"/>
      <c r="BI56" s="162"/>
      <c r="BJ56" s="162"/>
      <c r="BK56" s="162"/>
      <c r="BL56" s="1961" t="str">
        <f t="shared" si="20"/>
        <v/>
      </c>
      <c r="BM56" s="162"/>
      <c r="BN56" s="162"/>
      <c r="BO56" s="162"/>
      <c r="BP56" s="162"/>
      <c r="BQ56" s="162"/>
      <c r="BR56" s="1961" t="str">
        <f t="shared" si="21"/>
        <v/>
      </c>
      <c r="BS56" s="162"/>
      <c r="BT56" s="162"/>
      <c r="BU56" s="162"/>
      <c r="BV56" s="162"/>
      <c r="BW56" s="162"/>
      <c r="BX56" s="1961" t="str">
        <f t="shared" si="22"/>
        <v/>
      </c>
      <c r="BY56" s="162"/>
      <c r="BZ56" s="162"/>
      <c r="CA56" s="162"/>
      <c r="CB56" s="162"/>
      <c r="CC56" s="162"/>
      <c r="CD56" s="1961" t="str">
        <f t="shared" si="23"/>
        <v/>
      </c>
      <c r="CE56" s="162"/>
      <c r="CF56" s="162"/>
      <c r="CG56" s="162"/>
      <c r="CH56" s="162"/>
      <c r="CI56" s="162"/>
      <c r="CJ56" s="1961" t="str">
        <f t="shared" si="24"/>
        <v/>
      </c>
      <c r="CK56" s="1961" t="str">
        <f t="shared" si="25"/>
        <v/>
      </c>
      <c r="CL56" s="1961" t="str">
        <f t="shared" si="25"/>
        <v/>
      </c>
      <c r="CM56" s="1961" t="str">
        <f t="shared" si="25"/>
        <v/>
      </c>
      <c r="CN56" s="1961" t="str">
        <f t="shared" si="25"/>
        <v/>
      </c>
      <c r="CO56" s="1961" t="str">
        <f t="shared" si="25"/>
        <v/>
      </c>
      <c r="CP56" s="1961" t="str">
        <f t="shared" si="26"/>
        <v/>
      </c>
      <c r="CQ56" s="1961" t="str">
        <f t="shared" si="27"/>
        <v/>
      </c>
      <c r="CR56" s="1961" t="str">
        <f t="shared" si="27"/>
        <v/>
      </c>
      <c r="CS56" s="1961" t="str">
        <f t="shared" si="27"/>
        <v/>
      </c>
      <c r="CT56" s="1961" t="str">
        <f t="shared" si="27"/>
        <v/>
      </c>
      <c r="CU56" s="1961" t="str">
        <f t="shared" si="27"/>
        <v/>
      </c>
      <c r="CV56" s="1961" t="str">
        <f t="shared" si="28"/>
        <v/>
      </c>
      <c r="CW56" s="162"/>
      <c r="CX56" s="162"/>
      <c r="CY56" s="162"/>
      <c r="CZ56" s="162"/>
      <c r="DA56" s="162"/>
      <c r="DB56" s="1961" t="str">
        <f t="shared" si="29"/>
        <v/>
      </c>
      <c r="DC56" s="162"/>
      <c r="DD56" s="162"/>
      <c r="DE56" s="162"/>
      <c r="DF56" s="162"/>
      <c r="DG56" s="162"/>
      <c r="DH56" s="1961" t="str">
        <f t="shared" si="30"/>
        <v/>
      </c>
      <c r="DI56" s="162"/>
      <c r="DJ56" s="162"/>
      <c r="DK56" s="162"/>
      <c r="DL56" s="162"/>
      <c r="DM56" s="162"/>
      <c r="DN56" s="1961" t="str">
        <f t="shared" si="31"/>
        <v/>
      </c>
      <c r="DO56" s="162"/>
      <c r="DP56" s="162"/>
      <c r="DQ56" s="162"/>
      <c r="DR56" s="162"/>
      <c r="DS56" s="162"/>
      <c r="DT56" s="1961" t="str">
        <f t="shared" si="32"/>
        <v/>
      </c>
      <c r="DU56" s="162"/>
      <c r="DV56" s="162"/>
      <c r="DW56" s="162"/>
      <c r="DX56" s="162"/>
      <c r="DY56" s="162"/>
      <c r="DZ56" s="1961" t="str">
        <f t="shared" si="33"/>
        <v/>
      </c>
      <c r="EA56" s="162"/>
      <c r="EB56" s="162"/>
      <c r="EC56" s="162"/>
      <c r="ED56" s="162"/>
      <c r="EE56" s="162"/>
    </row>
    <row r="57" spans="1:135" s="1959" customFormat="1" ht="15" customHeight="1" x14ac:dyDescent="0.25">
      <c r="A57" s="213"/>
      <c r="B57" s="1931" t="s">
        <v>2347</v>
      </c>
      <c r="C57" s="118" t="s">
        <v>2329</v>
      </c>
      <c r="D57" s="1961" t="str">
        <f t="shared" si="6"/>
        <v/>
      </c>
      <c r="E57" s="1961" t="str">
        <f t="shared" si="7"/>
        <v/>
      </c>
      <c r="F57" s="1961" t="str">
        <f t="shared" si="7"/>
        <v/>
      </c>
      <c r="G57" s="1961" t="str">
        <f t="shared" si="7"/>
        <v/>
      </c>
      <c r="H57" s="1961" t="str">
        <f t="shared" si="7"/>
        <v/>
      </c>
      <c r="I57" s="1961" t="str">
        <f t="shared" si="7"/>
        <v/>
      </c>
      <c r="J57" s="1961" t="str">
        <f t="shared" si="8"/>
        <v/>
      </c>
      <c r="K57" s="1961" t="str">
        <f t="shared" si="9"/>
        <v/>
      </c>
      <c r="L57" s="1961" t="str">
        <f t="shared" si="9"/>
        <v/>
      </c>
      <c r="M57" s="1961" t="str">
        <f t="shared" si="9"/>
        <v/>
      </c>
      <c r="N57" s="1961" t="str">
        <f t="shared" si="9"/>
        <v/>
      </c>
      <c r="O57" s="1961" t="str">
        <f t="shared" si="9"/>
        <v/>
      </c>
      <c r="P57" s="1961" t="str">
        <f t="shared" si="10"/>
        <v/>
      </c>
      <c r="Q57" s="162"/>
      <c r="R57" s="162"/>
      <c r="S57" s="162"/>
      <c r="T57" s="162"/>
      <c r="U57" s="162"/>
      <c r="V57" s="1961" t="str">
        <f t="shared" si="11"/>
        <v/>
      </c>
      <c r="W57" s="162"/>
      <c r="X57" s="162"/>
      <c r="Y57" s="162"/>
      <c r="Z57" s="162"/>
      <c r="AA57" s="162"/>
      <c r="AB57" s="1961" t="str">
        <f t="shared" si="12"/>
        <v/>
      </c>
      <c r="AC57" s="162"/>
      <c r="AD57" s="162"/>
      <c r="AE57" s="162"/>
      <c r="AF57" s="162"/>
      <c r="AG57" s="162"/>
      <c r="AH57" s="1961" t="str">
        <f t="shared" si="13"/>
        <v/>
      </c>
      <c r="AI57" s="162"/>
      <c r="AJ57" s="162"/>
      <c r="AK57" s="162"/>
      <c r="AL57" s="162"/>
      <c r="AM57" s="162"/>
      <c r="AN57" s="1961" t="str">
        <f t="shared" si="14"/>
        <v/>
      </c>
      <c r="AO57" s="1961" t="str">
        <f t="shared" si="15"/>
        <v/>
      </c>
      <c r="AP57" s="1961" t="str">
        <f t="shared" si="15"/>
        <v/>
      </c>
      <c r="AQ57" s="1961" t="str">
        <f t="shared" si="15"/>
        <v/>
      </c>
      <c r="AR57" s="1961" t="str">
        <f t="shared" si="15"/>
        <v/>
      </c>
      <c r="AS57" s="1961" t="str">
        <f t="shared" si="15"/>
        <v/>
      </c>
      <c r="AT57" s="1961" t="str">
        <f t="shared" si="16"/>
        <v/>
      </c>
      <c r="AU57" s="1961" t="str">
        <f t="shared" si="17"/>
        <v/>
      </c>
      <c r="AV57" s="1961" t="str">
        <f t="shared" si="17"/>
        <v/>
      </c>
      <c r="AW57" s="1961" t="str">
        <f t="shared" si="17"/>
        <v/>
      </c>
      <c r="AX57" s="1961" t="str">
        <f t="shared" si="17"/>
        <v/>
      </c>
      <c r="AY57" s="1961" t="str">
        <f t="shared" si="17"/>
        <v/>
      </c>
      <c r="AZ57" s="1961" t="str">
        <f t="shared" si="18"/>
        <v/>
      </c>
      <c r="BA57" s="162"/>
      <c r="BB57" s="162"/>
      <c r="BC57" s="162"/>
      <c r="BD57" s="162"/>
      <c r="BE57" s="162"/>
      <c r="BF57" s="1961" t="str">
        <f t="shared" si="19"/>
        <v/>
      </c>
      <c r="BG57" s="162"/>
      <c r="BH57" s="162"/>
      <c r="BI57" s="162"/>
      <c r="BJ57" s="162"/>
      <c r="BK57" s="162"/>
      <c r="BL57" s="1961" t="str">
        <f t="shared" si="20"/>
        <v/>
      </c>
      <c r="BM57" s="162"/>
      <c r="BN57" s="162"/>
      <c r="BO57" s="162"/>
      <c r="BP57" s="162"/>
      <c r="BQ57" s="162"/>
      <c r="BR57" s="1961" t="str">
        <f t="shared" si="21"/>
        <v/>
      </c>
      <c r="BS57" s="162"/>
      <c r="BT57" s="162"/>
      <c r="BU57" s="162"/>
      <c r="BV57" s="162"/>
      <c r="BW57" s="162"/>
      <c r="BX57" s="1961" t="str">
        <f t="shared" si="22"/>
        <v/>
      </c>
      <c r="BY57" s="162"/>
      <c r="BZ57" s="162"/>
      <c r="CA57" s="162"/>
      <c r="CB57" s="162"/>
      <c r="CC57" s="162"/>
      <c r="CD57" s="1961" t="str">
        <f t="shared" si="23"/>
        <v/>
      </c>
      <c r="CE57" s="162"/>
      <c r="CF57" s="162"/>
      <c r="CG57" s="162"/>
      <c r="CH57" s="162"/>
      <c r="CI57" s="162"/>
      <c r="CJ57" s="1961" t="str">
        <f t="shared" si="24"/>
        <v/>
      </c>
      <c r="CK57" s="1961" t="str">
        <f t="shared" si="25"/>
        <v/>
      </c>
      <c r="CL57" s="1961" t="str">
        <f t="shared" si="25"/>
        <v/>
      </c>
      <c r="CM57" s="1961" t="str">
        <f t="shared" si="25"/>
        <v/>
      </c>
      <c r="CN57" s="1961" t="str">
        <f t="shared" si="25"/>
        <v/>
      </c>
      <c r="CO57" s="1961" t="str">
        <f t="shared" si="25"/>
        <v/>
      </c>
      <c r="CP57" s="1961" t="str">
        <f t="shared" si="26"/>
        <v/>
      </c>
      <c r="CQ57" s="1961" t="str">
        <f t="shared" si="27"/>
        <v/>
      </c>
      <c r="CR57" s="1961" t="str">
        <f t="shared" si="27"/>
        <v/>
      </c>
      <c r="CS57" s="1961" t="str">
        <f t="shared" si="27"/>
        <v/>
      </c>
      <c r="CT57" s="1961" t="str">
        <f t="shared" si="27"/>
        <v/>
      </c>
      <c r="CU57" s="1961" t="str">
        <f t="shared" si="27"/>
        <v/>
      </c>
      <c r="CV57" s="1961" t="str">
        <f t="shared" si="28"/>
        <v/>
      </c>
      <c r="CW57" s="162"/>
      <c r="CX57" s="162"/>
      <c r="CY57" s="162"/>
      <c r="CZ57" s="162"/>
      <c r="DA57" s="162"/>
      <c r="DB57" s="1961" t="str">
        <f t="shared" si="29"/>
        <v/>
      </c>
      <c r="DC57" s="162"/>
      <c r="DD57" s="162"/>
      <c r="DE57" s="162"/>
      <c r="DF57" s="162"/>
      <c r="DG57" s="162"/>
      <c r="DH57" s="1961" t="str">
        <f t="shared" si="30"/>
        <v/>
      </c>
      <c r="DI57" s="162"/>
      <c r="DJ57" s="162"/>
      <c r="DK57" s="162"/>
      <c r="DL57" s="162"/>
      <c r="DM57" s="162"/>
      <c r="DN57" s="1961" t="str">
        <f t="shared" si="31"/>
        <v/>
      </c>
      <c r="DO57" s="162"/>
      <c r="DP57" s="162"/>
      <c r="DQ57" s="162"/>
      <c r="DR57" s="162"/>
      <c r="DS57" s="162"/>
      <c r="DT57" s="1961" t="str">
        <f t="shared" si="32"/>
        <v/>
      </c>
      <c r="DU57" s="162"/>
      <c r="DV57" s="162"/>
      <c r="DW57" s="162"/>
      <c r="DX57" s="162"/>
      <c r="DY57" s="162"/>
      <c r="DZ57" s="1961" t="str">
        <f t="shared" si="33"/>
        <v/>
      </c>
      <c r="EA57" s="162"/>
      <c r="EB57" s="162"/>
      <c r="EC57" s="162"/>
      <c r="ED57" s="162"/>
      <c r="EE57" s="162"/>
    </row>
    <row r="58" spans="1:135" s="1959" customFormat="1" ht="15" customHeight="1" x14ac:dyDescent="0.25">
      <c r="A58" s="213"/>
      <c r="B58" s="1931" t="s">
        <v>2346</v>
      </c>
      <c r="C58" s="137" t="s">
        <v>2345</v>
      </c>
      <c r="D58" s="1961" t="str">
        <f t="shared" si="6"/>
        <v/>
      </c>
      <c r="E58" s="1961" t="str">
        <f t="shared" si="7"/>
        <v/>
      </c>
      <c r="F58" s="1961" t="str">
        <f t="shared" si="7"/>
        <v/>
      </c>
      <c r="G58" s="1961" t="str">
        <f t="shared" si="7"/>
        <v/>
      </c>
      <c r="H58" s="1961" t="str">
        <f t="shared" si="7"/>
        <v/>
      </c>
      <c r="I58" s="1961" t="str">
        <f t="shared" si="7"/>
        <v/>
      </c>
      <c r="J58" s="1961" t="str">
        <f t="shared" si="8"/>
        <v/>
      </c>
      <c r="K58" s="1961" t="str">
        <f t="shared" si="9"/>
        <v/>
      </c>
      <c r="L58" s="1961" t="str">
        <f t="shared" si="9"/>
        <v/>
      </c>
      <c r="M58" s="1961" t="str">
        <f t="shared" si="9"/>
        <v/>
      </c>
      <c r="N58" s="1961" t="str">
        <f t="shared" si="9"/>
        <v/>
      </c>
      <c r="O58" s="1961" t="str">
        <f t="shared" si="9"/>
        <v/>
      </c>
      <c r="P58" s="1961" t="str">
        <f t="shared" si="10"/>
        <v/>
      </c>
      <c r="Q58" s="162"/>
      <c r="R58" s="162"/>
      <c r="S58" s="162"/>
      <c r="T58" s="162"/>
      <c r="U58" s="162"/>
      <c r="V58" s="1961" t="str">
        <f t="shared" si="11"/>
        <v/>
      </c>
      <c r="W58" s="162"/>
      <c r="X58" s="162"/>
      <c r="Y58" s="162"/>
      <c r="Z58" s="162"/>
      <c r="AA58" s="162"/>
      <c r="AB58" s="1961" t="str">
        <f t="shared" si="12"/>
        <v/>
      </c>
      <c r="AC58" s="162"/>
      <c r="AD58" s="162"/>
      <c r="AE58" s="162"/>
      <c r="AF58" s="162"/>
      <c r="AG58" s="162"/>
      <c r="AH58" s="1961" t="str">
        <f t="shared" si="13"/>
        <v/>
      </c>
      <c r="AI58" s="162"/>
      <c r="AJ58" s="162"/>
      <c r="AK58" s="162"/>
      <c r="AL58" s="162"/>
      <c r="AM58" s="162"/>
      <c r="AN58" s="1961" t="str">
        <f t="shared" si="14"/>
        <v/>
      </c>
      <c r="AO58" s="1961" t="str">
        <f t="shared" si="15"/>
        <v/>
      </c>
      <c r="AP58" s="1961" t="str">
        <f t="shared" si="15"/>
        <v/>
      </c>
      <c r="AQ58" s="1961" t="str">
        <f t="shared" si="15"/>
        <v/>
      </c>
      <c r="AR58" s="1961" t="str">
        <f t="shared" si="15"/>
        <v/>
      </c>
      <c r="AS58" s="1961" t="str">
        <f t="shared" si="15"/>
        <v/>
      </c>
      <c r="AT58" s="1961" t="str">
        <f t="shared" si="16"/>
        <v/>
      </c>
      <c r="AU58" s="1961" t="str">
        <f t="shared" si="17"/>
        <v/>
      </c>
      <c r="AV58" s="1961" t="str">
        <f t="shared" si="17"/>
        <v/>
      </c>
      <c r="AW58" s="1961" t="str">
        <f t="shared" si="17"/>
        <v/>
      </c>
      <c r="AX58" s="1961" t="str">
        <f t="shared" si="17"/>
        <v/>
      </c>
      <c r="AY58" s="1961" t="str">
        <f t="shared" si="17"/>
        <v/>
      </c>
      <c r="AZ58" s="1961" t="str">
        <f t="shared" si="18"/>
        <v/>
      </c>
      <c r="BA58" s="162"/>
      <c r="BB58" s="162"/>
      <c r="BC58" s="162"/>
      <c r="BD58" s="162"/>
      <c r="BE58" s="162"/>
      <c r="BF58" s="1961" t="str">
        <f t="shared" si="19"/>
        <v/>
      </c>
      <c r="BG58" s="162"/>
      <c r="BH58" s="162"/>
      <c r="BI58" s="162"/>
      <c r="BJ58" s="162"/>
      <c r="BK58" s="162"/>
      <c r="BL58" s="1961" t="str">
        <f t="shared" si="20"/>
        <v/>
      </c>
      <c r="BM58" s="162"/>
      <c r="BN58" s="162"/>
      <c r="BO58" s="162"/>
      <c r="BP58" s="162"/>
      <c r="BQ58" s="162"/>
      <c r="BR58" s="1961" t="str">
        <f t="shared" si="21"/>
        <v/>
      </c>
      <c r="BS58" s="162"/>
      <c r="BT58" s="162"/>
      <c r="BU58" s="162"/>
      <c r="BV58" s="162"/>
      <c r="BW58" s="162"/>
      <c r="BX58" s="1961" t="str">
        <f t="shared" si="22"/>
        <v/>
      </c>
      <c r="BY58" s="162"/>
      <c r="BZ58" s="162"/>
      <c r="CA58" s="162"/>
      <c r="CB58" s="162"/>
      <c r="CC58" s="162"/>
      <c r="CD58" s="1961" t="str">
        <f t="shared" si="23"/>
        <v/>
      </c>
      <c r="CE58" s="162"/>
      <c r="CF58" s="162"/>
      <c r="CG58" s="162"/>
      <c r="CH58" s="162"/>
      <c r="CI58" s="162"/>
      <c r="CJ58" s="1961" t="str">
        <f t="shared" si="24"/>
        <v/>
      </c>
      <c r="CK58" s="1961" t="str">
        <f t="shared" si="25"/>
        <v/>
      </c>
      <c r="CL58" s="1961" t="str">
        <f t="shared" si="25"/>
        <v/>
      </c>
      <c r="CM58" s="1961" t="str">
        <f t="shared" si="25"/>
        <v/>
      </c>
      <c r="CN58" s="1961" t="str">
        <f t="shared" si="25"/>
        <v/>
      </c>
      <c r="CO58" s="1961" t="str">
        <f t="shared" si="25"/>
        <v/>
      </c>
      <c r="CP58" s="1961" t="str">
        <f t="shared" si="26"/>
        <v/>
      </c>
      <c r="CQ58" s="1961" t="str">
        <f t="shared" si="27"/>
        <v/>
      </c>
      <c r="CR58" s="1961" t="str">
        <f t="shared" si="27"/>
        <v/>
      </c>
      <c r="CS58" s="1961" t="str">
        <f t="shared" si="27"/>
        <v/>
      </c>
      <c r="CT58" s="1961" t="str">
        <f t="shared" si="27"/>
        <v/>
      </c>
      <c r="CU58" s="1961" t="str">
        <f t="shared" si="27"/>
        <v/>
      </c>
      <c r="CV58" s="1961" t="str">
        <f t="shared" si="28"/>
        <v/>
      </c>
      <c r="CW58" s="162"/>
      <c r="CX58" s="162"/>
      <c r="CY58" s="162"/>
      <c r="CZ58" s="162"/>
      <c r="DA58" s="162"/>
      <c r="DB58" s="1961" t="str">
        <f t="shared" si="29"/>
        <v/>
      </c>
      <c r="DC58" s="162"/>
      <c r="DD58" s="162"/>
      <c r="DE58" s="162"/>
      <c r="DF58" s="162"/>
      <c r="DG58" s="162"/>
      <c r="DH58" s="1961" t="str">
        <f t="shared" si="30"/>
        <v/>
      </c>
      <c r="DI58" s="162"/>
      <c r="DJ58" s="162"/>
      <c r="DK58" s="162"/>
      <c r="DL58" s="162"/>
      <c r="DM58" s="162"/>
      <c r="DN58" s="1961" t="str">
        <f t="shared" si="31"/>
        <v/>
      </c>
      <c r="DO58" s="162"/>
      <c r="DP58" s="162"/>
      <c r="DQ58" s="162"/>
      <c r="DR58" s="162"/>
      <c r="DS58" s="162"/>
      <c r="DT58" s="1961" t="str">
        <f t="shared" si="32"/>
        <v/>
      </c>
      <c r="DU58" s="162"/>
      <c r="DV58" s="162"/>
      <c r="DW58" s="162"/>
      <c r="DX58" s="162"/>
      <c r="DY58" s="162"/>
      <c r="DZ58" s="1961" t="str">
        <f t="shared" si="33"/>
        <v/>
      </c>
      <c r="EA58" s="162"/>
      <c r="EB58" s="162"/>
      <c r="EC58" s="162"/>
      <c r="ED58" s="162"/>
      <c r="EE58" s="162"/>
    </row>
    <row r="59" spans="1:135" s="1959" customFormat="1" ht="15" customHeight="1" x14ac:dyDescent="0.25">
      <c r="A59" s="213"/>
      <c r="B59" s="1931" t="s">
        <v>2344</v>
      </c>
      <c r="C59" s="118" t="s">
        <v>2329</v>
      </c>
      <c r="D59" s="1961" t="str">
        <f t="shared" si="6"/>
        <v/>
      </c>
      <c r="E59" s="1961" t="str">
        <f t="shared" si="7"/>
        <v/>
      </c>
      <c r="F59" s="1961" t="str">
        <f t="shared" si="7"/>
        <v/>
      </c>
      <c r="G59" s="1961" t="str">
        <f t="shared" si="7"/>
        <v/>
      </c>
      <c r="H59" s="1961" t="str">
        <f t="shared" si="7"/>
        <v/>
      </c>
      <c r="I59" s="1961" t="str">
        <f t="shared" si="7"/>
        <v/>
      </c>
      <c r="J59" s="1961" t="str">
        <f t="shared" si="8"/>
        <v/>
      </c>
      <c r="K59" s="1961" t="str">
        <f t="shared" si="9"/>
        <v/>
      </c>
      <c r="L59" s="1961" t="str">
        <f t="shared" si="9"/>
        <v/>
      </c>
      <c r="M59" s="1961" t="str">
        <f t="shared" si="9"/>
        <v/>
      </c>
      <c r="N59" s="1961" t="str">
        <f t="shared" si="9"/>
        <v/>
      </c>
      <c r="O59" s="1961" t="str">
        <f t="shared" si="9"/>
        <v/>
      </c>
      <c r="P59" s="1961" t="str">
        <f t="shared" si="10"/>
        <v/>
      </c>
      <c r="Q59" s="162"/>
      <c r="R59" s="162"/>
      <c r="S59" s="162"/>
      <c r="T59" s="162"/>
      <c r="U59" s="162"/>
      <c r="V59" s="1961" t="str">
        <f t="shared" si="11"/>
        <v/>
      </c>
      <c r="W59" s="162"/>
      <c r="X59" s="162"/>
      <c r="Y59" s="162"/>
      <c r="Z59" s="162"/>
      <c r="AA59" s="162"/>
      <c r="AB59" s="1961" t="str">
        <f t="shared" si="12"/>
        <v/>
      </c>
      <c r="AC59" s="162"/>
      <c r="AD59" s="162"/>
      <c r="AE59" s="162"/>
      <c r="AF59" s="162"/>
      <c r="AG59" s="162"/>
      <c r="AH59" s="1961" t="str">
        <f t="shared" si="13"/>
        <v/>
      </c>
      <c r="AI59" s="162"/>
      <c r="AJ59" s="162"/>
      <c r="AK59" s="162"/>
      <c r="AL59" s="162"/>
      <c r="AM59" s="162"/>
      <c r="AN59" s="1961" t="str">
        <f t="shared" si="14"/>
        <v/>
      </c>
      <c r="AO59" s="1961" t="str">
        <f t="shared" si="15"/>
        <v/>
      </c>
      <c r="AP59" s="1961" t="str">
        <f t="shared" si="15"/>
        <v/>
      </c>
      <c r="AQ59" s="1961" t="str">
        <f t="shared" si="15"/>
        <v/>
      </c>
      <c r="AR59" s="1961" t="str">
        <f t="shared" si="15"/>
        <v/>
      </c>
      <c r="AS59" s="1961" t="str">
        <f t="shared" si="15"/>
        <v/>
      </c>
      <c r="AT59" s="1961" t="str">
        <f t="shared" si="16"/>
        <v/>
      </c>
      <c r="AU59" s="1961" t="str">
        <f t="shared" si="17"/>
        <v/>
      </c>
      <c r="AV59" s="1961" t="str">
        <f t="shared" si="17"/>
        <v/>
      </c>
      <c r="AW59" s="1961" t="str">
        <f t="shared" si="17"/>
        <v/>
      </c>
      <c r="AX59" s="1961" t="str">
        <f t="shared" si="17"/>
        <v/>
      </c>
      <c r="AY59" s="1961" t="str">
        <f t="shared" si="17"/>
        <v/>
      </c>
      <c r="AZ59" s="1961" t="str">
        <f t="shared" si="18"/>
        <v/>
      </c>
      <c r="BA59" s="162"/>
      <c r="BB59" s="162"/>
      <c r="BC59" s="162"/>
      <c r="BD59" s="162"/>
      <c r="BE59" s="162"/>
      <c r="BF59" s="1961" t="str">
        <f t="shared" si="19"/>
        <v/>
      </c>
      <c r="BG59" s="162"/>
      <c r="BH59" s="162"/>
      <c r="BI59" s="162"/>
      <c r="BJ59" s="162"/>
      <c r="BK59" s="162"/>
      <c r="BL59" s="1961" t="str">
        <f t="shared" si="20"/>
        <v/>
      </c>
      <c r="BM59" s="162"/>
      <c r="BN59" s="162"/>
      <c r="BO59" s="162"/>
      <c r="BP59" s="162"/>
      <c r="BQ59" s="162"/>
      <c r="BR59" s="1961" t="str">
        <f t="shared" si="21"/>
        <v/>
      </c>
      <c r="BS59" s="162"/>
      <c r="BT59" s="162"/>
      <c r="BU59" s="162"/>
      <c r="BV59" s="162"/>
      <c r="BW59" s="162"/>
      <c r="BX59" s="1961" t="str">
        <f t="shared" si="22"/>
        <v/>
      </c>
      <c r="BY59" s="162"/>
      <c r="BZ59" s="162"/>
      <c r="CA59" s="162"/>
      <c r="CB59" s="162"/>
      <c r="CC59" s="162"/>
      <c r="CD59" s="1961" t="str">
        <f t="shared" si="23"/>
        <v/>
      </c>
      <c r="CE59" s="162"/>
      <c r="CF59" s="162"/>
      <c r="CG59" s="162"/>
      <c r="CH59" s="162"/>
      <c r="CI59" s="162"/>
      <c r="CJ59" s="1961" t="str">
        <f t="shared" si="24"/>
        <v/>
      </c>
      <c r="CK59" s="1961" t="str">
        <f t="shared" si="25"/>
        <v/>
      </c>
      <c r="CL59" s="1961" t="str">
        <f t="shared" si="25"/>
        <v/>
      </c>
      <c r="CM59" s="1961" t="str">
        <f t="shared" si="25"/>
        <v/>
      </c>
      <c r="CN59" s="1961" t="str">
        <f t="shared" si="25"/>
        <v/>
      </c>
      <c r="CO59" s="1961" t="str">
        <f t="shared" si="25"/>
        <v/>
      </c>
      <c r="CP59" s="1961" t="str">
        <f t="shared" si="26"/>
        <v/>
      </c>
      <c r="CQ59" s="1961" t="str">
        <f t="shared" si="27"/>
        <v/>
      </c>
      <c r="CR59" s="1961" t="str">
        <f t="shared" si="27"/>
        <v/>
      </c>
      <c r="CS59" s="1961" t="str">
        <f t="shared" si="27"/>
        <v/>
      </c>
      <c r="CT59" s="1961" t="str">
        <f t="shared" si="27"/>
        <v/>
      </c>
      <c r="CU59" s="1961" t="str">
        <f t="shared" si="27"/>
        <v/>
      </c>
      <c r="CV59" s="1961" t="str">
        <f t="shared" si="28"/>
        <v/>
      </c>
      <c r="CW59" s="162"/>
      <c r="CX59" s="162"/>
      <c r="CY59" s="162"/>
      <c r="CZ59" s="162"/>
      <c r="DA59" s="162"/>
      <c r="DB59" s="1961" t="str">
        <f t="shared" si="29"/>
        <v/>
      </c>
      <c r="DC59" s="162"/>
      <c r="DD59" s="162"/>
      <c r="DE59" s="162"/>
      <c r="DF59" s="162"/>
      <c r="DG59" s="162"/>
      <c r="DH59" s="1961" t="str">
        <f t="shared" si="30"/>
        <v/>
      </c>
      <c r="DI59" s="162"/>
      <c r="DJ59" s="162"/>
      <c r="DK59" s="162"/>
      <c r="DL59" s="162"/>
      <c r="DM59" s="162"/>
      <c r="DN59" s="1961" t="str">
        <f t="shared" si="31"/>
        <v/>
      </c>
      <c r="DO59" s="162"/>
      <c r="DP59" s="162"/>
      <c r="DQ59" s="162"/>
      <c r="DR59" s="162"/>
      <c r="DS59" s="162"/>
      <c r="DT59" s="1961" t="str">
        <f t="shared" si="32"/>
        <v/>
      </c>
      <c r="DU59" s="162"/>
      <c r="DV59" s="162"/>
      <c r="DW59" s="162"/>
      <c r="DX59" s="162"/>
      <c r="DY59" s="162"/>
      <c r="DZ59" s="1961" t="str">
        <f t="shared" si="33"/>
        <v/>
      </c>
      <c r="EA59" s="162"/>
      <c r="EB59" s="162"/>
      <c r="EC59" s="162"/>
      <c r="ED59" s="162"/>
      <c r="EE59" s="162"/>
    </row>
    <row r="60" spans="1:135" s="1959" customFormat="1" ht="15" customHeight="1" x14ac:dyDescent="0.25">
      <c r="A60" s="213"/>
      <c r="B60" s="1931" t="s">
        <v>2343</v>
      </c>
      <c r="C60" s="1980" t="s">
        <v>2342</v>
      </c>
      <c r="D60" s="1732" t="str">
        <f t="shared" si="6"/>
        <v/>
      </c>
      <c r="E60" s="1732" t="str">
        <f>IF(AND(ISNUMBER(E52),ISNUMBER(E54),ISNUMBER(E56),ISNUMBER(E58)),SUM(E52, E54, E56, E58),"")</f>
        <v/>
      </c>
      <c r="F60" s="1732" t="str">
        <f>IF(AND(ISNUMBER(F52),ISNUMBER(F54),ISNUMBER(F56),ISNUMBER(F58)),SUM(F52, F54, F56, F58),"")</f>
        <v/>
      </c>
      <c r="G60" s="1732" t="str">
        <f>IF(AND(ISNUMBER(G52),ISNUMBER(G54),ISNUMBER(G56),ISNUMBER(G58)),SUM(G52, G54, G56, G58),"")</f>
        <v/>
      </c>
      <c r="H60" s="1732" t="str">
        <f>IF(AND(ISNUMBER(H52),ISNUMBER(H54),ISNUMBER(H56),ISNUMBER(H58)),SUM(H52, H54, H56, H58),"")</f>
        <v/>
      </c>
      <c r="I60" s="1732" t="str">
        <f>IF(AND(ISNUMBER(I52),ISNUMBER(I54),ISNUMBER(I56),ISNUMBER(I58)),SUM(I52, I54, I56, I58),"")</f>
        <v/>
      </c>
      <c r="J60" s="1732" t="str">
        <f t="shared" si="8"/>
        <v/>
      </c>
      <c r="K60" s="1732" t="str">
        <f>IF(AND(ISNUMBER(K52),ISNUMBER(K54),ISNUMBER(K56),ISNUMBER(K58)),SUM(K52, K54, K56, K58),"")</f>
        <v/>
      </c>
      <c r="L60" s="1732" t="str">
        <f>IF(AND(ISNUMBER(L52),ISNUMBER(L54),ISNUMBER(L56),ISNUMBER(L58)),SUM(L52, L54, L56, L58),"")</f>
        <v/>
      </c>
      <c r="M60" s="1732" t="str">
        <f>IF(AND(ISNUMBER(M52),ISNUMBER(M54),ISNUMBER(M56),ISNUMBER(M58)),SUM(M52, M54, M56, M58),"")</f>
        <v/>
      </c>
      <c r="N60" s="1732" t="str">
        <f>IF(AND(ISNUMBER(N52),ISNUMBER(N54),ISNUMBER(N56),ISNUMBER(N58)),SUM(N52, N54, N56, N58),"")</f>
        <v/>
      </c>
      <c r="O60" s="1732" t="str">
        <f>IF(AND(ISNUMBER(O52),ISNUMBER(O54),ISNUMBER(O56),ISNUMBER(O58)),SUM(O52, O54, O56, O58),"")</f>
        <v/>
      </c>
      <c r="P60" s="1732" t="str">
        <f t="shared" si="10"/>
        <v/>
      </c>
      <c r="Q60" s="1732" t="str">
        <f>IF(AND(ISNUMBER(Q52),ISNUMBER(Q54),ISNUMBER(Q56),ISNUMBER(Q58)),SUM(Q52, Q54, Q56, Q58),"")</f>
        <v/>
      </c>
      <c r="R60" s="1732" t="str">
        <f>IF(AND(ISNUMBER(R52),ISNUMBER(R54),ISNUMBER(R56),ISNUMBER(R58)),SUM(R52, R54, R56, R58),"")</f>
        <v/>
      </c>
      <c r="S60" s="1732" t="str">
        <f>IF(AND(ISNUMBER(S52),ISNUMBER(S54),ISNUMBER(S56),ISNUMBER(S58)),SUM(S52, S54, S56, S58),"")</f>
        <v/>
      </c>
      <c r="T60" s="1732" t="str">
        <f>IF(AND(ISNUMBER(T52),ISNUMBER(T54),ISNUMBER(T56),ISNUMBER(T58)),SUM(T52, T54, T56, T58),"")</f>
        <v/>
      </c>
      <c r="U60" s="1732" t="str">
        <f>IF(AND(ISNUMBER(U52),ISNUMBER(U54),ISNUMBER(U56),ISNUMBER(U58)),SUM(U52, U54, U56, U58),"")</f>
        <v/>
      </c>
      <c r="V60" s="1732" t="str">
        <f t="shared" si="11"/>
        <v/>
      </c>
      <c r="W60" s="1732" t="str">
        <f>IF(AND(ISNUMBER(W52),ISNUMBER(W54),ISNUMBER(W56),ISNUMBER(W58)),SUM(W52, W54, W56, W58),"")</f>
        <v/>
      </c>
      <c r="X60" s="1732" t="str">
        <f>IF(AND(ISNUMBER(X52),ISNUMBER(X54),ISNUMBER(X56),ISNUMBER(X58)),SUM(X52, X54, X56, X58),"")</f>
        <v/>
      </c>
      <c r="Y60" s="1732" t="str">
        <f>IF(AND(ISNUMBER(Y52),ISNUMBER(Y54),ISNUMBER(Y56),ISNUMBER(Y58)),SUM(Y52, Y54, Y56, Y58),"")</f>
        <v/>
      </c>
      <c r="Z60" s="1732" t="str">
        <f>IF(AND(ISNUMBER(Z52),ISNUMBER(Z54),ISNUMBER(Z56),ISNUMBER(Z58)),SUM(Z52, Z54, Z56, Z58),"")</f>
        <v/>
      </c>
      <c r="AA60" s="1732" t="str">
        <f>IF(AND(ISNUMBER(AA52),ISNUMBER(AA54),ISNUMBER(AA56),ISNUMBER(AA58)),SUM(AA52, AA54, AA56, AA58),"")</f>
        <v/>
      </c>
      <c r="AB60" s="1732" t="str">
        <f t="shared" si="12"/>
        <v/>
      </c>
      <c r="AC60" s="1732" t="str">
        <f>IF(AND(ISNUMBER(AC52),ISNUMBER(AC54),ISNUMBER(AC56),ISNUMBER(AC58)),SUM(AC52, AC54, AC56, AC58),"")</f>
        <v/>
      </c>
      <c r="AD60" s="1732" t="str">
        <f>IF(AND(ISNUMBER(AD52),ISNUMBER(AD54),ISNUMBER(AD56),ISNUMBER(AD58)),SUM(AD52, AD54, AD56, AD58),"")</f>
        <v/>
      </c>
      <c r="AE60" s="1732" t="str">
        <f>IF(AND(ISNUMBER(AE52),ISNUMBER(AE54),ISNUMBER(AE56),ISNUMBER(AE58)),SUM(AE52, AE54, AE56, AE58),"")</f>
        <v/>
      </c>
      <c r="AF60" s="1732" t="str">
        <f>IF(AND(ISNUMBER(AF52),ISNUMBER(AF54),ISNUMBER(AF56),ISNUMBER(AF58)),SUM(AF52, AF54, AF56, AF58),"")</f>
        <v/>
      </c>
      <c r="AG60" s="1732" t="str">
        <f>IF(AND(ISNUMBER(AG52),ISNUMBER(AG54),ISNUMBER(AG56),ISNUMBER(AG58)),SUM(AG52, AG54, AG56, AG58),"")</f>
        <v/>
      </c>
      <c r="AH60" s="1732" t="str">
        <f t="shared" si="13"/>
        <v/>
      </c>
      <c r="AI60" s="1732" t="str">
        <f>IF(AND(ISNUMBER(AI52),ISNUMBER(AI54),ISNUMBER(AI56),ISNUMBER(AI58)),SUM(AI52, AI54, AI56, AI58),"")</f>
        <v/>
      </c>
      <c r="AJ60" s="1732" t="str">
        <f>IF(AND(ISNUMBER(AJ52),ISNUMBER(AJ54),ISNUMBER(AJ56),ISNUMBER(AJ58)),SUM(AJ52, AJ54, AJ56, AJ58),"")</f>
        <v/>
      </c>
      <c r="AK60" s="1732" t="str">
        <f>IF(AND(ISNUMBER(AK52),ISNUMBER(AK54),ISNUMBER(AK56),ISNUMBER(AK58)),SUM(AK52, AK54, AK56, AK58),"")</f>
        <v/>
      </c>
      <c r="AL60" s="1732" t="str">
        <f>IF(AND(ISNUMBER(AL52),ISNUMBER(AL54),ISNUMBER(AL56),ISNUMBER(AL58)),SUM(AL52, AL54, AL56, AL58),"")</f>
        <v/>
      </c>
      <c r="AM60" s="1732" t="str">
        <f>IF(AND(ISNUMBER(AM52),ISNUMBER(AM54),ISNUMBER(AM56),ISNUMBER(AM58)),SUM(AM52, AM54, AM56, AM58),"")</f>
        <v/>
      </c>
      <c r="AN60" s="1732" t="str">
        <f t="shared" si="14"/>
        <v/>
      </c>
      <c r="AO60" s="1732" t="str">
        <f>IF(AND(ISNUMBER(AO52),ISNUMBER(AO54),ISNUMBER(AO56),ISNUMBER(AO58)),SUM(AO52, AO54, AO56, AO58),"")</f>
        <v/>
      </c>
      <c r="AP60" s="1732" t="str">
        <f>IF(AND(ISNUMBER(AP52),ISNUMBER(AP54),ISNUMBER(AP56),ISNUMBER(AP58)),SUM(AP52, AP54, AP56, AP58),"")</f>
        <v/>
      </c>
      <c r="AQ60" s="1732" t="str">
        <f>IF(AND(ISNUMBER(AQ52),ISNUMBER(AQ54),ISNUMBER(AQ56),ISNUMBER(AQ58)),SUM(AQ52, AQ54, AQ56, AQ58),"")</f>
        <v/>
      </c>
      <c r="AR60" s="1732" t="str">
        <f>IF(AND(ISNUMBER(AR52),ISNUMBER(AR54),ISNUMBER(AR56),ISNUMBER(AR58)),SUM(AR52, AR54, AR56, AR58),"")</f>
        <v/>
      </c>
      <c r="AS60" s="1732" t="str">
        <f>IF(AND(ISNUMBER(AS52),ISNUMBER(AS54),ISNUMBER(AS56),ISNUMBER(AS58)),SUM(AS52, AS54, AS56, AS58),"")</f>
        <v/>
      </c>
      <c r="AT60" s="1732" t="str">
        <f t="shared" si="16"/>
        <v/>
      </c>
      <c r="AU60" s="1732" t="str">
        <f>IF(AND(ISNUMBER(AU52),ISNUMBER(AU54),ISNUMBER(AU56),ISNUMBER(AU58)),SUM(AU52, AU54, AU56, AU58),"")</f>
        <v/>
      </c>
      <c r="AV60" s="1732" t="str">
        <f>IF(AND(ISNUMBER(AV52),ISNUMBER(AV54),ISNUMBER(AV56),ISNUMBER(AV58)),SUM(AV52, AV54, AV56, AV58),"")</f>
        <v/>
      </c>
      <c r="AW60" s="1732" t="str">
        <f>IF(AND(ISNUMBER(AW52),ISNUMBER(AW54),ISNUMBER(AW56),ISNUMBER(AW58)),SUM(AW52, AW54, AW56, AW58),"")</f>
        <v/>
      </c>
      <c r="AX60" s="1732" t="str">
        <f>IF(AND(ISNUMBER(AX52),ISNUMBER(AX54),ISNUMBER(AX56),ISNUMBER(AX58)),SUM(AX52, AX54, AX56, AX58),"")</f>
        <v/>
      </c>
      <c r="AY60" s="1732" t="str">
        <f>IF(AND(ISNUMBER(AY52),ISNUMBER(AY54),ISNUMBER(AY56),ISNUMBER(AY58)),SUM(AY52, AY54, AY56, AY58),"")</f>
        <v/>
      </c>
      <c r="AZ60" s="1732" t="str">
        <f t="shared" si="18"/>
        <v/>
      </c>
      <c r="BA60" s="1732" t="str">
        <f>IF(AND(ISNUMBER(BA52),ISNUMBER(BA54),ISNUMBER(BA56),ISNUMBER(BA58)),SUM(BA52, BA54, BA56, BA58),"")</f>
        <v/>
      </c>
      <c r="BB60" s="1732" t="str">
        <f>IF(AND(ISNUMBER(BB52),ISNUMBER(BB54),ISNUMBER(BB56),ISNUMBER(BB58)),SUM(BB52, BB54, BB56, BB58),"")</f>
        <v/>
      </c>
      <c r="BC60" s="1732" t="str">
        <f>IF(AND(ISNUMBER(BC52),ISNUMBER(BC54),ISNUMBER(BC56),ISNUMBER(BC58)),SUM(BC52, BC54, BC56, BC58),"")</f>
        <v/>
      </c>
      <c r="BD60" s="1732" t="str">
        <f>IF(AND(ISNUMBER(BD52),ISNUMBER(BD54),ISNUMBER(BD56),ISNUMBER(BD58)),SUM(BD52, BD54, BD56, BD58),"")</f>
        <v/>
      </c>
      <c r="BE60" s="1732" t="str">
        <f>IF(AND(ISNUMBER(BE52),ISNUMBER(BE54),ISNUMBER(BE56),ISNUMBER(BE58)),SUM(BE52, BE54, BE56, BE58),"")</f>
        <v/>
      </c>
      <c r="BF60" s="1732" t="str">
        <f t="shared" si="19"/>
        <v/>
      </c>
      <c r="BG60" s="1732" t="str">
        <f>IF(AND(ISNUMBER(BG52),ISNUMBER(BG54),ISNUMBER(BG56),ISNUMBER(BG58)),SUM(BG52, BG54, BG56, BG58),"")</f>
        <v/>
      </c>
      <c r="BH60" s="1732" t="str">
        <f>IF(AND(ISNUMBER(BH52),ISNUMBER(BH54),ISNUMBER(BH56),ISNUMBER(BH58)),SUM(BH52, BH54, BH56, BH58),"")</f>
        <v/>
      </c>
      <c r="BI60" s="1732" t="str">
        <f>IF(AND(ISNUMBER(BI52),ISNUMBER(BI54),ISNUMBER(BI56),ISNUMBER(BI58)),SUM(BI52, BI54, BI56, BI58),"")</f>
        <v/>
      </c>
      <c r="BJ60" s="1732" t="str">
        <f>IF(AND(ISNUMBER(BJ52),ISNUMBER(BJ54),ISNUMBER(BJ56),ISNUMBER(BJ58)),SUM(BJ52, BJ54, BJ56, BJ58),"")</f>
        <v/>
      </c>
      <c r="BK60" s="1732" t="str">
        <f>IF(AND(ISNUMBER(BK52),ISNUMBER(BK54),ISNUMBER(BK56),ISNUMBER(BK58)),SUM(BK52, BK54, BK56, BK58),"")</f>
        <v/>
      </c>
      <c r="BL60" s="1732" t="str">
        <f t="shared" si="20"/>
        <v/>
      </c>
      <c r="BM60" s="1732" t="str">
        <f>IF(AND(ISNUMBER(BM52),ISNUMBER(BM54),ISNUMBER(BM56),ISNUMBER(BM58)),SUM(BM52, BM54, BM56, BM58),"")</f>
        <v/>
      </c>
      <c r="BN60" s="1732" t="str">
        <f>IF(AND(ISNUMBER(BN52),ISNUMBER(BN54),ISNUMBER(BN56),ISNUMBER(BN58)),SUM(BN52, BN54, BN56, BN58),"")</f>
        <v/>
      </c>
      <c r="BO60" s="1732" t="str">
        <f>IF(AND(ISNUMBER(BO52),ISNUMBER(BO54),ISNUMBER(BO56),ISNUMBER(BO58)),SUM(BO52, BO54, BO56, BO58),"")</f>
        <v/>
      </c>
      <c r="BP60" s="1732" t="str">
        <f>IF(AND(ISNUMBER(BP52),ISNUMBER(BP54),ISNUMBER(BP56),ISNUMBER(BP58)),SUM(BP52, BP54, BP56, BP58),"")</f>
        <v/>
      </c>
      <c r="BQ60" s="1732" t="str">
        <f>IF(AND(ISNUMBER(BQ52),ISNUMBER(BQ54),ISNUMBER(BQ56),ISNUMBER(BQ58)),SUM(BQ52, BQ54, BQ56, BQ58),"")</f>
        <v/>
      </c>
      <c r="BR60" s="1732" t="str">
        <f t="shared" si="21"/>
        <v/>
      </c>
      <c r="BS60" s="1732" t="str">
        <f>IF(AND(ISNUMBER(BS52),ISNUMBER(BS54),ISNUMBER(BS56),ISNUMBER(BS58)),SUM(BS52, BS54, BS56, BS58),"")</f>
        <v/>
      </c>
      <c r="BT60" s="1732" t="str">
        <f>IF(AND(ISNUMBER(BT52),ISNUMBER(BT54),ISNUMBER(BT56),ISNUMBER(BT58)),SUM(BT52, BT54, BT56, BT58),"")</f>
        <v/>
      </c>
      <c r="BU60" s="1732" t="str">
        <f>IF(AND(ISNUMBER(BU52),ISNUMBER(BU54),ISNUMBER(BU56),ISNUMBER(BU58)),SUM(BU52, BU54, BU56, BU58),"")</f>
        <v/>
      </c>
      <c r="BV60" s="1732" t="str">
        <f>IF(AND(ISNUMBER(BV52),ISNUMBER(BV54),ISNUMBER(BV56),ISNUMBER(BV58)),SUM(BV52, BV54, BV56, BV58),"")</f>
        <v/>
      </c>
      <c r="BW60" s="1732" t="str">
        <f>IF(AND(ISNUMBER(BW52),ISNUMBER(BW54),ISNUMBER(BW56),ISNUMBER(BW58)),SUM(BW52, BW54, BW56, BW58),"")</f>
        <v/>
      </c>
      <c r="BX60" s="1732" t="str">
        <f t="shared" si="22"/>
        <v/>
      </c>
      <c r="BY60" s="1732" t="str">
        <f>IF(AND(ISNUMBER(BY52),ISNUMBER(BY54),ISNUMBER(BY56),ISNUMBER(BY58)),SUM(BY52, BY54, BY56, BY58),"")</f>
        <v/>
      </c>
      <c r="BZ60" s="1732" t="str">
        <f>IF(AND(ISNUMBER(BZ52),ISNUMBER(BZ54),ISNUMBER(BZ56),ISNUMBER(BZ58)),SUM(BZ52, BZ54, BZ56, BZ58),"")</f>
        <v/>
      </c>
      <c r="CA60" s="1732" t="str">
        <f>IF(AND(ISNUMBER(CA52),ISNUMBER(CA54),ISNUMBER(CA56),ISNUMBER(CA58)),SUM(CA52, CA54, CA56, CA58),"")</f>
        <v/>
      </c>
      <c r="CB60" s="1732" t="str">
        <f>IF(AND(ISNUMBER(CB52),ISNUMBER(CB54),ISNUMBER(CB56),ISNUMBER(CB58)),SUM(CB52, CB54, CB56, CB58),"")</f>
        <v/>
      </c>
      <c r="CC60" s="1732" t="str">
        <f>IF(AND(ISNUMBER(CC52),ISNUMBER(CC54),ISNUMBER(CC56),ISNUMBER(CC58)),SUM(CC52, CC54, CC56, CC58),"")</f>
        <v/>
      </c>
      <c r="CD60" s="1732" t="str">
        <f t="shared" si="23"/>
        <v/>
      </c>
      <c r="CE60" s="1732" t="str">
        <f>IF(AND(ISNUMBER(CE52),ISNUMBER(CE54),ISNUMBER(CE56),ISNUMBER(CE58)),SUM(CE52, CE54, CE56, CE58),"")</f>
        <v/>
      </c>
      <c r="CF60" s="1732" t="str">
        <f>IF(AND(ISNUMBER(CF52),ISNUMBER(CF54),ISNUMBER(CF56),ISNUMBER(CF58)),SUM(CF52, CF54, CF56, CF58),"")</f>
        <v/>
      </c>
      <c r="CG60" s="1732" t="str">
        <f>IF(AND(ISNUMBER(CG52),ISNUMBER(CG54),ISNUMBER(CG56),ISNUMBER(CG58)),SUM(CG52, CG54, CG56, CG58),"")</f>
        <v/>
      </c>
      <c r="CH60" s="1732" t="str">
        <f>IF(AND(ISNUMBER(CH52),ISNUMBER(CH54),ISNUMBER(CH56),ISNUMBER(CH58)),SUM(CH52, CH54, CH56, CH58),"")</f>
        <v/>
      </c>
      <c r="CI60" s="1732" t="str">
        <f>IF(AND(ISNUMBER(CI52),ISNUMBER(CI54),ISNUMBER(CI56),ISNUMBER(CI58)),SUM(CI52, CI54, CI56, CI58),"")</f>
        <v/>
      </c>
      <c r="CJ60" s="1732" t="str">
        <f t="shared" si="24"/>
        <v/>
      </c>
      <c r="CK60" s="1732" t="str">
        <f>IF(AND(ISNUMBER(CK52),ISNUMBER(CK54),ISNUMBER(CK56),ISNUMBER(CK58)),SUM(CK52, CK54, CK56, CK58),"")</f>
        <v/>
      </c>
      <c r="CL60" s="1732" t="str">
        <f>IF(AND(ISNUMBER(CL52),ISNUMBER(CL54),ISNUMBER(CL56),ISNUMBER(CL58)),SUM(CL52, CL54, CL56, CL58),"")</f>
        <v/>
      </c>
      <c r="CM60" s="1732" t="str">
        <f>IF(AND(ISNUMBER(CM52),ISNUMBER(CM54),ISNUMBER(CM56),ISNUMBER(CM58)),SUM(CM52, CM54, CM56, CM58),"")</f>
        <v/>
      </c>
      <c r="CN60" s="1732" t="str">
        <f>IF(AND(ISNUMBER(CN52),ISNUMBER(CN54),ISNUMBER(CN56),ISNUMBER(CN58)),SUM(CN52, CN54, CN56, CN58),"")</f>
        <v/>
      </c>
      <c r="CO60" s="1732" t="str">
        <f>IF(AND(ISNUMBER(CO52),ISNUMBER(CO54),ISNUMBER(CO56),ISNUMBER(CO58)),SUM(CO52, CO54, CO56, CO58),"")</f>
        <v/>
      </c>
      <c r="CP60" s="1732" t="str">
        <f t="shared" si="26"/>
        <v/>
      </c>
      <c r="CQ60" s="1732" t="str">
        <f>IF(AND(ISNUMBER(CQ52),ISNUMBER(CQ54),ISNUMBER(CQ56),ISNUMBER(CQ58)),SUM(CQ52, CQ54, CQ56, CQ58),"")</f>
        <v/>
      </c>
      <c r="CR60" s="1732" t="str">
        <f>IF(AND(ISNUMBER(CR52),ISNUMBER(CR54),ISNUMBER(CR56),ISNUMBER(CR58)),SUM(CR52, CR54, CR56, CR58),"")</f>
        <v/>
      </c>
      <c r="CS60" s="1732" t="str">
        <f>IF(AND(ISNUMBER(CS52),ISNUMBER(CS54),ISNUMBER(CS56),ISNUMBER(CS58)),SUM(CS52, CS54, CS56, CS58),"")</f>
        <v/>
      </c>
      <c r="CT60" s="1732" t="str">
        <f>IF(AND(ISNUMBER(CT52),ISNUMBER(CT54),ISNUMBER(CT56),ISNUMBER(CT58)),SUM(CT52, CT54, CT56, CT58),"")</f>
        <v/>
      </c>
      <c r="CU60" s="1732" t="str">
        <f>IF(AND(ISNUMBER(CU52),ISNUMBER(CU54),ISNUMBER(CU56),ISNUMBER(CU58)),SUM(CU52, CU54, CU56, CU58),"")</f>
        <v/>
      </c>
      <c r="CV60" s="1732" t="str">
        <f t="shared" si="28"/>
        <v/>
      </c>
      <c r="CW60" s="1732" t="str">
        <f>IF(AND(ISNUMBER(CW52),ISNUMBER(CW54),ISNUMBER(CW56),ISNUMBER(CW58)),SUM(CW52, CW54, CW56, CW58),"")</f>
        <v/>
      </c>
      <c r="CX60" s="1732" t="str">
        <f>IF(AND(ISNUMBER(CX52),ISNUMBER(CX54),ISNUMBER(CX56),ISNUMBER(CX58)),SUM(CX52, CX54, CX56, CX58),"")</f>
        <v/>
      </c>
      <c r="CY60" s="1732" t="str">
        <f>IF(AND(ISNUMBER(CY52),ISNUMBER(CY54),ISNUMBER(CY56),ISNUMBER(CY58)),SUM(CY52, CY54, CY56, CY58),"")</f>
        <v/>
      </c>
      <c r="CZ60" s="1732" t="str">
        <f>IF(AND(ISNUMBER(CZ52),ISNUMBER(CZ54),ISNUMBER(CZ56),ISNUMBER(CZ58)),SUM(CZ52, CZ54, CZ56, CZ58),"")</f>
        <v/>
      </c>
      <c r="DA60" s="1732" t="str">
        <f>IF(AND(ISNUMBER(DA52),ISNUMBER(DA54),ISNUMBER(DA56),ISNUMBER(DA58)),SUM(DA52, DA54, DA56, DA58),"")</f>
        <v/>
      </c>
      <c r="DB60" s="1732" t="str">
        <f t="shared" si="29"/>
        <v/>
      </c>
      <c r="DC60" s="1732" t="str">
        <f>IF(AND(ISNUMBER(DC52),ISNUMBER(DC54),ISNUMBER(DC56),ISNUMBER(DC58)),SUM(DC52, DC54, DC56, DC58),"")</f>
        <v/>
      </c>
      <c r="DD60" s="1732" t="str">
        <f>IF(AND(ISNUMBER(DD52),ISNUMBER(DD54),ISNUMBER(DD56),ISNUMBER(DD58)),SUM(DD52, DD54, DD56, DD58),"")</f>
        <v/>
      </c>
      <c r="DE60" s="1732" t="str">
        <f>IF(AND(ISNUMBER(DE52),ISNUMBER(DE54),ISNUMBER(DE56),ISNUMBER(DE58)),SUM(DE52, DE54, DE56, DE58),"")</f>
        <v/>
      </c>
      <c r="DF60" s="1732" t="str">
        <f>IF(AND(ISNUMBER(DF52),ISNUMBER(DF54),ISNUMBER(DF56),ISNUMBER(DF58)),SUM(DF52, DF54, DF56, DF58),"")</f>
        <v/>
      </c>
      <c r="DG60" s="1732" t="str">
        <f>IF(AND(ISNUMBER(DG52),ISNUMBER(DG54),ISNUMBER(DG56),ISNUMBER(DG58)),SUM(DG52, DG54, DG56, DG58),"")</f>
        <v/>
      </c>
      <c r="DH60" s="1732" t="str">
        <f t="shared" si="30"/>
        <v/>
      </c>
      <c r="DI60" s="1732" t="str">
        <f>IF(AND(ISNUMBER(DI52),ISNUMBER(DI54),ISNUMBER(DI56),ISNUMBER(DI58)),SUM(DI52, DI54, DI56, DI58),"")</f>
        <v/>
      </c>
      <c r="DJ60" s="1732" t="str">
        <f>IF(AND(ISNUMBER(DJ52),ISNUMBER(DJ54),ISNUMBER(DJ56),ISNUMBER(DJ58)),SUM(DJ52, DJ54, DJ56, DJ58),"")</f>
        <v/>
      </c>
      <c r="DK60" s="1732" t="str">
        <f>IF(AND(ISNUMBER(DK52),ISNUMBER(DK54),ISNUMBER(DK56),ISNUMBER(DK58)),SUM(DK52, DK54, DK56, DK58),"")</f>
        <v/>
      </c>
      <c r="DL60" s="1732" t="str">
        <f>IF(AND(ISNUMBER(DL52),ISNUMBER(DL54),ISNUMBER(DL56),ISNUMBER(DL58)),SUM(DL52, DL54, DL56, DL58),"")</f>
        <v/>
      </c>
      <c r="DM60" s="1732" t="str">
        <f>IF(AND(ISNUMBER(DM52),ISNUMBER(DM54),ISNUMBER(DM56),ISNUMBER(DM58)),SUM(DM52, DM54, DM56, DM58),"")</f>
        <v/>
      </c>
      <c r="DN60" s="1732" t="str">
        <f t="shared" si="31"/>
        <v/>
      </c>
      <c r="DO60" s="1732" t="str">
        <f>IF(AND(ISNUMBER(DO52),ISNUMBER(DO54),ISNUMBER(DO56),ISNUMBER(DO58)),SUM(DO52, DO54, DO56, DO58),"")</f>
        <v/>
      </c>
      <c r="DP60" s="1732" t="str">
        <f>IF(AND(ISNUMBER(DP52),ISNUMBER(DP54),ISNUMBER(DP56),ISNUMBER(DP58)),SUM(DP52, DP54, DP56, DP58),"")</f>
        <v/>
      </c>
      <c r="DQ60" s="1732" t="str">
        <f>IF(AND(ISNUMBER(DQ52),ISNUMBER(DQ54),ISNUMBER(DQ56),ISNUMBER(DQ58)),SUM(DQ52, DQ54, DQ56, DQ58),"")</f>
        <v/>
      </c>
      <c r="DR60" s="1732" t="str">
        <f>IF(AND(ISNUMBER(DR52),ISNUMBER(DR54),ISNUMBER(DR56),ISNUMBER(DR58)),SUM(DR52, DR54, DR56, DR58),"")</f>
        <v/>
      </c>
      <c r="DS60" s="1732" t="str">
        <f>IF(AND(ISNUMBER(DS52),ISNUMBER(DS54),ISNUMBER(DS56),ISNUMBER(DS58)),SUM(DS52, DS54, DS56, DS58),"")</f>
        <v/>
      </c>
      <c r="DT60" s="1732" t="str">
        <f t="shared" si="32"/>
        <v/>
      </c>
      <c r="DU60" s="1732" t="str">
        <f>IF(AND(ISNUMBER(DU52),ISNUMBER(DU54),ISNUMBER(DU56),ISNUMBER(DU58)),SUM(DU52, DU54, DU56, DU58),"")</f>
        <v/>
      </c>
      <c r="DV60" s="1732" t="str">
        <f>IF(AND(ISNUMBER(DV52),ISNUMBER(DV54),ISNUMBER(DV56),ISNUMBER(DV58)),SUM(DV52, DV54, DV56, DV58),"")</f>
        <v/>
      </c>
      <c r="DW60" s="1732" t="str">
        <f>IF(AND(ISNUMBER(DW52),ISNUMBER(DW54),ISNUMBER(DW56),ISNUMBER(DW58)),SUM(DW52, DW54, DW56, DW58),"")</f>
        <v/>
      </c>
      <c r="DX60" s="1732" t="str">
        <f>IF(AND(ISNUMBER(DX52),ISNUMBER(DX54),ISNUMBER(DX56),ISNUMBER(DX58)),SUM(DX52, DX54, DX56, DX58),"")</f>
        <v/>
      </c>
      <c r="DY60" s="1732" t="str">
        <f>IF(AND(ISNUMBER(DY52),ISNUMBER(DY54),ISNUMBER(DY56),ISNUMBER(DY58)),SUM(DY52, DY54, DY56, DY58),"")</f>
        <v/>
      </c>
      <c r="DZ60" s="1732" t="str">
        <f t="shared" si="33"/>
        <v/>
      </c>
      <c r="EA60" s="1732" t="str">
        <f>IF(AND(ISNUMBER(EA52),ISNUMBER(EA54),ISNUMBER(EA56),ISNUMBER(EA58)),SUM(EA52, EA54, EA56, EA58),"")</f>
        <v/>
      </c>
      <c r="EB60" s="1732" t="str">
        <f>IF(AND(ISNUMBER(EB52),ISNUMBER(EB54),ISNUMBER(EB56),ISNUMBER(EB58)),SUM(EB52, EB54, EB56, EB58),"")</f>
        <v/>
      </c>
      <c r="EC60" s="1732" t="str">
        <f>IF(AND(ISNUMBER(EC52),ISNUMBER(EC54),ISNUMBER(EC56),ISNUMBER(EC58)),SUM(EC52, EC54, EC56, EC58),"")</f>
        <v/>
      </c>
      <c r="ED60" s="1732" t="str">
        <f>IF(AND(ISNUMBER(ED52),ISNUMBER(ED54),ISNUMBER(ED56),ISNUMBER(ED58)),SUM(ED52, ED54, ED56, ED58),"")</f>
        <v/>
      </c>
      <c r="EE60" s="1732" t="str">
        <f>IF(AND(ISNUMBER(EE52),ISNUMBER(EE54),ISNUMBER(EE56),ISNUMBER(EE58)),SUM(EE52, EE54, EE56, EE58),"")</f>
        <v/>
      </c>
    </row>
    <row r="61" spans="1:135" s="1959" customFormat="1" ht="15" customHeight="1" x14ac:dyDescent="0.25">
      <c r="A61" s="213"/>
      <c r="B61" s="1931" t="s">
        <v>2341</v>
      </c>
      <c r="C61" s="1976" t="s">
        <v>2340</v>
      </c>
      <c r="D61" s="1978" t="str">
        <f t="shared" si="6"/>
        <v/>
      </c>
      <c r="E61" s="1979" t="str">
        <f t="shared" ref="E61:E100" si="34">IF(AND(ISNUMBER(Q61),ISNUMBER(AC61)),SUM(Q61,AC61),"")</f>
        <v/>
      </c>
      <c r="F61" s="1979" t="str">
        <f t="shared" ref="F61:F100" si="35">IF(AND(ISNUMBER(R61),ISNUMBER(AD61)),SUM(R61,AD61),"")</f>
        <v/>
      </c>
      <c r="G61" s="1979" t="str">
        <f t="shared" ref="G61:G100" si="36">IF(AND(ISNUMBER(S61),ISNUMBER(AE61)),SUM(S61,AE61),"")</f>
        <v/>
      </c>
      <c r="H61" s="1979" t="str">
        <f t="shared" ref="H61:H100" si="37">IF(AND(ISNUMBER(T61),ISNUMBER(AF61)),SUM(T61,AF61),"")</f>
        <v/>
      </c>
      <c r="I61" s="1979" t="str">
        <f t="shared" ref="I61:I100" si="38">IF(AND(ISNUMBER(U61),ISNUMBER(AG61)),SUM(U61,AG61),"")</f>
        <v/>
      </c>
      <c r="J61" s="1978" t="str">
        <f t="shared" si="8"/>
        <v/>
      </c>
      <c r="K61" s="1979" t="str">
        <f t="shared" ref="K61:K100" si="39">IF(AND(ISNUMBER(W61),ISNUMBER(AI61)),SUM(W61,AI61),"")</f>
        <v/>
      </c>
      <c r="L61" s="1979" t="str">
        <f t="shared" ref="L61:L100" si="40">IF(AND(ISNUMBER(X61),ISNUMBER(AJ61)),SUM(X61,AJ61),"")</f>
        <v/>
      </c>
      <c r="M61" s="1979" t="str">
        <f t="shared" ref="M61:M100" si="41">IF(AND(ISNUMBER(Y61),ISNUMBER(AK61)),SUM(Y61,AK61),"")</f>
        <v/>
      </c>
      <c r="N61" s="1979" t="str">
        <f t="shared" ref="N61:N100" si="42">IF(AND(ISNUMBER(Z61),ISNUMBER(AL61)),SUM(Z61,AL61),"")</f>
        <v/>
      </c>
      <c r="O61" s="1979" t="str">
        <f t="shared" ref="O61:O100" si="43">IF(AND(ISNUMBER(AA61),ISNUMBER(AM61)),SUM(AA61,AM61),"")</f>
        <v/>
      </c>
      <c r="P61" s="1978" t="str">
        <f t="shared" si="10"/>
        <v/>
      </c>
      <c r="Q61" s="162"/>
      <c r="R61" s="162"/>
      <c r="S61" s="162"/>
      <c r="T61" s="162"/>
      <c r="U61" s="162"/>
      <c r="V61" s="1978" t="str">
        <f t="shared" si="11"/>
        <v/>
      </c>
      <c r="W61" s="162"/>
      <c r="X61" s="162"/>
      <c r="Y61" s="162"/>
      <c r="Z61" s="162"/>
      <c r="AA61" s="162"/>
      <c r="AB61" s="1978" t="str">
        <f t="shared" si="12"/>
        <v/>
      </c>
      <c r="AC61" s="162"/>
      <c r="AD61" s="162"/>
      <c r="AE61" s="162"/>
      <c r="AF61" s="162"/>
      <c r="AG61" s="162"/>
      <c r="AH61" s="1978" t="str">
        <f t="shared" si="13"/>
        <v/>
      </c>
      <c r="AI61" s="162"/>
      <c r="AJ61" s="162"/>
      <c r="AK61" s="162"/>
      <c r="AL61" s="162"/>
      <c r="AM61" s="162"/>
      <c r="AN61" s="1978" t="str">
        <f t="shared" si="14"/>
        <v/>
      </c>
      <c r="AO61" s="1979" t="str">
        <f t="shared" ref="AO61:AO72" si="44">IF(AND(ISNUMBER(BA61),ISNUMBER(BM61)),SUM(BA61,BM61),"")</f>
        <v/>
      </c>
      <c r="AP61" s="1979" t="str">
        <f t="shared" ref="AP61:AP72" si="45">IF(AND(ISNUMBER(BB61),ISNUMBER(BN61)),SUM(BB61,BN61),"")</f>
        <v/>
      </c>
      <c r="AQ61" s="1979" t="str">
        <f t="shared" ref="AQ61:AQ72" si="46">IF(AND(ISNUMBER(BC61),ISNUMBER(BO61)),SUM(BC61,BO61),"")</f>
        <v/>
      </c>
      <c r="AR61" s="1979" t="str">
        <f t="shared" ref="AR61:AR72" si="47">IF(AND(ISNUMBER(BD61),ISNUMBER(BP61)),SUM(BD61,BP61),"")</f>
        <v/>
      </c>
      <c r="AS61" s="1979" t="str">
        <f t="shared" ref="AS61:AS72" si="48">IF(AND(ISNUMBER(BE61),ISNUMBER(BQ61)),SUM(BE61,BQ61),"")</f>
        <v/>
      </c>
      <c r="AT61" s="1978" t="str">
        <f t="shared" si="16"/>
        <v/>
      </c>
      <c r="AU61" s="1979" t="str">
        <f t="shared" ref="AU61:AU72" si="49">IF(AND(ISNUMBER(BG61),ISNUMBER(BS61)),SUM(BG61,BS61),"")</f>
        <v/>
      </c>
      <c r="AV61" s="1979" t="str">
        <f t="shared" ref="AV61:AV72" si="50">IF(AND(ISNUMBER(BH61),ISNUMBER(BT61)),SUM(BH61,BT61),"")</f>
        <v/>
      </c>
      <c r="AW61" s="1979" t="str">
        <f t="shared" ref="AW61:AW72" si="51">IF(AND(ISNUMBER(BI61),ISNUMBER(BU61)),SUM(BI61,BU61),"")</f>
        <v/>
      </c>
      <c r="AX61" s="1979" t="str">
        <f t="shared" ref="AX61:AX72" si="52">IF(AND(ISNUMBER(BJ61),ISNUMBER(BV61)),SUM(BJ61,BV61),"")</f>
        <v/>
      </c>
      <c r="AY61" s="1979" t="str">
        <f t="shared" ref="AY61:AY72" si="53">IF(AND(ISNUMBER(BK61),ISNUMBER(BW61)),SUM(BK61,BW61),"")</f>
        <v/>
      </c>
      <c r="AZ61" s="1978" t="str">
        <f t="shared" si="18"/>
        <v/>
      </c>
      <c r="BA61" s="162"/>
      <c r="BB61" s="162"/>
      <c r="BC61" s="162"/>
      <c r="BD61" s="162"/>
      <c r="BE61" s="162"/>
      <c r="BF61" s="1978" t="str">
        <f t="shared" si="19"/>
        <v/>
      </c>
      <c r="BG61" s="162"/>
      <c r="BH61" s="162"/>
      <c r="BI61" s="162"/>
      <c r="BJ61" s="162"/>
      <c r="BK61" s="162"/>
      <c r="BL61" s="1978" t="str">
        <f t="shared" si="20"/>
        <v/>
      </c>
      <c r="BM61" s="162"/>
      <c r="BN61" s="162"/>
      <c r="BO61" s="162"/>
      <c r="BP61" s="162"/>
      <c r="BQ61" s="162"/>
      <c r="BR61" s="1978" t="str">
        <f t="shared" si="21"/>
        <v/>
      </c>
      <c r="BS61" s="162"/>
      <c r="BT61" s="162"/>
      <c r="BU61" s="162"/>
      <c r="BV61" s="162"/>
      <c r="BW61" s="162"/>
      <c r="BX61" s="1978" t="str">
        <f t="shared" si="22"/>
        <v/>
      </c>
      <c r="BY61" s="162"/>
      <c r="BZ61" s="162"/>
      <c r="CA61" s="162"/>
      <c r="CB61" s="162"/>
      <c r="CC61" s="162"/>
      <c r="CD61" s="1978" t="str">
        <f t="shared" si="23"/>
        <v/>
      </c>
      <c r="CE61" s="162"/>
      <c r="CF61" s="162"/>
      <c r="CG61" s="162"/>
      <c r="CH61" s="162"/>
      <c r="CI61" s="162"/>
      <c r="CJ61" s="1978" t="str">
        <f t="shared" si="24"/>
        <v/>
      </c>
      <c r="CK61" s="1979" t="str">
        <f t="shared" ref="CK61:CK72" si="54">IF(AND(ISNUMBER(CW61),ISNUMBER(DI61)),SUM(CW61,DI61),"")</f>
        <v/>
      </c>
      <c r="CL61" s="1979" t="str">
        <f t="shared" ref="CL61:CL72" si="55">IF(AND(ISNUMBER(CX61),ISNUMBER(DJ61)),SUM(CX61,DJ61),"")</f>
        <v/>
      </c>
      <c r="CM61" s="1979" t="str">
        <f t="shared" ref="CM61:CM72" si="56">IF(AND(ISNUMBER(CY61),ISNUMBER(DK61)),SUM(CY61,DK61),"")</f>
        <v/>
      </c>
      <c r="CN61" s="1979" t="str">
        <f t="shared" ref="CN61:CN72" si="57">IF(AND(ISNUMBER(CZ61),ISNUMBER(DL61)),SUM(CZ61,DL61),"")</f>
        <v/>
      </c>
      <c r="CO61" s="1979" t="str">
        <f t="shared" ref="CO61:CO72" si="58">IF(AND(ISNUMBER(DA61),ISNUMBER(DM61)),SUM(DA61,DM61),"")</f>
        <v/>
      </c>
      <c r="CP61" s="1978" t="str">
        <f t="shared" si="26"/>
        <v/>
      </c>
      <c r="CQ61" s="1979" t="str">
        <f t="shared" ref="CQ61:CQ72" si="59">IF(AND(ISNUMBER(DC61),ISNUMBER(DO61)),SUM(DC61,DO61),"")</f>
        <v/>
      </c>
      <c r="CR61" s="1979" t="str">
        <f t="shared" ref="CR61:CR72" si="60">IF(AND(ISNUMBER(DD61),ISNUMBER(DP61)),SUM(DD61,DP61),"")</f>
        <v/>
      </c>
      <c r="CS61" s="1979" t="str">
        <f t="shared" ref="CS61:CS72" si="61">IF(AND(ISNUMBER(DE61),ISNUMBER(DQ61)),SUM(DE61,DQ61),"")</f>
        <v/>
      </c>
      <c r="CT61" s="1979" t="str">
        <f t="shared" ref="CT61:CT72" si="62">IF(AND(ISNUMBER(DF61),ISNUMBER(DR61)),SUM(DF61,DR61),"")</f>
        <v/>
      </c>
      <c r="CU61" s="1979" t="str">
        <f t="shared" ref="CU61:CU72" si="63">IF(AND(ISNUMBER(DG61),ISNUMBER(DS61)),SUM(DG61,DS61),"")</f>
        <v/>
      </c>
      <c r="CV61" s="1978" t="str">
        <f t="shared" si="28"/>
        <v/>
      </c>
      <c r="CW61" s="162"/>
      <c r="CX61" s="162"/>
      <c r="CY61" s="162"/>
      <c r="CZ61" s="162"/>
      <c r="DA61" s="162"/>
      <c r="DB61" s="1978" t="str">
        <f t="shared" si="29"/>
        <v/>
      </c>
      <c r="DC61" s="162"/>
      <c r="DD61" s="162"/>
      <c r="DE61" s="162"/>
      <c r="DF61" s="162"/>
      <c r="DG61" s="162"/>
      <c r="DH61" s="1978" t="str">
        <f t="shared" si="30"/>
        <v/>
      </c>
      <c r="DI61" s="162"/>
      <c r="DJ61" s="162"/>
      <c r="DK61" s="162"/>
      <c r="DL61" s="162"/>
      <c r="DM61" s="162"/>
      <c r="DN61" s="1978" t="str">
        <f t="shared" si="31"/>
        <v/>
      </c>
      <c r="DO61" s="162"/>
      <c r="DP61" s="162"/>
      <c r="DQ61" s="162"/>
      <c r="DR61" s="162"/>
      <c r="DS61" s="162"/>
      <c r="DT61" s="1978" t="str">
        <f t="shared" si="32"/>
        <v/>
      </c>
      <c r="DU61" s="162"/>
      <c r="DV61" s="162"/>
      <c r="DW61" s="162"/>
      <c r="DX61" s="162"/>
      <c r="DY61" s="162"/>
      <c r="DZ61" s="1978" t="str">
        <f t="shared" si="33"/>
        <v/>
      </c>
      <c r="EA61" s="162"/>
      <c r="EB61" s="162"/>
      <c r="EC61" s="162"/>
      <c r="ED61" s="162"/>
      <c r="EE61" s="162"/>
    </row>
    <row r="62" spans="1:135" s="1959" customFormat="1" ht="15" customHeight="1" x14ac:dyDescent="0.25">
      <c r="A62" s="213"/>
      <c r="B62" s="1931" t="s">
        <v>2339</v>
      </c>
      <c r="C62" s="118" t="s">
        <v>2329</v>
      </c>
      <c r="D62" s="1961" t="str">
        <f t="shared" si="6"/>
        <v/>
      </c>
      <c r="E62" s="1961" t="str">
        <f t="shared" si="34"/>
        <v/>
      </c>
      <c r="F62" s="1961" t="str">
        <f t="shared" si="35"/>
        <v/>
      </c>
      <c r="G62" s="1961" t="str">
        <f t="shared" si="36"/>
        <v/>
      </c>
      <c r="H62" s="1961" t="str">
        <f t="shared" si="37"/>
        <v/>
      </c>
      <c r="I62" s="1961" t="str">
        <f t="shared" si="38"/>
        <v/>
      </c>
      <c r="J62" s="1961" t="str">
        <f t="shared" si="8"/>
        <v/>
      </c>
      <c r="K62" s="1961" t="str">
        <f t="shared" si="39"/>
        <v/>
      </c>
      <c r="L62" s="1961" t="str">
        <f t="shared" si="40"/>
        <v/>
      </c>
      <c r="M62" s="1961" t="str">
        <f t="shared" si="41"/>
        <v/>
      </c>
      <c r="N62" s="1961" t="str">
        <f t="shared" si="42"/>
        <v/>
      </c>
      <c r="O62" s="1961" t="str">
        <f t="shared" si="43"/>
        <v/>
      </c>
      <c r="P62" s="1961" t="str">
        <f t="shared" si="10"/>
        <v/>
      </c>
      <c r="Q62" s="162"/>
      <c r="R62" s="162"/>
      <c r="S62" s="162"/>
      <c r="T62" s="162"/>
      <c r="U62" s="162"/>
      <c r="V62" s="1961" t="str">
        <f t="shared" si="11"/>
        <v/>
      </c>
      <c r="W62" s="162"/>
      <c r="X62" s="162"/>
      <c r="Y62" s="162"/>
      <c r="Z62" s="162"/>
      <c r="AA62" s="162"/>
      <c r="AB62" s="1961" t="str">
        <f t="shared" si="12"/>
        <v/>
      </c>
      <c r="AC62" s="162"/>
      <c r="AD62" s="162"/>
      <c r="AE62" s="162"/>
      <c r="AF62" s="162"/>
      <c r="AG62" s="162"/>
      <c r="AH62" s="1961" t="str">
        <f t="shared" si="13"/>
        <v/>
      </c>
      <c r="AI62" s="162"/>
      <c r="AJ62" s="162"/>
      <c r="AK62" s="162"/>
      <c r="AL62" s="162"/>
      <c r="AM62" s="162"/>
      <c r="AN62" s="1961" t="str">
        <f t="shared" si="14"/>
        <v/>
      </c>
      <c r="AO62" s="1961" t="str">
        <f t="shared" si="44"/>
        <v/>
      </c>
      <c r="AP62" s="1961" t="str">
        <f t="shared" si="45"/>
        <v/>
      </c>
      <c r="AQ62" s="1961" t="str">
        <f t="shared" si="46"/>
        <v/>
      </c>
      <c r="AR62" s="1961" t="str">
        <f t="shared" si="47"/>
        <v/>
      </c>
      <c r="AS62" s="1961" t="str">
        <f t="shared" si="48"/>
        <v/>
      </c>
      <c r="AT62" s="1961" t="str">
        <f t="shared" si="16"/>
        <v/>
      </c>
      <c r="AU62" s="1961" t="str">
        <f t="shared" si="49"/>
        <v/>
      </c>
      <c r="AV62" s="1961" t="str">
        <f t="shared" si="50"/>
        <v/>
      </c>
      <c r="AW62" s="1961" t="str">
        <f t="shared" si="51"/>
        <v/>
      </c>
      <c r="AX62" s="1961" t="str">
        <f t="shared" si="52"/>
        <v/>
      </c>
      <c r="AY62" s="1961" t="str">
        <f t="shared" si="53"/>
        <v/>
      </c>
      <c r="AZ62" s="1961" t="str">
        <f t="shared" si="18"/>
        <v/>
      </c>
      <c r="BA62" s="162"/>
      <c r="BB62" s="162"/>
      <c r="BC62" s="162"/>
      <c r="BD62" s="162"/>
      <c r="BE62" s="162"/>
      <c r="BF62" s="1961" t="str">
        <f t="shared" si="19"/>
        <v/>
      </c>
      <c r="BG62" s="162"/>
      <c r="BH62" s="162"/>
      <c r="BI62" s="162"/>
      <c r="BJ62" s="162"/>
      <c r="BK62" s="162"/>
      <c r="BL62" s="1961" t="str">
        <f t="shared" si="20"/>
        <v/>
      </c>
      <c r="BM62" s="162"/>
      <c r="BN62" s="162"/>
      <c r="BO62" s="162"/>
      <c r="BP62" s="162"/>
      <c r="BQ62" s="162"/>
      <c r="BR62" s="1961" t="str">
        <f t="shared" si="21"/>
        <v/>
      </c>
      <c r="BS62" s="162"/>
      <c r="BT62" s="162"/>
      <c r="BU62" s="162"/>
      <c r="BV62" s="162"/>
      <c r="BW62" s="162"/>
      <c r="BX62" s="1961" t="str">
        <f t="shared" si="22"/>
        <v/>
      </c>
      <c r="BY62" s="162"/>
      <c r="BZ62" s="162"/>
      <c r="CA62" s="162"/>
      <c r="CB62" s="162"/>
      <c r="CC62" s="162"/>
      <c r="CD62" s="1961" t="str">
        <f t="shared" si="23"/>
        <v/>
      </c>
      <c r="CE62" s="162"/>
      <c r="CF62" s="162"/>
      <c r="CG62" s="162"/>
      <c r="CH62" s="162"/>
      <c r="CI62" s="162"/>
      <c r="CJ62" s="1961" t="str">
        <f t="shared" si="24"/>
        <v/>
      </c>
      <c r="CK62" s="1961" t="str">
        <f t="shared" si="54"/>
        <v/>
      </c>
      <c r="CL62" s="1961" t="str">
        <f t="shared" si="55"/>
        <v/>
      </c>
      <c r="CM62" s="1961" t="str">
        <f t="shared" si="56"/>
        <v/>
      </c>
      <c r="CN62" s="1961" t="str">
        <f t="shared" si="57"/>
        <v/>
      </c>
      <c r="CO62" s="1961" t="str">
        <f t="shared" si="58"/>
        <v/>
      </c>
      <c r="CP62" s="1961" t="str">
        <f t="shared" si="26"/>
        <v/>
      </c>
      <c r="CQ62" s="1961" t="str">
        <f t="shared" si="59"/>
        <v/>
      </c>
      <c r="CR62" s="1961" t="str">
        <f t="shared" si="60"/>
        <v/>
      </c>
      <c r="CS62" s="1961" t="str">
        <f t="shared" si="61"/>
        <v/>
      </c>
      <c r="CT62" s="1961" t="str">
        <f t="shared" si="62"/>
        <v/>
      </c>
      <c r="CU62" s="1961" t="str">
        <f t="shared" si="63"/>
        <v/>
      </c>
      <c r="CV62" s="1961" t="str">
        <f t="shared" si="28"/>
        <v/>
      </c>
      <c r="CW62" s="162"/>
      <c r="CX62" s="162"/>
      <c r="CY62" s="162"/>
      <c r="CZ62" s="162"/>
      <c r="DA62" s="162"/>
      <c r="DB62" s="1961" t="str">
        <f t="shared" si="29"/>
        <v/>
      </c>
      <c r="DC62" s="162"/>
      <c r="DD62" s="162"/>
      <c r="DE62" s="162"/>
      <c r="DF62" s="162"/>
      <c r="DG62" s="162"/>
      <c r="DH62" s="1961" t="str">
        <f t="shared" si="30"/>
        <v/>
      </c>
      <c r="DI62" s="162"/>
      <c r="DJ62" s="162"/>
      <c r="DK62" s="162"/>
      <c r="DL62" s="162"/>
      <c r="DM62" s="162"/>
      <c r="DN62" s="1961" t="str">
        <f t="shared" si="31"/>
        <v/>
      </c>
      <c r="DO62" s="162"/>
      <c r="DP62" s="162"/>
      <c r="DQ62" s="162"/>
      <c r="DR62" s="162"/>
      <c r="DS62" s="162"/>
      <c r="DT62" s="1961" t="str">
        <f t="shared" si="32"/>
        <v/>
      </c>
      <c r="DU62" s="162"/>
      <c r="DV62" s="162"/>
      <c r="DW62" s="162"/>
      <c r="DX62" s="162"/>
      <c r="DY62" s="162"/>
      <c r="DZ62" s="1961" t="str">
        <f t="shared" si="33"/>
        <v/>
      </c>
      <c r="EA62" s="162"/>
      <c r="EB62" s="162"/>
      <c r="EC62" s="162"/>
      <c r="ED62" s="162"/>
      <c r="EE62" s="162"/>
    </row>
    <row r="63" spans="1:135" s="1959" customFormat="1" ht="15" customHeight="1" x14ac:dyDescent="0.25">
      <c r="A63" s="213"/>
      <c r="B63" s="1931" t="s">
        <v>2338</v>
      </c>
      <c r="C63" s="1976" t="s">
        <v>2337</v>
      </c>
      <c r="D63" s="1961" t="str">
        <f t="shared" si="6"/>
        <v/>
      </c>
      <c r="E63" s="1961" t="str">
        <f t="shared" si="34"/>
        <v/>
      </c>
      <c r="F63" s="1961" t="str">
        <f t="shared" si="35"/>
        <v/>
      </c>
      <c r="G63" s="1961" t="str">
        <f t="shared" si="36"/>
        <v/>
      </c>
      <c r="H63" s="1961" t="str">
        <f t="shared" si="37"/>
        <v/>
      </c>
      <c r="I63" s="1961" t="str">
        <f t="shared" si="38"/>
        <v/>
      </c>
      <c r="J63" s="1961" t="str">
        <f t="shared" si="8"/>
        <v/>
      </c>
      <c r="K63" s="1961" t="str">
        <f t="shared" si="39"/>
        <v/>
      </c>
      <c r="L63" s="1961" t="str">
        <f t="shared" si="40"/>
        <v/>
      </c>
      <c r="M63" s="1961" t="str">
        <f t="shared" si="41"/>
        <v/>
      </c>
      <c r="N63" s="1961" t="str">
        <f t="shared" si="42"/>
        <v/>
      </c>
      <c r="O63" s="1961" t="str">
        <f t="shared" si="43"/>
        <v/>
      </c>
      <c r="P63" s="1961" t="str">
        <f t="shared" si="10"/>
        <v/>
      </c>
      <c r="Q63" s="162"/>
      <c r="R63" s="162"/>
      <c r="S63" s="162"/>
      <c r="T63" s="162"/>
      <c r="U63" s="162"/>
      <c r="V63" s="1961" t="str">
        <f t="shared" si="11"/>
        <v/>
      </c>
      <c r="W63" s="162"/>
      <c r="X63" s="162"/>
      <c r="Y63" s="162"/>
      <c r="Z63" s="162"/>
      <c r="AA63" s="162"/>
      <c r="AB63" s="1961" t="str">
        <f t="shared" si="12"/>
        <v/>
      </c>
      <c r="AC63" s="162"/>
      <c r="AD63" s="162"/>
      <c r="AE63" s="162"/>
      <c r="AF63" s="162"/>
      <c r="AG63" s="162"/>
      <c r="AH63" s="1961" t="str">
        <f t="shared" si="13"/>
        <v/>
      </c>
      <c r="AI63" s="162"/>
      <c r="AJ63" s="162"/>
      <c r="AK63" s="162"/>
      <c r="AL63" s="162"/>
      <c r="AM63" s="162"/>
      <c r="AN63" s="1961" t="str">
        <f t="shared" si="14"/>
        <v/>
      </c>
      <c r="AO63" s="1961" t="str">
        <f t="shared" si="44"/>
        <v/>
      </c>
      <c r="AP63" s="1961" t="str">
        <f t="shared" si="45"/>
        <v/>
      </c>
      <c r="AQ63" s="1961" t="str">
        <f t="shared" si="46"/>
        <v/>
      </c>
      <c r="AR63" s="1961" t="str">
        <f t="shared" si="47"/>
        <v/>
      </c>
      <c r="AS63" s="1961" t="str">
        <f t="shared" si="48"/>
        <v/>
      </c>
      <c r="AT63" s="1961" t="str">
        <f t="shared" si="16"/>
        <v/>
      </c>
      <c r="AU63" s="1961" t="str">
        <f t="shared" si="49"/>
        <v/>
      </c>
      <c r="AV63" s="1961" t="str">
        <f t="shared" si="50"/>
        <v/>
      </c>
      <c r="AW63" s="1961" t="str">
        <f t="shared" si="51"/>
        <v/>
      </c>
      <c r="AX63" s="1961" t="str">
        <f t="shared" si="52"/>
        <v/>
      </c>
      <c r="AY63" s="1961" t="str">
        <f t="shared" si="53"/>
        <v/>
      </c>
      <c r="AZ63" s="1961" t="str">
        <f t="shared" si="18"/>
        <v/>
      </c>
      <c r="BA63" s="162"/>
      <c r="BB63" s="162"/>
      <c r="BC63" s="162"/>
      <c r="BD63" s="162"/>
      <c r="BE63" s="162"/>
      <c r="BF63" s="1961" t="str">
        <f t="shared" si="19"/>
        <v/>
      </c>
      <c r="BG63" s="162"/>
      <c r="BH63" s="162"/>
      <c r="BI63" s="162"/>
      <c r="BJ63" s="162"/>
      <c r="BK63" s="162"/>
      <c r="BL63" s="1961" t="str">
        <f t="shared" si="20"/>
        <v/>
      </c>
      <c r="BM63" s="162"/>
      <c r="BN63" s="162"/>
      <c r="BO63" s="162"/>
      <c r="BP63" s="162"/>
      <c r="BQ63" s="162"/>
      <c r="BR63" s="1961" t="str">
        <f t="shared" si="21"/>
        <v/>
      </c>
      <c r="BS63" s="162"/>
      <c r="BT63" s="162"/>
      <c r="BU63" s="162"/>
      <c r="BV63" s="162"/>
      <c r="BW63" s="162"/>
      <c r="BX63" s="1961" t="str">
        <f t="shared" si="22"/>
        <v/>
      </c>
      <c r="BY63" s="162"/>
      <c r="BZ63" s="162"/>
      <c r="CA63" s="162"/>
      <c r="CB63" s="162"/>
      <c r="CC63" s="162"/>
      <c r="CD63" s="1961" t="str">
        <f t="shared" si="23"/>
        <v/>
      </c>
      <c r="CE63" s="162"/>
      <c r="CF63" s="162"/>
      <c r="CG63" s="162"/>
      <c r="CH63" s="162"/>
      <c r="CI63" s="162"/>
      <c r="CJ63" s="1961" t="str">
        <f t="shared" si="24"/>
        <v/>
      </c>
      <c r="CK63" s="1961" t="str">
        <f t="shared" si="54"/>
        <v/>
      </c>
      <c r="CL63" s="1961" t="str">
        <f t="shared" si="55"/>
        <v/>
      </c>
      <c r="CM63" s="1961" t="str">
        <f t="shared" si="56"/>
        <v/>
      </c>
      <c r="CN63" s="1961" t="str">
        <f t="shared" si="57"/>
        <v/>
      </c>
      <c r="CO63" s="1961" t="str">
        <f t="shared" si="58"/>
        <v/>
      </c>
      <c r="CP63" s="1961" t="str">
        <f t="shared" si="26"/>
        <v/>
      </c>
      <c r="CQ63" s="1961" t="str">
        <f t="shared" si="59"/>
        <v/>
      </c>
      <c r="CR63" s="1961" t="str">
        <f t="shared" si="60"/>
        <v/>
      </c>
      <c r="CS63" s="1961" t="str">
        <f t="shared" si="61"/>
        <v/>
      </c>
      <c r="CT63" s="1961" t="str">
        <f t="shared" si="62"/>
        <v/>
      </c>
      <c r="CU63" s="1961" t="str">
        <f t="shared" si="63"/>
        <v/>
      </c>
      <c r="CV63" s="1961" t="str">
        <f t="shared" si="28"/>
        <v/>
      </c>
      <c r="CW63" s="162"/>
      <c r="CX63" s="162"/>
      <c r="CY63" s="162"/>
      <c r="CZ63" s="162"/>
      <c r="DA63" s="162"/>
      <c r="DB63" s="1961" t="str">
        <f t="shared" si="29"/>
        <v/>
      </c>
      <c r="DC63" s="162"/>
      <c r="DD63" s="162"/>
      <c r="DE63" s="162"/>
      <c r="DF63" s="162"/>
      <c r="DG63" s="162"/>
      <c r="DH63" s="1961" t="str">
        <f t="shared" si="30"/>
        <v/>
      </c>
      <c r="DI63" s="162"/>
      <c r="DJ63" s="162"/>
      <c r="DK63" s="162"/>
      <c r="DL63" s="162"/>
      <c r="DM63" s="162"/>
      <c r="DN63" s="1961" t="str">
        <f t="shared" si="31"/>
        <v/>
      </c>
      <c r="DO63" s="162"/>
      <c r="DP63" s="162"/>
      <c r="DQ63" s="162"/>
      <c r="DR63" s="162"/>
      <c r="DS63" s="162"/>
      <c r="DT63" s="1961" t="str">
        <f t="shared" si="32"/>
        <v/>
      </c>
      <c r="DU63" s="162"/>
      <c r="DV63" s="162"/>
      <c r="DW63" s="162"/>
      <c r="DX63" s="162"/>
      <c r="DY63" s="162"/>
      <c r="DZ63" s="1961" t="str">
        <f t="shared" si="33"/>
        <v/>
      </c>
      <c r="EA63" s="162"/>
      <c r="EB63" s="162"/>
      <c r="EC63" s="162"/>
      <c r="ED63" s="162"/>
      <c r="EE63" s="162"/>
    </row>
    <row r="64" spans="1:135" s="1959" customFormat="1" ht="15" customHeight="1" x14ac:dyDescent="0.25">
      <c r="A64" s="213"/>
      <c r="B64" s="1931" t="s">
        <v>2336</v>
      </c>
      <c r="C64" s="118" t="s">
        <v>2329</v>
      </c>
      <c r="D64" s="1961" t="str">
        <f t="shared" si="6"/>
        <v/>
      </c>
      <c r="E64" s="1961" t="str">
        <f t="shared" si="34"/>
        <v/>
      </c>
      <c r="F64" s="1961" t="str">
        <f t="shared" si="35"/>
        <v/>
      </c>
      <c r="G64" s="1961" t="str">
        <f t="shared" si="36"/>
        <v/>
      </c>
      <c r="H64" s="1961" t="str">
        <f t="shared" si="37"/>
        <v/>
      </c>
      <c r="I64" s="1961" t="str">
        <f t="shared" si="38"/>
        <v/>
      </c>
      <c r="J64" s="1961" t="str">
        <f t="shared" si="8"/>
        <v/>
      </c>
      <c r="K64" s="1961" t="str">
        <f t="shared" si="39"/>
        <v/>
      </c>
      <c r="L64" s="1961" t="str">
        <f t="shared" si="40"/>
        <v/>
      </c>
      <c r="M64" s="1961" t="str">
        <f t="shared" si="41"/>
        <v/>
      </c>
      <c r="N64" s="1961" t="str">
        <f t="shared" si="42"/>
        <v/>
      </c>
      <c r="O64" s="1961" t="str">
        <f t="shared" si="43"/>
        <v/>
      </c>
      <c r="P64" s="1961" t="str">
        <f t="shared" si="10"/>
        <v/>
      </c>
      <c r="Q64" s="162"/>
      <c r="R64" s="162"/>
      <c r="S64" s="162"/>
      <c r="T64" s="162"/>
      <c r="U64" s="162"/>
      <c r="V64" s="1961" t="str">
        <f t="shared" si="11"/>
        <v/>
      </c>
      <c r="W64" s="162"/>
      <c r="X64" s="162"/>
      <c r="Y64" s="162"/>
      <c r="Z64" s="162"/>
      <c r="AA64" s="162"/>
      <c r="AB64" s="1961" t="str">
        <f t="shared" si="12"/>
        <v/>
      </c>
      <c r="AC64" s="162"/>
      <c r="AD64" s="162"/>
      <c r="AE64" s="162"/>
      <c r="AF64" s="162"/>
      <c r="AG64" s="162"/>
      <c r="AH64" s="1961" t="str">
        <f t="shared" si="13"/>
        <v/>
      </c>
      <c r="AI64" s="162"/>
      <c r="AJ64" s="162"/>
      <c r="AK64" s="162"/>
      <c r="AL64" s="162"/>
      <c r="AM64" s="162"/>
      <c r="AN64" s="1961" t="str">
        <f t="shared" si="14"/>
        <v/>
      </c>
      <c r="AO64" s="1961" t="str">
        <f t="shared" si="44"/>
        <v/>
      </c>
      <c r="AP64" s="1961" t="str">
        <f t="shared" si="45"/>
        <v/>
      </c>
      <c r="AQ64" s="1961" t="str">
        <f t="shared" si="46"/>
        <v/>
      </c>
      <c r="AR64" s="1961" t="str">
        <f t="shared" si="47"/>
        <v/>
      </c>
      <c r="AS64" s="1961" t="str">
        <f t="shared" si="48"/>
        <v/>
      </c>
      <c r="AT64" s="1961" t="str">
        <f t="shared" si="16"/>
        <v/>
      </c>
      <c r="AU64" s="1961" t="str">
        <f t="shared" si="49"/>
        <v/>
      </c>
      <c r="AV64" s="1961" t="str">
        <f t="shared" si="50"/>
        <v/>
      </c>
      <c r="AW64" s="1961" t="str">
        <f t="shared" si="51"/>
        <v/>
      </c>
      <c r="AX64" s="1961" t="str">
        <f t="shared" si="52"/>
        <v/>
      </c>
      <c r="AY64" s="1961" t="str">
        <f t="shared" si="53"/>
        <v/>
      </c>
      <c r="AZ64" s="1961" t="str">
        <f t="shared" si="18"/>
        <v/>
      </c>
      <c r="BA64" s="162"/>
      <c r="BB64" s="162"/>
      <c r="BC64" s="162"/>
      <c r="BD64" s="162"/>
      <c r="BE64" s="162"/>
      <c r="BF64" s="1961" t="str">
        <f t="shared" si="19"/>
        <v/>
      </c>
      <c r="BG64" s="162"/>
      <c r="BH64" s="162"/>
      <c r="BI64" s="162"/>
      <c r="BJ64" s="162"/>
      <c r="BK64" s="162"/>
      <c r="BL64" s="1961" t="str">
        <f t="shared" si="20"/>
        <v/>
      </c>
      <c r="BM64" s="162"/>
      <c r="BN64" s="162"/>
      <c r="BO64" s="162"/>
      <c r="BP64" s="162"/>
      <c r="BQ64" s="162"/>
      <c r="BR64" s="1961" t="str">
        <f t="shared" si="21"/>
        <v/>
      </c>
      <c r="BS64" s="162"/>
      <c r="BT64" s="162"/>
      <c r="BU64" s="162"/>
      <c r="BV64" s="162"/>
      <c r="BW64" s="162"/>
      <c r="BX64" s="1961" t="str">
        <f t="shared" si="22"/>
        <v/>
      </c>
      <c r="BY64" s="162"/>
      <c r="BZ64" s="162"/>
      <c r="CA64" s="162"/>
      <c r="CB64" s="162"/>
      <c r="CC64" s="162"/>
      <c r="CD64" s="1961" t="str">
        <f t="shared" si="23"/>
        <v/>
      </c>
      <c r="CE64" s="162"/>
      <c r="CF64" s="162"/>
      <c r="CG64" s="162"/>
      <c r="CH64" s="162"/>
      <c r="CI64" s="162"/>
      <c r="CJ64" s="1961" t="str">
        <f t="shared" si="24"/>
        <v/>
      </c>
      <c r="CK64" s="1961" t="str">
        <f t="shared" si="54"/>
        <v/>
      </c>
      <c r="CL64" s="1961" t="str">
        <f t="shared" si="55"/>
        <v/>
      </c>
      <c r="CM64" s="1961" t="str">
        <f t="shared" si="56"/>
        <v/>
      </c>
      <c r="CN64" s="1961" t="str">
        <f t="shared" si="57"/>
        <v/>
      </c>
      <c r="CO64" s="1961" t="str">
        <f t="shared" si="58"/>
        <v/>
      </c>
      <c r="CP64" s="1961" t="str">
        <f t="shared" si="26"/>
        <v/>
      </c>
      <c r="CQ64" s="1961" t="str">
        <f t="shared" si="59"/>
        <v/>
      </c>
      <c r="CR64" s="1961" t="str">
        <f t="shared" si="60"/>
        <v/>
      </c>
      <c r="CS64" s="1961" t="str">
        <f t="shared" si="61"/>
        <v/>
      </c>
      <c r="CT64" s="1961" t="str">
        <f t="shared" si="62"/>
        <v/>
      </c>
      <c r="CU64" s="1961" t="str">
        <f t="shared" si="63"/>
        <v/>
      </c>
      <c r="CV64" s="1961" t="str">
        <f t="shared" si="28"/>
        <v/>
      </c>
      <c r="CW64" s="162"/>
      <c r="CX64" s="162"/>
      <c r="CY64" s="162"/>
      <c r="CZ64" s="162"/>
      <c r="DA64" s="162"/>
      <c r="DB64" s="1961" t="str">
        <f t="shared" si="29"/>
        <v/>
      </c>
      <c r="DC64" s="162"/>
      <c r="DD64" s="162"/>
      <c r="DE64" s="162"/>
      <c r="DF64" s="162"/>
      <c r="DG64" s="162"/>
      <c r="DH64" s="1961" t="str">
        <f t="shared" si="30"/>
        <v/>
      </c>
      <c r="DI64" s="162"/>
      <c r="DJ64" s="162"/>
      <c r="DK64" s="162"/>
      <c r="DL64" s="162"/>
      <c r="DM64" s="162"/>
      <c r="DN64" s="1961" t="str">
        <f t="shared" si="31"/>
        <v/>
      </c>
      <c r="DO64" s="162"/>
      <c r="DP64" s="162"/>
      <c r="DQ64" s="162"/>
      <c r="DR64" s="162"/>
      <c r="DS64" s="162"/>
      <c r="DT64" s="1961" t="str">
        <f t="shared" si="32"/>
        <v/>
      </c>
      <c r="DU64" s="162"/>
      <c r="DV64" s="162"/>
      <c r="DW64" s="162"/>
      <c r="DX64" s="162"/>
      <c r="DY64" s="162"/>
      <c r="DZ64" s="1961" t="str">
        <f t="shared" si="33"/>
        <v/>
      </c>
      <c r="EA64" s="162"/>
      <c r="EB64" s="162"/>
      <c r="EC64" s="162"/>
      <c r="ED64" s="162"/>
      <c r="EE64" s="162"/>
    </row>
    <row r="65" spans="1:135" s="1959" customFormat="1" ht="15" customHeight="1" x14ac:dyDescent="0.25">
      <c r="A65" s="213"/>
      <c r="B65" s="1931" t="s">
        <v>2335</v>
      </c>
      <c r="C65" s="137" t="s">
        <v>2334</v>
      </c>
      <c r="D65" s="1961" t="str">
        <f t="shared" si="6"/>
        <v/>
      </c>
      <c r="E65" s="1961" t="str">
        <f t="shared" si="34"/>
        <v/>
      </c>
      <c r="F65" s="1961" t="str">
        <f t="shared" si="35"/>
        <v/>
      </c>
      <c r="G65" s="1961" t="str">
        <f t="shared" si="36"/>
        <v/>
      </c>
      <c r="H65" s="1961" t="str">
        <f t="shared" si="37"/>
        <v/>
      </c>
      <c r="I65" s="1961" t="str">
        <f t="shared" si="38"/>
        <v/>
      </c>
      <c r="J65" s="1961" t="str">
        <f t="shared" si="8"/>
        <v/>
      </c>
      <c r="K65" s="1961" t="str">
        <f t="shared" si="39"/>
        <v/>
      </c>
      <c r="L65" s="1961" t="str">
        <f t="shared" si="40"/>
        <v/>
      </c>
      <c r="M65" s="1961" t="str">
        <f t="shared" si="41"/>
        <v/>
      </c>
      <c r="N65" s="1961" t="str">
        <f t="shared" si="42"/>
        <v/>
      </c>
      <c r="O65" s="1961" t="str">
        <f t="shared" si="43"/>
        <v/>
      </c>
      <c r="P65" s="1961" t="str">
        <f t="shared" si="10"/>
        <v/>
      </c>
      <c r="Q65" s="162"/>
      <c r="R65" s="162"/>
      <c r="S65" s="162"/>
      <c r="T65" s="162"/>
      <c r="U65" s="162"/>
      <c r="V65" s="1961" t="str">
        <f t="shared" si="11"/>
        <v/>
      </c>
      <c r="W65" s="162"/>
      <c r="X65" s="162"/>
      <c r="Y65" s="162"/>
      <c r="Z65" s="162"/>
      <c r="AA65" s="162"/>
      <c r="AB65" s="1961" t="str">
        <f t="shared" si="12"/>
        <v/>
      </c>
      <c r="AC65" s="162"/>
      <c r="AD65" s="162"/>
      <c r="AE65" s="162"/>
      <c r="AF65" s="162"/>
      <c r="AG65" s="162"/>
      <c r="AH65" s="1961" t="str">
        <f t="shared" si="13"/>
        <v/>
      </c>
      <c r="AI65" s="162"/>
      <c r="AJ65" s="162"/>
      <c r="AK65" s="162"/>
      <c r="AL65" s="162"/>
      <c r="AM65" s="162"/>
      <c r="AN65" s="1961" t="str">
        <f t="shared" si="14"/>
        <v/>
      </c>
      <c r="AO65" s="1961" t="str">
        <f t="shared" si="44"/>
        <v/>
      </c>
      <c r="AP65" s="1961" t="str">
        <f t="shared" si="45"/>
        <v/>
      </c>
      <c r="AQ65" s="1961" t="str">
        <f t="shared" si="46"/>
        <v/>
      </c>
      <c r="AR65" s="1961" t="str">
        <f t="shared" si="47"/>
        <v/>
      </c>
      <c r="AS65" s="1961" t="str">
        <f t="shared" si="48"/>
        <v/>
      </c>
      <c r="AT65" s="1961" t="str">
        <f t="shared" si="16"/>
        <v/>
      </c>
      <c r="AU65" s="1961" t="str">
        <f t="shared" si="49"/>
        <v/>
      </c>
      <c r="AV65" s="1961" t="str">
        <f t="shared" si="50"/>
        <v/>
      </c>
      <c r="AW65" s="1961" t="str">
        <f t="shared" si="51"/>
        <v/>
      </c>
      <c r="AX65" s="1961" t="str">
        <f t="shared" si="52"/>
        <v/>
      </c>
      <c r="AY65" s="1961" t="str">
        <f t="shared" si="53"/>
        <v/>
      </c>
      <c r="AZ65" s="1961" t="str">
        <f t="shared" si="18"/>
        <v/>
      </c>
      <c r="BA65" s="162"/>
      <c r="BB65" s="162"/>
      <c r="BC65" s="162"/>
      <c r="BD65" s="162"/>
      <c r="BE65" s="162"/>
      <c r="BF65" s="1961" t="str">
        <f t="shared" si="19"/>
        <v/>
      </c>
      <c r="BG65" s="162"/>
      <c r="BH65" s="162"/>
      <c r="BI65" s="162"/>
      <c r="BJ65" s="162"/>
      <c r="BK65" s="162"/>
      <c r="BL65" s="1961" t="str">
        <f t="shared" si="20"/>
        <v/>
      </c>
      <c r="BM65" s="162"/>
      <c r="BN65" s="162"/>
      <c r="BO65" s="162"/>
      <c r="BP65" s="162"/>
      <c r="BQ65" s="162"/>
      <c r="BR65" s="1961" t="str">
        <f t="shared" si="21"/>
        <v/>
      </c>
      <c r="BS65" s="162"/>
      <c r="BT65" s="162"/>
      <c r="BU65" s="162"/>
      <c r="BV65" s="162"/>
      <c r="BW65" s="162"/>
      <c r="BX65" s="1961" t="str">
        <f t="shared" si="22"/>
        <v/>
      </c>
      <c r="BY65" s="162"/>
      <c r="BZ65" s="162"/>
      <c r="CA65" s="162"/>
      <c r="CB65" s="162"/>
      <c r="CC65" s="162"/>
      <c r="CD65" s="1961" t="str">
        <f t="shared" si="23"/>
        <v/>
      </c>
      <c r="CE65" s="162"/>
      <c r="CF65" s="162"/>
      <c r="CG65" s="162"/>
      <c r="CH65" s="162"/>
      <c r="CI65" s="162"/>
      <c r="CJ65" s="1961" t="str">
        <f t="shared" si="24"/>
        <v/>
      </c>
      <c r="CK65" s="1961" t="str">
        <f t="shared" si="54"/>
        <v/>
      </c>
      <c r="CL65" s="1961" t="str">
        <f t="shared" si="55"/>
        <v/>
      </c>
      <c r="CM65" s="1961" t="str">
        <f t="shared" si="56"/>
        <v/>
      </c>
      <c r="CN65" s="1961" t="str">
        <f t="shared" si="57"/>
        <v/>
      </c>
      <c r="CO65" s="1961" t="str">
        <f t="shared" si="58"/>
        <v/>
      </c>
      <c r="CP65" s="1961" t="str">
        <f t="shared" si="26"/>
        <v/>
      </c>
      <c r="CQ65" s="1961" t="str">
        <f t="shared" si="59"/>
        <v/>
      </c>
      <c r="CR65" s="1961" t="str">
        <f t="shared" si="60"/>
        <v/>
      </c>
      <c r="CS65" s="1961" t="str">
        <f t="shared" si="61"/>
        <v/>
      </c>
      <c r="CT65" s="1961" t="str">
        <f t="shared" si="62"/>
        <v/>
      </c>
      <c r="CU65" s="1961" t="str">
        <f t="shared" si="63"/>
        <v/>
      </c>
      <c r="CV65" s="1961" t="str">
        <f t="shared" si="28"/>
        <v/>
      </c>
      <c r="CW65" s="162"/>
      <c r="CX65" s="162"/>
      <c r="CY65" s="162"/>
      <c r="CZ65" s="162"/>
      <c r="DA65" s="162"/>
      <c r="DB65" s="1961" t="str">
        <f t="shared" si="29"/>
        <v/>
      </c>
      <c r="DC65" s="162"/>
      <c r="DD65" s="162"/>
      <c r="DE65" s="162"/>
      <c r="DF65" s="162"/>
      <c r="DG65" s="162"/>
      <c r="DH65" s="1961" t="str">
        <f t="shared" si="30"/>
        <v/>
      </c>
      <c r="DI65" s="162"/>
      <c r="DJ65" s="162"/>
      <c r="DK65" s="162"/>
      <c r="DL65" s="162"/>
      <c r="DM65" s="162"/>
      <c r="DN65" s="1961" t="str">
        <f t="shared" si="31"/>
        <v/>
      </c>
      <c r="DO65" s="162"/>
      <c r="DP65" s="162"/>
      <c r="DQ65" s="162"/>
      <c r="DR65" s="162"/>
      <c r="DS65" s="162"/>
      <c r="DT65" s="1961" t="str">
        <f t="shared" si="32"/>
        <v/>
      </c>
      <c r="DU65" s="162"/>
      <c r="DV65" s="162"/>
      <c r="DW65" s="162"/>
      <c r="DX65" s="162"/>
      <c r="DY65" s="162"/>
      <c r="DZ65" s="1961" t="str">
        <f t="shared" si="33"/>
        <v/>
      </c>
      <c r="EA65" s="162"/>
      <c r="EB65" s="162"/>
      <c r="EC65" s="162"/>
      <c r="ED65" s="162"/>
      <c r="EE65" s="162"/>
    </row>
    <row r="66" spans="1:135" s="1959" customFormat="1" ht="15" customHeight="1" x14ac:dyDescent="0.25">
      <c r="A66" s="213"/>
      <c r="B66" s="1931" t="s">
        <v>2333</v>
      </c>
      <c r="C66" s="118" t="s">
        <v>2329</v>
      </c>
      <c r="D66" s="1961" t="str">
        <f t="shared" si="6"/>
        <v/>
      </c>
      <c r="E66" s="1961" t="str">
        <f t="shared" si="34"/>
        <v/>
      </c>
      <c r="F66" s="1961" t="str">
        <f t="shared" si="35"/>
        <v/>
      </c>
      <c r="G66" s="1961" t="str">
        <f t="shared" si="36"/>
        <v/>
      </c>
      <c r="H66" s="1961" t="str">
        <f t="shared" si="37"/>
        <v/>
      </c>
      <c r="I66" s="1961" t="str">
        <f t="shared" si="38"/>
        <v/>
      </c>
      <c r="J66" s="1961" t="str">
        <f t="shared" si="8"/>
        <v/>
      </c>
      <c r="K66" s="1961" t="str">
        <f t="shared" si="39"/>
        <v/>
      </c>
      <c r="L66" s="1961" t="str">
        <f t="shared" si="40"/>
        <v/>
      </c>
      <c r="M66" s="1961" t="str">
        <f t="shared" si="41"/>
        <v/>
      </c>
      <c r="N66" s="1961" t="str">
        <f t="shared" si="42"/>
        <v/>
      </c>
      <c r="O66" s="1961" t="str">
        <f t="shared" si="43"/>
        <v/>
      </c>
      <c r="P66" s="1961" t="str">
        <f t="shared" si="10"/>
        <v/>
      </c>
      <c r="Q66" s="162"/>
      <c r="R66" s="162"/>
      <c r="S66" s="162"/>
      <c r="T66" s="162"/>
      <c r="U66" s="162"/>
      <c r="V66" s="1961" t="str">
        <f t="shared" si="11"/>
        <v/>
      </c>
      <c r="W66" s="162"/>
      <c r="X66" s="162"/>
      <c r="Y66" s="162"/>
      <c r="Z66" s="162"/>
      <c r="AA66" s="162"/>
      <c r="AB66" s="1961" t="str">
        <f t="shared" si="12"/>
        <v/>
      </c>
      <c r="AC66" s="162"/>
      <c r="AD66" s="162"/>
      <c r="AE66" s="162"/>
      <c r="AF66" s="162"/>
      <c r="AG66" s="162"/>
      <c r="AH66" s="1961" t="str">
        <f t="shared" si="13"/>
        <v/>
      </c>
      <c r="AI66" s="162"/>
      <c r="AJ66" s="162"/>
      <c r="AK66" s="162"/>
      <c r="AL66" s="162"/>
      <c r="AM66" s="162"/>
      <c r="AN66" s="1961" t="str">
        <f t="shared" si="14"/>
        <v/>
      </c>
      <c r="AO66" s="1961" t="str">
        <f t="shared" si="44"/>
        <v/>
      </c>
      <c r="AP66" s="1961" t="str">
        <f t="shared" si="45"/>
        <v/>
      </c>
      <c r="AQ66" s="1961" t="str">
        <f t="shared" si="46"/>
        <v/>
      </c>
      <c r="AR66" s="1961" t="str">
        <f t="shared" si="47"/>
        <v/>
      </c>
      <c r="AS66" s="1961" t="str">
        <f t="shared" si="48"/>
        <v/>
      </c>
      <c r="AT66" s="1961" t="str">
        <f t="shared" si="16"/>
        <v/>
      </c>
      <c r="AU66" s="1961" t="str">
        <f t="shared" si="49"/>
        <v/>
      </c>
      <c r="AV66" s="1961" t="str">
        <f t="shared" si="50"/>
        <v/>
      </c>
      <c r="AW66" s="1961" t="str">
        <f t="shared" si="51"/>
        <v/>
      </c>
      <c r="AX66" s="1961" t="str">
        <f t="shared" si="52"/>
        <v/>
      </c>
      <c r="AY66" s="1961" t="str">
        <f t="shared" si="53"/>
        <v/>
      </c>
      <c r="AZ66" s="1961" t="str">
        <f t="shared" si="18"/>
        <v/>
      </c>
      <c r="BA66" s="162"/>
      <c r="BB66" s="162"/>
      <c r="BC66" s="162"/>
      <c r="BD66" s="162"/>
      <c r="BE66" s="162"/>
      <c r="BF66" s="1961" t="str">
        <f t="shared" si="19"/>
        <v/>
      </c>
      <c r="BG66" s="162"/>
      <c r="BH66" s="162"/>
      <c r="BI66" s="162"/>
      <c r="BJ66" s="162"/>
      <c r="BK66" s="162"/>
      <c r="BL66" s="1961" t="str">
        <f t="shared" si="20"/>
        <v/>
      </c>
      <c r="BM66" s="162"/>
      <c r="BN66" s="162"/>
      <c r="BO66" s="162"/>
      <c r="BP66" s="162"/>
      <c r="BQ66" s="162"/>
      <c r="BR66" s="1961" t="str">
        <f t="shared" si="21"/>
        <v/>
      </c>
      <c r="BS66" s="162"/>
      <c r="BT66" s="162"/>
      <c r="BU66" s="162"/>
      <c r="BV66" s="162"/>
      <c r="BW66" s="162"/>
      <c r="BX66" s="1961" t="str">
        <f t="shared" si="22"/>
        <v/>
      </c>
      <c r="BY66" s="162"/>
      <c r="BZ66" s="162"/>
      <c r="CA66" s="162"/>
      <c r="CB66" s="162"/>
      <c r="CC66" s="162"/>
      <c r="CD66" s="1961" t="str">
        <f t="shared" si="23"/>
        <v/>
      </c>
      <c r="CE66" s="162"/>
      <c r="CF66" s="162"/>
      <c r="CG66" s="162"/>
      <c r="CH66" s="162"/>
      <c r="CI66" s="162"/>
      <c r="CJ66" s="1961" t="str">
        <f t="shared" si="24"/>
        <v/>
      </c>
      <c r="CK66" s="1961" t="str">
        <f t="shared" si="54"/>
        <v/>
      </c>
      <c r="CL66" s="1961" t="str">
        <f t="shared" si="55"/>
        <v/>
      </c>
      <c r="CM66" s="1961" t="str">
        <f t="shared" si="56"/>
        <v/>
      </c>
      <c r="CN66" s="1961" t="str">
        <f t="shared" si="57"/>
        <v/>
      </c>
      <c r="CO66" s="1961" t="str">
        <f t="shared" si="58"/>
        <v/>
      </c>
      <c r="CP66" s="1961" t="str">
        <f t="shared" si="26"/>
        <v/>
      </c>
      <c r="CQ66" s="1961" t="str">
        <f t="shared" si="59"/>
        <v/>
      </c>
      <c r="CR66" s="1961" t="str">
        <f t="shared" si="60"/>
        <v/>
      </c>
      <c r="CS66" s="1961" t="str">
        <f t="shared" si="61"/>
        <v/>
      </c>
      <c r="CT66" s="1961" t="str">
        <f t="shared" si="62"/>
        <v/>
      </c>
      <c r="CU66" s="1961" t="str">
        <f t="shared" si="63"/>
        <v/>
      </c>
      <c r="CV66" s="1961" t="str">
        <f t="shared" si="28"/>
        <v/>
      </c>
      <c r="CW66" s="162"/>
      <c r="CX66" s="162"/>
      <c r="CY66" s="162"/>
      <c r="CZ66" s="162"/>
      <c r="DA66" s="162"/>
      <c r="DB66" s="1961" t="str">
        <f t="shared" si="29"/>
        <v/>
      </c>
      <c r="DC66" s="162"/>
      <c r="DD66" s="162"/>
      <c r="DE66" s="162"/>
      <c r="DF66" s="162"/>
      <c r="DG66" s="162"/>
      <c r="DH66" s="1961" t="str">
        <f t="shared" si="30"/>
        <v/>
      </c>
      <c r="DI66" s="162"/>
      <c r="DJ66" s="162"/>
      <c r="DK66" s="162"/>
      <c r="DL66" s="162"/>
      <c r="DM66" s="162"/>
      <c r="DN66" s="1961" t="str">
        <f t="shared" si="31"/>
        <v/>
      </c>
      <c r="DO66" s="162"/>
      <c r="DP66" s="162"/>
      <c r="DQ66" s="162"/>
      <c r="DR66" s="162"/>
      <c r="DS66" s="162"/>
      <c r="DT66" s="1961" t="str">
        <f t="shared" si="32"/>
        <v/>
      </c>
      <c r="DU66" s="162"/>
      <c r="DV66" s="162"/>
      <c r="DW66" s="162"/>
      <c r="DX66" s="162"/>
      <c r="DY66" s="162"/>
      <c r="DZ66" s="1961" t="str">
        <f t="shared" si="33"/>
        <v/>
      </c>
      <c r="EA66" s="162"/>
      <c r="EB66" s="162"/>
      <c r="EC66" s="162"/>
      <c r="ED66" s="162"/>
      <c r="EE66" s="162"/>
    </row>
    <row r="67" spans="1:135" s="1959" customFormat="1" ht="15" customHeight="1" x14ac:dyDescent="0.25">
      <c r="A67" s="213"/>
      <c r="B67" s="1931" t="s">
        <v>2332</v>
      </c>
      <c r="C67" s="137" t="s">
        <v>2331</v>
      </c>
      <c r="D67" s="1961" t="str">
        <f t="shared" si="6"/>
        <v/>
      </c>
      <c r="E67" s="1961" t="str">
        <f t="shared" si="34"/>
        <v/>
      </c>
      <c r="F67" s="1961" t="str">
        <f t="shared" si="35"/>
        <v/>
      </c>
      <c r="G67" s="1961" t="str">
        <f t="shared" si="36"/>
        <v/>
      </c>
      <c r="H67" s="1961" t="str">
        <f t="shared" si="37"/>
        <v/>
      </c>
      <c r="I67" s="1961" t="str">
        <f t="shared" si="38"/>
        <v/>
      </c>
      <c r="J67" s="1961" t="str">
        <f t="shared" si="8"/>
        <v/>
      </c>
      <c r="K67" s="1961" t="str">
        <f t="shared" si="39"/>
        <v/>
      </c>
      <c r="L67" s="1961" t="str">
        <f t="shared" si="40"/>
        <v/>
      </c>
      <c r="M67" s="1961" t="str">
        <f t="shared" si="41"/>
        <v/>
      </c>
      <c r="N67" s="1961" t="str">
        <f t="shared" si="42"/>
        <v/>
      </c>
      <c r="O67" s="1961" t="str">
        <f t="shared" si="43"/>
        <v/>
      </c>
      <c r="P67" s="1961" t="str">
        <f t="shared" si="10"/>
        <v/>
      </c>
      <c r="Q67" s="162"/>
      <c r="R67" s="162"/>
      <c r="S67" s="162"/>
      <c r="T67" s="162"/>
      <c r="U67" s="162"/>
      <c r="V67" s="1961" t="str">
        <f t="shared" si="11"/>
        <v/>
      </c>
      <c r="W67" s="162"/>
      <c r="X67" s="162"/>
      <c r="Y67" s="162"/>
      <c r="Z67" s="162"/>
      <c r="AA67" s="162"/>
      <c r="AB67" s="1961" t="str">
        <f t="shared" si="12"/>
        <v/>
      </c>
      <c r="AC67" s="162"/>
      <c r="AD67" s="162"/>
      <c r="AE67" s="162"/>
      <c r="AF67" s="162"/>
      <c r="AG67" s="162"/>
      <c r="AH67" s="1961" t="str">
        <f t="shared" si="13"/>
        <v/>
      </c>
      <c r="AI67" s="162"/>
      <c r="AJ67" s="162"/>
      <c r="AK67" s="162"/>
      <c r="AL67" s="162"/>
      <c r="AM67" s="162"/>
      <c r="AN67" s="1961" t="str">
        <f t="shared" si="14"/>
        <v/>
      </c>
      <c r="AO67" s="1961" t="str">
        <f t="shared" si="44"/>
        <v/>
      </c>
      <c r="AP67" s="1961" t="str">
        <f t="shared" si="45"/>
        <v/>
      </c>
      <c r="AQ67" s="1961" t="str">
        <f t="shared" si="46"/>
        <v/>
      </c>
      <c r="AR67" s="1961" t="str">
        <f t="shared" si="47"/>
        <v/>
      </c>
      <c r="AS67" s="1961" t="str">
        <f t="shared" si="48"/>
        <v/>
      </c>
      <c r="AT67" s="1961" t="str">
        <f t="shared" si="16"/>
        <v/>
      </c>
      <c r="AU67" s="1961" t="str">
        <f t="shared" si="49"/>
        <v/>
      </c>
      <c r="AV67" s="1961" t="str">
        <f t="shared" si="50"/>
        <v/>
      </c>
      <c r="AW67" s="1961" t="str">
        <f t="shared" si="51"/>
        <v/>
      </c>
      <c r="AX67" s="1961" t="str">
        <f t="shared" si="52"/>
        <v/>
      </c>
      <c r="AY67" s="1961" t="str">
        <f t="shared" si="53"/>
        <v/>
      </c>
      <c r="AZ67" s="1961" t="str">
        <f t="shared" si="18"/>
        <v/>
      </c>
      <c r="BA67" s="162"/>
      <c r="BB67" s="162"/>
      <c r="BC67" s="162"/>
      <c r="BD67" s="162"/>
      <c r="BE67" s="162"/>
      <c r="BF67" s="1961" t="str">
        <f t="shared" si="19"/>
        <v/>
      </c>
      <c r="BG67" s="162"/>
      <c r="BH67" s="162"/>
      <c r="BI67" s="162"/>
      <c r="BJ67" s="162"/>
      <c r="BK67" s="162"/>
      <c r="BL67" s="1961" t="str">
        <f t="shared" si="20"/>
        <v/>
      </c>
      <c r="BM67" s="162"/>
      <c r="BN67" s="162"/>
      <c r="BO67" s="162"/>
      <c r="BP67" s="162"/>
      <c r="BQ67" s="162"/>
      <c r="BR67" s="1961" t="str">
        <f t="shared" si="21"/>
        <v/>
      </c>
      <c r="BS67" s="162"/>
      <c r="BT67" s="162"/>
      <c r="BU67" s="162"/>
      <c r="BV67" s="162"/>
      <c r="BW67" s="162"/>
      <c r="BX67" s="1961" t="str">
        <f t="shared" si="22"/>
        <v/>
      </c>
      <c r="BY67" s="162"/>
      <c r="BZ67" s="162"/>
      <c r="CA67" s="162"/>
      <c r="CB67" s="162"/>
      <c r="CC67" s="162"/>
      <c r="CD67" s="1961" t="str">
        <f t="shared" si="23"/>
        <v/>
      </c>
      <c r="CE67" s="162"/>
      <c r="CF67" s="162"/>
      <c r="CG67" s="162"/>
      <c r="CH67" s="162"/>
      <c r="CI67" s="162"/>
      <c r="CJ67" s="1961" t="str">
        <f t="shared" si="24"/>
        <v/>
      </c>
      <c r="CK67" s="1961" t="str">
        <f t="shared" si="54"/>
        <v/>
      </c>
      <c r="CL67" s="1961" t="str">
        <f t="shared" si="55"/>
        <v/>
      </c>
      <c r="CM67" s="1961" t="str">
        <f t="shared" si="56"/>
        <v/>
      </c>
      <c r="CN67" s="1961" t="str">
        <f t="shared" si="57"/>
        <v/>
      </c>
      <c r="CO67" s="1961" t="str">
        <f t="shared" si="58"/>
        <v/>
      </c>
      <c r="CP67" s="1961" t="str">
        <f t="shared" si="26"/>
        <v/>
      </c>
      <c r="CQ67" s="1961" t="str">
        <f t="shared" si="59"/>
        <v/>
      </c>
      <c r="CR67" s="1961" t="str">
        <f t="shared" si="60"/>
        <v/>
      </c>
      <c r="CS67" s="1961" t="str">
        <f t="shared" si="61"/>
        <v/>
      </c>
      <c r="CT67" s="1961" t="str">
        <f t="shared" si="62"/>
        <v/>
      </c>
      <c r="CU67" s="1961" t="str">
        <f t="shared" si="63"/>
        <v/>
      </c>
      <c r="CV67" s="1961" t="str">
        <f t="shared" si="28"/>
        <v/>
      </c>
      <c r="CW67" s="162"/>
      <c r="CX67" s="162"/>
      <c r="CY67" s="162"/>
      <c r="CZ67" s="162"/>
      <c r="DA67" s="162"/>
      <c r="DB67" s="1961" t="str">
        <f t="shared" si="29"/>
        <v/>
      </c>
      <c r="DC67" s="162"/>
      <c r="DD67" s="162"/>
      <c r="DE67" s="162"/>
      <c r="DF67" s="162"/>
      <c r="DG67" s="162"/>
      <c r="DH67" s="1961" t="str">
        <f t="shared" si="30"/>
        <v/>
      </c>
      <c r="DI67" s="162"/>
      <c r="DJ67" s="162"/>
      <c r="DK67" s="162"/>
      <c r="DL67" s="162"/>
      <c r="DM67" s="162"/>
      <c r="DN67" s="1961" t="str">
        <f t="shared" si="31"/>
        <v/>
      </c>
      <c r="DO67" s="162"/>
      <c r="DP67" s="162"/>
      <c r="DQ67" s="162"/>
      <c r="DR67" s="162"/>
      <c r="DS67" s="162"/>
      <c r="DT67" s="1961" t="str">
        <f t="shared" si="32"/>
        <v/>
      </c>
      <c r="DU67" s="162"/>
      <c r="DV67" s="162"/>
      <c r="DW67" s="162"/>
      <c r="DX67" s="162"/>
      <c r="DY67" s="162"/>
      <c r="DZ67" s="1961" t="str">
        <f t="shared" si="33"/>
        <v/>
      </c>
      <c r="EA67" s="162"/>
      <c r="EB67" s="162"/>
      <c r="EC67" s="162"/>
      <c r="ED67" s="162"/>
      <c r="EE67" s="162"/>
    </row>
    <row r="68" spans="1:135" s="1959" customFormat="1" ht="15" customHeight="1" x14ac:dyDescent="0.25">
      <c r="A68" s="213"/>
      <c r="B68" s="1931" t="s">
        <v>2330</v>
      </c>
      <c r="C68" s="1977" t="s">
        <v>2329</v>
      </c>
      <c r="D68" s="1969" t="str">
        <f t="shared" si="6"/>
        <v/>
      </c>
      <c r="E68" s="1969" t="str">
        <f t="shared" si="34"/>
        <v/>
      </c>
      <c r="F68" s="1969" t="str">
        <f t="shared" si="35"/>
        <v/>
      </c>
      <c r="G68" s="1969" t="str">
        <f t="shared" si="36"/>
        <v/>
      </c>
      <c r="H68" s="1969" t="str">
        <f t="shared" si="37"/>
        <v/>
      </c>
      <c r="I68" s="1969" t="str">
        <f t="shared" si="38"/>
        <v/>
      </c>
      <c r="J68" s="1969" t="str">
        <f t="shared" si="8"/>
        <v/>
      </c>
      <c r="K68" s="1969" t="str">
        <f t="shared" si="39"/>
        <v/>
      </c>
      <c r="L68" s="1969" t="str">
        <f t="shared" si="40"/>
        <v/>
      </c>
      <c r="M68" s="1969" t="str">
        <f t="shared" si="41"/>
        <v/>
      </c>
      <c r="N68" s="1969" t="str">
        <f t="shared" si="42"/>
        <v/>
      </c>
      <c r="O68" s="1969" t="str">
        <f t="shared" si="43"/>
        <v/>
      </c>
      <c r="P68" s="1969" t="str">
        <f t="shared" si="10"/>
        <v/>
      </c>
      <c r="Q68" s="799"/>
      <c r="R68" s="799"/>
      <c r="S68" s="799"/>
      <c r="T68" s="799"/>
      <c r="U68" s="799"/>
      <c r="V68" s="1969" t="str">
        <f t="shared" si="11"/>
        <v/>
      </c>
      <c r="W68" s="799"/>
      <c r="X68" s="799"/>
      <c r="Y68" s="799"/>
      <c r="Z68" s="799"/>
      <c r="AA68" s="799"/>
      <c r="AB68" s="1969" t="str">
        <f t="shared" si="12"/>
        <v/>
      </c>
      <c r="AC68" s="799"/>
      <c r="AD68" s="799"/>
      <c r="AE68" s="799"/>
      <c r="AF68" s="799"/>
      <c r="AG68" s="799"/>
      <c r="AH68" s="1969" t="str">
        <f t="shared" si="13"/>
        <v/>
      </c>
      <c r="AI68" s="799"/>
      <c r="AJ68" s="799"/>
      <c r="AK68" s="799"/>
      <c r="AL68" s="799"/>
      <c r="AM68" s="799"/>
      <c r="AN68" s="1969" t="str">
        <f t="shared" si="14"/>
        <v/>
      </c>
      <c r="AO68" s="1969" t="str">
        <f t="shared" si="44"/>
        <v/>
      </c>
      <c r="AP68" s="1969" t="str">
        <f t="shared" si="45"/>
        <v/>
      </c>
      <c r="AQ68" s="1969" t="str">
        <f t="shared" si="46"/>
        <v/>
      </c>
      <c r="AR68" s="1969" t="str">
        <f t="shared" si="47"/>
        <v/>
      </c>
      <c r="AS68" s="1969" t="str">
        <f t="shared" si="48"/>
        <v/>
      </c>
      <c r="AT68" s="1969" t="str">
        <f t="shared" si="16"/>
        <v/>
      </c>
      <c r="AU68" s="1969" t="str">
        <f t="shared" si="49"/>
        <v/>
      </c>
      <c r="AV68" s="1969" t="str">
        <f t="shared" si="50"/>
        <v/>
      </c>
      <c r="AW68" s="1969" t="str">
        <f t="shared" si="51"/>
        <v/>
      </c>
      <c r="AX68" s="1969" t="str">
        <f t="shared" si="52"/>
        <v/>
      </c>
      <c r="AY68" s="1969" t="str">
        <f t="shared" si="53"/>
        <v/>
      </c>
      <c r="AZ68" s="1969" t="str">
        <f t="shared" si="18"/>
        <v/>
      </c>
      <c r="BA68" s="799"/>
      <c r="BB68" s="799"/>
      <c r="BC68" s="799"/>
      <c r="BD68" s="799"/>
      <c r="BE68" s="799"/>
      <c r="BF68" s="1969" t="str">
        <f t="shared" si="19"/>
        <v/>
      </c>
      <c r="BG68" s="799"/>
      <c r="BH68" s="799"/>
      <c r="BI68" s="799"/>
      <c r="BJ68" s="799"/>
      <c r="BK68" s="799"/>
      <c r="BL68" s="1969" t="str">
        <f t="shared" si="20"/>
        <v/>
      </c>
      <c r="BM68" s="799"/>
      <c r="BN68" s="799"/>
      <c r="BO68" s="799"/>
      <c r="BP68" s="799"/>
      <c r="BQ68" s="799"/>
      <c r="BR68" s="1969" t="str">
        <f t="shared" si="21"/>
        <v/>
      </c>
      <c r="BS68" s="799"/>
      <c r="BT68" s="799"/>
      <c r="BU68" s="799"/>
      <c r="BV68" s="799"/>
      <c r="BW68" s="799"/>
      <c r="BX68" s="1969" t="str">
        <f t="shared" si="22"/>
        <v/>
      </c>
      <c r="BY68" s="799"/>
      <c r="BZ68" s="799"/>
      <c r="CA68" s="799"/>
      <c r="CB68" s="799"/>
      <c r="CC68" s="799"/>
      <c r="CD68" s="1969" t="str">
        <f t="shared" si="23"/>
        <v/>
      </c>
      <c r="CE68" s="799"/>
      <c r="CF68" s="799"/>
      <c r="CG68" s="799"/>
      <c r="CH68" s="799"/>
      <c r="CI68" s="799"/>
      <c r="CJ68" s="1969" t="str">
        <f t="shared" si="24"/>
        <v/>
      </c>
      <c r="CK68" s="1969" t="str">
        <f t="shared" si="54"/>
        <v/>
      </c>
      <c r="CL68" s="1969" t="str">
        <f t="shared" si="55"/>
        <v/>
      </c>
      <c r="CM68" s="1969" t="str">
        <f t="shared" si="56"/>
        <v/>
      </c>
      <c r="CN68" s="1969" t="str">
        <f t="shared" si="57"/>
        <v/>
      </c>
      <c r="CO68" s="1969" t="str">
        <f t="shared" si="58"/>
        <v/>
      </c>
      <c r="CP68" s="1969" t="str">
        <f t="shared" si="26"/>
        <v/>
      </c>
      <c r="CQ68" s="1969" t="str">
        <f t="shared" si="59"/>
        <v/>
      </c>
      <c r="CR68" s="1969" t="str">
        <f t="shared" si="60"/>
        <v/>
      </c>
      <c r="CS68" s="1969" t="str">
        <f t="shared" si="61"/>
        <v/>
      </c>
      <c r="CT68" s="1969" t="str">
        <f t="shared" si="62"/>
        <v/>
      </c>
      <c r="CU68" s="1969" t="str">
        <f t="shared" si="63"/>
        <v/>
      </c>
      <c r="CV68" s="1969" t="str">
        <f t="shared" si="28"/>
        <v/>
      </c>
      <c r="CW68" s="799"/>
      <c r="CX68" s="799"/>
      <c r="CY68" s="799"/>
      <c r="CZ68" s="799"/>
      <c r="DA68" s="799"/>
      <c r="DB68" s="1969" t="str">
        <f t="shared" si="29"/>
        <v/>
      </c>
      <c r="DC68" s="799"/>
      <c r="DD68" s="799"/>
      <c r="DE68" s="799"/>
      <c r="DF68" s="799"/>
      <c r="DG68" s="799"/>
      <c r="DH68" s="1969" t="str">
        <f t="shared" si="30"/>
        <v/>
      </c>
      <c r="DI68" s="799"/>
      <c r="DJ68" s="799"/>
      <c r="DK68" s="799"/>
      <c r="DL68" s="799"/>
      <c r="DM68" s="799"/>
      <c r="DN68" s="1969" t="str">
        <f t="shared" si="31"/>
        <v/>
      </c>
      <c r="DO68" s="799"/>
      <c r="DP68" s="799"/>
      <c r="DQ68" s="799"/>
      <c r="DR68" s="799"/>
      <c r="DS68" s="799"/>
      <c r="DT68" s="1969" t="str">
        <f t="shared" si="32"/>
        <v/>
      </c>
      <c r="DU68" s="799"/>
      <c r="DV68" s="799"/>
      <c r="DW68" s="799"/>
      <c r="DX68" s="799"/>
      <c r="DY68" s="799"/>
      <c r="DZ68" s="1969" t="str">
        <f t="shared" si="33"/>
        <v/>
      </c>
      <c r="EA68" s="799"/>
      <c r="EB68" s="799"/>
      <c r="EC68" s="799"/>
      <c r="ED68" s="799"/>
      <c r="EE68" s="799"/>
    </row>
    <row r="69" spans="1:135" s="1959" customFormat="1" ht="15" customHeight="1" x14ac:dyDescent="0.25">
      <c r="A69" s="213"/>
      <c r="B69" s="1931" t="s">
        <v>2328</v>
      </c>
      <c r="C69" s="1976" t="s">
        <v>2327</v>
      </c>
      <c r="D69" s="1961" t="str">
        <f t="shared" si="6"/>
        <v/>
      </c>
      <c r="E69" s="1961" t="str">
        <f t="shared" si="34"/>
        <v/>
      </c>
      <c r="F69" s="1961" t="str">
        <f t="shared" si="35"/>
        <v/>
      </c>
      <c r="G69" s="1961" t="str">
        <f t="shared" si="36"/>
        <v/>
      </c>
      <c r="H69" s="1961" t="str">
        <f t="shared" si="37"/>
        <v/>
      </c>
      <c r="I69" s="1961" t="str">
        <f t="shared" si="38"/>
        <v/>
      </c>
      <c r="J69" s="1961" t="str">
        <f t="shared" si="8"/>
        <v/>
      </c>
      <c r="K69" s="1961" t="str">
        <f t="shared" si="39"/>
        <v/>
      </c>
      <c r="L69" s="1961" t="str">
        <f t="shared" si="40"/>
        <v/>
      </c>
      <c r="M69" s="1961" t="str">
        <f t="shared" si="41"/>
        <v/>
      </c>
      <c r="N69" s="1961" t="str">
        <f t="shared" si="42"/>
        <v/>
      </c>
      <c r="O69" s="1961" t="str">
        <f t="shared" si="43"/>
        <v/>
      </c>
      <c r="P69" s="1961" t="str">
        <f t="shared" si="10"/>
        <v/>
      </c>
      <c r="Q69" s="162"/>
      <c r="R69" s="162"/>
      <c r="S69" s="162"/>
      <c r="T69" s="162"/>
      <c r="U69" s="162"/>
      <c r="V69" s="1961" t="str">
        <f t="shared" si="11"/>
        <v/>
      </c>
      <c r="W69" s="162"/>
      <c r="X69" s="162"/>
      <c r="Y69" s="162"/>
      <c r="Z69" s="162"/>
      <c r="AA69" s="162"/>
      <c r="AB69" s="1961" t="str">
        <f t="shared" si="12"/>
        <v/>
      </c>
      <c r="AC69" s="162"/>
      <c r="AD69" s="162"/>
      <c r="AE69" s="162"/>
      <c r="AF69" s="162"/>
      <c r="AG69" s="162"/>
      <c r="AH69" s="1961" t="str">
        <f t="shared" si="13"/>
        <v/>
      </c>
      <c r="AI69" s="162"/>
      <c r="AJ69" s="162"/>
      <c r="AK69" s="162"/>
      <c r="AL69" s="162"/>
      <c r="AM69" s="162"/>
      <c r="AN69" s="1961" t="str">
        <f t="shared" si="14"/>
        <v/>
      </c>
      <c r="AO69" s="1961" t="str">
        <f t="shared" si="44"/>
        <v/>
      </c>
      <c r="AP69" s="1961" t="str">
        <f t="shared" si="45"/>
        <v/>
      </c>
      <c r="AQ69" s="1961" t="str">
        <f t="shared" si="46"/>
        <v/>
      </c>
      <c r="AR69" s="1961" t="str">
        <f t="shared" si="47"/>
        <v/>
      </c>
      <c r="AS69" s="1961" t="str">
        <f t="shared" si="48"/>
        <v/>
      </c>
      <c r="AT69" s="1961" t="str">
        <f t="shared" si="16"/>
        <v/>
      </c>
      <c r="AU69" s="1961" t="str">
        <f t="shared" si="49"/>
        <v/>
      </c>
      <c r="AV69" s="1961" t="str">
        <f t="shared" si="50"/>
        <v/>
      </c>
      <c r="AW69" s="1961" t="str">
        <f t="shared" si="51"/>
        <v/>
      </c>
      <c r="AX69" s="1961" t="str">
        <f t="shared" si="52"/>
        <v/>
      </c>
      <c r="AY69" s="1961" t="str">
        <f t="shared" si="53"/>
        <v/>
      </c>
      <c r="AZ69" s="1961" t="str">
        <f t="shared" si="18"/>
        <v/>
      </c>
      <c r="BA69" s="162"/>
      <c r="BB69" s="162"/>
      <c r="BC69" s="162"/>
      <c r="BD69" s="162"/>
      <c r="BE69" s="162"/>
      <c r="BF69" s="1961" t="str">
        <f t="shared" si="19"/>
        <v/>
      </c>
      <c r="BG69" s="162"/>
      <c r="BH69" s="162"/>
      <c r="BI69" s="162"/>
      <c r="BJ69" s="162"/>
      <c r="BK69" s="162"/>
      <c r="BL69" s="1961" t="str">
        <f t="shared" si="20"/>
        <v/>
      </c>
      <c r="BM69" s="162"/>
      <c r="BN69" s="162"/>
      <c r="BO69" s="162"/>
      <c r="BP69" s="162"/>
      <c r="BQ69" s="162"/>
      <c r="BR69" s="1961" t="str">
        <f t="shared" si="21"/>
        <v/>
      </c>
      <c r="BS69" s="162"/>
      <c r="BT69" s="162"/>
      <c r="BU69" s="162"/>
      <c r="BV69" s="162"/>
      <c r="BW69" s="162"/>
      <c r="BX69" s="1961" t="str">
        <f t="shared" si="22"/>
        <v/>
      </c>
      <c r="BY69" s="162"/>
      <c r="BZ69" s="162"/>
      <c r="CA69" s="162"/>
      <c r="CB69" s="162"/>
      <c r="CC69" s="162"/>
      <c r="CD69" s="1961" t="str">
        <f t="shared" si="23"/>
        <v/>
      </c>
      <c r="CE69" s="162"/>
      <c r="CF69" s="162"/>
      <c r="CG69" s="162"/>
      <c r="CH69" s="162"/>
      <c r="CI69" s="162"/>
      <c r="CJ69" s="1961" t="str">
        <f t="shared" si="24"/>
        <v/>
      </c>
      <c r="CK69" s="1961" t="str">
        <f t="shared" si="54"/>
        <v/>
      </c>
      <c r="CL69" s="1961" t="str">
        <f t="shared" si="55"/>
        <v/>
      </c>
      <c r="CM69" s="1961" t="str">
        <f t="shared" si="56"/>
        <v/>
      </c>
      <c r="CN69" s="1961" t="str">
        <f t="shared" si="57"/>
        <v/>
      </c>
      <c r="CO69" s="1961" t="str">
        <f t="shared" si="58"/>
        <v/>
      </c>
      <c r="CP69" s="1961" t="str">
        <f t="shared" si="26"/>
        <v/>
      </c>
      <c r="CQ69" s="1961" t="str">
        <f t="shared" si="59"/>
        <v/>
      </c>
      <c r="CR69" s="1961" t="str">
        <f t="shared" si="60"/>
        <v/>
      </c>
      <c r="CS69" s="1961" t="str">
        <f t="shared" si="61"/>
        <v/>
      </c>
      <c r="CT69" s="1961" t="str">
        <f t="shared" si="62"/>
        <v/>
      </c>
      <c r="CU69" s="1961" t="str">
        <f t="shared" si="63"/>
        <v/>
      </c>
      <c r="CV69" s="1961" t="str">
        <f t="shared" si="28"/>
        <v/>
      </c>
      <c r="CW69" s="162"/>
      <c r="CX69" s="162"/>
      <c r="CY69" s="162"/>
      <c r="CZ69" s="162"/>
      <c r="DA69" s="162"/>
      <c r="DB69" s="1961" t="str">
        <f t="shared" si="29"/>
        <v/>
      </c>
      <c r="DC69" s="162"/>
      <c r="DD69" s="162"/>
      <c r="DE69" s="162"/>
      <c r="DF69" s="162"/>
      <c r="DG69" s="162"/>
      <c r="DH69" s="1961" t="str">
        <f t="shared" si="30"/>
        <v/>
      </c>
      <c r="DI69" s="162"/>
      <c r="DJ69" s="162"/>
      <c r="DK69" s="162"/>
      <c r="DL69" s="162"/>
      <c r="DM69" s="162"/>
      <c r="DN69" s="1961" t="str">
        <f t="shared" si="31"/>
        <v/>
      </c>
      <c r="DO69" s="162"/>
      <c r="DP69" s="162"/>
      <c r="DQ69" s="162"/>
      <c r="DR69" s="162"/>
      <c r="DS69" s="162"/>
      <c r="DT69" s="1961" t="str">
        <f t="shared" si="32"/>
        <v/>
      </c>
      <c r="DU69" s="162"/>
      <c r="DV69" s="162"/>
      <c r="DW69" s="162"/>
      <c r="DX69" s="162"/>
      <c r="DY69" s="162"/>
      <c r="DZ69" s="1961" t="str">
        <f t="shared" si="33"/>
        <v/>
      </c>
      <c r="EA69" s="162"/>
      <c r="EB69" s="162"/>
      <c r="EC69" s="162"/>
      <c r="ED69" s="162"/>
      <c r="EE69" s="162"/>
    </row>
    <row r="70" spans="1:135" s="1959" customFormat="1" ht="15" customHeight="1" x14ac:dyDescent="0.25">
      <c r="A70" s="213"/>
      <c r="B70" s="1931" t="s">
        <v>2326</v>
      </c>
      <c r="C70" s="1386" t="s">
        <v>2322</v>
      </c>
      <c r="D70" s="1961" t="str">
        <f t="shared" si="6"/>
        <v/>
      </c>
      <c r="E70" s="1961" t="str">
        <f t="shared" si="34"/>
        <v/>
      </c>
      <c r="F70" s="1961" t="str">
        <f t="shared" si="35"/>
        <v/>
      </c>
      <c r="G70" s="1961" t="str">
        <f t="shared" si="36"/>
        <v/>
      </c>
      <c r="H70" s="1961" t="str">
        <f t="shared" si="37"/>
        <v/>
      </c>
      <c r="I70" s="1961" t="str">
        <f t="shared" si="38"/>
        <v/>
      </c>
      <c r="J70" s="1961" t="str">
        <f t="shared" si="8"/>
        <v/>
      </c>
      <c r="K70" s="1961" t="str">
        <f t="shared" si="39"/>
        <v/>
      </c>
      <c r="L70" s="1961" t="str">
        <f t="shared" si="40"/>
        <v/>
      </c>
      <c r="M70" s="1961" t="str">
        <f t="shared" si="41"/>
        <v/>
      </c>
      <c r="N70" s="1961" t="str">
        <f t="shared" si="42"/>
        <v/>
      </c>
      <c r="O70" s="1961" t="str">
        <f t="shared" si="43"/>
        <v/>
      </c>
      <c r="P70" s="1961" t="str">
        <f t="shared" si="10"/>
        <v/>
      </c>
      <c r="Q70" s="162"/>
      <c r="R70" s="162"/>
      <c r="S70" s="162"/>
      <c r="T70" s="162"/>
      <c r="U70" s="162"/>
      <c r="V70" s="1961" t="str">
        <f t="shared" si="11"/>
        <v/>
      </c>
      <c r="W70" s="162"/>
      <c r="X70" s="162"/>
      <c r="Y70" s="162"/>
      <c r="Z70" s="162"/>
      <c r="AA70" s="162"/>
      <c r="AB70" s="1961" t="str">
        <f t="shared" si="12"/>
        <v/>
      </c>
      <c r="AC70" s="162"/>
      <c r="AD70" s="162"/>
      <c r="AE70" s="162"/>
      <c r="AF70" s="162"/>
      <c r="AG70" s="162"/>
      <c r="AH70" s="1961" t="str">
        <f t="shared" si="13"/>
        <v/>
      </c>
      <c r="AI70" s="162"/>
      <c r="AJ70" s="162"/>
      <c r="AK70" s="162"/>
      <c r="AL70" s="162"/>
      <c r="AM70" s="162"/>
      <c r="AN70" s="1961" t="str">
        <f t="shared" si="14"/>
        <v/>
      </c>
      <c r="AO70" s="1961" t="str">
        <f t="shared" si="44"/>
        <v/>
      </c>
      <c r="AP70" s="1961" t="str">
        <f t="shared" si="45"/>
        <v/>
      </c>
      <c r="AQ70" s="1961" t="str">
        <f t="shared" si="46"/>
        <v/>
      </c>
      <c r="AR70" s="1961" t="str">
        <f t="shared" si="47"/>
        <v/>
      </c>
      <c r="AS70" s="1961" t="str">
        <f t="shared" si="48"/>
        <v/>
      </c>
      <c r="AT70" s="1961" t="str">
        <f t="shared" si="16"/>
        <v/>
      </c>
      <c r="AU70" s="1961" t="str">
        <f t="shared" si="49"/>
        <v/>
      </c>
      <c r="AV70" s="1961" t="str">
        <f t="shared" si="50"/>
        <v/>
      </c>
      <c r="AW70" s="1961" t="str">
        <f t="shared" si="51"/>
        <v/>
      </c>
      <c r="AX70" s="1961" t="str">
        <f t="shared" si="52"/>
        <v/>
      </c>
      <c r="AY70" s="1961" t="str">
        <f t="shared" si="53"/>
        <v/>
      </c>
      <c r="AZ70" s="1961" t="str">
        <f t="shared" si="18"/>
        <v/>
      </c>
      <c r="BA70" s="162"/>
      <c r="BB70" s="162"/>
      <c r="BC70" s="162"/>
      <c r="BD70" s="162"/>
      <c r="BE70" s="162"/>
      <c r="BF70" s="1961" t="str">
        <f t="shared" si="19"/>
        <v/>
      </c>
      <c r="BG70" s="162"/>
      <c r="BH70" s="162"/>
      <c r="BI70" s="162"/>
      <c r="BJ70" s="162"/>
      <c r="BK70" s="162"/>
      <c r="BL70" s="1961" t="str">
        <f t="shared" si="20"/>
        <v/>
      </c>
      <c r="BM70" s="162"/>
      <c r="BN70" s="162"/>
      <c r="BO70" s="162"/>
      <c r="BP70" s="162"/>
      <c r="BQ70" s="162"/>
      <c r="BR70" s="1961" t="str">
        <f t="shared" si="21"/>
        <v/>
      </c>
      <c r="BS70" s="162"/>
      <c r="BT70" s="162"/>
      <c r="BU70" s="162"/>
      <c r="BV70" s="162"/>
      <c r="BW70" s="162"/>
      <c r="BX70" s="1961" t="str">
        <f t="shared" si="22"/>
        <v/>
      </c>
      <c r="BY70" s="162"/>
      <c r="BZ70" s="162"/>
      <c r="CA70" s="162"/>
      <c r="CB70" s="162"/>
      <c r="CC70" s="162"/>
      <c r="CD70" s="1961" t="str">
        <f t="shared" si="23"/>
        <v/>
      </c>
      <c r="CE70" s="162"/>
      <c r="CF70" s="162"/>
      <c r="CG70" s="162"/>
      <c r="CH70" s="162"/>
      <c r="CI70" s="162"/>
      <c r="CJ70" s="1961" t="str">
        <f t="shared" si="24"/>
        <v/>
      </c>
      <c r="CK70" s="1961" t="str">
        <f t="shared" si="54"/>
        <v/>
      </c>
      <c r="CL70" s="1961" t="str">
        <f t="shared" si="55"/>
        <v/>
      </c>
      <c r="CM70" s="1961" t="str">
        <f t="shared" si="56"/>
        <v/>
      </c>
      <c r="CN70" s="1961" t="str">
        <f t="shared" si="57"/>
        <v/>
      </c>
      <c r="CO70" s="1961" t="str">
        <f t="shared" si="58"/>
        <v/>
      </c>
      <c r="CP70" s="1961" t="str">
        <f t="shared" si="26"/>
        <v/>
      </c>
      <c r="CQ70" s="1961" t="str">
        <f t="shared" si="59"/>
        <v/>
      </c>
      <c r="CR70" s="1961" t="str">
        <f t="shared" si="60"/>
        <v/>
      </c>
      <c r="CS70" s="1961" t="str">
        <f t="shared" si="61"/>
        <v/>
      </c>
      <c r="CT70" s="1961" t="str">
        <f t="shared" si="62"/>
        <v/>
      </c>
      <c r="CU70" s="1961" t="str">
        <f t="shared" si="63"/>
        <v/>
      </c>
      <c r="CV70" s="1961" t="str">
        <f t="shared" si="28"/>
        <v/>
      </c>
      <c r="CW70" s="162"/>
      <c r="CX70" s="162"/>
      <c r="CY70" s="162"/>
      <c r="CZ70" s="162"/>
      <c r="DA70" s="162"/>
      <c r="DB70" s="1961" t="str">
        <f t="shared" si="29"/>
        <v/>
      </c>
      <c r="DC70" s="162"/>
      <c r="DD70" s="162"/>
      <c r="DE70" s="162"/>
      <c r="DF70" s="162"/>
      <c r="DG70" s="162"/>
      <c r="DH70" s="1961" t="str">
        <f t="shared" si="30"/>
        <v/>
      </c>
      <c r="DI70" s="162"/>
      <c r="DJ70" s="162"/>
      <c r="DK70" s="162"/>
      <c r="DL70" s="162"/>
      <c r="DM70" s="162"/>
      <c r="DN70" s="1961" t="str">
        <f t="shared" si="31"/>
        <v/>
      </c>
      <c r="DO70" s="162"/>
      <c r="DP70" s="162"/>
      <c r="DQ70" s="162"/>
      <c r="DR70" s="162"/>
      <c r="DS70" s="162"/>
      <c r="DT70" s="1961" t="str">
        <f t="shared" si="32"/>
        <v/>
      </c>
      <c r="DU70" s="162"/>
      <c r="DV70" s="162"/>
      <c r="DW70" s="162"/>
      <c r="DX70" s="162"/>
      <c r="DY70" s="162"/>
      <c r="DZ70" s="1961" t="str">
        <f t="shared" si="33"/>
        <v/>
      </c>
      <c r="EA70" s="162"/>
      <c r="EB70" s="162"/>
      <c r="EC70" s="162"/>
      <c r="ED70" s="162"/>
      <c r="EE70" s="162"/>
    </row>
    <row r="71" spans="1:135" s="1959" customFormat="1" ht="15" customHeight="1" x14ac:dyDescent="0.25">
      <c r="A71" s="213"/>
      <c r="B71" s="1931" t="s">
        <v>2325</v>
      </c>
      <c r="C71" s="137" t="s">
        <v>2324</v>
      </c>
      <c r="D71" s="1961" t="str">
        <f t="shared" si="6"/>
        <v/>
      </c>
      <c r="E71" s="1961" t="str">
        <f t="shared" si="34"/>
        <v/>
      </c>
      <c r="F71" s="1961" t="str">
        <f t="shared" si="35"/>
        <v/>
      </c>
      <c r="G71" s="1961" t="str">
        <f t="shared" si="36"/>
        <v/>
      </c>
      <c r="H71" s="1961" t="str">
        <f t="shared" si="37"/>
        <v/>
      </c>
      <c r="I71" s="1961" t="str">
        <f t="shared" si="38"/>
        <v/>
      </c>
      <c r="J71" s="1961" t="str">
        <f t="shared" si="8"/>
        <v/>
      </c>
      <c r="K71" s="1961" t="str">
        <f t="shared" si="39"/>
        <v/>
      </c>
      <c r="L71" s="1961" t="str">
        <f t="shared" si="40"/>
        <v/>
      </c>
      <c r="M71" s="1961" t="str">
        <f t="shared" si="41"/>
        <v/>
      </c>
      <c r="N71" s="1961" t="str">
        <f t="shared" si="42"/>
        <v/>
      </c>
      <c r="O71" s="1961" t="str">
        <f t="shared" si="43"/>
        <v/>
      </c>
      <c r="P71" s="1961" t="str">
        <f t="shared" si="10"/>
        <v/>
      </c>
      <c r="Q71" s="162"/>
      <c r="R71" s="162"/>
      <c r="S71" s="162"/>
      <c r="T71" s="162"/>
      <c r="U71" s="162"/>
      <c r="V71" s="1961" t="str">
        <f t="shared" si="11"/>
        <v/>
      </c>
      <c r="W71" s="162"/>
      <c r="X71" s="162"/>
      <c r="Y71" s="162"/>
      <c r="Z71" s="162"/>
      <c r="AA71" s="162"/>
      <c r="AB71" s="1961" t="str">
        <f t="shared" si="12"/>
        <v/>
      </c>
      <c r="AC71" s="162"/>
      <c r="AD71" s="162"/>
      <c r="AE71" s="162"/>
      <c r="AF71" s="162"/>
      <c r="AG71" s="162"/>
      <c r="AH71" s="1961" t="str">
        <f t="shared" si="13"/>
        <v/>
      </c>
      <c r="AI71" s="162"/>
      <c r="AJ71" s="162"/>
      <c r="AK71" s="162"/>
      <c r="AL71" s="162"/>
      <c r="AM71" s="162"/>
      <c r="AN71" s="1961" t="str">
        <f t="shared" si="14"/>
        <v/>
      </c>
      <c r="AO71" s="1961" t="str">
        <f t="shared" si="44"/>
        <v/>
      </c>
      <c r="AP71" s="1961" t="str">
        <f t="shared" si="45"/>
        <v/>
      </c>
      <c r="AQ71" s="1961" t="str">
        <f t="shared" si="46"/>
        <v/>
      </c>
      <c r="AR71" s="1961" t="str">
        <f t="shared" si="47"/>
        <v/>
      </c>
      <c r="AS71" s="1961" t="str">
        <f t="shared" si="48"/>
        <v/>
      </c>
      <c r="AT71" s="1961" t="str">
        <f t="shared" si="16"/>
        <v/>
      </c>
      <c r="AU71" s="1961" t="str">
        <f t="shared" si="49"/>
        <v/>
      </c>
      <c r="AV71" s="1961" t="str">
        <f t="shared" si="50"/>
        <v/>
      </c>
      <c r="AW71" s="1961" t="str">
        <f t="shared" si="51"/>
        <v/>
      </c>
      <c r="AX71" s="1961" t="str">
        <f t="shared" si="52"/>
        <v/>
      </c>
      <c r="AY71" s="1961" t="str">
        <f t="shared" si="53"/>
        <v/>
      </c>
      <c r="AZ71" s="1961" t="str">
        <f t="shared" si="18"/>
        <v/>
      </c>
      <c r="BA71" s="162"/>
      <c r="BB71" s="162"/>
      <c r="BC71" s="162"/>
      <c r="BD71" s="162"/>
      <c r="BE71" s="162"/>
      <c r="BF71" s="1961" t="str">
        <f t="shared" si="19"/>
        <v/>
      </c>
      <c r="BG71" s="162"/>
      <c r="BH71" s="162"/>
      <c r="BI71" s="162"/>
      <c r="BJ71" s="162"/>
      <c r="BK71" s="162"/>
      <c r="BL71" s="1961" t="str">
        <f t="shared" si="20"/>
        <v/>
      </c>
      <c r="BM71" s="162"/>
      <c r="BN71" s="162"/>
      <c r="BO71" s="162"/>
      <c r="BP71" s="162"/>
      <c r="BQ71" s="162"/>
      <c r="BR71" s="1961" t="str">
        <f t="shared" si="21"/>
        <v/>
      </c>
      <c r="BS71" s="162"/>
      <c r="BT71" s="162"/>
      <c r="BU71" s="162"/>
      <c r="BV71" s="162"/>
      <c r="BW71" s="162"/>
      <c r="BX71" s="1961" t="str">
        <f t="shared" si="22"/>
        <v/>
      </c>
      <c r="BY71" s="162"/>
      <c r="BZ71" s="162"/>
      <c r="CA71" s="162"/>
      <c r="CB71" s="162"/>
      <c r="CC71" s="162"/>
      <c r="CD71" s="1961" t="str">
        <f t="shared" si="23"/>
        <v/>
      </c>
      <c r="CE71" s="162"/>
      <c r="CF71" s="162"/>
      <c r="CG71" s="162"/>
      <c r="CH71" s="162"/>
      <c r="CI71" s="162"/>
      <c r="CJ71" s="1961" t="str">
        <f t="shared" si="24"/>
        <v/>
      </c>
      <c r="CK71" s="1961" t="str">
        <f t="shared" si="54"/>
        <v/>
      </c>
      <c r="CL71" s="1961" t="str">
        <f t="shared" si="55"/>
        <v/>
      </c>
      <c r="CM71" s="1961" t="str">
        <f t="shared" si="56"/>
        <v/>
      </c>
      <c r="CN71" s="1961" t="str">
        <f t="shared" si="57"/>
        <v/>
      </c>
      <c r="CO71" s="1961" t="str">
        <f t="shared" si="58"/>
        <v/>
      </c>
      <c r="CP71" s="1961" t="str">
        <f t="shared" si="26"/>
        <v/>
      </c>
      <c r="CQ71" s="1961" t="str">
        <f t="shared" si="59"/>
        <v/>
      </c>
      <c r="CR71" s="1961" t="str">
        <f t="shared" si="60"/>
        <v/>
      </c>
      <c r="CS71" s="1961" t="str">
        <f t="shared" si="61"/>
        <v/>
      </c>
      <c r="CT71" s="1961" t="str">
        <f t="shared" si="62"/>
        <v/>
      </c>
      <c r="CU71" s="1961" t="str">
        <f t="shared" si="63"/>
        <v/>
      </c>
      <c r="CV71" s="1961" t="str">
        <f t="shared" si="28"/>
        <v/>
      </c>
      <c r="CW71" s="162"/>
      <c r="CX71" s="162"/>
      <c r="CY71" s="162"/>
      <c r="CZ71" s="162"/>
      <c r="DA71" s="162"/>
      <c r="DB71" s="1961" t="str">
        <f t="shared" si="29"/>
        <v/>
      </c>
      <c r="DC71" s="162"/>
      <c r="DD71" s="162"/>
      <c r="DE71" s="162"/>
      <c r="DF71" s="162"/>
      <c r="DG71" s="162"/>
      <c r="DH71" s="1961" t="str">
        <f t="shared" si="30"/>
        <v/>
      </c>
      <c r="DI71" s="162"/>
      <c r="DJ71" s="162"/>
      <c r="DK71" s="162"/>
      <c r="DL71" s="162"/>
      <c r="DM71" s="162"/>
      <c r="DN71" s="1961" t="str">
        <f t="shared" si="31"/>
        <v/>
      </c>
      <c r="DO71" s="162"/>
      <c r="DP71" s="162"/>
      <c r="DQ71" s="162"/>
      <c r="DR71" s="162"/>
      <c r="DS71" s="162"/>
      <c r="DT71" s="1961" t="str">
        <f t="shared" si="32"/>
        <v/>
      </c>
      <c r="DU71" s="162"/>
      <c r="DV71" s="162"/>
      <c r="DW71" s="162"/>
      <c r="DX71" s="162"/>
      <c r="DY71" s="162"/>
      <c r="DZ71" s="1961" t="str">
        <f t="shared" si="33"/>
        <v/>
      </c>
      <c r="EA71" s="162"/>
      <c r="EB71" s="162"/>
      <c r="EC71" s="162"/>
      <c r="ED71" s="162"/>
      <c r="EE71" s="162"/>
    </row>
    <row r="72" spans="1:135" s="1959" customFormat="1" ht="15" customHeight="1" x14ac:dyDescent="0.25">
      <c r="A72" s="213"/>
      <c r="B72" s="1931" t="s">
        <v>2323</v>
      </c>
      <c r="C72" s="1972" t="s">
        <v>2322</v>
      </c>
      <c r="D72" s="1961" t="str">
        <f t="shared" si="6"/>
        <v/>
      </c>
      <c r="E72" s="1961" t="str">
        <f t="shared" si="34"/>
        <v/>
      </c>
      <c r="F72" s="1961" t="str">
        <f t="shared" si="35"/>
        <v/>
      </c>
      <c r="G72" s="1961" t="str">
        <f t="shared" si="36"/>
        <v/>
      </c>
      <c r="H72" s="1961" t="str">
        <f t="shared" si="37"/>
        <v/>
      </c>
      <c r="I72" s="1961" t="str">
        <f t="shared" si="38"/>
        <v/>
      </c>
      <c r="J72" s="1961" t="str">
        <f t="shared" si="8"/>
        <v/>
      </c>
      <c r="K72" s="1961" t="str">
        <f t="shared" si="39"/>
        <v/>
      </c>
      <c r="L72" s="1961" t="str">
        <f t="shared" si="40"/>
        <v/>
      </c>
      <c r="M72" s="1961" t="str">
        <f t="shared" si="41"/>
        <v/>
      </c>
      <c r="N72" s="1961" t="str">
        <f t="shared" si="42"/>
        <v/>
      </c>
      <c r="O72" s="1961" t="str">
        <f t="shared" si="43"/>
        <v/>
      </c>
      <c r="P72" s="1961" t="str">
        <f t="shared" si="10"/>
        <v/>
      </c>
      <c r="Q72" s="162"/>
      <c r="R72" s="162"/>
      <c r="S72" s="162"/>
      <c r="T72" s="162"/>
      <c r="U72" s="162"/>
      <c r="V72" s="1961" t="str">
        <f t="shared" si="11"/>
        <v/>
      </c>
      <c r="W72" s="162"/>
      <c r="X72" s="162"/>
      <c r="Y72" s="162"/>
      <c r="Z72" s="162"/>
      <c r="AA72" s="162"/>
      <c r="AB72" s="1961" t="str">
        <f t="shared" si="12"/>
        <v/>
      </c>
      <c r="AC72" s="162"/>
      <c r="AD72" s="162"/>
      <c r="AE72" s="162"/>
      <c r="AF72" s="162"/>
      <c r="AG72" s="162"/>
      <c r="AH72" s="1961" t="str">
        <f t="shared" si="13"/>
        <v/>
      </c>
      <c r="AI72" s="162"/>
      <c r="AJ72" s="162"/>
      <c r="AK72" s="162"/>
      <c r="AL72" s="162"/>
      <c r="AM72" s="162"/>
      <c r="AN72" s="1961" t="str">
        <f t="shared" si="14"/>
        <v/>
      </c>
      <c r="AO72" s="1961" t="str">
        <f t="shared" si="44"/>
        <v/>
      </c>
      <c r="AP72" s="1961" t="str">
        <f t="shared" si="45"/>
        <v/>
      </c>
      <c r="AQ72" s="1961" t="str">
        <f t="shared" si="46"/>
        <v/>
      </c>
      <c r="AR72" s="1961" t="str">
        <f t="shared" si="47"/>
        <v/>
      </c>
      <c r="AS72" s="1961" t="str">
        <f t="shared" si="48"/>
        <v/>
      </c>
      <c r="AT72" s="1961" t="str">
        <f t="shared" si="16"/>
        <v/>
      </c>
      <c r="AU72" s="1961" t="str">
        <f t="shared" si="49"/>
        <v/>
      </c>
      <c r="AV72" s="1961" t="str">
        <f t="shared" si="50"/>
        <v/>
      </c>
      <c r="AW72" s="1961" t="str">
        <f t="shared" si="51"/>
        <v/>
      </c>
      <c r="AX72" s="1961" t="str">
        <f t="shared" si="52"/>
        <v/>
      </c>
      <c r="AY72" s="1961" t="str">
        <f t="shared" si="53"/>
        <v/>
      </c>
      <c r="AZ72" s="1961" t="str">
        <f t="shared" si="18"/>
        <v/>
      </c>
      <c r="BA72" s="162"/>
      <c r="BB72" s="162"/>
      <c r="BC72" s="162"/>
      <c r="BD72" s="162"/>
      <c r="BE72" s="162"/>
      <c r="BF72" s="1961" t="str">
        <f t="shared" si="19"/>
        <v/>
      </c>
      <c r="BG72" s="162"/>
      <c r="BH72" s="162"/>
      <c r="BI72" s="162"/>
      <c r="BJ72" s="162"/>
      <c r="BK72" s="162"/>
      <c r="BL72" s="1961" t="str">
        <f t="shared" si="20"/>
        <v/>
      </c>
      <c r="BM72" s="162"/>
      <c r="BN72" s="162"/>
      <c r="BO72" s="162"/>
      <c r="BP72" s="162"/>
      <c r="BQ72" s="162"/>
      <c r="BR72" s="1961" t="str">
        <f t="shared" si="21"/>
        <v/>
      </c>
      <c r="BS72" s="162"/>
      <c r="BT72" s="162"/>
      <c r="BU72" s="162"/>
      <c r="BV72" s="162"/>
      <c r="BW72" s="162"/>
      <c r="BX72" s="1961" t="str">
        <f t="shared" si="22"/>
        <v/>
      </c>
      <c r="BY72" s="162"/>
      <c r="BZ72" s="162"/>
      <c r="CA72" s="162"/>
      <c r="CB72" s="162"/>
      <c r="CC72" s="162"/>
      <c r="CD72" s="1961" t="str">
        <f t="shared" si="23"/>
        <v/>
      </c>
      <c r="CE72" s="162"/>
      <c r="CF72" s="162"/>
      <c r="CG72" s="162"/>
      <c r="CH72" s="162"/>
      <c r="CI72" s="162"/>
      <c r="CJ72" s="1961" t="str">
        <f t="shared" si="24"/>
        <v/>
      </c>
      <c r="CK72" s="1961" t="str">
        <f t="shared" si="54"/>
        <v/>
      </c>
      <c r="CL72" s="1961" t="str">
        <f t="shared" si="55"/>
        <v/>
      </c>
      <c r="CM72" s="1961" t="str">
        <f t="shared" si="56"/>
        <v/>
      </c>
      <c r="CN72" s="1961" t="str">
        <f t="shared" si="57"/>
        <v/>
      </c>
      <c r="CO72" s="1961" t="str">
        <f t="shared" si="58"/>
        <v/>
      </c>
      <c r="CP72" s="1961" t="str">
        <f t="shared" si="26"/>
        <v/>
      </c>
      <c r="CQ72" s="1961" t="str">
        <f t="shared" si="59"/>
        <v/>
      </c>
      <c r="CR72" s="1961" t="str">
        <f t="shared" si="60"/>
        <v/>
      </c>
      <c r="CS72" s="1961" t="str">
        <f t="shared" si="61"/>
        <v/>
      </c>
      <c r="CT72" s="1961" t="str">
        <f t="shared" si="62"/>
        <v/>
      </c>
      <c r="CU72" s="1961" t="str">
        <f t="shared" si="63"/>
        <v/>
      </c>
      <c r="CV72" s="1961" t="str">
        <f t="shared" si="28"/>
        <v/>
      </c>
      <c r="CW72" s="162"/>
      <c r="CX72" s="162"/>
      <c r="CY72" s="162"/>
      <c r="CZ72" s="162"/>
      <c r="DA72" s="162"/>
      <c r="DB72" s="1961" t="str">
        <f t="shared" si="29"/>
        <v/>
      </c>
      <c r="DC72" s="162"/>
      <c r="DD72" s="162"/>
      <c r="DE72" s="162"/>
      <c r="DF72" s="162"/>
      <c r="DG72" s="162"/>
      <c r="DH72" s="1961" t="str">
        <f t="shared" si="30"/>
        <v/>
      </c>
      <c r="DI72" s="162"/>
      <c r="DJ72" s="162"/>
      <c r="DK72" s="162"/>
      <c r="DL72" s="162"/>
      <c r="DM72" s="162"/>
      <c r="DN72" s="1961" t="str">
        <f t="shared" si="31"/>
        <v/>
      </c>
      <c r="DO72" s="162"/>
      <c r="DP72" s="162"/>
      <c r="DQ72" s="162"/>
      <c r="DR72" s="162"/>
      <c r="DS72" s="162"/>
      <c r="DT72" s="1961" t="str">
        <f t="shared" si="32"/>
        <v/>
      </c>
      <c r="DU72" s="162"/>
      <c r="DV72" s="162"/>
      <c r="DW72" s="162"/>
      <c r="DX72" s="162"/>
      <c r="DY72" s="162"/>
      <c r="DZ72" s="1961" t="str">
        <f t="shared" si="33"/>
        <v/>
      </c>
      <c r="EA72" s="162"/>
      <c r="EB72" s="162"/>
      <c r="EC72" s="162"/>
      <c r="ED72" s="162"/>
      <c r="EE72" s="162"/>
    </row>
    <row r="73" spans="1:135" s="1959" customFormat="1" ht="15" customHeight="1" x14ac:dyDescent="0.25">
      <c r="A73" s="213"/>
      <c r="B73" s="1931" t="s">
        <v>2321</v>
      </c>
      <c r="C73" s="1967" t="s">
        <v>2294</v>
      </c>
      <c r="D73" s="1966" t="str">
        <f t="shared" si="6"/>
        <v/>
      </c>
      <c r="E73" s="1966" t="str">
        <f t="shared" si="34"/>
        <v/>
      </c>
      <c r="F73" s="1966" t="str">
        <f t="shared" si="35"/>
        <v/>
      </c>
      <c r="G73" s="1966" t="str">
        <f t="shared" si="36"/>
        <v/>
      </c>
      <c r="H73" s="1966" t="str">
        <f t="shared" si="37"/>
        <v/>
      </c>
      <c r="I73" s="1966" t="str">
        <f t="shared" si="38"/>
        <v/>
      </c>
      <c r="J73" s="1966" t="str">
        <f t="shared" si="8"/>
        <v/>
      </c>
      <c r="K73" s="1966" t="str">
        <f t="shared" si="39"/>
        <v/>
      </c>
      <c r="L73" s="1966" t="str">
        <f t="shared" si="40"/>
        <v/>
      </c>
      <c r="M73" s="1966" t="str">
        <f t="shared" si="41"/>
        <v/>
      </c>
      <c r="N73" s="1966" t="str">
        <f t="shared" si="42"/>
        <v/>
      </c>
      <c r="O73" s="1966" t="str">
        <f t="shared" si="43"/>
        <v/>
      </c>
      <c r="P73" s="1966" t="str">
        <f t="shared" si="10"/>
        <v/>
      </c>
      <c r="Q73" s="1966" t="str">
        <f>IF(ISNUMBER(Q$71),Q$71,"")</f>
        <v/>
      </c>
      <c r="R73" s="1966" t="str">
        <f>IF(ISNUMBER(R$71),R$71,"")</f>
        <v/>
      </c>
      <c r="S73" s="1966" t="str">
        <f>IF(ISNUMBER(S$71),S$71,"")</f>
        <v/>
      </c>
      <c r="T73" s="1966" t="str">
        <f>IF(ISNUMBER(T$71),T$71,"")</f>
        <v/>
      </c>
      <c r="U73" s="1966" t="str">
        <f>IF(ISNUMBER(U$71),U$71,"")</f>
        <v/>
      </c>
      <c r="V73" s="1966" t="str">
        <f t="shared" si="11"/>
        <v/>
      </c>
      <c r="W73" s="1966" t="str">
        <f>IF(ISNUMBER(W$71),W$71,"")</f>
        <v/>
      </c>
      <c r="X73" s="1966" t="str">
        <f>IF(ISNUMBER(X$71),X$71,"")</f>
        <v/>
      </c>
      <c r="Y73" s="1966" t="str">
        <f>IF(ISNUMBER(Y$71),Y$71,"")</f>
        <v/>
      </c>
      <c r="Z73" s="1966" t="str">
        <f>IF(ISNUMBER(Z$71),Z$71,"")</f>
        <v/>
      </c>
      <c r="AA73" s="1966" t="str">
        <f>IF(ISNUMBER(AA$71),AA$71,"")</f>
        <v/>
      </c>
      <c r="AB73" s="1966" t="str">
        <f t="shared" si="12"/>
        <v/>
      </c>
      <c r="AC73" s="1966" t="str">
        <f>IF(ISNUMBER(AC$71),AC$71,"")</f>
        <v/>
      </c>
      <c r="AD73" s="1966" t="str">
        <f>IF(ISNUMBER(AD$71),AD$71,"")</f>
        <v/>
      </c>
      <c r="AE73" s="1966" t="str">
        <f>IF(ISNUMBER(AE$71),AE$71,"")</f>
        <v/>
      </c>
      <c r="AF73" s="1966" t="str">
        <f>IF(ISNUMBER(AF$71),AF$71,"")</f>
        <v/>
      </c>
      <c r="AG73" s="1966" t="str">
        <f>IF(ISNUMBER(AG$71),AG$71,"")</f>
        <v/>
      </c>
      <c r="AH73" s="1966" t="str">
        <f t="shared" si="13"/>
        <v/>
      </c>
      <c r="AI73" s="1966" t="str">
        <f>IF(ISNUMBER(AI$71),AI$71,"")</f>
        <v/>
      </c>
      <c r="AJ73" s="1966" t="str">
        <f>IF(ISNUMBER(AJ$71),AJ$71,"")</f>
        <v/>
      </c>
      <c r="AK73" s="1966" t="str">
        <f>IF(ISNUMBER(AK$71),AK$71,"")</f>
        <v/>
      </c>
      <c r="AL73" s="1966" t="str">
        <f>IF(ISNUMBER(AL$71),AL$71,"")</f>
        <v/>
      </c>
      <c r="AM73" s="1966" t="str">
        <f>IF(ISNUMBER(AM$71),AM$71,"")</f>
        <v/>
      </c>
      <c r="AN73" s="1966" t="str">
        <f t="shared" si="14"/>
        <v/>
      </c>
      <c r="AO73" s="1966" t="str">
        <f>IF(ISNUMBER(AO$71),AO$71,"")</f>
        <v/>
      </c>
      <c r="AP73" s="1966" t="str">
        <f>IF(ISNUMBER(AP$71),AP$71,"")</f>
        <v/>
      </c>
      <c r="AQ73" s="1966" t="str">
        <f>IF(ISNUMBER(AQ$71),AQ$71,"")</f>
        <v/>
      </c>
      <c r="AR73" s="1966" t="str">
        <f>IF(ISNUMBER(AR$71),AR$71,"")</f>
        <v/>
      </c>
      <c r="AS73" s="1966" t="str">
        <f>IF(ISNUMBER(AS$71),AS$71,"")</f>
        <v/>
      </c>
      <c r="AT73" s="1966" t="str">
        <f t="shared" si="16"/>
        <v/>
      </c>
      <c r="AU73" s="1966" t="str">
        <f>IF(ISNUMBER(AU$71),AU$71,"")</f>
        <v/>
      </c>
      <c r="AV73" s="1966" t="str">
        <f>IF(ISNUMBER(AV$71),AV$71,"")</f>
        <v/>
      </c>
      <c r="AW73" s="1966" t="str">
        <f>IF(ISNUMBER(AW$71),AW$71,"")</f>
        <v/>
      </c>
      <c r="AX73" s="1966" t="str">
        <f>IF(ISNUMBER(AX$71),AX$71,"")</f>
        <v/>
      </c>
      <c r="AY73" s="1966" t="str">
        <f>IF(ISNUMBER(AY$71),AY$71,"")</f>
        <v/>
      </c>
      <c r="AZ73" s="1966" t="str">
        <f t="shared" si="18"/>
        <v/>
      </c>
      <c r="BA73" s="1966" t="str">
        <f>IF(ISNUMBER(BA$71),BA$71,"")</f>
        <v/>
      </c>
      <c r="BB73" s="1966" t="str">
        <f>IF(ISNUMBER(BB$71),BB$71,"")</f>
        <v/>
      </c>
      <c r="BC73" s="1966" t="str">
        <f>IF(ISNUMBER(BC$71),BC$71,"")</f>
        <v/>
      </c>
      <c r="BD73" s="1966" t="str">
        <f>IF(ISNUMBER(BD$71),BD$71,"")</f>
        <v/>
      </c>
      <c r="BE73" s="1966" t="str">
        <f>IF(ISNUMBER(BE$71),BE$71,"")</f>
        <v/>
      </c>
      <c r="BF73" s="1966" t="str">
        <f t="shared" si="19"/>
        <v/>
      </c>
      <c r="BG73" s="1966" t="str">
        <f>IF(ISNUMBER(BG$71),BG$71,"")</f>
        <v/>
      </c>
      <c r="BH73" s="1966" t="str">
        <f>IF(ISNUMBER(BH$71),BH$71,"")</f>
        <v/>
      </c>
      <c r="BI73" s="1966" t="str">
        <f>IF(ISNUMBER(BI$71),BI$71,"")</f>
        <v/>
      </c>
      <c r="BJ73" s="1966" t="str">
        <f>IF(ISNUMBER(BJ$71),BJ$71,"")</f>
        <v/>
      </c>
      <c r="BK73" s="1966" t="str">
        <f>IF(ISNUMBER(BK$71),BK$71,"")</f>
        <v/>
      </c>
      <c r="BL73" s="1966" t="str">
        <f t="shared" si="20"/>
        <v/>
      </c>
      <c r="BM73" s="1966" t="str">
        <f>IF(ISNUMBER(BM$71),BM$71,"")</f>
        <v/>
      </c>
      <c r="BN73" s="1966" t="str">
        <f>IF(ISNUMBER(BN$71),BN$71,"")</f>
        <v/>
      </c>
      <c r="BO73" s="1966" t="str">
        <f>IF(ISNUMBER(BO$71),BO$71,"")</f>
        <v/>
      </c>
      <c r="BP73" s="1966" t="str">
        <f>IF(ISNUMBER(BP$71),BP$71,"")</f>
        <v/>
      </c>
      <c r="BQ73" s="1966" t="str">
        <f>IF(ISNUMBER(BQ$71),BQ$71,"")</f>
        <v/>
      </c>
      <c r="BR73" s="1966" t="str">
        <f t="shared" si="21"/>
        <v/>
      </c>
      <c r="BS73" s="1966" t="str">
        <f>IF(ISNUMBER(BS$71),BS$71,"")</f>
        <v/>
      </c>
      <c r="BT73" s="1966" t="str">
        <f>IF(ISNUMBER(BT$71),BT$71,"")</f>
        <v/>
      </c>
      <c r="BU73" s="1966" t="str">
        <f>IF(ISNUMBER(BU$71),BU$71,"")</f>
        <v/>
      </c>
      <c r="BV73" s="1966" t="str">
        <f>IF(ISNUMBER(BV$71),BV$71,"")</f>
        <v/>
      </c>
      <c r="BW73" s="1966" t="str">
        <f>IF(ISNUMBER(BW$71),BW$71,"")</f>
        <v/>
      </c>
      <c r="BX73" s="1966" t="str">
        <f t="shared" si="22"/>
        <v/>
      </c>
      <c r="BY73" s="1966" t="str">
        <f>IF(ISNUMBER(BY$71),BY$71,"")</f>
        <v/>
      </c>
      <c r="BZ73" s="1966" t="str">
        <f>IF(ISNUMBER(BZ$71),BZ$71,"")</f>
        <v/>
      </c>
      <c r="CA73" s="1966" t="str">
        <f>IF(ISNUMBER(CA$71),CA$71,"")</f>
        <v/>
      </c>
      <c r="CB73" s="1966" t="str">
        <f>IF(ISNUMBER(CB$71),CB$71,"")</f>
        <v/>
      </c>
      <c r="CC73" s="1966" t="str">
        <f>IF(ISNUMBER(CC$71),CC$71,"")</f>
        <v/>
      </c>
      <c r="CD73" s="1966" t="str">
        <f t="shared" si="23"/>
        <v/>
      </c>
      <c r="CE73" s="1966" t="str">
        <f>IF(ISNUMBER(CE$71),CE$71,"")</f>
        <v/>
      </c>
      <c r="CF73" s="1966" t="str">
        <f>IF(ISNUMBER(CF$71),CF$71,"")</f>
        <v/>
      </c>
      <c r="CG73" s="1966" t="str">
        <f>IF(ISNUMBER(CG$71),CG$71,"")</f>
        <v/>
      </c>
      <c r="CH73" s="1966" t="str">
        <f>IF(ISNUMBER(CH$71),CH$71,"")</f>
        <v/>
      </c>
      <c r="CI73" s="1966" t="str">
        <f>IF(ISNUMBER(CI$71),CI$71,"")</f>
        <v/>
      </c>
      <c r="CJ73" s="1966" t="str">
        <f t="shared" si="24"/>
        <v/>
      </c>
      <c r="CK73" s="1966" t="str">
        <f>IF(ISNUMBER(CK$71),CK$71,"")</f>
        <v/>
      </c>
      <c r="CL73" s="1966" t="str">
        <f>IF(ISNUMBER(CL$71),CL$71,"")</f>
        <v/>
      </c>
      <c r="CM73" s="1966" t="str">
        <f>IF(ISNUMBER(CM$71),CM$71,"")</f>
        <v/>
      </c>
      <c r="CN73" s="1966" t="str">
        <f>IF(ISNUMBER(CN$71),CN$71,"")</f>
        <v/>
      </c>
      <c r="CO73" s="1966" t="str">
        <f>IF(ISNUMBER(CO$71),CO$71,"")</f>
        <v/>
      </c>
      <c r="CP73" s="1966" t="str">
        <f t="shared" si="26"/>
        <v/>
      </c>
      <c r="CQ73" s="1966" t="str">
        <f>IF(ISNUMBER(CQ$71),CQ$71,"")</f>
        <v/>
      </c>
      <c r="CR73" s="1966" t="str">
        <f>IF(ISNUMBER(CR$71),CR$71,"")</f>
        <v/>
      </c>
      <c r="CS73" s="1966" t="str">
        <f>IF(ISNUMBER(CS$71),CS$71,"")</f>
        <v/>
      </c>
      <c r="CT73" s="1966" t="str">
        <f>IF(ISNUMBER(CT$71),CT$71,"")</f>
        <v/>
      </c>
      <c r="CU73" s="1966" t="str">
        <f>IF(ISNUMBER(CU$71),CU$71,"")</f>
        <v/>
      </c>
      <c r="CV73" s="1966" t="str">
        <f t="shared" si="28"/>
        <v/>
      </c>
      <c r="CW73" s="1966" t="str">
        <f>IF(ISNUMBER(CW$71),CW$71,"")</f>
        <v/>
      </c>
      <c r="CX73" s="1966" t="str">
        <f>IF(ISNUMBER(CX$71),CX$71,"")</f>
        <v/>
      </c>
      <c r="CY73" s="1966" t="str">
        <f>IF(ISNUMBER(CY$71),CY$71,"")</f>
        <v/>
      </c>
      <c r="CZ73" s="1966" t="str">
        <f>IF(ISNUMBER(CZ$71),CZ$71,"")</f>
        <v/>
      </c>
      <c r="DA73" s="1966" t="str">
        <f>IF(ISNUMBER(DA$71),DA$71,"")</f>
        <v/>
      </c>
      <c r="DB73" s="1966" t="str">
        <f t="shared" si="29"/>
        <v/>
      </c>
      <c r="DC73" s="1966" t="str">
        <f>IF(ISNUMBER(DC$71),DC$71,"")</f>
        <v/>
      </c>
      <c r="DD73" s="1966" t="str">
        <f>IF(ISNUMBER(DD$71),DD$71,"")</f>
        <v/>
      </c>
      <c r="DE73" s="1966" t="str">
        <f>IF(ISNUMBER(DE$71),DE$71,"")</f>
        <v/>
      </c>
      <c r="DF73" s="1966" t="str">
        <f>IF(ISNUMBER(DF$71),DF$71,"")</f>
        <v/>
      </c>
      <c r="DG73" s="1966" t="str">
        <f>IF(ISNUMBER(DG$71),DG$71,"")</f>
        <v/>
      </c>
      <c r="DH73" s="1966" t="str">
        <f t="shared" si="30"/>
        <v/>
      </c>
      <c r="DI73" s="1966" t="str">
        <f>IF(ISNUMBER(DI$71),DI$71,"")</f>
        <v/>
      </c>
      <c r="DJ73" s="1966" t="str">
        <f>IF(ISNUMBER(DJ$71),DJ$71,"")</f>
        <v/>
      </c>
      <c r="DK73" s="1966" t="str">
        <f>IF(ISNUMBER(DK$71),DK$71,"")</f>
        <v/>
      </c>
      <c r="DL73" s="1966" t="str">
        <f>IF(ISNUMBER(DL$71),DL$71,"")</f>
        <v/>
      </c>
      <c r="DM73" s="1966" t="str">
        <f>IF(ISNUMBER(DM$71),DM$71,"")</f>
        <v/>
      </c>
      <c r="DN73" s="1966" t="str">
        <f t="shared" si="31"/>
        <v/>
      </c>
      <c r="DO73" s="1966" t="str">
        <f>IF(ISNUMBER(DO$71),DO$71,"")</f>
        <v/>
      </c>
      <c r="DP73" s="1966" t="str">
        <f>IF(ISNUMBER(DP$71),DP$71,"")</f>
        <v/>
      </c>
      <c r="DQ73" s="1966" t="str">
        <f>IF(ISNUMBER(DQ$71),DQ$71,"")</f>
        <v/>
      </c>
      <c r="DR73" s="1966" t="str">
        <f>IF(ISNUMBER(DR$71),DR$71,"")</f>
        <v/>
      </c>
      <c r="DS73" s="1966" t="str">
        <f>IF(ISNUMBER(DS$71),DS$71,"")</f>
        <v/>
      </c>
      <c r="DT73" s="1966" t="str">
        <f t="shared" si="32"/>
        <v/>
      </c>
      <c r="DU73" s="1966" t="str">
        <f>IF(ISNUMBER(DU$71),DU$71,"")</f>
        <v/>
      </c>
      <c r="DV73" s="1966" t="str">
        <f>IF(ISNUMBER(DV$71),DV$71,"")</f>
        <v/>
      </c>
      <c r="DW73" s="1966" t="str">
        <f>IF(ISNUMBER(DW$71),DW$71,"")</f>
        <v/>
      </c>
      <c r="DX73" s="1966" t="str">
        <f>IF(ISNUMBER(DX$71),DX$71,"")</f>
        <v/>
      </c>
      <c r="DY73" s="1966" t="str">
        <f>IF(ISNUMBER(DY$71),DY$71,"")</f>
        <v/>
      </c>
      <c r="DZ73" s="1966" t="str">
        <f t="shared" si="33"/>
        <v/>
      </c>
      <c r="EA73" s="1966" t="str">
        <f>IF(ISNUMBER(EA$71),EA$71,"")</f>
        <v/>
      </c>
      <c r="EB73" s="1966" t="str">
        <f>IF(ISNUMBER(EB$71),EB$71,"")</f>
        <v/>
      </c>
      <c r="EC73" s="1966" t="str">
        <f>IF(ISNUMBER(EC$71),EC$71,"")</f>
        <v/>
      </c>
      <c r="ED73" s="1966" t="str">
        <f>IF(ISNUMBER(ED$71),ED$71,"")</f>
        <v/>
      </c>
      <c r="EE73" s="1966" t="str">
        <f>IF(ISNUMBER(EE$71),EE$71,"")</f>
        <v/>
      </c>
    </row>
    <row r="74" spans="1:135" s="1959" customFormat="1" ht="15" customHeight="1" x14ac:dyDescent="0.25">
      <c r="A74" s="213"/>
      <c r="B74" s="1931" t="s">
        <v>2320</v>
      </c>
      <c r="C74" s="843" t="s">
        <v>2319</v>
      </c>
      <c r="D74" s="1961" t="str">
        <f t="shared" si="6"/>
        <v/>
      </c>
      <c r="E74" s="1961" t="str">
        <f t="shared" si="34"/>
        <v/>
      </c>
      <c r="F74" s="1961" t="str">
        <f t="shared" si="35"/>
        <v/>
      </c>
      <c r="G74" s="1961" t="str">
        <f t="shared" si="36"/>
        <v/>
      </c>
      <c r="H74" s="1961" t="str">
        <f t="shared" si="37"/>
        <v/>
      </c>
      <c r="I74" s="1961" t="str">
        <f t="shared" si="38"/>
        <v/>
      </c>
      <c r="J74" s="1961" t="str">
        <f t="shared" si="8"/>
        <v/>
      </c>
      <c r="K74" s="1961" t="str">
        <f t="shared" si="39"/>
        <v/>
      </c>
      <c r="L74" s="1961" t="str">
        <f t="shared" si="40"/>
        <v/>
      </c>
      <c r="M74" s="1961" t="str">
        <f t="shared" si="41"/>
        <v/>
      </c>
      <c r="N74" s="1961" t="str">
        <f t="shared" si="42"/>
        <v/>
      </c>
      <c r="O74" s="1961" t="str">
        <f t="shared" si="43"/>
        <v/>
      </c>
      <c r="P74" s="1961" t="str">
        <f t="shared" si="10"/>
        <v/>
      </c>
      <c r="Q74" s="1588" t="str">
        <f>IF(AND(ISNUMBER(Q75),ISNUMBER(Q76),ISNUMBER(Q77),ISNUMBER(Q78),ISNUMBER(Q79),ISNUMBER(Q80)),SUM(Q75:Q80),"")</f>
        <v/>
      </c>
      <c r="R74" s="1588" t="str">
        <f>IF(AND(ISNUMBER(R75),ISNUMBER(R76),ISNUMBER(R77),ISNUMBER(R78),ISNUMBER(R79),ISNUMBER(R80)),SUM(R75:R80),"")</f>
        <v/>
      </c>
      <c r="S74" s="1588" t="str">
        <f>IF(AND(ISNUMBER(S75),ISNUMBER(S76),ISNUMBER(S77),ISNUMBER(S78),ISNUMBER(S79),ISNUMBER(S80)),SUM(S75:S80),"")</f>
        <v/>
      </c>
      <c r="T74" s="1588" t="str">
        <f>IF(AND(ISNUMBER(T75),ISNUMBER(T76),ISNUMBER(T77),ISNUMBER(T78),ISNUMBER(T79),ISNUMBER(T80)),SUM(T75:T80),"")</f>
        <v/>
      </c>
      <c r="U74" s="1588" t="str">
        <f>IF(AND(ISNUMBER(U75),ISNUMBER(U76),ISNUMBER(U77),ISNUMBER(U78),ISNUMBER(U79),ISNUMBER(U80)),SUM(U75:U80),"")</f>
        <v/>
      </c>
      <c r="V74" s="1961" t="str">
        <f t="shared" si="11"/>
        <v/>
      </c>
      <c r="W74" s="1588" t="str">
        <f>IF(AND(ISNUMBER(W75),ISNUMBER(W76),ISNUMBER(W77),ISNUMBER(W78),ISNUMBER(W79),ISNUMBER(W80)),SUM(W75:W80),"")</f>
        <v/>
      </c>
      <c r="X74" s="1588" t="str">
        <f>IF(AND(ISNUMBER(X75),ISNUMBER(X76),ISNUMBER(X77),ISNUMBER(X78),ISNUMBER(X79),ISNUMBER(X80)),SUM(X75:X80),"")</f>
        <v/>
      </c>
      <c r="Y74" s="1588" t="str">
        <f>IF(AND(ISNUMBER(Y75),ISNUMBER(Y76),ISNUMBER(Y77),ISNUMBER(Y78),ISNUMBER(Y79),ISNUMBER(Y80)),SUM(Y75:Y80),"")</f>
        <v/>
      </c>
      <c r="Z74" s="1588" t="str">
        <f>IF(AND(ISNUMBER(Z75),ISNUMBER(Z76),ISNUMBER(Z77),ISNUMBER(Z78),ISNUMBER(Z79),ISNUMBER(Z80)),SUM(Z75:Z80),"")</f>
        <v/>
      </c>
      <c r="AA74" s="1588" t="str">
        <f>IF(AND(ISNUMBER(AA75),ISNUMBER(AA76),ISNUMBER(AA77),ISNUMBER(AA78),ISNUMBER(AA79),ISNUMBER(AA80)),SUM(AA75:AA80),"")</f>
        <v/>
      </c>
      <c r="AB74" s="1961" t="str">
        <f t="shared" si="12"/>
        <v/>
      </c>
      <c r="AC74" s="1588" t="str">
        <f>IF(AND(ISNUMBER(AC75),ISNUMBER(AC76),ISNUMBER(AC77),ISNUMBER(AC78),ISNUMBER(AC79),ISNUMBER(AC80)),SUM(AC75:AC80),"")</f>
        <v/>
      </c>
      <c r="AD74" s="1588" t="str">
        <f>IF(AND(ISNUMBER(AD75),ISNUMBER(AD76),ISNUMBER(AD77),ISNUMBER(AD78),ISNUMBER(AD79),ISNUMBER(AD80)),SUM(AD75:AD80),"")</f>
        <v/>
      </c>
      <c r="AE74" s="1588" t="str">
        <f>IF(AND(ISNUMBER(AE75),ISNUMBER(AE76),ISNUMBER(AE77),ISNUMBER(AE78),ISNUMBER(AE79),ISNUMBER(AE80)),SUM(AE75:AE80),"")</f>
        <v/>
      </c>
      <c r="AF74" s="1588" t="str">
        <f>IF(AND(ISNUMBER(AF75),ISNUMBER(AF76),ISNUMBER(AF77),ISNUMBER(AF78),ISNUMBER(AF79),ISNUMBER(AF80)),SUM(AF75:AF80),"")</f>
        <v/>
      </c>
      <c r="AG74" s="1588" t="str">
        <f>IF(AND(ISNUMBER(AG75),ISNUMBER(AG76),ISNUMBER(AG77),ISNUMBER(AG78),ISNUMBER(AG79),ISNUMBER(AG80)),SUM(AG75:AG80),"")</f>
        <v/>
      </c>
      <c r="AH74" s="1961" t="str">
        <f t="shared" si="13"/>
        <v/>
      </c>
      <c r="AI74" s="1588" t="str">
        <f>IF(AND(ISNUMBER(AI75),ISNUMBER(AI76),ISNUMBER(AI77),ISNUMBER(AI78),ISNUMBER(AI79),ISNUMBER(AI80)),SUM(AI75:AI80),"")</f>
        <v/>
      </c>
      <c r="AJ74" s="1588" t="str">
        <f>IF(AND(ISNUMBER(AJ75),ISNUMBER(AJ76),ISNUMBER(AJ77),ISNUMBER(AJ78),ISNUMBER(AJ79),ISNUMBER(AJ80)),SUM(AJ75:AJ80),"")</f>
        <v/>
      </c>
      <c r="AK74" s="1588" t="str">
        <f>IF(AND(ISNUMBER(AK75),ISNUMBER(AK76),ISNUMBER(AK77),ISNUMBER(AK78),ISNUMBER(AK79),ISNUMBER(AK80)),SUM(AK75:AK80),"")</f>
        <v/>
      </c>
      <c r="AL74" s="1588" t="str">
        <f>IF(AND(ISNUMBER(AL75),ISNUMBER(AL76),ISNUMBER(AL77),ISNUMBER(AL78),ISNUMBER(AL79),ISNUMBER(AL80)),SUM(AL75:AL80),"")</f>
        <v/>
      </c>
      <c r="AM74" s="1588" t="str">
        <f>IF(AND(ISNUMBER(AM75),ISNUMBER(AM76),ISNUMBER(AM77),ISNUMBER(AM78),ISNUMBER(AM79),ISNUMBER(AM80)),SUM(AM75:AM80),"")</f>
        <v/>
      </c>
      <c r="AN74" s="1961" t="str">
        <f t="shared" si="14"/>
        <v/>
      </c>
      <c r="AO74" s="1961" t="str">
        <f t="shared" ref="AO74:AO83" si="64">IF(AND(ISNUMBER(BA74),ISNUMBER(BM74)),SUM(BA74,BM74),"")</f>
        <v/>
      </c>
      <c r="AP74" s="1961" t="str">
        <f t="shared" ref="AP74:AP83" si="65">IF(AND(ISNUMBER(BB74),ISNUMBER(BN74)),SUM(BB74,BN74),"")</f>
        <v/>
      </c>
      <c r="AQ74" s="1961" t="str">
        <f t="shared" ref="AQ74:AQ83" si="66">IF(AND(ISNUMBER(BC74),ISNUMBER(BO74)),SUM(BC74,BO74),"")</f>
        <v/>
      </c>
      <c r="AR74" s="1961" t="str">
        <f t="shared" ref="AR74:AR83" si="67">IF(AND(ISNUMBER(BD74),ISNUMBER(BP74)),SUM(BD74,BP74),"")</f>
        <v/>
      </c>
      <c r="AS74" s="1961" t="str">
        <f t="shared" ref="AS74:AS83" si="68">IF(AND(ISNUMBER(BE74),ISNUMBER(BQ74)),SUM(BE74,BQ74),"")</f>
        <v/>
      </c>
      <c r="AT74" s="1961" t="str">
        <f t="shared" si="16"/>
        <v/>
      </c>
      <c r="AU74" s="1961" t="str">
        <f t="shared" ref="AU74:AU83" si="69">IF(AND(ISNUMBER(BG74),ISNUMBER(BS74)),SUM(BG74,BS74),"")</f>
        <v/>
      </c>
      <c r="AV74" s="1961" t="str">
        <f t="shared" ref="AV74:AV83" si="70">IF(AND(ISNUMBER(BH74),ISNUMBER(BT74)),SUM(BH74,BT74),"")</f>
        <v/>
      </c>
      <c r="AW74" s="1961" t="str">
        <f t="shared" ref="AW74:AW83" si="71">IF(AND(ISNUMBER(BI74),ISNUMBER(BU74)),SUM(BI74,BU74),"")</f>
        <v/>
      </c>
      <c r="AX74" s="1961" t="str">
        <f t="shared" ref="AX74:AX83" si="72">IF(AND(ISNUMBER(BJ74),ISNUMBER(BV74)),SUM(BJ74,BV74),"")</f>
        <v/>
      </c>
      <c r="AY74" s="1961" t="str">
        <f t="shared" ref="AY74:AY83" si="73">IF(AND(ISNUMBER(BK74),ISNUMBER(BW74)),SUM(BK74,BW74),"")</f>
        <v/>
      </c>
      <c r="AZ74" s="1961" t="str">
        <f t="shared" si="18"/>
        <v/>
      </c>
      <c r="BA74" s="1588" t="str">
        <f>IF(AND(ISNUMBER(BA75),ISNUMBER(BA76),ISNUMBER(BA77),ISNUMBER(BA78),ISNUMBER(BA79),ISNUMBER(BA80)),SUM(BA75:BA80),"")</f>
        <v/>
      </c>
      <c r="BB74" s="1588" t="str">
        <f>IF(AND(ISNUMBER(BB75),ISNUMBER(BB76),ISNUMBER(BB77),ISNUMBER(BB78),ISNUMBER(BB79),ISNUMBER(BB80)),SUM(BB75:BB80),"")</f>
        <v/>
      </c>
      <c r="BC74" s="1588" t="str">
        <f>IF(AND(ISNUMBER(BC75),ISNUMBER(BC76),ISNUMBER(BC77),ISNUMBER(BC78),ISNUMBER(BC79),ISNUMBER(BC80)),SUM(BC75:BC80),"")</f>
        <v/>
      </c>
      <c r="BD74" s="1588" t="str">
        <f>IF(AND(ISNUMBER(BD75),ISNUMBER(BD76),ISNUMBER(BD77),ISNUMBER(BD78),ISNUMBER(BD79),ISNUMBER(BD80)),SUM(BD75:BD80),"")</f>
        <v/>
      </c>
      <c r="BE74" s="1588" t="str">
        <f>IF(AND(ISNUMBER(BE75),ISNUMBER(BE76),ISNUMBER(BE77),ISNUMBER(BE78),ISNUMBER(BE79),ISNUMBER(BE80)),SUM(BE75:BE80),"")</f>
        <v/>
      </c>
      <c r="BF74" s="1961" t="str">
        <f t="shared" si="19"/>
        <v/>
      </c>
      <c r="BG74" s="1588" t="str">
        <f>IF(AND(ISNUMBER(BG75),ISNUMBER(BG76),ISNUMBER(BG77),ISNUMBER(BG78),ISNUMBER(BG79),ISNUMBER(BG80)),SUM(BG75:BG80),"")</f>
        <v/>
      </c>
      <c r="BH74" s="1588" t="str">
        <f>IF(AND(ISNUMBER(BH75),ISNUMBER(BH76),ISNUMBER(BH77),ISNUMBER(BH78),ISNUMBER(BH79),ISNUMBER(BH80)),SUM(BH75:BH80),"")</f>
        <v/>
      </c>
      <c r="BI74" s="1588" t="str">
        <f>IF(AND(ISNUMBER(BI75),ISNUMBER(BI76),ISNUMBER(BI77),ISNUMBER(BI78),ISNUMBER(BI79),ISNUMBER(BI80)),SUM(BI75:BI80),"")</f>
        <v/>
      </c>
      <c r="BJ74" s="1588" t="str">
        <f>IF(AND(ISNUMBER(BJ75),ISNUMBER(BJ76),ISNUMBER(BJ77),ISNUMBER(BJ78),ISNUMBER(BJ79),ISNUMBER(BJ80)),SUM(BJ75:BJ80),"")</f>
        <v/>
      </c>
      <c r="BK74" s="1588" t="str">
        <f>IF(AND(ISNUMBER(BK75),ISNUMBER(BK76),ISNUMBER(BK77),ISNUMBER(BK78),ISNUMBER(BK79),ISNUMBER(BK80)),SUM(BK75:BK80),"")</f>
        <v/>
      </c>
      <c r="BL74" s="1961" t="str">
        <f t="shared" si="20"/>
        <v/>
      </c>
      <c r="BM74" s="1588" t="str">
        <f>IF(AND(ISNUMBER(BM75),ISNUMBER(BM76),ISNUMBER(BM77),ISNUMBER(BM78),ISNUMBER(BM79),ISNUMBER(BM80)),SUM(BM75:BM80),"")</f>
        <v/>
      </c>
      <c r="BN74" s="1588" t="str">
        <f>IF(AND(ISNUMBER(BN75),ISNUMBER(BN76),ISNUMBER(BN77),ISNUMBER(BN78),ISNUMBER(BN79),ISNUMBER(BN80)),SUM(BN75:BN80),"")</f>
        <v/>
      </c>
      <c r="BO74" s="1588" t="str">
        <f>IF(AND(ISNUMBER(BO75),ISNUMBER(BO76),ISNUMBER(BO77),ISNUMBER(BO78),ISNUMBER(BO79),ISNUMBER(BO80)),SUM(BO75:BO80),"")</f>
        <v/>
      </c>
      <c r="BP74" s="1588" t="str">
        <f>IF(AND(ISNUMBER(BP75),ISNUMBER(BP76),ISNUMBER(BP77),ISNUMBER(BP78),ISNUMBER(BP79),ISNUMBER(BP80)),SUM(BP75:BP80),"")</f>
        <v/>
      </c>
      <c r="BQ74" s="1588" t="str">
        <f>IF(AND(ISNUMBER(BQ75),ISNUMBER(BQ76),ISNUMBER(BQ77),ISNUMBER(BQ78),ISNUMBER(BQ79),ISNUMBER(BQ80)),SUM(BQ75:BQ80),"")</f>
        <v/>
      </c>
      <c r="BR74" s="1961" t="str">
        <f t="shared" si="21"/>
        <v/>
      </c>
      <c r="BS74" s="1588" t="str">
        <f>IF(AND(ISNUMBER(BS75),ISNUMBER(BS76),ISNUMBER(BS77),ISNUMBER(BS78),ISNUMBER(BS79),ISNUMBER(BS80)),SUM(BS75:BS80),"")</f>
        <v/>
      </c>
      <c r="BT74" s="1588" t="str">
        <f>IF(AND(ISNUMBER(BT75),ISNUMBER(BT76),ISNUMBER(BT77),ISNUMBER(BT78),ISNUMBER(BT79),ISNUMBER(BT80)),SUM(BT75:BT80),"")</f>
        <v/>
      </c>
      <c r="BU74" s="1588" t="str">
        <f>IF(AND(ISNUMBER(BU75),ISNUMBER(BU76),ISNUMBER(BU77),ISNUMBER(BU78),ISNUMBER(BU79),ISNUMBER(BU80)),SUM(BU75:BU80),"")</f>
        <v/>
      </c>
      <c r="BV74" s="1588" t="str">
        <f>IF(AND(ISNUMBER(BV75),ISNUMBER(BV76),ISNUMBER(BV77),ISNUMBER(BV78),ISNUMBER(BV79),ISNUMBER(BV80)),SUM(BV75:BV80),"")</f>
        <v/>
      </c>
      <c r="BW74" s="1588" t="str">
        <f>IF(AND(ISNUMBER(BW75),ISNUMBER(BW76),ISNUMBER(BW77),ISNUMBER(BW78),ISNUMBER(BW79),ISNUMBER(BW80)),SUM(BW75:BW80),"")</f>
        <v/>
      </c>
      <c r="BX74" s="1961" t="str">
        <f t="shared" si="22"/>
        <v/>
      </c>
      <c r="BY74" s="1588" t="str">
        <f>IF(AND(ISNUMBER(BY75),ISNUMBER(BY76),ISNUMBER(BY77),ISNUMBER(BY78),ISNUMBER(BY79),ISNUMBER(BY80)),SUM(BY75:BY80),"")</f>
        <v/>
      </c>
      <c r="BZ74" s="1588" t="str">
        <f>IF(AND(ISNUMBER(BZ75),ISNUMBER(BZ76),ISNUMBER(BZ77),ISNUMBER(BZ78),ISNUMBER(BZ79),ISNUMBER(BZ80)),SUM(BZ75:BZ80),"")</f>
        <v/>
      </c>
      <c r="CA74" s="1588" t="str">
        <f>IF(AND(ISNUMBER(CA75),ISNUMBER(CA76),ISNUMBER(CA77),ISNUMBER(CA78),ISNUMBER(CA79),ISNUMBER(CA80)),SUM(CA75:CA80),"")</f>
        <v/>
      </c>
      <c r="CB74" s="1588" t="str">
        <f>IF(AND(ISNUMBER(CB75),ISNUMBER(CB76),ISNUMBER(CB77),ISNUMBER(CB78),ISNUMBER(CB79),ISNUMBER(CB80)),SUM(CB75:CB80),"")</f>
        <v/>
      </c>
      <c r="CC74" s="1588" t="str">
        <f>IF(AND(ISNUMBER(CC75),ISNUMBER(CC76),ISNUMBER(CC77),ISNUMBER(CC78),ISNUMBER(CC79),ISNUMBER(CC80)),SUM(CC75:CC80),"")</f>
        <v/>
      </c>
      <c r="CD74" s="1961" t="str">
        <f t="shared" si="23"/>
        <v/>
      </c>
      <c r="CE74" s="1588" t="str">
        <f>IF(AND(ISNUMBER(CE75),ISNUMBER(CE76),ISNUMBER(CE77),ISNUMBER(CE78),ISNUMBER(CE79),ISNUMBER(CE80)),SUM(CE75:CE80),"")</f>
        <v/>
      </c>
      <c r="CF74" s="1588" t="str">
        <f>IF(AND(ISNUMBER(CF75),ISNUMBER(CF76),ISNUMBER(CF77),ISNUMBER(CF78),ISNUMBER(CF79),ISNUMBER(CF80)),SUM(CF75:CF80),"")</f>
        <v/>
      </c>
      <c r="CG74" s="1588" t="str">
        <f>IF(AND(ISNUMBER(CG75),ISNUMBER(CG76),ISNUMBER(CG77),ISNUMBER(CG78),ISNUMBER(CG79),ISNUMBER(CG80)),SUM(CG75:CG80),"")</f>
        <v/>
      </c>
      <c r="CH74" s="1588" t="str">
        <f>IF(AND(ISNUMBER(CH75),ISNUMBER(CH76),ISNUMBER(CH77),ISNUMBER(CH78),ISNUMBER(CH79),ISNUMBER(CH80)),SUM(CH75:CH80),"")</f>
        <v/>
      </c>
      <c r="CI74" s="1588" t="str">
        <f>IF(AND(ISNUMBER(CI75),ISNUMBER(CI76),ISNUMBER(CI77),ISNUMBER(CI78),ISNUMBER(CI79),ISNUMBER(CI80)),SUM(CI75:CI80),"")</f>
        <v/>
      </c>
      <c r="CJ74" s="1961" t="str">
        <f t="shared" si="24"/>
        <v/>
      </c>
      <c r="CK74" s="1961" t="str">
        <f t="shared" ref="CK74:CK83" si="74">IF(AND(ISNUMBER(CW74),ISNUMBER(DI74)),SUM(CW74,DI74),"")</f>
        <v/>
      </c>
      <c r="CL74" s="1961" t="str">
        <f t="shared" ref="CL74:CL83" si="75">IF(AND(ISNUMBER(CX74),ISNUMBER(DJ74)),SUM(CX74,DJ74),"")</f>
        <v/>
      </c>
      <c r="CM74" s="1961" t="str">
        <f t="shared" ref="CM74:CM83" si="76">IF(AND(ISNUMBER(CY74),ISNUMBER(DK74)),SUM(CY74,DK74),"")</f>
        <v/>
      </c>
      <c r="CN74" s="1961" t="str">
        <f t="shared" ref="CN74:CN83" si="77">IF(AND(ISNUMBER(CZ74),ISNUMBER(DL74)),SUM(CZ74,DL74),"")</f>
        <v/>
      </c>
      <c r="CO74" s="1961" t="str">
        <f t="shared" ref="CO74:CO83" si="78">IF(AND(ISNUMBER(DA74),ISNUMBER(DM74)),SUM(DA74,DM74),"")</f>
        <v/>
      </c>
      <c r="CP74" s="1961" t="str">
        <f t="shared" si="26"/>
        <v/>
      </c>
      <c r="CQ74" s="1961" t="str">
        <f t="shared" ref="CQ74:CQ83" si="79">IF(AND(ISNUMBER(DC74),ISNUMBER(DO74)),SUM(DC74,DO74),"")</f>
        <v/>
      </c>
      <c r="CR74" s="1961" t="str">
        <f t="shared" ref="CR74:CR83" si="80">IF(AND(ISNUMBER(DD74),ISNUMBER(DP74)),SUM(DD74,DP74),"")</f>
        <v/>
      </c>
      <c r="CS74" s="1961" t="str">
        <f t="shared" ref="CS74:CS83" si="81">IF(AND(ISNUMBER(DE74),ISNUMBER(DQ74)),SUM(DE74,DQ74),"")</f>
        <v/>
      </c>
      <c r="CT74" s="1961" t="str">
        <f t="shared" ref="CT74:CT83" si="82">IF(AND(ISNUMBER(DF74),ISNUMBER(DR74)),SUM(DF74,DR74),"")</f>
        <v/>
      </c>
      <c r="CU74" s="1961" t="str">
        <f t="shared" ref="CU74:CU83" si="83">IF(AND(ISNUMBER(DG74),ISNUMBER(DS74)),SUM(DG74,DS74),"")</f>
        <v/>
      </c>
      <c r="CV74" s="1961" t="str">
        <f t="shared" si="28"/>
        <v/>
      </c>
      <c r="CW74" s="1588" t="str">
        <f>IF(AND(ISNUMBER(CW75),ISNUMBER(CW76),ISNUMBER(CW77),ISNUMBER(CW78),ISNUMBER(CW79),ISNUMBER(CW80)),SUM(CW75:CW80),"")</f>
        <v/>
      </c>
      <c r="CX74" s="1588" t="str">
        <f>IF(AND(ISNUMBER(CX75),ISNUMBER(CX76),ISNUMBER(CX77),ISNUMBER(CX78),ISNUMBER(CX79),ISNUMBER(CX80)),SUM(CX75:CX80),"")</f>
        <v/>
      </c>
      <c r="CY74" s="1588" t="str">
        <f>IF(AND(ISNUMBER(CY75),ISNUMBER(CY76),ISNUMBER(CY77),ISNUMBER(CY78),ISNUMBER(CY79),ISNUMBER(CY80)),SUM(CY75:CY80),"")</f>
        <v/>
      </c>
      <c r="CZ74" s="1588" t="str">
        <f>IF(AND(ISNUMBER(CZ75),ISNUMBER(CZ76),ISNUMBER(CZ77),ISNUMBER(CZ78),ISNUMBER(CZ79),ISNUMBER(CZ80)),SUM(CZ75:CZ80),"")</f>
        <v/>
      </c>
      <c r="DA74" s="1588" t="str">
        <f>IF(AND(ISNUMBER(DA75),ISNUMBER(DA76),ISNUMBER(DA77),ISNUMBER(DA78),ISNUMBER(DA79),ISNUMBER(DA80)),SUM(DA75:DA80),"")</f>
        <v/>
      </c>
      <c r="DB74" s="1961" t="str">
        <f t="shared" si="29"/>
        <v/>
      </c>
      <c r="DC74" s="1588" t="str">
        <f>IF(AND(ISNUMBER(DC75),ISNUMBER(DC76),ISNUMBER(DC77),ISNUMBER(DC78),ISNUMBER(DC79),ISNUMBER(DC80)),SUM(DC75:DC80),"")</f>
        <v/>
      </c>
      <c r="DD74" s="1588" t="str">
        <f>IF(AND(ISNUMBER(DD75),ISNUMBER(DD76),ISNUMBER(DD77),ISNUMBER(DD78),ISNUMBER(DD79),ISNUMBER(DD80)),SUM(DD75:DD80),"")</f>
        <v/>
      </c>
      <c r="DE74" s="1588" t="str">
        <f>IF(AND(ISNUMBER(DE75),ISNUMBER(DE76),ISNUMBER(DE77),ISNUMBER(DE78),ISNUMBER(DE79),ISNUMBER(DE80)),SUM(DE75:DE80),"")</f>
        <v/>
      </c>
      <c r="DF74" s="1588" t="str">
        <f>IF(AND(ISNUMBER(DF75),ISNUMBER(DF76),ISNUMBER(DF77),ISNUMBER(DF78),ISNUMBER(DF79),ISNUMBER(DF80)),SUM(DF75:DF80),"")</f>
        <v/>
      </c>
      <c r="DG74" s="1588" t="str">
        <f>IF(AND(ISNUMBER(DG75),ISNUMBER(DG76),ISNUMBER(DG77),ISNUMBER(DG78),ISNUMBER(DG79),ISNUMBER(DG80)),SUM(DG75:DG80),"")</f>
        <v/>
      </c>
      <c r="DH74" s="1961" t="str">
        <f t="shared" si="30"/>
        <v/>
      </c>
      <c r="DI74" s="1588" t="str">
        <f>IF(AND(ISNUMBER(DI75),ISNUMBER(DI76),ISNUMBER(DI77),ISNUMBER(DI78),ISNUMBER(DI79),ISNUMBER(DI80)),SUM(DI75:DI80),"")</f>
        <v/>
      </c>
      <c r="DJ74" s="1588" t="str">
        <f>IF(AND(ISNUMBER(DJ75),ISNUMBER(DJ76),ISNUMBER(DJ77),ISNUMBER(DJ78),ISNUMBER(DJ79),ISNUMBER(DJ80)),SUM(DJ75:DJ80),"")</f>
        <v/>
      </c>
      <c r="DK74" s="1588" t="str">
        <f>IF(AND(ISNUMBER(DK75),ISNUMBER(DK76),ISNUMBER(DK77),ISNUMBER(DK78),ISNUMBER(DK79),ISNUMBER(DK80)),SUM(DK75:DK80),"")</f>
        <v/>
      </c>
      <c r="DL74" s="1588" t="str">
        <f>IF(AND(ISNUMBER(DL75),ISNUMBER(DL76),ISNUMBER(DL77),ISNUMBER(DL78),ISNUMBER(DL79),ISNUMBER(DL80)),SUM(DL75:DL80),"")</f>
        <v/>
      </c>
      <c r="DM74" s="1588" t="str">
        <f>IF(AND(ISNUMBER(DM75),ISNUMBER(DM76),ISNUMBER(DM77),ISNUMBER(DM78),ISNUMBER(DM79),ISNUMBER(DM80)),SUM(DM75:DM80),"")</f>
        <v/>
      </c>
      <c r="DN74" s="1961" t="str">
        <f t="shared" si="31"/>
        <v/>
      </c>
      <c r="DO74" s="1588" t="str">
        <f>IF(AND(ISNUMBER(DO75),ISNUMBER(DO76),ISNUMBER(DO77),ISNUMBER(DO78),ISNUMBER(DO79),ISNUMBER(DO80)),SUM(DO75:DO80),"")</f>
        <v/>
      </c>
      <c r="DP74" s="1588" t="str">
        <f>IF(AND(ISNUMBER(DP75),ISNUMBER(DP76),ISNUMBER(DP77),ISNUMBER(DP78),ISNUMBER(DP79),ISNUMBER(DP80)),SUM(DP75:DP80),"")</f>
        <v/>
      </c>
      <c r="DQ74" s="1588" t="str">
        <f>IF(AND(ISNUMBER(DQ75),ISNUMBER(DQ76),ISNUMBER(DQ77),ISNUMBER(DQ78),ISNUMBER(DQ79),ISNUMBER(DQ80)),SUM(DQ75:DQ80),"")</f>
        <v/>
      </c>
      <c r="DR74" s="1588" t="str">
        <f>IF(AND(ISNUMBER(DR75),ISNUMBER(DR76),ISNUMBER(DR77),ISNUMBER(DR78),ISNUMBER(DR79),ISNUMBER(DR80)),SUM(DR75:DR80),"")</f>
        <v/>
      </c>
      <c r="DS74" s="1588" t="str">
        <f>IF(AND(ISNUMBER(DS75),ISNUMBER(DS76),ISNUMBER(DS77),ISNUMBER(DS78),ISNUMBER(DS79),ISNUMBER(DS80)),SUM(DS75:DS80),"")</f>
        <v/>
      </c>
      <c r="DT74" s="1961" t="str">
        <f t="shared" si="32"/>
        <v/>
      </c>
      <c r="DU74" s="1588" t="str">
        <f>IF(AND(ISNUMBER(DU75),ISNUMBER(DU76),ISNUMBER(DU77),ISNUMBER(DU78),ISNUMBER(DU79),ISNUMBER(DU80)),SUM(DU75:DU80),"")</f>
        <v/>
      </c>
      <c r="DV74" s="1588" t="str">
        <f>IF(AND(ISNUMBER(DV75),ISNUMBER(DV76),ISNUMBER(DV77),ISNUMBER(DV78),ISNUMBER(DV79),ISNUMBER(DV80)),SUM(DV75:DV80),"")</f>
        <v/>
      </c>
      <c r="DW74" s="1588" t="str">
        <f>IF(AND(ISNUMBER(DW75),ISNUMBER(DW76),ISNUMBER(DW77),ISNUMBER(DW78),ISNUMBER(DW79),ISNUMBER(DW80)),SUM(DW75:DW80),"")</f>
        <v/>
      </c>
      <c r="DX74" s="1588" t="str">
        <f>IF(AND(ISNUMBER(DX75),ISNUMBER(DX76),ISNUMBER(DX77),ISNUMBER(DX78),ISNUMBER(DX79),ISNUMBER(DX80)),SUM(DX75:DX80),"")</f>
        <v/>
      </c>
      <c r="DY74" s="1588" t="str">
        <f>IF(AND(ISNUMBER(DY75),ISNUMBER(DY76),ISNUMBER(DY77),ISNUMBER(DY78),ISNUMBER(DY79),ISNUMBER(DY80)),SUM(DY75:DY80),"")</f>
        <v/>
      </c>
      <c r="DZ74" s="1961" t="str">
        <f t="shared" si="33"/>
        <v/>
      </c>
      <c r="EA74" s="1588" t="str">
        <f>IF(AND(ISNUMBER(EA75),ISNUMBER(EA76),ISNUMBER(EA77),ISNUMBER(EA78),ISNUMBER(EA79),ISNUMBER(EA80)),SUM(EA75:EA80),"")</f>
        <v/>
      </c>
      <c r="EB74" s="1588" t="str">
        <f>IF(AND(ISNUMBER(EB75),ISNUMBER(EB76),ISNUMBER(EB77),ISNUMBER(EB78),ISNUMBER(EB79),ISNUMBER(EB80)),SUM(EB75:EB80),"")</f>
        <v/>
      </c>
      <c r="EC74" s="1588" t="str">
        <f>IF(AND(ISNUMBER(EC75),ISNUMBER(EC76),ISNUMBER(EC77),ISNUMBER(EC78),ISNUMBER(EC79),ISNUMBER(EC80)),SUM(EC75:EC80),"")</f>
        <v/>
      </c>
      <c r="ED74" s="1588" t="str">
        <f>IF(AND(ISNUMBER(ED75),ISNUMBER(ED76),ISNUMBER(ED77),ISNUMBER(ED78),ISNUMBER(ED79),ISNUMBER(ED80)),SUM(ED75:ED80),"")</f>
        <v/>
      </c>
      <c r="EE74" s="1961" t="str">
        <f>IF(AND(ISNUMBER(EE75),ISNUMBER(EE76),ISNUMBER(EE77),ISNUMBER(EE78),ISNUMBER(EE79),ISNUMBER(EE80)),SUM(EE75:EE80),"")</f>
        <v/>
      </c>
    </row>
    <row r="75" spans="1:135" s="1959" customFormat="1" ht="15" customHeight="1" x14ac:dyDescent="0.25">
      <c r="A75" s="213"/>
      <c r="B75" s="1931" t="s">
        <v>2318</v>
      </c>
      <c r="C75" s="1973" t="s">
        <v>2317</v>
      </c>
      <c r="D75" s="1961" t="str">
        <f t="shared" si="6"/>
        <v/>
      </c>
      <c r="E75" s="1961" t="str">
        <f t="shared" si="34"/>
        <v/>
      </c>
      <c r="F75" s="1961" t="str">
        <f t="shared" si="35"/>
        <v/>
      </c>
      <c r="G75" s="1961" t="str">
        <f t="shared" si="36"/>
        <v/>
      </c>
      <c r="H75" s="1961" t="str">
        <f t="shared" si="37"/>
        <v/>
      </c>
      <c r="I75" s="1961" t="str">
        <f t="shared" si="38"/>
        <v/>
      </c>
      <c r="J75" s="1961" t="str">
        <f t="shared" si="8"/>
        <v/>
      </c>
      <c r="K75" s="1961" t="str">
        <f t="shared" si="39"/>
        <v/>
      </c>
      <c r="L75" s="1961" t="str">
        <f t="shared" si="40"/>
        <v/>
      </c>
      <c r="M75" s="1961" t="str">
        <f t="shared" si="41"/>
        <v/>
      </c>
      <c r="N75" s="1961" t="str">
        <f t="shared" si="42"/>
        <v/>
      </c>
      <c r="O75" s="1961" t="str">
        <f t="shared" si="43"/>
        <v/>
      </c>
      <c r="P75" s="1961" t="str">
        <f t="shared" si="10"/>
        <v/>
      </c>
      <c r="Q75" s="162"/>
      <c r="R75" s="162"/>
      <c r="S75" s="162"/>
      <c r="T75" s="162"/>
      <c r="U75" s="162"/>
      <c r="V75" s="1961" t="str">
        <f t="shared" si="11"/>
        <v/>
      </c>
      <c r="W75" s="162"/>
      <c r="X75" s="162"/>
      <c r="Y75" s="162"/>
      <c r="Z75" s="162"/>
      <c r="AA75" s="162"/>
      <c r="AB75" s="1961" t="str">
        <f t="shared" si="12"/>
        <v/>
      </c>
      <c r="AC75" s="162"/>
      <c r="AD75" s="162"/>
      <c r="AE75" s="162"/>
      <c r="AF75" s="162"/>
      <c r="AG75" s="162"/>
      <c r="AH75" s="1961" t="str">
        <f t="shared" si="13"/>
        <v/>
      </c>
      <c r="AI75" s="162"/>
      <c r="AJ75" s="162"/>
      <c r="AK75" s="162"/>
      <c r="AL75" s="162"/>
      <c r="AM75" s="162"/>
      <c r="AN75" s="1961" t="str">
        <f t="shared" si="14"/>
        <v/>
      </c>
      <c r="AO75" s="1961" t="str">
        <f t="shared" si="64"/>
        <v/>
      </c>
      <c r="AP75" s="1961" t="str">
        <f t="shared" si="65"/>
        <v/>
      </c>
      <c r="AQ75" s="1961" t="str">
        <f t="shared" si="66"/>
        <v/>
      </c>
      <c r="AR75" s="1961" t="str">
        <f t="shared" si="67"/>
        <v/>
      </c>
      <c r="AS75" s="1961" t="str">
        <f t="shared" si="68"/>
        <v/>
      </c>
      <c r="AT75" s="1961" t="str">
        <f t="shared" si="16"/>
        <v/>
      </c>
      <c r="AU75" s="1961" t="str">
        <f t="shared" si="69"/>
        <v/>
      </c>
      <c r="AV75" s="1961" t="str">
        <f t="shared" si="70"/>
        <v/>
      </c>
      <c r="AW75" s="1961" t="str">
        <f t="shared" si="71"/>
        <v/>
      </c>
      <c r="AX75" s="1961" t="str">
        <f t="shared" si="72"/>
        <v/>
      </c>
      <c r="AY75" s="1961" t="str">
        <f t="shared" si="73"/>
        <v/>
      </c>
      <c r="AZ75" s="1961" t="str">
        <f t="shared" si="18"/>
        <v/>
      </c>
      <c r="BA75" s="162"/>
      <c r="BB75" s="162"/>
      <c r="BC75" s="162"/>
      <c r="BD75" s="162"/>
      <c r="BE75" s="162"/>
      <c r="BF75" s="1961" t="str">
        <f t="shared" si="19"/>
        <v/>
      </c>
      <c r="BG75" s="162"/>
      <c r="BH75" s="162"/>
      <c r="BI75" s="162"/>
      <c r="BJ75" s="162"/>
      <c r="BK75" s="162"/>
      <c r="BL75" s="1961" t="str">
        <f t="shared" si="20"/>
        <v/>
      </c>
      <c r="BM75" s="162"/>
      <c r="BN75" s="162"/>
      <c r="BO75" s="162"/>
      <c r="BP75" s="162"/>
      <c r="BQ75" s="162"/>
      <c r="BR75" s="1961" t="str">
        <f t="shared" si="21"/>
        <v/>
      </c>
      <c r="BS75" s="162"/>
      <c r="BT75" s="162"/>
      <c r="BU75" s="162"/>
      <c r="BV75" s="162"/>
      <c r="BW75" s="162"/>
      <c r="BX75" s="1961" t="str">
        <f t="shared" si="22"/>
        <v/>
      </c>
      <c r="BY75" s="162"/>
      <c r="BZ75" s="162"/>
      <c r="CA75" s="162"/>
      <c r="CB75" s="162"/>
      <c r="CC75" s="162"/>
      <c r="CD75" s="1961" t="str">
        <f t="shared" si="23"/>
        <v/>
      </c>
      <c r="CE75" s="162"/>
      <c r="CF75" s="162"/>
      <c r="CG75" s="162"/>
      <c r="CH75" s="162"/>
      <c r="CI75" s="162"/>
      <c r="CJ75" s="1961" t="str">
        <f t="shared" si="24"/>
        <v/>
      </c>
      <c r="CK75" s="1961" t="str">
        <f t="shared" si="74"/>
        <v/>
      </c>
      <c r="CL75" s="1961" t="str">
        <f t="shared" si="75"/>
        <v/>
      </c>
      <c r="CM75" s="1961" t="str">
        <f t="shared" si="76"/>
        <v/>
      </c>
      <c r="CN75" s="1961" t="str">
        <f t="shared" si="77"/>
        <v/>
      </c>
      <c r="CO75" s="1961" t="str">
        <f t="shared" si="78"/>
        <v/>
      </c>
      <c r="CP75" s="1961" t="str">
        <f t="shared" si="26"/>
        <v/>
      </c>
      <c r="CQ75" s="1961" t="str">
        <f t="shared" si="79"/>
        <v/>
      </c>
      <c r="CR75" s="1961" t="str">
        <f t="shared" si="80"/>
        <v/>
      </c>
      <c r="CS75" s="1961" t="str">
        <f t="shared" si="81"/>
        <v/>
      </c>
      <c r="CT75" s="1961" t="str">
        <f t="shared" si="82"/>
        <v/>
      </c>
      <c r="CU75" s="1961" t="str">
        <f t="shared" si="83"/>
        <v/>
      </c>
      <c r="CV75" s="1961" t="str">
        <f t="shared" si="28"/>
        <v/>
      </c>
      <c r="CW75" s="162"/>
      <c r="CX75" s="162"/>
      <c r="CY75" s="162"/>
      <c r="CZ75" s="162"/>
      <c r="DA75" s="162"/>
      <c r="DB75" s="1961" t="str">
        <f t="shared" si="29"/>
        <v/>
      </c>
      <c r="DC75" s="162"/>
      <c r="DD75" s="162"/>
      <c r="DE75" s="162"/>
      <c r="DF75" s="162"/>
      <c r="DG75" s="162"/>
      <c r="DH75" s="1961" t="str">
        <f t="shared" si="30"/>
        <v/>
      </c>
      <c r="DI75" s="162"/>
      <c r="DJ75" s="162"/>
      <c r="DK75" s="162"/>
      <c r="DL75" s="162"/>
      <c r="DM75" s="162"/>
      <c r="DN75" s="1961" t="str">
        <f t="shared" si="31"/>
        <v/>
      </c>
      <c r="DO75" s="162"/>
      <c r="DP75" s="162"/>
      <c r="DQ75" s="162"/>
      <c r="DR75" s="162"/>
      <c r="DS75" s="162"/>
      <c r="DT75" s="1961" t="str">
        <f t="shared" si="32"/>
        <v/>
      </c>
      <c r="DU75" s="162"/>
      <c r="DV75" s="162"/>
      <c r="DW75" s="162"/>
      <c r="DX75" s="162"/>
      <c r="DY75" s="162"/>
      <c r="DZ75" s="1961" t="str">
        <f t="shared" si="33"/>
        <v/>
      </c>
      <c r="EA75" s="162"/>
      <c r="EB75" s="162"/>
      <c r="EC75" s="162"/>
      <c r="ED75" s="162"/>
      <c r="EE75" s="162"/>
    </row>
    <row r="76" spans="1:135" s="1959" customFormat="1" ht="15" customHeight="1" x14ac:dyDescent="0.25">
      <c r="A76" s="213"/>
      <c r="B76" s="1931" t="s">
        <v>2316</v>
      </c>
      <c r="C76" s="1973" t="s">
        <v>2315</v>
      </c>
      <c r="D76" s="1961" t="str">
        <f t="shared" si="6"/>
        <v/>
      </c>
      <c r="E76" s="1961" t="str">
        <f t="shared" si="34"/>
        <v/>
      </c>
      <c r="F76" s="1961" t="str">
        <f t="shared" si="35"/>
        <v/>
      </c>
      <c r="G76" s="1961" t="str">
        <f t="shared" si="36"/>
        <v/>
      </c>
      <c r="H76" s="1961" t="str">
        <f t="shared" si="37"/>
        <v/>
      </c>
      <c r="I76" s="1961" t="str">
        <f t="shared" si="38"/>
        <v/>
      </c>
      <c r="J76" s="1961" t="str">
        <f t="shared" si="8"/>
        <v/>
      </c>
      <c r="K76" s="1961" t="str">
        <f t="shared" si="39"/>
        <v/>
      </c>
      <c r="L76" s="1961" t="str">
        <f t="shared" si="40"/>
        <v/>
      </c>
      <c r="M76" s="1961" t="str">
        <f t="shared" si="41"/>
        <v/>
      </c>
      <c r="N76" s="1961" t="str">
        <f t="shared" si="42"/>
        <v/>
      </c>
      <c r="O76" s="1961" t="str">
        <f t="shared" si="43"/>
        <v/>
      </c>
      <c r="P76" s="1961" t="str">
        <f t="shared" si="10"/>
        <v/>
      </c>
      <c r="Q76" s="162"/>
      <c r="R76" s="162"/>
      <c r="S76" s="162"/>
      <c r="T76" s="162"/>
      <c r="U76" s="162"/>
      <c r="V76" s="1961" t="str">
        <f t="shared" si="11"/>
        <v/>
      </c>
      <c r="W76" s="162"/>
      <c r="X76" s="162"/>
      <c r="Y76" s="162"/>
      <c r="Z76" s="162"/>
      <c r="AA76" s="162"/>
      <c r="AB76" s="1961" t="str">
        <f t="shared" si="12"/>
        <v/>
      </c>
      <c r="AC76" s="162"/>
      <c r="AD76" s="162"/>
      <c r="AE76" s="162"/>
      <c r="AF76" s="162"/>
      <c r="AG76" s="162"/>
      <c r="AH76" s="1961" t="str">
        <f t="shared" si="13"/>
        <v/>
      </c>
      <c r="AI76" s="162"/>
      <c r="AJ76" s="162"/>
      <c r="AK76" s="162"/>
      <c r="AL76" s="162"/>
      <c r="AM76" s="162"/>
      <c r="AN76" s="1961" t="str">
        <f t="shared" si="14"/>
        <v/>
      </c>
      <c r="AO76" s="1961" t="str">
        <f t="shared" si="64"/>
        <v/>
      </c>
      <c r="AP76" s="1961" t="str">
        <f t="shared" si="65"/>
        <v/>
      </c>
      <c r="AQ76" s="1961" t="str">
        <f t="shared" si="66"/>
        <v/>
      </c>
      <c r="AR76" s="1961" t="str">
        <f t="shared" si="67"/>
        <v/>
      </c>
      <c r="AS76" s="1961" t="str">
        <f t="shared" si="68"/>
        <v/>
      </c>
      <c r="AT76" s="1961" t="str">
        <f t="shared" si="16"/>
        <v/>
      </c>
      <c r="AU76" s="1961" t="str">
        <f t="shared" si="69"/>
        <v/>
      </c>
      <c r="AV76" s="1961" t="str">
        <f t="shared" si="70"/>
        <v/>
      </c>
      <c r="AW76" s="1961" t="str">
        <f t="shared" si="71"/>
        <v/>
      </c>
      <c r="AX76" s="1961" t="str">
        <f t="shared" si="72"/>
        <v/>
      </c>
      <c r="AY76" s="1961" t="str">
        <f t="shared" si="73"/>
        <v/>
      </c>
      <c r="AZ76" s="1961" t="str">
        <f t="shared" si="18"/>
        <v/>
      </c>
      <c r="BA76" s="162"/>
      <c r="BB76" s="162"/>
      <c r="BC76" s="162"/>
      <c r="BD76" s="162"/>
      <c r="BE76" s="162"/>
      <c r="BF76" s="1961" t="str">
        <f t="shared" si="19"/>
        <v/>
      </c>
      <c r="BG76" s="162"/>
      <c r="BH76" s="162"/>
      <c r="BI76" s="162"/>
      <c r="BJ76" s="162"/>
      <c r="BK76" s="162"/>
      <c r="BL76" s="1961" t="str">
        <f t="shared" si="20"/>
        <v/>
      </c>
      <c r="BM76" s="162"/>
      <c r="BN76" s="162"/>
      <c r="BO76" s="162"/>
      <c r="BP76" s="162"/>
      <c r="BQ76" s="162"/>
      <c r="BR76" s="1961" t="str">
        <f t="shared" si="21"/>
        <v/>
      </c>
      <c r="BS76" s="162"/>
      <c r="BT76" s="162"/>
      <c r="BU76" s="162"/>
      <c r="BV76" s="162"/>
      <c r="BW76" s="162"/>
      <c r="BX76" s="1961" t="str">
        <f t="shared" si="22"/>
        <v/>
      </c>
      <c r="BY76" s="162"/>
      <c r="BZ76" s="162"/>
      <c r="CA76" s="162"/>
      <c r="CB76" s="162"/>
      <c r="CC76" s="162"/>
      <c r="CD76" s="1961" t="str">
        <f t="shared" si="23"/>
        <v/>
      </c>
      <c r="CE76" s="162"/>
      <c r="CF76" s="162"/>
      <c r="CG76" s="162"/>
      <c r="CH76" s="162"/>
      <c r="CI76" s="162"/>
      <c r="CJ76" s="1961" t="str">
        <f t="shared" si="24"/>
        <v/>
      </c>
      <c r="CK76" s="1961" t="str">
        <f t="shared" si="74"/>
        <v/>
      </c>
      <c r="CL76" s="1961" t="str">
        <f t="shared" si="75"/>
        <v/>
      </c>
      <c r="CM76" s="1961" t="str">
        <f t="shared" si="76"/>
        <v/>
      </c>
      <c r="CN76" s="1961" t="str">
        <f t="shared" si="77"/>
        <v/>
      </c>
      <c r="CO76" s="1961" t="str">
        <f t="shared" si="78"/>
        <v/>
      </c>
      <c r="CP76" s="1961" t="str">
        <f t="shared" si="26"/>
        <v/>
      </c>
      <c r="CQ76" s="1961" t="str">
        <f t="shared" si="79"/>
        <v/>
      </c>
      <c r="CR76" s="1961" t="str">
        <f t="shared" si="80"/>
        <v/>
      </c>
      <c r="CS76" s="1961" t="str">
        <f t="shared" si="81"/>
        <v/>
      </c>
      <c r="CT76" s="1961" t="str">
        <f t="shared" si="82"/>
        <v/>
      </c>
      <c r="CU76" s="1961" t="str">
        <f t="shared" si="83"/>
        <v/>
      </c>
      <c r="CV76" s="1961" t="str">
        <f t="shared" si="28"/>
        <v/>
      </c>
      <c r="CW76" s="162"/>
      <c r="CX76" s="162"/>
      <c r="CY76" s="162"/>
      <c r="CZ76" s="162"/>
      <c r="DA76" s="162"/>
      <c r="DB76" s="1961" t="str">
        <f t="shared" si="29"/>
        <v/>
      </c>
      <c r="DC76" s="162"/>
      <c r="DD76" s="162"/>
      <c r="DE76" s="162"/>
      <c r="DF76" s="162"/>
      <c r="DG76" s="162"/>
      <c r="DH76" s="1961" t="str">
        <f t="shared" si="30"/>
        <v/>
      </c>
      <c r="DI76" s="162"/>
      <c r="DJ76" s="162"/>
      <c r="DK76" s="162"/>
      <c r="DL76" s="162"/>
      <c r="DM76" s="162"/>
      <c r="DN76" s="1961" t="str">
        <f t="shared" si="31"/>
        <v/>
      </c>
      <c r="DO76" s="162"/>
      <c r="DP76" s="162"/>
      <c r="DQ76" s="162"/>
      <c r="DR76" s="162"/>
      <c r="DS76" s="162"/>
      <c r="DT76" s="1961" t="str">
        <f t="shared" si="32"/>
        <v/>
      </c>
      <c r="DU76" s="162"/>
      <c r="DV76" s="162"/>
      <c r="DW76" s="162"/>
      <c r="DX76" s="162"/>
      <c r="DY76" s="162"/>
      <c r="DZ76" s="1961" t="str">
        <f t="shared" si="33"/>
        <v/>
      </c>
      <c r="EA76" s="162"/>
      <c r="EB76" s="162"/>
      <c r="EC76" s="162"/>
      <c r="ED76" s="162"/>
      <c r="EE76" s="162"/>
    </row>
    <row r="77" spans="1:135" s="1959" customFormat="1" ht="15" customHeight="1" x14ac:dyDescent="0.25">
      <c r="A77" s="213"/>
      <c r="B77" s="1931" t="s">
        <v>2314</v>
      </c>
      <c r="C77" s="1973" t="s">
        <v>2313</v>
      </c>
      <c r="D77" s="1961" t="str">
        <f t="shared" si="6"/>
        <v/>
      </c>
      <c r="E77" s="1961" t="str">
        <f t="shared" si="34"/>
        <v/>
      </c>
      <c r="F77" s="1961" t="str">
        <f t="shared" si="35"/>
        <v/>
      </c>
      <c r="G77" s="1961" t="str">
        <f t="shared" si="36"/>
        <v/>
      </c>
      <c r="H77" s="1961" t="str">
        <f t="shared" si="37"/>
        <v/>
      </c>
      <c r="I77" s="1961" t="str">
        <f t="shared" si="38"/>
        <v/>
      </c>
      <c r="J77" s="1961" t="str">
        <f t="shared" si="8"/>
        <v/>
      </c>
      <c r="K77" s="1961" t="str">
        <f t="shared" si="39"/>
        <v/>
      </c>
      <c r="L77" s="1961" t="str">
        <f t="shared" si="40"/>
        <v/>
      </c>
      <c r="M77" s="1961" t="str">
        <f t="shared" si="41"/>
        <v/>
      </c>
      <c r="N77" s="1961" t="str">
        <f t="shared" si="42"/>
        <v/>
      </c>
      <c r="O77" s="1961" t="str">
        <f t="shared" si="43"/>
        <v/>
      </c>
      <c r="P77" s="1961" t="str">
        <f t="shared" si="10"/>
        <v/>
      </c>
      <c r="Q77" s="162"/>
      <c r="R77" s="162"/>
      <c r="S77" s="162"/>
      <c r="T77" s="162"/>
      <c r="U77" s="162"/>
      <c r="V77" s="1961" t="str">
        <f t="shared" si="11"/>
        <v/>
      </c>
      <c r="W77" s="162"/>
      <c r="X77" s="162"/>
      <c r="Y77" s="162"/>
      <c r="Z77" s="162"/>
      <c r="AA77" s="162"/>
      <c r="AB77" s="1961" t="str">
        <f t="shared" si="12"/>
        <v/>
      </c>
      <c r="AC77" s="162"/>
      <c r="AD77" s="162"/>
      <c r="AE77" s="162"/>
      <c r="AF77" s="162"/>
      <c r="AG77" s="162"/>
      <c r="AH77" s="1961" t="str">
        <f t="shared" si="13"/>
        <v/>
      </c>
      <c r="AI77" s="162"/>
      <c r="AJ77" s="162"/>
      <c r="AK77" s="162"/>
      <c r="AL77" s="162"/>
      <c r="AM77" s="162"/>
      <c r="AN77" s="1961" t="str">
        <f t="shared" si="14"/>
        <v/>
      </c>
      <c r="AO77" s="1961" t="str">
        <f t="shared" si="64"/>
        <v/>
      </c>
      <c r="AP77" s="1961" t="str">
        <f t="shared" si="65"/>
        <v/>
      </c>
      <c r="AQ77" s="1961" t="str">
        <f t="shared" si="66"/>
        <v/>
      </c>
      <c r="AR77" s="1961" t="str">
        <f t="shared" si="67"/>
        <v/>
      </c>
      <c r="AS77" s="1961" t="str">
        <f t="shared" si="68"/>
        <v/>
      </c>
      <c r="AT77" s="1961" t="str">
        <f t="shared" si="16"/>
        <v/>
      </c>
      <c r="AU77" s="1961" t="str">
        <f t="shared" si="69"/>
        <v/>
      </c>
      <c r="AV77" s="1961" t="str">
        <f t="shared" si="70"/>
        <v/>
      </c>
      <c r="AW77" s="1961" t="str">
        <f t="shared" si="71"/>
        <v/>
      </c>
      <c r="AX77" s="1961" t="str">
        <f t="shared" si="72"/>
        <v/>
      </c>
      <c r="AY77" s="1961" t="str">
        <f t="shared" si="73"/>
        <v/>
      </c>
      <c r="AZ77" s="1961" t="str">
        <f t="shared" si="18"/>
        <v/>
      </c>
      <c r="BA77" s="162"/>
      <c r="BB77" s="162"/>
      <c r="BC77" s="162"/>
      <c r="BD77" s="162"/>
      <c r="BE77" s="162"/>
      <c r="BF77" s="1961" t="str">
        <f t="shared" si="19"/>
        <v/>
      </c>
      <c r="BG77" s="162"/>
      <c r="BH77" s="162"/>
      <c r="BI77" s="162"/>
      <c r="BJ77" s="162"/>
      <c r="BK77" s="162"/>
      <c r="BL77" s="1961" t="str">
        <f t="shared" si="20"/>
        <v/>
      </c>
      <c r="BM77" s="162"/>
      <c r="BN77" s="162"/>
      <c r="BO77" s="162"/>
      <c r="BP77" s="162"/>
      <c r="BQ77" s="162"/>
      <c r="BR77" s="1961" t="str">
        <f t="shared" si="21"/>
        <v/>
      </c>
      <c r="BS77" s="162"/>
      <c r="BT77" s="162"/>
      <c r="BU77" s="162"/>
      <c r="BV77" s="162"/>
      <c r="BW77" s="162"/>
      <c r="BX77" s="1961" t="str">
        <f t="shared" si="22"/>
        <v/>
      </c>
      <c r="BY77" s="162"/>
      <c r="BZ77" s="162"/>
      <c r="CA77" s="162"/>
      <c r="CB77" s="162"/>
      <c r="CC77" s="162"/>
      <c r="CD77" s="1961" t="str">
        <f t="shared" si="23"/>
        <v/>
      </c>
      <c r="CE77" s="162"/>
      <c r="CF77" s="162"/>
      <c r="CG77" s="162"/>
      <c r="CH77" s="162"/>
      <c r="CI77" s="162"/>
      <c r="CJ77" s="1961" t="str">
        <f t="shared" si="24"/>
        <v/>
      </c>
      <c r="CK77" s="1961" t="str">
        <f t="shared" si="74"/>
        <v/>
      </c>
      <c r="CL77" s="1961" t="str">
        <f t="shared" si="75"/>
        <v/>
      </c>
      <c r="CM77" s="1961" t="str">
        <f t="shared" si="76"/>
        <v/>
      </c>
      <c r="CN77" s="1961" t="str">
        <f t="shared" si="77"/>
        <v/>
      </c>
      <c r="CO77" s="1961" t="str">
        <f t="shared" si="78"/>
        <v/>
      </c>
      <c r="CP77" s="1961" t="str">
        <f t="shared" si="26"/>
        <v/>
      </c>
      <c r="CQ77" s="1961" t="str">
        <f t="shared" si="79"/>
        <v/>
      </c>
      <c r="CR77" s="1961" t="str">
        <f t="shared" si="80"/>
        <v/>
      </c>
      <c r="CS77" s="1961" t="str">
        <f t="shared" si="81"/>
        <v/>
      </c>
      <c r="CT77" s="1961" t="str">
        <f t="shared" si="82"/>
        <v/>
      </c>
      <c r="CU77" s="1961" t="str">
        <f t="shared" si="83"/>
        <v/>
      </c>
      <c r="CV77" s="1961" t="str">
        <f t="shared" si="28"/>
        <v/>
      </c>
      <c r="CW77" s="162"/>
      <c r="CX77" s="162"/>
      <c r="CY77" s="162"/>
      <c r="CZ77" s="162"/>
      <c r="DA77" s="162"/>
      <c r="DB77" s="1961" t="str">
        <f t="shared" si="29"/>
        <v/>
      </c>
      <c r="DC77" s="162"/>
      <c r="DD77" s="162"/>
      <c r="DE77" s="162"/>
      <c r="DF77" s="162"/>
      <c r="DG77" s="162"/>
      <c r="DH77" s="1961" t="str">
        <f t="shared" si="30"/>
        <v/>
      </c>
      <c r="DI77" s="162"/>
      <c r="DJ77" s="162"/>
      <c r="DK77" s="162"/>
      <c r="DL77" s="162"/>
      <c r="DM77" s="162"/>
      <c r="DN77" s="1961" t="str">
        <f t="shared" si="31"/>
        <v/>
      </c>
      <c r="DO77" s="162"/>
      <c r="DP77" s="162"/>
      <c r="DQ77" s="162"/>
      <c r="DR77" s="162"/>
      <c r="DS77" s="162"/>
      <c r="DT77" s="1961" t="str">
        <f t="shared" si="32"/>
        <v/>
      </c>
      <c r="DU77" s="162"/>
      <c r="DV77" s="162"/>
      <c r="DW77" s="162"/>
      <c r="DX77" s="162"/>
      <c r="DY77" s="162"/>
      <c r="DZ77" s="1961" t="str">
        <f t="shared" si="33"/>
        <v/>
      </c>
      <c r="EA77" s="162"/>
      <c r="EB77" s="162"/>
      <c r="EC77" s="162"/>
      <c r="ED77" s="162"/>
      <c r="EE77" s="162"/>
    </row>
    <row r="78" spans="1:135" s="1974" customFormat="1" ht="15" customHeight="1" x14ac:dyDescent="0.25">
      <c r="A78" s="1975"/>
      <c r="B78" s="1931" t="s">
        <v>2312</v>
      </c>
      <c r="C78" s="1973" t="s">
        <v>2311</v>
      </c>
      <c r="D78" s="1961" t="str">
        <f t="shared" si="6"/>
        <v/>
      </c>
      <c r="E78" s="1961" t="str">
        <f t="shared" si="34"/>
        <v/>
      </c>
      <c r="F78" s="1961" t="str">
        <f t="shared" si="35"/>
        <v/>
      </c>
      <c r="G78" s="1961" t="str">
        <f t="shared" si="36"/>
        <v/>
      </c>
      <c r="H78" s="1961" t="str">
        <f t="shared" si="37"/>
        <v/>
      </c>
      <c r="I78" s="1961" t="str">
        <f t="shared" si="38"/>
        <v/>
      </c>
      <c r="J78" s="1961" t="str">
        <f t="shared" si="8"/>
        <v/>
      </c>
      <c r="K78" s="1961" t="str">
        <f t="shared" si="39"/>
        <v/>
      </c>
      <c r="L78" s="1961" t="str">
        <f t="shared" si="40"/>
        <v/>
      </c>
      <c r="M78" s="1961" t="str">
        <f t="shared" si="41"/>
        <v/>
      </c>
      <c r="N78" s="1961" t="str">
        <f t="shared" si="42"/>
        <v/>
      </c>
      <c r="O78" s="1961" t="str">
        <f t="shared" si="43"/>
        <v/>
      </c>
      <c r="P78" s="1961" t="str">
        <f t="shared" si="10"/>
        <v/>
      </c>
      <c r="Q78" s="162"/>
      <c r="R78" s="162"/>
      <c r="S78" s="162"/>
      <c r="T78" s="162"/>
      <c r="U78" s="162"/>
      <c r="V78" s="1961" t="str">
        <f t="shared" si="11"/>
        <v/>
      </c>
      <c r="W78" s="162"/>
      <c r="X78" s="162"/>
      <c r="Y78" s="162"/>
      <c r="Z78" s="162"/>
      <c r="AA78" s="162"/>
      <c r="AB78" s="1961" t="str">
        <f t="shared" si="12"/>
        <v/>
      </c>
      <c r="AC78" s="162"/>
      <c r="AD78" s="162"/>
      <c r="AE78" s="162"/>
      <c r="AF78" s="162"/>
      <c r="AG78" s="162"/>
      <c r="AH78" s="1961" t="str">
        <f t="shared" si="13"/>
        <v/>
      </c>
      <c r="AI78" s="162"/>
      <c r="AJ78" s="162"/>
      <c r="AK78" s="162"/>
      <c r="AL78" s="162"/>
      <c r="AM78" s="162"/>
      <c r="AN78" s="1961" t="str">
        <f t="shared" si="14"/>
        <v/>
      </c>
      <c r="AO78" s="1961" t="str">
        <f t="shared" si="64"/>
        <v/>
      </c>
      <c r="AP78" s="1961" t="str">
        <f t="shared" si="65"/>
        <v/>
      </c>
      <c r="AQ78" s="1961" t="str">
        <f t="shared" si="66"/>
        <v/>
      </c>
      <c r="AR78" s="1961" t="str">
        <f t="shared" si="67"/>
        <v/>
      </c>
      <c r="AS78" s="1961" t="str">
        <f t="shared" si="68"/>
        <v/>
      </c>
      <c r="AT78" s="1961" t="str">
        <f t="shared" si="16"/>
        <v/>
      </c>
      <c r="AU78" s="1961" t="str">
        <f t="shared" si="69"/>
        <v/>
      </c>
      <c r="AV78" s="1961" t="str">
        <f t="shared" si="70"/>
        <v/>
      </c>
      <c r="AW78" s="1961" t="str">
        <f t="shared" si="71"/>
        <v/>
      </c>
      <c r="AX78" s="1961" t="str">
        <f t="shared" si="72"/>
        <v/>
      </c>
      <c r="AY78" s="1961" t="str">
        <f t="shared" si="73"/>
        <v/>
      </c>
      <c r="AZ78" s="1961" t="str">
        <f t="shared" si="18"/>
        <v/>
      </c>
      <c r="BA78" s="162"/>
      <c r="BB78" s="162"/>
      <c r="BC78" s="162"/>
      <c r="BD78" s="162"/>
      <c r="BE78" s="162"/>
      <c r="BF78" s="1961" t="str">
        <f t="shared" si="19"/>
        <v/>
      </c>
      <c r="BG78" s="162"/>
      <c r="BH78" s="162"/>
      <c r="BI78" s="162"/>
      <c r="BJ78" s="162"/>
      <c r="BK78" s="162"/>
      <c r="BL78" s="1961" t="str">
        <f t="shared" si="20"/>
        <v/>
      </c>
      <c r="BM78" s="162"/>
      <c r="BN78" s="162"/>
      <c r="BO78" s="162"/>
      <c r="BP78" s="162"/>
      <c r="BQ78" s="162"/>
      <c r="BR78" s="1961" t="str">
        <f t="shared" si="21"/>
        <v/>
      </c>
      <c r="BS78" s="162"/>
      <c r="BT78" s="162"/>
      <c r="BU78" s="162"/>
      <c r="BV78" s="162"/>
      <c r="BW78" s="162"/>
      <c r="BX78" s="1961" t="str">
        <f t="shared" si="22"/>
        <v/>
      </c>
      <c r="BY78" s="162"/>
      <c r="BZ78" s="162"/>
      <c r="CA78" s="162"/>
      <c r="CB78" s="162"/>
      <c r="CC78" s="162"/>
      <c r="CD78" s="1961" t="str">
        <f t="shared" si="23"/>
        <v/>
      </c>
      <c r="CE78" s="162"/>
      <c r="CF78" s="162"/>
      <c r="CG78" s="162"/>
      <c r="CH78" s="162"/>
      <c r="CI78" s="162"/>
      <c r="CJ78" s="1961" t="str">
        <f t="shared" si="24"/>
        <v/>
      </c>
      <c r="CK78" s="1961" t="str">
        <f t="shared" si="74"/>
        <v/>
      </c>
      <c r="CL78" s="1961" t="str">
        <f t="shared" si="75"/>
        <v/>
      </c>
      <c r="CM78" s="1961" t="str">
        <f t="shared" si="76"/>
        <v/>
      </c>
      <c r="CN78" s="1961" t="str">
        <f t="shared" si="77"/>
        <v/>
      </c>
      <c r="CO78" s="1961" t="str">
        <f t="shared" si="78"/>
        <v/>
      </c>
      <c r="CP78" s="1961" t="str">
        <f t="shared" si="26"/>
        <v/>
      </c>
      <c r="CQ78" s="1961" t="str">
        <f t="shared" si="79"/>
        <v/>
      </c>
      <c r="CR78" s="1961" t="str">
        <f t="shared" si="80"/>
        <v/>
      </c>
      <c r="CS78" s="1961" t="str">
        <f t="shared" si="81"/>
        <v/>
      </c>
      <c r="CT78" s="1961" t="str">
        <f t="shared" si="82"/>
        <v/>
      </c>
      <c r="CU78" s="1961" t="str">
        <f t="shared" si="83"/>
        <v/>
      </c>
      <c r="CV78" s="1961" t="str">
        <f t="shared" si="28"/>
        <v/>
      </c>
      <c r="CW78" s="162"/>
      <c r="CX78" s="162"/>
      <c r="CY78" s="162"/>
      <c r="CZ78" s="162"/>
      <c r="DA78" s="162"/>
      <c r="DB78" s="1961" t="str">
        <f t="shared" si="29"/>
        <v/>
      </c>
      <c r="DC78" s="162"/>
      <c r="DD78" s="162"/>
      <c r="DE78" s="162"/>
      <c r="DF78" s="162"/>
      <c r="DG78" s="162"/>
      <c r="DH78" s="1961" t="str">
        <f t="shared" si="30"/>
        <v/>
      </c>
      <c r="DI78" s="162"/>
      <c r="DJ78" s="162"/>
      <c r="DK78" s="162"/>
      <c r="DL78" s="162"/>
      <c r="DM78" s="162"/>
      <c r="DN78" s="1961" t="str">
        <f t="shared" si="31"/>
        <v/>
      </c>
      <c r="DO78" s="162"/>
      <c r="DP78" s="162"/>
      <c r="DQ78" s="162"/>
      <c r="DR78" s="162"/>
      <c r="DS78" s="162"/>
      <c r="DT78" s="1961" t="str">
        <f t="shared" si="32"/>
        <v/>
      </c>
      <c r="DU78" s="162"/>
      <c r="DV78" s="162"/>
      <c r="DW78" s="162"/>
      <c r="DX78" s="162"/>
      <c r="DY78" s="162"/>
      <c r="DZ78" s="1961" t="str">
        <f t="shared" si="33"/>
        <v/>
      </c>
      <c r="EA78" s="162"/>
      <c r="EB78" s="162"/>
      <c r="EC78" s="162"/>
      <c r="ED78" s="162"/>
      <c r="EE78" s="162"/>
    </row>
    <row r="79" spans="1:135" s="1959" customFormat="1" ht="15" customHeight="1" x14ac:dyDescent="0.25">
      <c r="A79" s="213"/>
      <c r="B79" s="1931" t="s">
        <v>2310</v>
      </c>
      <c r="C79" s="1973" t="s">
        <v>2309</v>
      </c>
      <c r="D79" s="1961" t="str">
        <f t="shared" si="6"/>
        <v/>
      </c>
      <c r="E79" s="1961" t="str">
        <f t="shared" si="34"/>
        <v/>
      </c>
      <c r="F79" s="1961" t="str">
        <f t="shared" si="35"/>
        <v/>
      </c>
      <c r="G79" s="1961" t="str">
        <f t="shared" si="36"/>
        <v/>
      </c>
      <c r="H79" s="1961" t="str">
        <f t="shared" si="37"/>
        <v/>
      </c>
      <c r="I79" s="1961" t="str">
        <f t="shared" si="38"/>
        <v/>
      </c>
      <c r="J79" s="1961" t="str">
        <f t="shared" si="8"/>
        <v/>
      </c>
      <c r="K79" s="1961" t="str">
        <f t="shared" si="39"/>
        <v/>
      </c>
      <c r="L79" s="1961" t="str">
        <f t="shared" si="40"/>
        <v/>
      </c>
      <c r="M79" s="1961" t="str">
        <f t="shared" si="41"/>
        <v/>
      </c>
      <c r="N79" s="1961" t="str">
        <f t="shared" si="42"/>
        <v/>
      </c>
      <c r="O79" s="1961" t="str">
        <f t="shared" si="43"/>
        <v/>
      </c>
      <c r="P79" s="1961" t="str">
        <f t="shared" si="10"/>
        <v/>
      </c>
      <c r="Q79" s="162"/>
      <c r="R79" s="162"/>
      <c r="S79" s="162"/>
      <c r="T79" s="162"/>
      <c r="U79" s="162"/>
      <c r="V79" s="1961" t="str">
        <f t="shared" si="11"/>
        <v/>
      </c>
      <c r="W79" s="162"/>
      <c r="X79" s="162"/>
      <c r="Y79" s="162"/>
      <c r="Z79" s="162"/>
      <c r="AA79" s="162"/>
      <c r="AB79" s="1961" t="str">
        <f t="shared" si="12"/>
        <v/>
      </c>
      <c r="AC79" s="162"/>
      <c r="AD79" s="162"/>
      <c r="AE79" s="162"/>
      <c r="AF79" s="162"/>
      <c r="AG79" s="162"/>
      <c r="AH79" s="1961" t="str">
        <f t="shared" si="13"/>
        <v/>
      </c>
      <c r="AI79" s="162"/>
      <c r="AJ79" s="162"/>
      <c r="AK79" s="162"/>
      <c r="AL79" s="162"/>
      <c r="AM79" s="162"/>
      <c r="AN79" s="1961" t="str">
        <f t="shared" si="14"/>
        <v/>
      </c>
      <c r="AO79" s="1961" t="str">
        <f t="shared" si="64"/>
        <v/>
      </c>
      <c r="AP79" s="1961" t="str">
        <f t="shared" si="65"/>
        <v/>
      </c>
      <c r="AQ79" s="1961" t="str">
        <f t="shared" si="66"/>
        <v/>
      </c>
      <c r="AR79" s="1961" t="str">
        <f t="shared" si="67"/>
        <v/>
      </c>
      <c r="AS79" s="1961" t="str">
        <f t="shared" si="68"/>
        <v/>
      </c>
      <c r="AT79" s="1961" t="str">
        <f t="shared" si="16"/>
        <v/>
      </c>
      <c r="AU79" s="1961" t="str">
        <f t="shared" si="69"/>
        <v/>
      </c>
      <c r="AV79" s="1961" t="str">
        <f t="shared" si="70"/>
        <v/>
      </c>
      <c r="AW79" s="1961" t="str">
        <f t="shared" si="71"/>
        <v/>
      </c>
      <c r="AX79" s="1961" t="str">
        <f t="shared" si="72"/>
        <v/>
      </c>
      <c r="AY79" s="1961" t="str">
        <f t="shared" si="73"/>
        <v/>
      </c>
      <c r="AZ79" s="1961" t="str">
        <f t="shared" si="18"/>
        <v/>
      </c>
      <c r="BA79" s="162"/>
      <c r="BB79" s="162"/>
      <c r="BC79" s="162"/>
      <c r="BD79" s="162"/>
      <c r="BE79" s="162"/>
      <c r="BF79" s="1961" t="str">
        <f t="shared" si="19"/>
        <v/>
      </c>
      <c r="BG79" s="162"/>
      <c r="BH79" s="162"/>
      <c r="BI79" s="162"/>
      <c r="BJ79" s="162"/>
      <c r="BK79" s="162"/>
      <c r="BL79" s="1961" t="str">
        <f t="shared" si="20"/>
        <v/>
      </c>
      <c r="BM79" s="162"/>
      <c r="BN79" s="162"/>
      <c r="BO79" s="162"/>
      <c r="BP79" s="162"/>
      <c r="BQ79" s="162"/>
      <c r="BR79" s="1961" t="str">
        <f t="shared" si="21"/>
        <v/>
      </c>
      <c r="BS79" s="162"/>
      <c r="BT79" s="162"/>
      <c r="BU79" s="162"/>
      <c r="BV79" s="162"/>
      <c r="BW79" s="162"/>
      <c r="BX79" s="1961" t="str">
        <f t="shared" si="22"/>
        <v/>
      </c>
      <c r="BY79" s="162"/>
      <c r="BZ79" s="162"/>
      <c r="CA79" s="162"/>
      <c r="CB79" s="162"/>
      <c r="CC79" s="162"/>
      <c r="CD79" s="1961" t="str">
        <f t="shared" si="23"/>
        <v/>
      </c>
      <c r="CE79" s="162"/>
      <c r="CF79" s="162"/>
      <c r="CG79" s="162"/>
      <c r="CH79" s="162"/>
      <c r="CI79" s="162"/>
      <c r="CJ79" s="1961" t="str">
        <f t="shared" si="24"/>
        <v/>
      </c>
      <c r="CK79" s="1961" t="str">
        <f t="shared" si="74"/>
        <v/>
      </c>
      <c r="CL79" s="1961" t="str">
        <f t="shared" si="75"/>
        <v/>
      </c>
      <c r="CM79" s="1961" t="str">
        <f t="shared" si="76"/>
        <v/>
      </c>
      <c r="CN79" s="1961" t="str">
        <f t="shared" si="77"/>
        <v/>
      </c>
      <c r="CO79" s="1961" t="str">
        <f t="shared" si="78"/>
        <v/>
      </c>
      <c r="CP79" s="1961" t="str">
        <f t="shared" si="26"/>
        <v/>
      </c>
      <c r="CQ79" s="1961" t="str">
        <f t="shared" si="79"/>
        <v/>
      </c>
      <c r="CR79" s="1961" t="str">
        <f t="shared" si="80"/>
        <v/>
      </c>
      <c r="CS79" s="1961" t="str">
        <f t="shared" si="81"/>
        <v/>
      </c>
      <c r="CT79" s="1961" t="str">
        <f t="shared" si="82"/>
        <v/>
      </c>
      <c r="CU79" s="1961" t="str">
        <f t="shared" si="83"/>
        <v/>
      </c>
      <c r="CV79" s="1961" t="str">
        <f t="shared" si="28"/>
        <v/>
      </c>
      <c r="CW79" s="162"/>
      <c r="CX79" s="162"/>
      <c r="CY79" s="162"/>
      <c r="CZ79" s="162"/>
      <c r="DA79" s="162"/>
      <c r="DB79" s="1961" t="str">
        <f t="shared" si="29"/>
        <v/>
      </c>
      <c r="DC79" s="162"/>
      <c r="DD79" s="162"/>
      <c r="DE79" s="162"/>
      <c r="DF79" s="162"/>
      <c r="DG79" s="162"/>
      <c r="DH79" s="1961" t="str">
        <f t="shared" si="30"/>
        <v/>
      </c>
      <c r="DI79" s="162"/>
      <c r="DJ79" s="162"/>
      <c r="DK79" s="162"/>
      <c r="DL79" s="162"/>
      <c r="DM79" s="162"/>
      <c r="DN79" s="1961" t="str">
        <f t="shared" si="31"/>
        <v/>
      </c>
      <c r="DO79" s="162"/>
      <c r="DP79" s="162"/>
      <c r="DQ79" s="162"/>
      <c r="DR79" s="162"/>
      <c r="DS79" s="162"/>
      <c r="DT79" s="1961" t="str">
        <f t="shared" si="32"/>
        <v/>
      </c>
      <c r="DU79" s="162"/>
      <c r="DV79" s="162"/>
      <c r="DW79" s="162"/>
      <c r="DX79" s="162"/>
      <c r="DY79" s="162"/>
      <c r="DZ79" s="1961" t="str">
        <f t="shared" si="33"/>
        <v/>
      </c>
      <c r="EA79" s="162"/>
      <c r="EB79" s="162"/>
      <c r="EC79" s="162"/>
      <c r="ED79" s="162"/>
      <c r="EE79" s="162"/>
    </row>
    <row r="80" spans="1:135" s="1959" customFormat="1" ht="15" customHeight="1" x14ac:dyDescent="0.25">
      <c r="A80" s="213"/>
      <c r="B80" s="1931" t="s">
        <v>2308</v>
      </c>
      <c r="C80" s="1973" t="s">
        <v>2307</v>
      </c>
      <c r="D80" s="1961" t="str">
        <f t="shared" si="6"/>
        <v/>
      </c>
      <c r="E80" s="1961" t="str">
        <f t="shared" si="34"/>
        <v/>
      </c>
      <c r="F80" s="1961" t="str">
        <f t="shared" si="35"/>
        <v/>
      </c>
      <c r="G80" s="1961" t="str">
        <f t="shared" si="36"/>
        <v/>
      </c>
      <c r="H80" s="1961" t="str">
        <f t="shared" si="37"/>
        <v/>
      </c>
      <c r="I80" s="1961" t="str">
        <f t="shared" si="38"/>
        <v/>
      </c>
      <c r="J80" s="1961" t="str">
        <f t="shared" si="8"/>
        <v/>
      </c>
      <c r="K80" s="1961" t="str">
        <f t="shared" si="39"/>
        <v/>
      </c>
      <c r="L80" s="1961" t="str">
        <f t="shared" si="40"/>
        <v/>
      </c>
      <c r="M80" s="1961" t="str">
        <f t="shared" si="41"/>
        <v/>
      </c>
      <c r="N80" s="1961" t="str">
        <f t="shared" si="42"/>
        <v/>
      </c>
      <c r="O80" s="1961" t="str">
        <f t="shared" si="43"/>
        <v/>
      </c>
      <c r="P80" s="1961" t="str">
        <f t="shared" si="10"/>
        <v/>
      </c>
      <c r="Q80" s="162"/>
      <c r="R80" s="162"/>
      <c r="S80" s="162"/>
      <c r="T80" s="162"/>
      <c r="U80" s="162"/>
      <c r="V80" s="1961" t="str">
        <f t="shared" si="11"/>
        <v/>
      </c>
      <c r="W80" s="162"/>
      <c r="X80" s="162"/>
      <c r="Y80" s="162"/>
      <c r="Z80" s="162"/>
      <c r="AA80" s="162"/>
      <c r="AB80" s="1961" t="str">
        <f t="shared" si="12"/>
        <v/>
      </c>
      <c r="AC80" s="162"/>
      <c r="AD80" s="162"/>
      <c r="AE80" s="162"/>
      <c r="AF80" s="162"/>
      <c r="AG80" s="162"/>
      <c r="AH80" s="1961" t="str">
        <f t="shared" si="13"/>
        <v/>
      </c>
      <c r="AI80" s="162"/>
      <c r="AJ80" s="162"/>
      <c r="AK80" s="162"/>
      <c r="AL80" s="162"/>
      <c r="AM80" s="162"/>
      <c r="AN80" s="1961" t="str">
        <f t="shared" si="14"/>
        <v/>
      </c>
      <c r="AO80" s="1961" t="str">
        <f t="shared" si="64"/>
        <v/>
      </c>
      <c r="AP80" s="1961" t="str">
        <f t="shared" si="65"/>
        <v/>
      </c>
      <c r="AQ80" s="1961" t="str">
        <f t="shared" si="66"/>
        <v/>
      </c>
      <c r="AR80" s="1961" t="str">
        <f t="shared" si="67"/>
        <v/>
      </c>
      <c r="AS80" s="1961" t="str">
        <f t="shared" si="68"/>
        <v/>
      </c>
      <c r="AT80" s="1961" t="str">
        <f t="shared" si="16"/>
        <v/>
      </c>
      <c r="AU80" s="1961" t="str">
        <f t="shared" si="69"/>
        <v/>
      </c>
      <c r="AV80" s="1961" t="str">
        <f t="shared" si="70"/>
        <v/>
      </c>
      <c r="AW80" s="1961" t="str">
        <f t="shared" si="71"/>
        <v/>
      </c>
      <c r="AX80" s="1961" t="str">
        <f t="shared" si="72"/>
        <v/>
      </c>
      <c r="AY80" s="1961" t="str">
        <f t="shared" si="73"/>
        <v/>
      </c>
      <c r="AZ80" s="1961" t="str">
        <f t="shared" si="18"/>
        <v/>
      </c>
      <c r="BA80" s="162"/>
      <c r="BB80" s="162"/>
      <c r="BC80" s="162"/>
      <c r="BD80" s="162"/>
      <c r="BE80" s="162"/>
      <c r="BF80" s="1961" t="str">
        <f t="shared" si="19"/>
        <v/>
      </c>
      <c r="BG80" s="162"/>
      <c r="BH80" s="162"/>
      <c r="BI80" s="162"/>
      <c r="BJ80" s="162"/>
      <c r="BK80" s="162"/>
      <c r="BL80" s="1961" t="str">
        <f t="shared" si="20"/>
        <v/>
      </c>
      <c r="BM80" s="162"/>
      <c r="BN80" s="162"/>
      <c r="BO80" s="162"/>
      <c r="BP80" s="162"/>
      <c r="BQ80" s="162"/>
      <c r="BR80" s="1961" t="str">
        <f t="shared" si="21"/>
        <v/>
      </c>
      <c r="BS80" s="162"/>
      <c r="BT80" s="162"/>
      <c r="BU80" s="162"/>
      <c r="BV80" s="162"/>
      <c r="BW80" s="162"/>
      <c r="BX80" s="1961" t="str">
        <f t="shared" si="22"/>
        <v/>
      </c>
      <c r="BY80" s="162"/>
      <c r="BZ80" s="162"/>
      <c r="CA80" s="162"/>
      <c r="CB80" s="162"/>
      <c r="CC80" s="162"/>
      <c r="CD80" s="1961" t="str">
        <f t="shared" si="23"/>
        <v/>
      </c>
      <c r="CE80" s="162"/>
      <c r="CF80" s="162"/>
      <c r="CG80" s="162"/>
      <c r="CH80" s="162"/>
      <c r="CI80" s="162"/>
      <c r="CJ80" s="1961" t="str">
        <f t="shared" si="24"/>
        <v/>
      </c>
      <c r="CK80" s="1961" t="str">
        <f t="shared" si="74"/>
        <v/>
      </c>
      <c r="CL80" s="1961" t="str">
        <f t="shared" si="75"/>
        <v/>
      </c>
      <c r="CM80" s="1961" t="str">
        <f t="shared" si="76"/>
        <v/>
      </c>
      <c r="CN80" s="1961" t="str">
        <f t="shared" si="77"/>
        <v/>
      </c>
      <c r="CO80" s="1961" t="str">
        <f t="shared" si="78"/>
        <v/>
      </c>
      <c r="CP80" s="1961" t="str">
        <f t="shared" si="26"/>
        <v/>
      </c>
      <c r="CQ80" s="1961" t="str">
        <f t="shared" si="79"/>
        <v/>
      </c>
      <c r="CR80" s="1961" t="str">
        <f t="shared" si="80"/>
        <v/>
      </c>
      <c r="CS80" s="1961" t="str">
        <f t="shared" si="81"/>
        <v/>
      </c>
      <c r="CT80" s="1961" t="str">
        <f t="shared" si="82"/>
        <v/>
      </c>
      <c r="CU80" s="1961" t="str">
        <f t="shared" si="83"/>
        <v/>
      </c>
      <c r="CV80" s="1961" t="str">
        <f t="shared" si="28"/>
        <v/>
      </c>
      <c r="CW80" s="162"/>
      <c r="CX80" s="162"/>
      <c r="CY80" s="162"/>
      <c r="CZ80" s="162"/>
      <c r="DA80" s="162"/>
      <c r="DB80" s="1961" t="str">
        <f t="shared" si="29"/>
        <v/>
      </c>
      <c r="DC80" s="162"/>
      <c r="DD80" s="162"/>
      <c r="DE80" s="162"/>
      <c r="DF80" s="162"/>
      <c r="DG80" s="162"/>
      <c r="DH80" s="1961" t="str">
        <f t="shared" si="30"/>
        <v/>
      </c>
      <c r="DI80" s="162"/>
      <c r="DJ80" s="162"/>
      <c r="DK80" s="162"/>
      <c r="DL80" s="162"/>
      <c r="DM80" s="162"/>
      <c r="DN80" s="1961" t="str">
        <f t="shared" si="31"/>
        <v/>
      </c>
      <c r="DO80" s="162"/>
      <c r="DP80" s="162"/>
      <c r="DQ80" s="162"/>
      <c r="DR80" s="162"/>
      <c r="DS80" s="162"/>
      <c r="DT80" s="1961" t="str">
        <f t="shared" si="32"/>
        <v/>
      </c>
      <c r="DU80" s="162"/>
      <c r="DV80" s="162"/>
      <c r="DW80" s="162"/>
      <c r="DX80" s="162"/>
      <c r="DY80" s="162"/>
      <c r="DZ80" s="1961" t="str">
        <f t="shared" si="33"/>
        <v/>
      </c>
      <c r="EA80" s="162"/>
      <c r="EB80" s="162"/>
      <c r="EC80" s="162"/>
      <c r="ED80" s="162"/>
      <c r="EE80" s="162"/>
    </row>
    <row r="81" spans="1:135" s="1959" customFormat="1" ht="15" customHeight="1" x14ac:dyDescent="0.25">
      <c r="A81" s="213"/>
      <c r="B81" s="1931" t="s">
        <v>2306</v>
      </c>
      <c r="C81" s="1972" t="s">
        <v>2305</v>
      </c>
      <c r="D81" s="1961" t="str">
        <f t="shared" si="6"/>
        <v/>
      </c>
      <c r="E81" s="1961" t="str">
        <f t="shared" si="34"/>
        <v/>
      </c>
      <c r="F81" s="1961" t="str">
        <f t="shared" si="35"/>
        <v/>
      </c>
      <c r="G81" s="1961" t="str">
        <f t="shared" si="36"/>
        <v/>
      </c>
      <c r="H81" s="1961" t="str">
        <f t="shared" si="37"/>
        <v/>
      </c>
      <c r="I81" s="1961" t="str">
        <f t="shared" si="38"/>
        <v/>
      </c>
      <c r="J81" s="1961" t="str">
        <f t="shared" si="8"/>
        <v/>
      </c>
      <c r="K81" s="1961" t="str">
        <f t="shared" si="39"/>
        <v/>
      </c>
      <c r="L81" s="1961" t="str">
        <f t="shared" si="40"/>
        <v/>
      </c>
      <c r="M81" s="1961" t="str">
        <f t="shared" si="41"/>
        <v/>
      </c>
      <c r="N81" s="1961" t="str">
        <f t="shared" si="42"/>
        <v/>
      </c>
      <c r="O81" s="1961" t="str">
        <f t="shared" si="43"/>
        <v/>
      </c>
      <c r="P81" s="1961" t="str">
        <f t="shared" si="10"/>
        <v/>
      </c>
      <c r="Q81" s="1588" t="str">
        <f>IF(AND(ISNUMBER(Q82),ISNUMBER(Q83)),SUM(Q82,Q83),"")</f>
        <v/>
      </c>
      <c r="R81" s="1588" t="str">
        <f>IF(AND(ISNUMBER(R82),ISNUMBER(R83)),SUM(R82,R83),"")</f>
        <v/>
      </c>
      <c r="S81" s="1588" t="str">
        <f>IF(AND(ISNUMBER(S82),ISNUMBER(S83)),SUM(S82,S83),"")</f>
        <v/>
      </c>
      <c r="T81" s="1588" t="str">
        <f>IF(AND(ISNUMBER(T82),ISNUMBER(T83)),SUM(T82,T83),"")</f>
        <v/>
      </c>
      <c r="U81" s="1588" t="str">
        <f>IF(AND(ISNUMBER(U82),ISNUMBER(U83)),SUM(U82,U83),"")</f>
        <v/>
      </c>
      <c r="V81" s="1961" t="str">
        <f t="shared" si="11"/>
        <v/>
      </c>
      <c r="W81" s="1588" t="str">
        <f>IF(AND(ISNUMBER(W82),ISNUMBER(W83)),SUM(W82,W83),"")</f>
        <v/>
      </c>
      <c r="X81" s="1588" t="str">
        <f>IF(AND(ISNUMBER(X82),ISNUMBER(X83)),SUM(X82,X83),"")</f>
        <v/>
      </c>
      <c r="Y81" s="1588" t="str">
        <f>IF(AND(ISNUMBER(Y82),ISNUMBER(Y83)),SUM(Y82,Y83),"")</f>
        <v/>
      </c>
      <c r="Z81" s="1588" t="str">
        <f>IF(AND(ISNUMBER(Z82),ISNUMBER(Z83)),SUM(Z82,Z83),"")</f>
        <v/>
      </c>
      <c r="AA81" s="1588" t="str">
        <f>IF(AND(ISNUMBER(AA82),ISNUMBER(AA83)),SUM(AA82,AA83),"")</f>
        <v/>
      </c>
      <c r="AB81" s="1961" t="str">
        <f t="shared" si="12"/>
        <v/>
      </c>
      <c r="AC81" s="1588" t="str">
        <f>IF(AND(ISNUMBER(AC82),ISNUMBER(AC83)),SUM(AC82,AC83),"")</f>
        <v/>
      </c>
      <c r="AD81" s="1588" t="str">
        <f>IF(AND(ISNUMBER(AD82),ISNUMBER(AD83)),SUM(AD82,AD83),"")</f>
        <v/>
      </c>
      <c r="AE81" s="1588" t="str">
        <f>IF(AND(ISNUMBER(AE82),ISNUMBER(AE83)),SUM(AE82,AE83),"")</f>
        <v/>
      </c>
      <c r="AF81" s="1588" t="str">
        <f>IF(AND(ISNUMBER(AF82),ISNUMBER(AF83)),SUM(AF82,AF83),"")</f>
        <v/>
      </c>
      <c r="AG81" s="1588" t="str">
        <f>IF(AND(ISNUMBER(AG82),ISNUMBER(AG83)),SUM(AG82,AG83),"")</f>
        <v/>
      </c>
      <c r="AH81" s="1961" t="str">
        <f t="shared" si="13"/>
        <v/>
      </c>
      <c r="AI81" s="1588" t="str">
        <f>IF(AND(ISNUMBER(AI82),ISNUMBER(AI83)),SUM(AI82,AI83),"")</f>
        <v/>
      </c>
      <c r="AJ81" s="1588" t="str">
        <f>IF(AND(ISNUMBER(AJ82),ISNUMBER(AJ83)),SUM(AJ82,AJ83),"")</f>
        <v/>
      </c>
      <c r="AK81" s="1588" t="str">
        <f>IF(AND(ISNUMBER(AK82),ISNUMBER(AK83)),SUM(AK82,AK83),"")</f>
        <v/>
      </c>
      <c r="AL81" s="1588" t="str">
        <f>IF(AND(ISNUMBER(AL82),ISNUMBER(AL83)),SUM(AL82,AL83),"")</f>
        <v/>
      </c>
      <c r="AM81" s="1588" t="str">
        <f>IF(AND(ISNUMBER(AM82),ISNUMBER(AM83)),SUM(AM82,AM83),"")</f>
        <v/>
      </c>
      <c r="AN81" s="1961" t="str">
        <f t="shared" si="14"/>
        <v/>
      </c>
      <c r="AO81" s="1961" t="str">
        <f t="shared" si="64"/>
        <v/>
      </c>
      <c r="AP81" s="1961" t="str">
        <f t="shared" si="65"/>
        <v/>
      </c>
      <c r="AQ81" s="1961" t="str">
        <f t="shared" si="66"/>
        <v/>
      </c>
      <c r="AR81" s="1961" t="str">
        <f t="shared" si="67"/>
        <v/>
      </c>
      <c r="AS81" s="1961" t="str">
        <f t="shared" si="68"/>
        <v/>
      </c>
      <c r="AT81" s="1961" t="str">
        <f t="shared" si="16"/>
        <v/>
      </c>
      <c r="AU81" s="1961" t="str">
        <f t="shared" si="69"/>
        <v/>
      </c>
      <c r="AV81" s="1961" t="str">
        <f t="shared" si="70"/>
        <v/>
      </c>
      <c r="AW81" s="1961" t="str">
        <f t="shared" si="71"/>
        <v/>
      </c>
      <c r="AX81" s="1961" t="str">
        <f t="shared" si="72"/>
        <v/>
      </c>
      <c r="AY81" s="1961" t="str">
        <f t="shared" si="73"/>
        <v/>
      </c>
      <c r="AZ81" s="1961" t="str">
        <f t="shared" si="18"/>
        <v/>
      </c>
      <c r="BA81" s="1588" t="str">
        <f>IF(AND(ISNUMBER(BA82),ISNUMBER(BA83)),SUM(BA82,BA83),"")</f>
        <v/>
      </c>
      <c r="BB81" s="1588" t="str">
        <f>IF(AND(ISNUMBER(BB82),ISNUMBER(BB83)),SUM(BB82,BB83),"")</f>
        <v/>
      </c>
      <c r="BC81" s="1588" t="str">
        <f>IF(AND(ISNUMBER(BC82),ISNUMBER(BC83)),SUM(BC82,BC83),"")</f>
        <v/>
      </c>
      <c r="BD81" s="1588" t="str">
        <f>IF(AND(ISNUMBER(BD82),ISNUMBER(BD83)),SUM(BD82,BD83),"")</f>
        <v/>
      </c>
      <c r="BE81" s="1588" t="str">
        <f>IF(AND(ISNUMBER(BE82),ISNUMBER(BE83)),SUM(BE82,BE83),"")</f>
        <v/>
      </c>
      <c r="BF81" s="1961" t="str">
        <f t="shared" si="19"/>
        <v/>
      </c>
      <c r="BG81" s="1588" t="str">
        <f>IF(AND(ISNUMBER(BG82),ISNUMBER(BG83)),SUM(BG82,BG83),"")</f>
        <v/>
      </c>
      <c r="BH81" s="1588" t="str">
        <f>IF(AND(ISNUMBER(BH82),ISNUMBER(BH83)),SUM(BH82,BH83),"")</f>
        <v/>
      </c>
      <c r="BI81" s="1588" t="str">
        <f>IF(AND(ISNUMBER(BI82),ISNUMBER(BI83)),SUM(BI82,BI83),"")</f>
        <v/>
      </c>
      <c r="BJ81" s="1588" t="str">
        <f>IF(AND(ISNUMBER(BJ82),ISNUMBER(BJ83)),SUM(BJ82,BJ83),"")</f>
        <v/>
      </c>
      <c r="BK81" s="1588" t="str">
        <f>IF(AND(ISNUMBER(BK82),ISNUMBER(BK83)),SUM(BK82,BK83),"")</f>
        <v/>
      </c>
      <c r="BL81" s="1961" t="str">
        <f t="shared" si="20"/>
        <v/>
      </c>
      <c r="BM81" s="1588" t="str">
        <f>IF(AND(ISNUMBER(BM82),ISNUMBER(BM83)),SUM(BM82,BM83),"")</f>
        <v/>
      </c>
      <c r="BN81" s="1588" t="str">
        <f>IF(AND(ISNUMBER(BN82),ISNUMBER(BN83)),SUM(BN82,BN83),"")</f>
        <v/>
      </c>
      <c r="BO81" s="1588" t="str">
        <f>IF(AND(ISNUMBER(BO82),ISNUMBER(BO83)),SUM(BO82,BO83),"")</f>
        <v/>
      </c>
      <c r="BP81" s="1588" t="str">
        <f>IF(AND(ISNUMBER(BP82),ISNUMBER(BP83)),SUM(BP82,BP83),"")</f>
        <v/>
      </c>
      <c r="BQ81" s="1588" t="str">
        <f>IF(AND(ISNUMBER(BQ82),ISNUMBER(BQ83)),SUM(BQ82,BQ83),"")</f>
        <v/>
      </c>
      <c r="BR81" s="1961" t="str">
        <f t="shared" si="21"/>
        <v/>
      </c>
      <c r="BS81" s="1588" t="str">
        <f>IF(AND(ISNUMBER(BS82),ISNUMBER(BS83)),SUM(BS82,BS83),"")</f>
        <v/>
      </c>
      <c r="BT81" s="1588" t="str">
        <f>IF(AND(ISNUMBER(BT82),ISNUMBER(BT83)),SUM(BT82,BT83),"")</f>
        <v/>
      </c>
      <c r="BU81" s="1588" t="str">
        <f>IF(AND(ISNUMBER(BU82),ISNUMBER(BU83)),SUM(BU82,BU83),"")</f>
        <v/>
      </c>
      <c r="BV81" s="1588" t="str">
        <f>IF(AND(ISNUMBER(BV82),ISNUMBER(BV83)),SUM(BV82,BV83),"")</f>
        <v/>
      </c>
      <c r="BW81" s="1588" t="str">
        <f>IF(AND(ISNUMBER(BW82),ISNUMBER(BW83)),SUM(BW82,BW83),"")</f>
        <v/>
      </c>
      <c r="BX81" s="1961" t="str">
        <f t="shared" si="22"/>
        <v/>
      </c>
      <c r="BY81" s="1588" t="str">
        <f>IF(AND(ISNUMBER(BY82),ISNUMBER(BY83)),SUM(BY82,BY83),"")</f>
        <v/>
      </c>
      <c r="BZ81" s="1588" t="str">
        <f>IF(AND(ISNUMBER(BZ82),ISNUMBER(BZ83)),SUM(BZ82,BZ83),"")</f>
        <v/>
      </c>
      <c r="CA81" s="1588" t="str">
        <f>IF(AND(ISNUMBER(CA82),ISNUMBER(CA83)),SUM(CA82,CA83),"")</f>
        <v/>
      </c>
      <c r="CB81" s="1588" t="str">
        <f>IF(AND(ISNUMBER(CB82),ISNUMBER(CB83)),SUM(CB82,CB83),"")</f>
        <v/>
      </c>
      <c r="CC81" s="1588" t="str">
        <f>IF(AND(ISNUMBER(CC82),ISNUMBER(CC83)),SUM(CC82,CC83),"")</f>
        <v/>
      </c>
      <c r="CD81" s="1961" t="str">
        <f t="shared" si="23"/>
        <v/>
      </c>
      <c r="CE81" s="1588" t="str">
        <f>IF(AND(ISNUMBER(CE82),ISNUMBER(CE83)),SUM(CE82,CE83),"")</f>
        <v/>
      </c>
      <c r="CF81" s="1588" t="str">
        <f>IF(AND(ISNUMBER(CF82),ISNUMBER(CF83)),SUM(CF82,CF83),"")</f>
        <v/>
      </c>
      <c r="CG81" s="1588" t="str">
        <f>IF(AND(ISNUMBER(CG82),ISNUMBER(CG83)),SUM(CG82,CG83),"")</f>
        <v/>
      </c>
      <c r="CH81" s="1588" t="str">
        <f>IF(AND(ISNUMBER(CH82),ISNUMBER(CH83)),SUM(CH82,CH83),"")</f>
        <v/>
      </c>
      <c r="CI81" s="1588" t="str">
        <f>IF(AND(ISNUMBER(CI82),ISNUMBER(CI83)),SUM(CI82,CI83),"")</f>
        <v/>
      </c>
      <c r="CJ81" s="1961" t="str">
        <f t="shared" si="24"/>
        <v/>
      </c>
      <c r="CK81" s="1961" t="str">
        <f t="shared" si="74"/>
        <v/>
      </c>
      <c r="CL81" s="1961" t="str">
        <f t="shared" si="75"/>
        <v/>
      </c>
      <c r="CM81" s="1961" t="str">
        <f t="shared" si="76"/>
        <v/>
      </c>
      <c r="CN81" s="1961" t="str">
        <f t="shared" si="77"/>
        <v/>
      </c>
      <c r="CO81" s="1961" t="str">
        <f t="shared" si="78"/>
        <v/>
      </c>
      <c r="CP81" s="1961" t="str">
        <f t="shared" si="26"/>
        <v/>
      </c>
      <c r="CQ81" s="1961" t="str">
        <f t="shared" si="79"/>
        <v/>
      </c>
      <c r="CR81" s="1961" t="str">
        <f t="shared" si="80"/>
        <v/>
      </c>
      <c r="CS81" s="1961" t="str">
        <f t="shared" si="81"/>
        <v/>
      </c>
      <c r="CT81" s="1961" t="str">
        <f t="shared" si="82"/>
        <v/>
      </c>
      <c r="CU81" s="1961" t="str">
        <f t="shared" si="83"/>
        <v/>
      </c>
      <c r="CV81" s="1961" t="str">
        <f t="shared" si="28"/>
        <v/>
      </c>
      <c r="CW81" s="1588" t="str">
        <f>IF(AND(ISNUMBER(CW82),ISNUMBER(CW83)),SUM(CW82,CW83),"")</f>
        <v/>
      </c>
      <c r="CX81" s="1588" t="str">
        <f>IF(AND(ISNUMBER(CX82),ISNUMBER(CX83)),SUM(CX82,CX83),"")</f>
        <v/>
      </c>
      <c r="CY81" s="1588" t="str">
        <f>IF(AND(ISNUMBER(CY82),ISNUMBER(CY83)),SUM(CY82,CY83),"")</f>
        <v/>
      </c>
      <c r="CZ81" s="1588" t="str">
        <f>IF(AND(ISNUMBER(CZ82),ISNUMBER(CZ83)),SUM(CZ82,CZ83),"")</f>
        <v/>
      </c>
      <c r="DA81" s="1588" t="str">
        <f>IF(AND(ISNUMBER(DA82),ISNUMBER(DA83)),SUM(DA82,DA83),"")</f>
        <v/>
      </c>
      <c r="DB81" s="1961" t="str">
        <f t="shared" si="29"/>
        <v/>
      </c>
      <c r="DC81" s="1588" t="str">
        <f>IF(AND(ISNUMBER(DC82),ISNUMBER(DC83)),SUM(DC82,DC83),"")</f>
        <v/>
      </c>
      <c r="DD81" s="1588" t="str">
        <f>IF(AND(ISNUMBER(DD82),ISNUMBER(DD83)),SUM(DD82,DD83),"")</f>
        <v/>
      </c>
      <c r="DE81" s="1588" t="str">
        <f>IF(AND(ISNUMBER(DE82),ISNUMBER(DE83)),SUM(DE82,DE83),"")</f>
        <v/>
      </c>
      <c r="DF81" s="1588" t="str">
        <f>IF(AND(ISNUMBER(DF82),ISNUMBER(DF83)),SUM(DF82,DF83),"")</f>
        <v/>
      </c>
      <c r="DG81" s="1588" t="str">
        <f>IF(AND(ISNUMBER(DG82),ISNUMBER(DG83)),SUM(DG82,DG83),"")</f>
        <v/>
      </c>
      <c r="DH81" s="1961" t="str">
        <f t="shared" si="30"/>
        <v/>
      </c>
      <c r="DI81" s="1588" t="str">
        <f>IF(AND(ISNUMBER(DI82),ISNUMBER(DI83)),SUM(DI82,DI83),"")</f>
        <v/>
      </c>
      <c r="DJ81" s="1588" t="str">
        <f>IF(AND(ISNUMBER(DJ82),ISNUMBER(DJ83)),SUM(DJ82,DJ83),"")</f>
        <v/>
      </c>
      <c r="DK81" s="1588" t="str">
        <f>IF(AND(ISNUMBER(DK82),ISNUMBER(DK83)),SUM(DK82,DK83),"")</f>
        <v/>
      </c>
      <c r="DL81" s="1588" t="str">
        <f>IF(AND(ISNUMBER(DL82),ISNUMBER(DL83)),SUM(DL82,DL83),"")</f>
        <v/>
      </c>
      <c r="DM81" s="1588" t="str">
        <f>IF(AND(ISNUMBER(DM82),ISNUMBER(DM83)),SUM(DM82,DM83),"")</f>
        <v/>
      </c>
      <c r="DN81" s="1961" t="str">
        <f t="shared" si="31"/>
        <v/>
      </c>
      <c r="DO81" s="1588" t="str">
        <f>IF(AND(ISNUMBER(DO82),ISNUMBER(DO83)),SUM(DO82,DO83),"")</f>
        <v/>
      </c>
      <c r="DP81" s="1588" t="str">
        <f>IF(AND(ISNUMBER(DP82),ISNUMBER(DP83)),SUM(DP82,DP83),"")</f>
        <v/>
      </c>
      <c r="DQ81" s="1588" t="str">
        <f>IF(AND(ISNUMBER(DQ82),ISNUMBER(DQ83)),SUM(DQ82,DQ83),"")</f>
        <v/>
      </c>
      <c r="DR81" s="1588" t="str">
        <f>IF(AND(ISNUMBER(DR82),ISNUMBER(DR83)),SUM(DR82,DR83),"")</f>
        <v/>
      </c>
      <c r="DS81" s="1588" t="str">
        <f>IF(AND(ISNUMBER(DS82),ISNUMBER(DS83)),SUM(DS82,DS83),"")</f>
        <v/>
      </c>
      <c r="DT81" s="1961" t="str">
        <f t="shared" si="32"/>
        <v/>
      </c>
      <c r="DU81" s="1588" t="str">
        <f>IF(AND(ISNUMBER(DU82),ISNUMBER(DU83)),SUM(DU82,DU83),"")</f>
        <v/>
      </c>
      <c r="DV81" s="1588" t="str">
        <f>IF(AND(ISNUMBER(DV82),ISNUMBER(DV83)),SUM(DV82,DV83),"")</f>
        <v/>
      </c>
      <c r="DW81" s="1588" t="str">
        <f>IF(AND(ISNUMBER(DW82),ISNUMBER(DW83)),SUM(DW82,DW83),"")</f>
        <v/>
      </c>
      <c r="DX81" s="1588" t="str">
        <f>IF(AND(ISNUMBER(DX82),ISNUMBER(DX83)),SUM(DX82,DX83),"")</f>
        <v/>
      </c>
      <c r="DY81" s="1588" t="str">
        <f>IF(AND(ISNUMBER(DY82),ISNUMBER(DY83)),SUM(DY82,DY83),"")</f>
        <v/>
      </c>
      <c r="DZ81" s="1961" t="str">
        <f t="shared" si="33"/>
        <v/>
      </c>
      <c r="EA81" s="1588" t="str">
        <f>IF(AND(ISNUMBER(EA82),ISNUMBER(EA83)),SUM(EA82,EA83),"")</f>
        <v/>
      </c>
      <c r="EB81" s="1588" t="str">
        <f>IF(AND(ISNUMBER(EB82),ISNUMBER(EB83)),SUM(EB82,EB83),"")</f>
        <v/>
      </c>
      <c r="EC81" s="1588" t="str">
        <f>IF(AND(ISNUMBER(EC82),ISNUMBER(EC83)),SUM(EC82,EC83),"")</f>
        <v/>
      </c>
      <c r="ED81" s="1588" t="str">
        <f>IF(AND(ISNUMBER(ED82),ISNUMBER(ED83)),SUM(ED82,ED83),"")</f>
        <v/>
      </c>
      <c r="EE81" s="1961" t="str">
        <f>IF(AND(ISNUMBER(EE82),ISNUMBER(EE83)),SUM(EE82,EE83),"")</f>
        <v/>
      </c>
    </row>
    <row r="82" spans="1:135" s="1959" customFormat="1" ht="15" customHeight="1" x14ac:dyDescent="0.25">
      <c r="A82" s="213"/>
      <c r="B82" s="1931" t="s">
        <v>2304</v>
      </c>
      <c r="C82" s="1971" t="s">
        <v>2303</v>
      </c>
      <c r="D82" s="1961" t="str">
        <f t="shared" si="6"/>
        <v/>
      </c>
      <c r="E82" s="1961" t="str">
        <f t="shared" si="34"/>
        <v/>
      </c>
      <c r="F82" s="1961" t="str">
        <f t="shared" si="35"/>
        <v/>
      </c>
      <c r="G82" s="1961" t="str">
        <f t="shared" si="36"/>
        <v/>
      </c>
      <c r="H82" s="1961" t="str">
        <f t="shared" si="37"/>
        <v/>
      </c>
      <c r="I82" s="1961" t="str">
        <f t="shared" si="38"/>
        <v/>
      </c>
      <c r="J82" s="1961" t="str">
        <f t="shared" si="8"/>
        <v/>
      </c>
      <c r="K82" s="1961" t="str">
        <f t="shared" si="39"/>
        <v/>
      </c>
      <c r="L82" s="1961" t="str">
        <f t="shared" si="40"/>
        <v/>
      </c>
      <c r="M82" s="1961" t="str">
        <f t="shared" si="41"/>
        <v/>
      </c>
      <c r="N82" s="1961" t="str">
        <f t="shared" si="42"/>
        <v/>
      </c>
      <c r="O82" s="1961" t="str">
        <f t="shared" si="43"/>
        <v/>
      </c>
      <c r="P82" s="1961" t="str">
        <f t="shared" si="10"/>
        <v/>
      </c>
      <c r="Q82" s="162"/>
      <c r="R82" s="162"/>
      <c r="S82" s="162"/>
      <c r="T82" s="162"/>
      <c r="U82" s="162"/>
      <c r="V82" s="1961" t="str">
        <f t="shared" si="11"/>
        <v/>
      </c>
      <c r="W82" s="162"/>
      <c r="X82" s="162"/>
      <c r="Y82" s="162"/>
      <c r="Z82" s="162"/>
      <c r="AA82" s="162"/>
      <c r="AB82" s="1961" t="str">
        <f t="shared" si="12"/>
        <v/>
      </c>
      <c r="AC82" s="162"/>
      <c r="AD82" s="162"/>
      <c r="AE82" s="162"/>
      <c r="AF82" s="162"/>
      <c r="AG82" s="162"/>
      <c r="AH82" s="1961" t="str">
        <f t="shared" si="13"/>
        <v/>
      </c>
      <c r="AI82" s="162"/>
      <c r="AJ82" s="162"/>
      <c r="AK82" s="162"/>
      <c r="AL82" s="162"/>
      <c r="AM82" s="162"/>
      <c r="AN82" s="1961" t="str">
        <f t="shared" si="14"/>
        <v/>
      </c>
      <c r="AO82" s="1961" t="str">
        <f t="shared" si="64"/>
        <v/>
      </c>
      <c r="AP82" s="1961" t="str">
        <f t="shared" si="65"/>
        <v/>
      </c>
      <c r="AQ82" s="1961" t="str">
        <f t="shared" si="66"/>
        <v/>
      </c>
      <c r="AR82" s="1961" t="str">
        <f t="shared" si="67"/>
        <v/>
      </c>
      <c r="AS82" s="1961" t="str">
        <f t="shared" si="68"/>
        <v/>
      </c>
      <c r="AT82" s="1961" t="str">
        <f t="shared" si="16"/>
        <v/>
      </c>
      <c r="AU82" s="1961" t="str">
        <f t="shared" si="69"/>
        <v/>
      </c>
      <c r="AV82" s="1961" t="str">
        <f t="shared" si="70"/>
        <v/>
      </c>
      <c r="AW82" s="1961" t="str">
        <f t="shared" si="71"/>
        <v/>
      </c>
      <c r="AX82" s="1961" t="str">
        <f t="shared" si="72"/>
        <v/>
      </c>
      <c r="AY82" s="1961" t="str">
        <f t="shared" si="73"/>
        <v/>
      </c>
      <c r="AZ82" s="1961" t="str">
        <f t="shared" si="18"/>
        <v/>
      </c>
      <c r="BA82" s="162"/>
      <c r="BB82" s="162"/>
      <c r="BC82" s="162"/>
      <c r="BD82" s="162"/>
      <c r="BE82" s="162"/>
      <c r="BF82" s="1961" t="str">
        <f t="shared" si="19"/>
        <v/>
      </c>
      <c r="BG82" s="162"/>
      <c r="BH82" s="162"/>
      <c r="BI82" s="162"/>
      <c r="BJ82" s="162"/>
      <c r="BK82" s="162"/>
      <c r="BL82" s="1961" t="str">
        <f t="shared" si="20"/>
        <v/>
      </c>
      <c r="BM82" s="162"/>
      <c r="BN82" s="162"/>
      <c r="BO82" s="162"/>
      <c r="BP82" s="162"/>
      <c r="BQ82" s="162"/>
      <c r="BR82" s="1961" t="str">
        <f t="shared" si="21"/>
        <v/>
      </c>
      <c r="BS82" s="162"/>
      <c r="BT82" s="162"/>
      <c r="BU82" s="162"/>
      <c r="BV82" s="162"/>
      <c r="BW82" s="162"/>
      <c r="BX82" s="1961" t="str">
        <f t="shared" si="22"/>
        <v/>
      </c>
      <c r="BY82" s="162"/>
      <c r="BZ82" s="162"/>
      <c r="CA82" s="162"/>
      <c r="CB82" s="162"/>
      <c r="CC82" s="162"/>
      <c r="CD82" s="1961" t="str">
        <f t="shared" si="23"/>
        <v/>
      </c>
      <c r="CE82" s="162"/>
      <c r="CF82" s="162"/>
      <c r="CG82" s="162"/>
      <c r="CH82" s="162"/>
      <c r="CI82" s="162"/>
      <c r="CJ82" s="1961" t="str">
        <f t="shared" si="24"/>
        <v/>
      </c>
      <c r="CK82" s="1961" t="str">
        <f t="shared" si="74"/>
        <v/>
      </c>
      <c r="CL82" s="1961" t="str">
        <f t="shared" si="75"/>
        <v/>
      </c>
      <c r="CM82" s="1961" t="str">
        <f t="shared" si="76"/>
        <v/>
      </c>
      <c r="CN82" s="1961" t="str">
        <f t="shared" si="77"/>
        <v/>
      </c>
      <c r="CO82" s="1961" t="str">
        <f t="shared" si="78"/>
        <v/>
      </c>
      <c r="CP82" s="1961" t="str">
        <f t="shared" si="26"/>
        <v/>
      </c>
      <c r="CQ82" s="1961" t="str">
        <f t="shared" si="79"/>
        <v/>
      </c>
      <c r="CR82" s="1961" t="str">
        <f t="shared" si="80"/>
        <v/>
      </c>
      <c r="CS82" s="1961" t="str">
        <f t="shared" si="81"/>
        <v/>
      </c>
      <c r="CT82" s="1961" t="str">
        <f t="shared" si="82"/>
        <v/>
      </c>
      <c r="CU82" s="1961" t="str">
        <f t="shared" si="83"/>
        <v/>
      </c>
      <c r="CV82" s="1961" t="str">
        <f t="shared" si="28"/>
        <v/>
      </c>
      <c r="CW82" s="162"/>
      <c r="CX82" s="162"/>
      <c r="CY82" s="162"/>
      <c r="CZ82" s="162"/>
      <c r="DA82" s="162"/>
      <c r="DB82" s="1961" t="str">
        <f t="shared" si="29"/>
        <v/>
      </c>
      <c r="DC82" s="162"/>
      <c r="DD82" s="162"/>
      <c r="DE82" s="162"/>
      <c r="DF82" s="162"/>
      <c r="DG82" s="162"/>
      <c r="DH82" s="1961" t="str">
        <f t="shared" si="30"/>
        <v/>
      </c>
      <c r="DI82" s="162"/>
      <c r="DJ82" s="162"/>
      <c r="DK82" s="162"/>
      <c r="DL82" s="162"/>
      <c r="DM82" s="162"/>
      <c r="DN82" s="1961" t="str">
        <f t="shared" si="31"/>
        <v/>
      </c>
      <c r="DO82" s="162"/>
      <c r="DP82" s="162"/>
      <c r="DQ82" s="162"/>
      <c r="DR82" s="162"/>
      <c r="DS82" s="162"/>
      <c r="DT82" s="1961" t="str">
        <f t="shared" si="32"/>
        <v/>
      </c>
      <c r="DU82" s="162"/>
      <c r="DV82" s="162"/>
      <c r="DW82" s="162"/>
      <c r="DX82" s="162"/>
      <c r="DY82" s="162"/>
      <c r="DZ82" s="1961" t="str">
        <f t="shared" si="33"/>
        <v/>
      </c>
      <c r="EA82" s="162"/>
      <c r="EB82" s="162"/>
      <c r="EC82" s="162"/>
      <c r="ED82" s="162"/>
      <c r="EE82" s="162"/>
    </row>
    <row r="83" spans="1:135" s="1959" customFormat="1" ht="15" customHeight="1" x14ac:dyDescent="0.25">
      <c r="A83" s="213"/>
      <c r="B83" s="1931" t="s">
        <v>2302</v>
      </c>
      <c r="C83" s="1970" t="s">
        <v>2301</v>
      </c>
      <c r="D83" s="1969" t="str">
        <f t="shared" si="6"/>
        <v/>
      </c>
      <c r="E83" s="1969" t="str">
        <f t="shared" si="34"/>
        <v/>
      </c>
      <c r="F83" s="1969" t="str">
        <f t="shared" si="35"/>
        <v/>
      </c>
      <c r="G83" s="1969" t="str">
        <f t="shared" si="36"/>
        <v/>
      </c>
      <c r="H83" s="1969" t="str">
        <f t="shared" si="37"/>
        <v/>
      </c>
      <c r="I83" s="1969" t="str">
        <f t="shared" si="38"/>
        <v/>
      </c>
      <c r="J83" s="1969" t="str">
        <f t="shared" si="8"/>
        <v/>
      </c>
      <c r="K83" s="1969" t="str">
        <f t="shared" si="39"/>
        <v/>
      </c>
      <c r="L83" s="1969" t="str">
        <f t="shared" si="40"/>
        <v/>
      </c>
      <c r="M83" s="1969" t="str">
        <f t="shared" si="41"/>
        <v/>
      </c>
      <c r="N83" s="1969" t="str">
        <f t="shared" si="42"/>
        <v/>
      </c>
      <c r="O83" s="1969" t="str">
        <f t="shared" si="43"/>
        <v/>
      </c>
      <c r="P83" s="1969" t="str">
        <f t="shared" si="10"/>
        <v/>
      </c>
      <c r="Q83" s="799"/>
      <c r="R83" s="799"/>
      <c r="S83" s="799"/>
      <c r="T83" s="799"/>
      <c r="U83" s="799"/>
      <c r="V83" s="1969" t="str">
        <f t="shared" si="11"/>
        <v/>
      </c>
      <c r="W83" s="799"/>
      <c r="X83" s="799"/>
      <c r="Y83" s="799"/>
      <c r="Z83" s="799"/>
      <c r="AA83" s="799"/>
      <c r="AB83" s="1969" t="str">
        <f t="shared" si="12"/>
        <v/>
      </c>
      <c r="AC83" s="799"/>
      <c r="AD83" s="799"/>
      <c r="AE83" s="799"/>
      <c r="AF83" s="799"/>
      <c r="AG83" s="799"/>
      <c r="AH83" s="1969" t="str">
        <f t="shared" si="13"/>
        <v/>
      </c>
      <c r="AI83" s="799"/>
      <c r="AJ83" s="799"/>
      <c r="AK83" s="799"/>
      <c r="AL83" s="799"/>
      <c r="AM83" s="799"/>
      <c r="AN83" s="1969" t="str">
        <f t="shared" si="14"/>
        <v/>
      </c>
      <c r="AO83" s="1969" t="str">
        <f t="shared" si="64"/>
        <v/>
      </c>
      <c r="AP83" s="1969" t="str">
        <f t="shared" si="65"/>
        <v/>
      </c>
      <c r="AQ83" s="1969" t="str">
        <f t="shared" si="66"/>
        <v/>
      </c>
      <c r="AR83" s="1969" t="str">
        <f t="shared" si="67"/>
        <v/>
      </c>
      <c r="AS83" s="1969" t="str">
        <f t="shared" si="68"/>
        <v/>
      </c>
      <c r="AT83" s="1969" t="str">
        <f t="shared" si="16"/>
        <v/>
      </c>
      <c r="AU83" s="1969" t="str">
        <f t="shared" si="69"/>
        <v/>
      </c>
      <c r="AV83" s="1969" t="str">
        <f t="shared" si="70"/>
        <v/>
      </c>
      <c r="AW83" s="1969" t="str">
        <f t="shared" si="71"/>
        <v/>
      </c>
      <c r="AX83" s="1969" t="str">
        <f t="shared" si="72"/>
        <v/>
      </c>
      <c r="AY83" s="1969" t="str">
        <f t="shared" si="73"/>
        <v/>
      </c>
      <c r="AZ83" s="1969" t="str">
        <f t="shared" si="18"/>
        <v/>
      </c>
      <c r="BA83" s="799"/>
      <c r="BB83" s="799"/>
      <c r="BC83" s="799"/>
      <c r="BD83" s="799"/>
      <c r="BE83" s="799"/>
      <c r="BF83" s="1969" t="str">
        <f t="shared" si="19"/>
        <v/>
      </c>
      <c r="BG83" s="799"/>
      <c r="BH83" s="799"/>
      <c r="BI83" s="799"/>
      <c r="BJ83" s="799"/>
      <c r="BK83" s="799"/>
      <c r="BL83" s="1969" t="str">
        <f t="shared" si="20"/>
        <v/>
      </c>
      <c r="BM83" s="799"/>
      <c r="BN83" s="799"/>
      <c r="BO83" s="799"/>
      <c r="BP83" s="799"/>
      <c r="BQ83" s="799"/>
      <c r="BR83" s="1969" t="str">
        <f t="shared" si="21"/>
        <v/>
      </c>
      <c r="BS83" s="799"/>
      <c r="BT83" s="799"/>
      <c r="BU83" s="799"/>
      <c r="BV83" s="799"/>
      <c r="BW83" s="799"/>
      <c r="BX83" s="1969" t="str">
        <f t="shared" si="22"/>
        <v/>
      </c>
      <c r="BY83" s="799"/>
      <c r="BZ83" s="799"/>
      <c r="CA83" s="799"/>
      <c r="CB83" s="799"/>
      <c r="CC83" s="799"/>
      <c r="CD83" s="1969" t="str">
        <f t="shared" si="23"/>
        <v/>
      </c>
      <c r="CE83" s="799"/>
      <c r="CF83" s="799"/>
      <c r="CG83" s="799"/>
      <c r="CH83" s="799"/>
      <c r="CI83" s="799"/>
      <c r="CJ83" s="1969" t="str">
        <f t="shared" si="24"/>
        <v/>
      </c>
      <c r="CK83" s="1969" t="str">
        <f t="shared" si="74"/>
        <v/>
      </c>
      <c r="CL83" s="1969" t="str">
        <f t="shared" si="75"/>
        <v/>
      </c>
      <c r="CM83" s="1969" t="str">
        <f t="shared" si="76"/>
        <v/>
      </c>
      <c r="CN83" s="1969" t="str">
        <f t="shared" si="77"/>
        <v/>
      </c>
      <c r="CO83" s="1969" t="str">
        <f t="shared" si="78"/>
        <v/>
      </c>
      <c r="CP83" s="1969" t="str">
        <f t="shared" si="26"/>
        <v/>
      </c>
      <c r="CQ83" s="1969" t="str">
        <f t="shared" si="79"/>
        <v/>
      </c>
      <c r="CR83" s="1969" t="str">
        <f t="shared" si="80"/>
        <v/>
      </c>
      <c r="CS83" s="1969" t="str">
        <f t="shared" si="81"/>
        <v/>
      </c>
      <c r="CT83" s="1969" t="str">
        <f t="shared" si="82"/>
        <v/>
      </c>
      <c r="CU83" s="1969" t="str">
        <f t="shared" si="83"/>
        <v/>
      </c>
      <c r="CV83" s="1969" t="str">
        <f t="shared" si="28"/>
        <v/>
      </c>
      <c r="CW83" s="799"/>
      <c r="CX83" s="799"/>
      <c r="CY83" s="799"/>
      <c r="CZ83" s="799"/>
      <c r="DA83" s="799"/>
      <c r="DB83" s="1969" t="str">
        <f t="shared" si="29"/>
        <v/>
      </c>
      <c r="DC83" s="799"/>
      <c r="DD83" s="799"/>
      <c r="DE83" s="799"/>
      <c r="DF83" s="799"/>
      <c r="DG83" s="799"/>
      <c r="DH83" s="1969" t="str">
        <f t="shared" si="30"/>
        <v/>
      </c>
      <c r="DI83" s="799"/>
      <c r="DJ83" s="799"/>
      <c r="DK83" s="799"/>
      <c r="DL83" s="799"/>
      <c r="DM83" s="799"/>
      <c r="DN83" s="1969" t="str">
        <f t="shared" si="31"/>
        <v/>
      </c>
      <c r="DO83" s="799"/>
      <c r="DP83" s="799"/>
      <c r="DQ83" s="799"/>
      <c r="DR83" s="799"/>
      <c r="DS83" s="799"/>
      <c r="DT83" s="1969" t="str">
        <f t="shared" si="32"/>
        <v/>
      </c>
      <c r="DU83" s="799"/>
      <c r="DV83" s="799"/>
      <c r="DW83" s="799"/>
      <c r="DX83" s="799"/>
      <c r="DY83" s="799"/>
      <c r="DZ83" s="1969" t="str">
        <f t="shared" si="33"/>
        <v/>
      </c>
      <c r="EA83" s="799"/>
      <c r="EB83" s="799"/>
      <c r="EC83" s="799"/>
      <c r="ED83" s="799"/>
      <c r="EE83" s="799"/>
    </row>
    <row r="84" spans="1:135" s="1959" customFormat="1" ht="15" customHeight="1" x14ac:dyDescent="0.25">
      <c r="A84" s="213"/>
      <c r="B84" s="1931" t="s">
        <v>2300</v>
      </c>
      <c r="C84" s="1968" t="s">
        <v>2294</v>
      </c>
      <c r="D84" s="1966" t="str">
        <f t="shared" ref="D84:D100" si="84">IF(AND(ISNUMBER(E84),ISNUMBER(F84),ISNUMBER(G84),ISNUMBER(H84),ISNUMBER(I84)),SUM(E84:I84),"")</f>
        <v/>
      </c>
      <c r="E84" s="1966" t="str">
        <f t="shared" si="34"/>
        <v/>
      </c>
      <c r="F84" s="1966" t="str">
        <f t="shared" si="35"/>
        <v/>
      </c>
      <c r="G84" s="1966" t="str">
        <f t="shared" si="36"/>
        <v/>
      </c>
      <c r="H84" s="1966" t="str">
        <f t="shared" si="37"/>
        <v/>
      </c>
      <c r="I84" s="1966" t="str">
        <f t="shared" si="38"/>
        <v/>
      </c>
      <c r="J84" s="1966" t="str">
        <f t="shared" ref="J84:J100" si="85">IF(AND(ISNUMBER(K84),ISNUMBER(L84),ISNUMBER(M84),ISNUMBER(N84),ISNUMBER(O84)),SUM(K84:O84),"")</f>
        <v/>
      </c>
      <c r="K84" s="1966" t="str">
        <f t="shared" si="39"/>
        <v/>
      </c>
      <c r="L84" s="1966" t="str">
        <f t="shared" si="40"/>
        <v/>
      </c>
      <c r="M84" s="1966" t="str">
        <f t="shared" si="41"/>
        <v/>
      </c>
      <c r="N84" s="1966" t="str">
        <f t="shared" si="42"/>
        <v/>
      </c>
      <c r="O84" s="1966" t="str">
        <f t="shared" si="43"/>
        <v/>
      </c>
      <c r="P84" s="1966" t="str">
        <f t="shared" ref="P84:P100" si="86">IF(AND(ISNUMBER(Q84),ISNUMBER(R84),ISNUMBER(S84),ISNUMBER(T84),ISNUMBER(U84)),SUM(Q84:U84),"")</f>
        <v/>
      </c>
      <c r="Q84" s="1966" t="str">
        <f>IF(ISNUMBER(Q$71),Q$71,"")</f>
        <v/>
      </c>
      <c r="R84" s="1966" t="str">
        <f>IF(ISNUMBER(R$71),R$71,"")</f>
        <v/>
      </c>
      <c r="S84" s="1966" t="str">
        <f>IF(ISNUMBER(S$71),S$71,"")</f>
        <v/>
      </c>
      <c r="T84" s="1966" t="str">
        <f>IF(ISNUMBER(T$71),T$71,"")</f>
        <v/>
      </c>
      <c r="U84" s="1966" t="str">
        <f>IF(ISNUMBER(U$71),U$71,"")</f>
        <v/>
      </c>
      <c r="V84" s="1966" t="str">
        <f t="shared" ref="V84:V100" si="87">IF(AND(ISNUMBER(W84),ISNUMBER(X84),ISNUMBER(Y84),ISNUMBER(Z84),ISNUMBER(AA84)),SUM(W84:AA84),"")</f>
        <v/>
      </c>
      <c r="W84" s="1966" t="str">
        <f>IF(ISNUMBER(W$71),W$71,"")</f>
        <v/>
      </c>
      <c r="X84" s="1966" t="str">
        <f>IF(ISNUMBER(X$71),X$71,"")</f>
        <v/>
      </c>
      <c r="Y84" s="1966" t="str">
        <f>IF(ISNUMBER(Y$71),Y$71,"")</f>
        <v/>
      </c>
      <c r="Z84" s="1966" t="str">
        <f>IF(ISNUMBER(Z$71),Z$71,"")</f>
        <v/>
      </c>
      <c r="AA84" s="1966" t="str">
        <f>IF(ISNUMBER(AA$71),AA$71,"")</f>
        <v/>
      </c>
      <c r="AB84" s="1966" t="str">
        <f t="shared" ref="AB84:AB100" si="88">IF(AND(ISNUMBER(AC84),ISNUMBER(AD84),ISNUMBER(AE84),ISNUMBER(AF84),ISNUMBER(AG84)),SUM(AC84:AG84),"")</f>
        <v/>
      </c>
      <c r="AC84" s="1966" t="str">
        <f>IF(ISNUMBER(AC$71),AC$71,"")</f>
        <v/>
      </c>
      <c r="AD84" s="1966" t="str">
        <f>IF(ISNUMBER(AD$71),AD$71,"")</f>
        <v/>
      </c>
      <c r="AE84" s="1966" t="str">
        <f>IF(ISNUMBER(AE$71),AE$71,"")</f>
        <v/>
      </c>
      <c r="AF84" s="1966" t="str">
        <f>IF(ISNUMBER(AF$71),AF$71,"")</f>
        <v/>
      </c>
      <c r="AG84" s="1966" t="str">
        <f>IF(ISNUMBER(AG$71),AG$71,"")</f>
        <v/>
      </c>
      <c r="AH84" s="1966" t="str">
        <f t="shared" ref="AH84:AH100" si="89">IF(AND(ISNUMBER(AI84),ISNUMBER(AJ84),ISNUMBER(AK84),ISNUMBER(AL84),ISNUMBER(AM84)),SUM(AI84:AM84),"")</f>
        <v/>
      </c>
      <c r="AI84" s="1966" t="str">
        <f>IF(ISNUMBER(AI$71),AI$71,"")</f>
        <v/>
      </c>
      <c r="AJ84" s="1966" t="str">
        <f>IF(ISNUMBER(AJ$71),AJ$71,"")</f>
        <v/>
      </c>
      <c r="AK84" s="1966" t="str">
        <f>IF(ISNUMBER(AK$71),AK$71,"")</f>
        <v/>
      </c>
      <c r="AL84" s="1966" t="str">
        <f>IF(ISNUMBER(AL$71),AL$71,"")</f>
        <v/>
      </c>
      <c r="AM84" s="1966" t="str">
        <f>IF(ISNUMBER(AM$71),AM$71,"")</f>
        <v/>
      </c>
      <c r="AN84" s="1966" t="str">
        <f t="shared" ref="AN84:AN100" si="90">IF(AND(ISNUMBER(AO84),ISNUMBER(AP84),ISNUMBER(AQ84),ISNUMBER(AR84),ISNUMBER(AS84)),SUM(AO84:AS84),"")</f>
        <v/>
      </c>
      <c r="AO84" s="1966" t="str">
        <f>IF(ISNUMBER(AO$71),AO$71,"")</f>
        <v/>
      </c>
      <c r="AP84" s="1966" t="str">
        <f>IF(ISNUMBER(AP$71),AP$71,"")</f>
        <v/>
      </c>
      <c r="AQ84" s="1966" t="str">
        <f>IF(ISNUMBER(AQ$71),AQ$71,"")</f>
        <v/>
      </c>
      <c r="AR84" s="1966" t="str">
        <f>IF(ISNUMBER(AR$71),AR$71,"")</f>
        <v/>
      </c>
      <c r="AS84" s="1966" t="str">
        <f>IF(ISNUMBER(AS$71),AS$71,"")</f>
        <v/>
      </c>
      <c r="AT84" s="1966" t="str">
        <f t="shared" ref="AT84:AT100" si="91">IF(AND(ISNUMBER(AU84),ISNUMBER(AV84),ISNUMBER(AW84),ISNUMBER(AX84),ISNUMBER(AY84)),SUM(AU84:AY84),"")</f>
        <v/>
      </c>
      <c r="AU84" s="1966" t="str">
        <f>IF(ISNUMBER(AU$71),AU$71,"")</f>
        <v/>
      </c>
      <c r="AV84" s="1966" t="str">
        <f>IF(ISNUMBER(AV$71),AV$71,"")</f>
        <v/>
      </c>
      <c r="AW84" s="1966" t="str">
        <f>IF(ISNUMBER(AW$71),AW$71,"")</f>
        <v/>
      </c>
      <c r="AX84" s="1966" t="str">
        <f>IF(ISNUMBER(AX$71),AX$71,"")</f>
        <v/>
      </c>
      <c r="AY84" s="1966" t="str">
        <f>IF(ISNUMBER(AY$71),AY$71,"")</f>
        <v/>
      </c>
      <c r="AZ84" s="1966" t="str">
        <f t="shared" ref="AZ84:AZ100" si="92">IF(AND(ISNUMBER(BA84),ISNUMBER(BB84),ISNUMBER(BC84),ISNUMBER(BD84),ISNUMBER(BE84)),SUM(BA84:BE84),"")</f>
        <v/>
      </c>
      <c r="BA84" s="1966" t="str">
        <f>IF(ISNUMBER(BA$71),BA$71,"")</f>
        <v/>
      </c>
      <c r="BB84" s="1966" t="str">
        <f>IF(ISNUMBER(BB$71),BB$71,"")</f>
        <v/>
      </c>
      <c r="BC84" s="1966" t="str">
        <f>IF(ISNUMBER(BC$71),BC$71,"")</f>
        <v/>
      </c>
      <c r="BD84" s="1966" t="str">
        <f>IF(ISNUMBER(BD$71),BD$71,"")</f>
        <v/>
      </c>
      <c r="BE84" s="1966" t="str">
        <f>IF(ISNUMBER(BE$71),BE$71,"")</f>
        <v/>
      </c>
      <c r="BF84" s="1966" t="str">
        <f t="shared" ref="BF84:BF100" si="93">IF(AND(ISNUMBER(BG84),ISNUMBER(BH84),ISNUMBER(BI84),ISNUMBER(BJ84),ISNUMBER(BK84)),SUM(BG84:BK84),"")</f>
        <v/>
      </c>
      <c r="BG84" s="1966" t="str">
        <f>IF(ISNUMBER(BG$71),BG$71,"")</f>
        <v/>
      </c>
      <c r="BH84" s="1966" t="str">
        <f>IF(ISNUMBER(BH$71),BH$71,"")</f>
        <v/>
      </c>
      <c r="BI84" s="1966" t="str">
        <f>IF(ISNUMBER(BI$71),BI$71,"")</f>
        <v/>
      </c>
      <c r="BJ84" s="1966" t="str">
        <f>IF(ISNUMBER(BJ$71),BJ$71,"")</f>
        <v/>
      </c>
      <c r="BK84" s="1966" t="str">
        <f>IF(ISNUMBER(BK$71),BK$71,"")</f>
        <v/>
      </c>
      <c r="BL84" s="1966" t="str">
        <f t="shared" ref="BL84:BL100" si="94">IF(AND(ISNUMBER(BM84),ISNUMBER(BN84),ISNUMBER(BO84),ISNUMBER(BP84),ISNUMBER(BQ84)),SUM(BM84:BQ84),"")</f>
        <v/>
      </c>
      <c r="BM84" s="1966" t="str">
        <f>IF(ISNUMBER(BM$71),BM$71,"")</f>
        <v/>
      </c>
      <c r="BN84" s="1966" t="str">
        <f>IF(ISNUMBER(BN$71),BN$71,"")</f>
        <v/>
      </c>
      <c r="BO84" s="1966" t="str">
        <f>IF(ISNUMBER(BO$71),BO$71,"")</f>
        <v/>
      </c>
      <c r="BP84" s="1966" t="str">
        <f>IF(ISNUMBER(BP$71),BP$71,"")</f>
        <v/>
      </c>
      <c r="BQ84" s="1966" t="str">
        <f>IF(ISNUMBER(BQ$71),BQ$71,"")</f>
        <v/>
      </c>
      <c r="BR84" s="1966" t="str">
        <f t="shared" ref="BR84:BR100" si="95">IF(AND(ISNUMBER(BS84),ISNUMBER(BT84),ISNUMBER(BU84),ISNUMBER(BV84),ISNUMBER(BW84)),SUM(BS84:BW84),"")</f>
        <v/>
      </c>
      <c r="BS84" s="1966" t="str">
        <f>IF(ISNUMBER(BS$71),BS$71,"")</f>
        <v/>
      </c>
      <c r="BT84" s="1966" t="str">
        <f>IF(ISNUMBER(BT$71),BT$71,"")</f>
        <v/>
      </c>
      <c r="BU84" s="1966" t="str">
        <f>IF(ISNUMBER(BU$71),BU$71,"")</f>
        <v/>
      </c>
      <c r="BV84" s="1966" t="str">
        <f>IF(ISNUMBER(BV$71),BV$71,"")</f>
        <v/>
      </c>
      <c r="BW84" s="1966" t="str">
        <f>IF(ISNUMBER(BW$71),BW$71,"")</f>
        <v/>
      </c>
      <c r="BX84" s="1966" t="str">
        <f t="shared" ref="BX84:BX100" si="96">IF(AND(ISNUMBER(BY84),ISNUMBER(BZ84),ISNUMBER(CA84),ISNUMBER(CB84),ISNUMBER(CC84)),SUM(BY84:CC84),"")</f>
        <v/>
      </c>
      <c r="BY84" s="1966" t="str">
        <f>IF(ISNUMBER(BY$71),BY$71,"")</f>
        <v/>
      </c>
      <c r="BZ84" s="1966" t="str">
        <f>IF(ISNUMBER(BZ$71),BZ$71,"")</f>
        <v/>
      </c>
      <c r="CA84" s="1966" t="str">
        <f>IF(ISNUMBER(CA$71),CA$71,"")</f>
        <v/>
      </c>
      <c r="CB84" s="1966" t="str">
        <f>IF(ISNUMBER(CB$71),CB$71,"")</f>
        <v/>
      </c>
      <c r="CC84" s="1966" t="str">
        <f>IF(ISNUMBER(CC$71),CC$71,"")</f>
        <v/>
      </c>
      <c r="CD84" s="1966" t="str">
        <f t="shared" ref="CD84:CD100" si="97">IF(AND(ISNUMBER(CE84),ISNUMBER(CF84),ISNUMBER(CG84),ISNUMBER(CH84),ISNUMBER(CI84)),SUM(CE84:CI84),"")</f>
        <v/>
      </c>
      <c r="CE84" s="1966" t="str">
        <f>IF(ISNUMBER(CE$71),CE$71,"")</f>
        <v/>
      </c>
      <c r="CF84" s="1966" t="str">
        <f>IF(ISNUMBER(CF$71),CF$71,"")</f>
        <v/>
      </c>
      <c r="CG84" s="1966" t="str">
        <f>IF(ISNUMBER(CG$71),CG$71,"")</f>
        <v/>
      </c>
      <c r="CH84" s="1966" t="str">
        <f>IF(ISNUMBER(CH$71),CH$71,"")</f>
        <v/>
      </c>
      <c r="CI84" s="1966" t="str">
        <f>IF(ISNUMBER(CI$71),CI$71,"")</f>
        <v/>
      </c>
      <c r="CJ84" s="1966" t="str">
        <f t="shared" ref="CJ84:CJ100" si="98">IF(AND(ISNUMBER(CK84),ISNUMBER(CL84),ISNUMBER(CM84),ISNUMBER(CN84),ISNUMBER(CO84)),SUM(CK84:CO84),"")</f>
        <v/>
      </c>
      <c r="CK84" s="1966" t="str">
        <f>IF(ISNUMBER(CK$71),CK$71,"")</f>
        <v/>
      </c>
      <c r="CL84" s="1966" t="str">
        <f>IF(ISNUMBER(CL$71),CL$71,"")</f>
        <v/>
      </c>
      <c r="CM84" s="1966" t="str">
        <f>IF(ISNUMBER(CM$71),CM$71,"")</f>
        <v/>
      </c>
      <c r="CN84" s="1966" t="str">
        <f>IF(ISNUMBER(CN$71),CN$71,"")</f>
        <v/>
      </c>
      <c r="CO84" s="1966" t="str">
        <f>IF(ISNUMBER(CO$71),CO$71,"")</f>
        <v/>
      </c>
      <c r="CP84" s="1966" t="str">
        <f t="shared" ref="CP84:CP100" si="99">IF(AND(ISNUMBER(CQ84),ISNUMBER(CR84),ISNUMBER(CS84),ISNUMBER(CT84),ISNUMBER(CU84)),SUM(CQ84:CU84),"")</f>
        <v/>
      </c>
      <c r="CQ84" s="1966" t="str">
        <f>IF(ISNUMBER(CQ$71),CQ$71,"")</f>
        <v/>
      </c>
      <c r="CR84" s="1966" t="str">
        <f>IF(ISNUMBER(CR$71),CR$71,"")</f>
        <v/>
      </c>
      <c r="CS84" s="1966" t="str">
        <f>IF(ISNUMBER(CS$71),CS$71,"")</f>
        <v/>
      </c>
      <c r="CT84" s="1966" t="str">
        <f>IF(ISNUMBER(CT$71),CT$71,"")</f>
        <v/>
      </c>
      <c r="CU84" s="1966" t="str">
        <f>IF(ISNUMBER(CU$71),CU$71,"")</f>
        <v/>
      </c>
      <c r="CV84" s="1966" t="str">
        <f t="shared" ref="CV84:CV100" si="100">IF(AND(ISNUMBER(CW84),ISNUMBER(CX84),ISNUMBER(CY84),ISNUMBER(CZ84),ISNUMBER(DA84)),SUM(CW84:DA84),"")</f>
        <v/>
      </c>
      <c r="CW84" s="1966" t="str">
        <f>IF(ISNUMBER(CW$71),CW$71,"")</f>
        <v/>
      </c>
      <c r="CX84" s="1966" t="str">
        <f>IF(ISNUMBER(CX$71),CX$71,"")</f>
        <v/>
      </c>
      <c r="CY84" s="1966" t="str">
        <f>IF(ISNUMBER(CY$71),CY$71,"")</f>
        <v/>
      </c>
      <c r="CZ84" s="1966" t="str">
        <f>IF(ISNUMBER(CZ$71),CZ$71,"")</f>
        <v/>
      </c>
      <c r="DA84" s="1966" t="str">
        <f>IF(ISNUMBER(DA$71),DA$71,"")</f>
        <v/>
      </c>
      <c r="DB84" s="1966" t="str">
        <f t="shared" ref="DB84:DB100" si="101">IF(AND(ISNUMBER(DC84),ISNUMBER(DD84),ISNUMBER(DE84),ISNUMBER(DF84),ISNUMBER(DG84)),SUM(DC84:DG84),"")</f>
        <v/>
      </c>
      <c r="DC84" s="1966" t="str">
        <f>IF(ISNUMBER(DC$71),DC$71,"")</f>
        <v/>
      </c>
      <c r="DD84" s="1966" t="str">
        <f>IF(ISNUMBER(DD$71),DD$71,"")</f>
        <v/>
      </c>
      <c r="DE84" s="1966" t="str">
        <f>IF(ISNUMBER(DE$71),DE$71,"")</f>
        <v/>
      </c>
      <c r="DF84" s="1966" t="str">
        <f>IF(ISNUMBER(DF$71),DF$71,"")</f>
        <v/>
      </c>
      <c r="DG84" s="1966" t="str">
        <f>IF(ISNUMBER(DG$71),DG$71,"")</f>
        <v/>
      </c>
      <c r="DH84" s="1966" t="str">
        <f t="shared" ref="DH84:DH100" si="102">IF(AND(ISNUMBER(DI84),ISNUMBER(DJ84),ISNUMBER(DK84),ISNUMBER(DL84),ISNUMBER(DM84)),SUM(DI84:DM84),"")</f>
        <v/>
      </c>
      <c r="DI84" s="1966" t="str">
        <f>IF(ISNUMBER(DI$71),DI$71,"")</f>
        <v/>
      </c>
      <c r="DJ84" s="1966" t="str">
        <f>IF(ISNUMBER(DJ$71),DJ$71,"")</f>
        <v/>
      </c>
      <c r="DK84" s="1966" t="str">
        <f>IF(ISNUMBER(DK$71),DK$71,"")</f>
        <v/>
      </c>
      <c r="DL84" s="1966" t="str">
        <f>IF(ISNUMBER(DL$71),DL$71,"")</f>
        <v/>
      </c>
      <c r="DM84" s="1966" t="str">
        <f>IF(ISNUMBER(DM$71),DM$71,"")</f>
        <v/>
      </c>
      <c r="DN84" s="1966" t="str">
        <f t="shared" ref="DN84:DN100" si="103">IF(AND(ISNUMBER(DO84),ISNUMBER(DP84),ISNUMBER(DQ84),ISNUMBER(DR84),ISNUMBER(DS84)),SUM(DO84:DS84),"")</f>
        <v/>
      </c>
      <c r="DO84" s="1966" t="str">
        <f>IF(ISNUMBER(DO$71),DO$71,"")</f>
        <v/>
      </c>
      <c r="DP84" s="1966" t="str">
        <f>IF(ISNUMBER(DP$71),DP$71,"")</f>
        <v/>
      </c>
      <c r="DQ84" s="1966" t="str">
        <f>IF(ISNUMBER(DQ$71),DQ$71,"")</f>
        <v/>
      </c>
      <c r="DR84" s="1966" t="str">
        <f>IF(ISNUMBER(DR$71),DR$71,"")</f>
        <v/>
      </c>
      <c r="DS84" s="1966" t="str">
        <f>IF(ISNUMBER(DS$71),DS$71,"")</f>
        <v/>
      </c>
      <c r="DT84" s="1966" t="str">
        <f t="shared" ref="DT84:DT100" si="104">IF(AND(ISNUMBER(DU84),ISNUMBER(DV84),ISNUMBER(DW84),ISNUMBER(DX84),ISNUMBER(DY84)),SUM(DU84:DY84),"")</f>
        <v/>
      </c>
      <c r="DU84" s="1966" t="str">
        <f>IF(ISNUMBER(DU$71),DU$71,"")</f>
        <v/>
      </c>
      <c r="DV84" s="1966" t="str">
        <f>IF(ISNUMBER(DV$71),DV$71,"")</f>
        <v/>
      </c>
      <c r="DW84" s="1966" t="str">
        <f>IF(ISNUMBER(DW$71),DW$71,"")</f>
        <v/>
      </c>
      <c r="DX84" s="1966" t="str">
        <f>IF(ISNUMBER(DX$71),DX$71,"")</f>
        <v/>
      </c>
      <c r="DY84" s="1966" t="str">
        <f>IF(ISNUMBER(DY$71),DY$71,"")</f>
        <v/>
      </c>
      <c r="DZ84" s="1966" t="str">
        <f t="shared" ref="DZ84:DZ100" si="105">IF(AND(ISNUMBER(EA84),ISNUMBER(EB84),ISNUMBER(EC84),ISNUMBER(ED84),ISNUMBER(EE84)),SUM(EA84:EE84),"")</f>
        <v/>
      </c>
      <c r="EA84" s="1966" t="str">
        <f>IF(ISNUMBER(EA$71),EA$71,"")</f>
        <v/>
      </c>
      <c r="EB84" s="1966" t="str">
        <f>IF(ISNUMBER(EB$71),EB$71,"")</f>
        <v/>
      </c>
      <c r="EC84" s="1966" t="str">
        <f>IF(ISNUMBER(EC$71),EC$71,"")</f>
        <v/>
      </c>
      <c r="ED84" s="1966" t="str">
        <f>IF(ISNUMBER(ED$71),ED$71,"")</f>
        <v/>
      </c>
      <c r="EE84" s="1966" t="str">
        <f>IF(ISNUMBER(EE$71),EE$71,"")</f>
        <v/>
      </c>
    </row>
    <row r="85" spans="1:135" s="1959" customFormat="1" ht="15" customHeight="1" x14ac:dyDescent="0.25">
      <c r="A85" s="213"/>
      <c r="B85" s="1931" t="s">
        <v>2299</v>
      </c>
      <c r="C85" s="118" t="s">
        <v>2298</v>
      </c>
      <c r="D85" s="1961" t="str">
        <f t="shared" si="84"/>
        <v/>
      </c>
      <c r="E85" s="1961" t="str">
        <f t="shared" si="34"/>
        <v/>
      </c>
      <c r="F85" s="1961" t="str">
        <f t="shared" si="35"/>
        <v/>
      </c>
      <c r="G85" s="1961" t="str">
        <f t="shared" si="36"/>
        <v/>
      </c>
      <c r="H85" s="1961" t="str">
        <f t="shared" si="37"/>
        <v/>
      </c>
      <c r="I85" s="1961" t="str">
        <f t="shared" si="38"/>
        <v/>
      </c>
      <c r="J85" s="1961" t="str">
        <f t="shared" si="85"/>
        <v/>
      </c>
      <c r="K85" s="1961" t="str">
        <f t="shared" si="39"/>
        <v/>
      </c>
      <c r="L85" s="1961" t="str">
        <f t="shared" si="40"/>
        <v/>
      </c>
      <c r="M85" s="1961" t="str">
        <f t="shared" si="41"/>
        <v/>
      </c>
      <c r="N85" s="1961" t="str">
        <f t="shared" si="42"/>
        <v/>
      </c>
      <c r="O85" s="1961" t="str">
        <f t="shared" si="43"/>
        <v/>
      </c>
      <c r="P85" s="1961" t="str">
        <f t="shared" si="86"/>
        <v/>
      </c>
      <c r="Q85" s="162"/>
      <c r="R85" s="162"/>
      <c r="S85" s="162"/>
      <c r="T85" s="162"/>
      <c r="U85" s="162"/>
      <c r="V85" s="1961" t="str">
        <f t="shared" si="87"/>
        <v/>
      </c>
      <c r="W85" s="162"/>
      <c r="X85" s="162"/>
      <c r="Y85" s="162"/>
      <c r="Z85" s="162"/>
      <c r="AA85" s="162"/>
      <c r="AB85" s="1961" t="str">
        <f t="shared" si="88"/>
        <v/>
      </c>
      <c r="AC85" s="162"/>
      <c r="AD85" s="162"/>
      <c r="AE85" s="162"/>
      <c r="AF85" s="162"/>
      <c r="AG85" s="162"/>
      <c r="AH85" s="1961" t="str">
        <f t="shared" si="89"/>
        <v/>
      </c>
      <c r="AI85" s="162"/>
      <c r="AJ85" s="162"/>
      <c r="AK85" s="162"/>
      <c r="AL85" s="162"/>
      <c r="AM85" s="162"/>
      <c r="AN85" s="1961" t="str">
        <f t="shared" si="90"/>
        <v/>
      </c>
      <c r="AO85" s="1961" t="str">
        <f t="shared" ref="AO85:AS86" si="106">IF(AND(ISNUMBER(BA85),ISNUMBER(BM85)),SUM(BA85,BM85),"")</f>
        <v/>
      </c>
      <c r="AP85" s="1961" t="str">
        <f t="shared" si="106"/>
        <v/>
      </c>
      <c r="AQ85" s="1961" t="str">
        <f t="shared" si="106"/>
        <v/>
      </c>
      <c r="AR85" s="1961" t="str">
        <f t="shared" si="106"/>
        <v/>
      </c>
      <c r="AS85" s="1961" t="str">
        <f t="shared" si="106"/>
        <v/>
      </c>
      <c r="AT85" s="1961" t="str">
        <f t="shared" si="91"/>
        <v/>
      </c>
      <c r="AU85" s="1961" t="str">
        <f t="shared" ref="AU85:AY86" si="107">IF(AND(ISNUMBER(BG85),ISNUMBER(BS85)),SUM(BG85,BS85),"")</f>
        <v/>
      </c>
      <c r="AV85" s="1961" t="str">
        <f t="shared" si="107"/>
        <v/>
      </c>
      <c r="AW85" s="1961" t="str">
        <f t="shared" si="107"/>
        <v/>
      </c>
      <c r="AX85" s="1961" t="str">
        <f t="shared" si="107"/>
        <v/>
      </c>
      <c r="AY85" s="1961" t="str">
        <f t="shared" si="107"/>
        <v/>
      </c>
      <c r="AZ85" s="1961" t="str">
        <f t="shared" si="92"/>
        <v/>
      </c>
      <c r="BA85" s="162"/>
      <c r="BB85" s="162"/>
      <c r="BC85" s="162"/>
      <c r="BD85" s="162"/>
      <c r="BE85" s="162"/>
      <c r="BF85" s="1961" t="str">
        <f t="shared" si="93"/>
        <v/>
      </c>
      <c r="BG85" s="162"/>
      <c r="BH85" s="162"/>
      <c r="BI85" s="162"/>
      <c r="BJ85" s="162"/>
      <c r="BK85" s="162"/>
      <c r="BL85" s="1961" t="str">
        <f t="shared" si="94"/>
        <v/>
      </c>
      <c r="BM85" s="162"/>
      <c r="BN85" s="162"/>
      <c r="BO85" s="162"/>
      <c r="BP85" s="162"/>
      <c r="BQ85" s="162"/>
      <c r="BR85" s="1961" t="str">
        <f t="shared" si="95"/>
        <v/>
      </c>
      <c r="BS85" s="162"/>
      <c r="BT85" s="162"/>
      <c r="BU85" s="162"/>
      <c r="BV85" s="162"/>
      <c r="BW85" s="162"/>
      <c r="BX85" s="1961" t="str">
        <f t="shared" si="96"/>
        <v/>
      </c>
      <c r="BY85" s="162"/>
      <c r="BZ85" s="162"/>
      <c r="CA85" s="162"/>
      <c r="CB85" s="162"/>
      <c r="CC85" s="162"/>
      <c r="CD85" s="1961" t="str">
        <f t="shared" si="97"/>
        <v/>
      </c>
      <c r="CE85" s="162"/>
      <c r="CF85" s="162"/>
      <c r="CG85" s="162"/>
      <c r="CH85" s="162"/>
      <c r="CI85" s="162"/>
      <c r="CJ85" s="1961" t="str">
        <f t="shared" si="98"/>
        <v/>
      </c>
      <c r="CK85" s="1961" t="str">
        <f t="shared" ref="CK85:CO86" si="108">IF(AND(ISNUMBER(CW85),ISNUMBER(DI85)),SUM(CW85,DI85),"")</f>
        <v/>
      </c>
      <c r="CL85" s="1961" t="str">
        <f t="shared" si="108"/>
        <v/>
      </c>
      <c r="CM85" s="1961" t="str">
        <f t="shared" si="108"/>
        <v/>
      </c>
      <c r="CN85" s="1961" t="str">
        <f t="shared" si="108"/>
        <v/>
      </c>
      <c r="CO85" s="1961" t="str">
        <f t="shared" si="108"/>
        <v/>
      </c>
      <c r="CP85" s="1961" t="str">
        <f t="shared" si="99"/>
        <v/>
      </c>
      <c r="CQ85" s="1961" t="str">
        <f t="shared" ref="CQ85:CU86" si="109">IF(AND(ISNUMBER(DC85),ISNUMBER(DO85)),SUM(DC85,DO85),"")</f>
        <v/>
      </c>
      <c r="CR85" s="1961" t="str">
        <f t="shared" si="109"/>
        <v/>
      </c>
      <c r="CS85" s="1961" t="str">
        <f t="shared" si="109"/>
        <v/>
      </c>
      <c r="CT85" s="1961" t="str">
        <f t="shared" si="109"/>
        <v/>
      </c>
      <c r="CU85" s="1961" t="str">
        <f t="shared" si="109"/>
        <v/>
      </c>
      <c r="CV85" s="1961" t="str">
        <f t="shared" si="100"/>
        <v/>
      </c>
      <c r="CW85" s="162"/>
      <c r="CX85" s="162"/>
      <c r="CY85" s="162"/>
      <c r="CZ85" s="162"/>
      <c r="DA85" s="162"/>
      <c r="DB85" s="1961" t="str">
        <f t="shared" si="101"/>
        <v/>
      </c>
      <c r="DC85" s="162"/>
      <c r="DD85" s="162"/>
      <c r="DE85" s="162"/>
      <c r="DF85" s="162"/>
      <c r="DG85" s="162"/>
      <c r="DH85" s="1961" t="str">
        <f t="shared" si="102"/>
        <v/>
      </c>
      <c r="DI85" s="162"/>
      <c r="DJ85" s="162"/>
      <c r="DK85" s="162"/>
      <c r="DL85" s="162"/>
      <c r="DM85" s="162"/>
      <c r="DN85" s="1961" t="str">
        <f t="shared" si="103"/>
        <v/>
      </c>
      <c r="DO85" s="162"/>
      <c r="DP85" s="162"/>
      <c r="DQ85" s="162"/>
      <c r="DR85" s="162"/>
      <c r="DS85" s="162"/>
      <c r="DT85" s="1961" t="str">
        <f t="shared" si="104"/>
        <v/>
      </c>
      <c r="DU85" s="162"/>
      <c r="DV85" s="162"/>
      <c r="DW85" s="162"/>
      <c r="DX85" s="162"/>
      <c r="DY85" s="162"/>
      <c r="DZ85" s="1961" t="str">
        <f t="shared" si="105"/>
        <v/>
      </c>
      <c r="EA85" s="162"/>
      <c r="EB85" s="162"/>
      <c r="EC85" s="162"/>
      <c r="ED85" s="162"/>
      <c r="EE85" s="162"/>
    </row>
    <row r="86" spans="1:135" s="1959" customFormat="1" ht="15" customHeight="1" x14ac:dyDescent="0.25">
      <c r="A86" s="213"/>
      <c r="B86" s="1931" t="s">
        <v>2297</v>
      </c>
      <c r="C86" s="1126" t="s">
        <v>2296</v>
      </c>
      <c r="D86" s="1961" t="str">
        <f t="shared" si="84"/>
        <v/>
      </c>
      <c r="E86" s="1961" t="str">
        <f t="shared" si="34"/>
        <v/>
      </c>
      <c r="F86" s="1961" t="str">
        <f t="shared" si="35"/>
        <v/>
      </c>
      <c r="G86" s="1961" t="str">
        <f t="shared" si="36"/>
        <v/>
      </c>
      <c r="H86" s="1961" t="str">
        <f t="shared" si="37"/>
        <v/>
      </c>
      <c r="I86" s="1961" t="str">
        <f t="shared" si="38"/>
        <v/>
      </c>
      <c r="J86" s="1961" t="str">
        <f t="shared" si="85"/>
        <v/>
      </c>
      <c r="K86" s="1961" t="str">
        <f t="shared" si="39"/>
        <v/>
      </c>
      <c r="L86" s="1961" t="str">
        <f t="shared" si="40"/>
        <v/>
      </c>
      <c r="M86" s="1961" t="str">
        <f t="shared" si="41"/>
        <v/>
      </c>
      <c r="N86" s="1961" t="str">
        <f t="shared" si="42"/>
        <v/>
      </c>
      <c r="O86" s="1961" t="str">
        <f t="shared" si="43"/>
        <v/>
      </c>
      <c r="P86" s="1961" t="str">
        <f t="shared" si="86"/>
        <v/>
      </c>
      <c r="Q86" s="162"/>
      <c r="R86" s="162"/>
      <c r="S86" s="162"/>
      <c r="T86" s="162"/>
      <c r="U86" s="162"/>
      <c r="V86" s="1961" t="str">
        <f t="shared" si="87"/>
        <v/>
      </c>
      <c r="W86" s="162"/>
      <c r="X86" s="162"/>
      <c r="Y86" s="162"/>
      <c r="Z86" s="162"/>
      <c r="AA86" s="162"/>
      <c r="AB86" s="1961" t="str">
        <f t="shared" si="88"/>
        <v/>
      </c>
      <c r="AC86" s="162"/>
      <c r="AD86" s="162"/>
      <c r="AE86" s="162"/>
      <c r="AF86" s="162"/>
      <c r="AG86" s="162"/>
      <c r="AH86" s="1961" t="str">
        <f t="shared" si="89"/>
        <v/>
      </c>
      <c r="AI86" s="162"/>
      <c r="AJ86" s="162"/>
      <c r="AK86" s="162"/>
      <c r="AL86" s="162"/>
      <c r="AM86" s="162"/>
      <c r="AN86" s="1961" t="str">
        <f t="shared" si="90"/>
        <v/>
      </c>
      <c r="AO86" s="1961" t="str">
        <f t="shared" si="106"/>
        <v/>
      </c>
      <c r="AP86" s="1961" t="str">
        <f t="shared" si="106"/>
        <v/>
      </c>
      <c r="AQ86" s="1961" t="str">
        <f t="shared" si="106"/>
        <v/>
      </c>
      <c r="AR86" s="1961" t="str">
        <f t="shared" si="106"/>
        <v/>
      </c>
      <c r="AS86" s="1961" t="str">
        <f t="shared" si="106"/>
        <v/>
      </c>
      <c r="AT86" s="1961" t="str">
        <f t="shared" si="91"/>
        <v/>
      </c>
      <c r="AU86" s="1961" t="str">
        <f t="shared" si="107"/>
        <v/>
      </c>
      <c r="AV86" s="1961" t="str">
        <f t="shared" si="107"/>
        <v/>
      </c>
      <c r="AW86" s="1961" t="str">
        <f t="shared" si="107"/>
        <v/>
      </c>
      <c r="AX86" s="1961" t="str">
        <f t="shared" si="107"/>
        <v/>
      </c>
      <c r="AY86" s="1961" t="str">
        <f t="shared" si="107"/>
        <v/>
      </c>
      <c r="AZ86" s="1961" t="str">
        <f t="shared" si="92"/>
        <v/>
      </c>
      <c r="BA86" s="162"/>
      <c r="BB86" s="162"/>
      <c r="BC86" s="162"/>
      <c r="BD86" s="162"/>
      <c r="BE86" s="162"/>
      <c r="BF86" s="1961" t="str">
        <f t="shared" si="93"/>
        <v/>
      </c>
      <c r="BG86" s="162"/>
      <c r="BH86" s="162"/>
      <c r="BI86" s="162"/>
      <c r="BJ86" s="162"/>
      <c r="BK86" s="162"/>
      <c r="BL86" s="1961" t="str">
        <f t="shared" si="94"/>
        <v/>
      </c>
      <c r="BM86" s="162"/>
      <c r="BN86" s="162"/>
      <c r="BO86" s="162"/>
      <c r="BP86" s="162"/>
      <c r="BQ86" s="162"/>
      <c r="BR86" s="1961" t="str">
        <f t="shared" si="95"/>
        <v/>
      </c>
      <c r="BS86" s="162"/>
      <c r="BT86" s="162"/>
      <c r="BU86" s="162"/>
      <c r="BV86" s="162"/>
      <c r="BW86" s="162"/>
      <c r="BX86" s="1961" t="str">
        <f t="shared" si="96"/>
        <v/>
      </c>
      <c r="BY86" s="162"/>
      <c r="BZ86" s="162"/>
      <c r="CA86" s="162"/>
      <c r="CB86" s="162"/>
      <c r="CC86" s="162"/>
      <c r="CD86" s="1961" t="str">
        <f t="shared" si="97"/>
        <v/>
      </c>
      <c r="CE86" s="162"/>
      <c r="CF86" s="162"/>
      <c r="CG86" s="162"/>
      <c r="CH86" s="162"/>
      <c r="CI86" s="162"/>
      <c r="CJ86" s="1961" t="str">
        <f t="shared" si="98"/>
        <v/>
      </c>
      <c r="CK86" s="1961" t="str">
        <f t="shared" si="108"/>
        <v/>
      </c>
      <c r="CL86" s="1961" t="str">
        <f t="shared" si="108"/>
        <v/>
      </c>
      <c r="CM86" s="1961" t="str">
        <f t="shared" si="108"/>
        <v/>
      </c>
      <c r="CN86" s="1961" t="str">
        <f t="shared" si="108"/>
        <v/>
      </c>
      <c r="CO86" s="1961" t="str">
        <f t="shared" si="108"/>
        <v/>
      </c>
      <c r="CP86" s="1961" t="str">
        <f t="shared" si="99"/>
        <v/>
      </c>
      <c r="CQ86" s="1961" t="str">
        <f t="shared" si="109"/>
        <v/>
      </c>
      <c r="CR86" s="1961" t="str">
        <f t="shared" si="109"/>
        <v/>
      </c>
      <c r="CS86" s="1961" t="str">
        <f t="shared" si="109"/>
        <v/>
      </c>
      <c r="CT86" s="1961" t="str">
        <f t="shared" si="109"/>
        <v/>
      </c>
      <c r="CU86" s="1961" t="str">
        <f t="shared" si="109"/>
        <v/>
      </c>
      <c r="CV86" s="1961" t="str">
        <f t="shared" si="100"/>
        <v/>
      </c>
      <c r="CW86" s="162"/>
      <c r="CX86" s="162"/>
      <c r="CY86" s="162"/>
      <c r="CZ86" s="162"/>
      <c r="DA86" s="162"/>
      <c r="DB86" s="1961" t="str">
        <f t="shared" si="101"/>
        <v/>
      </c>
      <c r="DC86" s="162"/>
      <c r="DD86" s="162"/>
      <c r="DE86" s="162"/>
      <c r="DF86" s="162"/>
      <c r="DG86" s="162"/>
      <c r="DH86" s="1961" t="str">
        <f t="shared" si="102"/>
        <v/>
      </c>
      <c r="DI86" s="162"/>
      <c r="DJ86" s="162"/>
      <c r="DK86" s="162"/>
      <c r="DL86" s="162"/>
      <c r="DM86" s="162"/>
      <c r="DN86" s="1961" t="str">
        <f t="shared" si="103"/>
        <v/>
      </c>
      <c r="DO86" s="162"/>
      <c r="DP86" s="162"/>
      <c r="DQ86" s="162"/>
      <c r="DR86" s="162"/>
      <c r="DS86" s="162"/>
      <c r="DT86" s="1961" t="str">
        <f t="shared" si="104"/>
        <v/>
      </c>
      <c r="DU86" s="162"/>
      <c r="DV86" s="162"/>
      <c r="DW86" s="162"/>
      <c r="DX86" s="162"/>
      <c r="DY86" s="162"/>
      <c r="DZ86" s="1961" t="str">
        <f t="shared" si="105"/>
        <v/>
      </c>
      <c r="EA86" s="162"/>
      <c r="EB86" s="162"/>
      <c r="EC86" s="162"/>
      <c r="ED86" s="162"/>
      <c r="EE86" s="162"/>
    </row>
    <row r="87" spans="1:135" s="1959" customFormat="1" ht="15" customHeight="1" x14ac:dyDescent="0.25">
      <c r="A87" s="213"/>
      <c r="B87" s="1931" t="s">
        <v>2295</v>
      </c>
      <c r="C87" s="1967" t="s">
        <v>2294</v>
      </c>
      <c r="D87" s="1966" t="str">
        <f t="shared" si="84"/>
        <v/>
      </c>
      <c r="E87" s="1966" t="str">
        <f t="shared" si="34"/>
        <v/>
      </c>
      <c r="F87" s="1966" t="str">
        <f t="shared" si="35"/>
        <v/>
      </c>
      <c r="G87" s="1966" t="str">
        <f t="shared" si="36"/>
        <v/>
      </c>
      <c r="H87" s="1966" t="str">
        <f t="shared" si="37"/>
        <v/>
      </c>
      <c r="I87" s="1966" t="str">
        <f t="shared" si="38"/>
        <v/>
      </c>
      <c r="J87" s="1966" t="str">
        <f t="shared" si="85"/>
        <v/>
      </c>
      <c r="K87" s="1966" t="str">
        <f t="shared" si="39"/>
        <v/>
      </c>
      <c r="L87" s="1966" t="str">
        <f t="shared" si="40"/>
        <v/>
      </c>
      <c r="M87" s="1966" t="str">
        <f t="shared" si="41"/>
        <v/>
      </c>
      <c r="N87" s="1966" t="str">
        <f t="shared" si="42"/>
        <v/>
      </c>
      <c r="O87" s="1966" t="str">
        <f t="shared" si="43"/>
        <v/>
      </c>
      <c r="P87" s="1966" t="str">
        <f t="shared" si="86"/>
        <v/>
      </c>
      <c r="Q87" s="1966" t="str">
        <f>IF(ISNUMBER(Q$71),Q$71,"")</f>
        <v/>
      </c>
      <c r="R87" s="1966" t="str">
        <f>IF(ISNUMBER(R$71),R$71,"")</f>
        <v/>
      </c>
      <c r="S87" s="1966" t="str">
        <f>IF(ISNUMBER(S$71),S$71,"")</f>
        <v/>
      </c>
      <c r="T87" s="1966" t="str">
        <f>IF(ISNUMBER(T$71),T$71,"")</f>
        <v/>
      </c>
      <c r="U87" s="1966" t="str">
        <f>IF(ISNUMBER(U$71),U$71,"")</f>
        <v/>
      </c>
      <c r="V87" s="1966" t="str">
        <f t="shared" si="87"/>
        <v/>
      </c>
      <c r="W87" s="1966" t="str">
        <f>IF(ISNUMBER(W$71),W$71,"")</f>
        <v/>
      </c>
      <c r="X87" s="1966" t="str">
        <f>IF(ISNUMBER(X$71),X$71,"")</f>
        <v/>
      </c>
      <c r="Y87" s="1966" t="str">
        <f>IF(ISNUMBER(Y$71),Y$71,"")</f>
        <v/>
      </c>
      <c r="Z87" s="1966" t="str">
        <f>IF(ISNUMBER(Z$71),Z$71,"")</f>
        <v/>
      </c>
      <c r="AA87" s="1966" t="str">
        <f>IF(ISNUMBER(AA$71),AA$71,"")</f>
        <v/>
      </c>
      <c r="AB87" s="1966" t="str">
        <f t="shared" si="88"/>
        <v/>
      </c>
      <c r="AC87" s="1966" t="str">
        <f>IF(ISNUMBER(AC$71),AC$71,"")</f>
        <v/>
      </c>
      <c r="AD87" s="1966" t="str">
        <f>IF(ISNUMBER(AD$71),AD$71,"")</f>
        <v/>
      </c>
      <c r="AE87" s="1966" t="str">
        <f>IF(ISNUMBER(AE$71),AE$71,"")</f>
        <v/>
      </c>
      <c r="AF87" s="1966" t="str">
        <f>IF(ISNUMBER(AF$71),AF$71,"")</f>
        <v/>
      </c>
      <c r="AG87" s="1966" t="str">
        <f>IF(ISNUMBER(AG$71),AG$71,"")</f>
        <v/>
      </c>
      <c r="AH87" s="1966" t="str">
        <f t="shared" si="89"/>
        <v/>
      </c>
      <c r="AI87" s="1966" t="str">
        <f>IF(ISNUMBER(AI$71),AI$71,"")</f>
        <v/>
      </c>
      <c r="AJ87" s="1966" t="str">
        <f>IF(ISNUMBER(AJ$71),AJ$71,"")</f>
        <v/>
      </c>
      <c r="AK87" s="1966" t="str">
        <f>IF(ISNUMBER(AK$71),AK$71,"")</f>
        <v/>
      </c>
      <c r="AL87" s="1966" t="str">
        <f>IF(ISNUMBER(AL$71),AL$71,"")</f>
        <v/>
      </c>
      <c r="AM87" s="1966" t="str">
        <f>IF(ISNUMBER(AM$71),AM$71,"")</f>
        <v/>
      </c>
      <c r="AN87" s="1966" t="str">
        <f t="shared" si="90"/>
        <v/>
      </c>
      <c r="AO87" s="1966" t="str">
        <f>IF(ISNUMBER(AO$71),AO$71,"")</f>
        <v/>
      </c>
      <c r="AP87" s="1966" t="str">
        <f>IF(ISNUMBER(AP$71),AP$71,"")</f>
        <v/>
      </c>
      <c r="AQ87" s="1966" t="str">
        <f>IF(ISNUMBER(AQ$71),AQ$71,"")</f>
        <v/>
      </c>
      <c r="AR87" s="1966" t="str">
        <f>IF(ISNUMBER(AR$71),AR$71,"")</f>
        <v/>
      </c>
      <c r="AS87" s="1966" t="str">
        <f>IF(ISNUMBER(AS$71),AS$71,"")</f>
        <v/>
      </c>
      <c r="AT87" s="1966" t="str">
        <f t="shared" si="91"/>
        <v/>
      </c>
      <c r="AU87" s="1966" t="str">
        <f>IF(ISNUMBER(AU$71),AU$71,"")</f>
        <v/>
      </c>
      <c r="AV87" s="1966" t="str">
        <f>IF(ISNUMBER(AV$71),AV$71,"")</f>
        <v/>
      </c>
      <c r="AW87" s="1966" t="str">
        <f>IF(ISNUMBER(AW$71),AW$71,"")</f>
        <v/>
      </c>
      <c r="AX87" s="1966" t="str">
        <f>IF(ISNUMBER(AX$71),AX$71,"")</f>
        <v/>
      </c>
      <c r="AY87" s="1966" t="str">
        <f>IF(ISNUMBER(AY$71),AY$71,"")</f>
        <v/>
      </c>
      <c r="AZ87" s="1966" t="str">
        <f t="shared" si="92"/>
        <v/>
      </c>
      <c r="BA87" s="1966" t="str">
        <f>IF(ISNUMBER(BA$71),BA$71,"")</f>
        <v/>
      </c>
      <c r="BB87" s="1966" t="str">
        <f>IF(ISNUMBER(BB$71),BB$71,"")</f>
        <v/>
      </c>
      <c r="BC87" s="1966" t="str">
        <f>IF(ISNUMBER(BC$71),BC$71,"")</f>
        <v/>
      </c>
      <c r="BD87" s="1966" t="str">
        <f>IF(ISNUMBER(BD$71),BD$71,"")</f>
        <v/>
      </c>
      <c r="BE87" s="1966" t="str">
        <f>IF(ISNUMBER(BE$71),BE$71,"")</f>
        <v/>
      </c>
      <c r="BF87" s="1966" t="str">
        <f t="shared" si="93"/>
        <v/>
      </c>
      <c r="BG87" s="1966" t="str">
        <f>IF(ISNUMBER(BG$71),BG$71,"")</f>
        <v/>
      </c>
      <c r="BH87" s="1966" t="str">
        <f>IF(ISNUMBER(BH$71),BH$71,"")</f>
        <v/>
      </c>
      <c r="BI87" s="1966" t="str">
        <f>IF(ISNUMBER(BI$71),BI$71,"")</f>
        <v/>
      </c>
      <c r="BJ87" s="1966" t="str">
        <f>IF(ISNUMBER(BJ$71),BJ$71,"")</f>
        <v/>
      </c>
      <c r="BK87" s="1966" t="str">
        <f>IF(ISNUMBER(BK$71),BK$71,"")</f>
        <v/>
      </c>
      <c r="BL87" s="1966" t="str">
        <f t="shared" si="94"/>
        <v/>
      </c>
      <c r="BM87" s="1966" t="str">
        <f>IF(ISNUMBER(BM$71),BM$71,"")</f>
        <v/>
      </c>
      <c r="BN87" s="1966" t="str">
        <f>IF(ISNUMBER(BN$71),BN$71,"")</f>
        <v/>
      </c>
      <c r="BO87" s="1966" t="str">
        <f>IF(ISNUMBER(BO$71),BO$71,"")</f>
        <v/>
      </c>
      <c r="BP87" s="1966" t="str">
        <f>IF(ISNUMBER(BP$71),BP$71,"")</f>
        <v/>
      </c>
      <c r="BQ87" s="1966" t="str">
        <f>IF(ISNUMBER(BQ$71),BQ$71,"")</f>
        <v/>
      </c>
      <c r="BR87" s="1966" t="str">
        <f t="shared" si="95"/>
        <v/>
      </c>
      <c r="BS87" s="1966" t="str">
        <f>IF(ISNUMBER(BS$71),BS$71,"")</f>
        <v/>
      </c>
      <c r="BT87" s="1966" t="str">
        <f>IF(ISNUMBER(BT$71),BT$71,"")</f>
        <v/>
      </c>
      <c r="BU87" s="1966" t="str">
        <f>IF(ISNUMBER(BU$71),BU$71,"")</f>
        <v/>
      </c>
      <c r="BV87" s="1966" t="str">
        <f>IF(ISNUMBER(BV$71),BV$71,"")</f>
        <v/>
      </c>
      <c r="BW87" s="1966" t="str">
        <f>IF(ISNUMBER(BW$71),BW$71,"")</f>
        <v/>
      </c>
      <c r="BX87" s="1966" t="str">
        <f t="shared" si="96"/>
        <v/>
      </c>
      <c r="BY87" s="1966" t="str">
        <f>IF(ISNUMBER(BY$71),BY$71,"")</f>
        <v/>
      </c>
      <c r="BZ87" s="1966" t="str">
        <f>IF(ISNUMBER(BZ$71),BZ$71,"")</f>
        <v/>
      </c>
      <c r="CA87" s="1966" t="str">
        <f>IF(ISNUMBER(CA$71),CA$71,"")</f>
        <v/>
      </c>
      <c r="CB87" s="1966" t="str">
        <f>IF(ISNUMBER(CB$71),CB$71,"")</f>
        <v/>
      </c>
      <c r="CC87" s="1966" t="str">
        <f>IF(ISNUMBER(CC$71),CC$71,"")</f>
        <v/>
      </c>
      <c r="CD87" s="1966" t="str">
        <f t="shared" si="97"/>
        <v/>
      </c>
      <c r="CE87" s="1966" t="str">
        <f>IF(ISNUMBER(CE$71),CE$71,"")</f>
        <v/>
      </c>
      <c r="CF87" s="1966" t="str">
        <f>IF(ISNUMBER(CF$71),CF$71,"")</f>
        <v/>
      </c>
      <c r="CG87" s="1966" t="str">
        <f>IF(ISNUMBER(CG$71),CG$71,"")</f>
        <v/>
      </c>
      <c r="CH87" s="1966" t="str">
        <f>IF(ISNUMBER(CH$71),CH$71,"")</f>
        <v/>
      </c>
      <c r="CI87" s="1966" t="str">
        <f>IF(ISNUMBER(CI$71),CI$71,"")</f>
        <v/>
      </c>
      <c r="CJ87" s="1966" t="str">
        <f t="shared" si="98"/>
        <v/>
      </c>
      <c r="CK87" s="1966" t="str">
        <f>IF(ISNUMBER(CK$71),CK$71,"")</f>
        <v/>
      </c>
      <c r="CL87" s="1966" t="str">
        <f>IF(ISNUMBER(CL$71),CL$71,"")</f>
        <v/>
      </c>
      <c r="CM87" s="1966" t="str">
        <f>IF(ISNUMBER(CM$71),CM$71,"")</f>
        <v/>
      </c>
      <c r="CN87" s="1966" t="str">
        <f>IF(ISNUMBER(CN$71),CN$71,"")</f>
        <v/>
      </c>
      <c r="CO87" s="1966" t="str">
        <f>IF(ISNUMBER(CO$71),CO$71,"")</f>
        <v/>
      </c>
      <c r="CP87" s="1966" t="str">
        <f t="shared" si="99"/>
        <v/>
      </c>
      <c r="CQ87" s="1966" t="str">
        <f>IF(ISNUMBER(CQ$71),CQ$71,"")</f>
        <v/>
      </c>
      <c r="CR87" s="1966" t="str">
        <f>IF(ISNUMBER(CR$71),CR$71,"")</f>
        <v/>
      </c>
      <c r="CS87" s="1966" t="str">
        <f>IF(ISNUMBER(CS$71),CS$71,"")</f>
        <v/>
      </c>
      <c r="CT87" s="1966" t="str">
        <f>IF(ISNUMBER(CT$71),CT$71,"")</f>
        <v/>
      </c>
      <c r="CU87" s="1966" t="str">
        <f>IF(ISNUMBER(CU$71),CU$71,"")</f>
        <v/>
      </c>
      <c r="CV87" s="1966" t="str">
        <f t="shared" si="100"/>
        <v/>
      </c>
      <c r="CW87" s="1966" t="str">
        <f>IF(ISNUMBER(CW$71),CW$71,"")</f>
        <v/>
      </c>
      <c r="CX87" s="1966" t="str">
        <f>IF(ISNUMBER(CX$71),CX$71,"")</f>
        <v/>
      </c>
      <c r="CY87" s="1966" t="str">
        <f>IF(ISNUMBER(CY$71),CY$71,"")</f>
        <v/>
      </c>
      <c r="CZ87" s="1966" t="str">
        <f>IF(ISNUMBER(CZ$71),CZ$71,"")</f>
        <v/>
      </c>
      <c r="DA87" s="1966" t="str">
        <f>IF(ISNUMBER(DA$71),DA$71,"")</f>
        <v/>
      </c>
      <c r="DB87" s="1966" t="str">
        <f t="shared" si="101"/>
        <v/>
      </c>
      <c r="DC87" s="1966" t="str">
        <f>IF(ISNUMBER(DC$71),DC$71,"")</f>
        <v/>
      </c>
      <c r="DD87" s="1966" t="str">
        <f>IF(ISNUMBER(DD$71),DD$71,"")</f>
        <v/>
      </c>
      <c r="DE87" s="1966" t="str">
        <f>IF(ISNUMBER(DE$71),DE$71,"")</f>
        <v/>
      </c>
      <c r="DF87" s="1966" t="str">
        <f>IF(ISNUMBER(DF$71),DF$71,"")</f>
        <v/>
      </c>
      <c r="DG87" s="1966" t="str">
        <f>IF(ISNUMBER(DG$71),DG$71,"")</f>
        <v/>
      </c>
      <c r="DH87" s="1966" t="str">
        <f t="shared" si="102"/>
        <v/>
      </c>
      <c r="DI87" s="1966" t="str">
        <f>IF(ISNUMBER(DI$71),DI$71,"")</f>
        <v/>
      </c>
      <c r="DJ87" s="1966" t="str">
        <f>IF(ISNUMBER(DJ$71),DJ$71,"")</f>
        <v/>
      </c>
      <c r="DK87" s="1966" t="str">
        <f>IF(ISNUMBER(DK$71),DK$71,"")</f>
        <v/>
      </c>
      <c r="DL87" s="1966" t="str">
        <f>IF(ISNUMBER(DL$71),DL$71,"")</f>
        <v/>
      </c>
      <c r="DM87" s="1966" t="str">
        <f>IF(ISNUMBER(DM$71),DM$71,"")</f>
        <v/>
      </c>
      <c r="DN87" s="1966" t="str">
        <f t="shared" si="103"/>
        <v/>
      </c>
      <c r="DO87" s="1966" t="str">
        <f>IF(ISNUMBER(DO$71),DO$71,"")</f>
        <v/>
      </c>
      <c r="DP87" s="1966" t="str">
        <f>IF(ISNUMBER(DP$71),DP$71,"")</f>
        <v/>
      </c>
      <c r="DQ87" s="1966" t="str">
        <f>IF(ISNUMBER(DQ$71),DQ$71,"")</f>
        <v/>
      </c>
      <c r="DR87" s="1966" t="str">
        <f>IF(ISNUMBER(DR$71),DR$71,"")</f>
        <v/>
      </c>
      <c r="DS87" s="1966" t="str">
        <f>IF(ISNUMBER(DS$71),DS$71,"")</f>
        <v/>
      </c>
      <c r="DT87" s="1966" t="str">
        <f t="shared" si="104"/>
        <v/>
      </c>
      <c r="DU87" s="1966" t="str">
        <f>IF(ISNUMBER(DU$71),DU$71,"")</f>
        <v/>
      </c>
      <c r="DV87" s="1966" t="str">
        <f>IF(ISNUMBER(DV$71),DV$71,"")</f>
        <v/>
      </c>
      <c r="DW87" s="1966" t="str">
        <f>IF(ISNUMBER(DW$71),DW$71,"")</f>
        <v/>
      </c>
      <c r="DX87" s="1966" t="str">
        <f>IF(ISNUMBER(DX$71),DX$71,"")</f>
        <v/>
      </c>
      <c r="DY87" s="1966" t="str">
        <f>IF(ISNUMBER(DY$71),DY$71,"")</f>
        <v/>
      </c>
      <c r="DZ87" s="1966" t="str">
        <f t="shared" si="105"/>
        <v/>
      </c>
      <c r="EA87" s="1966" t="str">
        <f>IF(ISNUMBER(EA$71),EA$71,"")</f>
        <v/>
      </c>
      <c r="EB87" s="1966" t="str">
        <f>IF(ISNUMBER(EB$71),EB$71,"")</f>
        <v/>
      </c>
      <c r="EC87" s="1966" t="str">
        <f>IF(ISNUMBER(EC$71),EC$71,"")</f>
        <v/>
      </c>
      <c r="ED87" s="1966" t="str">
        <f>IF(ISNUMBER(ED$71),ED$71,"")</f>
        <v/>
      </c>
      <c r="EE87" s="1966" t="str">
        <f>IF(ISNUMBER(EE$71),EE$71,"")</f>
        <v/>
      </c>
    </row>
    <row r="88" spans="1:135" s="1847" customFormat="1" ht="14.25" x14ac:dyDescent="0.25">
      <c r="A88" s="209"/>
      <c r="B88" s="1931" t="s">
        <v>2293</v>
      </c>
      <c r="C88" s="1965" t="s">
        <v>2292</v>
      </c>
      <c r="D88" s="1961" t="str">
        <f t="shared" si="84"/>
        <v/>
      </c>
      <c r="E88" s="1961" t="str">
        <f t="shared" si="34"/>
        <v/>
      </c>
      <c r="F88" s="1961" t="str">
        <f t="shared" si="35"/>
        <v/>
      </c>
      <c r="G88" s="1961" t="str">
        <f t="shared" si="36"/>
        <v/>
      </c>
      <c r="H88" s="1961" t="str">
        <f t="shared" si="37"/>
        <v/>
      </c>
      <c r="I88" s="1961" t="str">
        <f t="shared" si="38"/>
        <v/>
      </c>
      <c r="J88" s="1961" t="str">
        <f t="shared" si="85"/>
        <v/>
      </c>
      <c r="K88" s="1961" t="str">
        <f t="shared" si="39"/>
        <v/>
      </c>
      <c r="L88" s="1961" t="str">
        <f t="shared" si="40"/>
        <v/>
      </c>
      <c r="M88" s="1961" t="str">
        <f t="shared" si="41"/>
        <v/>
      </c>
      <c r="N88" s="1961" t="str">
        <f t="shared" si="42"/>
        <v/>
      </c>
      <c r="O88" s="1961" t="str">
        <f t="shared" si="43"/>
        <v/>
      </c>
      <c r="P88" s="1961" t="str">
        <f t="shared" si="86"/>
        <v/>
      </c>
      <c r="Q88" s="162"/>
      <c r="R88" s="162"/>
      <c r="S88" s="162"/>
      <c r="T88" s="162"/>
      <c r="U88" s="162"/>
      <c r="V88" s="1961" t="str">
        <f t="shared" si="87"/>
        <v/>
      </c>
      <c r="W88" s="162"/>
      <c r="X88" s="162"/>
      <c r="Y88" s="162"/>
      <c r="Z88" s="162"/>
      <c r="AA88" s="162"/>
      <c r="AB88" s="1961" t="str">
        <f t="shared" si="88"/>
        <v/>
      </c>
      <c r="AC88" s="162"/>
      <c r="AD88" s="162"/>
      <c r="AE88" s="162"/>
      <c r="AF88" s="162"/>
      <c r="AG88" s="162"/>
      <c r="AH88" s="1961" t="str">
        <f t="shared" si="89"/>
        <v/>
      </c>
      <c r="AI88" s="162"/>
      <c r="AJ88" s="162"/>
      <c r="AK88" s="162"/>
      <c r="AL88" s="162"/>
      <c r="AM88" s="162"/>
      <c r="AN88" s="1961" t="str">
        <f t="shared" si="90"/>
        <v/>
      </c>
      <c r="AO88" s="1961" t="str">
        <f t="shared" ref="AO88:AO100" si="110">IF(AND(ISNUMBER(BA88),ISNUMBER(BM88)),SUM(BA88,BM88),"")</f>
        <v/>
      </c>
      <c r="AP88" s="1961" t="str">
        <f t="shared" ref="AP88:AP100" si="111">IF(AND(ISNUMBER(BB88),ISNUMBER(BN88)),SUM(BB88,BN88),"")</f>
        <v/>
      </c>
      <c r="AQ88" s="1961" t="str">
        <f t="shared" ref="AQ88:AQ100" si="112">IF(AND(ISNUMBER(BC88),ISNUMBER(BO88)),SUM(BC88,BO88),"")</f>
        <v/>
      </c>
      <c r="AR88" s="1961" t="str">
        <f t="shared" ref="AR88:AR100" si="113">IF(AND(ISNUMBER(BD88),ISNUMBER(BP88)),SUM(BD88,BP88),"")</f>
        <v/>
      </c>
      <c r="AS88" s="1961" t="str">
        <f t="shared" ref="AS88:AS100" si="114">IF(AND(ISNUMBER(BE88),ISNUMBER(BQ88)),SUM(BE88,BQ88),"")</f>
        <v/>
      </c>
      <c r="AT88" s="1961" t="str">
        <f t="shared" si="91"/>
        <v/>
      </c>
      <c r="AU88" s="1961" t="str">
        <f t="shared" ref="AU88:AU100" si="115">IF(AND(ISNUMBER(BG88),ISNUMBER(BS88)),SUM(BG88,BS88),"")</f>
        <v/>
      </c>
      <c r="AV88" s="1961" t="str">
        <f t="shared" ref="AV88:AV100" si="116">IF(AND(ISNUMBER(BH88),ISNUMBER(BT88)),SUM(BH88,BT88),"")</f>
        <v/>
      </c>
      <c r="AW88" s="1961" t="str">
        <f t="shared" ref="AW88:AW100" si="117">IF(AND(ISNUMBER(BI88),ISNUMBER(BU88)),SUM(BI88,BU88),"")</f>
        <v/>
      </c>
      <c r="AX88" s="1961" t="str">
        <f t="shared" ref="AX88:AX100" si="118">IF(AND(ISNUMBER(BJ88),ISNUMBER(BV88)),SUM(BJ88,BV88),"")</f>
        <v/>
      </c>
      <c r="AY88" s="1961" t="str">
        <f t="shared" ref="AY88:AY100" si="119">IF(AND(ISNUMBER(BK88),ISNUMBER(BW88)),SUM(BK88,BW88),"")</f>
        <v/>
      </c>
      <c r="AZ88" s="1961" t="str">
        <f t="shared" si="92"/>
        <v/>
      </c>
      <c r="BA88" s="162"/>
      <c r="BB88" s="162"/>
      <c r="BC88" s="162"/>
      <c r="BD88" s="162"/>
      <c r="BE88" s="162"/>
      <c r="BF88" s="1961" t="str">
        <f t="shared" si="93"/>
        <v/>
      </c>
      <c r="BG88" s="162"/>
      <c r="BH88" s="162"/>
      <c r="BI88" s="162"/>
      <c r="BJ88" s="162"/>
      <c r="BK88" s="162"/>
      <c r="BL88" s="1961" t="str">
        <f t="shared" si="94"/>
        <v/>
      </c>
      <c r="BM88" s="162"/>
      <c r="BN88" s="162"/>
      <c r="BO88" s="162"/>
      <c r="BP88" s="162"/>
      <c r="BQ88" s="162"/>
      <c r="BR88" s="1961" t="str">
        <f t="shared" si="95"/>
        <v/>
      </c>
      <c r="BS88" s="162"/>
      <c r="BT88" s="162"/>
      <c r="BU88" s="162"/>
      <c r="BV88" s="162"/>
      <c r="BW88" s="162"/>
      <c r="BX88" s="1961" t="str">
        <f t="shared" si="96"/>
        <v/>
      </c>
      <c r="BY88" s="162"/>
      <c r="BZ88" s="162"/>
      <c r="CA88" s="162"/>
      <c r="CB88" s="162"/>
      <c r="CC88" s="162"/>
      <c r="CD88" s="1961" t="str">
        <f t="shared" si="97"/>
        <v/>
      </c>
      <c r="CE88" s="162"/>
      <c r="CF88" s="162"/>
      <c r="CG88" s="162"/>
      <c r="CH88" s="162"/>
      <c r="CI88" s="162"/>
      <c r="CJ88" s="1961" t="str">
        <f t="shared" si="98"/>
        <v/>
      </c>
      <c r="CK88" s="1961" t="str">
        <f t="shared" ref="CK88:CK100" si="120">IF(AND(ISNUMBER(CW88),ISNUMBER(DI88)),SUM(CW88,DI88),"")</f>
        <v/>
      </c>
      <c r="CL88" s="1961" t="str">
        <f t="shared" ref="CL88:CL100" si="121">IF(AND(ISNUMBER(CX88),ISNUMBER(DJ88)),SUM(CX88,DJ88),"")</f>
        <v/>
      </c>
      <c r="CM88" s="1961" t="str">
        <f t="shared" ref="CM88:CM100" si="122">IF(AND(ISNUMBER(CY88),ISNUMBER(DK88)),SUM(CY88,DK88),"")</f>
        <v/>
      </c>
      <c r="CN88" s="1961" t="str">
        <f t="shared" ref="CN88:CN100" si="123">IF(AND(ISNUMBER(CZ88),ISNUMBER(DL88)),SUM(CZ88,DL88),"")</f>
        <v/>
      </c>
      <c r="CO88" s="1961" t="str">
        <f t="shared" ref="CO88:CO100" si="124">IF(AND(ISNUMBER(DA88),ISNUMBER(DM88)),SUM(DA88,DM88),"")</f>
        <v/>
      </c>
      <c r="CP88" s="1961" t="str">
        <f t="shared" si="99"/>
        <v/>
      </c>
      <c r="CQ88" s="1961" t="str">
        <f t="shared" ref="CQ88:CQ100" si="125">IF(AND(ISNUMBER(DC88),ISNUMBER(DO88)),SUM(DC88,DO88),"")</f>
        <v/>
      </c>
      <c r="CR88" s="1961" t="str">
        <f t="shared" ref="CR88:CR100" si="126">IF(AND(ISNUMBER(DD88),ISNUMBER(DP88)),SUM(DD88,DP88),"")</f>
        <v/>
      </c>
      <c r="CS88" s="1961" t="str">
        <f t="shared" ref="CS88:CS100" si="127">IF(AND(ISNUMBER(DE88),ISNUMBER(DQ88)),SUM(DE88,DQ88),"")</f>
        <v/>
      </c>
      <c r="CT88" s="1961" t="str">
        <f t="shared" ref="CT88:CT100" si="128">IF(AND(ISNUMBER(DF88),ISNUMBER(DR88)),SUM(DF88,DR88),"")</f>
        <v/>
      </c>
      <c r="CU88" s="1961" t="str">
        <f t="shared" ref="CU88:CU100" si="129">IF(AND(ISNUMBER(DG88),ISNUMBER(DS88)),SUM(DG88,DS88),"")</f>
        <v/>
      </c>
      <c r="CV88" s="1961" t="str">
        <f t="shared" si="100"/>
        <v/>
      </c>
      <c r="CW88" s="162"/>
      <c r="CX88" s="162"/>
      <c r="CY88" s="162"/>
      <c r="CZ88" s="162"/>
      <c r="DA88" s="162"/>
      <c r="DB88" s="1961" t="str">
        <f t="shared" si="101"/>
        <v/>
      </c>
      <c r="DC88" s="162"/>
      <c r="DD88" s="162"/>
      <c r="DE88" s="162"/>
      <c r="DF88" s="162"/>
      <c r="DG88" s="162"/>
      <c r="DH88" s="1961" t="str">
        <f t="shared" si="102"/>
        <v/>
      </c>
      <c r="DI88" s="162"/>
      <c r="DJ88" s="162"/>
      <c r="DK88" s="162"/>
      <c r="DL88" s="162"/>
      <c r="DM88" s="162"/>
      <c r="DN88" s="1961" t="str">
        <f t="shared" si="103"/>
        <v/>
      </c>
      <c r="DO88" s="162"/>
      <c r="DP88" s="162"/>
      <c r="DQ88" s="162"/>
      <c r="DR88" s="162"/>
      <c r="DS88" s="162"/>
      <c r="DT88" s="1961" t="str">
        <f t="shared" si="104"/>
        <v/>
      </c>
      <c r="DU88" s="162"/>
      <c r="DV88" s="162"/>
      <c r="DW88" s="162"/>
      <c r="DX88" s="162"/>
      <c r="DY88" s="162"/>
      <c r="DZ88" s="1961" t="str">
        <f t="shared" si="105"/>
        <v/>
      </c>
      <c r="EA88" s="162"/>
      <c r="EB88" s="162"/>
      <c r="EC88" s="162"/>
      <c r="ED88" s="162"/>
      <c r="EE88" s="162"/>
    </row>
    <row r="89" spans="1:135" s="1847" customFormat="1" ht="14.25" x14ac:dyDescent="0.25">
      <c r="A89" s="1931"/>
      <c r="B89" s="1931" t="s">
        <v>2291</v>
      </c>
      <c r="C89" s="1965" t="s">
        <v>2290</v>
      </c>
      <c r="D89" s="1961" t="str">
        <f t="shared" si="84"/>
        <v/>
      </c>
      <c r="E89" s="1961" t="str">
        <f t="shared" si="34"/>
        <v/>
      </c>
      <c r="F89" s="1961" t="str">
        <f t="shared" si="35"/>
        <v/>
      </c>
      <c r="G89" s="1961" t="str">
        <f t="shared" si="36"/>
        <v/>
      </c>
      <c r="H89" s="1961" t="str">
        <f t="shared" si="37"/>
        <v/>
      </c>
      <c r="I89" s="1961" t="str">
        <f t="shared" si="38"/>
        <v/>
      </c>
      <c r="J89" s="1961" t="str">
        <f t="shared" si="85"/>
        <v/>
      </c>
      <c r="K89" s="1961" t="str">
        <f t="shared" si="39"/>
        <v/>
      </c>
      <c r="L89" s="1961" t="str">
        <f t="shared" si="40"/>
        <v/>
      </c>
      <c r="M89" s="1961" t="str">
        <f t="shared" si="41"/>
        <v/>
      </c>
      <c r="N89" s="1961" t="str">
        <f t="shared" si="42"/>
        <v/>
      </c>
      <c r="O89" s="1961" t="str">
        <f t="shared" si="43"/>
        <v/>
      </c>
      <c r="P89" s="1961" t="str">
        <f t="shared" si="86"/>
        <v/>
      </c>
      <c r="Q89" s="1961" t="str">
        <f>IF(AND(ISNUMBER(Q90),ISNUMBER(Q91),ISNUMBER(Q93),ISNUMBER(Q94),ISNUMBER(Q95),ISNUMBER(Q96),ISNUMBER(Q97),ISNUMBER(Q98),ISNUMBER(Q99)),SUM(Q90:Q91,Q93:Q99),"")</f>
        <v/>
      </c>
      <c r="R89" s="1961" t="str">
        <f>IF(AND(ISNUMBER(R90),ISNUMBER(R91),ISNUMBER(R93),ISNUMBER(R94),ISNUMBER(R95),ISNUMBER(R96),ISNUMBER(R97),ISNUMBER(R98),ISNUMBER(R99)),SUM(R90:R91,R93:R99),"")</f>
        <v/>
      </c>
      <c r="S89" s="1961" t="str">
        <f>IF(AND(ISNUMBER(S90),ISNUMBER(S91),ISNUMBER(S93),ISNUMBER(S94),ISNUMBER(S95),ISNUMBER(S96),ISNUMBER(S97),ISNUMBER(S98),ISNUMBER(S99)),SUM(S90:S91,S93:S99),"")</f>
        <v/>
      </c>
      <c r="T89" s="1961" t="str">
        <f>IF(AND(ISNUMBER(T90),ISNUMBER(T91),ISNUMBER(T93),ISNUMBER(T94),ISNUMBER(T95),ISNUMBER(T96),ISNUMBER(T97),ISNUMBER(T98),ISNUMBER(T99)),SUM(T90:T91,T93:T99),"")</f>
        <v/>
      </c>
      <c r="U89" s="1961" t="str">
        <f>IF(AND(ISNUMBER(U90),ISNUMBER(U91),ISNUMBER(U93),ISNUMBER(U94),ISNUMBER(U95),ISNUMBER(U96),ISNUMBER(U97),ISNUMBER(U98),ISNUMBER(U99)),SUM(U90:U91,U93:U99),"")</f>
        <v/>
      </c>
      <c r="V89" s="1961" t="str">
        <f t="shared" si="87"/>
        <v/>
      </c>
      <c r="W89" s="1961" t="str">
        <f>IF(AND(ISNUMBER(W90),ISNUMBER(W91),ISNUMBER(W93),ISNUMBER(W94),ISNUMBER(W95),ISNUMBER(W96),ISNUMBER(W97),ISNUMBER(W98),ISNUMBER(W99)),SUM(W90:W91,W93:W99),"")</f>
        <v/>
      </c>
      <c r="X89" s="1961" t="str">
        <f>IF(AND(ISNUMBER(X90),ISNUMBER(X91),ISNUMBER(X93),ISNUMBER(X94),ISNUMBER(X95),ISNUMBER(X96),ISNUMBER(X97),ISNUMBER(X98),ISNUMBER(X99)),SUM(X90:X91,X93:X99),"")</f>
        <v/>
      </c>
      <c r="Y89" s="1961" t="str">
        <f>IF(AND(ISNUMBER(Y90),ISNUMBER(Y91),ISNUMBER(Y93),ISNUMBER(Y94),ISNUMBER(Y95),ISNUMBER(Y96),ISNUMBER(Y97),ISNUMBER(Y98),ISNUMBER(Y99)),SUM(Y90:Y91,Y93:Y99),"")</f>
        <v/>
      </c>
      <c r="Z89" s="1961" t="str">
        <f>IF(AND(ISNUMBER(Z90),ISNUMBER(Z91),ISNUMBER(Z93),ISNUMBER(Z94),ISNUMBER(Z95),ISNUMBER(Z96),ISNUMBER(Z97),ISNUMBER(Z98),ISNUMBER(Z99)),SUM(Z90:Z91,Z93:Z99),"")</f>
        <v/>
      </c>
      <c r="AA89" s="1961" t="str">
        <f>IF(AND(ISNUMBER(AA90),ISNUMBER(AA91),ISNUMBER(AA93),ISNUMBER(AA94),ISNUMBER(AA95),ISNUMBER(AA96),ISNUMBER(AA97),ISNUMBER(AA98),ISNUMBER(AA99)),SUM(AA90:AA91,AA93:AA99),"")</f>
        <v/>
      </c>
      <c r="AB89" s="1961" t="str">
        <f t="shared" si="88"/>
        <v/>
      </c>
      <c r="AC89" s="1961" t="str">
        <f>IF(AND(ISNUMBER(AC90),ISNUMBER(AC91),ISNUMBER(AC93),ISNUMBER(AC94),ISNUMBER(AC95),ISNUMBER(AC96),ISNUMBER(AC97),ISNUMBER(AC98),ISNUMBER(AC99)),SUM(AC90:AC91,AC93:AC99),"")</f>
        <v/>
      </c>
      <c r="AD89" s="1961" t="str">
        <f>IF(AND(ISNUMBER(AD90),ISNUMBER(AD91),ISNUMBER(AD93),ISNUMBER(AD94),ISNUMBER(AD95),ISNUMBER(AD96),ISNUMBER(AD97),ISNUMBER(AD98),ISNUMBER(AD99)),SUM(AD90:AD91,AD93:AD99),"")</f>
        <v/>
      </c>
      <c r="AE89" s="1961" t="str">
        <f>IF(AND(ISNUMBER(AE90),ISNUMBER(AE91),ISNUMBER(AE93),ISNUMBER(AE94),ISNUMBER(AE95),ISNUMBER(AE96),ISNUMBER(AE97),ISNUMBER(AE98),ISNUMBER(AE99)),SUM(AE90:AE91,AE93:AE99),"")</f>
        <v/>
      </c>
      <c r="AF89" s="1961" t="str">
        <f>IF(AND(ISNUMBER(AF90),ISNUMBER(AF91),ISNUMBER(AF93),ISNUMBER(AF94),ISNUMBER(AF95),ISNUMBER(AF96),ISNUMBER(AF97),ISNUMBER(AF98),ISNUMBER(AF99)),SUM(AF90:AF91,AF93:AF99),"")</f>
        <v/>
      </c>
      <c r="AG89" s="1961" t="str">
        <f>IF(AND(ISNUMBER(AG90),ISNUMBER(AG91),ISNUMBER(AG93),ISNUMBER(AG94),ISNUMBER(AG95),ISNUMBER(AG96),ISNUMBER(AG97),ISNUMBER(AG98),ISNUMBER(AG99)),SUM(AG90:AG91,AG93:AG99),"")</f>
        <v/>
      </c>
      <c r="AH89" s="1961" t="str">
        <f t="shared" si="89"/>
        <v/>
      </c>
      <c r="AI89" s="1961" t="str">
        <f>IF(AND(ISNUMBER(AI90),ISNUMBER(AI91),ISNUMBER(AI93),ISNUMBER(AI94),ISNUMBER(AI95),ISNUMBER(AI96),ISNUMBER(AI97),ISNUMBER(AI98),ISNUMBER(AI99)),SUM(AI90:AI91,AI93:AI99),"")</f>
        <v/>
      </c>
      <c r="AJ89" s="1961" t="str">
        <f>IF(AND(ISNUMBER(AJ90),ISNUMBER(AJ91),ISNUMBER(AJ93),ISNUMBER(AJ94),ISNUMBER(AJ95),ISNUMBER(AJ96),ISNUMBER(AJ97),ISNUMBER(AJ98),ISNUMBER(AJ99)),SUM(AJ90:AJ91,AJ93:AJ99),"")</f>
        <v/>
      </c>
      <c r="AK89" s="1961" t="str">
        <f>IF(AND(ISNUMBER(AK90),ISNUMBER(AK91),ISNUMBER(AK93),ISNUMBER(AK94),ISNUMBER(AK95),ISNUMBER(AK96),ISNUMBER(AK97),ISNUMBER(AK98),ISNUMBER(AK99)),SUM(AK90:AK91,AK93:AK99),"")</f>
        <v/>
      </c>
      <c r="AL89" s="1961" t="str">
        <f>IF(AND(ISNUMBER(AL90),ISNUMBER(AL91),ISNUMBER(AL93),ISNUMBER(AL94),ISNUMBER(AL95),ISNUMBER(AL96),ISNUMBER(AL97),ISNUMBER(AL98),ISNUMBER(AL99)),SUM(AL90:AL91,AL93:AL99),"")</f>
        <v/>
      </c>
      <c r="AM89" s="1961" t="str">
        <f>IF(AND(ISNUMBER(AM90),ISNUMBER(AM91),ISNUMBER(AM93),ISNUMBER(AM94),ISNUMBER(AM95),ISNUMBER(AM96),ISNUMBER(AM97),ISNUMBER(AM98),ISNUMBER(AM99)),SUM(AM90:AM91,AM93:AM99),"")</f>
        <v/>
      </c>
      <c r="AN89" s="1961" t="str">
        <f t="shared" si="90"/>
        <v/>
      </c>
      <c r="AO89" s="1961" t="str">
        <f t="shared" si="110"/>
        <v/>
      </c>
      <c r="AP89" s="1961" t="str">
        <f t="shared" si="111"/>
        <v/>
      </c>
      <c r="AQ89" s="1961" t="str">
        <f t="shared" si="112"/>
        <v/>
      </c>
      <c r="AR89" s="1961" t="str">
        <f t="shared" si="113"/>
        <v/>
      </c>
      <c r="AS89" s="1961" t="str">
        <f t="shared" si="114"/>
        <v/>
      </c>
      <c r="AT89" s="1961" t="str">
        <f t="shared" si="91"/>
        <v/>
      </c>
      <c r="AU89" s="1961" t="str">
        <f t="shared" si="115"/>
        <v/>
      </c>
      <c r="AV89" s="1961" t="str">
        <f t="shared" si="116"/>
        <v/>
      </c>
      <c r="AW89" s="1961" t="str">
        <f t="shared" si="117"/>
        <v/>
      </c>
      <c r="AX89" s="1961" t="str">
        <f t="shared" si="118"/>
        <v/>
      </c>
      <c r="AY89" s="1961" t="str">
        <f t="shared" si="119"/>
        <v/>
      </c>
      <c r="AZ89" s="1961" t="str">
        <f t="shared" si="92"/>
        <v/>
      </c>
      <c r="BA89" s="1961" t="str">
        <f>IF(AND(ISNUMBER(BA90),ISNUMBER(BA91),ISNUMBER(BA93),ISNUMBER(BA94),ISNUMBER(BA95),ISNUMBER(BA96),ISNUMBER(BA97),ISNUMBER(BA98),ISNUMBER(BA99)),SUM(BA90:BA91,BA93:BA99),"")</f>
        <v/>
      </c>
      <c r="BB89" s="1961" t="str">
        <f>IF(AND(ISNUMBER(BB90),ISNUMBER(BB91),ISNUMBER(BB93),ISNUMBER(BB94),ISNUMBER(BB95),ISNUMBER(BB96),ISNUMBER(BB97),ISNUMBER(BB98),ISNUMBER(BB99)),SUM(BB90:BB91,BB93:BB99),"")</f>
        <v/>
      </c>
      <c r="BC89" s="1961" t="str">
        <f>IF(AND(ISNUMBER(BC90),ISNUMBER(BC91),ISNUMBER(BC93),ISNUMBER(BC94),ISNUMBER(BC95),ISNUMBER(BC96),ISNUMBER(BC97),ISNUMBER(BC98),ISNUMBER(BC99)),SUM(BC90:BC91,BC93:BC99),"")</f>
        <v/>
      </c>
      <c r="BD89" s="1961" t="str">
        <f>IF(AND(ISNUMBER(BD90),ISNUMBER(BD91),ISNUMBER(BD93),ISNUMBER(BD94),ISNUMBER(BD95),ISNUMBER(BD96),ISNUMBER(BD97),ISNUMBER(BD98),ISNUMBER(BD99)),SUM(BD90:BD91,BD93:BD99),"")</f>
        <v/>
      </c>
      <c r="BE89" s="1961" t="str">
        <f>IF(AND(ISNUMBER(BE90),ISNUMBER(BE91),ISNUMBER(BE93),ISNUMBER(BE94),ISNUMBER(BE95),ISNUMBER(BE96),ISNUMBER(BE97),ISNUMBER(BE98),ISNUMBER(BE99)),SUM(BE90:BE91,BE93:BE99),"")</f>
        <v/>
      </c>
      <c r="BF89" s="1961" t="str">
        <f t="shared" si="93"/>
        <v/>
      </c>
      <c r="BG89" s="1961" t="str">
        <f>IF(AND(ISNUMBER(BG90),ISNUMBER(BG91),ISNUMBER(BG93),ISNUMBER(BG94),ISNUMBER(BG95),ISNUMBER(BG96),ISNUMBER(BG97),ISNUMBER(BG98),ISNUMBER(BG99)),SUM(BG90:BG91,BG93:BG99),"")</f>
        <v/>
      </c>
      <c r="BH89" s="1961" t="str">
        <f>IF(AND(ISNUMBER(BH90),ISNUMBER(BH91),ISNUMBER(BH93),ISNUMBER(BH94),ISNUMBER(BH95),ISNUMBER(BH96),ISNUMBER(BH97),ISNUMBER(BH98),ISNUMBER(BH99)),SUM(BH90:BH91,BH93:BH99),"")</f>
        <v/>
      </c>
      <c r="BI89" s="1961" t="str">
        <f>IF(AND(ISNUMBER(BI90),ISNUMBER(BI91),ISNUMBER(BI93),ISNUMBER(BI94),ISNUMBER(BI95),ISNUMBER(BI96),ISNUMBER(BI97),ISNUMBER(BI98),ISNUMBER(BI99)),SUM(BI90:BI91,BI93:BI99),"")</f>
        <v/>
      </c>
      <c r="BJ89" s="1961" t="str">
        <f>IF(AND(ISNUMBER(BJ90),ISNUMBER(BJ91),ISNUMBER(BJ93),ISNUMBER(BJ94),ISNUMBER(BJ95),ISNUMBER(BJ96),ISNUMBER(BJ97),ISNUMBER(BJ98),ISNUMBER(BJ99)),SUM(BJ90:BJ91,BJ93:BJ99),"")</f>
        <v/>
      </c>
      <c r="BK89" s="1961" t="str">
        <f>IF(AND(ISNUMBER(BK90),ISNUMBER(BK91),ISNUMBER(BK93),ISNUMBER(BK94),ISNUMBER(BK95),ISNUMBER(BK96),ISNUMBER(BK97),ISNUMBER(BK98),ISNUMBER(BK99)),SUM(BK90:BK91,BK93:BK99),"")</f>
        <v/>
      </c>
      <c r="BL89" s="1961" t="str">
        <f t="shared" si="94"/>
        <v/>
      </c>
      <c r="BM89" s="1961" t="str">
        <f>IF(AND(ISNUMBER(BM90),ISNUMBER(BM91),ISNUMBER(BM93),ISNUMBER(BM94),ISNUMBER(BM95),ISNUMBER(BM96),ISNUMBER(BM97),ISNUMBER(BM98),ISNUMBER(BM99)),SUM(BM90:BM91,BM93:BM99),"")</f>
        <v/>
      </c>
      <c r="BN89" s="1961" t="str">
        <f>IF(AND(ISNUMBER(BN90),ISNUMBER(BN91),ISNUMBER(BN93),ISNUMBER(BN94),ISNUMBER(BN95),ISNUMBER(BN96),ISNUMBER(BN97),ISNUMBER(BN98),ISNUMBER(BN99)),SUM(BN90:BN91,BN93:BN99),"")</f>
        <v/>
      </c>
      <c r="BO89" s="1961" t="str">
        <f>IF(AND(ISNUMBER(BO90),ISNUMBER(BO91),ISNUMBER(BO93),ISNUMBER(BO94),ISNUMBER(BO95),ISNUMBER(BO96),ISNUMBER(BO97),ISNUMBER(BO98),ISNUMBER(BO99)),SUM(BO90:BO91,BO93:BO99),"")</f>
        <v/>
      </c>
      <c r="BP89" s="1961" t="str">
        <f>IF(AND(ISNUMBER(BP90),ISNUMBER(BP91),ISNUMBER(BP93),ISNUMBER(BP94),ISNUMBER(BP95),ISNUMBER(BP96),ISNUMBER(BP97),ISNUMBER(BP98),ISNUMBER(BP99)),SUM(BP90:BP91,BP93:BP99),"")</f>
        <v/>
      </c>
      <c r="BQ89" s="1961" t="str">
        <f>IF(AND(ISNUMBER(BQ90),ISNUMBER(BQ91),ISNUMBER(BQ93),ISNUMBER(BQ94),ISNUMBER(BQ95),ISNUMBER(BQ96),ISNUMBER(BQ97),ISNUMBER(BQ98),ISNUMBER(BQ99)),SUM(BQ90:BQ91,BQ93:BQ99),"")</f>
        <v/>
      </c>
      <c r="BR89" s="1961" t="str">
        <f t="shared" si="95"/>
        <v/>
      </c>
      <c r="BS89" s="1961" t="str">
        <f>IF(AND(ISNUMBER(BS90),ISNUMBER(BS91),ISNUMBER(BS93),ISNUMBER(BS94),ISNUMBER(BS95),ISNUMBER(BS96),ISNUMBER(BS97),ISNUMBER(BS98),ISNUMBER(BS99)),SUM(BS90:BS91,BS93:BS99),"")</f>
        <v/>
      </c>
      <c r="BT89" s="1961" t="str">
        <f>IF(AND(ISNUMBER(BT90),ISNUMBER(BT91),ISNUMBER(BT93),ISNUMBER(BT94),ISNUMBER(BT95),ISNUMBER(BT96),ISNUMBER(BT97),ISNUMBER(BT98),ISNUMBER(BT99)),SUM(BT90:BT91,BT93:BT99),"")</f>
        <v/>
      </c>
      <c r="BU89" s="1961" t="str">
        <f>IF(AND(ISNUMBER(BU90),ISNUMBER(BU91),ISNUMBER(BU93),ISNUMBER(BU94),ISNUMBER(BU95),ISNUMBER(BU96),ISNUMBER(BU97),ISNUMBER(BU98),ISNUMBER(BU99)),SUM(BU90:BU91,BU93:BU99),"")</f>
        <v/>
      </c>
      <c r="BV89" s="1961" t="str">
        <f>IF(AND(ISNUMBER(BV90),ISNUMBER(BV91),ISNUMBER(BV93),ISNUMBER(BV94),ISNUMBER(BV95),ISNUMBER(BV96),ISNUMBER(BV97),ISNUMBER(BV98),ISNUMBER(BV99)),SUM(BV90:BV91,BV93:BV99),"")</f>
        <v/>
      </c>
      <c r="BW89" s="1961" t="str">
        <f>IF(AND(ISNUMBER(BW90),ISNUMBER(BW91),ISNUMBER(BW93),ISNUMBER(BW94),ISNUMBER(BW95),ISNUMBER(BW96),ISNUMBER(BW97),ISNUMBER(BW98),ISNUMBER(BW99)),SUM(BW90:BW91,BW93:BW99),"")</f>
        <v/>
      </c>
      <c r="BX89" s="1961" t="str">
        <f t="shared" si="96"/>
        <v/>
      </c>
      <c r="BY89" s="1961" t="str">
        <f>IF(AND(ISNUMBER(BY90),ISNUMBER(BY91),ISNUMBER(BY93),ISNUMBER(BY94),ISNUMBER(BY95),ISNUMBER(BY96),ISNUMBER(BY97),ISNUMBER(BY98),ISNUMBER(BY99)),SUM(BY90:BY91,BY93:BY99),"")</f>
        <v/>
      </c>
      <c r="BZ89" s="1961" t="str">
        <f>IF(AND(ISNUMBER(BZ90),ISNUMBER(BZ91),ISNUMBER(BZ93),ISNUMBER(BZ94),ISNUMBER(BZ95),ISNUMBER(BZ96),ISNUMBER(BZ97),ISNUMBER(BZ98),ISNUMBER(BZ99)),SUM(BZ90:BZ91,BZ93:BZ99),"")</f>
        <v/>
      </c>
      <c r="CA89" s="1961" t="str">
        <f>IF(AND(ISNUMBER(CA90),ISNUMBER(CA91),ISNUMBER(CA93),ISNUMBER(CA94),ISNUMBER(CA95),ISNUMBER(CA96),ISNUMBER(CA97),ISNUMBER(CA98),ISNUMBER(CA99)),SUM(CA90:CA91,CA93:CA99),"")</f>
        <v/>
      </c>
      <c r="CB89" s="1961" t="str">
        <f>IF(AND(ISNUMBER(CB90),ISNUMBER(CB91),ISNUMBER(CB93),ISNUMBER(CB94),ISNUMBER(CB95),ISNUMBER(CB96),ISNUMBER(CB97),ISNUMBER(CB98),ISNUMBER(CB99)),SUM(CB90:CB91,CB93:CB99),"")</f>
        <v/>
      </c>
      <c r="CC89" s="1961" t="str">
        <f>IF(AND(ISNUMBER(CC90),ISNUMBER(CC91),ISNUMBER(CC93),ISNUMBER(CC94),ISNUMBER(CC95),ISNUMBER(CC96),ISNUMBER(CC97),ISNUMBER(CC98),ISNUMBER(CC99)),SUM(CC90:CC91,CC93:CC99),"")</f>
        <v/>
      </c>
      <c r="CD89" s="1961" t="str">
        <f t="shared" si="97"/>
        <v/>
      </c>
      <c r="CE89" s="1961" t="str">
        <f>IF(AND(ISNUMBER(CE90),ISNUMBER(CE91),ISNUMBER(CE93),ISNUMBER(CE94),ISNUMBER(CE95),ISNUMBER(CE96),ISNUMBER(CE97),ISNUMBER(CE98),ISNUMBER(CE99)),SUM(CE90:CE91,CE93:CE99),"")</f>
        <v/>
      </c>
      <c r="CF89" s="1961" t="str">
        <f>IF(AND(ISNUMBER(CF90),ISNUMBER(CF91),ISNUMBER(CF93),ISNUMBER(CF94),ISNUMBER(CF95),ISNUMBER(CF96),ISNUMBER(CF97),ISNUMBER(CF98),ISNUMBER(CF99)),SUM(CF90:CF91,CF93:CF99),"")</f>
        <v/>
      </c>
      <c r="CG89" s="1961" t="str">
        <f>IF(AND(ISNUMBER(CG90),ISNUMBER(CG91),ISNUMBER(CG93),ISNUMBER(CG94),ISNUMBER(CG95),ISNUMBER(CG96),ISNUMBER(CG97),ISNUMBER(CG98),ISNUMBER(CG99)),SUM(CG90:CG91,CG93:CG99),"")</f>
        <v/>
      </c>
      <c r="CH89" s="1961" t="str">
        <f>IF(AND(ISNUMBER(CH90),ISNUMBER(CH91),ISNUMBER(CH93),ISNUMBER(CH94),ISNUMBER(CH95),ISNUMBER(CH96),ISNUMBER(CH97),ISNUMBER(CH98),ISNUMBER(CH99)),SUM(CH90:CH91,CH93:CH99),"")</f>
        <v/>
      </c>
      <c r="CI89" s="1961" t="str">
        <f>IF(AND(ISNUMBER(CI90),ISNUMBER(CI91),ISNUMBER(CI93),ISNUMBER(CI94),ISNUMBER(CI95),ISNUMBER(CI96),ISNUMBER(CI97),ISNUMBER(CI98),ISNUMBER(CI99)),SUM(CI90:CI91,CI93:CI99),"")</f>
        <v/>
      </c>
      <c r="CJ89" s="1961" t="str">
        <f t="shared" si="98"/>
        <v/>
      </c>
      <c r="CK89" s="1961" t="str">
        <f t="shared" si="120"/>
        <v/>
      </c>
      <c r="CL89" s="1961" t="str">
        <f t="shared" si="121"/>
        <v/>
      </c>
      <c r="CM89" s="1961" t="str">
        <f t="shared" si="122"/>
        <v/>
      </c>
      <c r="CN89" s="1961" t="str">
        <f t="shared" si="123"/>
        <v/>
      </c>
      <c r="CO89" s="1961" t="str">
        <f t="shared" si="124"/>
        <v/>
      </c>
      <c r="CP89" s="1961" t="str">
        <f t="shared" si="99"/>
        <v/>
      </c>
      <c r="CQ89" s="1961" t="str">
        <f t="shared" si="125"/>
        <v/>
      </c>
      <c r="CR89" s="1961" t="str">
        <f t="shared" si="126"/>
        <v/>
      </c>
      <c r="CS89" s="1961" t="str">
        <f t="shared" si="127"/>
        <v/>
      </c>
      <c r="CT89" s="1961" t="str">
        <f t="shared" si="128"/>
        <v/>
      </c>
      <c r="CU89" s="1961" t="str">
        <f t="shared" si="129"/>
        <v/>
      </c>
      <c r="CV89" s="1961" t="str">
        <f t="shared" si="100"/>
        <v/>
      </c>
      <c r="CW89" s="1961" t="str">
        <f>IF(AND(ISNUMBER(CW90),ISNUMBER(CW91),ISNUMBER(CW93),ISNUMBER(CW94),ISNUMBER(CW95),ISNUMBER(CW96),ISNUMBER(CW97),ISNUMBER(CW98),ISNUMBER(CW99)),SUM(CW90:CW91,CW93:CW99),"")</f>
        <v/>
      </c>
      <c r="CX89" s="1961" t="str">
        <f>IF(AND(ISNUMBER(CX90),ISNUMBER(CX91),ISNUMBER(CX93),ISNUMBER(CX94),ISNUMBER(CX95),ISNUMBER(CX96),ISNUMBER(CX97),ISNUMBER(CX98),ISNUMBER(CX99)),SUM(CX90:CX91,CX93:CX99),"")</f>
        <v/>
      </c>
      <c r="CY89" s="1961" t="str">
        <f>IF(AND(ISNUMBER(CY90),ISNUMBER(CY91),ISNUMBER(CY93),ISNUMBER(CY94),ISNUMBER(CY95),ISNUMBER(CY96),ISNUMBER(CY97),ISNUMBER(CY98),ISNUMBER(CY99)),SUM(CY90:CY91,CY93:CY99),"")</f>
        <v/>
      </c>
      <c r="CZ89" s="1961" t="str">
        <f>IF(AND(ISNUMBER(CZ90),ISNUMBER(CZ91),ISNUMBER(CZ93),ISNUMBER(CZ94),ISNUMBER(CZ95),ISNUMBER(CZ96),ISNUMBER(CZ97),ISNUMBER(CZ98),ISNUMBER(CZ99)),SUM(CZ90:CZ91,CZ93:CZ99),"")</f>
        <v/>
      </c>
      <c r="DA89" s="1961" t="str">
        <f>IF(AND(ISNUMBER(DA90),ISNUMBER(DA91),ISNUMBER(DA93),ISNUMBER(DA94),ISNUMBER(DA95),ISNUMBER(DA96),ISNUMBER(DA97),ISNUMBER(DA98),ISNUMBER(DA99)),SUM(DA90:DA91,DA93:DA99),"")</f>
        <v/>
      </c>
      <c r="DB89" s="1961" t="str">
        <f t="shared" si="101"/>
        <v/>
      </c>
      <c r="DC89" s="1961" t="str">
        <f>IF(AND(ISNUMBER(DC90),ISNUMBER(DC91),ISNUMBER(DC93),ISNUMBER(DC94),ISNUMBER(DC95),ISNUMBER(DC96),ISNUMBER(DC97),ISNUMBER(DC98),ISNUMBER(DC99)),SUM(DC90:DC91,DC93:DC99),"")</f>
        <v/>
      </c>
      <c r="DD89" s="1961" t="str">
        <f>IF(AND(ISNUMBER(DD90),ISNUMBER(DD91),ISNUMBER(DD93),ISNUMBER(DD94),ISNUMBER(DD95),ISNUMBER(DD96),ISNUMBER(DD97),ISNUMBER(DD98),ISNUMBER(DD99)),SUM(DD90:DD91,DD93:DD99),"")</f>
        <v/>
      </c>
      <c r="DE89" s="1961" t="str">
        <f>IF(AND(ISNUMBER(DE90),ISNUMBER(DE91),ISNUMBER(DE93),ISNUMBER(DE94),ISNUMBER(DE95),ISNUMBER(DE96),ISNUMBER(DE97),ISNUMBER(DE98),ISNUMBER(DE99)),SUM(DE90:DE91,DE93:DE99),"")</f>
        <v/>
      </c>
      <c r="DF89" s="1961" t="str">
        <f>IF(AND(ISNUMBER(DF90),ISNUMBER(DF91),ISNUMBER(DF93),ISNUMBER(DF94),ISNUMBER(DF95),ISNUMBER(DF96),ISNUMBER(DF97),ISNUMBER(DF98),ISNUMBER(DF99)),SUM(DF90:DF91,DF93:DF99),"")</f>
        <v/>
      </c>
      <c r="DG89" s="1961" t="str">
        <f>IF(AND(ISNUMBER(DG90),ISNUMBER(DG91),ISNUMBER(DG93),ISNUMBER(DG94),ISNUMBER(DG95),ISNUMBER(DG96),ISNUMBER(DG97),ISNUMBER(DG98),ISNUMBER(DG99)),SUM(DG90:DG91,DG93:DG99),"")</f>
        <v/>
      </c>
      <c r="DH89" s="1961" t="str">
        <f t="shared" si="102"/>
        <v/>
      </c>
      <c r="DI89" s="1961" t="str">
        <f>IF(AND(ISNUMBER(DI90),ISNUMBER(DI91),ISNUMBER(DI93),ISNUMBER(DI94),ISNUMBER(DI95),ISNUMBER(DI96),ISNUMBER(DI97),ISNUMBER(DI98),ISNUMBER(DI99)),SUM(DI90:DI91,DI93:DI99),"")</f>
        <v/>
      </c>
      <c r="DJ89" s="1961" t="str">
        <f>IF(AND(ISNUMBER(DJ90),ISNUMBER(DJ91),ISNUMBER(DJ93),ISNUMBER(DJ94),ISNUMBER(DJ95),ISNUMBER(DJ96),ISNUMBER(DJ97),ISNUMBER(DJ98),ISNUMBER(DJ99)),SUM(DJ90:DJ91,DJ93:DJ99),"")</f>
        <v/>
      </c>
      <c r="DK89" s="1961" t="str">
        <f>IF(AND(ISNUMBER(DK90),ISNUMBER(DK91),ISNUMBER(DK93),ISNUMBER(DK94),ISNUMBER(DK95),ISNUMBER(DK96),ISNUMBER(DK97),ISNUMBER(DK98),ISNUMBER(DK99)),SUM(DK90:DK91,DK93:DK99),"")</f>
        <v/>
      </c>
      <c r="DL89" s="1961" t="str">
        <f>IF(AND(ISNUMBER(DL90),ISNUMBER(DL91),ISNUMBER(DL93),ISNUMBER(DL94),ISNUMBER(DL95),ISNUMBER(DL96),ISNUMBER(DL97),ISNUMBER(DL98),ISNUMBER(DL99)),SUM(DL90:DL91,DL93:DL99),"")</f>
        <v/>
      </c>
      <c r="DM89" s="1961" t="str">
        <f>IF(AND(ISNUMBER(DM90),ISNUMBER(DM91),ISNUMBER(DM93),ISNUMBER(DM94),ISNUMBER(DM95),ISNUMBER(DM96),ISNUMBER(DM97),ISNUMBER(DM98),ISNUMBER(DM99)),SUM(DM90:DM91,DM93:DM99),"")</f>
        <v/>
      </c>
      <c r="DN89" s="1961" t="str">
        <f t="shared" si="103"/>
        <v/>
      </c>
      <c r="DO89" s="1961" t="str">
        <f>IF(AND(ISNUMBER(DO90),ISNUMBER(DO91),ISNUMBER(DO93),ISNUMBER(DO94),ISNUMBER(DO95),ISNUMBER(DO96),ISNUMBER(DO97),ISNUMBER(DO98),ISNUMBER(DO99)),SUM(DO90:DO91,DO93:DO99),"")</f>
        <v/>
      </c>
      <c r="DP89" s="1961" t="str">
        <f>IF(AND(ISNUMBER(DP90),ISNUMBER(DP91),ISNUMBER(DP93),ISNUMBER(DP94),ISNUMBER(DP95),ISNUMBER(DP96),ISNUMBER(DP97),ISNUMBER(DP98),ISNUMBER(DP99)),SUM(DP90:DP91,DP93:DP99),"")</f>
        <v/>
      </c>
      <c r="DQ89" s="1961" t="str">
        <f>IF(AND(ISNUMBER(DQ90),ISNUMBER(DQ91),ISNUMBER(DQ93),ISNUMBER(DQ94),ISNUMBER(DQ95),ISNUMBER(DQ96),ISNUMBER(DQ97),ISNUMBER(DQ98),ISNUMBER(DQ99)),SUM(DQ90:DQ91,DQ93:DQ99),"")</f>
        <v/>
      </c>
      <c r="DR89" s="1961" t="str">
        <f>IF(AND(ISNUMBER(DR90),ISNUMBER(DR91),ISNUMBER(DR93),ISNUMBER(DR94),ISNUMBER(DR95),ISNUMBER(DR96),ISNUMBER(DR97),ISNUMBER(DR98),ISNUMBER(DR99)),SUM(DR90:DR91,DR93:DR99),"")</f>
        <v/>
      </c>
      <c r="DS89" s="1961" t="str">
        <f>IF(AND(ISNUMBER(DS90),ISNUMBER(DS91),ISNUMBER(DS93),ISNUMBER(DS94),ISNUMBER(DS95),ISNUMBER(DS96),ISNUMBER(DS97),ISNUMBER(DS98),ISNUMBER(DS99)),SUM(DS90:DS91,DS93:DS99),"")</f>
        <v/>
      </c>
      <c r="DT89" s="1961" t="str">
        <f t="shared" si="104"/>
        <v/>
      </c>
      <c r="DU89" s="1961" t="str">
        <f>IF(AND(ISNUMBER(DU90),ISNUMBER(DU91),ISNUMBER(DU93),ISNUMBER(DU94),ISNUMBER(DU95),ISNUMBER(DU96),ISNUMBER(DU97),ISNUMBER(DU98),ISNUMBER(DU99)),SUM(DU90:DU91,DU93:DU99),"")</f>
        <v/>
      </c>
      <c r="DV89" s="1961" t="str">
        <f>IF(AND(ISNUMBER(DV90),ISNUMBER(DV91),ISNUMBER(DV93),ISNUMBER(DV94),ISNUMBER(DV95),ISNUMBER(DV96),ISNUMBER(DV97),ISNUMBER(DV98),ISNUMBER(DV99)),SUM(DV90:DV91,DV93:DV99),"")</f>
        <v/>
      </c>
      <c r="DW89" s="1961" t="str">
        <f>IF(AND(ISNUMBER(DW90),ISNUMBER(DW91),ISNUMBER(DW93),ISNUMBER(DW94),ISNUMBER(DW95),ISNUMBER(DW96),ISNUMBER(DW97),ISNUMBER(DW98),ISNUMBER(DW99)),SUM(DW90:DW91,DW93:DW99),"")</f>
        <v/>
      </c>
      <c r="DX89" s="1961" t="str">
        <f>IF(AND(ISNUMBER(DX90),ISNUMBER(DX91),ISNUMBER(DX93),ISNUMBER(DX94),ISNUMBER(DX95),ISNUMBER(DX96),ISNUMBER(DX97),ISNUMBER(DX98),ISNUMBER(DX99)),SUM(DX90:DX91,DX93:DX99),"")</f>
        <v/>
      </c>
      <c r="DY89" s="1961" t="str">
        <f>IF(AND(ISNUMBER(DY90),ISNUMBER(DY91),ISNUMBER(DY93),ISNUMBER(DY94),ISNUMBER(DY95),ISNUMBER(DY96),ISNUMBER(DY97),ISNUMBER(DY98),ISNUMBER(DY99)),SUM(DY90:DY91,DY93:DY99),"")</f>
        <v/>
      </c>
      <c r="DZ89" s="1961" t="str">
        <f t="shared" si="105"/>
        <v/>
      </c>
      <c r="EA89" s="1961" t="str">
        <f>IF(AND(ISNUMBER(EA90),ISNUMBER(EA91),ISNUMBER(EA93),ISNUMBER(EA94),ISNUMBER(EA95),ISNUMBER(EA96),ISNUMBER(EA97),ISNUMBER(EA98),ISNUMBER(EA99)),SUM(EA90:EA91,EA93:EA99),"")</f>
        <v/>
      </c>
      <c r="EB89" s="1961" t="str">
        <f>IF(AND(ISNUMBER(EB90),ISNUMBER(EB91),ISNUMBER(EB93),ISNUMBER(EB94),ISNUMBER(EB95),ISNUMBER(EB96),ISNUMBER(EB97),ISNUMBER(EB98),ISNUMBER(EB99)),SUM(EB90:EB91,EB93:EB99),"")</f>
        <v/>
      </c>
      <c r="EC89" s="1961" t="str">
        <f>IF(AND(ISNUMBER(EC90),ISNUMBER(EC91),ISNUMBER(EC93),ISNUMBER(EC94),ISNUMBER(EC95),ISNUMBER(EC96),ISNUMBER(EC97),ISNUMBER(EC98),ISNUMBER(EC99)),SUM(EC90:EC91,EC93:EC99),"")</f>
        <v/>
      </c>
      <c r="ED89" s="1961" t="str">
        <f>IF(AND(ISNUMBER(ED90),ISNUMBER(ED91),ISNUMBER(ED93),ISNUMBER(ED94),ISNUMBER(ED95),ISNUMBER(ED96),ISNUMBER(ED97),ISNUMBER(ED98),ISNUMBER(ED99)),SUM(ED90:ED91,ED93:ED99),"")</f>
        <v/>
      </c>
      <c r="EE89" s="1961" t="str">
        <f>IF(AND(ISNUMBER(EE90),ISNUMBER(EE91),ISNUMBER(EE93),ISNUMBER(EE94),ISNUMBER(EE95),ISNUMBER(EE96),ISNUMBER(EE97),ISNUMBER(EE98),ISNUMBER(EE99)),SUM(EE90:EE91,EE93:EE99),"")</f>
        <v/>
      </c>
    </row>
    <row r="90" spans="1:135" s="1847" customFormat="1" ht="14.25" x14ac:dyDescent="0.25">
      <c r="A90" s="1931"/>
      <c r="B90" s="1931" t="s">
        <v>2289</v>
      </c>
      <c r="C90" s="1963" t="s">
        <v>2288</v>
      </c>
      <c r="D90" s="1961" t="str">
        <f t="shared" si="84"/>
        <v/>
      </c>
      <c r="E90" s="1961" t="str">
        <f t="shared" si="34"/>
        <v/>
      </c>
      <c r="F90" s="1961" t="str">
        <f t="shared" si="35"/>
        <v/>
      </c>
      <c r="G90" s="1961" t="str">
        <f t="shared" si="36"/>
        <v/>
      </c>
      <c r="H90" s="1961" t="str">
        <f t="shared" si="37"/>
        <v/>
      </c>
      <c r="I90" s="1961" t="str">
        <f t="shared" si="38"/>
        <v/>
      </c>
      <c r="J90" s="1961" t="str">
        <f t="shared" si="85"/>
        <v/>
      </c>
      <c r="K90" s="1961" t="str">
        <f t="shared" si="39"/>
        <v/>
      </c>
      <c r="L90" s="1961" t="str">
        <f t="shared" si="40"/>
        <v/>
      </c>
      <c r="M90" s="1961" t="str">
        <f t="shared" si="41"/>
        <v/>
      </c>
      <c r="N90" s="1961" t="str">
        <f t="shared" si="42"/>
        <v/>
      </c>
      <c r="O90" s="1961" t="str">
        <f t="shared" si="43"/>
        <v/>
      </c>
      <c r="P90" s="1961" t="str">
        <f t="shared" si="86"/>
        <v/>
      </c>
      <c r="Q90" s="162"/>
      <c r="R90" s="162"/>
      <c r="S90" s="162"/>
      <c r="T90" s="162"/>
      <c r="U90" s="162"/>
      <c r="V90" s="1961" t="str">
        <f t="shared" si="87"/>
        <v/>
      </c>
      <c r="W90" s="162"/>
      <c r="X90" s="162"/>
      <c r="Y90" s="162"/>
      <c r="Z90" s="162"/>
      <c r="AA90" s="162"/>
      <c r="AB90" s="1961" t="str">
        <f t="shared" si="88"/>
        <v/>
      </c>
      <c r="AC90" s="162"/>
      <c r="AD90" s="162"/>
      <c r="AE90" s="162"/>
      <c r="AF90" s="162"/>
      <c r="AG90" s="162"/>
      <c r="AH90" s="1961" t="str">
        <f t="shared" si="89"/>
        <v/>
      </c>
      <c r="AI90" s="162"/>
      <c r="AJ90" s="162"/>
      <c r="AK90" s="162"/>
      <c r="AL90" s="162"/>
      <c r="AM90" s="162"/>
      <c r="AN90" s="1961" t="str">
        <f t="shared" si="90"/>
        <v/>
      </c>
      <c r="AO90" s="1961" t="str">
        <f t="shared" si="110"/>
        <v/>
      </c>
      <c r="AP90" s="1961" t="str">
        <f t="shared" si="111"/>
        <v/>
      </c>
      <c r="AQ90" s="1961" t="str">
        <f t="shared" si="112"/>
        <v/>
      </c>
      <c r="AR90" s="1961" t="str">
        <f t="shared" si="113"/>
        <v/>
      </c>
      <c r="AS90" s="1961" t="str">
        <f t="shared" si="114"/>
        <v/>
      </c>
      <c r="AT90" s="1961" t="str">
        <f t="shared" si="91"/>
        <v/>
      </c>
      <c r="AU90" s="1961" t="str">
        <f t="shared" si="115"/>
        <v/>
      </c>
      <c r="AV90" s="1961" t="str">
        <f t="shared" si="116"/>
        <v/>
      </c>
      <c r="AW90" s="1961" t="str">
        <f t="shared" si="117"/>
        <v/>
      </c>
      <c r="AX90" s="1961" t="str">
        <f t="shared" si="118"/>
        <v/>
      </c>
      <c r="AY90" s="1961" t="str">
        <f t="shared" si="119"/>
        <v/>
      </c>
      <c r="AZ90" s="1961" t="str">
        <f t="shared" si="92"/>
        <v/>
      </c>
      <c r="BA90" s="162"/>
      <c r="BB90" s="162"/>
      <c r="BC90" s="162"/>
      <c r="BD90" s="162"/>
      <c r="BE90" s="162"/>
      <c r="BF90" s="1961" t="str">
        <f t="shared" si="93"/>
        <v/>
      </c>
      <c r="BG90" s="162"/>
      <c r="BH90" s="162"/>
      <c r="BI90" s="162"/>
      <c r="BJ90" s="162"/>
      <c r="BK90" s="162"/>
      <c r="BL90" s="1961" t="str">
        <f t="shared" si="94"/>
        <v/>
      </c>
      <c r="BM90" s="162"/>
      <c r="BN90" s="162"/>
      <c r="BO90" s="162"/>
      <c r="BP90" s="162"/>
      <c r="BQ90" s="162"/>
      <c r="BR90" s="1961" t="str">
        <f t="shared" si="95"/>
        <v/>
      </c>
      <c r="BS90" s="162"/>
      <c r="BT90" s="162"/>
      <c r="BU90" s="162"/>
      <c r="BV90" s="162"/>
      <c r="BW90" s="162"/>
      <c r="BX90" s="1961" t="str">
        <f t="shared" si="96"/>
        <v/>
      </c>
      <c r="BY90" s="162"/>
      <c r="BZ90" s="162"/>
      <c r="CA90" s="162"/>
      <c r="CB90" s="162"/>
      <c r="CC90" s="162"/>
      <c r="CD90" s="1961" t="str">
        <f t="shared" si="97"/>
        <v/>
      </c>
      <c r="CE90" s="162"/>
      <c r="CF90" s="162"/>
      <c r="CG90" s="162"/>
      <c r="CH90" s="162"/>
      <c r="CI90" s="162"/>
      <c r="CJ90" s="1961" t="str">
        <f t="shared" si="98"/>
        <v/>
      </c>
      <c r="CK90" s="1961" t="str">
        <f t="shared" si="120"/>
        <v/>
      </c>
      <c r="CL90" s="1961" t="str">
        <f t="shared" si="121"/>
        <v/>
      </c>
      <c r="CM90" s="1961" t="str">
        <f t="shared" si="122"/>
        <v/>
      </c>
      <c r="CN90" s="1961" t="str">
        <f t="shared" si="123"/>
        <v/>
      </c>
      <c r="CO90" s="1961" t="str">
        <f t="shared" si="124"/>
        <v/>
      </c>
      <c r="CP90" s="1961" t="str">
        <f t="shared" si="99"/>
        <v/>
      </c>
      <c r="CQ90" s="1961" t="str">
        <f t="shared" si="125"/>
        <v/>
      </c>
      <c r="CR90" s="1961" t="str">
        <f t="shared" si="126"/>
        <v/>
      </c>
      <c r="CS90" s="1961" t="str">
        <f t="shared" si="127"/>
        <v/>
      </c>
      <c r="CT90" s="1961" t="str">
        <f t="shared" si="128"/>
        <v/>
      </c>
      <c r="CU90" s="1961" t="str">
        <f t="shared" si="129"/>
        <v/>
      </c>
      <c r="CV90" s="1961" t="str">
        <f t="shared" si="100"/>
        <v/>
      </c>
      <c r="CW90" s="162"/>
      <c r="CX90" s="162"/>
      <c r="CY90" s="162"/>
      <c r="CZ90" s="162"/>
      <c r="DA90" s="162"/>
      <c r="DB90" s="1961" t="str">
        <f t="shared" si="101"/>
        <v/>
      </c>
      <c r="DC90" s="162"/>
      <c r="DD90" s="162"/>
      <c r="DE90" s="162"/>
      <c r="DF90" s="162"/>
      <c r="DG90" s="162"/>
      <c r="DH90" s="1961" t="str">
        <f t="shared" si="102"/>
        <v/>
      </c>
      <c r="DI90" s="162"/>
      <c r="DJ90" s="162"/>
      <c r="DK90" s="162"/>
      <c r="DL90" s="162"/>
      <c r="DM90" s="162"/>
      <c r="DN90" s="1961" t="str">
        <f t="shared" si="103"/>
        <v/>
      </c>
      <c r="DO90" s="162"/>
      <c r="DP90" s="162"/>
      <c r="DQ90" s="162"/>
      <c r="DR90" s="162"/>
      <c r="DS90" s="162"/>
      <c r="DT90" s="1961" t="str">
        <f t="shared" si="104"/>
        <v/>
      </c>
      <c r="DU90" s="162"/>
      <c r="DV90" s="162"/>
      <c r="DW90" s="162"/>
      <c r="DX90" s="162"/>
      <c r="DY90" s="162"/>
      <c r="DZ90" s="1961" t="str">
        <f t="shared" si="105"/>
        <v/>
      </c>
      <c r="EA90" s="162"/>
      <c r="EB90" s="162"/>
      <c r="EC90" s="162"/>
      <c r="ED90" s="162"/>
      <c r="EE90" s="162"/>
    </row>
    <row r="91" spans="1:135" s="1847" customFormat="1" ht="14.25" x14ac:dyDescent="0.25">
      <c r="A91" s="1931"/>
      <c r="B91" s="1931" t="s">
        <v>2287</v>
      </c>
      <c r="C91" s="1963" t="s">
        <v>2286</v>
      </c>
      <c r="D91" s="1961" t="str">
        <f t="shared" si="84"/>
        <v/>
      </c>
      <c r="E91" s="1961" t="str">
        <f t="shared" si="34"/>
        <v/>
      </c>
      <c r="F91" s="1961" t="str">
        <f t="shared" si="35"/>
        <v/>
      </c>
      <c r="G91" s="1961" t="str">
        <f t="shared" si="36"/>
        <v/>
      </c>
      <c r="H91" s="1961" t="str">
        <f t="shared" si="37"/>
        <v/>
      </c>
      <c r="I91" s="1961" t="str">
        <f t="shared" si="38"/>
        <v/>
      </c>
      <c r="J91" s="1961" t="str">
        <f t="shared" si="85"/>
        <v/>
      </c>
      <c r="K91" s="1961" t="str">
        <f t="shared" si="39"/>
        <v/>
      </c>
      <c r="L91" s="1961" t="str">
        <f t="shared" si="40"/>
        <v/>
      </c>
      <c r="M91" s="1961" t="str">
        <f t="shared" si="41"/>
        <v/>
      </c>
      <c r="N91" s="1961" t="str">
        <f t="shared" si="42"/>
        <v/>
      </c>
      <c r="O91" s="1961" t="str">
        <f t="shared" si="43"/>
        <v/>
      </c>
      <c r="P91" s="1961" t="str">
        <f t="shared" si="86"/>
        <v/>
      </c>
      <c r="Q91" s="162"/>
      <c r="R91" s="162"/>
      <c r="S91" s="162"/>
      <c r="T91" s="162"/>
      <c r="U91" s="162"/>
      <c r="V91" s="1961" t="str">
        <f t="shared" si="87"/>
        <v/>
      </c>
      <c r="W91" s="162"/>
      <c r="X91" s="162"/>
      <c r="Y91" s="162"/>
      <c r="Z91" s="162"/>
      <c r="AA91" s="162"/>
      <c r="AB91" s="1961" t="str">
        <f t="shared" si="88"/>
        <v/>
      </c>
      <c r="AC91" s="162"/>
      <c r="AD91" s="162"/>
      <c r="AE91" s="162"/>
      <c r="AF91" s="162"/>
      <c r="AG91" s="162"/>
      <c r="AH91" s="1961" t="str">
        <f t="shared" si="89"/>
        <v/>
      </c>
      <c r="AI91" s="162"/>
      <c r="AJ91" s="162"/>
      <c r="AK91" s="162"/>
      <c r="AL91" s="162"/>
      <c r="AM91" s="162"/>
      <c r="AN91" s="1961" t="str">
        <f t="shared" si="90"/>
        <v/>
      </c>
      <c r="AO91" s="1961" t="str">
        <f t="shared" si="110"/>
        <v/>
      </c>
      <c r="AP91" s="1961" t="str">
        <f t="shared" si="111"/>
        <v/>
      </c>
      <c r="AQ91" s="1961" t="str">
        <f t="shared" si="112"/>
        <v/>
      </c>
      <c r="AR91" s="1961" t="str">
        <f t="shared" si="113"/>
        <v/>
      </c>
      <c r="AS91" s="1961" t="str">
        <f t="shared" si="114"/>
        <v/>
      </c>
      <c r="AT91" s="1961" t="str">
        <f t="shared" si="91"/>
        <v/>
      </c>
      <c r="AU91" s="1961" t="str">
        <f t="shared" si="115"/>
        <v/>
      </c>
      <c r="AV91" s="1961" t="str">
        <f t="shared" si="116"/>
        <v/>
      </c>
      <c r="AW91" s="1961" t="str">
        <f t="shared" si="117"/>
        <v/>
      </c>
      <c r="AX91" s="1961" t="str">
        <f t="shared" si="118"/>
        <v/>
      </c>
      <c r="AY91" s="1961" t="str">
        <f t="shared" si="119"/>
        <v/>
      </c>
      <c r="AZ91" s="1961" t="str">
        <f t="shared" si="92"/>
        <v/>
      </c>
      <c r="BA91" s="162"/>
      <c r="BB91" s="162"/>
      <c r="BC91" s="162"/>
      <c r="BD91" s="162"/>
      <c r="BE91" s="162"/>
      <c r="BF91" s="1961" t="str">
        <f t="shared" si="93"/>
        <v/>
      </c>
      <c r="BG91" s="162"/>
      <c r="BH91" s="162"/>
      <c r="BI91" s="162"/>
      <c r="BJ91" s="162"/>
      <c r="BK91" s="162"/>
      <c r="BL91" s="1961" t="str">
        <f t="shared" si="94"/>
        <v/>
      </c>
      <c r="BM91" s="162"/>
      <c r="BN91" s="162"/>
      <c r="BO91" s="162"/>
      <c r="BP91" s="162"/>
      <c r="BQ91" s="162"/>
      <c r="BR91" s="1961" t="str">
        <f t="shared" si="95"/>
        <v/>
      </c>
      <c r="BS91" s="162"/>
      <c r="BT91" s="162"/>
      <c r="BU91" s="162"/>
      <c r="BV91" s="162"/>
      <c r="BW91" s="162"/>
      <c r="BX91" s="1961" t="str">
        <f t="shared" si="96"/>
        <v/>
      </c>
      <c r="BY91" s="162"/>
      <c r="BZ91" s="162"/>
      <c r="CA91" s="162"/>
      <c r="CB91" s="162"/>
      <c r="CC91" s="162"/>
      <c r="CD91" s="1961" t="str">
        <f t="shared" si="97"/>
        <v/>
      </c>
      <c r="CE91" s="162"/>
      <c r="CF91" s="162"/>
      <c r="CG91" s="162"/>
      <c r="CH91" s="162"/>
      <c r="CI91" s="162"/>
      <c r="CJ91" s="1961" t="str">
        <f t="shared" si="98"/>
        <v/>
      </c>
      <c r="CK91" s="1961" t="str">
        <f t="shared" si="120"/>
        <v/>
      </c>
      <c r="CL91" s="1961" t="str">
        <f t="shared" si="121"/>
        <v/>
      </c>
      <c r="CM91" s="1961" t="str">
        <f t="shared" si="122"/>
        <v/>
      </c>
      <c r="CN91" s="1961" t="str">
        <f t="shared" si="123"/>
        <v/>
      </c>
      <c r="CO91" s="1961" t="str">
        <f t="shared" si="124"/>
        <v/>
      </c>
      <c r="CP91" s="1961" t="str">
        <f t="shared" si="99"/>
        <v/>
      </c>
      <c r="CQ91" s="1961" t="str">
        <f t="shared" si="125"/>
        <v/>
      </c>
      <c r="CR91" s="1961" t="str">
        <f t="shared" si="126"/>
        <v/>
      </c>
      <c r="CS91" s="1961" t="str">
        <f t="shared" si="127"/>
        <v/>
      </c>
      <c r="CT91" s="1961" t="str">
        <f t="shared" si="128"/>
        <v/>
      </c>
      <c r="CU91" s="1961" t="str">
        <f t="shared" si="129"/>
        <v/>
      </c>
      <c r="CV91" s="1961" t="str">
        <f t="shared" si="100"/>
        <v/>
      </c>
      <c r="CW91" s="162"/>
      <c r="CX91" s="162"/>
      <c r="CY91" s="162"/>
      <c r="CZ91" s="162"/>
      <c r="DA91" s="162"/>
      <c r="DB91" s="1961" t="str">
        <f t="shared" si="101"/>
        <v/>
      </c>
      <c r="DC91" s="162"/>
      <c r="DD91" s="162"/>
      <c r="DE91" s="162"/>
      <c r="DF91" s="162"/>
      <c r="DG91" s="162"/>
      <c r="DH91" s="1961" t="str">
        <f t="shared" si="102"/>
        <v/>
      </c>
      <c r="DI91" s="162"/>
      <c r="DJ91" s="162"/>
      <c r="DK91" s="162"/>
      <c r="DL91" s="162"/>
      <c r="DM91" s="162"/>
      <c r="DN91" s="1961" t="str">
        <f t="shared" si="103"/>
        <v/>
      </c>
      <c r="DO91" s="162"/>
      <c r="DP91" s="162"/>
      <c r="DQ91" s="162"/>
      <c r="DR91" s="162"/>
      <c r="DS91" s="162"/>
      <c r="DT91" s="1961" t="str">
        <f t="shared" si="104"/>
        <v/>
      </c>
      <c r="DU91" s="162"/>
      <c r="DV91" s="162"/>
      <c r="DW91" s="162"/>
      <c r="DX91" s="162"/>
      <c r="DY91" s="162"/>
      <c r="DZ91" s="1961" t="str">
        <f t="shared" si="105"/>
        <v/>
      </c>
      <c r="EA91" s="162"/>
      <c r="EB91" s="162"/>
      <c r="EC91" s="162"/>
      <c r="ED91" s="162"/>
      <c r="EE91" s="162"/>
    </row>
    <row r="92" spans="1:135" s="1847" customFormat="1" ht="14.25" x14ac:dyDescent="0.25">
      <c r="A92" s="1931"/>
      <c r="B92" s="1931" t="s">
        <v>2285</v>
      </c>
      <c r="C92" s="1964" t="s">
        <v>2284</v>
      </c>
      <c r="D92" s="1961" t="str">
        <f t="shared" si="84"/>
        <v/>
      </c>
      <c r="E92" s="1961" t="str">
        <f t="shared" si="34"/>
        <v/>
      </c>
      <c r="F92" s="1961" t="str">
        <f t="shared" si="35"/>
        <v/>
      </c>
      <c r="G92" s="1961" t="str">
        <f t="shared" si="36"/>
        <v/>
      </c>
      <c r="H92" s="1961" t="str">
        <f t="shared" si="37"/>
        <v/>
      </c>
      <c r="I92" s="1961" t="str">
        <f t="shared" si="38"/>
        <v/>
      </c>
      <c r="J92" s="1961" t="str">
        <f t="shared" si="85"/>
        <v/>
      </c>
      <c r="K92" s="1961" t="str">
        <f t="shared" si="39"/>
        <v/>
      </c>
      <c r="L92" s="1961" t="str">
        <f t="shared" si="40"/>
        <v/>
      </c>
      <c r="M92" s="1961" t="str">
        <f t="shared" si="41"/>
        <v/>
      </c>
      <c r="N92" s="1961" t="str">
        <f t="shared" si="42"/>
        <v/>
      </c>
      <c r="O92" s="1961" t="str">
        <f t="shared" si="43"/>
        <v/>
      </c>
      <c r="P92" s="1961" t="str">
        <f t="shared" si="86"/>
        <v/>
      </c>
      <c r="Q92" s="162"/>
      <c r="R92" s="162"/>
      <c r="S92" s="162"/>
      <c r="T92" s="162"/>
      <c r="U92" s="162"/>
      <c r="V92" s="1961" t="str">
        <f t="shared" si="87"/>
        <v/>
      </c>
      <c r="W92" s="162"/>
      <c r="X92" s="162"/>
      <c r="Y92" s="162"/>
      <c r="Z92" s="162"/>
      <c r="AA92" s="162"/>
      <c r="AB92" s="1961" t="str">
        <f t="shared" si="88"/>
        <v/>
      </c>
      <c r="AC92" s="162"/>
      <c r="AD92" s="162"/>
      <c r="AE92" s="162"/>
      <c r="AF92" s="162"/>
      <c r="AG92" s="162"/>
      <c r="AH92" s="1961" t="str">
        <f t="shared" si="89"/>
        <v/>
      </c>
      <c r="AI92" s="162"/>
      <c r="AJ92" s="162"/>
      <c r="AK92" s="162"/>
      <c r="AL92" s="162"/>
      <c r="AM92" s="162"/>
      <c r="AN92" s="1961" t="str">
        <f t="shared" si="90"/>
        <v/>
      </c>
      <c r="AO92" s="1961" t="str">
        <f t="shared" si="110"/>
        <v/>
      </c>
      <c r="AP92" s="1961" t="str">
        <f t="shared" si="111"/>
        <v/>
      </c>
      <c r="AQ92" s="1961" t="str">
        <f t="shared" si="112"/>
        <v/>
      </c>
      <c r="AR92" s="1961" t="str">
        <f t="shared" si="113"/>
        <v/>
      </c>
      <c r="AS92" s="1961" t="str">
        <f t="shared" si="114"/>
        <v/>
      </c>
      <c r="AT92" s="1961" t="str">
        <f t="shared" si="91"/>
        <v/>
      </c>
      <c r="AU92" s="1961" t="str">
        <f t="shared" si="115"/>
        <v/>
      </c>
      <c r="AV92" s="1961" t="str">
        <f t="shared" si="116"/>
        <v/>
      </c>
      <c r="AW92" s="1961" t="str">
        <f t="shared" si="117"/>
        <v/>
      </c>
      <c r="AX92" s="1961" t="str">
        <f t="shared" si="118"/>
        <v/>
      </c>
      <c r="AY92" s="1961" t="str">
        <f t="shared" si="119"/>
        <v/>
      </c>
      <c r="AZ92" s="1961" t="str">
        <f t="shared" si="92"/>
        <v/>
      </c>
      <c r="BA92" s="162"/>
      <c r="BB92" s="162"/>
      <c r="BC92" s="162"/>
      <c r="BD92" s="162"/>
      <c r="BE92" s="162"/>
      <c r="BF92" s="1961" t="str">
        <f t="shared" si="93"/>
        <v/>
      </c>
      <c r="BG92" s="162"/>
      <c r="BH92" s="162"/>
      <c r="BI92" s="162"/>
      <c r="BJ92" s="162"/>
      <c r="BK92" s="162"/>
      <c r="BL92" s="1961" t="str">
        <f t="shared" si="94"/>
        <v/>
      </c>
      <c r="BM92" s="162"/>
      <c r="BN92" s="162"/>
      <c r="BO92" s="162"/>
      <c r="BP92" s="162"/>
      <c r="BQ92" s="162"/>
      <c r="BR92" s="1961" t="str">
        <f t="shared" si="95"/>
        <v/>
      </c>
      <c r="BS92" s="162"/>
      <c r="BT92" s="162"/>
      <c r="BU92" s="162"/>
      <c r="BV92" s="162"/>
      <c r="BW92" s="162"/>
      <c r="BX92" s="1961" t="str">
        <f t="shared" si="96"/>
        <v/>
      </c>
      <c r="BY92" s="162"/>
      <c r="BZ92" s="162"/>
      <c r="CA92" s="162"/>
      <c r="CB92" s="162"/>
      <c r="CC92" s="162"/>
      <c r="CD92" s="1961" t="str">
        <f t="shared" si="97"/>
        <v/>
      </c>
      <c r="CE92" s="162"/>
      <c r="CF92" s="162"/>
      <c r="CG92" s="162"/>
      <c r="CH92" s="162"/>
      <c r="CI92" s="162"/>
      <c r="CJ92" s="1961" t="str">
        <f t="shared" si="98"/>
        <v/>
      </c>
      <c r="CK92" s="1961" t="str">
        <f t="shared" si="120"/>
        <v/>
      </c>
      <c r="CL92" s="1961" t="str">
        <f t="shared" si="121"/>
        <v/>
      </c>
      <c r="CM92" s="1961" t="str">
        <f t="shared" si="122"/>
        <v/>
      </c>
      <c r="CN92" s="1961" t="str">
        <f t="shared" si="123"/>
        <v/>
      </c>
      <c r="CO92" s="1961" t="str">
        <f t="shared" si="124"/>
        <v/>
      </c>
      <c r="CP92" s="1961" t="str">
        <f t="shared" si="99"/>
        <v/>
      </c>
      <c r="CQ92" s="1961" t="str">
        <f t="shared" si="125"/>
        <v/>
      </c>
      <c r="CR92" s="1961" t="str">
        <f t="shared" si="126"/>
        <v/>
      </c>
      <c r="CS92" s="1961" t="str">
        <f t="shared" si="127"/>
        <v/>
      </c>
      <c r="CT92" s="1961" t="str">
        <f t="shared" si="128"/>
        <v/>
      </c>
      <c r="CU92" s="1961" t="str">
        <f t="shared" si="129"/>
        <v/>
      </c>
      <c r="CV92" s="1961" t="str">
        <f t="shared" si="100"/>
        <v/>
      </c>
      <c r="CW92" s="162"/>
      <c r="CX92" s="162"/>
      <c r="CY92" s="162"/>
      <c r="CZ92" s="162"/>
      <c r="DA92" s="162"/>
      <c r="DB92" s="1961" t="str">
        <f t="shared" si="101"/>
        <v/>
      </c>
      <c r="DC92" s="162"/>
      <c r="DD92" s="162"/>
      <c r="DE92" s="162"/>
      <c r="DF92" s="162"/>
      <c r="DG92" s="162"/>
      <c r="DH92" s="1961" t="str">
        <f t="shared" si="102"/>
        <v/>
      </c>
      <c r="DI92" s="162"/>
      <c r="DJ92" s="162"/>
      <c r="DK92" s="162"/>
      <c r="DL92" s="162"/>
      <c r="DM92" s="162"/>
      <c r="DN92" s="1961" t="str">
        <f t="shared" si="103"/>
        <v/>
      </c>
      <c r="DO92" s="162"/>
      <c r="DP92" s="162"/>
      <c r="DQ92" s="162"/>
      <c r="DR92" s="162"/>
      <c r="DS92" s="162"/>
      <c r="DT92" s="1961" t="str">
        <f t="shared" si="104"/>
        <v/>
      </c>
      <c r="DU92" s="162"/>
      <c r="DV92" s="162"/>
      <c r="DW92" s="162"/>
      <c r="DX92" s="162"/>
      <c r="DY92" s="162"/>
      <c r="DZ92" s="1961" t="str">
        <f t="shared" si="105"/>
        <v/>
      </c>
      <c r="EA92" s="162"/>
      <c r="EB92" s="162"/>
      <c r="EC92" s="162"/>
      <c r="ED92" s="162"/>
      <c r="EE92" s="162"/>
    </row>
    <row r="93" spans="1:135" s="1847" customFormat="1" ht="14.25" x14ac:dyDescent="0.25">
      <c r="A93" s="1931"/>
      <c r="B93" s="1931" t="s">
        <v>2283</v>
      </c>
      <c r="C93" s="1963" t="s">
        <v>2282</v>
      </c>
      <c r="D93" s="1961" t="str">
        <f t="shared" si="84"/>
        <v/>
      </c>
      <c r="E93" s="1961" t="str">
        <f t="shared" si="34"/>
        <v/>
      </c>
      <c r="F93" s="1961" t="str">
        <f t="shared" si="35"/>
        <v/>
      </c>
      <c r="G93" s="1961" t="str">
        <f t="shared" si="36"/>
        <v/>
      </c>
      <c r="H93" s="1961" t="str">
        <f t="shared" si="37"/>
        <v/>
      </c>
      <c r="I93" s="1961" t="str">
        <f t="shared" si="38"/>
        <v/>
      </c>
      <c r="J93" s="1961" t="str">
        <f t="shared" si="85"/>
        <v/>
      </c>
      <c r="K93" s="1961" t="str">
        <f t="shared" si="39"/>
        <v/>
      </c>
      <c r="L93" s="1961" t="str">
        <f t="shared" si="40"/>
        <v/>
      </c>
      <c r="M93" s="1961" t="str">
        <f t="shared" si="41"/>
        <v/>
      </c>
      <c r="N93" s="1961" t="str">
        <f t="shared" si="42"/>
        <v/>
      </c>
      <c r="O93" s="1961" t="str">
        <f t="shared" si="43"/>
        <v/>
      </c>
      <c r="P93" s="1961" t="str">
        <f t="shared" si="86"/>
        <v/>
      </c>
      <c r="Q93" s="162"/>
      <c r="R93" s="162"/>
      <c r="S93" s="162"/>
      <c r="T93" s="162"/>
      <c r="U93" s="162"/>
      <c r="V93" s="1961" t="str">
        <f t="shared" si="87"/>
        <v/>
      </c>
      <c r="W93" s="162"/>
      <c r="X93" s="162"/>
      <c r="Y93" s="162"/>
      <c r="Z93" s="162"/>
      <c r="AA93" s="162"/>
      <c r="AB93" s="1961" t="str">
        <f t="shared" si="88"/>
        <v/>
      </c>
      <c r="AC93" s="162"/>
      <c r="AD93" s="162"/>
      <c r="AE93" s="162"/>
      <c r="AF93" s="162"/>
      <c r="AG93" s="162"/>
      <c r="AH93" s="1961" t="str">
        <f t="shared" si="89"/>
        <v/>
      </c>
      <c r="AI93" s="162"/>
      <c r="AJ93" s="162"/>
      <c r="AK93" s="162"/>
      <c r="AL93" s="162"/>
      <c r="AM93" s="162"/>
      <c r="AN93" s="1961" t="str">
        <f t="shared" si="90"/>
        <v/>
      </c>
      <c r="AO93" s="1961" t="str">
        <f t="shared" si="110"/>
        <v/>
      </c>
      <c r="AP93" s="1961" t="str">
        <f t="shared" si="111"/>
        <v/>
      </c>
      <c r="AQ93" s="1961" t="str">
        <f t="shared" si="112"/>
        <v/>
      </c>
      <c r="AR93" s="1961" t="str">
        <f t="shared" si="113"/>
        <v/>
      </c>
      <c r="AS93" s="1961" t="str">
        <f t="shared" si="114"/>
        <v/>
      </c>
      <c r="AT93" s="1961" t="str">
        <f t="shared" si="91"/>
        <v/>
      </c>
      <c r="AU93" s="1961" t="str">
        <f t="shared" si="115"/>
        <v/>
      </c>
      <c r="AV93" s="1961" t="str">
        <f t="shared" si="116"/>
        <v/>
      </c>
      <c r="AW93" s="1961" t="str">
        <f t="shared" si="117"/>
        <v/>
      </c>
      <c r="AX93" s="1961" t="str">
        <f t="shared" si="118"/>
        <v/>
      </c>
      <c r="AY93" s="1961" t="str">
        <f t="shared" si="119"/>
        <v/>
      </c>
      <c r="AZ93" s="1961" t="str">
        <f t="shared" si="92"/>
        <v/>
      </c>
      <c r="BA93" s="162"/>
      <c r="BB93" s="162"/>
      <c r="BC93" s="162"/>
      <c r="BD93" s="162"/>
      <c r="BE93" s="162"/>
      <c r="BF93" s="1961" t="str">
        <f t="shared" si="93"/>
        <v/>
      </c>
      <c r="BG93" s="162"/>
      <c r="BH93" s="162"/>
      <c r="BI93" s="162"/>
      <c r="BJ93" s="162"/>
      <c r="BK93" s="162"/>
      <c r="BL93" s="1961" t="str">
        <f t="shared" si="94"/>
        <v/>
      </c>
      <c r="BM93" s="162"/>
      <c r="BN93" s="162"/>
      <c r="BO93" s="162"/>
      <c r="BP93" s="162"/>
      <c r="BQ93" s="162"/>
      <c r="BR93" s="1961" t="str">
        <f t="shared" si="95"/>
        <v/>
      </c>
      <c r="BS93" s="162"/>
      <c r="BT93" s="162"/>
      <c r="BU93" s="162"/>
      <c r="BV93" s="162"/>
      <c r="BW93" s="162"/>
      <c r="BX93" s="1961" t="str">
        <f t="shared" si="96"/>
        <v/>
      </c>
      <c r="BY93" s="162"/>
      <c r="BZ93" s="162"/>
      <c r="CA93" s="162"/>
      <c r="CB93" s="162"/>
      <c r="CC93" s="162"/>
      <c r="CD93" s="1961" t="str">
        <f t="shared" si="97"/>
        <v/>
      </c>
      <c r="CE93" s="162"/>
      <c r="CF93" s="162"/>
      <c r="CG93" s="162"/>
      <c r="CH93" s="162"/>
      <c r="CI93" s="162"/>
      <c r="CJ93" s="1961" t="str">
        <f t="shared" si="98"/>
        <v/>
      </c>
      <c r="CK93" s="1961" t="str">
        <f t="shared" si="120"/>
        <v/>
      </c>
      <c r="CL93" s="1961" t="str">
        <f t="shared" si="121"/>
        <v/>
      </c>
      <c r="CM93" s="1961" t="str">
        <f t="shared" si="122"/>
        <v/>
      </c>
      <c r="CN93" s="1961" t="str">
        <f t="shared" si="123"/>
        <v/>
      </c>
      <c r="CO93" s="1961" t="str">
        <f t="shared" si="124"/>
        <v/>
      </c>
      <c r="CP93" s="1961" t="str">
        <f t="shared" si="99"/>
        <v/>
      </c>
      <c r="CQ93" s="1961" t="str">
        <f t="shared" si="125"/>
        <v/>
      </c>
      <c r="CR93" s="1961" t="str">
        <f t="shared" si="126"/>
        <v/>
      </c>
      <c r="CS93" s="1961" t="str">
        <f t="shared" si="127"/>
        <v/>
      </c>
      <c r="CT93" s="1961" t="str">
        <f t="shared" si="128"/>
        <v/>
      </c>
      <c r="CU93" s="1961" t="str">
        <f t="shared" si="129"/>
        <v/>
      </c>
      <c r="CV93" s="1961" t="str">
        <f t="shared" si="100"/>
        <v/>
      </c>
      <c r="CW93" s="162"/>
      <c r="CX93" s="162"/>
      <c r="CY93" s="162"/>
      <c r="CZ93" s="162"/>
      <c r="DA93" s="162"/>
      <c r="DB93" s="1961" t="str">
        <f t="shared" si="101"/>
        <v/>
      </c>
      <c r="DC93" s="162"/>
      <c r="DD93" s="162"/>
      <c r="DE93" s="162"/>
      <c r="DF93" s="162"/>
      <c r="DG93" s="162"/>
      <c r="DH93" s="1961" t="str">
        <f t="shared" si="102"/>
        <v/>
      </c>
      <c r="DI93" s="162"/>
      <c r="DJ93" s="162"/>
      <c r="DK93" s="162"/>
      <c r="DL93" s="162"/>
      <c r="DM93" s="162"/>
      <c r="DN93" s="1961" t="str">
        <f t="shared" si="103"/>
        <v/>
      </c>
      <c r="DO93" s="162"/>
      <c r="DP93" s="162"/>
      <c r="DQ93" s="162"/>
      <c r="DR93" s="162"/>
      <c r="DS93" s="162"/>
      <c r="DT93" s="1961" t="str">
        <f t="shared" si="104"/>
        <v/>
      </c>
      <c r="DU93" s="162"/>
      <c r="DV93" s="162"/>
      <c r="DW93" s="162"/>
      <c r="DX93" s="162"/>
      <c r="DY93" s="162"/>
      <c r="DZ93" s="1961" t="str">
        <f t="shared" si="105"/>
        <v/>
      </c>
      <c r="EA93" s="162"/>
      <c r="EB93" s="162"/>
      <c r="EC93" s="162"/>
      <c r="ED93" s="162"/>
      <c r="EE93" s="162"/>
    </row>
    <row r="94" spans="1:135" s="1847" customFormat="1" ht="14.25" x14ac:dyDescent="0.25">
      <c r="A94" s="1931"/>
      <c r="B94" s="1931" t="s">
        <v>2281</v>
      </c>
      <c r="C94" s="1963" t="s">
        <v>2280</v>
      </c>
      <c r="D94" s="1961" t="str">
        <f t="shared" si="84"/>
        <v/>
      </c>
      <c r="E94" s="1961" t="str">
        <f t="shared" si="34"/>
        <v/>
      </c>
      <c r="F94" s="1961" t="str">
        <f t="shared" si="35"/>
        <v/>
      </c>
      <c r="G94" s="1961" t="str">
        <f t="shared" si="36"/>
        <v/>
      </c>
      <c r="H94" s="1961" t="str">
        <f t="shared" si="37"/>
        <v/>
      </c>
      <c r="I94" s="1961" t="str">
        <f t="shared" si="38"/>
        <v/>
      </c>
      <c r="J94" s="1961" t="str">
        <f t="shared" si="85"/>
        <v/>
      </c>
      <c r="K94" s="1961" t="str">
        <f t="shared" si="39"/>
        <v/>
      </c>
      <c r="L94" s="1961" t="str">
        <f t="shared" si="40"/>
        <v/>
      </c>
      <c r="M94" s="1961" t="str">
        <f t="shared" si="41"/>
        <v/>
      </c>
      <c r="N94" s="1961" t="str">
        <f t="shared" si="42"/>
        <v/>
      </c>
      <c r="O94" s="1961" t="str">
        <f t="shared" si="43"/>
        <v/>
      </c>
      <c r="P94" s="1961" t="str">
        <f t="shared" si="86"/>
        <v/>
      </c>
      <c r="Q94" s="162"/>
      <c r="R94" s="162"/>
      <c r="S94" s="162"/>
      <c r="T94" s="162"/>
      <c r="U94" s="162"/>
      <c r="V94" s="1961" t="str">
        <f t="shared" si="87"/>
        <v/>
      </c>
      <c r="W94" s="162"/>
      <c r="X94" s="162"/>
      <c r="Y94" s="162"/>
      <c r="Z94" s="162"/>
      <c r="AA94" s="162"/>
      <c r="AB94" s="1961" t="str">
        <f t="shared" si="88"/>
        <v/>
      </c>
      <c r="AC94" s="162"/>
      <c r="AD94" s="162"/>
      <c r="AE94" s="162"/>
      <c r="AF94" s="162"/>
      <c r="AG94" s="162"/>
      <c r="AH94" s="1961" t="str">
        <f t="shared" si="89"/>
        <v/>
      </c>
      <c r="AI94" s="162"/>
      <c r="AJ94" s="162"/>
      <c r="AK94" s="162"/>
      <c r="AL94" s="162"/>
      <c r="AM94" s="162"/>
      <c r="AN94" s="1961" t="str">
        <f t="shared" si="90"/>
        <v/>
      </c>
      <c r="AO94" s="1961" t="str">
        <f t="shared" si="110"/>
        <v/>
      </c>
      <c r="AP94" s="1961" t="str">
        <f t="shared" si="111"/>
        <v/>
      </c>
      <c r="AQ94" s="1961" t="str">
        <f t="shared" si="112"/>
        <v/>
      </c>
      <c r="AR94" s="1961" t="str">
        <f t="shared" si="113"/>
        <v/>
      </c>
      <c r="AS94" s="1961" t="str">
        <f t="shared" si="114"/>
        <v/>
      </c>
      <c r="AT94" s="1961" t="str">
        <f t="shared" si="91"/>
        <v/>
      </c>
      <c r="AU94" s="1961" t="str">
        <f t="shared" si="115"/>
        <v/>
      </c>
      <c r="AV94" s="1961" t="str">
        <f t="shared" si="116"/>
        <v/>
      </c>
      <c r="AW94" s="1961" t="str">
        <f t="shared" si="117"/>
        <v/>
      </c>
      <c r="AX94" s="1961" t="str">
        <f t="shared" si="118"/>
        <v/>
      </c>
      <c r="AY94" s="1961" t="str">
        <f t="shared" si="119"/>
        <v/>
      </c>
      <c r="AZ94" s="1961" t="str">
        <f t="shared" si="92"/>
        <v/>
      </c>
      <c r="BA94" s="162"/>
      <c r="BB94" s="162"/>
      <c r="BC94" s="162"/>
      <c r="BD94" s="162"/>
      <c r="BE94" s="162"/>
      <c r="BF94" s="1961" t="str">
        <f t="shared" si="93"/>
        <v/>
      </c>
      <c r="BG94" s="162"/>
      <c r="BH94" s="162"/>
      <c r="BI94" s="162"/>
      <c r="BJ94" s="162"/>
      <c r="BK94" s="162"/>
      <c r="BL94" s="1961" t="str">
        <f t="shared" si="94"/>
        <v/>
      </c>
      <c r="BM94" s="162"/>
      <c r="BN94" s="162"/>
      <c r="BO94" s="162"/>
      <c r="BP94" s="162"/>
      <c r="BQ94" s="162"/>
      <c r="BR94" s="1961" t="str">
        <f t="shared" si="95"/>
        <v/>
      </c>
      <c r="BS94" s="162"/>
      <c r="BT94" s="162"/>
      <c r="BU94" s="162"/>
      <c r="BV94" s="162"/>
      <c r="BW94" s="162"/>
      <c r="BX94" s="1961" t="str">
        <f t="shared" si="96"/>
        <v/>
      </c>
      <c r="BY94" s="162"/>
      <c r="BZ94" s="162"/>
      <c r="CA94" s="162"/>
      <c r="CB94" s="162"/>
      <c r="CC94" s="162"/>
      <c r="CD94" s="1961" t="str">
        <f t="shared" si="97"/>
        <v/>
      </c>
      <c r="CE94" s="162"/>
      <c r="CF94" s="162"/>
      <c r="CG94" s="162"/>
      <c r="CH94" s="162"/>
      <c r="CI94" s="162"/>
      <c r="CJ94" s="1961" t="str">
        <f t="shared" si="98"/>
        <v/>
      </c>
      <c r="CK94" s="1961" t="str">
        <f t="shared" si="120"/>
        <v/>
      </c>
      <c r="CL94" s="1961" t="str">
        <f t="shared" si="121"/>
        <v/>
      </c>
      <c r="CM94" s="1961" t="str">
        <f t="shared" si="122"/>
        <v/>
      </c>
      <c r="CN94" s="1961" t="str">
        <f t="shared" si="123"/>
        <v/>
      </c>
      <c r="CO94" s="1961" t="str">
        <f t="shared" si="124"/>
        <v/>
      </c>
      <c r="CP94" s="1961" t="str">
        <f t="shared" si="99"/>
        <v/>
      </c>
      <c r="CQ94" s="1961" t="str">
        <f t="shared" si="125"/>
        <v/>
      </c>
      <c r="CR94" s="1961" t="str">
        <f t="shared" si="126"/>
        <v/>
      </c>
      <c r="CS94" s="1961" t="str">
        <f t="shared" si="127"/>
        <v/>
      </c>
      <c r="CT94" s="1961" t="str">
        <f t="shared" si="128"/>
        <v/>
      </c>
      <c r="CU94" s="1961" t="str">
        <f t="shared" si="129"/>
        <v/>
      </c>
      <c r="CV94" s="1961" t="str">
        <f t="shared" si="100"/>
        <v/>
      </c>
      <c r="CW94" s="162"/>
      <c r="CX94" s="162"/>
      <c r="CY94" s="162"/>
      <c r="CZ94" s="162"/>
      <c r="DA94" s="162"/>
      <c r="DB94" s="1961" t="str">
        <f t="shared" si="101"/>
        <v/>
      </c>
      <c r="DC94" s="162"/>
      <c r="DD94" s="162"/>
      <c r="DE94" s="162"/>
      <c r="DF94" s="162"/>
      <c r="DG94" s="162"/>
      <c r="DH94" s="1961" t="str">
        <f t="shared" si="102"/>
        <v/>
      </c>
      <c r="DI94" s="162"/>
      <c r="DJ94" s="162"/>
      <c r="DK94" s="162"/>
      <c r="DL94" s="162"/>
      <c r="DM94" s="162"/>
      <c r="DN94" s="1961" t="str">
        <f t="shared" si="103"/>
        <v/>
      </c>
      <c r="DO94" s="162"/>
      <c r="DP94" s="162"/>
      <c r="DQ94" s="162"/>
      <c r="DR94" s="162"/>
      <c r="DS94" s="162"/>
      <c r="DT94" s="1961" t="str">
        <f t="shared" si="104"/>
        <v/>
      </c>
      <c r="DU94" s="162"/>
      <c r="DV94" s="162"/>
      <c r="DW94" s="162"/>
      <c r="DX94" s="162"/>
      <c r="DY94" s="162"/>
      <c r="DZ94" s="1961" t="str">
        <f t="shared" si="105"/>
        <v/>
      </c>
      <c r="EA94" s="162"/>
      <c r="EB94" s="162"/>
      <c r="EC94" s="162"/>
      <c r="ED94" s="162"/>
      <c r="EE94" s="162"/>
    </row>
    <row r="95" spans="1:135" s="1847" customFormat="1" ht="14.25" x14ac:dyDescent="0.25">
      <c r="A95" s="1931"/>
      <c r="B95" s="1931" t="s">
        <v>2279</v>
      </c>
      <c r="C95" s="1963" t="s">
        <v>2278</v>
      </c>
      <c r="D95" s="1961" t="str">
        <f t="shared" si="84"/>
        <v/>
      </c>
      <c r="E95" s="1961" t="str">
        <f t="shared" si="34"/>
        <v/>
      </c>
      <c r="F95" s="1961" t="str">
        <f t="shared" si="35"/>
        <v/>
      </c>
      <c r="G95" s="1961" t="str">
        <f t="shared" si="36"/>
        <v/>
      </c>
      <c r="H95" s="1961" t="str">
        <f t="shared" si="37"/>
        <v/>
      </c>
      <c r="I95" s="1961" t="str">
        <f t="shared" si="38"/>
        <v/>
      </c>
      <c r="J95" s="1961" t="str">
        <f t="shared" si="85"/>
        <v/>
      </c>
      <c r="K95" s="1961" t="str">
        <f t="shared" si="39"/>
        <v/>
      </c>
      <c r="L95" s="1961" t="str">
        <f t="shared" si="40"/>
        <v/>
      </c>
      <c r="M95" s="1961" t="str">
        <f t="shared" si="41"/>
        <v/>
      </c>
      <c r="N95" s="1961" t="str">
        <f t="shared" si="42"/>
        <v/>
      </c>
      <c r="O95" s="1961" t="str">
        <f t="shared" si="43"/>
        <v/>
      </c>
      <c r="P95" s="1961" t="str">
        <f t="shared" si="86"/>
        <v/>
      </c>
      <c r="Q95" s="162"/>
      <c r="R95" s="162"/>
      <c r="S95" s="162"/>
      <c r="T95" s="162"/>
      <c r="U95" s="162"/>
      <c r="V95" s="1961" t="str">
        <f t="shared" si="87"/>
        <v/>
      </c>
      <c r="W95" s="162"/>
      <c r="X95" s="162"/>
      <c r="Y95" s="162"/>
      <c r="Z95" s="162"/>
      <c r="AA95" s="162"/>
      <c r="AB95" s="1961" t="str">
        <f t="shared" si="88"/>
        <v/>
      </c>
      <c r="AC95" s="162"/>
      <c r="AD95" s="162"/>
      <c r="AE95" s="162"/>
      <c r="AF95" s="162"/>
      <c r="AG95" s="162"/>
      <c r="AH95" s="1961" t="str">
        <f t="shared" si="89"/>
        <v/>
      </c>
      <c r="AI95" s="162"/>
      <c r="AJ95" s="162"/>
      <c r="AK95" s="162"/>
      <c r="AL95" s="162"/>
      <c r="AM95" s="162"/>
      <c r="AN95" s="1961" t="str">
        <f t="shared" si="90"/>
        <v/>
      </c>
      <c r="AO95" s="1961" t="str">
        <f t="shared" si="110"/>
        <v/>
      </c>
      <c r="AP95" s="1961" t="str">
        <f t="shared" si="111"/>
        <v/>
      </c>
      <c r="AQ95" s="1961" t="str">
        <f t="shared" si="112"/>
        <v/>
      </c>
      <c r="AR95" s="1961" t="str">
        <f t="shared" si="113"/>
        <v/>
      </c>
      <c r="AS95" s="1961" t="str">
        <f t="shared" si="114"/>
        <v/>
      </c>
      <c r="AT95" s="1961" t="str">
        <f t="shared" si="91"/>
        <v/>
      </c>
      <c r="AU95" s="1961" t="str">
        <f t="shared" si="115"/>
        <v/>
      </c>
      <c r="AV95" s="1961" t="str">
        <f t="shared" si="116"/>
        <v/>
      </c>
      <c r="AW95" s="1961" t="str">
        <f t="shared" si="117"/>
        <v/>
      </c>
      <c r="AX95" s="1961" t="str">
        <f t="shared" si="118"/>
        <v/>
      </c>
      <c r="AY95" s="1961" t="str">
        <f t="shared" si="119"/>
        <v/>
      </c>
      <c r="AZ95" s="1961" t="str">
        <f t="shared" si="92"/>
        <v/>
      </c>
      <c r="BA95" s="162"/>
      <c r="BB95" s="162"/>
      <c r="BC95" s="162"/>
      <c r="BD95" s="162"/>
      <c r="BE95" s="162"/>
      <c r="BF95" s="1961" t="str">
        <f t="shared" si="93"/>
        <v/>
      </c>
      <c r="BG95" s="162"/>
      <c r="BH95" s="162"/>
      <c r="BI95" s="162"/>
      <c r="BJ95" s="162"/>
      <c r="BK95" s="162"/>
      <c r="BL95" s="1961" t="str">
        <f t="shared" si="94"/>
        <v/>
      </c>
      <c r="BM95" s="162"/>
      <c r="BN95" s="162"/>
      <c r="BO95" s="162"/>
      <c r="BP95" s="162"/>
      <c r="BQ95" s="162"/>
      <c r="BR95" s="1961" t="str">
        <f t="shared" si="95"/>
        <v/>
      </c>
      <c r="BS95" s="162"/>
      <c r="BT95" s="162"/>
      <c r="BU95" s="162"/>
      <c r="BV95" s="162"/>
      <c r="BW95" s="162"/>
      <c r="BX95" s="1961" t="str">
        <f t="shared" si="96"/>
        <v/>
      </c>
      <c r="BY95" s="162"/>
      <c r="BZ95" s="162"/>
      <c r="CA95" s="162"/>
      <c r="CB95" s="162"/>
      <c r="CC95" s="162"/>
      <c r="CD95" s="1961" t="str">
        <f t="shared" si="97"/>
        <v/>
      </c>
      <c r="CE95" s="162"/>
      <c r="CF95" s="162"/>
      <c r="CG95" s="162"/>
      <c r="CH95" s="162"/>
      <c r="CI95" s="162"/>
      <c r="CJ95" s="1961" t="str">
        <f t="shared" si="98"/>
        <v/>
      </c>
      <c r="CK95" s="1961" t="str">
        <f t="shared" si="120"/>
        <v/>
      </c>
      <c r="CL95" s="1961" t="str">
        <f t="shared" si="121"/>
        <v/>
      </c>
      <c r="CM95" s="1961" t="str">
        <f t="shared" si="122"/>
        <v/>
      </c>
      <c r="CN95" s="1961" t="str">
        <f t="shared" si="123"/>
        <v/>
      </c>
      <c r="CO95" s="1961" t="str">
        <f t="shared" si="124"/>
        <v/>
      </c>
      <c r="CP95" s="1961" t="str">
        <f t="shared" si="99"/>
        <v/>
      </c>
      <c r="CQ95" s="1961" t="str">
        <f t="shared" si="125"/>
        <v/>
      </c>
      <c r="CR95" s="1961" t="str">
        <f t="shared" si="126"/>
        <v/>
      </c>
      <c r="CS95" s="1961" t="str">
        <f t="shared" si="127"/>
        <v/>
      </c>
      <c r="CT95" s="1961" t="str">
        <f t="shared" si="128"/>
        <v/>
      </c>
      <c r="CU95" s="1961" t="str">
        <f t="shared" si="129"/>
        <v/>
      </c>
      <c r="CV95" s="1961" t="str">
        <f t="shared" si="100"/>
        <v/>
      </c>
      <c r="CW95" s="162"/>
      <c r="CX95" s="162"/>
      <c r="CY95" s="162"/>
      <c r="CZ95" s="162"/>
      <c r="DA95" s="162"/>
      <c r="DB95" s="1961" t="str">
        <f t="shared" si="101"/>
        <v/>
      </c>
      <c r="DC95" s="162"/>
      <c r="DD95" s="162"/>
      <c r="DE95" s="162"/>
      <c r="DF95" s="162"/>
      <c r="DG95" s="162"/>
      <c r="DH95" s="1961" t="str">
        <f t="shared" si="102"/>
        <v/>
      </c>
      <c r="DI95" s="162"/>
      <c r="DJ95" s="162"/>
      <c r="DK95" s="162"/>
      <c r="DL95" s="162"/>
      <c r="DM95" s="162"/>
      <c r="DN95" s="1961" t="str">
        <f t="shared" si="103"/>
        <v/>
      </c>
      <c r="DO95" s="162"/>
      <c r="DP95" s="162"/>
      <c r="DQ95" s="162"/>
      <c r="DR95" s="162"/>
      <c r="DS95" s="162"/>
      <c r="DT95" s="1961" t="str">
        <f t="shared" si="104"/>
        <v/>
      </c>
      <c r="DU95" s="162"/>
      <c r="DV95" s="162"/>
      <c r="DW95" s="162"/>
      <c r="DX95" s="162"/>
      <c r="DY95" s="162"/>
      <c r="DZ95" s="1961" t="str">
        <f t="shared" si="105"/>
        <v/>
      </c>
      <c r="EA95" s="162"/>
      <c r="EB95" s="162"/>
      <c r="EC95" s="162"/>
      <c r="ED95" s="162"/>
      <c r="EE95" s="162"/>
    </row>
    <row r="96" spans="1:135" s="1847" customFormat="1" ht="14.25" x14ac:dyDescent="0.25">
      <c r="A96" s="1931"/>
      <c r="B96" s="1931" t="s">
        <v>2277</v>
      </c>
      <c r="C96" s="1963" t="s">
        <v>2276</v>
      </c>
      <c r="D96" s="1961" t="str">
        <f t="shared" si="84"/>
        <v/>
      </c>
      <c r="E96" s="1961" t="str">
        <f t="shared" si="34"/>
        <v/>
      </c>
      <c r="F96" s="1961" t="str">
        <f t="shared" si="35"/>
        <v/>
      </c>
      <c r="G96" s="1961" t="str">
        <f t="shared" si="36"/>
        <v/>
      </c>
      <c r="H96" s="1961" t="str">
        <f t="shared" si="37"/>
        <v/>
      </c>
      <c r="I96" s="1961" t="str">
        <f t="shared" si="38"/>
        <v/>
      </c>
      <c r="J96" s="1961" t="str">
        <f t="shared" si="85"/>
        <v/>
      </c>
      <c r="K96" s="1961" t="str">
        <f t="shared" si="39"/>
        <v/>
      </c>
      <c r="L96" s="1961" t="str">
        <f t="shared" si="40"/>
        <v/>
      </c>
      <c r="M96" s="1961" t="str">
        <f t="shared" si="41"/>
        <v/>
      </c>
      <c r="N96" s="1961" t="str">
        <f t="shared" si="42"/>
        <v/>
      </c>
      <c r="O96" s="1961" t="str">
        <f t="shared" si="43"/>
        <v/>
      </c>
      <c r="P96" s="1961" t="str">
        <f t="shared" si="86"/>
        <v/>
      </c>
      <c r="Q96" s="162"/>
      <c r="R96" s="162"/>
      <c r="S96" s="162"/>
      <c r="T96" s="162"/>
      <c r="U96" s="162"/>
      <c r="V96" s="1961" t="str">
        <f t="shared" si="87"/>
        <v/>
      </c>
      <c r="W96" s="162"/>
      <c r="X96" s="162"/>
      <c r="Y96" s="162"/>
      <c r="Z96" s="162"/>
      <c r="AA96" s="162"/>
      <c r="AB96" s="1961" t="str">
        <f t="shared" si="88"/>
        <v/>
      </c>
      <c r="AC96" s="162"/>
      <c r="AD96" s="162"/>
      <c r="AE96" s="162"/>
      <c r="AF96" s="162"/>
      <c r="AG96" s="162"/>
      <c r="AH96" s="1961" t="str">
        <f t="shared" si="89"/>
        <v/>
      </c>
      <c r="AI96" s="162"/>
      <c r="AJ96" s="162"/>
      <c r="AK96" s="162"/>
      <c r="AL96" s="162"/>
      <c r="AM96" s="162"/>
      <c r="AN96" s="1961" t="str">
        <f t="shared" si="90"/>
        <v/>
      </c>
      <c r="AO96" s="1961" t="str">
        <f t="shared" si="110"/>
        <v/>
      </c>
      <c r="AP96" s="1961" t="str">
        <f t="shared" si="111"/>
        <v/>
      </c>
      <c r="AQ96" s="1961" t="str">
        <f t="shared" si="112"/>
        <v/>
      </c>
      <c r="AR96" s="1961" t="str">
        <f t="shared" si="113"/>
        <v/>
      </c>
      <c r="AS96" s="1961" t="str">
        <f t="shared" si="114"/>
        <v/>
      </c>
      <c r="AT96" s="1961" t="str">
        <f t="shared" si="91"/>
        <v/>
      </c>
      <c r="AU96" s="1961" t="str">
        <f t="shared" si="115"/>
        <v/>
      </c>
      <c r="AV96" s="1961" t="str">
        <f t="shared" si="116"/>
        <v/>
      </c>
      <c r="AW96" s="1961" t="str">
        <f t="shared" si="117"/>
        <v/>
      </c>
      <c r="AX96" s="1961" t="str">
        <f t="shared" si="118"/>
        <v/>
      </c>
      <c r="AY96" s="1961" t="str">
        <f t="shared" si="119"/>
        <v/>
      </c>
      <c r="AZ96" s="1961" t="str">
        <f t="shared" si="92"/>
        <v/>
      </c>
      <c r="BA96" s="162"/>
      <c r="BB96" s="162"/>
      <c r="BC96" s="162"/>
      <c r="BD96" s="162"/>
      <c r="BE96" s="162"/>
      <c r="BF96" s="1961" t="str">
        <f t="shared" si="93"/>
        <v/>
      </c>
      <c r="BG96" s="162"/>
      <c r="BH96" s="162"/>
      <c r="BI96" s="162"/>
      <c r="BJ96" s="162"/>
      <c r="BK96" s="162"/>
      <c r="BL96" s="1961" t="str">
        <f t="shared" si="94"/>
        <v/>
      </c>
      <c r="BM96" s="162"/>
      <c r="BN96" s="162"/>
      <c r="BO96" s="162"/>
      <c r="BP96" s="162"/>
      <c r="BQ96" s="162"/>
      <c r="BR96" s="1961" t="str">
        <f t="shared" si="95"/>
        <v/>
      </c>
      <c r="BS96" s="162"/>
      <c r="BT96" s="162"/>
      <c r="BU96" s="162"/>
      <c r="BV96" s="162"/>
      <c r="BW96" s="162"/>
      <c r="BX96" s="1961" t="str">
        <f t="shared" si="96"/>
        <v/>
      </c>
      <c r="BY96" s="162"/>
      <c r="BZ96" s="162"/>
      <c r="CA96" s="162"/>
      <c r="CB96" s="162"/>
      <c r="CC96" s="162"/>
      <c r="CD96" s="1961" t="str">
        <f t="shared" si="97"/>
        <v/>
      </c>
      <c r="CE96" s="162"/>
      <c r="CF96" s="162"/>
      <c r="CG96" s="162"/>
      <c r="CH96" s="162"/>
      <c r="CI96" s="162"/>
      <c r="CJ96" s="1961" t="str">
        <f t="shared" si="98"/>
        <v/>
      </c>
      <c r="CK96" s="1961" t="str">
        <f t="shared" si="120"/>
        <v/>
      </c>
      <c r="CL96" s="1961" t="str">
        <f t="shared" si="121"/>
        <v/>
      </c>
      <c r="CM96" s="1961" t="str">
        <f t="shared" si="122"/>
        <v/>
      </c>
      <c r="CN96" s="1961" t="str">
        <f t="shared" si="123"/>
        <v/>
      </c>
      <c r="CO96" s="1961" t="str">
        <f t="shared" si="124"/>
        <v/>
      </c>
      <c r="CP96" s="1961" t="str">
        <f t="shared" si="99"/>
        <v/>
      </c>
      <c r="CQ96" s="1961" t="str">
        <f t="shared" si="125"/>
        <v/>
      </c>
      <c r="CR96" s="1961" t="str">
        <f t="shared" si="126"/>
        <v/>
      </c>
      <c r="CS96" s="1961" t="str">
        <f t="shared" si="127"/>
        <v/>
      </c>
      <c r="CT96" s="1961" t="str">
        <f t="shared" si="128"/>
        <v/>
      </c>
      <c r="CU96" s="1961" t="str">
        <f t="shared" si="129"/>
        <v/>
      </c>
      <c r="CV96" s="1961" t="str">
        <f t="shared" si="100"/>
        <v/>
      </c>
      <c r="CW96" s="162"/>
      <c r="CX96" s="162"/>
      <c r="CY96" s="162"/>
      <c r="CZ96" s="162"/>
      <c r="DA96" s="162"/>
      <c r="DB96" s="1961" t="str">
        <f t="shared" si="101"/>
        <v/>
      </c>
      <c r="DC96" s="162"/>
      <c r="DD96" s="162"/>
      <c r="DE96" s="162"/>
      <c r="DF96" s="162"/>
      <c r="DG96" s="162"/>
      <c r="DH96" s="1961" t="str">
        <f t="shared" si="102"/>
        <v/>
      </c>
      <c r="DI96" s="162"/>
      <c r="DJ96" s="162"/>
      <c r="DK96" s="162"/>
      <c r="DL96" s="162"/>
      <c r="DM96" s="162"/>
      <c r="DN96" s="1961" t="str">
        <f t="shared" si="103"/>
        <v/>
      </c>
      <c r="DO96" s="162"/>
      <c r="DP96" s="162"/>
      <c r="DQ96" s="162"/>
      <c r="DR96" s="162"/>
      <c r="DS96" s="162"/>
      <c r="DT96" s="1961" t="str">
        <f t="shared" si="104"/>
        <v/>
      </c>
      <c r="DU96" s="162"/>
      <c r="DV96" s="162"/>
      <c r="DW96" s="162"/>
      <c r="DX96" s="162"/>
      <c r="DY96" s="162"/>
      <c r="DZ96" s="1961" t="str">
        <f t="shared" si="105"/>
        <v/>
      </c>
      <c r="EA96" s="162"/>
      <c r="EB96" s="162"/>
      <c r="EC96" s="162"/>
      <c r="ED96" s="162"/>
      <c r="EE96" s="162"/>
    </row>
    <row r="97" spans="1:135" s="1847" customFormat="1" ht="14.25" x14ac:dyDescent="0.25">
      <c r="A97" s="1931"/>
      <c r="B97" s="1931" t="s">
        <v>2275</v>
      </c>
      <c r="C97" s="1963" t="s">
        <v>2274</v>
      </c>
      <c r="D97" s="1961" t="str">
        <f t="shared" si="84"/>
        <v/>
      </c>
      <c r="E97" s="1961" t="str">
        <f t="shared" si="34"/>
        <v/>
      </c>
      <c r="F97" s="1961" t="str">
        <f t="shared" si="35"/>
        <v/>
      </c>
      <c r="G97" s="1961" t="str">
        <f t="shared" si="36"/>
        <v/>
      </c>
      <c r="H97" s="1961" t="str">
        <f t="shared" si="37"/>
        <v/>
      </c>
      <c r="I97" s="1961" t="str">
        <f t="shared" si="38"/>
        <v/>
      </c>
      <c r="J97" s="1961" t="str">
        <f t="shared" si="85"/>
        <v/>
      </c>
      <c r="K97" s="1961" t="str">
        <f t="shared" si="39"/>
        <v/>
      </c>
      <c r="L97" s="1961" t="str">
        <f t="shared" si="40"/>
        <v/>
      </c>
      <c r="M97" s="1961" t="str">
        <f t="shared" si="41"/>
        <v/>
      </c>
      <c r="N97" s="1961" t="str">
        <f t="shared" si="42"/>
        <v/>
      </c>
      <c r="O97" s="1961" t="str">
        <f t="shared" si="43"/>
        <v/>
      </c>
      <c r="P97" s="1961" t="str">
        <f t="shared" si="86"/>
        <v/>
      </c>
      <c r="Q97" s="162"/>
      <c r="R97" s="162"/>
      <c r="S97" s="162"/>
      <c r="T97" s="162"/>
      <c r="U97" s="162"/>
      <c r="V97" s="1961" t="str">
        <f t="shared" si="87"/>
        <v/>
      </c>
      <c r="W97" s="162"/>
      <c r="X97" s="162"/>
      <c r="Y97" s="162"/>
      <c r="Z97" s="162"/>
      <c r="AA97" s="162"/>
      <c r="AB97" s="1961" t="str">
        <f t="shared" si="88"/>
        <v/>
      </c>
      <c r="AC97" s="162"/>
      <c r="AD97" s="162"/>
      <c r="AE97" s="162"/>
      <c r="AF97" s="162"/>
      <c r="AG97" s="162"/>
      <c r="AH97" s="1961" t="str">
        <f t="shared" si="89"/>
        <v/>
      </c>
      <c r="AI97" s="162"/>
      <c r="AJ97" s="162"/>
      <c r="AK97" s="162"/>
      <c r="AL97" s="162"/>
      <c r="AM97" s="162"/>
      <c r="AN97" s="1961" t="str">
        <f t="shared" si="90"/>
        <v/>
      </c>
      <c r="AO97" s="1961" t="str">
        <f t="shared" si="110"/>
        <v/>
      </c>
      <c r="AP97" s="1961" t="str">
        <f t="shared" si="111"/>
        <v/>
      </c>
      <c r="AQ97" s="1961" t="str">
        <f t="shared" si="112"/>
        <v/>
      </c>
      <c r="AR97" s="1961" t="str">
        <f t="shared" si="113"/>
        <v/>
      </c>
      <c r="AS97" s="1961" t="str">
        <f t="shared" si="114"/>
        <v/>
      </c>
      <c r="AT97" s="1961" t="str">
        <f t="shared" si="91"/>
        <v/>
      </c>
      <c r="AU97" s="1961" t="str">
        <f t="shared" si="115"/>
        <v/>
      </c>
      <c r="AV97" s="1961" t="str">
        <f t="shared" si="116"/>
        <v/>
      </c>
      <c r="AW97" s="1961" t="str">
        <f t="shared" si="117"/>
        <v/>
      </c>
      <c r="AX97" s="1961" t="str">
        <f t="shared" si="118"/>
        <v/>
      </c>
      <c r="AY97" s="1961" t="str">
        <f t="shared" si="119"/>
        <v/>
      </c>
      <c r="AZ97" s="1961" t="str">
        <f t="shared" si="92"/>
        <v/>
      </c>
      <c r="BA97" s="162"/>
      <c r="BB97" s="162"/>
      <c r="BC97" s="162"/>
      <c r="BD97" s="162"/>
      <c r="BE97" s="162"/>
      <c r="BF97" s="1961" t="str">
        <f t="shared" si="93"/>
        <v/>
      </c>
      <c r="BG97" s="162"/>
      <c r="BH97" s="162"/>
      <c r="BI97" s="162"/>
      <c r="BJ97" s="162"/>
      <c r="BK97" s="162"/>
      <c r="BL97" s="1961" t="str">
        <f t="shared" si="94"/>
        <v/>
      </c>
      <c r="BM97" s="162"/>
      <c r="BN97" s="162"/>
      <c r="BO97" s="162"/>
      <c r="BP97" s="162"/>
      <c r="BQ97" s="162"/>
      <c r="BR97" s="1961" t="str">
        <f t="shared" si="95"/>
        <v/>
      </c>
      <c r="BS97" s="162"/>
      <c r="BT97" s="162"/>
      <c r="BU97" s="162"/>
      <c r="BV97" s="162"/>
      <c r="BW97" s="162"/>
      <c r="BX97" s="1961" t="str">
        <f t="shared" si="96"/>
        <v/>
      </c>
      <c r="BY97" s="162"/>
      <c r="BZ97" s="162"/>
      <c r="CA97" s="162"/>
      <c r="CB97" s="162"/>
      <c r="CC97" s="162"/>
      <c r="CD97" s="1961" t="str">
        <f t="shared" si="97"/>
        <v/>
      </c>
      <c r="CE97" s="162"/>
      <c r="CF97" s="162"/>
      <c r="CG97" s="162"/>
      <c r="CH97" s="162"/>
      <c r="CI97" s="162"/>
      <c r="CJ97" s="1961" t="str">
        <f t="shared" si="98"/>
        <v/>
      </c>
      <c r="CK97" s="1961" t="str">
        <f t="shared" si="120"/>
        <v/>
      </c>
      <c r="CL97" s="1961" t="str">
        <f t="shared" si="121"/>
        <v/>
      </c>
      <c r="CM97" s="1961" t="str">
        <f t="shared" si="122"/>
        <v/>
      </c>
      <c r="CN97" s="1961" t="str">
        <f t="shared" si="123"/>
        <v/>
      </c>
      <c r="CO97" s="1961" t="str">
        <f t="shared" si="124"/>
        <v/>
      </c>
      <c r="CP97" s="1961" t="str">
        <f t="shared" si="99"/>
        <v/>
      </c>
      <c r="CQ97" s="1961" t="str">
        <f t="shared" si="125"/>
        <v/>
      </c>
      <c r="CR97" s="1961" t="str">
        <f t="shared" si="126"/>
        <v/>
      </c>
      <c r="CS97" s="1961" t="str">
        <f t="shared" si="127"/>
        <v/>
      </c>
      <c r="CT97" s="1961" t="str">
        <f t="shared" si="128"/>
        <v/>
      </c>
      <c r="CU97" s="1961" t="str">
        <f t="shared" si="129"/>
        <v/>
      </c>
      <c r="CV97" s="1961" t="str">
        <f t="shared" si="100"/>
        <v/>
      </c>
      <c r="CW97" s="162"/>
      <c r="CX97" s="162"/>
      <c r="CY97" s="162"/>
      <c r="CZ97" s="162"/>
      <c r="DA97" s="162"/>
      <c r="DB97" s="1961" t="str">
        <f t="shared" si="101"/>
        <v/>
      </c>
      <c r="DC97" s="162"/>
      <c r="DD97" s="162"/>
      <c r="DE97" s="162"/>
      <c r="DF97" s="162"/>
      <c r="DG97" s="162"/>
      <c r="DH97" s="1961" t="str">
        <f t="shared" si="102"/>
        <v/>
      </c>
      <c r="DI97" s="162"/>
      <c r="DJ97" s="162"/>
      <c r="DK97" s="162"/>
      <c r="DL97" s="162"/>
      <c r="DM97" s="162"/>
      <c r="DN97" s="1961" t="str">
        <f t="shared" si="103"/>
        <v/>
      </c>
      <c r="DO97" s="162"/>
      <c r="DP97" s="162"/>
      <c r="DQ97" s="162"/>
      <c r="DR97" s="162"/>
      <c r="DS97" s="162"/>
      <c r="DT97" s="1961" t="str">
        <f t="shared" si="104"/>
        <v/>
      </c>
      <c r="DU97" s="162"/>
      <c r="DV97" s="162"/>
      <c r="DW97" s="162"/>
      <c r="DX97" s="162"/>
      <c r="DY97" s="162"/>
      <c r="DZ97" s="1961" t="str">
        <f t="shared" si="105"/>
        <v/>
      </c>
      <c r="EA97" s="162"/>
      <c r="EB97" s="162"/>
      <c r="EC97" s="162"/>
      <c r="ED97" s="162"/>
      <c r="EE97" s="162"/>
    </row>
    <row r="98" spans="1:135" s="1847" customFormat="1" ht="14.25" x14ac:dyDescent="0.25">
      <c r="A98" s="1931"/>
      <c r="B98" s="1931" t="s">
        <v>2273</v>
      </c>
      <c r="C98" s="1963" t="s">
        <v>2272</v>
      </c>
      <c r="D98" s="1961" t="str">
        <f t="shared" si="84"/>
        <v/>
      </c>
      <c r="E98" s="1961" t="str">
        <f t="shared" si="34"/>
        <v/>
      </c>
      <c r="F98" s="1961" t="str">
        <f t="shared" si="35"/>
        <v/>
      </c>
      <c r="G98" s="1961" t="str">
        <f t="shared" si="36"/>
        <v/>
      </c>
      <c r="H98" s="1961" t="str">
        <f t="shared" si="37"/>
        <v/>
      </c>
      <c r="I98" s="1961" t="str">
        <f t="shared" si="38"/>
        <v/>
      </c>
      <c r="J98" s="1961" t="str">
        <f t="shared" si="85"/>
        <v/>
      </c>
      <c r="K98" s="1961" t="str">
        <f t="shared" si="39"/>
        <v/>
      </c>
      <c r="L98" s="1961" t="str">
        <f t="shared" si="40"/>
        <v/>
      </c>
      <c r="M98" s="1961" t="str">
        <f t="shared" si="41"/>
        <v/>
      </c>
      <c r="N98" s="1961" t="str">
        <f t="shared" si="42"/>
        <v/>
      </c>
      <c r="O98" s="1961" t="str">
        <f t="shared" si="43"/>
        <v/>
      </c>
      <c r="P98" s="1961" t="str">
        <f t="shared" si="86"/>
        <v/>
      </c>
      <c r="Q98" s="162"/>
      <c r="R98" s="162"/>
      <c r="S98" s="162"/>
      <c r="T98" s="162"/>
      <c r="U98" s="162"/>
      <c r="V98" s="1961" t="str">
        <f t="shared" si="87"/>
        <v/>
      </c>
      <c r="W98" s="162"/>
      <c r="X98" s="162"/>
      <c r="Y98" s="162"/>
      <c r="Z98" s="162"/>
      <c r="AA98" s="162"/>
      <c r="AB98" s="1961" t="str">
        <f t="shared" si="88"/>
        <v/>
      </c>
      <c r="AC98" s="162"/>
      <c r="AD98" s="162"/>
      <c r="AE98" s="162"/>
      <c r="AF98" s="162"/>
      <c r="AG98" s="162"/>
      <c r="AH98" s="1961" t="str">
        <f t="shared" si="89"/>
        <v/>
      </c>
      <c r="AI98" s="162"/>
      <c r="AJ98" s="162"/>
      <c r="AK98" s="162"/>
      <c r="AL98" s="162"/>
      <c r="AM98" s="162"/>
      <c r="AN98" s="1961" t="str">
        <f t="shared" si="90"/>
        <v/>
      </c>
      <c r="AO98" s="1961" t="str">
        <f t="shared" si="110"/>
        <v/>
      </c>
      <c r="AP98" s="1961" t="str">
        <f t="shared" si="111"/>
        <v/>
      </c>
      <c r="AQ98" s="1961" t="str">
        <f t="shared" si="112"/>
        <v/>
      </c>
      <c r="AR98" s="1961" t="str">
        <f t="shared" si="113"/>
        <v/>
      </c>
      <c r="AS98" s="1961" t="str">
        <f t="shared" si="114"/>
        <v/>
      </c>
      <c r="AT98" s="1961" t="str">
        <f t="shared" si="91"/>
        <v/>
      </c>
      <c r="AU98" s="1961" t="str">
        <f t="shared" si="115"/>
        <v/>
      </c>
      <c r="AV98" s="1961" t="str">
        <f t="shared" si="116"/>
        <v/>
      </c>
      <c r="AW98" s="1961" t="str">
        <f t="shared" si="117"/>
        <v/>
      </c>
      <c r="AX98" s="1961" t="str">
        <f t="shared" si="118"/>
        <v/>
      </c>
      <c r="AY98" s="1961" t="str">
        <f t="shared" si="119"/>
        <v/>
      </c>
      <c r="AZ98" s="1961" t="str">
        <f t="shared" si="92"/>
        <v/>
      </c>
      <c r="BA98" s="162"/>
      <c r="BB98" s="162"/>
      <c r="BC98" s="162"/>
      <c r="BD98" s="162"/>
      <c r="BE98" s="162"/>
      <c r="BF98" s="1961" t="str">
        <f t="shared" si="93"/>
        <v/>
      </c>
      <c r="BG98" s="162"/>
      <c r="BH98" s="162"/>
      <c r="BI98" s="162"/>
      <c r="BJ98" s="162"/>
      <c r="BK98" s="162"/>
      <c r="BL98" s="1961" t="str">
        <f t="shared" si="94"/>
        <v/>
      </c>
      <c r="BM98" s="162"/>
      <c r="BN98" s="162"/>
      <c r="BO98" s="162"/>
      <c r="BP98" s="162"/>
      <c r="BQ98" s="162"/>
      <c r="BR98" s="1961" t="str">
        <f t="shared" si="95"/>
        <v/>
      </c>
      <c r="BS98" s="162"/>
      <c r="BT98" s="162"/>
      <c r="BU98" s="162"/>
      <c r="BV98" s="162"/>
      <c r="BW98" s="162"/>
      <c r="BX98" s="1961" t="str">
        <f t="shared" si="96"/>
        <v/>
      </c>
      <c r="BY98" s="162"/>
      <c r="BZ98" s="162"/>
      <c r="CA98" s="162"/>
      <c r="CB98" s="162"/>
      <c r="CC98" s="162"/>
      <c r="CD98" s="1961" t="str">
        <f t="shared" si="97"/>
        <v/>
      </c>
      <c r="CE98" s="162"/>
      <c r="CF98" s="162"/>
      <c r="CG98" s="162"/>
      <c r="CH98" s="162"/>
      <c r="CI98" s="162"/>
      <c r="CJ98" s="1961" t="str">
        <f t="shared" si="98"/>
        <v/>
      </c>
      <c r="CK98" s="1961" t="str">
        <f t="shared" si="120"/>
        <v/>
      </c>
      <c r="CL98" s="1961" t="str">
        <f t="shared" si="121"/>
        <v/>
      </c>
      <c r="CM98" s="1961" t="str">
        <f t="shared" si="122"/>
        <v/>
      </c>
      <c r="CN98" s="1961" t="str">
        <f t="shared" si="123"/>
        <v/>
      </c>
      <c r="CO98" s="1961" t="str">
        <f t="shared" si="124"/>
        <v/>
      </c>
      <c r="CP98" s="1961" t="str">
        <f t="shared" si="99"/>
        <v/>
      </c>
      <c r="CQ98" s="1961" t="str">
        <f t="shared" si="125"/>
        <v/>
      </c>
      <c r="CR98" s="1961" t="str">
        <f t="shared" si="126"/>
        <v/>
      </c>
      <c r="CS98" s="1961" t="str">
        <f t="shared" si="127"/>
        <v/>
      </c>
      <c r="CT98" s="1961" t="str">
        <f t="shared" si="128"/>
        <v/>
      </c>
      <c r="CU98" s="1961" t="str">
        <f t="shared" si="129"/>
        <v/>
      </c>
      <c r="CV98" s="1961" t="str">
        <f t="shared" si="100"/>
        <v/>
      </c>
      <c r="CW98" s="162"/>
      <c r="CX98" s="162"/>
      <c r="CY98" s="162"/>
      <c r="CZ98" s="162"/>
      <c r="DA98" s="162"/>
      <c r="DB98" s="1961" t="str">
        <f t="shared" si="101"/>
        <v/>
      </c>
      <c r="DC98" s="162"/>
      <c r="DD98" s="162"/>
      <c r="DE98" s="162"/>
      <c r="DF98" s="162"/>
      <c r="DG98" s="162"/>
      <c r="DH98" s="1961" t="str">
        <f t="shared" si="102"/>
        <v/>
      </c>
      <c r="DI98" s="162"/>
      <c r="DJ98" s="162"/>
      <c r="DK98" s="162"/>
      <c r="DL98" s="162"/>
      <c r="DM98" s="162"/>
      <c r="DN98" s="1961" t="str">
        <f t="shared" si="103"/>
        <v/>
      </c>
      <c r="DO98" s="162"/>
      <c r="DP98" s="162"/>
      <c r="DQ98" s="162"/>
      <c r="DR98" s="162"/>
      <c r="DS98" s="162"/>
      <c r="DT98" s="1961" t="str">
        <f t="shared" si="104"/>
        <v/>
      </c>
      <c r="DU98" s="162"/>
      <c r="DV98" s="162"/>
      <c r="DW98" s="162"/>
      <c r="DX98" s="162"/>
      <c r="DY98" s="162"/>
      <c r="DZ98" s="1961" t="str">
        <f t="shared" si="105"/>
        <v/>
      </c>
      <c r="EA98" s="162"/>
      <c r="EB98" s="162"/>
      <c r="EC98" s="162"/>
      <c r="ED98" s="162"/>
      <c r="EE98" s="162"/>
    </row>
    <row r="99" spans="1:135" s="1847" customFormat="1" ht="14.25" x14ac:dyDescent="0.25">
      <c r="A99" s="1931"/>
      <c r="B99" s="1931" t="s">
        <v>2271</v>
      </c>
      <c r="C99" s="1963" t="s">
        <v>2270</v>
      </c>
      <c r="D99" s="1961" t="str">
        <f t="shared" si="84"/>
        <v/>
      </c>
      <c r="E99" s="1961" t="str">
        <f t="shared" si="34"/>
        <v/>
      </c>
      <c r="F99" s="1961" t="str">
        <f t="shared" si="35"/>
        <v/>
      </c>
      <c r="G99" s="1961" t="str">
        <f t="shared" si="36"/>
        <v/>
      </c>
      <c r="H99" s="1961" t="str">
        <f t="shared" si="37"/>
        <v/>
      </c>
      <c r="I99" s="1961" t="str">
        <f t="shared" si="38"/>
        <v/>
      </c>
      <c r="J99" s="1961" t="str">
        <f t="shared" si="85"/>
        <v/>
      </c>
      <c r="K99" s="1961" t="str">
        <f t="shared" si="39"/>
        <v/>
      </c>
      <c r="L99" s="1961" t="str">
        <f t="shared" si="40"/>
        <v/>
      </c>
      <c r="M99" s="1961" t="str">
        <f t="shared" si="41"/>
        <v/>
      </c>
      <c r="N99" s="1961" t="str">
        <f t="shared" si="42"/>
        <v/>
      </c>
      <c r="O99" s="1961" t="str">
        <f t="shared" si="43"/>
        <v/>
      </c>
      <c r="P99" s="1961" t="str">
        <f t="shared" si="86"/>
        <v/>
      </c>
      <c r="Q99" s="162"/>
      <c r="R99" s="162"/>
      <c r="S99" s="162"/>
      <c r="T99" s="162"/>
      <c r="U99" s="162"/>
      <c r="V99" s="1961" t="str">
        <f t="shared" si="87"/>
        <v/>
      </c>
      <c r="W99" s="162"/>
      <c r="X99" s="162"/>
      <c r="Y99" s="162"/>
      <c r="Z99" s="162"/>
      <c r="AA99" s="162"/>
      <c r="AB99" s="1961" t="str">
        <f t="shared" si="88"/>
        <v/>
      </c>
      <c r="AC99" s="162"/>
      <c r="AD99" s="162"/>
      <c r="AE99" s="162"/>
      <c r="AF99" s="162"/>
      <c r="AG99" s="162"/>
      <c r="AH99" s="1961" t="str">
        <f t="shared" si="89"/>
        <v/>
      </c>
      <c r="AI99" s="162"/>
      <c r="AJ99" s="162"/>
      <c r="AK99" s="162"/>
      <c r="AL99" s="162"/>
      <c r="AM99" s="162"/>
      <c r="AN99" s="1961" t="str">
        <f t="shared" si="90"/>
        <v/>
      </c>
      <c r="AO99" s="1961" t="str">
        <f t="shared" si="110"/>
        <v/>
      </c>
      <c r="AP99" s="1961" t="str">
        <f t="shared" si="111"/>
        <v/>
      </c>
      <c r="AQ99" s="1961" t="str">
        <f t="shared" si="112"/>
        <v/>
      </c>
      <c r="AR99" s="1961" t="str">
        <f t="shared" si="113"/>
        <v/>
      </c>
      <c r="AS99" s="1961" t="str">
        <f t="shared" si="114"/>
        <v/>
      </c>
      <c r="AT99" s="1961" t="str">
        <f t="shared" si="91"/>
        <v/>
      </c>
      <c r="AU99" s="1961" t="str">
        <f t="shared" si="115"/>
        <v/>
      </c>
      <c r="AV99" s="1961" t="str">
        <f t="shared" si="116"/>
        <v/>
      </c>
      <c r="AW99" s="1961" t="str">
        <f t="shared" si="117"/>
        <v/>
      </c>
      <c r="AX99" s="1961" t="str">
        <f t="shared" si="118"/>
        <v/>
      </c>
      <c r="AY99" s="1961" t="str">
        <f t="shared" si="119"/>
        <v/>
      </c>
      <c r="AZ99" s="1961" t="str">
        <f t="shared" si="92"/>
        <v/>
      </c>
      <c r="BA99" s="162"/>
      <c r="BB99" s="162"/>
      <c r="BC99" s="162"/>
      <c r="BD99" s="162"/>
      <c r="BE99" s="162"/>
      <c r="BF99" s="1961" t="str">
        <f t="shared" si="93"/>
        <v/>
      </c>
      <c r="BG99" s="162"/>
      <c r="BH99" s="162"/>
      <c r="BI99" s="162"/>
      <c r="BJ99" s="162"/>
      <c r="BK99" s="162"/>
      <c r="BL99" s="1961" t="str">
        <f t="shared" si="94"/>
        <v/>
      </c>
      <c r="BM99" s="162"/>
      <c r="BN99" s="162"/>
      <c r="BO99" s="162"/>
      <c r="BP99" s="162"/>
      <c r="BQ99" s="162"/>
      <c r="BR99" s="1961" t="str">
        <f t="shared" si="95"/>
        <v/>
      </c>
      <c r="BS99" s="162"/>
      <c r="BT99" s="162"/>
      <c r="BU99" s="162"/>
      <c r="BV99" s="162"/>
      <c r="BW99" s="162"/>
      <c r="BX99" s="1961" t="str">
        <f t="shared" si="96"/>
        <v/>
      </c>
      <c r="BY99" s="162"/>
      <c r="BZ99" s="162"/>
      <c r="CA99" s="162"/>
      <c r="CB99" s="162"/>
      <c r="CC99" s="162"/>
      <c r="CD99" s="1961" t="str">
        <f t="shared" si="97"/>
        <v/>
      </c>
      <c r="CE99" s="162"/>
      <c r="CF99" s="162"/>
      <c r="CG99" s="162"/>
      <c r="CH99" s="162"/>
      <c r="CI99" s="162"/>
      <c r="CJ99" s="1961" t="str">
        <f t="shared" si="98"/>
        <v/>
      </c>
      <c r="CK99" s="1961" t="str">
        <f t="shared" si="120"/>
        <v/>
      </c>
      <c r="CL99" s="1961" t="str">
        <f t="shared" si="121"/>
        <v/>
      </c>
      <c r="CM99" s="1961" t="str">
        <f t="shared" si="122"/>
        <v/>
      </c>
      <c r="CN99" s="1961" t="str">
        <f t="shared" si="123"/>
        <v/>
      </c>
      <c r="CO99" s="1961" t="str">
        <f t="shared" si="124"/>
        <v/>
      </c>
      <c r="CP99" s="1961" t="str">
        <f t="shared" si="99"/>
        <v/>
      </c>
      <c r="CQ99" s="1961" t="str">
        <f t="shared" si="125"/>
        <v/>
      </c>
      <c r="CR99" s="1961" t="str">
        <f t="shared" si="126"/>
        <v/>
      </c>
      <c r="CS99" s="1961" t="str">
        <f t="shared" si="127"/>
        <v/>
      </c>
      <c r="CT99" s="1961" t="str">
        <f t="shared" si="128"/>
        <v/>
      </c>
      <c r="CU99" s="1961" t="str">
        <f t="shared" si="129"/>
        <v/>
      </c>
      <c r="CV99" s="1961" t="str">
        <f t="shared" si="100"/>
        <v/>
      </c>
      <c r="CW99" s="162"/>
      <c r="CX99" s="162"/>
      <c r="CY99" s="162"/>
      <c r="CZ99" s="162"/>
      <c r="DA99" s="162"/>
      <c r="DB99" s="1961" t="str">
        <f t="shared" si="101"/>
        <v/>
      </c>
      <c r="DC99" s="162"/>
      <c r="DD99" s="162"/>
      <c r="DE99" s="162"/>
      <c r="DF99" s="162"/>
      <c r="DG99" s="162"/>
      <c r="DH99" s="1961" t="str">
        <f t="shared" si="102"/>
        <v/>
      </c>
      <c r="DI99" s="162"/>
      <c r="DJ99" s="162"/>
      <c r="DK99" s="162"/>
      <c r="DL99" s="162"/>
      <c r="DM99" s="162"/>
      <c r="DN99" s="1961" t="str">
        <f t="shared" si="103"/>
        <v/>
      </c>
      <c r="DO99" s="162"/>
      <c r="DP99" s="162"/>
      <c r="DQ99" s="162"/>
      <c r="DR99" s="162"/>
      <c r="DS99" s="162"/>
      <c r="DT99" s="1961" t="str">
        <f t="shared" si="104"/>
        <v/>
      </c>
      <c r="DU99" s="162"/>
      <c r="DV99" s="162"/>
      <c r="DW99" s="162"/>
      <c r="DX99" s="162"/>
      <c r="DY99" s="162"/>
      <c r="DZ99" s="1961" t="str">
        <f t="shared" si="105"/>
        <v/>
      </c>
      <c r="EA99" s="162"/>
      <c r="EB99" s="162"/>
      <c r="EC99" s="162"/>
      <c r="ED99" s="162"/>
      <c r="EE99" s="162"/>
    </row>
    <row r="100" spans="1:135" s="1847" customFormat="1" ht="14.25" x14ac:dyDescent="0.25">
      <c r="A100" s="1931"/>
      <c r="B100" s="1931" t="s">
        <v>2269</v>
      </c>
      <c r="C100" s="1962" t="s">
        <v>2268</v>
      </c>
      <c r="D100" s="1961" t="str">
        <f t="shared" si="84"/>
        <v/>
      </c>
      <c r="E100" s="1961" t="str">
        <f t="shared" si="34"/>
        <v/>
      </c>
      <c r="F100" s="1961" t="str">
        <f t="shared" si="35"/>
        <v/>
      </c>
      <c r="G100" s="1961" t="str">
        <f t="shared" si="36"/>
        <v/>
      </c>
      <c r="H100" s="1961" t="str">
        <f t="shared" si="37"/>
        <v/>
      </c>
      <c r="I100" s="1961" t="str">
        <f t="shared" si="38"/>
        <v/>
      </c>
      <c r="J100" s="1961" t="str">
        <f t="shared" si="85"/>
        <v/>
      </c>
      <c r="K100" s="1961" t="str">
        <f t="shared" si="39"/>
        <v/>
      </c>
      <c r="L100" s="1961" t="str">
        <f t="shared" si="40"/>
        <v/>
      </c>
      <c r="M100" s="1961" t="str">
        <f t="shared" si="41"/>
        <v/>
      </c>
      <c r="N100" s="1961" t="str">
        <f t="shared" si="42"/>
        <v/>
      </c>
      <c r="O100" s="1961" t="str">
        <f t="shared" si="43"/>
        <v/>
      </c>
      <c r="P100" s="1961" t="str">
        <f t="shared" si="86"/>
        <v/>
      </c>
      <c r="Q100" s="162"/>
      <c r="R100" s="162"/>
      <c r="S100" s="162"/>
      <c r="T100" s="162"/>
      <c r="U100" s="162"/>
      <c r="V100" s="1961" t="str">
        <f t="shared" si="87"/>
        <v/>
      </c>
      <c r="W100" s="162"/>
      <c r="X100" s="162"/>
      <c r="Y100" s="162"/>
      <c r="Z100" s="162"/>
      <c r="AA100" s="162"/>
      <c r="AB100" s="1961" t="str">
        <f t="shared" si="88"/>
        <v/>
      </c>
      <c r="AC100" s="162"/>
      <c r="AD100" s="162"/>
      <c r="AE100" s="162"/>
      <c r="AF100" s="162"/>
      <c r="AG100" s="162"/>
      <c r="AH100" s="1961" t="str">
        <f t="shared" si="89"/>
        <v/>
      </c>
      <c r="AI100" s="162"/>
      <c r="AJ100" s="162"/>
      <c r="AK100" s="162"/>
      <c r="AL100" s="162"/>
      <c r="AM100" s="162"/>
      <c r="AN100" s="1961" t="str">
        <f t="shared" si="90"/>
        <v/>
      </c>
      <c r="AO100" s="1961" t="str">
        <f t="shared" si="110"/>
        <v/>
      </c>
      <c r="AP100" s="1961" t="str">
        <f t="shared" si="111"/>
        <v/>
      </c>
      <c r="AQ100" s="1961" t="str">
        <f t="shared" si="112"/>
        <v/>
      </c>
      <c r="AR100" s="1961" t="str">
        <f t="shared" si="113"/>
        <v/>
      </c>
      <c r="AS100" s="1961" t="str">
        <f t="shared" si="114"/>
        <v/>
      </c>
      <c r="AT100" s="1961" t="str">
        <f t="shared" si="91"/>
        <v/>
      </c>
      <c r="AU100" s="1961" t="str">
        <f t="shared" si="115"/>
        <v/>
      </c>
      <c r="AV100" s="1961" t="str">
        <f t="shared" si="116"/>
        <v/>
      </c>
      <c r="AW100" s="1961" t="str">
        <f t="shared" si="117"/>
        <v/>
      </c>
      <c r="AX100" s="1961" t="str">
        <f t="shared" si="118"/>
        <v/>
      </c>
      <c r="AY100" s="1961" t="str">
        <f t="shared" si="119"/>
        <v/>
      </c>
      <c r="AZ100" s="1961" t="str">
        <f t="shared" si="92"/>
        <v/>
      </c>
      <c r="BA100" s="162"/>
      <c r="BB100" s="162"/>
      <c r="BC100" s="162"/>
      <c r="BD100" s="162"/>
      <c r="BE100" s="162"/>
      <c r="BF100" s="1961" t="str">
        <f t="shared" si="93"/>
        <v/>
      </c>
      <c r="BG100" s="162"/>
      <c r="BH100" s="162"/>
      <c r="BI100" s="162"/>
      <c r="BJ100" s="162"/>
      <c r="BK100" s="162"/>
      <c r="BL100" s="1961" t="str">
        <f t="shared" si="94"/>
        <v/>
      </c>
      <c r="BM100" s="162"/>
      <c r="BN100" s="162"/>
      <c r="BO100" s="162"/>
      <c r="BP100" s="162"/>
      <c r="BQ100" s="162"/>
      <c r="BR100" s="1961" t="str">
        <f t="shared" si="95"/>
        <v/>
      </c>
      <c r="BS100" s="162"/>
      <c r="BT100" s="162"/>
      <c r="BU100" s="162"/>
      <c r="BV100" s="162"/>
      <c r="BW100" s="162"/>
      <c r="BX100" s="1961" t="str">
        <f t="shared" si="96"/>
        <v/>
      </c>
      <c r="BY100" s="162"/>
      <c r="BZ100" s="162"/>
      <c r="CA100" s="162"/>
      <c r="CB100" s="162"/>
      <c r="CC100" s="162"/>
      <c r="CD100" s="1961" t="str">
        <f t="shared" si="97"/>
        <v/>
      </c>
      <c r="CE100" s="162"/>
      <c r="CF100" s="162"/>
      <c r="CG100" s="162"/>
      <c r="CH100" s="162"/>
      <c r="CI100" s="162"/>
      <c r="CJ100" s="1961" t="str">
        <f t="shared" si="98"/>
        <v/>
      </c>
      <c r="CK100" s="1961" t="str">
        <f t="shared" si="120"/>
        <v/>
      </c>
      <c r="CL100" s="1961" t="str">
        <f t="shared" si="121"/>
        <v/>
      </c>
      <c r="CM100" s="1961" t="str">
        <f t="shared" si="122"/>
        <v/>
      </c>
      <c r="CN100" s="1961" t="str">
        <f t="shared" si="123"/>
        <v/>
      </c>
      <c r="CO100" s="1961" t="str">
        <f t="shared" si="124"/>
        <v/>
      </c>
      <c r="CP100" s="1961" t="str">
        <f t="shared" si="99"/>
        <v/>
      </c>
      <c r="CQ100" s="1961" t="str">
        <f t="shared" si="125"/>
        <v/>
      </c>
      <c r="CR100" s="1961" t="str">
        <f t="shared" si="126"/>
        <v/>
      </c>
      <c r="CS100" s="1961" t="str">
        <f t="shared" si="127"/>
        <v/>
      </c>
      <c r="CT100" s="1961" t="str">
        <f t="shared" si="128"/>
        <v/>
      </c>
      <c r="CU100" s="1961" t="str">
        <f t="shared" si="129"/>
        <v/>
      </c>
      <c r="CV100" s="1961" t="str">
        <f t="shared" si="100"/>
        <v/>
      </c>
      <c r="CW100" s="162"/>
      <c r="CX100" s="162"/>
      <c r="CY100" s="162"/>
      <c r="CZ100" s="162"/>
      <c r="DA100" s="162"/>
      <c r="DB100" s="1961" t="str">
        <f t="shared" si="101"/>
        <v/>
      </c>
      <c r="DC100" s="162"/>
      <c r="DD100" s="162"/>
      <c r="DE100" s="162"/>
      <c r="DF100" s="162"/>
      <c r="DG100" s="162"/>
      <c r="DH100" s="1961" t="str">
        <f t="shared" si="102"/>
        <v/>
      </c>
      <c r="DI100" s="162"/>
      <c r="DJ100" s="162"/>
      <c r="DK100" s="162"/>
      <c r="DL100" s="162"/>
      <c r="DM100" s="162"/>
      <c r="DN100" s="1961" t="str">
        <f t="shared" si="103"/>
        <v/>
      </c>
      <c r="DO100" s="162"/>
      <c r="DP100" s="162"/>
      <c r="DQ100" s="162"/>
      <c r="DR100" s="799"/>
      <c r="DS100" s="162"/>
      <c r="DT100" s="1961" t="str">
        <f t="shared" si="104"/>
        <v/>
      </c>
      <c r="DU100" s="162"/>
      <c r="DV100" s="162"/>
      <c r="DW100" s="162"/>
      <c r="DX100" s="162"/>
      <c r="DY100" s="162"/>
      <c r="DZ100" s="1961" t="str">
        <f t="shared" si="105"/>
        <v/>
      </c>
      <c r="EA100" s="162"/>
      <c r="EB100" s="162"/>
      <c r="EC100" s="162"/>
      <c r="ED100" s="162"/>
      <c r="EE100" s="162"/>
    </row>
    <row r="101" spans="1:135" s="1959" customFormat="1" ht="33.75" customHeight="1" x14ac:dyDescent="0.25">
      <c r="A101" s="656"/>
      <c r="B101" s="654"/>
      <c r="C101" s="654"/>
      <c r="D101" s="654"/>
      <c r="E101" s="654"/>
      <c r="F101" s="654"/>
      <c r="G101" s="654"/>
      <c r="H101" s="654"/>
      <c r="I101" s="654"/>
      <c r="J101" s="654"/>
      <c r="K101" s="654"/>
      <c r="L101" s="654"/>
      <c r="M101" s="654"/>
      <c r="N101" s="654"/>
      <c r="O101" s="654"/>
      <c r="P101" s="654"/>
      <c r="Q101" s="654"/>
      <c r="R101" s="654"/>
      <c r="S101" s="654"/>
      <c r="T101" s="654"/>
      <c r="U101" s="654"/>
      <c r="V101" s="654"/>
      <c r="W101" s="654"/>
      <c r="X101" s="654"/>
      <c r="Y101" s="654"/>
      <c r="Z101" s="654"/>
      <c r="AA101" s="654"/>
      <c r="AB101" s="654"/>
      <c r="AC101" s="654"/>
      <c r="AD101" s="654"/>
      <c r="AE101" s="654"/>
      <c r="AF101" s="654"/>
      <c r="AG101" s="654"/>
      <c r="AH101" s="654"/>
      <c r="AI101" s="654"/>
      <c r="AJ101" s="654"/>
      <c r="AK101" s="654"/>
      <c r="AL101" s="654"/>
      <c r="AM101" s="654"/>
      <c r="AN101" s="654"/>
      <c r="AO101" s="654"/>
      <c r="AP101" s="654"/>
      <c r="AQ101" s="654"/>
      <c r="AR101" s="654"/>
      <c r="AS101" s="654"/>
      <c r="AT101" s="654"/>
      <c r="AU101" s="1447"/>
      <c r="AV101" s="1447"/>
      <c r="AW101" s="1447"/>
      <c r="AX101" s="1447"/>
      <c r="AY101" s="1447"/>
      <c r="AZ101" s="1447"/>
      <c r="BA101" s="1447"/>
      <c r="BB101" s="1447"/>
      <c r="BC101" s="1447"/>
      <c r="BD101" s="1447"/>
      <c r="BE101" s="1447"/>
      <c r="BF101" s="1447"/>
      <c r="BG101" s="1447"/>
      <c r="BH101" s="1447"/>
      <c r="BI101" s="1960"/>
      <c r="BJ101" s="1960"/>
      <c r="BK101" s="1960"/>
      <c r="BL101" s="1960"/>
      <c r="BM101" s="1960"/>
      <c r="BN101" s="1960"/>
      <c r="BO101" s="1960"/>
      <c r="BP101" s="1960"/>
      <c r="BQ101" s="1960"/>
      <c r="BR101" s="1960"/>
      <c r="BS101" s="1960"/>
      <c r="BT101" s="1960"/>
      <c r="BU101" s="1960"/>
      <c r="BV101" s="1960"/>
      <c r="BW101" s="1960"/>
      <c r="BX101" s="1960"/>
      <c r="BY101" s="1960"/>
      <c r="BZ101" s="1960"/>
      <c r="CA101" s="1960"/>
      <c r="CB101" s="1960"/>
      <c r="CC101" s="1960"/>
      <c r="CD101" s="1960"/>
      <c r="CE101" s="1960"/>
      <c r="CF101" s="1960"/>
      <c r="CG101" s="1960"/>
      <c r="CH101" s="1960"/>
      <c r="CI101" s="1960"/>
      <c r="CJ101" s="1960"/>
      <c r="CK101" s="1960"/>
      <c r="CL101" s="1960"/>
      <c r="CM101" s="1960"/>
      <c r="CN101" s="1960"/>
      <c r="CO101" s="1960"/>
      <c r="CP101" s="1960"/>
      <c r="CQ101" s="1960"/>
      <c r="CR101" s="1960"/>
      <c r="CS101" s="1960"/>
      <c r="CT101" s="1960"/>
      <c r="CU101" s="1960"/>
      <c r="CV101" s="1960"/>
      <c r="CW101" s="1960"/>
      <c r="CX101" s="1960"/>
      <c r="CY101" s="1960"/>
      <c r="CZ101" s="1960"/>
      <c r="DA101" s="1960"/>
      <c r="DB101" s="1960"/>
      <c r="DC101" s="1960"/>
      <c r="DD101" s="1960"/>
      <c r="DE101" s="1960"/>
      <c r="DF101" s="1960"/>
      <c r="DG101" s="1960"/>
      <c r="DH101" s="1960"/>
      <c r="DI101" s="1960"/>
      <c r="DJ101" s="1960"/>
      <c r="DK101" s="1960"/>
      <c r="DL101" s="1960"/>
      <c r="DM101" s="1960"/>
      <c r="DN101" s="1960"/>
      <c r="DO101" s="1960"/>
      <c r="DP101" s="1960"/>
      <c r="DQ101" s="1960"/>
      <c r="DS101" s="1960"/>
      <c r="DT101" s="1960"/>
      <c r="DU101" s="1960"/>
      <c r="DV101" s="1960"/>
      <c r="DW101" s="1960"/>
      <c r="DX101" s="1960"/>
      <c r="DY101" s="1960"/>
      <c r="DZ101" s="1960"/>
      <c r="EA101" s="1960"/>
      <c r="EB101" s="1960"/>
      <c r="EC101" s="1960"/>
      <c r="ED101" s="1960"/>
      <c r="EE101" s="1960"/>
    </row>
    <row r="102" spans="1:135" ht="17.850000000000001" hidden="1" customHeight="1" x14ac:dyDescent="0.25">
      <c r="A102" s="1958"/>
      <c r="B102" s="1956"/>
      <c r="C102" s="1956"/>
      <c r="D102" s="1956"/>
      <c r="E102" s="1956"/>
      <c r="F102" s="1956"/>
      <c r="G102" s="1956"/>
      <c r="H102" s="1956"/>
      <c r="I102" s="1956"/>
      <c r="J102" s="1956"/>
      <c r="K102" s="1956"/>
      <c r="L102" s="1956"/>
      <c r="M102" s="1956"/>
      <c r="N102" s="1956"/>
      <c r="O102" s="1956"/>
      <c r="P102" s="1956"/>
      <c r="Q102" s="1956"/>
      <c r="R102" s="1956"/>
      <c r="S102" s="1956"/>
      <c r="T102" s="1956"/>
      <c r="U102" s="1956"/>
      <c r="V102" s="1956"/>
      <c r="W102" s="1956"/>
      <c r="X102" s="1956"/>
      <c r="Y102" s="1956"/>
      <c r="Z102" s="1956"/>
      <c r="AA102" s="1956"/>
      <c r="AB102" s="1956"/>
      <c r="AC102" s="1956"/>
      <c r="AD102" s="1956"/>
      <c r="AE102" s="1956"/>
      <c r="AF102" s="1956"/>
      <c r="AG102" s="1956"/>
      <c r="AH102" s="1956"/>
      <c r="AI102" s="1956"/>
      <c r="AJ102" s="1956"/>
      <c r="AK102" s="1956"/>
      <c r="AL102" s="1956"/>
      <c r="AM102" s="1956"/>
      <c r="AN102" s="1956"/>
      <c r="AO102" s="1956"/>
      <c r="AP102" s="1956"/>
      <c r="AQ102" s="1956"/>
      <c r="AR102" s="1956"/>
      <c r="AS102" s="1956"/>
      <c r="AT102" s="1956"/>
      <c r="AU102" s="1956"/>
      <c r="AV102" s="1956"/>
      <c r="AW102" s="1956"/>
      <c r="AX102" s="1956"/>
      <c r="AY102" s="1956"/>
      <c r="AZ102" s="1956"/>
    </row>
    <row r="103" spans="1:135" ht="15" hidden="1" customHeight="1" x14ac:dyDescent="0.25">
      <c r="A103" s="1958"/>
      <c r="B103" s="1956"/>
      <c r="C103" s="1956"/>
      <c r="D103" s="1956"/>
      <c r="E103" s="1956"/>
      <c r="F103" s="1956"/>
      <c r="G103" s="1956"/>
      <c r="H103" s="1956"/>
      <c r="I103" s="1956"/>
      <c r="J103" s="1956"/>
      <c r="K103" s="1956"/>
      <c r="L103" s="1956"/>
      <c r="M103" s="1956"/>
      <c r="N103" s="1956"/>
      <c r="O103" s="1956"/>
      <c r="P103" s="1956"/>
      <c r="Q103" s="1956"/>
      <c r="R103" s="1956"/>
      <c r="S103" s="1956"/>
      <c r="T103" s="1956"/>
      <c r="U103" s="1956"/>
      <c r="V103" s="1956"/>
      <c r="W103" s="1956"/>
      <c r="X103" s="1956"/>
      <c r="Y103" s="1956"/>
      <c r="Z103" s="1956"/>
      <c r="AA103" s="1956"/>
      <c r="AB103" s="1956"/>
      <c r="AC103" s="1956"/>
      <c r="AD103" s="1956"/>
      <c r="AE103" s="1956"/>
      <c r="AF103" s="1956"/>
      <c r="AG103" s="1956"/>
      <c r="AH103" s="1956"/>
      <c r="AI103" s="1956"/>
      <c r="AJ103" s="1956"/>
      <c r="AK103" s="1956"/>
      <c r="AL103" s="1956"/>
      <c r="AM103" s="1956"/>
      <c r="AN103" s="1956"/>
      <c r="AO103" s="1956"/>
      <c r="AP103" s="1956"/>
      <c r="AQ103" s="1956"/>
      <c r="AR103" s="1956"/>
      <c r="AS103" s="1956"/>
      <c r="AT103" s="1956"/>
      <c r="AU103" s="1956"/>
      <c r="AV103" s="1956"/>
      <c r="AW103" s="1956"/>
      <c r="AX103" s="1956"/>
      <c r="AY103" s="1956"/>
      <c r="AZ103" s="1956"/>
    </row>
    <row r="104" spans="1:135" ht="15" hidden="1" customHeight="1" x14ac:dyDescent="0.25">
      <c r="A104" s="1958"/>
      <c r="B104" s="1956"/>
      <c r="C104" s="1956"/>
      <c r="D104" s="1956"/>
      <c r="E104" s="1956"/>
      <c r="F104" s="1956"/>
      <c r="G104" s="1956"/>
      <c r="H104" s="1956"/>
      <c r="I104" s="1956"/>
      <c r="J104" s="1956"/>
      <c r="K104" s="1956"/>
      <c r="L104" s="1956"/>
      <c r="M104" s="1956"/>
      <c r="N104" s="1956"/>
      <c r="O104" s="1956"/>
      <c r="P104" s="1956"/>
      <c r="Q104" s="1956"/>
      <c r="R104" s="1956"/>
      <c r="S104" s="1956"/>
      <c r="T104" s="1956"/>
      <c r="U104" s="1956"/>
      <c r="V104" s="1956"/>
      <c r="W104" s="1956"/>
      <c r="X104" s="1956"/>
      <c r="Y104" s="1956"/>
      <c r="Z104" s="1956"/>
      <c r="AA104" s="1956"/>
      <c r="AB104" s="1956"/>
      <c r="AC104" s="1956"/>
      <c r="AD104" s="1956"/>
      <c r="AE104" s="1956"/>
      <c r="AF104" s="1956"/>
      <c r="AG104" s="1956"/>
      <c r="AH104" s="1956"/>
      <c r="AI104" s="1956"/>
      <c r="AJ104" s="1956"/>
      <c r="AK104" s="1956"/>
      <c r="AL104" s="1956"/>
      <c r="AM104" s="1956"/>
      <c r="AN104" s="1956"/>
      <c r="AO104" s="1956"/>
      <c r="AP104" s="1956"/>
      <c r="AQ104" s="1956"/>
      <c r="AR104" s="1956"/>
      <c r="AS104" s="1956"/>
      <c r="AT104" s="1956"/>
      <c r="AU104" s="1956"/>
      <c r="AV104" s="1956"/>
      <c r="AW104" s="1956"/>
      <c r="AX104" s="1956"/>
      <c r="AY104" s="1956"/>
      <c r="AZ104" s="1956"/>
    </row>
    <row r="105" spans="1:135" ht="15" hidden="1" customHeight="1" x14ac:dyDescent="0.25">
      <c r="A105" s="1958"/>
      <c r="B105" s="1956"/>
      <c r="C105" s="1956"/>
      <c r="D105" s="1956"/>
      <c r="E105" s="1956"/>
      <c r="F105" s="1956"/>
      <c r="G105" s="1956"/>
      <c r="H105" s="1956"/>
      <c r="I105" s="1956"/>
      <c r="J105" s="1956"/>
      <c r="K105" s="1956"/>
      <c r="L105" s="1956"/>
      <c r="M105" s="1956"/>
      <c r="N105" s="1956"/>
      <c r="O105" s="1956"/>
      <c r="P105" s="1956"/>
      <c r="Q105" s="1956"/>
      <c r="R105" s="1956"/>
      <c r="S105" s="1956"/>
      <c r="T105" s="1956"/>
      <c r="U105" s="1956"/>
      <c r="V105" s="1956"/>
      <c r="W105" s="1956"/>
      <c r="X105" s="1956"/>
      <c r="Y105" s="1956"/>
      <c r="Z105" s="1956"/>
      <c r="AA105" s="1956"/>
      <c r="AB105" s="1956"/>
      <c r="AC105" s="1956"/>
      <c r="AD105" s="1956"/>
      <c r="AE105" s="1956"/>
      <c r="AF105" s="1956"/>
      <c r="AG105" s="1956"/>
      <c r="AH105" s="1956"/>
      <c r="AI105" s="1956"/>
      <c r="AJ105" s="1956"/>
      <c r="AK105" s="1956"/>
      <c r="AL105" s="1956"/>
      <c r="AM105" s="1956"/>
      <c r="AN105" s="1956"/>
      <c r="AO105" s="1956"/>
      <c r="AP105" s="1956"/>
      <c r="AQ105" s="1956"/>
      <c r="AR105" s="1956"/>
      <c r="AS105" s="1956"/>
      <c r="AT105" s="1956"/>
      <c r="AU105" s="1956"/>
      <c r="AV105" s="1956"/>
      <c r="AW105" s="1956"/>
      <c r="AX105" s="1956"/>
      <c r="AY105" s="1956"/>
      <c r="AZ105" s="1956"/>
    </row>
    <row r="106" spans="1:135" ht="15" hidden="1" customHeight="1" x14ac:dyDescent="0.25">
      <c r="A106" s="1958"/>
      <c r="B106" s="1956"/>
      <c r="C106" s="1956"/>
      <c r="D106" s="1956"/>
      <c r="E106" s="1956"/>
      <c r="F106" s="1956"/>
      <c r="G106" s="1956"/>
      <c r="H106" s="1956"/>
      <c r="I106" s="1956"/>
      <c r="J106" s="1956"/>
      <c r="K106" s="1956"/>
      <c r="L106" s="1956"/>
      <c r="M106" s="1956"/>
      <c r="N106" s="1956"/>
      <c r="O106" s="1956"/>
      <c r="P106" s="1956"/>
      <c r="Q106" s="1956"/>
      <c r="R106" s="1956"/>
      <c r="S106" s="1956"/>
      <c r="T106" s="1956"/>
      <c r="U106" s="1956"/>
      <c r="V106" s="1956"/>
      <c r="W106" s="1956"/>
      <c r="X106" s="1956"/>
      <c r="Y106" s="1956"/>
      <c r="Z106" s="1956"/>
      <c r="AA106" s="1956"/>
      <c r="AB106" s="1956"/>
      <c r="AC106" s="1956"/>
      <c r="AD106" s="1956"/>
      <c r="AE106" s="1956"/>
      <c r="AF106" s="1956"/>
      <c r="AG106" s="1956"/>
      <c r="AH106" s="1956"/>
      <c r="AI106" s="1956"/>
      <c r="AJ106" s="1956"/>
      <c r="AK106" s="1956"/>
      <c r="AL106" s="1956"/>
      <c r="AM106" s="1956"/>
      <c r="AN106" s="1956"/>
      <c r="AO106" s="1956"/>
      <c r="AP106" s="1956"/>
      <c r="AQ106" s="1956"/>
      <c r="AR106" s="1956"/>
      <c r="AS106" s="1956"/>
      <c r="AT106" s="1956"/>
      <c r="AU106" s="1956"/>
      <c r="AV106" s="1956"/>
      <c r="AW106" s="1956"/>
      <c r="AX106" s="1956"/>
      <c r="AY106" s="1956"/>
      <c r="AZ106" s="1956"/>
    </row>
    <row r="107" spans="1:135" ht="15" hidden="1" customHeight="1" x14ac:dyDescent="0.25">
      <c r="A107" s="1958"/>
      <c r="B107" s="1956"/>
      <c r="C107" s="1956"/>
      <c r="D107" s="1956"/>
      <c r="E107" s="1956"/>
      <c r="F107" s="1956"/>
      <c r="G107" s="1956"/>
      <c r="H107" s="1956"/>
      <c r="I107" s="1956"/>
      <c r="J107" s="1956"/>
      <c r="K107" s="1956"/>
      <c r="L107" s="1956"/>
      <c r="M107" s="1956"/>
      <c r="N107" s="1956"/>
      <c r="O107" s="1956"/>
      <c r="P107" s="1956"/>
      <c r="Q107" s="1956"/>
      <c r="R107" s="1956"/>
      <c r="S107" s="1956"/>
      <c r="T107" s="1956"/>
      <c r="U107" s="1956"/>
      <c r="V107" s="1956"/>
      <c r="W107" s="1956"/>
      <c r="X107" s="1956"/>
      <c r="Y107" s="1956"/>
      <c r="Z107" s="1956"/>
      <c r="AA107" s="1956"/>
      <c r="AB107" s="1956"/>
      <c r="AC107" s="1956"/>
      <c r="AD107" s="1956"/>
      <c r="AE107" s="1956"/>
      <c r="AF107" s="1956"/>
      <c r="AG107" s="1956"/>
      <c r="AH107" s="1956"/>
      <c r="AI107" s="1956"/>
      <c r="AJ107" s="1956"/>
      <c r="AK107" s="1956"/>
      <c r="AL107" s="1956"/>
      <c r="AM107" s="1956"/>
      <c r="AN107" s="1956"/>
      <c r="AO107" s="1956"/>
      <c r="AP107" s="1956"/>
      <c r="AQ107" s="1956"/>
      <c r="AR107" s="1956"/>
      <c r="AS107" s="1956"/>
      <c r="AT107" s="1956"/>
      <c r="AU107" s="1956"/>
      <c r="AV107" s="1956"/>
      <c r="AW107" s="1956"/>
      <c r="AX107" s="1956"/>
      <c r="AY107" s="1956"/>
      <c r="AZ107" s="1956"/>
    </row>
    <row r="108" spans="1:135" ht="15" hidden="1" customHeight="1" x14ac:dyDescent="0.25">
      <c r="A108" s="1958"/>
      <c r="B108" s="1956"/>
      <c r="C108" s="1956"/>
      <c r="D108" s="1956"/>
      <c r="E108" s="1956"/>
      <c r="F108" s="1956"/>
      <c r="G108" s="1956"/>
      <c r="H108" s="1956"/>
      <c r="I108" s="1956"/>
      <c r="J108" s="1956"/>
      <c r="K108" s="1956"/>
      <c r="L108" s="1956"/>
      <c r="M108" s="1956"/>
      <c r="N108" s="1956"/>
      <c r="O108" s="1956"/>
      <c r="P108" s="1956"/>
      <c r="Q108" s="1956"/>
      <c r="R108" s="1956"/>
      <c r="S108" s="1956"/>
      <c r="T108" s="1956"/>
      <c r="U108" s="1956"/>
      <c r="V108" s="1956"/>
      <c r="W108" s="1956"/>
      <c r="X108" s="1956"/>
      <c r="Y108" s="1956"/>
      <c r="Z108" s="1956"/>
      <c r="AA108" s="1956"/>
      <c r="AB108" s="1956"/>
      <c r="AC108" s="1956"/>
      <c r="AD108" s="1956"/>
      <c r="AE108" s="1956"/>
      <c r="AF108" s="1956"/>
      <c r="AG108" s="1956"/>
      <c r="AH108" s="1956"/>
      <c r="AI108" s="1956"/>
      <c r="AJ108" s="1956"/>
      <c r="AK108" s="1956"/>
      <c r="AL108" s="1956"/>
      <c r="AM108" s="1956"/>
      <c r="AN108" s="1956"/>
      <c r="AO108" s="1956"/>
      <c r="AP108" s="1956"/>
      <c r="AQ108" s="1956"/>
      <c r="AR108" s="1956"/>
      <c r="AS108" s="1956"/>
      <c r="AT108" s="1956"/>
      <c r="AU108" s="1956"/>
      <c r="AV108" s="1956"/>
      <c r="AW108" s="1956"/>
      <c r="AX108" s="1956"/>
      <c r="AY108" s="1956"/>
      <c r="AZ108" s="1956"/>
    </row>
    <row r="109" spans="1:135" ht="15" hidden="1" customHeight="1" x14ac:dyDescent="0.25">
      <c r="A109" s="1958"/>
      <c r="B109" s="1956"/>
      <c r="C109" s="1956"/>
      <c r="D109" s="1956"/>
      <c r="E109" s="1956"/>
      <c r="F109" s="1956"/>
      <c r="G109" s="1956"/>
      <c r="H109" s="1956"/>
      <c r="I109" s="1956"/>
      <c r="J109" s="1956"/>
      <c r="K109" s="1956"/>
      <c r="L109" s="1956"/>
      <c r="M109" s="1956"/>
      <c r="N109" s="1956"/>
      <c r="O109" s="1956"/>
      <c r="P109" s="1956"/>
      <c r="Q109" s="1956"/>
      <c r="R109" s="1956"/>
      <c r="S109" s="1956"/>
      <c r="T109" s="1956"/>
      <c r="U109" s="1956"/>
      <c r="V109" s="1956"/>
      <c r="W109" s="1956"/>
      <c r="X109" s="1956"/>
      <c r="Y109" s="1956"/>
      <c r="Z109" s="1956"/>
      <c r="AA109" s="1956"/>
      <c r="AB109" s="1956"/>
      <c r="AC109" s="1956"/>
      <c r="AD109" s="1956"/>
      <c r="AE109" s="1956"/>
      <c r="AF109" s="1956"/>
      <c r="AG109" s="1956"/>
      <c r="AH109" s="1956"/>
      <c r="AI109" s="1956"/>
      <c r="AJ109" s="1956"/>
      <c r="AK109" s="1956"/>
      <c r="AL109" s="1956"/>
      <c r="AM109" s="1956"/>
      <c r="AN109" s="1956"/>
      <c r="AO109" s="1956"/>
      <c r="AP109" s="1956"/>
      <c r="AQ109" s="1956"/>
      <c r="AR109" s="1956"/>
      <c r="AS109" s="1956"/>
      <c r="AT109" s="1956"/>
      <c r="AU109" s="1956"/>
      <c r="AV109" s="1956"/>
      <c r="AW109" s="1956"/>
      <c r="AX109" s="1956"/>
      <c r="AY109" s="1956"/>
      <c r="AZ109" s="1956"/>
    </row>
    <row r="110" spans="1:135" ht="15" hidden="1" customHeight="1" x14ac:dyDescent="0.25">
      <c r="A110" s="1958"/>
      <c r="B110" s="1956"/>
      <c r="C110" s="1956"/>
      <c r="D110" s="1956"/>
      <c r="E110" s="1956"/>
      <c r="F110" s="1956"/>
      <c r="G110" s="1956"/>
      <c r="H110" s="1956"/>
      <c r="I110" s="1956"/>
      <c r="J110" s="1956"/>
      <c r="K110" s="1956"/>
      <c r="L110" s="1956"/>
      <c r="M110" s="1956"/>
      <c r="N110" s="1956"/>
      <c r="O110" s="1956"/>
      <c r="P110" s="1956"/>
      <c r="Q110" s="1956"/>
      <c r="R110" s="1956"/>
      <c r="S110" s="1956"/>
      <c r="T110" s="1956"/>
      <c r="U110" s="1956"/>
      <c r="V110" s="1956"/>
      <c r="W110" s="1956"/>
      <c r="X110" s="1956"/>
      <c r="Y110" s="1956"/>
      <c r="Z110" s="1956"/>
      <c r="AA110" s="1956"/>
      <c r="AB110" s="1956"/>
      <c r="AC110" s="1956"/>
      <c r="AD110" s="1956"/>
      <c r="AE110" s="1956"/>
      <c r="AF110" s="1956"/>
      <c r="AG110" s="1956"/>
      <c r="AH110" s="1956"/>
      <c r="AI110" s="1956"/>
      <c r="AJ110" s="1956"/>
      <c r="AK110" s="1956"/>
      <c r="AL110" s="1956"/>
      <c r="AM110" s="1956"/>
      <c r="AN110" s="1956"/>
      <c r="AO110" s="1956"/>
      <c r="AP110" s="1956"/>
      <c r="AQ110" s="1956"/>
      <c r="AR110" s="1956"/>
      <c r="AS110" s="1956"/>
      <c r="AT110" s="1956"/>
      <c r="AU110" s="1956"/>
      <c r="AV110" s="1956"/>
      <c r="AW110" s="1956"/>
      <c r="AX110" s="1956"/>
      <c r="AY110" s="1956"/>
      <c r="AZ110" s="1956"/>
    </row>
    <row r="111" spans="1:135" ht="15" hidden="1" customHeight="1" x14ac:dyDescent="0.25">
      <c r="A111" s="1958"/>
      <c r="B111" s="1956"/>
      <c r="C111" s="1956"/>
      <c r="D111" s="1956"/>
      <c r="E111" s="1956"/>
      <c r="F111" s="1956"/>
      <c r="G111" s="1956"/>
      <c r="H111" s="1956"/>
      <c r="I111" s="1956"/>
      <c r="J111" s="1956"/>
      <c r="K111" s="1956"/>
      <c r="L111" s="1956"/>
      <c r="M111" s="1956"/>
      <c r="N111" s="1956"/>
      <c r="O111" s="1956"/>
      <c r="P111" s="1956"/>
      <c r="Q111" s="1956"/>
      <c r="R111" s="1956"/>
      <c r="S111" s="1956"/>
      <c r="T111" s="1956"/>
      <c r="U111" s="1956"/>
      <c r="V111" s="1956"/>
      <c r="W111" s="1956"/>
      <c r="X111" s="1956"/>
      <c r="Y111" s="1956"/>
      <c r="Z111" s="1956"/>
      <c r="AA111" s="1956"/>
      <c r="AB111" s="1956"/>
      <c r="AC111" s="1956"/>
      <c r="AD111" s="1956"/>
      <c r="AE111" s="1956"/>
      <c r="AF111" s="1956"/>
      <c r="AG111" s="1956"/>
      <c r="AH111" s="1956"/>
      <c r="AI111" s="1956"/>
      <c r="AJ111" s="1956"/>
      <c r="AK111" s="1956"/>
      <c r="AL111" s="1956"/>
      <c r="AM111" s="1956"/>
      <c r="AN111" s="1956"/>
      <c r="AO111" s="1956"/>
      <c r="AP111" s="1956"/>
      <c r="AQ111" s="1956"/>
      <c r="AR111" s="1956"/>
      <c r="AS111" s="1956"/>
      <c r="AT111" s="1956"/>
      <c r="AU111" s="1956"/>
      <c r="AV111" s="1956"/>
      <c r="AW111" s="1956"/>
      <c r="AX111" s="1956"/>
      <c r="AY111" s="1956"/>
      <c r="AZ111" s="1956"/>
    </row>
    <row r="112" spans="1:135" ht="15" hidden="1" customHeight="1" x14ac:dyDescent="0.25">
      <c r="A112" s="1958"/>
      <c r="B112" s="1956"/>
      <c r="C112" s="1956"/>
      <c r="D112" s="1956"/>
      <c r="E112" s="1956"/>
      <c r="F112" s="1956"/>
      <c r="G112" s="1956"/>
      <c r="H112" s="1956"/>
      <c r="I112" s="1956"/>
      <c r="J112" s="1956"/>
      <c r="K112" s="1956"/>
      <c r="L112" s="1956"/>
      <c r="M112" s="1956"/>
      <c r="N112" s="1956"/>
      <c r="O112" s="1956"/>
      <c r="P112" s="1956"/>
      <c r="Q112" s="1956"/>
      <c r="R112" s="1956"/>
      <c r="S112" s="1956"/>
      <c r="T112" s="1956"/>
      <c r="U112" s="1956"/>
      <c r="V112" s="1956"/>
      <c r="W112" s="1956"/>
      <c r="X112" s="1956"/>
      <c r="Y112" s="1956"/>
      <c r="Z112" s="1956"/>
      <c r="AA112" s="1956"/>
      <c r="AB112" s="1956"/>
      <c r="AC112" s="1956"/>
      <c r="AD112" s="1956"/>
      <c r="AE112" s="1956"/>
      <c r="AF112" s="1956"/>
      <c r="AG112" s="1956"/>
      <c r="AH112" s="1956"/>
      <c r="AI112" s="1956"/>
      <c r="AJ112" s="1956"/>
      <c r="AK112" s="1956"/>
      <c r="AL112" s="1956"/>
      <c r="AM112" s="1956"/>
      <c r="AN112" s="1956"/>
      <c r="AO112" s="1956"/>
      <c r="AP112" s="1956"/>
      <c r="AQ112" s="1956"/>
      <c r="AR112" s="1956"/>
      <c r="AS112" s="1956"/>
      <c r="AT112" s="1956"/>
      <c r="AU112" s="1956"/>
      <c r="AV112" s="1956"/>
      <c r="AW112" s="1956"/>
      <c r="AX112" s="1956"/>
      <c r="AY112" s="1956"/>
      <c r="AZ112" s="1956"/>
    </row>
    <row r="113" spans="1:52" ht="15" hidden="1" customHeight="1" x14ac:dyDescent="0.25">
      <c r="A113" s="1958"/>
      <c r="B113" s="1956"/>
      <c r="C113" s="1956"/>
      <c r="D113" s="1956"/>
      <c r="E113" s="1956"/>
      <c r="F113" s="1956"/>
      <c r="G113" s="1956"/>
      <c r="H113" s="1956"/>
      <c r="I113" s="1956"/>
      <c r="J113" s="1956"/>
      <c r="K113" s="1956"/>
      <c r="L113" s="1956"/>
      <c r="M113" s="1956"/>
      <c r="N113" s="1956"/>
      <c r="O113" s="1956"/>
      <c r="P113" s="1956"/>
      <c r="Q113" s="1956"/>
      <c r="R113" s="1956"/>
      <c r="S113" s="1956"/>
      <c r="T113" s="1956"/>
      <c r="U113" s="1956"/>
      <c r="V113" s="1956"/>
      <c r="W113" s="1956"/>
      <c r="X113" s="1956"/>
      <c r="Y113" s="1956"/>
      <c r="Z113" s="1956"/>
      <c r="AA113" s="1956"/>
      <c r="AB113" s="1956"/>
      <c r="AC113" s="1956"/>
      <c r="AD113" s="1956"/>
      <c r="AE113" s="1956"/>
      <c r="AF113" s="1956"/>
      <c r="AG113" s="1956"/>
      <c r="AH113" s="1956"/>
      <c r="AI113" s="1956"/>
      <c r="AJ113" s="1956"/>
      <c r="AK113" s="1956"/>
      <c r="AL113" s="1956"/>
      <c r="AM113" s="1956"/>
      <c r="AN113" s="1956"/>
      <c r="AO113" s="1956"/>
      <c r="AP113" s="1956"/>
      <c r="AQ113" s="1956"/>
      <c r="AR113" s="1956"/>
      <c r="AS113" s="1956"/>
      <c r="AT113" s="1956"/>
      <c r="AU113" s="1956"/>
      <c r="AV113" s="1956"/>
      <c r="AW113" s="1956"/>
      <c r="AX113" s="1956"/>
      <c r="AY113" s="1956"/>
      <c r="AZ113" s="1956"/>
    </row>
    <row r="114" spans="1:52" ht="15" hidden="1" customHeight="1" x14ac:dyDescent="0.25">
      <c r="A114" s="1958"/>
      <c r="B114" s="1956"/>
      <c r="C114" s="1956"/>
      <c r="D114" s="1956"/>
      <c r="E114" s="1956"/>
      <c r="F114" s="1956"/>
      <c r="G114" s="1956"/>
      <c r="H114" s="1956"/>
      <c r="I114" s="1956"/>
      <c r="J114" s="1956"/>
      <c r="K114" s="1956"/>
      <c r="L114" s="1956"/>
      <c r="M114" s="1956"/>
      <c r="N114" s="1956"/>
      <c r="O114" s="1956"/>
      <c r="P114" s="1956"/>
      <c r="Q114" s="1956"/>
      <c r="R114" s="1956"/>
      <c r="S114" s="1956"/>
      <c r="T114" s="1956"/>
      <c r="U114" s="1956"/>
      <c r="V114" s="1956"/>
      <c r="W114" s="1956"/>
      <c r="X114" s="1956"/>
      <c r="Y114" s="1956"/>
      <c r="Z114" s="1956"/>
      <c r="AA114" s="1956"/>
      <c r="AB114" s="1956"/>
      <c r="AC114" s="1956"/>
      <c r="AD114" s="1956"/>
      <c r="AE114" s="1956"/>
      <c r="AF114" s="1956"/>
      <c r="AG114" s="1956"/>
      <c r="AH114" s="1956"/>
      <c r="AI114" s="1956"/>
      <c r="AJ114" s="1956"/>
      <c r="AK114" s="1956"/>
      <c r="AL114" s="1956"/>
      <c r="AM114" s="1956"/>
      <c r="AN114" s="1956"/>
      <c r="AO114" s="1956"/>
      <c r="AP114" s="1956"/>
      <c r="AQ114" s="1956"/>
      <c r="AR114" s="1956"/>
      <c r="AS114" s="1956"/>
      <c r="AT114" s="1956"/>
      <c r="AU114" s="1956"/>
      <c r="AV114" s="1956"/>
      <c r="AW114" s="1956"/>
      <c r="AX114" s="1956"/>
      <c r="AY114" s="1956"/>
      <c r="AZ114" s="1956"/>
    </row>
    <row r="115" spans="1:52" ht="15" hidden="1" customHeight="1" x14ac:dyDescent="0.25">
      <c r="A115" s="1958"/>
      <c r="B115" s="1956"/>
      <c r="C115" s="1956"/>
      <c r="D115" s="1956"/>
      <c r="E115" s="1956"/>
      <c r="F115" s="1956"/>
      <c r="G115" s="1956"/>
      <c r="H115" s="1956"/>
      <c r="I115" s="1956"/>
      <c r="J115" s="1956"/>
      <c r="K115" s="1956"/>
      <c r="L115" s="1956"/>
      <c r="M115" s="1956"/>
      <c r="N115" s="1956"/>
      <c r="O115" s="1956"/>
      <c r="P115" s="1956"/>
      <c r="Q115" s="1956"/>
      <c r="R115" s="1956"/>
      <c r="S115" s="1956"/>
      <c r="T115" s="1956"/>
      <c r="U115" s="1956"/>
      <c r="V115" s="1956"/>
      <c r="W115" s="1956"/>
      <c r="X115" s="1956"/>
      <c r="Y115" s="1956"/>
      <c r="Z115" s="1956"/>
      <c r="AA115" s="1956"/>
      <c r="AB115" s="1956"/>
      <c r="AC115" s="1956"/>
      <c r="AD115" s="1956"/>
      <c r="AE115" s="1956"/>
      <c r="AF115" s="1956"/>
      <c r="AG115" s="1956"/>
      <c r="AH115" s="1956"/>
      <c r="AI115" s="1956"/>
      <c r="AJ115" s="1956"/>
      <c r="AK115" s="1956"/>
      <c r="AL115" s="1956"/>
      <c r="AM115" s="1956"/>
      <c r="AN115" s="1956"/>
      <c r="AO115" s="1956"/>
      <c r="AP115" s="1956"/>
      <c r="AQ115" s="1956"/>
      <c r="AR115" s="1956"/>
      <c r="AS115" s="1956"/>
      <c r="AT115" s="1956"/>
      <c r="AU115" s="1956"/>
      <c r="AV115" s="1956"/>
      <c r="AW115" s="1956"/>
      <c r="AX115" s="1956"/>
      <c r="AY115" s="1956"/>
      <c r="AZ115" s="1956"/>
    </row>
    <row r="116" spans="1:52" ht="15" hidden="1" customHeight="1" x14ac:dyDescent="0.25">
      <c r="A116" s="1958"/>
      <c r="B116" s="1956"/>
      <c r="C116" s="1956"/>
      <c r="D116" s="1956"/>
      <c r="E116" s="1956"/>
      <c r="F116" s="1956"/>
      <c r="G116" s="1956"/>
      <c r="H116" s="1956"/>
      <c r="I116" s="1956"/>
      <c r="J116" s="1956"/>
      <c r="K116" s="1956"/>
      <c r="L116" s="1956"/>
      <c r="M116" s="1956"/>
      <c r="N116" s="1956"/>
      <c r="O116" s="1956"/>
      <c r="P116" s="1956"/>
      <c r="Q116" s="1956"/>
      <c r="R116" s="1956"/>
      <c r="S116" s="1956"/>
      <c r="T116" s="1956"/>
      <c r="U116" s="1956"/>
      <c r="V116" s="1956"/>
      <c r="W116" s="1956"/>
      <c r="X116" s="1956"/>
      <c r="Y116" s="1956"/>
      <c r="Z116" s="1956"/>
      <c r="AA116" s="1956"/>
      <c r="AB116" s="1956"/>
      <c r="AC116" s="1956"/>
      <c r="AD116" s="1956"/>
      <c r="AE116" s="1956"/>
      <c r="AF116" s="1956"/>
      <c r="AG116" s="1956"/>
      <c r="AH116" s="1956"/>
      <c r="AI116" s="1956"/>
      <c r="AJ116" s="1956"/>
      <c r="AK116" s="1956"/>
      <c r="AL116" s="1956"/>
      <c r="AM116" s="1956"/>
      <c r="AN116" s="1956"/>
      <c r="AO116" s="1956"/>
      <c r="AP116" s="1956"/>
      <c r="AQ116" s="1956"/>
      <c r="AR116" s="1956"/>
      <c r="AS116" s="1956"/>
      <c r="AT116" s="1956"/>
      <c r="AU116" s="1956"/>
      <c r="AV116" s="1956"/>
      <c r="AW116" s="1956"/>
      <c r="AX116" s="1956"/>
      <c r="AY116" s="1956"/>
      <c r="AZ116" s="1956"/>
    </row>
    <row r="117" spans="1:52" ht="15" hidden="1" customHeight="1" x14ac:dyDescent="0.25">
      <c r="A117" s="1958"/>
      <c r="B117" s="1956"/>
      <c r="C117" s="1956"/>
      <c r="D117" s="1956"/>
      <c r="E117" s="1956"/>
      <c r="F117" s="1956"/>
      <c r="G117" s="1956"/>
      <c r="H117" s="1956"/>
      <c r="I117" s="1956"/>
      <c r="J117" s="1956"/>
      <c r="K117" s="1956"/>
      <c r="L117" s="1956"/>
      <c r="M117" s="1956"/>
      <c r="N117" s="1956"/>
      <c r="O117" s="1956"/>
      <c r="P117" s="1956"/>
      <c r="Q117" s="1956"/>
      <c r="R117" s="1956"/>
      <c r="S117" s="1956"/>
      <c r="T117" s="1956"/>
      <c r="U117" s="1956"/>
      <c r="V117" s="1956"/>
      <c r="W117" s="1956"/>
      <c r="X117" s="1956"/>
      <c r="Y117" s="1956"/>
      <c r="Z117" s="1956"/>
      <c r="AA117" s="1956"/>
      <c r="AB117" s="1956"/>
      <c r="AC117" s="1956"/>
      <c r="AD117" s="1956"/>
      <c r="AE117" s="1956"/>
      <c r="AF117" s="1956"/>
      <c r="AG117" s="1956"/>
      <c r="AH117" s="1956"/>
      <c r="AI117" s="1956"/>
      <c r="AJ117" s="1956"/>
      <c r="AK117" s="1956"/>
      <c r="AL117" s="1956"/>
      <c r="AM117" s="1956"/>
      <c r="AN117" s="1956"/>
      <c r="AO117" s="1956"/>
      <c r="AP117" s="1956"/>
      <c r="AQ117" s="1956"/>
      <c r="AR117" s="1956"/>
      <c r="AS117" s="1956"/>
      <c r="AT117" s="1956"/>
      <c r="AU117" s="1956"/>
      <c r="AV117" s="1956"/>
      <c r="AW117" s="1956"/>
      <c r="AX117" s="1956"/>
      <c r="AY117" s="1956"/>
      <c r="AZ117" s="1956"/>
    </row>
    <row r="118" spans="1:52" ht="15" hidden="1" customHeight="1" x14ac:dyDescent="0.25">
      <c r="A118" s="1958"/>
      <c r="B118" s="1956"/>
      <c r="C118" s="1956"/>
      <c r="D118" s="1956"/>
      <c r="E118" s="1956"/>
      <c r="F118" s="1956"/>
      <c r="G118" s="1956"/>
      <c r="H118" s="1956"/>
      <c r="I118" s="1956"/>
      <c r="J118" s="1956"/>
      <c r="K118" s="1956"/>
      <c r="L118" s="1956"/>
      <c r="M118" s="1956"/>
      <c r="N118" s="1956"/>
      <c r="O118" s="1956"/>
      <c r="P118" s="1956"/>
      <c r="Q118" s="1956"/>
      <c r="R118" s="1956"/>
      <c r="S118" s="1956"/>
      <c r="T118" s="1956"/>
      <c r="U118" s="1956"/>
      <c r="V118" s="1956"/>
      <c r="W118" s="1956"/>
      <c r="X118" s="1956"/>
      <c r="Y118" s="1956"/>
      <c r="Z118" s="1956"/>
      <c r="AA118" s="1956"/>
      <c r="AB118" s="1956"/>
      <c r="AC118" s="1956"/>
      <c r="AD118" s="1956"/>
      <c r="AE118" s="1956"/>
      <c r="AF118" s="1956"/>
      <c r="AG118" s="1956"/>
      <c r="AH118" s="1956"/>
      <c r="AI118" s="1956"/>
      <c r="AJ118" s="1956"/>
      <c r="AK118" s="1956"/>
      <c r="AL118" s="1956"/>
      <c r="AM118" s="1956"/>
      <c r="AN118" s="1956"/>
      <c r="AO118" s="1956"/>
      <c r="AP118" s="1956"/>
      <c r="AQ118" s="1956"/>
      <c r="AR118" s="1956"/>
      <c r="AS118" s="1956"/>
      <c r="AT118" s="1956"/>
      <c r="AU118" s="1956"/>
      <c r="AV118" s="1956"/>
      <c r="AW118" s="1956"/>
      <c r="AX118" s="1956"/>
      <c r="AY118" s="1956"/>
      <c r="AZ118" s="1956"/>
    </row>
    <row r="119" spans="1:52" ht="15" hidden="1" customHeight="1" x14ac:dyDescent="0.25">
      <c r="A119" s="1958"/>
      <c r="B119" s="1956"/>
      <c r="C119" s="1956"/>
      <c r="D119" s="1956"/>
      <c r="E119" s="1956"/>
      <c r="F119" s="1956"/>
      <c r="G119" s="1956"/>
      <c r="H119" s="1956"/>
      <c r="I119" s="1956"/>
      <c r="J119" s="1956"/>
      <c r="K119" s="1956"/>
      <c r="L119" s="1956"/>
      <c r="M119" s="1956"/>
      <c r="N119" s="1956"/>
      <c r="O119" s="1956"/>
      <c r="P119" s="1956"/>
      <c r="Q119" s="1956"/>
      <c r="R119" s="1956"/>
      <c r="S119" s="1956"/>
      <c r="T119" s="1956"/>
      <c r="U119" s="1956"/>
      <c r="V119" s="1956"/>
      <c r="W119" s="1956"/>
      <c r="X119" s="1956"/>
      <c r="Y119" s="1956"/>
      <c r="Z119" s="1956"/>
      <c r="AA119" s="1956"/>
      <c r="AB119" s="1956"/>
      <c r="AC119" s="1956"/>
      <c r="AD119" s="1956"/>
      <c r="AE119" s="1956"/>
      <c r="AF119" s="1956"/>
      <c r="AG119" s="1956"/>
      <c r="AH119" s="1956"/>
      <c r="AI119" s="1956"/>
      <c r="AJ119" s="1956"/>
      <c r="AK119" s="1956"/>
      <c r="AL119" s="1956"/>
      <c r="AM119" s="1956"/>
      <c r="AN119" s="1956"/>
      <c r="AO119" s="1956"/>
      <c r="AP119" s="1956"/>
      <c r="AQ119" s="1956"/>
      <c r="AR119" s="1956"/>
      <c r="AS119" s="1956"/>
      <c r="AT119" s="1956"/>
      <c r="AU119" s="1956"/>
      <c r="AV119" s="1956"/>
      <c r="AW119" s="1956"/>
      <c r="AX119" s="1956"/>
      <c r="AY119" s="1956"/>
      <c r="AZ119" s="1956"/>
    </row>
    <row r="120" spans="1:52" ht="15" hidden="1" customHeight="1" x14ac:dyDescent="0.25">
      <c r="A120" s="1958"/>
      <c r="B120" s="1956"/>
      <c r="C120" s="1956"/>
      <c r="D120" s="1956"/>
      <c r="E120" s="1956"/>
      <c r="F120" s="1956"/>
      <c r="G120" s="1956"/>
      <c r="H120" s="1956"/>
      <c r="I120" s="1956"/>
      <c r="J120" s="1956"/>
      <c r="K120" s="1956"/>
      <c r="L120" s="1956"/>
      <c r="M120" s="1956"/>
      <c r="N120" s="1956"/>
      <c r="O120" s="1956"/>
      <c r="P120" s="1956"/>
      <c r="Q120" s="1956"/>
      <c r="R120" s="1956"/>
      <c r="S120" s="1956"/>
      <c r="T120" s="1956"/>
      <c r="U120" s="1956"/>
      <c r="V120" s="1956"/>
      <c r="W120" s="1956"/>
      <c r="X120" s="1956"/>
      <c r="Y120" s="1956"/>
      <c r="Z120" s="1956"/>
      <c r="AA120" s="1956"/>
      <c r="AB120" s="1956"/>
      <c r="AC120" s="1956"/>
      <c r="AD120" s="1956"/>
      <c r="AE120" s="1956"/>
      <c r="AF120" s="1956"/>
      <c r="AG120" s="1956"/>
      <c r="AH120" s="1956"/>
      <c r="AI120" s="1956"/>
      <c r="AJ120" s="1956"/>
      <c r="AK120" s="1956"/>
      <c r="AL120" s="1956"/>
      <c r="AM120" s="1956"/>
      <c r="AN120" s="1956"/>
      <c r="AO120" s="1956"/>
      <c r="AP120" s="1956"/>
      <c r="AQ120" s="1956"/>
      <c r="AR120" s="1956"/>
      <c r="AS120" s="1956"/>
      <c r="AT120" s="1956"/>
      <c r="AU120" s="1956"/>
      <c r="AV120" s="1956"/>
      <c r="AW120" s="1956"/>
      <c r="AX120" s="1956"/>
      <c r="AY120" s="1956"/>
      <c r="AZ120" s="1956"/>
    </row>
    <row r="121" spans="1:52" ht="15" hidden="1" customHeight="1" x14ac:dyDescent="0.25">
      <c r="A121" s="1958"/>
      <c r="B121" s="1956"/>
      <c r="C121" s="1956"/>
      <c r="D121" s="1956"/>
      <c r="E121" s="1956"/>
      <c r="F121" s="1956"/>
      <c r="G121" s="1956"/>
      <c r="H121" s="1956"/>
      <c r="I121" s="1956"/>
      <c r="J121" s="1956"/>
      <c r="K121" s="1956"/>
      <c r="L121" s="1956"/>
      <c r="M121" s="1956"/>
      <c r="N121" s="1956"/>
      <c r="O121" s="1956"/>
      <c r="P121" s="1956"/>
      <c r="Q121" s="1956"/>
      <c r="R121" s="1956"/>
      <c r="S121" s="1956"/>
      <c r="T121" s="1956"/>
      <c r="U121" s="1956"/>
      <c r="V121" s="1956"/>
      <c r="W121" s="1956"/>
      <c r="X121" s="1956"/>
      <c r="Y121" s="1956"/>
      <c r="Z121" s="1956"/>
      <c r="AA121" s="1956"/>
      <c r="AB121" s="1956"/>
      <c r="AC121" s="1956"/>
      <c r="AD121" s="1956"/>
      <c r="AE121" s="1956"/>
      <c r="AF121" s="1956"/>
      <c r="AG121" s="1956"/>
      <c r="AH121" s="1956"/>
      <c r="AI121" s="1956"/>
      <c r="AJ121" s="1956"/>
      <c r="AK121" s="1956"/>
      <c r="AL121" s="1956"/>
      <c r="AM121" s="1956"/>
      <c r="AN121" s="1956"/>
      <c r="AO121" s="1956"/>
      <c r="AP121" s="1956"/>
      <c r="AQ121" s="1956"/>
      <c r="AR121" s="1956"/>
      <c r="AS121" s="1956"/>
      <c r="AT121" s="1956"/>
      <c r="AU121" s="1956"/>
      <c r="AV121" s="1956"/>
      <c r="AW121" s="1956"/>
      <c r="AX121" s="1956"/>
      <c r="AY121" s="1956"/>
      <c r="AZ121" s="1956"/>
    </row>
    <row r="122" spans="1:52" ht="15" hidden="1" customHeight="1" x14ac:dyDescent="0.25">
      <c r="A122" s="1958"/>
      <c r="B122" s="1956"/>
      <c r="C122" s="1956"/>
      <c r="D122" s="1956"/>
      <c r="E122" s="1956"/>
      <c r="F122" s="1956"/>
      <c r="G122" s="1956"/>
      <c r="H122" s="1956"/>
      <c r="I122" s="1956"/>
      <c r="J122" s="1956"/>
      <c r="K122" s="1956"/>
      <c r="L122" s="1956"/>
      <c r="M122" s="1956"/>
      <c r="N122" s="1956"/>
      <c r="O122" s="1956"/>
      <c r="P122" s="1956"/>
      <c r="Q122" s="1956"/>
      <c r="R122" s="1956"/>
      <c r="S122" s="1956"/>
      <c r="T122" s="1956"/>
      <c r="U122" s="1956"/>
      <c r="V122" s="1956"/>
      <c r="W122" s="1956"/>
      <c r="X122" s="1956"/>
      <c r="Y122" s="1956"/>
      <c r="Z122" s="1956"/>
      <c r="AA122" s="1956"/>
      <c r="AB122" s="1956"/>
      <c r="AC122" s="1956"/>
      <c r="AD122" s="1956"/>
      <c r="AE122" s="1956"/>
      <c r="AF122" s="1956"/>
      <c r="AG122" s="1956"/>
      <c r="AH122" s="1956"/>
      <c r="AI122" s="1956"/>
      <c r="AJ122" s="1956"/>
      <c r="AK122" s="1956"/>
      <c r="AL122" s="1956"/>
      <c r="AM122" s="1956"/>
      <c r="AN122" s="1956"/>
      <c r="AO122" s="1956"/>
      <c r="AP122" s="1956"/>
      <c r="AQ122" s="1956"/>
      <c r="AR122" s="1956"/>
      <c r="AS122" s="1956"/>
      <c r="AT122" s="1956"/>
      <c r="AU122" s="1956"/>
      <c r="AV122" s="1956"/>
      <c r="AW122" s="1956"/>
      <c r="AX122" s="1956"/>
      <c r="AY122" s="1956"/>
      <c r="AZ122" s="1956"/>
    </row>
    <row r="123" spans="1:52" ht="15" hidden="1" customHeight="1" x14ac:dyDescent="0.25">
      <c r="A123" s="1958"/>
      <c r="B123" s="1956"/>
      <c r="C123" s="1956"/>
      <c r="D123" s="1956"/>
      <c r="E123" s="1956"/>
      <c r="F123" s="1956"/>
      <c r="G123" s="1956"/>
      <c r="H123" s="1956"/>
      <c r="I123" s="1956"/>
      <c r="J123" s="1956"/>
      <c r="K123" s="1956"/>
      <c r="L123" s="1956"/>
      <c r="M123" s="1956"/>
      <c r="N123" s="1956"/>
      <c r="O123" s="1956"/>
      <c r="P123" s="1956"/>
      <c r="Q123" s="1956"/>
      <c r="R123" s="1956"/>
      <c r="S123" s="1956"/>
      <c r="T123" s="1956"/>
      <c r="U123" s="1956"/>
      <c r="V123" s="1956"/>
      <c r="W123" s="1956"/>
      <c r="X123" s="1956"/>
      <c r="Y123" s="1956"/>
      <c r="Z123" s="1956"/>
      <c r="AA123" s="1956"/>
      <c r="AB123" s="1956"/>
      <c r="AC123" s="1956"/>
      <c r="AD123" s="1956"/>
      <c r="AE123" s="1956"/>
      <c r="AF123" s="1956"/>
      <c r="AG123" s="1956"/>
      <c r="AH123" s="1956"/>
      <c r="AI123" s="1956"/>
      <c r="AJ123" s="1956"/>
      <c r="AK123" s="1956"/>
      <c r="AL123" s="1956"/>
      <c r="AM123" s="1956"/>
      <c r="AN123" s="1956"/>
      <c r="AO123" s="1956"/>
      <c r="AP123" s="1956"/>
      <c r="AQ123" s="1956"/>
      <c r="AR123" s="1956"/>
      <c r="AS123" s="1956"/>
      <c r="AT123" s="1956"/>
      <c r="AU123" s="1956"/>
      <c r="AV123" s="1956"/>
      <c r="AW123" s="1956"/>
      <c r="AX123" s="1956"/>
      <c r="AY123" s="1956"/>
      <c r="AZ123" s="1956"/>
    </row>
    <row r="124" spans="1:52" ht="15" hidden="1" customHeight="1" x14ac:dyDescent="0.25">
      <c r="A124" s="1958"/>
      <c r="B124" s="1956"/>
      <c r="C124" s="1956"/>
      <c r="D124" s="1956"/>
      <c r="E124" s="1956"/>
      <c r="F124" s="1956"/>
      <c r="G124" s="1956"/>
      <c r="H124" s="1956"/>
      <c r="I124" s="1956"/>
      <c r="J124" s="1956"/>
      <c r="K124" s="1956"/>
      <c r="L124" s="1956"/>
      <c r="M124" s="1956"/>
      <c r="N124" s="1956"/>
      <c r="O124" s="1956"/>
      <c r="P124" s="1956"/>
      <c r="Q124" s="1956"/>
      <c r="R124" s="1956"/>
      <c r="S124" s="1956"/>
      <c r="T124" s="1956"/>
      <c r="U124" s="1956"/>
      <c r="V124" s="1956"/>
      <c r="W124" s="1956"/>
      <c r="X124" s="1956"/>
      <c r="Y124" s="1956"/>
      <c r="Z124" s="1956"/>
      <c r="AA124" s="1956"/>
      <c r="AB124" s="1956"/>
      <c r="AC124" s="1956"/>
      <c r="AD124" s="1956"/>
      <c r="AE124" s="1956"/>
      <c r="AF124" s="1956"/>
      <c r="AG124" s="1956"/>
      <c r="AH124" s="1956"/>
      <c r="AI124" s="1956"/>
      <c r="AJ124" s="1956"/>
      <c r="AK124" s="1956"/>
      <c r="AL124" s="1956"/>
      <c r="AM124" s="1956"/>
      <c r="AN124" s="1956"/>
      <c r="AO124" s="1956"/>
      <c r="AP124" s="1956"/>
      <c r="AQ124" s="1956"/>
      <c r="AR124" s="1956"/>
      <c r="AS124" s="1956"/>
      <c r="AT124" s="1956"/>
      <c r="AU124" s="1956"/>
      <c r="AV124" s="1956"/>
      <c r="AW124" s="1956"/>
      <c r="AX124" s="1956"/>
      <c r="AY124" s="1956"/>
      <c r="AZ124" s="1956"/>
    </row>
    <row r="125" spans="1:52" ht="15" hidden="1" customHeight="1" x14ac:dyDescent="0.25">
      <c r="A125" s="1958"/>
      <c r="B125" s="1956"/>
      <c r="C125" s="1956"/>
      <c r="D125" s="1956"/>
      <c r="E125" s="1956"/>
      <c r="F125" s="1956"/>
      <c r="G125" s="1956"/>
      <c r="H125" s="1956"/>
      <c r="I125" s="1956"/>
      <c r="J125" s="1956"/>
      <c r="K125" s="1956"/>
      <c r="L125" s="1956"/>
      <c r="M125" s="1956"/>
      <c r="N125" s="1956"/>
      <c r="O125" s="1956"/>
      <c r="P125" s="1956"/>
      <c r="Q125" s="1956"/>
      <c r="R125" s="1956"/>
      <c r="S125" s="1956"/>
      <c r="T125" s="1956"/>
      <c r="U125" s="1956"/>
      <c r="V125" s="1956"/>
      <c r="W125" s="1956"/>
      <c r="X125" s="1956"/>
      <c r="Y125" s="1956"/>
      <c r="Z125" s="1956"/>
      <c r="AA125" s="1956"/>
      <c r="AB125" s="1956"/>
      <c r="AC125" s="1956"/>
      <c r="AD125" s="1956"/>
      <c r="AE125" s="1956"/>
      <c r="AF125" s="1956"/>
      <c r="AG125" s="1956"/>
      <c r="AH125" s="1956"/>
      <c r="AI125" s="1956"/>
      <c r="AJ125" s="1956"/>
      <c r="AK125" s="1956"/>
      <c r="AL125" s="1956"/>
      <c r="AM125" s="1956"/>
      <c r="AN125" s="1956"/>
      <c r="AO125" s="1956"/>
      <c r="AP125" s="1956"/>
      <c r="AQ125" s="1956"/>
      <c r="AR125" s="1956"/>
      <c r="AS125" s="1956"/>
      <c r="AT125" s="1956"/>
      <c r="AU125" s="1956"/>
      <c r="AV125" s="1956"/>
      <c r="AW125" s="1956"/>
      <c r="AX125" s="1956"/>
      <c r="AY125" s="1956"/>
      <c r="AZ125" s="1956"/>
    </row>
    <row r="126" spans="1:52" ht="15" hidden="1" customHeight="1" x14ac:dyDescent="0.25">
      <c r="A126" s="1958"/>
      <c r="B126" s="1956"/>
      <c r="C126" s="1956"/>
      <c r="D126" s="1956"/>
      <c r="E126" s="1956"/>
      <c r="F126" s="1956"/>
      <c r="G126" s="1956"/>
      <c r="H126" s="1956"/>
      <c r="I126" s="1956"/>
      <c r="J126" s="1956"/>
      <c r="K126" s="1956"/>
      <c r="L126" s="1956"/>
      <c r="M126" s="1956"/>
      <c r="N126" s="1956"/>
      <c r="O126" s="1956"/>
      <c r="P126" s="1956"/>
      <c r="Q126" s="1956"/>
      <c r="R126" s="1956"/>
      <c r="S126" s="1956"/>
      <c r="T126" s="1956"/>
      <c r="U126" s="1956"/>
      <c r="V126" s="1956"/>
      <c r="W126" s="1956"/>
      <c r="X126" s="1956"/>
      <c r="Y126" s="1956"/>
      <c r="Z126" s="1956"/>
      <c r="AA126" s="1956"/>
      <c r="AB126" s="1956"/>
      <c r="AC126" s="1956"/>
      <c r="AD126" s="1956"/>
      <c r="AE126" s="1956"/>
      <c r="AF126" s="1956"/>
      <c r="AG126" s="1956"/>
      <c r="AH126" s="1956"/>
      <c r="AI126" s="1956"/>
      <c r="AJ126" s="1956"/>
      <c r="AK126" s="1956"/>
      <c r="AL126" s="1956"/>
      <c r="AM126" s="1956"/>
      <c r="AN126" s="1956"/>
      <c r="AO126" s="1956"/>
      <c r="AP126" s="1956"/>
      <c r="AQ126" s="1956"/>
      <c r="AR126" s="1956"/>
      <c r="AS126" s="1956"/>
      <c r="AT126" s="1956"/>
      <c r="AU126" s="1956"/>
      <c r="AV126" s="1956"/>
      <c r="AW126" s="1956"/>
      <c r="AX126" s="1956"/>
      <c r="AY126" s="1956"/>
      <c r="AZ126" s="1956"/>
    </row>
    <row r="127" spans="1:52" ht="15" hidden="1" customHeight="1" x14ac:dyDescent="0.25">
      <c r="A127" s="1958"/>
      <c r="B127" s="1956"/>
      <c r="C127" s="1956"/>
      <c r="D127" s="1956"/>
      <c r="E127" s="1956"/>
      <c r="F127" s="1956"/>
      <c r="G127" s="1956"/>
      <c r="H127" s="1956"/>
      <c r="I127" s="1956"/>
      <c r="J127" s="1956"/>
      <c r="K127" s="1956"/>
      <c r="L127" s="1956"/>
      <c r="M127" s="1956"/>
      <c r="N127" s="1956"/>
      <c r="O127" s="1956"/>
      <c r="P127" s="1956"/>
      <c r="Q127" s="1956"/>
      <c r="R127" s="1956"/>
      <c r="S127" s="1956"/>
      <c r="T127" s="1956"/>
      <c r="U127" s="1956"/>
      <c r="V127" s="1956"/>
      <c r="W127" s="1956"/>
      <c r="X127" s="1956"/>
      <c r="Y127" s="1956"/>
      <c r="Z127" s="1956"/>
      <c r="AA127" s="1956"/>
      <c r="AB127" s="1956"/>
      <c r="AC127" s="1956"/>
      <c r="AD127" s="1956"/>
      <c r="AE127" s="1956"/>
      <c r="AF127" s="1956"/>
      <c r="AG127" s="1956"/>
      <c r="AH127" s="1956"/>
      <c r="AI127" s="1956"/>
      <c r="AJ127" s="1956"/>
      <c r="AK127" s="1956"/>
      <c r="AL127" s="1956"/>
      <c r="AM127" s="1956"/>
      <c r="AN127" s="1956"/>
      <c r="AO127" s="1956"/>
      <c r="AP127" s="1956"/>
      <c r="AQ127" s="1956"/>
      <c r="AR127" s="1956"/>
      <c r="AS127" s="1956"/>
      <c r="AT127" s="1956"/>
      <c r="AU127" s="1956"/>
      <c r="AV127" s="1956"/>
      <c r="AW127" s="1956"/>
      <c r="AX127" s="1956"/>
      <c r="AY127" s="1956"/>
      <c r="AZ127" s="1956"/>
    </row>
    <row r="128" spans="1:52" ht="15" hidden="1" customHeight="1" x14ac:dyDescent="0.25">
      <c r="A128" s="1958"/>
      <c r="B128" s="1956"/>
      <c r="C128" s="1956"/>
      <c r="D128" s="1956"/>
      <c r="E128" s="1956"/>
      <c r="F128" s="1956"/>
      <c r="G128" s="1956"/>
      <c r="H128" s="1956"/>
      <c r="I128" s="1956"/>
      <c r="J128" s="1956"/>
      <c r="K128" s="1956"/>
      <c r="L128" s="1956"/>
      <c r="M128" s="1956"/>
      <c r="N128" s="1956"/>
      <c r="O128" s="1956"/>
      <c r="P128" s="1956"/>
      <c r="Q128" s="1956"/>
      <c r="R128" s="1956"/>
      <c r="S128" s="1956"/>
      <c r="T128" s="1956"/>
      <c r="U128" s="1956"/>
      <c r="V128" s="1956"/>
      <c r="W128" s="1956"/>
      <c r="X128" s="1956"/>
      <c r="Y128" s="1956"/>
      <c r="Z128" s="1956"/>
      <c r="AA128" s="1956"/>
      <c r="AB128" s="1956"/>
      <c r="AC128" s="1956"/>
      <c r="AD128" s="1956"/>
      <c r="AE128" s="1956"/>
      <c r="AF128" s="1956"/>
      <c r="AG128" s="1956"/>
      <c r="AH128" s="1956"/>
      <c r="AI128" s="1956"/>
      <c r="AJ128" s="1956"/>
      <c r="AK128" s="1956"/>
      <c r="AL128" s="1956"/>
      <c r="AM128" s="1956"/>
      <c r="AN128" s="1956"/>
      <c r="AO128" s="1956"/>
      <c r="AP128" s="1956"/>
      <c r="AQ128" s="1956"/>
      <c r="AR128" s="1956"/>
      <c r="AS128" s="1956"/>
      <c r="AT128" s="1956"/>
      <c r="AU128" s="1956"/>
      <c r="AV128" s="1956"/>
      <c r="AW128" s="1956"/>
      <c r="AX128" s="1956"/>
      <c r="AY128" s="1956"/>
      <c r="AZ128" s="1956"/>
    </row>
    <row r="129" spans="1:52" ht="15" hidden="1" customHeight="1" x14ac:dyDescent="0.25">
      <c r="A129" s="1958"/>
      <c r="B129" s="1956"/>
      <c r="C129" s="1956"/>
      <c r="D129" s="1956"/>
      <c r="E129" s="1956"/>
      <c r="F129" s="1956"/>
      <c r="G129" s="1956"/>
      <c r="H129" s="1956"/>
      <c r="I129" s="1956"/>
      <c r="J129" s="1956"/>
      <c r="K129" s="1956"/>
      <c r="L129" s="1956"/>
      <c r="M129" s="1956"/>
      <c r="N129" s="1956"/>
      <c r="O129" s="1956"/>
      <c r="P129" s="1956"/>
      <c r="Q129" s="1956"/>
      <c r="R129" s="1956"/>
      <c r="S129" s="1956"/>
      <c r="T129" s="1956"/>
      <c r="U129" s="1956"/>
      <c r="V129" s="1956"/>
      <c r="W129" s="1956"/>
      <c r="X129" s="1956"/>
      <c r="Y129" s="1956"/>
      <c r="Z129" s="1956"/>
      <c r="AA129" s="1956"/>
      <c r="AB129" s="1956"/>
      <c r="AC129" s="1956"/>
      <c r="AD129" s="1956"/>
      <c r="AE129" s="1956"/>
      <c r="AF129" s="1956"/>
      <c r="AG129" s="1956"/>
      <c r="AH129" s="1956"/>
      <c r="AI129" s="1956"/>
      <c r="AJ129" s="1956"/>
      <c r="AK129" s="1956"/>
      <c r="AL129" s="1956"/>
      <c r="AM129" s="1956"/>
      <c r="AN129" s="1956"/>
      <c r="AO129" s="1956"/>
      <c r="AP129" s="1956"/>
      <c r="AQ129" s="1956"/>
      <c r="AR129" s="1956"/>
      <c r="AS129" s="1956"/>
      <c r="AT129" s="1956"/>
      <c r="AU129" s="1956"/>
      <c r="AV129" s="1956"/>
      <c r="AW129" s="1956"/>
      <c r="AX129" s="1956"/>
      <c r="AY129" s="1956"/>
      <c r="AZ129" s="1956"/>
    </row>
    <row r="130" spans="1:52" ht="15" hidden="1" customHeight="1" x14ac:dyDescent="0.25">
      <c r="A130" s="1958"/>
      <c r="B130" s="1956"/>
      <c r="C130" s="1956"/>
      <c r="D130" s="1956"/>
      <c r="E130" s="1956"/>
      <c r="F130" s="1956"/>
      <c r="G130" s="1956"/>
      <c r="H130" s="1956"/>
      <c r="I130" s="1956"/>
      <c r="J130" s="1956"/>
      <c r="K130" s="1956"/>
      <c r="L130" s="1956"/>
      <c r="M130" s="1956"/>
      <c r="N130" s="1956"/>
      <c r="O130" s="1956"/>
      <c r="P130" s="1956"/>
      <c r="Q130" s="1956"/>
      <c r="R130" s="1956"/>
      <c r="S130" s="1956"/>
      <c r="T130" s="1956"/>
      <c r="U130" s="1956"/>
      <c r="V130" s="1956"/>
      <c r="W130" s="1956"/>
      <c r="X130" s="1956"/>
      <c r="Y130" s="1956"/>
      <c r="Z130" s="1956"/>
      <c r="AA130" s="1956"/>
      <c r="AB130" s="1956"/>
      <c r="AC130" s="1956"/>
      <c r="AD130" s="1956"/>
      <c r="AE130" s="1956"/>
      <c r="AF130" s="1956"/>
      <c r="AG130" s="1956"/>
      <c r="AH130" s="1956"/>
      <c r="AI130" s="1956"/>
      <c r="AJ130" s="1956"/>
      <c r="AK130" s="1956"/>
      <c r="AL130" s="1956"/>
      <c r="AM130" s="1956"/>
      <c r="AN130" s="1956"/>
      <c r="AO130" s="1956"/>
      <c r="AP130" s="1956"/>
      <c r="AQ130" s="1956"/>
      <c r="AR130" s="1956"/>
      <c r="AS130" s="1956"/>
      <c r="AT130" s="1956"/>
      <c r="AU130" s="1956"/>
      <c r="AV130" s="1956"/>
      <c r="AW130" s="1956"/>
      <c r="AX130" s="1956"/>
      <c r="AY130" s="1956"/>
      <c r="AZ130" s="1956"/>
    </row>
    <row r="131" spans="1:52" ht="15" hidden="1" customHeight="1" x14ac:dyDescent="0.25">
      <c r="A131" s="1958"/>
      <c r="B131" s="1956"/>
      <c r="C131" s="1956"/>
      <c r="D131" s="1956"/>
      <c r="E131" s="1956"/>
      <c r="F131" s="1956"/>
      <c r="G131" s="1956"/>
      <c r="H131" s="1956"/>
      <c r="I131" s="1956"/>
      <c r="J131" s="1956"/>
      <c r="K131" s="1956"/>
      <c r="L131" s="1956"/>
      <c r="M131" s="1956"/>
      <c r="N131" s="1956"/>
      <c r="O131" s="1956"/>
      <c r="P131" s="1956"/>
      <c r="Q131" s="1956"/>
      <c r="R131" s="1956"/>
      <c r="S131" s="1956"/>
      <c r="T131" s="1956"/>
      <c r="U131" s="1956"/>
      <c r="V131" s="1956"/>
      <c r="W131" s="1956"/>
      <c r="X131" s="1956"/>
      <c r="Y131" s="1956"/>
      <c r="Z131" s="1956"/>
      <c r="AA131" s="1956"/>
      <c r="AB131" s="1956"/>
      <c r="AC131" s="1956"/>
      <c r="AD131" s="1956"/>
      <c r="AE131" s="1956"/>
      <c r="AF131" s="1956"/>
      <c r="AG131" s="1956"/>
      <c r="AH131" s="1956"/>
      <c r="AI131" s="1956"/>
      <c r="AJ131" s="1956"/>
      <c r="AK131" s="1956"/>
      <c r="AL131" s="1956"/>
      <c r="AM131" s="1956"/>
      <c r="AN131" s="1956"/>
      <c r="AO131" s="1956"/>
      <c r="AP131" s="1956"/>
      <c r="AQ131" s="1956"/>
      <c r="AR131" s="1956"/>
      <c r="AS131" s="1956"/>
      <c r="AT131" s="1956"/>
      <c r="AU131" s="1956"/>
      <c r="AV131" s="1956"/>
      <c r="AW131" s="1956"/>
      <c r="AX131" s="1956"/>
      <c r="AY131" s="1956"/>
      <c r="AZ131" s="1956"/>
    </row>
    <row r="132" spans="1:52" ht="15" hidden="1" customHeight="1" x14ac:dyDescent="0.25">
      <c r="A132" s="1958"/>
      <c r="B132" s="1956"/>
      <c r="C132" s="1956"/>
      <c r="D132" s="1956"/>
      <c r="E132" s="1956"/>
      <c r="F132" s="1956"/>
      <c r="G132" s="1956"/>
      <c r="H132" s="1956"/>
      <c r="I132" s="1956"/>
      <c r="J132" s="1956"/>
      <c r="K132" s="1956"/>
      <c r="L132" s="1956"/>
      <c r="M132" s="1956"/>
      <c r="N132" s="1956"/>
      <c r="O132" s="1956"/>
      <c r="P132" s="1956"/>
      <c r="Q132" s="1956"/>
      <c r="R132" s="1956"/>
      <c r="S132" s="1956"/>
      <c r="T132" s="1956"/>
      <c r="U132" s="1956"/>
      <c r="V132" s="1956"/>
      <c r="W132" s="1956"/>
      <c r="X132" s="1956"/>
      <c r="Y132" s="1956"/>
      <c r="Z132" s="1956"/>
      <c r="AA132" s="1956"/>
      <c r="AB132" s="1956"/>
      <c r="AC132" s="1956"/>
      <c r="AD132" s="1956"/>
      <c r="AE132" s="1956"/>
      <c r="AF132" s="1956"/>
      <c r="AG132" s="1956"/>
      <c r="AH132" s="1956"/>
      <c r="AI132" s="1956"/>
      <c r="AJ132" s="1956"/>
      <c r="AK132" s="1956"/>
      <c r="AL132" s="1956"/>
      <c r="AM132" s="1956"/>
      <c r="AN132" s="1956"/>
      <c r="AO132" s="1956"/>
      <c r="AP132" s="1956"/>
      <c r="AQ132" s="1956"/>
      <c r="AR132" s="1956"/>
      <c r="AS132" s="1956"/>
      <c r="AT132" s="1956"/>
      <c r="AU132" s="1956"/>
      <c r="AV132" s="1956"/>
      <c r="AW132" s="1956"/>
      <c r="AX132" s="1956"/>
      <c r="AY132" s="1956"/>
      <c r="AZ132" s="1956"/>
    </row>
    <row r="133" spans="1:52" ht="15" hidden="1" customHeight="1" x14ac:dyDescent="0.25">
      <c r="A133" s="1958"/>
      <c r="B133" s="1956"/>
      <c r="C133" s="1956"/>
      <c r="D133" s="1956"/>
      <c r="E133" s="1956"/>
      <c r="F133" s="1956"/>
      <c r="G133" s="1956"/>
      <c r="H133" s="1956"/>
      <c r="I133" s="1956"/>
      <c r="J133" s="1956"/>
      <c r="K133" s="1956"/>
      <c r="L133" s="1956"/>
      <c r="M133" s="1956"/>
      <c r="N133" s="1956"/>
      <c r="O133" s="1956"/>
      <c r="P133" s="1956"/>
      <c r="Q133" s="1956"/>
      <c r="R133" s="1956"/>
      <c r="S133" s="1956"/>
      <c r="T133" s="1956"/>
      <c r="U133" s="1956"/>
      <c r="V133" s="1956"/>
      <c r="W133" s="1956"/>
      <c r="X133" s="1956"/>
      <c r="Y133" s="1956"/>
      <c r="Z133" s="1956"/>
      <c r="AA133" s="1956"/>
      <c r="AB133" s="1956"/>
      <c r="AC133" s="1956"/>
      <c r="AD133" s="1956"/>
      <c r="AE133" s="1956"/>
      <c r="AF133" s="1956"/>
      <c r="AG133" s="1956"/>
      <c r="AH133" s="1956"/>
      <c r="AI133" s="1956"/>
      <c r="AJ133" s="1956"/>
      <c r="AK133" s="1956"/>
      <c r="AL133" s="1956"/>
      <c r="AM133" s="1956"/>
      <c r="AN133" s="1956"/>
      <c r="AO133" s="1956"/>
      <c r="AP133" s="1956"/>
      <c r="AQ133" s="1956"/>
      <c r="AR133" s="1956"/>
      <c r="AS133" s="1956"/>
      <c r="AT133" s="1956"/>
      <c r="AU133" s="1956"/>
      <c r="AV133" s="1956"/>
      <c r="AW133" s="1956"/>
      <c r="AX133" s="1956"/>
      <c r="AY133" s="1956"/>
      <c r="AZ133" s="1956"/>
    </row>
    <row r="134" spans="1:52" ht="15" hidden="1" customHeight="1" x14ac:dyDescent="0.25">
      <c r="A134" s="1958"/>
      <c r="B134" s="1956"/>
      <c r="C134" s="1956"/>
      <c r="D134" s="1956"/>
      <c r="E134" s="1956"/>
      <c r="F134" s="1956"/>
      <c r="G134" s="1956"/>
      <c r="H134" s="1956"/>
      <c r="I134" s="1956"/>
      <c r="J134" s="1956"/>
      <c r="K134" s="1956"/>
      <c r="L134" s="1956"/>
      <c r="M134" s="1956"/>
      <c r="N134" s="1956"/>
      <c r="O134" s="1956"/>
      <c r="P134" s="1956"/>
      <c r="Q134" s="1956"/>
      <c r="R134" s="1956"/>
      <c r="S134" s="1956"/>
      <c r="T134" s="1956"/>
      <c r="U134" s="1956"/>
      <c r="V134" s="1956"/>
      <c r="W134" s="1956"/>
      <c r="X134" s="1956"/>
      <c r="Y134" s="1956"/>
      <c r="Z134" s="1956"/>
      <c r="AA134" s="1956"/>
      <c r="AB134" s="1956"/>
      <c r="AC134" s="1956"/>
      <c r="AD134" s="1956"/>
      <c r="AE134" s="1956"/>
      <c r="AF134" s="1956"/>
      <c r="AG134" s="1956"/>
      <c r="AH134" s="1956"/>
      <c r="AI134" s="1956"/>
      <c r="AJ134" s="1956"/>
      <c r="AK134" s="1956"/>
      <c r="AL134" s="1956"/>
      <c r="AM134" s="1956"/>
      <c r="AN134" s="1956"/>
      <c r="AO134" s="1956"/>
      <c r="AP134" s="1956"/>
      <c r="AQ134" s="1956"/>
      <c r="AR134" s="1956"/>
      <c r="AS134" s="1956"/>
      <c r="AT134" s="1956"/>
      <c r="AU134" s="1956"/>
      <c r="AV134" s="1956"/>
      <c r="AW134" s="1956"/>
      <c r="AX134" s="1956"/>
      <c r="AY134" s="1956"/>
      <c r="AZ134" s="1956"/>
    </row>
    <row r="135" spans="1:52" ht="15" hidden="1" customHeight="1" x14ac:dyDescent="0.25">
      <c r="A135" s="1958"/>
      <c r="B135" s="1956"/>
      <c r="C135" s="1956"/>
      <c r="D135" s="1956"/>
      <c r="E135" s="1956"/>
      <c r="F135" s="1956"/>
      <c r="G135" s="1956"/>
      <c r="H135" s="1956"/>
      <c r="I135" s="1956"/>
      <c r="J135" s="1956"/>
      <c r="K135" s="1956"/>
      <c r="L135" s="1956"/>
      <c r="M135" s="1956"/>
      <c r="N135" s="1956"/>
      <c r="O135" s="1956"/>
      <c r="P135" s="1956"/>
      <c r="Q135" s="1956"/>
      <c r="R135" s="1956"/>
      <c r="S135" s="1956"/>
      <c r="T135" s="1956"/>
      <c r="U135" s="1956"/>
      <c r="V135" s="1956"/>
      <c r="W135" s="1956"/>
      <c r="X135" s="1956"/>
      <c r="Y135" s="1956"/>
      <c r="Z135" s="1956"/>
      <c r="AA135" s="1956"/>
      <c r="AB135" s="1956"/>
      <c r="AC135" s="1956"/>
      <c r="AD135" s="1956"/>
      <c r="AE135" s="1956"/>
      <c r="AF135" s="1956"/>
      <c r="AG135" s="1956"/>
      <c r="AH135" s="1956"/>
      <c r="AI135" s="1956"/>
      <c r="AJ135" s="1956"/>
      <c r="AK135" s="1956"/>
      <c r="AL135" s="1956"/>
      <c r="AM135" s="1956"/>
      <c r="AN135" s="1956"/>
      <c r="AO135" s="1956"/>
      <c r="AP135" s="1956"/>
      <c r="AQ135" s="1956"/>
      <c r="AR135" s="1956"/>
      <c r="AS135" s="1956"/>
      <c r="AT135" s="1956"/>
      <c r="AU135" s="1956"/>
      <c r="AV135" s="1956"/>
      <c r="AW135" s="1956"/>
      <c r="AX135" s="1956"/>
      <c r="AY135" s="1956"/>
      <c r="AZ135" s="1956"/>
    </row>
    <row r="136" spans="1:52" ht="15" hidden="1" customHeight="1" x14ac:dyDescent="0.25">
      <c r="A136" s="1958"/>
      <c r="B136" s="1956"/>
      <c r="C136" s="1956"/>
      <c r="D136" s="1956"/>
      <c r="E136" s="1956"/>
      <c r="F136" s="1956"/>
      <c r="G136" s="1956"/>
      <c r="H136" s="1956"/>
      <c r="I136" s="1956"/>
      <c r="J136" s="1956"/>
      <c r="K136" s="1956"/>
      <c r="L136" s="1956"/>
      <c r="M136" s="1956"/>
      <c r="N136" s="1956"/>
      <c r="O136" s="1956"/>
      <c r="P136" s="1956"/>
      <c r="Q136" s="1956"/>
      <c r="R136" s="1956"/>
      <c r="S136" s="1956"/>
      <c r="T136" s="1956"/>
      <c r="U136" s="1956"/>
      <c r="V136" s="1956"/>
      <c r="W136" s="1956"/>
      <c r="X136" s="1956"/>
      <c r="Y136" s="1956"/>
      <c r="Z136" s="1956"/>
      <c r="AA136" s="1956"/>
      <c r="AB136" s="1956"/>
      <c r="AC136" s="1956"/>
      <c r="AD136" s="1956"/>
      <c r="AE136" s="1956"/>
      <c r="AF136" s="1956"/>
      <c r="AG136" s="1956"/>
      <c r="AH136" s="1956"/>
      <c r="AI136" s="1956"/>
      <c r="AJ136" s="1956"/>
      <c r="AK136" s="1956"/>
      <c r="AL136" s="1956"/>
      <c r="AM136" s="1956"/>
      <c r="AN136" s="1956"/>
      <c r="AO136" s="1956"/>
      <c r="AP136" s="1956"/>
      <c r="AQ136" s="1956"/>
      <c r="AR136" s="1956"/>
      <c r="AS136" s="1956"/>
      <c r="AT136" s="1956"/>
      <c r="AU136" s="1956"/>
      <c r="AV136" s="1956"/>
      <c r="AW136" s="1956"/>
      <c r="AX136" s="1956"/>
      <c r="AY136" s="1956"/>
      <c r="AZ136" s="1956"/>
    </row>
    <row r="137" spans="1:52" ht="15" hidden="1" customHeight="1" x14ac:dyDescent="0.25">
      <c r="A137" s="1958"/>
      <c r="B137" s="1956"/>
      <c r="C137" s="1956"/>
      <c r="D137" s="1956"/>
      <c r="E137" s="1956"/>
      <c r="F137" s="1956"/>
      <c r="G137" s="1956"/>
      <c r="H137" s="1956"/>
      <c r="I137" s="1956"/>
      <c r="J137" s="1956"/>
      <c r="K137" s="1956"/>
      <c r="L137" s="1956"/>
      <c r="M137" s="1956"/>
      <c r="N137" s="1956"/>
      <c r="O137" s="1956"/>
      <c r="P137" s="1956"/>
      <c r="Q137" s="1956"/>
      <c r="R137" s="1956"/>
      <c r="S137" s="1956"/>
      <c r="T137" s="1956"/>
      <c r="U137" s="1956"/>
      <c r="V137" s="1956"/>
      <c r="W137" s="1956"/>
      <c r="X137" s="1956"/>
      <c r="Y137" s="1956"/>
      <c r="Z137" s="1956"/>
      <c r="AA137" s="1956"/>
      <c r="AB137" s="1956"/>
      <c r="AC137" s="1956"/>
      <c r="AD137" s="1956"/>
      <c r="AE137" s="1956"/>
      <c r="AF137" s="1956"/>
      <c r="AG137" s="1956"/>
      <c r="AH137" s="1956"/>
      <c r="AI137" s="1956"/>
      <c r="AJ137" s="1956"/>
      <c r="AK137" s="1956"/>
      <c r="AL137" s="1956"/>
      <c r="AM137" s="1956"/>
      <c r="AN137" s="1956"/>
      <c r="AO137" s="1956"/>
      <c r="AP137" s="1956"/>
      <c r="AQ137" s="1956"/>
      <c r="AR137" s="1956"/>
      <c r="AS137" s="1956"/>
      <c r="AT137" s="1956"/>
      <c r="AU137" s="1956"/>
      <c r="AV137" s="1956"/>
      <c r="AW137" s="1956"/>
      <c r="AX137" s="1956"/>
      <c r="AY137" s="1956"/>
      <c r="AZ137" s="1956"/>
    </row>
    <row r="138" spans="1:52" ht="15" hidden="1" customHeight="1" x14ac:dyDescent="0.25">
      <c r="A138" s="1958"/>
      <c r="B138" s="1956"/>
      <c r="C138" s="1956"/>
      <c r="D138" s="1956"/>
      <c r="E138" s="1956"/>
      <c r="F138" s="1956"/>
      <c r="G138" s="1956"/>
      <c r="H138" s="1956"/>
      <c r="I138" s="1956"/>
      <c r="J138" s="1956"/>
      <c r="K138" s="1956"/>
      <c r="L138" s="1956"/>
      <c r="M138" s="1956"/>
      <c r="N138" s="1956"/>
      <c r="O138" s="1956"/>
      <c r="P138" s="1956"/>
      <c r="Q138" s="1956"/>
      <c r="R138" s="1956"/>
      <c r="S138" s="1956"/>
      <c r="T138" s="1956"/>
      <c r="U138" s="1956"/>
      <c r="V138" s="1956"/>
      <c r="W138" s="1956"/>
      <c r="X138" s="1956"/>
      <c r="Y138" s="1956"/>
      <c r="Z138" s="1956"/>
      <c r="AA138" s="1956"/>
      <c r="AB138" s="1956"/>
      <c r="AC138" s="1956"/>
      <c r="AD138" s="1956"/>
      <c r="AE138" s="1956"/>
      <c r="AF138" s="1956"/>
      <c r="AG138" s="1956"/>
      <c r="AH138" s="1956"/>
      <c r="AI138" s="1956"/>
      <c r="AJ138" s="1956"/>
      <c r="AK138" s="1956"/>
      <c r="AL138" s="1956"/>
      <c r="AM138" s="1956"/>
      <c r="AN138" s="1956"/>
      <c r="AO138" s="1956"/>
      <c r="AP138" s="1956"/>
      <c r="AQ138" s="1956"/>
      <c r="AR138" s="1956"/>
      <c r="AS138" s="1956"/>
      <c r="AT138" s="1956"/>
      <c r="AU138" s="1956"/>
      <c r="AV138" s="1956"/>
      <c r="AW138" s="1956"/>
      <c r="AX138" s="1956"/>
      <c r="AY138" s="1956"/>
      <c r="AZ138" s="1956"/>
    </row>
    <row r="139" spans="1:52" ht="15" hidden="1" customHeight="1" x14ac:dyDescent="0.25">
      <c r="A139" s="1958"/>
      <c r="B139" s="1956"/>
      <c r="C139" s="1956"/>
      <c r="D139" s="1956"/>
      <c r="E139" s="1956"/>
      <c r="F139" s="1956"/>
      <c r="G139" s="1956"/>
      <c r="H139" s="1956"/>
      <c r="I139" s="1956"/>
      <c r="J139" s="1956"/>
      <c r="K139" s="1956"/>
      <c r="L139" s="1956"/>
      <c r="M139" s="1956"/>
      <c r="N139" s="1956"/>
      <c r="O139" s="1956"/>
      <c r="P139" s="1956"/>
      <c r="Q139" s="1956"/>
      <c r="R139" s="1956"/>
      <c r="S139" s="1956"/>
      <c r="T139" s="1956"/>
      <c r="U139" s="1956"/>
      <c r="V139" s="1956"/>
      <c r="W139" s="1956"/>
      <c r="X139" s="1956"/>
      <c r="Y139" s="1956"/>
      <c r="Z139" s="1956"/>
      <c r="AA139" s="1956"/>
      <c r="AB139" s="1956"/>
      <c r="AC139" s="1956"/>
      <c r="AD139" s="1956"/>
      <c r="AE139" s="1956"/>
      <c r="AF139" s="1956"/>
      <c r="AG139" s="1956"/>
      <c r="AH139" s="1956"/>
      <c r="AI139" s="1956"/>
      <c r="AJ139" s="1956"/>
      <c r="AK139" s="1956"/>
      <c r="AL139" s="1956"/>
      <c r="AM139" s="1956"/>
      <c r="AN139" s="1956"/>
      <c r="AO139" s="1956"/>
      <c r="AP139" s="1956"/>
      <c r="AQ139" s="1956"/>
      <c r="AR139" s="1956"/>
      <c r="AS139" s="1956"/>
      <c r="AT139" s="1956"/>
      <c r="AU139" s="1956"/>
      <c r="AV139" s="1956"/>
      <c r="AW139" s="1956"/>
      <c r="AX139" s="1956"/>
      <c r="AY139" s="1956"/>
      <c r="AZ139" s="1956"/>
    </row>
    <row r="140" spans="1:52" ht="15" hidden="1" customHeight="1" x14ac:dyDescent="0.25">
      <c r="A140" s="1958"/>
      <c r="B140" s="1956"/>
      <c r="C140" s="1956"/>
      <c r="D140" s="1956"/>
      <c r="E140" s="1956"/>
      <c r="F140" s="1956"/>
      <c r="G140" s="1956"/>
      <c r="H140" s="1956"/>
      <c r="I140" s="1956"/>
      <c r="J140" s="1956"/>
      <c r="K140" s="1956"/>
      <c r="L140" s="1956"/>
      <c r="M140" s="1956"/>
      <c r="N140" s="1956"/>
      <c r="O140" s="1956"/>
      <c r="P140" s="1956"/>
      <c r="Q140" s="1956"/>
      <c r="R140" s="1956"/>
      <c r="S140" s="1956"/>
      <c r="T140" s="1956"/>
      <c r="U140" s="1956"/>
      <c r="V140" s="1956"/>
      <c r="W140" s="1956"/>
      <c r="X140" s="1956"/>
      <c r="Y140" s="1956"/>
      <c r="Z140" s="1956"/>
      <c r="AA140" s="1956"/>
      <c r="AB140" s="1956"/>
      <c r="AC140" s="1956"/>
      <c r="AD140" s="1956"/>
      <c r="AE140" s="1956"/>
      <c r="AF140" s="1956"/>
      <c r="AG140" s="1956"/>
      <c r="AH140" s="1956"/>
      <c r="AI140" s="1956"/>
      <c r="AJ140" s="1956"/>
      <c r="AK140" s="1956"/>
      <c r="AL140" s="1956"/>
      <c r="AM140" s="1956"/>
      <c r="AN140" s="1956"/>
      <c r="AO140" s="1956"/>
      <c r="AP140" s="1956"/>
      <c r="AQ140" s="1956"/>
      <c r="AR140" s="1956"/>
      <c r="AS140" s="1956"/>
      <c r="AT140" s="1956"/>
      <c r="AU140" s="1956"/>
      <c r="AV140" s="1956"/>
      <c r="AW140" s="1956"/>
      <c r="AX140" s="1956"/>
      <c r="AY140" s="1956"/>
      <c r="AZ140" s="1956"/>
    </row>
    <row r="141" spans="1:52" ht="15" hidden="1" customHeight="1" x14ac:dyDescent="0.25">
      <c r="A141" s="1958"/>
      <c r="B141" s="1956"/>
      <c r="C141" s="1956"/>
      <c r="D141" s="1956"/>
      <c r="E141" s="1956"/>
      <c r="F141" s="1956"/>
      <c r="G141" s="1956"/>
      <c r="H141" s="1956"/>
      <c r="I141" s="1956"/>
      <c r="J141" s="1956"/>
      <c r="K141" s="1956"/>
      <c r="L141" s="1956"/>
      <c r="M141" s="1956"/>
      <c r="N141" s="1956"/>
      <c r="O141" s="1956"/>
      <c r="P141" s="1956"/>
      <c r="Q141" s="1956"/>
      <c r="R141" s="1956"/>
      <c r="S141" s="1956"/>
      <c r="T141" s="1956"/>
      <c r="U141" s="1956"/>
      <c r="V141" s="1956"/>
      <c r="W141" s="1956"/>
      <c r="X141" s="1956"/>
      <c r="Y141" s="1956"/>
      <c r="Z141" s="1956"/>
      <c r="AA141" s="1956"/>
      <c r="AB141" s="1956"/>
      <c r="AC141" s="1956"/>
      <c r="AD141" s="1956"/>
      <c r="AE141" s="1956"/>
      <c r="AF141" s="1956"/>
      <c r="AG141" s="1956"/>
      <c r="AH141" s="1956"/>
      <c r="AI141" s="1956"/>
      <c r="AJ141" s="1956"/>
      <c r="AK141" s="1956"/>
      <c r="AL141" s="1956"/>
      <c r="AM141" s="1956"/>
      <c r="AN141" s="1956"/>
      <c r="AO141" s="1956"/>
      <c r="AP141" s="1956"/>
      <c r="AQ141" s="1956"/>
      <c r="AR141" s="1956"/>
      <c r="AS141" s="1956"/>
      <c r="AT141" s="1956"/>
      <c r="AU141" s="1956"/>
      <c r="AV141" s="1956"/>
      <c r="AW141" s="1956"/>
      <c r="AX141" s="1956"/>
      <c r="AY141" s="1956"/>
      <c r="AZ141" s="1956"/>
    </row>
    <row r="142" spans="1:52" ht="15" hidden="1" customHeight="1" x14ac:dyDescent="0.25">
      <c r="A142" s="1958"/>
      <c r="B142" s="1956"/>
      <c r="C142" s="1956"/>
      <c r="D142" s="1956"/>
      <c r="E142" s="1956"/>
      <c r="F142" s="1956"/>
      <c r="G142" s="1956"/>
      <c r="H142" s="1956"/>
      <c r="I142" s="1956"/>
      <c r="J142" s="1956"/>
      <c r="K142" s="1956"/>
      <c r="L142" s="1956"/>
      <c r="M142" s="1956"/>
      <c r="N142" s="1956"/>
      <c r="O142" s="1956"/>
      <c r="P142" s="1956"/>
      <c r="Q142" s="1956"/>
      <c r="R142" s="1956"/>
      <c r="S142" s="1956"/>
      <c r="T142" s="1956"/>
      <c r="U142" s="1956"/>
      <c r="V142" s="1956"/>
      <c r="W142" s="1956"/>
      <c r="X142" s="1956"/>
      <c r="Y142" s="1956"/>
      <c r="Z142" s="1956"/>
      <c r="AA142" s="1956"/>
      <c r="AB142" s="1956"/>
      <c r="AC142" s="1956"/>
      <c r="AD142" s="1956"/>
      <c r="AE142" s="1956"/>
      <c r="AF142" s="1956"/>
      <c r="AG142" s="1956"/>
      <c r="AH142" s="1956"/>
      <c r="AI142" s="1956"/>
      <c r="AJ142" s="1956"/>
      <c r="AK142" s="1956"/>
      <c r="AL142" s="1956"/>
      <c r="AM142" s="1956"/>
      <c r="AN142" s="1956"/>
      <c r="AO142" s="1956"/>
      <c r="AP142" s="1956"/>
      <c r="AQ142" s="1956"/>
      <c r="AR142" s="1956"/>
      <c r="AS142" s="1956"/>
      <c r="AT142" s="1956"/>
      <c r="AU142" s="1956"/>
      <c r="AV142" s="1956"/>
      <c r="AW142" s="1956"/>
      <c r="AX142" s="1956"/>
      <c r="AY142" s="1956"/>
      <c r="AZ142" s="1956"/>
    </row>
    <row r="143" spans="1:52" ht="15" hidden="1" customHeight="1" x14ac:dyDescent="0.25">
      <c r="A143" s="1958"/>
      <c r="B143" s="1956"/>
      <c r="C143" s="1956"/>
      <c r="D143" s="1956"/>
      <c r="E143" s="1956"/>
      <c r="F143" s="1956"/>
      <c r="G143" s="1956"/>
      <c r="H143" s="1956"/>
      <c r="I143" s="1956"/>
      <c r="J143" s="1956"/>
      <c r="K143" s="1956"/>
      <c r="L143" s="1956"/>
      <c r="M143" s="1956"/>
      <c r="N143" s="1956"/>
      <c r="O143" s="1956"/>
      <c r="P143" s="1956"/>
      <c r="Q143" s="1956"/>
      <c r="R143" s="1956"/>
      <c r="S143" s="1956"/>
      <c r="T143" s="1956"/>
      <c r="U143" s="1956"/>
      <c r="V143" s="1956"/>
      <c r="W143" s="1956"/>
      <c r="X143" s="1956"/>
      <c r="Y143" s="1956"/>
      <c r="Z143" s="1956"/>
      <c r="AA143" s="1956"/>
      <c r="AB143" s="1956"/>
      <c r="AC143" s="1956"/>
      <c r="AD143" s="1956"/>
      <c r="AE143" s="1956"/>
      <c r="AF143" s="1956"/>
      <c r="AG143" s="1956"/>
      <c r="AH143" s="1956"/>
      <c r="AI143" s="1956"/>
      <c r="AJ143" s="1956"/>
      <c r="AK143" s="1956"/>
      <c r="AL143" s="1956"/>
      <c r="AM143" s="1956"/>
      <c r="AN143" s="1956"/>
      <c r="AO143" s="1956"/>
      <c r="AP143" s="1956"/>
      <c r="AQ143" s="1956"/>
      <c r="AR143" s="1956"/>
      <c r="AS143" s="1956"/>
      <c r="AT143" s="1956"/>
      <c r="AU143" s="1956"/>
      <c r="AV143" s="1956"/>
      <c r="AW143" s="1956"/>
      <c r="AX143" s="1956"/>
      <c r="AY143" s="1956"/>
      <c r="AZ143" s="1956"/>
    </row>
    <row r="144" spans="1:52" ht="15" hidden="1" customHeight="1" x14ac:dyDescent="0.25">
      <c r="A144" s="1958"/>
      <c r="B144" s="1956"/>
      <c r="C144" s="1956"/>
      <c r="D144" s="1956"/>
      <c r="E144" s="1956"/>
      <c r="F144" s="1956"/>
      <c r="G144" s="1956"/>
      <c r="H144" s="1956"/>
      <c r="I144" s="1956"/>
      <c r="J144" s="1956"/>
      <c r="K144" s="1956"/>
      <c r="L144" s="1956"/>
      <c r="M144" s="1956"/>
      <c r="N144" s="1956"/>
      <c r="O144" s="1956"/>
      <c r="P144" s="1956"/>
      <c r="Q144" s="1956"/>
      <c r="R144" s="1956"/>
      <c r="S144" s="1956"/>
      <c r="T144" s="1956"/>
      <c r="U144" s="1956"/>
      <c r="V144" s="1956"/>
      <c r="W144" s="1956"/>
      <c r="X144" s="1956"/>
      <c r="Y144" s="1956"/>
      <c r="Z144" s="1956"/>
      <c r="AA144" s="1956"/>
      <c r="AB144" s="1956"/>
      <c r="AC144" s="1956"/>
      <c r="AD144" s="1956"/>
      <c r="AE144" s="1956"/>
      <c r="AF144" s="1956"/>
      <c r="AG144" s="1956"/>
      <c r="AH144" s="1956"/>
      <c r="AI144" s="1956"/>
      <c r="AJ144" s="1956"/>
      <c r="AK144" s="1956"/>
      <c r="AL144" s="1956"/>
      <c r="AM144" s="1956"/>
      <c r="AN144" s="1956"/>
      <c r="AO144" s="1956"/>
      <c r="AP144" s="1956"/>
      <c r="AQ144" s="1956"/>
      <c r="AR144" s="1956"/>
      <c r="AS144" s="1956"/>
      <c r="AT144" s="1956"/>
      <c r="AU144" s="1956"/>
      <c r="AV144" s="1956"/>
      <c r="AW144" s="1956"/>
      <c r="AX144" s="1956"/>
      <c r="AY144" s="1956"/>
      <c r="AZ144" s="1956"/>
    </row>
    <row r="145" spans="1:52" ht="15" hidden="1" customHeight="1" x14ac:dyDescent="0.25">
      <c r="A145" s="1958"/>
      <c r="B145" s="1956"/>
      <c r="C145" s="1956"/>
      <c r="D145" s="1956"/>
      <c r="E145" s="1956"/>
      <c r="F145" s="1956"/>
      <c r="G145" s="1956"/>
      <c r="H145" s="1956"/>
      <c r="I145" s="1956"/>
      <c r="J145" s="1956"/>
      <c r="K145" s="1956"/>
      <c r="L145" s="1956"/>
      <c r="M145" s="1956"/>
      <c r="N145" s="1956"/>
      <c r="O145" s="1956"/>
      <c r="P145" s="1956"/>
      <c r="Q145" s="1956"/>
      <c r="R145" s="1956"/>
      <c r="S145" s="1956"/>
      <c r="T145" s="1956"/>
      <c r="U145" s="1956"/>
      <c r="V145" s="1956"/>
      <c r="W145" s="1956"/>
      <c r="X145" s="1956"/>
      <c r="Y145" s="1956"/>
      <c r="Z145" s="1956"/>
      <c r="AA145" s="1956"/>
      <c r="AB145" s="1956"/>
      <c r="AC145" s="1956"/>
      <c r="AD145" s="1956"/>
      <c r="AE145" s="1956"/>
      <c r="AF145" s="1956"/>
      <c r="AG145" s="1956"/>
      <c r="AH145" s="1956"/>
      <c r="AI145" s="1956"/>
      <c r="AJ145" s="1956"/>
      <c r="AK145" s="1956"/>
      <c r="AL145" s="1956"/>
      <c r="AM145" s="1956"/>
      <c r="AN145" s="1956"/>
      <c r="AO145" s="1956"/>
      <c r="AP145" s="1956"/>
      <c r="AQ145" s="1956"/>
      <c r="AR145" s="1956"/>
      <c r="AS145" s="1956"/>
      <c r="AT145" s="1956"/>
      <c r="AU145" s="1956"/>
      <c r="AV145" s="1956"/>
      <c r="AW145" s="1956"/>
      <c r="AX145" s="1956"/>
      <c r="AY145" s="1956"/>
      <c r="AZ145" s="1956"/>
    </row>
    <row r="146" spans="1:52" ht="15" hidden="1" customHeight="1" x14ac:dyDescent="0.25">
      <c r="A146" s="1958"/>
      <c r="B146" s="1956"/>
      <c r="C146" s="1956"/>
      <c r="D146" s="1956"/>
      <c r="E146" s="1956"/>
      <c r="F146" s="1956"/>
      <c r="G146" s="1956"/>
      <c r="H146" s="1956"/>
      <c r="I146" s="1956"/>
      <c r="J146" s="1956"/>
      <c r="K146" s="1956"/>
      <c r="L146" s="1956"/>
      <c r="M146" s="1956"/>
      <c r="N146" s="1956"/>
      <c r="O146" s="1956"/>
      <c r="P146" s="1956"/>
      <c r="Q146" s="1956"/>
      <c r="R146" s="1956"/>
      <c r="S146" s="1956"/>
      <c r="T146" s="1956"/>
      <c r="U146" s="1956"/>
      <c r="V146" s="1956"/>
      <c r="W146" s="1956"/>
      <c r="X146" s="1956"/>
      <c r="Y146" s="1956"/>
      <c r="Z146" s="1956"/>
      <c r="AA146" s="1956"/>
      <c r="AB146" s="1956"/>
      <c r="AC146" s="1956"/>
      <c r="AD146" s="1956"/>
      <c r="AE146" s="1956"/>
      <c r="AF146" s="1956"/>
      <c r="AG146" s="1956"/>
      <c r="AH146" s="1956"/>
      <c r="AI146" s="1956"/>
      <c r="AJ146" s="1956"/>
      <c r="AK146" s="1956"/>
      <c r="AL146" s="1956"/>
      <c r="AM146" s="1956"/>
      <c r="AN146" s="1956"/>
      <c r="AO146" s="1956"/>
      <c r="AP146" s="1956"/>
      <c r="AQ146" s="1956"/>
      <c r="AR146" s="1956"/>
      <c r="AS146" s="1956"/>
      <c r="AT146" s="1956"/>
      <c r="AU146" s="1956"/>
      <c r="AV146" s="1956"/>
      <c r="AW146" s="1956"/>
      <c r="AX146" s="1956"/>
      <c r="AY146" s="1956"/>
      <c r="AZ146" s="1956"/>
    </row>
    <row r="147" spans="1:52" ht="15" hidden="1" customHeight="1" x14ac:dyDescent="0.25">
      <c r="A147" s="1958"/>
      <c r="B147" s="1956"/>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J147" s="1956"/>
      <c r="AK147" s="1956"/>
      <c r="AL147" s="1956"/>
      <c r="AM147" s="1956"/>
      <c r="AN147" s="1956"/>
      <c r="AO147" s="1956"/>
      <c r="AP147" s="1956"/>
      <c r="AQ147" s="1956"/>
      <c r="AR147" s="1956"/>
      <c r="AS147" s="1956"/>
      <c r="AT147" s="1956"/>
      <c r="AU147" s="1956"/>
      <c r="AV147" s="1956"/>
      <c r="AW147" s="1956"/>
      <c r="AX147" s="1956"/>
      <c r="AY147" s="1956"/>
      <c r="AZ147" s="1956"/>
    </row>
    <row r="148" spans="1:52" ht="15" hidden="1" customHeight="1" x14ac:dyDescent="0.25">
      <c r="A148" s="1958"/>
      <c r="B148" s="1956"/>
      <c r="C148" s="1956"/>
      <c r="D148" s="1956"/>
      <c r="E148" s="1956"/>
      <c r="F148" s="1956"/>
      <c r="G148" s="1956"/>
      <c r="H148" s="1956"/>
      <c r="I148" s="1956"/>
      <c r="J148" s="1956"/>
      <c r="K148" s="1956"/>
      <c r="L148" s="1956"/>
      <c r="M148" s="1956"/>
      <c r="N148" s="1956"/>
      <c r="O148" s="1956"/>
      <c r="P148" s="1956"/>
      <c r="Q148" s="1956"/>
      <c r="R148" s="1956"/>
      <c r="S148" s="1956"/>
      <c r="T148" s="1956"/>
      <c r="U148" s="1956"/>
      <c r="V148" s="1956"/>
      <c r="W148" s="1956"/>
      <c r="X148" s="1956"/>
      <c r="Y148" s="1956"/>
      <c r="Z148" s="1956"/>
      <c r="AA148" s="1956"/>
      <c r="AB148" s="1956"/>
      <c r="AC148" s="1956"/>
      <c r="AD148" s="1956"/>
      <c r="AE148" s="1956"/>
      <c r="AF148" s="1956"/>
      <c r="AG148" s="1956"/>
      <c r="AH148" s="1956"/>
      <c r="AI148" s="1956"/>
      <c r="AJ148" s="1956"/>
      <c r="AK148" s="1956"/>
      <c r="AL148" s="1956"/>
      <c r="AM148" s="1956"/>
      <c r="AN148" s="1956"/>
      <c r="AO148" s="1956"/>
      <c r="AP148" s="1956"/>
      <c r="AQ148" s="1956"/>
      <c r="AR148" s="1956"/>
      <c r="AS148" s="1956"/>
      <c r="AT148" s="1956"/>
      <c r="AU148" s="1956"/>
      <c r="AV148" s="1956"/>
      <c r="AW148" s="1956"/>
      <c r="AX148" s="1956"/>
      <c r="AY148" s="1956"/>
      <c r="AZ148" s="1956"/>
    </row>
    <row r="149" spans="1:52" ht="15" hidden="1" customHeight="1" x14ac:dyDescent="0.25">
      <c r="A149" s="1958"/>
      <c r="B149" s="1956"/>
      <c r="C149" s="1956"/>
      <c r="D149" s="1956"/>
      <c r="E149" s="1956"/>
      <c r="F149" s="1956"/>
      <c r="G149" s="1956"/>
      <c r="H149" s="1956"/>
      <c r="I149" s="1956"/>
      <c r="J149" s="1956"/>
      <c r="K149" s="1956"/>
      <c r="L149" s="1956"/>
      <c r="M149" s="1956"/>
      <c r="N149" s="1956"/>
      <c r="O149" s="1956"/>
      <c r="P149" s="1956"/>
      <c r="Q149" s="1956"/>
      <c r="R149" s="1956"/>
      <c r="S149" s="1956"/>
      <c r="T149" s="1956"/>
      <c r="U149" s="1956"/>
      <c r="V149" s="1956"/>
      <c r="W149" s="1956"/>
      <c r="X149" s="1956"/>
      <c r="Y149" s="1956"/>
      <c r="Z149" s="1956"/>
      <c r="AA149" s="1956"/>
      <c r="AB149" s="1956"/>
      <c r="AC149" s="1956"/>
      <c r="AD149" s="1956"/>
      <c r="AE149" s="1956"/>
      <c r="AF149" s="1956"/>
      <c r="AG149" s="1956"/>
      <c r="AH149" s="1956"/>
      <c r="AI149" s="1956"/>
      <c r="AJ149" s="1956"/>
      <c r="AK149" s="1956"/>
      <c r="AL149" s="1956"/>
      <c r="AM149" s="1956"/>
      <c r="AN149" s="1956"/>
      <c r="AO149" s="1956"/>
      <c r="AP149" s="1956"/>
      <c r="AQ149" s="1956"/>
      <c r="AR149" s="1956"/>
      <c r="AS149" s="1956"/>
      <c r="AT149" s="1956"/>
      <c r="AU149" s="1956"/>
      <c r="AV149" s="1956"/>
      <c r="AW149" s="1956"/>
      <c r="AX149" s="1956"/>
      <c r="AY149" s="1956"/>
      <c r="AZ149" s="1956"/>
    </row>
    <row r="150" spans="1:52" ht="15" hidden="1" customHeight="1" x14ac:dyDescent="0.25">
      <c r="A150" s="1958"/>
      <c r="B150" s="1956"/>
      <c r="C150" s="1956"/>
      <c r="D150" s="1956"/>
      <c r="E150" s="1956"/>
      <c r="F150" s="1956"/>
      <c r="G150" s="1956"/>
      <c r="H150" s="1956"/>
      <c r="I150" s="1956"/>
      <c r="J150" s="1956"/>
      <c r="K150" s="1956"/>
      <c r="L150" s="1956"/>
      <c r="M150" s="1956"/>
      <c r="N150" s="1956"/>
      <c r="O150" s="1956"/>
      <c r="P150" s="1956"/>
      <c r="Q150" s="1956"/>
      <c r="R150" s="1956"/>
      <c r="S150" s="1956"/>
      <c r="T150" s="1956"/>
      <c r="U150" s="1956"/>
      <c r="V150" s="1956"/>
      <c r="W150" s="1956"/>
      <c r="X150" s="1956"/>
      <c r="Y150" s="1956"/>
      <c r="Z150" s="1956"/>
      <c r="AA150" s="1956"/>
      <c r="AB150" s="1956"/>
      <c r="AC150" s="1956"/>
      <c r="AD150" s="1956"/>
      <c r="AE150" s="1956"/>
      <c r="AF150" s="1956"/>
      <c r="AG150" s="1956"/>
      <c r="AH150" s="1956"/>
      <c r="AI150" s="1956"/>
      <c r="AJ150" s="1956"/>
      <c r="AK150" s="1956"/>
      <c r="AL150" s="1956"/>
      <c r="AM150" s="1956"/>
      <c r="AN150" s="1956"/>
      <c r="AO150" s="1956"/>
      <c r="AP150" s="1956"/>
      <c r="AQ150" s="1956"/>
      <c r="AR150" s="1956"/>
      <c r="AS150" s="1956"/>
      <c r="AT150" s="1956"/>
      <c r="AU150" s="1956"/>
      <c r="AV150" s="1956"/>
      <c r="AW150" s="1956"/>
      <c r="AX150" s="1956"/>
      <c r="AY150" s="1956"/>
      <c r="AZ150" s="1956"/>
    </row>
    <row r="151" spans="1:52" ht="0" hidden="1" customHeight="1" x14ac:dyDescent="0.25">
      <c r="AZ151" s="1956"/>
    </row>
    <row r="152" spans="1:52" ht="0" hidden="1" customHeight="1" x14ac:dyDescent="0.25">
      <c r="AZ152" s="1956"/>
    </row>
    <row r="153" spans="1:52" ht="0" hidden="1" customHeight="1" x14ac:dyDescent="0.25">
      <c r="AZ153" s="1956"/>
    </row>
    <row r="154" spans="1:52" ht="0" hidden="1" customHeight="1" x14ac:dyDescent="0.25">
      <c r="AZ154" s="1956"/>
    </row>
    <row r="155" spans="1:52" ht="0" hidden="1" customHeight="1" x14ac:dyDescent="0.25">
      <c r="AZ155" s="1956"/>
    </row>
    <row r="156" spans="1:52" ht="0" hidden="1" customHeight="1" x14ac:dyDescent="0.25">
      <c r="AZ156" s="1956"/>
    </row>
    <row r="157" spans="1:52" ht="0" hidden="1" customHeight="1" x14ac:dyDescent="0.25">
      <c r="AZ157" s="1956"/>
    </row>
    <row r="158" spans="1:52" ht="0" hidden="1" customHeight="1" x14ac:dyDescent="0.25">
      <c r="AZ158" s="1956"/>
    </row>
    <row r="159" spans="1:52" ht="0" hidden="1" customHeight="1" x14ac:dyDescent="0.25">
      <c r="AZ159" s="1956"/>
    </row>
    <row r="160" spans="1:52" ht="0" hidden="1" customHeight="1" x14ac:dyDescent="0.25">
      <c r="AZ160" s="1956"/>
    </row>
    <row r="161" spans="52:52" ht="0" hidden="1" customHeight="1" x14ac:dyDescent="0.25">
      <c r="AZ161" s="1956"/>
    </row>
    <row r="162" spans="52:52" ht="0" hidden="1" customHeight="1" x14ac:dyDescent="0.25">
      <c r="AZ162" s="1956"/>
    </row>
    <row r="163" spans="52:52" ht="0" hidden="1" customHeight="1" x14ac:dyDescent="0.25">
      <c r="AZ163" s="1956"/>
    </row>
    <row r="164" spans="52:52" ht="0" hidden="1" customHeight="1" x14ac:dyDescent="0.25">
      <c r="AZ164" s="1956"/>
    </row>
    <row r="165" spans="52:52" ht="0" hidden="1" customHeight="1" x14ac:dyDescent="0.25">
      <c r="AZ165" s="1956"/>
    </row>
    <row r="166" spans="52:52" ht="0" hidden="1" customHeight="1" x14ac:dyDescent="0.25">
      <c r="AZ166" s="1956"/>
    </row>
    <row r="167" spans="52:52" ht="0" hidden="1" customHeight="1" x14ac:dyDescent="0.25">
      <c r="AZ167" s="1956"/>
    </row>
    <row r="168" spans="52:52" ht="0" hidden="1" customHeight="1" x14ac:dyDescent="0.25">
      <c r="AZ168" s="1956"/>
    </row>
    <row r="169" spans="52:52" ht="0" hidden="1" customHeight="1" x14ac:dyDescent="0.25">
      <c r="AZ169" s="1956"/>
    </row>
    <row r="170" spans="52:52" ht="0" hidden="1" customHeight="1" x14ac:dyDescent="0.25">
      <c r="AZ170" s="1956"/>
    </row>
    <row r="171" spans="52:52" ht="0" hidden="1" customHeight="1" x14ac:dyDescent="0.25">
      <c r="AZ171" s="1956"/>
    </row>
    <row r="172" spans="52:52" ht="0" hidden="1" customHeight="1" x14ac:dyDescent="0.25">
      <c r="AZ172" s="1956"/>
    </row>
    <row r="173" spans="52:52" ht="0" hidden="1" customHeight="1" x14ac:dyDescent="0.25">
      <c r="AZ173" s="1956"/>
    </row>
    <row r="174" spans="52:52" ht="0" hidden="1" customHeight="1" x14ac:dyDescent="0.25">
      <c r="AZ174" s="1956"/>
    </row>
    <row r="175" spans="52:52" ht="0" hidden="1" customHeight="1" x14ac:dyDescent="0.25">
      <c r="AZ175" s="1956"/>
    </row>
    <row r="176" spans="52:52" ht="0" hidden="1" customHeight="1" x14ac:dyDescent="0.25">
      <c r="AZ176" s="1956"/>
    </row>
    <row r="177" spans="52:52" ht="0" hidden="1" customHeight="1" x14ac:dyDescent="0.25">
      <c r="AZ177" s="1956"/>
    </row>
    <row r="178" spans="52:52" ht="0" hidden="1" customHeight="1" x14ac:dyDescent="0.25">
      <c r="AZ178" s="1956"/>
    </row>
    <row r="179" spans="52:52" ht="0" hidden="1" customHeight="1" x14ac:dyDescent="0.25">
      <c r="AZ179" s="1956"/>
    </row>
    <row r="180" spans="52:52" ht="0" hidden="1" customHeight="1" x14ac:dyDescent="0.25">
      <c r="AZ180" s="1956"/>
    </row>
    <row r="181" spans="52:52" ht="0" hidden="1" customHeight="1" x14ac:dyDescent="0.25">
      <c r="AZ181" s="1956"/>
    </row>
    <row r="182" spans="52:52" ht="0" hidden="1" customHeight="1" x14ac:dyDescent="0.25">
      <c r="AZ182" s="1956"/>
    </row>
    <row r="183" spans="52:52" ht="0" hidden="1" customHeight="1" x14ac:dyDescent="0.25">
      <c r="AZ183" s="1956"/>
    </row>
    <row r="184" spans="52:52" ht="0" hidden="1" customHeight="1" x14ac:dyDescent="0.25">
      <c r="AZ184" s="1956"/>
    </row>
    <row r="185" spans="52:52" ht="0" hidden="1" customHeight="1" x14ac:dyDescent="0.25">
      <c r="AZ185" s="1956"/>
    </row>
    <row r="186" spans="52:52" ht="0" hidden="1" customHeight="1" x14ac:dyDescent="0.25">
      <c r="AZ186" s="1956"/>
    </row>
    <row r="187" spans="52:52" ht="0" hidden="1" customHeight="1" x14ac:dyDescent="0.25">
      <c r="AZ187" s="1956"/>
    </row>
    <row r="188" spans="52:52" ht="0" hidden="1" customHeight="1" x14ac:dyDescent="0.25">
      <c r="AZ188" s="1956"/>
    </row>
    <row r="189" spans="52:52" ht="0" hidden="1" customHeight="1" x14ac:dyDescent="0.25">
      <c r="AZ189" s="1956"/>
    </row>
    <row r="190" spans="52:52" ht="0" hidden="1" customHeight="1" x14ac:dyDescent="0.25">
      <c r="AZ190" s="1956"/>
    </row>
    <row r="191" spans="52:52" ht="0" hidden="1" customHeight="1" x14ac:dyDescent="0.25">
      <c r="AZ191" s="1956"/>
    </row>
    <row r="192" spans="52:52" ht="0" hidden="1" customHeight="1" x14ac:dyDescent="0.25">
      <c r="AZ192" s="1956"/>
    </row>
    <row r="193" spans="52:52" ht="0" hidden="1" customHeight="1" x14ac:dyDescent="0.25">
      <c r="AZ193" s="1956"/>
    </row>
    <row r="194" spans="52:52" ht="0" hidden="1" customHeight="1" x14ac:dyDescent="0.25">
      <c r="AZ194" s="1956"/>
    </row>
    <row r="195" spans="52:52" ht="0" hidden="1" customHeight="1" x14ac:dyDescent="0.25">
      <c r="AZ195" s="1956"/>
    </row>
    <row r="196" spans="52:52" ht="0" hidden="1" customHeight="1" x14ac:dyDescent="0.25">
      <c r="AZ196" s="1956"/>
    </row>
    <row r="197" spans="52:52" ht="0" hidden="1" customHeight="1" x14ac:dyDescent="0.25">
      <c r="AZ197" s="1956"/>
    </row>
    <row r="198" spans="52:52" ht="0" hidden="1" customHeight="1" x14ac:dyDescent="0.25">
      <c r="AZ198" s="1956"/>
    </row>
    <row r="199" spans="52:52" ht="0" hidden="1" customHeight="1" x14ac:dyDescent="0.25">
      <c r="AZ199" s="1956"/>
    </row>
    <row r="200" spans="52:52" ht="0" hidden="1" customHeight="1" x14ac:dyDescent="0.25">
      <c r="AZ200" s="1956"/>
    </row>
    <row r="201" spans="52:52" ht="0" hidden="1" customHeight="1" x14ac:dyDescent="0.25">
      <c r="AZ201" s="1956"/>
    </row>
    <row r="202" spans="52:52" ht="0" hidden="1" customHeight="1" x14ac:dyDescent="0.25">
      <c r="AZ202" s="1956"/>
    </row>
    <row r="203" spans="52:52" ht="0" hidden="1" customHeight="1" x14ac:dyDescent="0.25">
      <c r="AZ203" s="1956"/>
    </row>
    <row r="204" spans="52:52" ht="0" hidden="1" customHeight="1" x14ac:dyDescent="0.25">
      <c r="AZ204" s="1956"/>
    </row>
    <row r="205" spans="52:52" ht="0" hidden="1" customHeight="1" x14ac:dyDescent="0.25">
      <c r="AZ205" s="1956"/>
    </row>
    <row r="206" spans="52:52" ht="0" hidden="1" customHeight="1" x14ac:dyDescent="0.25">
      <c r="AZ206" s="1956"/>
    </row>
    <row r="207" spans="52:52" ht="0" hidden="1" customHeight="1" x14ac:dyDescent="0.25">
      <c r="AZ207" s="1956"/>
    </row>
    <row r="208" spans="52:52" ht="0" hidden="1" customHeight="1" x14ac:dyDescent="0.25">
      <c r="AZ208" s="1956"/>
    </row>
    <row r="209" spans="52:52" ht="0" hidden="1" customHeight="1" x14ac:dyDescent="0.25">
      <c r="AZ209" s="1956"/>
    </row>
    <row r="210" spans="52:52" ht="0" hidden="1" customHeight="1" x14ac:dyDescent="0.25">
      <c r="AZ210" s="1956"/>
    </row>
    <row r="211" spans="52:52" ht="0" hidden="1" customHeight="1" x14ac:dyDescent="0.25">
      <c r="AZ211" s="1956"/>
    </row>
    <row r="212" spans="52:52" ht="0" hidden="1" customHeight="1" x14ac:dyDescent="0.25">
      <c r="AZ212" s="1956"/>
    </row>
    <row r="213" spans="52:52" ht="0" hidden="1" customHeight="1" x14ac:dyDescent="0.25">
      <c r="AZ213" s="1956"/>
    </row>
    <row r="214" spans="52:52" ht="0" hidden="1" customHeight="1" x14ac:dyDescent="0.25">
      <c r="AZ214" s="1956"/>
    </row>
    <row r="215" spans="52:52" ht="0" hidden="1" customHeight="1" x14ac:dyDescent="0.25">
      <c r="AZ215" s="1956"/>
    </row>
    <row r="216" spans="52:52" ht="0" hidden="1" customHeight="1" x14ac:dyDescent="0.25">
      <c r="AZ216" s="1956"/>
    </row>
    <row r="217" spans="52:52" ht="0" hidden="1" customHeight="1" x14ac:dyDescent="0.25">
      <c r="AZ217" s="1956"/>
    </row>
    <row r="218" spans="52:52" ht="0" hidden="1" customHeight="1" x14ac:dyDescent="0.25">
      <c r="AZ218" s="1956"/>
    </row>
    <row r="219" spans="52:52" ht="0" hidden="1" customHeight="1" x14ac:dyDescent="0.25">
      <c r="AZ219" s="1956"/>
    </row>
    <row r="220" spans="52:52" ht="0" hidden="1" customHeight="1" x14ac:dyDescent="0.25">
      <c r="AZ220" s="1956"/>
    </row>
    <row r="221" spans="52:52" ht="0" hidden="1" customHeight="1" x14ac:dyDescent="0.25">
      <c r="AZ221" s="1956"/>
    </row>
    <row r="222" spans="52:52" ht="0" hidden="1" customHeight="1" x14ac:dyDescent="0.25">
      <c r="AZ222" s="1956"/>
    </row>
    <row r="223" spans="52:52" ht="0" hidden="1" customHeight="1" x14ac:dyDescent="0.25">
      <c r="AZ223" s="1956"/>
    </row>
    <row r="224" spans="52:52" ht="0" hidden="1" customHeight="1" x14ac:dyDescent="0.25">
      <c r="AZ224" s="1956"/>
    </row>
  </sheetData>
  <sheetProtection algorithmName="SHA-512" hashValue="I1FhCoaMFXYTSgP70bTqg7hd/V2lel1tw/hXF9m/BFUGH+yCsyuCxjjeGCrCH5dOM1aJFBw6rAewuU2d6SMvXw==" saltValue="dfcmLM5qlz08TmyL9EI51g==" spinCount="100000" sheet="1" objects="1" scenarios="1"/>
  <mergeCells count="47">
    <mergeCell ref="BX49:CC49"/>
    <mergeCell ref="CD49:CI49"/>
    <mergeCell ref="CJ49:CO49"/>
    <mergeCell ref="AH49:AM49"/>
    <mergeCell ref="AN49:AS49"/>
    <mergeCell ref="AT49:AY49"/>
    <mergeCell ref="AZ49:BE49"/>
    <mergeCell ref="BF49:BK49"/>
    <mergeCell ref="DB49:DG49"/>
    <mergeCell ref="DH49:DM49"/>
    <mergeCell ref="DN49:DS49"/>
    <mergeCell ref="DT49:DY49"/>
    <mergeCell ref="DZ49:EE49"/>
    <mergeCell ref="C47:C51"/>
    <mergeCell ref="D47:AM47"/>
    <mergeCell ref="AN47:CI47"/>
    <mergeCell ref="CJ47:EE47"/>
    <mergeCell ref="D48:O48"/>
    <mergeCell ref="P48:AA48"/>
    <mergeCell ref="AB48:AM48"/>
    <mergeCell ref="AN48:AY48"/>
    <mergeCell ref="AZ48:BK48"/>
    <mergeCell ref="BX48:CI48"/>
    <mergeCell ref="CJ48:CU48"/>
    <mergeCell ref="CV48:DG48"/>
    <mergeCell ref="DH48:DS48"/>
    <mergeCell ref="DT48:EE48"/>
    <mergeCell ref="CV49:DA49"/>
    <mergeCell ref="CP49:CU49"/>
    <mergeCell ref="BL48:BW48"/>
    <mergeCell ref="D49:I49"/>
    <mergeCell ref="J49:O49"/>
    <mergeCell ref="P49:U49"/>
    <mergeCell ref="V49:AA49"/>
    <mergeCell ref="AB49:AG49"/>
    <mergeCell ref="BL49:BQ49"/>
    <mergeCell ref="BR49:BW49"/>
    <mergeCell ref="C3:C6"/>
    <mergeCell ref="D3:O3"/>
    <mergeCell ref="P3:AA3"/>
    <mergeCell ref="AB3:AM3"/>
    <mergeCell ref="D4:I4"/>
    <mergeCell ref="J4:O4"/>
    <mergeCell ref="P4:U4"/>
    <mergeCell ref="V4:AA4"/>
    <mergeCell ref="AB4:AG4"/>
    <mergeCell ref="AH4:AM4"/>
  </mergeCells>
  <conditionalFormatting sqref="A3:B45 B52:B100">
    <cfRule type="cellIs" dxfId="2731" priority="2541" stopIfTrue="1" operator="equal">
      <formula>"Pass"</formula>
    </cfRule>
  </conditionalFormatting>
  <conditionalFormatting sqref="A7:B45 B52:B100">
    <cfRule type="cellIs" dxfId="2730" priority="2539" stopIfTrue="1" operator="equal">
      <formula>"please check"</formula>
    </cfRule>
  </conditionalFormatting>
  <conditionalFormatting sqref="B7:B45 B52:B100">
    <cfRule type="cellIs" dxfId="2728" priority="2538" stopIfTrue="1" operator="lessThan">
      <formula>0</formula>
    </cfRule>
  </conditionalFormatting>
  <conditionalFormatting sqref="C3:C6 D46:AS46 C46:C47 Q84:V100 AB84:AB100 A101:AS101 A46:B51">
    <cfRule type="cellIs" dxfId="2727" priority="2723" stopIfTrue="1" operator="equal">
      <formula>"Pass"</formula>
    </cfRule>
  </conditionalFormatting>
  <conditionalFormatting sqref="C8">
    <cfRule type="cellIs" dxfId="2726" priority="2620" stopIfTrue="1" operator="equal">
      <formula>"Pass"</formula>
    </cfRule>
  </conditionalFormatting>
  <conditionalFormatting sqref="C10">
    <cfRule type="cellIs" dxfId="2722" priority="2461" stopIfTrue="1" operator="equal">
      <formula>"Pass"</formula>
    </cfRule>
    <cfRule type="cellIs" dxfId="2720" priority="2475" stopIfTrue="1" operator="equal">
      <formula>"Pass"</formula>
    </cfRule>
  </conditionalFormatting>
  <conditionalFormatting sqref="C12 C14">
    <cfRule type="cellIs" dxfId="2715" priority="2472" stopIfTrue="1" operator="equal">
      <formula>"Pass"</formula>
    </cfRule>
    <cfRule type="cellIs" dxfId="2714" priority="2458" stopIfTrue="1" operator="equal">
      <formula>"Pass"</formula>
    </cfRule>
  </conditionalFormatting>
  <conditionalFormatting sqref="C16">
    <cfRule type="cellIs" dxfId="2712" priority="259" stopIfTrue="1" operator="equal">
      <formula>"Pass"</formula>
    </cfRule>
    <cfRule type="cellIs" dxfId="2710" priority="261" stopIfTrue="1" operator="equal">
      <formula>"Pass"</formula>
    </cfRule>
  </conditionalFormatting>
  <conditionalFormatting sqref="C18">
    <cfRule type="cellIs" dxfId="2708" priority="2467" stopIfTrue="1" operator="equal">
      <formula>"Pass"</formula>
    </cfRule>
    <cfRule type="cellIs" dxfId="2706" priority="2456" stopIfTrue="1" operator="equal">
      <formula>"Pass"</formula>
    </cfRule>
  </conditionalFormatting>
  <conditionalFormatting sqref="C20:C21">
    <cfRule type="cellIs" dxfId="2704" priority="2465" stopIfTrue="1" operator="equal">
      <formula>"Pass"</formula>
    </cfRule>
    <cfRule type="cellIs" dxfId="2700" priority="2423" stopIfTrue="1" operator="equal">
      <formula>"Pass"</formula>
    </cfRule>
    <cfRule type="cellIs" dxfId="2698" priority="2425" stopIfTrue="1" operator="equal">
      <formula>"Pass"</formula>
    </cfRule>
    <cfRule type="cellIs" dxfId="2696" priority="2427" stopIfTrue="1" operator="equal">
      <formula>"Pass"</formula>
    </cfRule>
    <cfRule type="cellIs" dxfId="2693" priority="2477" stopIfTrue="1" operator="equal">
      <formula>"Pass"</formula>
    </cfRule>
    <cfRule type="cellIs" dxfId="2692" priority="2463" stopIfTrue="1" operator="equal">
      <formula>"Pass"</formula>
    </cfRule>
  </conditionalFormatting>
  <conditionalFormatting sqref="C20:C30 A84:A86 A89:A100 P50:T50">
    <cfRule type="cellIs" dxfId="2691" priority="2551" stopIfTrue="1" operator="equal">
      <formula>"please check"</formula>
    </cfRule>
  </conditionalFormatting>
  <conditionalFormatting sqref="C28">
    <cfRule type="cellIs" dxfId="2689" priority="2429" stopIfTrue="1" operator="equal">
      <formula>"Pass"</formula>
    </cfRule>
    <cfRule type="cellIs" dxfId="2687" priority="2431" stopIfTrue="1" operator="equal">
      <formula>"Pass"</formula>
    </cfRule>
    <cfRule type="cellIs" dxfId="2685" priority="2433" stopIfTrue="1" operator="equal">
      <formula>"Pass"</formula>
    </cfRule>
  </conditionalFormatting>
  <conditionalFormatting sqref="C29:C30">
    <cfRule type="cellIs" dxfId="2682" priority="2390" stopIfTrue="1" operator="equal">
      <formula>"Pass"</formula>
    </cfRule>
    <cfRule type="cellIs" dxfId="2679" priority="2392" stopIfTrue="1" operator="equal">
      <formula>"Pass"</formula>
    </cfRule>
    <cfRule type="cellIs" dxfId="2678" priority="2410" stopIfTrue="1" operator="equal">
      <formula>"Pass"</formula>
    </cfRule>
    <cfRule type="cellIs" dxfId="2676" priority="2437" stopIfTrue="1" operator="equal">
      <formula>"Pass"</formula>
    </cfRule>
    <cfRule type="cellIs" dxfId="2674" priority="2435" stopIfTrue="1" operator="equal">
      <formula>"Pass"</formula>
    </cfRule>
    <cfRule type="cellIs" dxfId="2673" priority="2420" stopIfTrue="1" operator="equal">
      <formula>"Pass"</formula>
    </cfRule>
    <cfRule type="cellIs" dxfId="2670" priority="2418" stopIfTrue="1" operator="equal">
      <formula>"Pass"</formula>
    </cfRule>
    <cfRule type="cellIs" dxfId="2668" priority="2416" stopIfTrue="1" operator="equal">
      <formula>"Pass"</formula>
    </cfRule>
    <cfRule type="cellIs" dxfId="2666" priority="2414" stopIfTrue="1" operator="equal">
      <formula>"Pass"</formula>
    </cfRule>
    <cfRule type="cellIs" dxfId="2664" priority="2412" stopIfTrue="1" operator="equal">
      <formula>"Pass"</formula>
    </cfRule>
    <cfRule type="cellIs" dxfId="2663" priority="2388" stopIfTrue="1" operator="equal">
      <formula>"Pass"</formula>
    </cfRule>
    <cfRule type="cellIs" dxfId="2661" priority="2382" stopIfTrue="1" operator="equal">
      <formula>"Pass"</formula>
    </cfRule>
    <cfRule type="cellIs" dxfId="2659" priority="2384" stopIfTrue="1" operator="equal">
      <formula>"Pass"</formula>
    </cfRule>
    <cfRule type="cellIs" dxfId="2657" priority="2386" stopIfTrue="1" operator="equal">
      <formula>"Pass"</formula>
    </cfRule>
  </conditionalFormatting>
  <conditionalFormatting sqref="C30:C31">
    <cfRule type="cellIs" dxfId="2653" priority="2469" stopIfTrue="1" operator="equal">
      <formula>"please check"</formula>
    </cfRule>
  </conditionalFormatting>
  <conditionalFormatting sqref="C30:C32 C46:C47">
    <cfRule type="cellIs" dxfId="2652" priority="2471" stopIfTrue="1" operator="equal">
      <formula>"please check"</formula>
    </cfRule>
  </conditionalFormatting>
  <conditionalFormatting sqref="C32">
    <cfRule type="cellIs" dxfId="2649" priority="169" stopIfTrue="1" operator="equal">
      <formula>"Pass"</formula>
    </cfRule>
    <cfRule type="cellIs" dxfId="2647" priority="171" stopIfTrue="1" operator="equal">
      <formula>"Pass"</formula>
    </cfRule>
    <cfRule type="cellIs" dxfId="2646" priority="173" stopIfTrue="1" operator="equal">
      <formula>"Pass"</formula>
    </cfRule>
    <cfRule type="cellIs" dxfId="2644" priority="175" stopIfTrue="1" operator="equal">
      <formula>"Pass"</formula>
    </cfRule>
    <cfRule type="cellIs" dxfId="2642" priority="177" stopIfTrue="1" operator="equal">
      <formula>"Pass"</formula>
    </cfRule>
    <cfRule type="cellIs" dxfId="2639" priority="167" stopIfTrue="1" operator="equal">
      <formula>"Pass"</formula>
    </cfRule>
  </conditionalFormatting>
  <conditionalFormatting sqref="C53">
    <cfRule type="cellIs" dxfId="2637" priority="2150" stopIfTrue="1" operator="equal">
      <formula>"Pass"</formula>
    </cfRule>
  </conditionalFormatting>
  <conditionalFormatting sqref="C53:C60">
    <cfRule type="cellIs" dxfId="2635" priority="2152" stopIfTrue="1" operator="equal">
      <formula>"please check"</formula>
    </cfRule>
    <cfRule type="cellIs" dxfId="2634" priority="2153" stopIfTrue="1" operator="equal">
      <formula>"Pass"</formula>
    </cfRule>
  </conditionalFormatting>
  <conditionalFormatting sqref="C55">
    <cfRule type="cellIs" dxfId="2632" priority="2147" stopIfTrue="1" operator="equal">
      <formula>"Pass"</formula>
    </cfRule>
    <cfRule type="cellIs" dxfId="2629" priority="2141" stopIfTrue="1" operator="equal">
      <formula>"Pass"</formula>
    </cfRule>
  </conditionalFormatting>
  <conditionalFormatting sqref="C57">
    <cfRule type="cellIs" dxfId="2625" priority="2138" stopIfTrue="1" operator="equal">
      <formula>"Pass"</formula>
    </cfRule>
    <cfRule type="cellIs" dxfId="2624" priority="2144" stopIfTrue="1" operator="equal">
      <formula>"Pass"</formula>
    </cfRule>
  </conditionalFormatting>
  <conditionalFormatting sqref="C59">
    <cfRule type="cellIs" dxfId="2623" priority="2142" stopIfTrue="1" operator="equal">
      <formula>"Pass"</formula>
    </cfRule>
    <cfRule type="cellIs" dxfId="2621" priority="2136" stopIfTrue="1" operator="equal">
      <formula>"Pass"</formula>
    </cfRule>
  </conditionalFormatting>
  <conditionalFormatting sqref="C61">
    <cfRule type="cellIs" dxfId="2618" priority="2060" stopIfTrue="1" operator="equal">
      <formula>"please check"</formula>
    </cfRule>
  </conditionalFormatting>
  <conditionalFormatting sqref="C62">
    <cfRule type="cellIs" dxfId="2617" priority="2038" stopIfTrue="1" operator="equal">
      <formula>"Pass"</formula>
    </cfRule>
  </conditionalFormatting>
  <conditionalFormatting sqref="C64">
    <cfRule type="cellIs" dxfId="2612" priority="2035" stopIfTrue="1" operator="equal">
      <formula>"Pass"</formula>
    </cfRule>
    <cfRule type="cellIs" dxfId="2611" priority="2029" stopIfTrue="1" operator="equal">
      <formula>"Pass"</formula>
    </cfRule>
  </conditionalFormatting>
  <conditionalFormatting sqref="C66">
    <cfRule type="cellIs" dxfId="2608" priority="2032" stopIfTrue="1" operator="equal">
      <formula>"Pass"</formula>
    </cfRule>
    <cfRule type="cellIs" dxfId="2606" priority="2026" stopIfTrue="1" operator="equal">
      <formula>"Pass"</formula>
    </cfRule>
  </conditionalFormatting>
  <conditionalFormatting sqref="C68">
    <cfRule type="cellIs" dxfId="2605" priority="2030" stopIfTrue="1" operator="equal">
      <formula>"Pass"</formula>
    </cfRule>
  </conditionalFormatting>
  <conditionalFormatting sqref="C68:C69 C71">
    <cfRule type="cellIs" dxfId="2602" priority="644" stopIfTrue="1" operator="equal">
      <formula>"Pass"</formula>
    </cfRule>
  </conditionalFormatting>
  <conditionalFormatting sqref="C69 C71">
    <cfRule type="cellIs" dxfId="2601" priority="643" stopIfTrue="1" operator="equal">
      <formula>"please check"</formula>
    </cfRule>
  </conditionalFormatting>
  <conditionalFormatting sqref="C70">
    <cfRule type="cellIs" dxfId="2599" priority="640" stopIfTrue="1" operator="equal">
      <formula>"please check"</formula>
    </cfRule>
    <cfRule type="cellIs" dxfId="2598" priority="642" stopIfTrue="1" operator="equal">
      <formula>"Pass"</formula>
    </cfRule>
  </conditionalFormatting>
  <conditionalFormatting sqref="C72">
    <cfRule type="cellIs" dxfId="2597" priority="636" stopIfTrue="1" operator="equal">
      <formula>"please check"</formula>
    </cfRule>
  </conditionalFormatting>
  <conditionalFormatting sqref="C72:C74">
    <cfRule type="cellIs" dxfId="2596" priority="638" stopIfTrue="1" operator="equal">
      <formula>"Pass"</formula>
    </cfRule>
  </conditionalFormatting>
  <conditionalFormatting sqref="C73:C74">
    <cfRule type="cellIs" dxfId="2593" priority="2130" stopIfTrue="1" operator="equal">
      <formula>"Pass"</formula>
    </cfRule>
    <cfRule type="cellIs" dxfId="2592" priority="2128" stopIfTrue="1" operator="equal">
      <formula>"Pass"</formula>
    </cfRule>
    <cfRule type="cellIs" dxfId="2591" priority="2119" stopIfTrue="1" operator="equal">
      <formula>"Pass"</formula>
    </cfRule>
    <cfRule type="cellIs" dxfId="2586" priority="2132" stopIfTrue="1" operator="equal">
      <formula>"Pass"</formula>
    </cfRule>
  </conditionalFormatting>
  <conditionalFormatting sqref="C73:C81 EA73:EE73">
    <cfRule type="cellIs" dxfId="2585" priority="2134" stopIfTrue="1" operator="equal">
      <formula>"please check"</formula>
    </cfRule>
  </conditionalFormatting>
  <conditionalFormatting sqref="C81">
    <cfRule type="cellIs" dxfId="2582" priority="2122" stopIfTrue="1" operator="equal">
      <formula>"Pass"</formula>
    </cfRule>
    <cfRule type="cellIs" dxfId="2581" priority="2124" stopIfTrue="1" operator="equal">
      <formula>"Pass"</formula>
    </cfRule>
    <cfRule type="cellIs" dxfId="2579" priority="2126" stopIfTrue="1" operator="equal">
      <formula>"Pass"</formula>
    </cfRule>
  </conditionalFormatting>
  <conditionalFormatting sqref="C84">
    <cfRule type="cellIs" dxfId="2577" priority="1982" stopIfTrue="1" operator="equal">
      <formula>"please check"</formula>
    </cfRule>
    <cfRule type="cellIs" dxfId="2575" priority="1970" stopIfTrue="1" operator="equal">
      <formula>"Pass"</formula>
    </cfRule>
    <cfRule type="cellIs" dxfId="2573" priority="1972" stopIfTrue="1" operator="equal">
      <formula>"Pass"</formula>
    </cfRule>
    <cfRule type="cellIs" dxfId="2571" priority="1974" stopIfTrue="1" operator="equal">
      <formula>"Pass"</formula>
    </cfRule>
    <cfRule type="cellIs" dxfId="2570" priority="1976" stopIfTrue="1" operator="equal">
      <formula>"Pass"</formula>
    </cfRule>
    <cfRule type="cellIs" dxfId="2568" priority="1978" stopIfTrue="1" operator="equal">
      <formula>"Pass"</formula>
    </cfRule>
    <cfRule type="cellIs" dxfId="2566" priority="1980" stopIfTrue="1" operator="equal">
      <formula>"please check"</formula>
    </cfRule>
  </conditionalFormatting>
  <conditionalFormatting sqref="C84:C85">
    <cfRule type="cellIs" dxfId="2564" priority="722" stopIfTrue="1" operator="equal">
      <formula>"Pass"</formula>
    </cfRule>
  </conditionalFormatting>
  <conditionalFormatting sqref="C85">
    <cfRule type="cellIs" dxfId="2562" priority="696" stopIfTrue="1" operator="equal">
      <formula>"Pass"</formula>
    </cfRule>
    <cfRule type="cellIs" dxfId="2560" priority="694" stopIfTrue="1" operator="equal">
      <formula>"Pass"</formula>
    </cfRule>
    <cfRule type="cellIs" dxfId="2559" priority="708" stopIfTrue="1" operator="equal">
      <formula>"Pass"</formula>
    </cfRule>
    <cfRule type="cellIs" dxfId="2558" priority="716" stopIfTrue="1" operator="equal">
      <formula>"Pass"</formula>
    </cfRule>
    <cfRule type="cellIs" dxfId="2556" priority="718" stopIfTrue="1" operator="equal">
      <formula>"Pass"</formula>
    </cfRule>
    <cfRule type="cellIs" dxfId="2552" priority="720" stopIfTrue="1" operator="equal">
      <formula>"Pass"</formula>
    </cfRule>
    <cfRule type="cellIs" dxfId="2547" priority="706" stopIfTrue="1" operator="equal">
      <formula>"Pass"</formula>
    </cfRule>
    <cfRule type="cellIs" dxfId="2545" priority="704" stopIfTrue="1" operator="equal">
      <formula>"Pass"</formula>
    </cfRule>
    <cfRule type="cellIs" dxfId="2543" priority="702" stopIfTrue="1" operator="equal">
      <formula>"Pass"</formula>
    </cfRule>
    <cfRule type="cellIs" dxfId="2542" priority="700" stopIfTrue="1" operator="equal">
      <formula>"Pass"</formula>
    </cfRule>
    <cfRule type="cellIs" dxfId="2541" priority="698" stopIfTrue="1" operator="equal">
      <formula>"Pass"</formula>
    </cfRule>
    <cfRule type="cellIs" dxfId="2538" priority="710" stopIfTrue="1" operator="equal">
      <formula>"Pass"</formula>
    </cfRule>
    <cfRule type="cellIs" dxfId="2536" priority="712" stopIfTrue="1" operator="equal">
      <formula>"Pass"</formula>
    </cfRule>
    <cfRule type="cellIs" dxfId="2534" priority="714" stopIfTrue="1" operator="equal">
      <formula>"Pass"</formula>
    </cfRule>
  </conditionalFormatting>
  <conditionalFormatting sqref="C85:C86">
    <cfRule type="cellIs" dxfId="2532" priority="726" stopIfTrue="1" operator="equal">
      <formula>"please check"</formula>
    </cfRule>
    <cfRule type="cellIs" dxfId="2531" priority="724" stopIfTrue="1" operator="equal">
      <formula>"please check"</formula>
    </cfRule>
  </conditionalFormatting>
  <conditionalFormatting sqref="C87">
    <cfRule type="cellIs" dxfId="2530" priority="687" stopIfTrue="1" operator="equal">
      <formula>"Pass"</formula>
    </cfRule>
    <cfRule type="cellIs" dxfId="2528" priority="689" stopIfTrue="1" operator="equal">
      <formula>"please check"</formula>
    </cfRule>
    <cfRule type="cellIs" dxfId="2525" priority="679" stopIfTrue="1" operator="equal">
      <formula>"Pass"</formula>
    </cfRule>
    <cfRule type="cellIs" dxfId="2523" priority="677" stopIfTrue="1" operator="equal">
      <formula>"Pass"</formula>
    </cfRule>
    <cfRule type="cellIs" dxfId="2522" priority="683" stopIfTrue="1" operator="equal">
      <formula>"Pass"</formula>
    </cfRule>
    <cfRule type="cellIs" dxfId="2520" priority="691" stopIfTrue="1" operator="equal">
      <formula>"please check"</formula>
    </cfRule>
    <cfRule type="cellIs" dxfId="2519" priority="681" stopIfTrue="1" operator="equal">
      <formula>"Pass"</formula>
    </cfRule>
    <cfRule type="cellIs" dxfId="2517" priority="685" stopIfTrue="1" operator="equal">
      <formula>"Pass"</formula>
    </cfRule>
  </conditionalFormatting>
  <conditionalFormatting sqref="C7:D7">
    <cfRule type="cellIs" dxfId="2515" priority="2617" stopIfTrue="1" operator="equal">
      <formula>"Pass"</formula>
    </cfRule>
  </conditionalFormatting>
  <conditionalFormatting sqref="C8:D18 J8:J19 P8:P19 V8:V19 AB8:AB19 AH8:AH19 C19:I19 K19:O19 Q19:U19 W19:AA19 AC19:AG19 AI19:AM19 C31:AM31 AI52:AM57 CE52:CI57 AN53:AY57 CJ53:CU57 C83:O86 P3 D5:AM6 P48 D51:EE51 D74:O82 C81:C82 C73:C74 C20:C21 C28:C30 D50:AF50 A3:C6 A46:B51">
    <cfRule type="cellIs" dxfId="2514" priority="2626" stopIfTrue="1" operator="equal">
      <formula>"please check"</formula>
    </cfRule>
  </conditionalFormatting>
  <conditionalFormatting sqref="C29:D30">
    <cfRule type="cellIs" dxfId="2512" priority="2449" stopIfTrue="1" operator="equal">
      <formula>"Pass"</formula>
    </cfRule>
  </conditionalFormatting>
  <conditionalFormatting sqref="C52:I52">
    <cfRule type="cellIs" dxfId="2511" priority="2595" stopIfTrue="1" operator="equal">
      <formula>"Pass"</formula>
    </cfRule>
  </conditionalFormatting>
  <conditionalFormatting sqref="C61:I61">
    <cfRule type="cellIs" dxfId="2510" priority="2059" stopIfTrue="1" operator="equal">
      <formula>"Pass"</formula>
    </cfRule>
  </conditionalFormatting>
  <conditionalFormatting sqref="C84:P84 Q74:V74 C85:AG86">
    <cfRule type="cellIs" dxfId="2509" priority="1983" stopIfTrue="1" operator="equal">
      <formula>"Pass"</formula>
    </cfRule>
  </conditionalFormatting>
  <conditionalFormatting sqref="D4 J4 V4 P4">
    <cfRule type="cellIs" dxfId="2507" priority="2636" stopIfTrue="1" operator="equal">
      <formula>"please check"</formula>
    </cfRule>
  </conditionalFormatting>
  <conditionalFormatting sqref="D4 J4 V4">
    <cfRule type="cellIs" dxfId="2506" priority="2632" stopIfTrue="1" operator="equal">
      <formula>"Pass"</formula>
    </cfRule>
  </conditionalFormatting>
  <conditionalFormatting sqref="D7">
    <cfRule type="cellIs" dxfId="2505" priority="2611" stopIfTrue="1" operator="equal">
      <formula>"please check"</formula>
    </cfRule>
    <cfRule type="cellIs" dxfId="2504" priority="2614" stopIfTrue="1" operator="equal">
      <formula>"Pass"</formula>
    </cfRule>
    <cfRule type="cellIs" dxfId="2502" priority="2615" stopIfTrue="1" operator="equal">
      <formula>"please check"</formula>
    </cfRule>
  </conditionalFormatting>
  <conditionalFormatting sqref="D7:D8 W52:AA59 AC52:AG59 BA52:BE59 BG52:BK59 BM52:BQ59 BS52:BW59 BY52:CC59 CW52:DA59 DC52:DG59 DI52:DM59 DO52:DS59 DU52:DY59 EA52:EE59 V53:V59 AB53:AB59 AH53:AH59 BF53:BF59 BL53:BL59 BR53:BR59 BX53:BX59 CD53:CD59 CV53:CV59 DB53:DB59 DH53:DH59 DN53:DN59 DT53:DT59 DZ53:DZ59 CE67:CU68 AI67:AY68 D74:O86 Q52:U72 D62:P73 W61:AA72 AC61:AG72 BA61:BE72 BG61:BK72 BM61:BQ72 BS61:BW72 BY61:CC72 CW61:DA72 DC61:DG72 DI61:DM72 DO61:DS72 DU61:DY72 EA61:EE72 V62:V72 AB62:AB72 AH62:AH72 CJ74:CU86 AN74:AY86 D53:P60 V60:EE60">
    <cfRule type="cellIs" dxfId="2501" priority="2613" stopIfTrue="1" operator="lessThan">
      <formula>0</formula>
    </cfRule>
  </conditionalFormatting>
  <conditionalFormatting sqref="D8 J8 V8 AB8 AH8 D10 J10 V10 AB10 AH10">
    <cfRule type="cellIs" dxfId="2499" priority="2630" stopIfTrue="1" operator="equal">
      <formula>"please check"</formula>
    </cfRule>
  </conditionalFormatting>
  <conditionalFormatting sqref="D8">
    <cfRule type="cellIs" dxfId="2498" priority="2629" stopIfTrue="1" operator="equal">
      <formula>"Pass"</formula>
    </cfRule>
  </conditionalFormatting>
  <conditionalFormatting sqref="D10 J10 V10 AB10 AH10">
    <cfRule type="cellIs" dxfId="2497" priority="2623" stopIfTrue="1" operator="equal">
      <formula>"Pass"</formula>
    </cfRule>
  </conditionalFormatting>
  <conditionalFormatting sqref="D20:D21">
    <cfRule type="cellIs" dxfId="2496" priority="258" stopIfTrue="1" operator="lessThan">
      <formula>0</formula>
    </cfRule>
  </conditionalFormatting>
  <conditionalFormatting sqref="D20:D28">
    <cfRule type="cellIs" dxfId="2494" priority="256" stopIfTrue="1" operator="equal">
      <formula>"please check"</formula>
    </cfRule>
  </conditionalFormatting>
  <conditionalFormatting sqref="D22:D28 J22:J28 V22:V28 AB22:AB28 AH22:AH28">
    <cfRule type="cellIs" dxfId="2493" priority="2548" stopIfTrue="1" operator="equal">
      <formula>"Pass"</formula>
    </cfRule>
    <cfRule type="cellIs" dxfId="2492" priority="2547" stopIfTrue="1" operator="lessThan">
      <formula>0</formula>
    </cfRule>
  </conditionalFormatting>
  <conditionalFormatting sqref="D32">
    <cfRule type="cellIs" dxfId="2490" priority="153" stopIfTrue="1" operator="lessThan">
      <formula>0</formula>
    </cfRule>
  </conditionalFormatting>
  <conditionalFormatting sqref="D33:D36 J33:J36 V33:V36 AB33:AB36 AH33:AH36 D41 J41 V41 AB41 AH41">
    <cfRule type="cellIs" dxfId="2488" priority="131" stopIfTrue="1" operator="equal">
      <formula>"Pass"</formula>
    </cfRule>
  </conditionalFormatting>
  <conditionalFormatting sqref="D33:D45 J33:J45 V33:V45 AB33:AB45 AH33:AH45">
    <cfRule type="cellIs" dxfId="2487" priority="114" stopIfTrue="1" operator="equal">
      <formula>"please check"</formula>
    </cfRule>
  </conditionalFormatting>
  <conditionalFormatting sqref="D37:D40 J37:J40 V37:V40 AB37:AB40 AH37:AH40">
    <cfRule type="cellIs" dxfId="2486" priority="117" stopIfTrue="1" operator="equal">
      <formula>"Pass"</formula>
    </cfRule>
    <cfRule type="cellIs" dxfId="2484" priority="116" stopIfTrue="1" operator="lessThan">
      <formula>0</formula>
    </cfRule>
  </conditionalFormatting>
  <conditionalFormatting sqref="D42:D45 J42:J45 V42:V45 AB42:AB45 AH42:AH45">
    <cfRule type="cellIs" dxfId="2481" priority="180" stopIfTrue="1" operator="lessThan">
      <formula>0</formula>
    </cfRule>
    <cfRule type="cellIs" dxfId="2480" priority="181" stopIfTrue="1" operator="equal">
      <formula>"Pass"</formula>
    </cfRule>
  </conditionalFormatting>
  <conditionalFormatting sqref="D48">
    <cfRule type="cellIs" dxfId="2478" priority="2715" stopIfTrue="1" operator="equal">
      <formula>"Please fill in all mandatory cells AO60:AR60"</formula>
    </cfRule>
    <cfRule type="cellIs" dxfId="2477" priority="2714" stopIfTrue="1" operator="equal">
      <formula>"Fail"</formula>
    </cfRule>
    <cfRule type="cellIs" dxfId="2476" priority="2713" stopIfTrue="1" operator="equal">
      <formula>"Please check"</formula>
    </cfRule>
    <cfRule type="cellIs" dxfId="2475" priority="2712" stopIfTrue="1" operator="equal">
      <formula>"Pass"</formula>
    </cfRule>
  </conditionalFormatting>
  <conditionalFormatting sqref="D48:D49 J49 P49 V49 BR49 E52:I52 K52:O52 AO52:AS52 AU52:AY52 CK52:CO52 CQ52:CU52 E61:I61 K61:O61 AO61:AS61 AU61:AY61 CK61:CO61 CQ61:CU61">
    <cfRule type="cellIs" dxfId="2474" priority="2720" stopIfTrue="1" operator="equal">
      <formula>"please check"</formula>
    </cfRule>
  </conditionalFormatting>
  <conditionalFormatting sqref="D52">
    <cfRule type="cellIs" dxfId="2470" priority="2593" stopIfTrue="1" operator="equal">
      <formula>"please check"</formula>
    </cfRule>
    <cfRule type="cellIs" dxfId="2469" priority="2592" stopIfTrue="1" operator="equal">
      <formula>"Pass"</formula>
    </cfRule>
    <cfRule type="cellIs" dxfId="2468" priority="2591" stopIfTrue="1" operator="lessThan">
      <formula>0</formula>
    </cfRule>
    <cfRule type="cellIs" dxfId="2466" priority="2589" stopIfTrue="1" operator="equal">
      <formula>"please check"</formula>
    </cfRule>
  </conditionalFormatting>
  <conditionalFormatting sqref="D61">
    <cfRule type="cellIs" dxfId="2465" priority="2053" stopIfTrue="1" operator="equal">
      <formula>"please check"</formula>
    </cfRule>
    <cfRule type="cellIs" dxfId="2463" priority="2055" stopIfTrue="1" operator="lessThan">
      <formula>0</formula>
    </cfRule>
    <cfRule type="cellIs" dxfId="2462" priority="2056" stopIfTrue="1" operator="equal">
      <formula>"Pass"</formula>
    </cfRule>
    <cfRule type="cellIs" dxfId="2461" priority="2057" stopIfTrue="1" operator="equal">
      <formula>"please check"</formula>
    </cfRule>
  </conditionalFormatting>
  <conditionalFormatting sqref="D50:H50 J50:N50 AN50:AR50 AT50:AX50">
    <cfRule type="cellIs" dxfId="2459" priority="2719" stopIfTrue="1" operator="equal">
      <formula>"Pass"</formula>
    </cfRule>
  </conditionalFormatting>
  <conditionalFormatting sqref="D50:H50 J50:N50">
    <cfRule type="cellIs" dxfId="2457" priority="2710" stopIfTrue="1" operator="equal">
      <formula>"please check"</formula>
    </cfRule>
  </conditionalFormatting>
  <conditionalFormatting sqref="D19:I19 AN62:AY66 CJ62:CU66 D85:AM86 AZ85:CI86 E22:I28 K22:O28 Q22:U28 W22:AA28 AC22:AG28 AI22:AM28 AI61:AM66 CE61:CI66 CV85:EE86 CE52:CI59 AI52:AM59 CJ53:CU60 AN53:AY60 D8:D18 K19:O19 J8:J19 Q19:U19 P8:P19 W19:AA19 V8:V19 AC19:AG19 AB8:AB19 AI19:AM19 AH8:AH19 D31:AM31 E42:I45 K42:O45 Q42:U45 W42:AA45 AC42:AG45 AI42:AM45">
    <cfRule type="cellIs" dxfId="2456" priority="2625" stopIfTrue="1" operator="lessThan">
      <formula>0</formula>
    </cfRule>
  </conditionalFormatting>
  <conditionalFormatting sqref="D22:O28 Q22:AM28">
    <cfRule type="cellIs" dxfId="2454" priority="2549" stopIfTrue="1" operator="equal">
      <formula>"please check"</formula>
    </cfRule>
  </conditionalFormatting>
  <conditionalFormatting sqref="D29:O30">
    <cfRule type="cellIs" dxfId="2453" priority="2447" stopIfTrue="1" operator="lessThan">
      <formula>0</formula>
    </cfRule>
  </conditionalFormatting>
  <conditionalFormatting sqref="D33:O33 Q33:AM33">
    <cfRule type="cellIs" dxfId="2452" priority="121" stopIfTrue="1" operator="equal">
      <formula>"please check"</formula>
    </cfRule>
  </conditionalFormatting>
  <conditionalFormatting sqref="D35:O36 Q35:AM36 D41:O41 Q41:AM41">
    <cfRule type="cellIs" dxfId="2451" priority="132" stopIfTrue="1" operator="equal">
      <formula>"please check"</formula>
    </cfRule>
  </conditionalFormatting>
  <conditionalFormatting sqref="D37:O40 Q37:AM40">
    <cfRule type="cellIs" dxfId="2450" priority="118" stopIfTrue="1" operator="equal">
      <formula>"please check"</formula>
    </cfRule>
  </conditionalFormatting>
  <conditionalFormatting sqref="D42:O45 Q42:AM45">
    <cfRule type="cellIs" dxfId="2449" priority="182" stopIfTrue="1" operator="equal">
      <formula>"please check"</formula>
    </cfRule>
  </conditionalFormatting>
  <conditionalFormatting sqref="D50:O50">
    <cfRule type="cellIs" dxfId="2447" priority="2688" stopIfTrue="1" operator="equal">
      <formula>"please check"</formula>
    </cfRule>
  </conditionalFormatting>
  <conditionalFormatting sqref="D84:P84">
    <cfRule type="cellIs" dxfId="2446" priority="399" stopIfTrue="1" operator="lessThan">
      <formula>0</formula>
    </cfRule>
  </conditionalFormatting>
  <conditionalFormatting sqref="D85:P86 V85:V86 AB85:AB86 AH85:AZ86 BF85:BF86 BL85:BL86 BR85:BR86 BX85:BX86 CD85:EE86 AB88:AB100 AN88:AZ100 CJ88:CV100 D89:P100 V89:V100 AH89:AH100 BF89:BF100 BL89:BL100 BR89:BR100 BX89:BX100 CD89:CD100 DB89:DB100 DH89:DH100 DN89:DN100 DT89:DT100 DZ89:DZ100">
    <cfRule type="cellIs" dxfId="2445" priority="675" stopIfTrue="1" operator="equal">
      <formula>"please check"</formula>
    </cfRule>
  </conditionalFormatting>
  <conditionalFormatting sqref="D85:P86 AH85:AH86 AN85:CD86 CJ85:CV86 DB85:DB86 DH85:DH86 DN85:DN86 DT85:DT86 DZ85:DZ86 AH88:AH100 AN88:AZ100 BF88:BF100 BL88:BL100 BR88:BR100 BX88:BX100 CD88:CD100 CJ88:CV100 DB88:DB100 DH88:DH100 DN88:DN100 DT88:DT100 DZ88:DZ100 D89:P100">
    <cfRule type="cellIs" dxfId="2444" priority="676" stopIfTrue="1" operator="equal">
      <formula>"Pass"</formula>
    </cfRule>
  </conditionalFormatting>
  <conditionalFormatting sqref="D87:P87">
    <cfRule type="cellIs" dxfId="2443" priority="513" stopIfTrue="1" operator="lessThan">
      <formula>0</formula>
    </cfRule>
  </conditionalFormatting>
  <conditionalFormatting sqref="D20:AM21">
    <cfRule type="cellIs" dxfId="2441" priority="184" stopIfTrue="1" operator="equal">
      <formula>"Pass"</formula>
    </cfRule>
  </conditionalFormatting>
  <conditionalFormatting sqref="D29:AM30 C87:P87">
    <cfRule type="cellIs" dxfId="2440" priority="2451" stopIfTrue="1" operator="equal">
      <formula>"Pass"</formula>
    </cfRule>
  </conditionalFormatting>
  <conditionalFormatting sqref="D29:AM30">
    <cfRule type="cellIs" dxfId="2439" priority="2452" stopIfTrue="1" operator="equal">
      <formula>"please check"</formula>
    </cfRule>
  </conditionalFormatting>
  <conditionalFormatting sqref="D32:AM32">
    <cfRule type="cellIs" dxfId="2438" priority="136" stopIfTrue="1" operator="equal">
      <formula>"please check"</formula>
    </cfRule>
  </conditionalFormatting>
  <conditionalFormatting sqref="D32:AM33">
    <cfRule type="cellIs" dxfId="2437" priority="135" stopIfTrue="1" operator="equal">
      <formula>"Pass"</formula>
    </cfRule>
  </conditionalFormatting>
  <conditionalFormatting sqref="D85:EE86 D89:EE100">
    <cfRule type="cellIs" dxfId="2434" priority="674" stopIfTrue="1" operator="lessThan">
      <formula>0</formula>
    </cfRule>
  </conditionalFormatting>
  <conditionalFormatting sqref="D88:EE88">
    <cfRule type="cellIs" dxfId="2433" priority="668" stopIfTrue="1" operator="lessThan">
      <formula>0</formula>
    </cfRule>
  </conditionalFormatting>
  <conditionalFormatting sqref="E7:I18">
    <cfRule type="cellIs" dxfId="2431" priority="2453" stopIfTrue="1" operator="equal">
      <formula>"please check"</formula>
    </cfRule>
  </conditionalFormatting>
  <conditionalFormatting sqref="E7:I19">
    <cfRule type="cellIs" dxfId="2430" priority="2455" stopIfTrue="1" operator="equal">
      <formula>"Pass"</formula>
    </cfRule>
  </conditionalFormatting>
  <conditionalFormatting sqref="E7:I21">
    <cfRule type="cellIs" dxfId="2429" priority="2396" stopIfTrue="1" operator="lessThan">
      <formula>0</formula>
    </cfRule>
  </conditionalFormatting>
  <conditionalFormatting sqref="E19:I19">
    <cfRule type="cellIs" dxfId="2428" priority="2609" stopIfTrue="1" operator="equal">
      <formula>"Pass"</formula>
    </cfRule>
    <cfRule type="cellIs" dxfId="2427" priority="2608" stopIfTrue="1" operator="lessThan">
      <formula>0</formula>
    </cfRule>
    <cfRule type="cellIs" dxfId="2425" priority="2606" stopIfTrue="1" operator="equal">
      <formula>"please check"</formula>
    </cfRule>
    <cfRule type="cellIs" dxfId="2424" priority="2610" stopIfTrue="1" operator="equal">
      <formula>"please check"</formula>
    </cfRule>
  </conditionalFormatting>
  <conditionalFormatting sqref="E19:I21">
    <cfRule type="cellIs" dxfId="2423" priority="2394" stopIfTrue="1" operator="equal">
      <formula>"please check"</formula>
    </cfRule>
  </conditionalFormatting>
  <conditionalFormatting sqref="E28:I28">
    <cfRule type="cellIs" dxfId="2420" priority="2544" stopIfTrue="1" operator="equal">
      <formula>"please check"</formula>
    </cfRule>
    <cfRule type="cellIs" dxfId="2419" priority="2543" stopIfTrue="1" operator="equal">
      <formula>"Pass"</formula>
    </cfRule>
    <cfRule type="cellIs" dxfId="2418" priority="2542" stopIfTrue="1" operator="lessThan">
      <formula>0</formula>
    </cfRule>
  </conditionalFormatting>
  <conditionalFormatting sqref="E28:I30">
    <cfRule type="cellIs" dxfId="2417" priority="2446" stopIfTrue="1" operator="equal">
      <formula>"please check"</formula>
    </cfRule>
  </conditionalFormatting>
  <conditionalFormatting sqref="E29:I30">
    <cfRule type="cellIs" dxfId="2415" priority="2407" stopIfTrue="1" operator="lessThan">
      <formula>0</formula>
    </cfRule>
    <cfRule type="cellIs" dxfId="2414" priority="2408" stopIfTrue="1" operator="equal">
      <formula>"please check"</formula>
    </cfRule>
    <cfRule type="cellIs" dxfId="2413" priority="2440" stopIfTrue="1" operator="lessThan">
      <formula>0</formula>
    </cfRule>
    <cfRule type="cellIs" dxfId="2412" priority="2398" stopIfTrue="1" operator="equal">
      <formula>"please check"</formula>
    </cfRule>
    <cfRule type="cellIs" dxfId="2410" priority="2400" stopIfTrue="1" operator="lessThan">
      <formula>0</formula>
    </cfRule>
    <cfRule type="cellIs" dxfId="2409" priority="2401" stopIfTrue="1" operator="equal">
      <formula>"Pass"</formula>
    </cfRule>
    <cfRule type="cellIs" dxfId="2408" priority="2402" stopIfTrue="1" operator="equal">
      <formula>"please check"</formula>
    </cfRule>
    <cfRule type="cellIs" dxfId="2405" priority="2405" stopIfTrue="1" operator="equal">
      <formula>"Pass"</formula>
    </cfRule>
    <cfRule type="cellIs" dxfId="2404" priority="2406" stopIfTrue="1" operator="equal">
      <formula>"please check"</formula>
    </cfRule>
    <cfRule type="cellIs" dxfId="2403" priority="2409" stopIfTrue="1" operator="equal">
      <formula>"Pass"</formula>
    </cfRule>
    <cfRule type="cellIs" dxfId="2402" priority="2404" stopIfTrue="1" operator="lessThan">
      <formula>0</formula>
    </cfRule>
    <cfRule type="cellIs" dxfId="2400" priority="2441" stopIfTrue="1" operator="equal">
      <formula>"Pass"</formula>
    </cfRule>
    <cfRule type="cellIs" dxfId="2399" priority="2442" stopIfTrue="1" operator="equal">
      <formula>"please check"</formula>
    </cfRule>
    <cfRule type="cellIs" dxfId="2397" priority="2444" stopIfTrue="1" operator="lessThan">
      <formula>0</formula>
    </cfRule>
    <cfRule type="cellIs" dxfId="2396" priority="2445" stopIfTrue="1" operator="equal">
      <formula>"Pass"</formula>
    </cfRule>
  </conditionalFormatting>
  <conditionalFormatting sqref="E31:I31">
    <cfRule type="cellIs" dxfId="2395" priority="2597" stopIfTrue="1" operator="equal">
      <formula>"please check"</formula>
    </cfRule>
    <cfRule type="cellIs" dxfId="2394" priority="2600" stopIfTrue="1" operator="equal">
      <formula>"Pass"</formula>
    </cfRule>
    <cfRule type="cellIs" dxfId="2393" priority="2605" stopIfTrue="1" operator="equal">
      <formula>"please check"</formula>
    </cfRule>
    <cfRule type="cellIs" dxfId="2392" priority="2604" stopIfTrue="1" operator="equal">
      <formula>"Pass"</formula>
    </cfRule>
    <cfRule type="cellIs" dxfId="2391" priority="2599" stopIfTrue="1" operator="lessThan">
      <formula>0</formula>
    </cfRule>
    <cfRule type="cellIs" dxfId="2390" priority="2603" stopIfTrue="1" operator="lessThan">
      <formula>0</formula>
    </cfRule>
    <cfRule type="cellIs" dxfId="2388" priority="2601" stopIfTrue="1" operator="equal">
      <formula>"please check"</formula>
    </cfRule>
  </conditionalFormatting>
  <conditionalFormatting sqref="E32:I32">
    <cfRule type="cellIs" dxfId="2385" priority="165" stopIfTrue="1" operator="lessThan">
      <formula>0</formula>
    </cfRule>
  </conditionalFormatting>
  <conditionalFormatting sqref="E33:I33 K33:O33 Q33:U33 W33:AA33 AC33:AG33 AI33:AM33">
    <cfRule type="cellIs" dxfId="2383" priority="122" stopIfTrue="1" operator="lessThan">
      <formula>0</formula>
    </cfRule>
  </conditionalFormatting>
  <conditionalFormatting sqref="E34:I34">
    <cfRule type="cellIs" dxfId="2382" priority="36" stopIfTrue="1" operator="equal">
      <formula>"please check"</formula>
    </cfRule>
    <cfRule type="cellIs" dxfId="2381" priority="31" stopIfTrue="1" operator="equal">
      <formula>"please check"</formula>
    </cfRule>
    <cfRule type="cellIs" dxfId="2380" priority="32" stopIfTrue="1" operator="equal">
      <formula>"Pass"</formula>
    </cfRule>
    <cfRule type="cellIs" dxfId="2378" priority="34" stopIfTrue="1" operator="lessThan">
      <formula>0</formula>
    </cfRule>
    <cfRule type="cellIs" dxfId="2377" priority="35" stopIfTrue="1" operator="equal">
      <formula>"Pass"</formula>
    </cfRule>
  </conditionalFormatting>
  <conditionalFormatting sqref="E37:I40 K37:O40 Q37:U40 W37:AA40 AC37:AG40 AI37:AM40">
    <cfRule type="cellIs" dxfId="2376" priority="120" stopIfTrue="1" operator="lessThan">
      <formula>0</formula>
    </cfRule>
  </conditionalFormatting>
  <conditionalFormatting sqref="E52:I52 K52:O52 AO52:AS52 AU52:AY52 CK52:CO52 CQ52:CU52 P60 V60 AB60 AH60 AZ60 BF60 BL60 BR60 BX60 CD60 CV60 DB60 DH60 DN60 DT60 DZ60">
    <cfRule type="cellIs" dxfId="2375" priority="2705" stopIfTrue="1" operator="lessThan">
      <formula>0</formula>
    </cfRule>
  </conditionalFormatting>
  <conditionalFormatting sqref="E61:I61 K61:O61 AO61:AS61 AU61:AY61 CK61:CO61 CQ61:CU61 BF62:BF72 BL62:BL72 BR62:BR72 BX62:BX72 CD62:CD72 CV62:CV72 DB62:DB72 DH62:DH72 DN62:DN72 DT62:DT72 DZ62:DZ72">
    <cfRule type="cellIs" dxfId="2374" priority="2063" stopIfTrue="1" operator="lessThan">
      <formula>0</formula>
    </cfRule>
  </conditionalFormatting>
  <conditionalFormatting sqref="E61:I61 K61:O61 AO61:AS61 AU61:AY61 CK61:CO61 CQ61:CU61">
    <cfRule type="cellIs" dxfId="2373" priority="2062" stopIfTrue="1" operator="equal">
      <formula>"please check"</formula>
    </cfRule>
  </conditionalFormatting>
  <conditionalFormatting sqref="F60">
    <cfRule type="cellIs" dxfId="2370" priority="2717" stopIfTrue="1" operator="equal">
      <formula>"please check"</formula>
    </cfRule>
  </conditionalFormatting>
  <conditionalFormatting sqref="F60:I60">
    <cfRule type="cellIs" dxfId="2369" priority="2596" stopIfTrue="1" operator="equal">
      <formula>"Pass"</formula>
    </cfRule>
  </conditionalFormatting>
  <conditionalFormatting sqref="I1">
    <cfRule type="cellIs" dxfId="2368" priority="2725" stopIfTrue="1" operator="equal">
      <formula>"Pass"</formula>
    </cfRule>
    <cfRule type="cellIs" dxfId="2367" priority="2724" stopIfTrue="1" operator="equal">
      <formula>"Error"</formula>
    </cfRule>
  </conditionalFormatting>
  <conditionalFormatting sqref="J7">
    <cfRule type="cellIs" dxfId="2366" priority="249" stopIfTrue="1" operator="equal">
      <formula>"please check"</formula>
    </cfRule>
    <cfRule type="cellIs" dxfId="2365" priority="253" stopIfTrue="1" operator="equal">
      <formula>"please check"</formula>
    </cfRule>
    <cfRule type="cellIs" dxfId="2364" priority="252" stopIfTrue="1" operator="equal">
      <formula>"Pass"</formula>
    </cfRule>
  </conditionalFormatting>
  <conditionalFormatting sqref="J7:J8">
    <cfRule type="cellIs" dxfId="2362" priority="251" stopIfTrue="1" operator="lessThan">
      <formula>0</formula>
    </cfRule>
    <cfRule type="cellIs" dxfId="2361" priority="255" stopIfTrue="1" operator="equal">
      <formula>"Pass"</formula>
    </cfRule>
  </conditionalFormatting>
  <conditionalFormatting sqref="J20:J21">
    <cfRule type="cellIs" dxfId="2359" priority="246" stopIfTrue="1" operator="lessThan">
      <formula>0</formula>
    </cfRule>
  </conditionalFormatting>
  <conditionalFormatting sqref="J20:J28">
    <cfRule type="cellIs" dxfId="2357" priority="244" stopIfTrue="1" operator="equal">
      <formula>"please check"</formula>
    </cfRule>
  </conditionalFormatting>
  <conditionalFormatting sqref="J29:J30">
    <cfRule type="cellIs" dxfId="2355" priority="247" stopIfTrue="1" operator="equal">
      <formula>"Pass"</formula>
    </cfRule>
  </conditionalFormatting>
  <conditionalFormatting sqref="J32">
    <cfRule type="cellIs" dxfId="2354" priority="151" stopIfTrue="1" operator="lessThan">
      <formula>0</formula>
    </cfRule>
  </conditionalFormatting>
  <conditionalFormatting sqref="J52">
    <cfRule type="cellIs" dxfId="2351" priority="2582" stopIfTrue="1" operator="equal">
      <formula>"Pass"</formula>
    </cfRule>
    <cfRule type="cellIs" dxfId="2350" priority="2581" stopIfTrue="1" operator="lessThan">
      <formula>0</formula>
    </cfRule>
    <cfRule type="cellIs" dxfId="2349" priority="2579" stopIfTrue="1" operator="equal">
      <formula>"please check"</formula>
    </cfRule>
    <cfRule type="cellIs" dxfId="2348" priority="2583" stopIfTrue="1" operator="equal">
      <formula>"please check"</formula>
    </cfRule>
  </conditionalFormatting>
  <conditionalFormatting sqref="J61">
    <cfRule type="cellIs" dxfId="2345" priority="2046" stopIfTrue="1" operator="equal">
      <formula>"please check"</formula>
    </cfRule>
    <cfRule type="cellIs" dxfId="2343" priority="2048" stopIfTrue="1" operator="lessThan">
      <formula>0</formula>
    </cfRule>
    <cfRule type="cellIs" dxfId="2342" priority="2049" stopIfTrue="1" operator="equal">
      <formula>"Pass"</formula>
    </cfRule>
    <cfRule type="cellIs" dxfId="2341" priority="2050" stopIfTrue="1" operator="equal">
      <formula>"please check"</formula>
    </cfRule>
  </conditionalFormatting>
  <conditionalFormatting sqref="J52:O52">
    <cfRule type="cellIs" dxfId="2340" priority="2585" stopIfTrue="1" operator="equal">
      <formula>"Pass"</formula>
    </cfRule>
  </conditionalFormatting>
  <conditionalFormatting sqref="J61:O61">
    <cfRule type="cellIs" dxfId="2339" priority="2052" stopIfTrue="1" operator="equal">
      <formula>"Pass"</formula>
    </cfRule>
  </conditionalFormatting>
  <conditionalFormatting sqref="K7:O18">
    <cfRule type="cellIs" dxfId="2337" priority="2360" stopIfTrue="1" operator="equal">
      <formula>"please check"</formula>
    </cfRule>
  </conditionalFormatting>
  <conditionalFormatting sqref="K7:O19">
    <cfRule type="cellIs" dxfId="2336" priority="2362" stopIfTrue="1" operator="equal">
      <formula>"Pass"</formula>
    </cfRule>
  </conditionalFormatting>
  <conditionalFormatting sqref="K7:O21">
    <cfRule type="cellIs" dxfId="2335" priority="2339" stopIfTrue="1" operator="lessThan">
      <formula>0</formula>
    </cfRule>
  </conditionalFormatting>
  <conditionalFormatting sqref="K19:O19">
    <cfRule type="cellIs" dxfId="2334" priority="2378" stopIfTrue="1" operator="lessThan">
      <formula>0</formula>
    </cfRule>
    <cfRule type="cellIs" dxfId="2333" priority="2379" stopIfTrue="1" operator="equal">
      <formula>"Pass"</formula>
    </cfRule>
    <cfRule type="cellIs" dxfId="2332" priority="2380" stopIfTrue="1" operator="equal">
      <formula>"please check"</formula>
    </cfRule>
    <cfRule type="cellIs" dxfId="2331" priority="2376" stopIfTrue="1" operator="equal">
      <formula>"please check"</formula>
    </cfRule>
  </conditionalFormatting>
  <conditionalFormatting sqref="K19:O21">
    <cfRule type="cellIs" dxfId="2329" priority="2337" stopIfTrue="1" operator="equal">
      <formula>"please check"</formula>
    </cfRule>
  </conditionalFormatting>
  <conditionalFormatting sqref="K28:O28">
    <cfRule type="cellIs" dxfId="2326" priority="2366" stopIfTrue="1" operator="equal">
      <formula>"please check"</formula>
    </cfRule>
    <cfRule type="cellIs" dxfId="2325" priority="2364" stopIfTrue="1" operator="lessThan">
      <formula>0</formula>
    </cfRule>
    <cfRule type="cellIs" dxfId="2324" priority="2365" stopIfTrue="1" operator="equal">
      <formula>"Pass"</formula>
    </cfRule>
  </conditionalFormatting>
  <conditionalFormatting sqref="K28:O31">
    <cfRule type="cellIs" dxfId="2322" priority="2359" stopIfTrue="1" operator="equal">
      <formula>"please check"</formula>
    </cfRule>
  </conditionalFormatting>
  <conditionalFormatting sqref="K29:O30">
    <cfRule type="cellIs" dxfId="2321" priority="2349" stopIfTrue="1" operator="lessThan">
      <formula>0</formula>
    </cfRule>
    <cfRule type="cellIs" dxfId="2320" priority="2347" stopIfTrue="1" operator="equal">
      <formula>"Pass"</formula>
    </cfRule>
    <cfRule type="cellIs" dxfId="2319" priority="2353" stopIfTrue="1" operator="lessThan">
      <formula>0</formula>
    </cfRule>
    <cfRule type="cellIs" dxfId="2318" priority="2357" stopIfTrue="1" operator="lessThan">
      <formula>0</formula>
    </cfRule>
    <cfRule type="cellIs" dxfId="2317" priority="2358" stopIfTrue="1" operator="equal">
      <formula>"Pass"</formula>
    </cfRule>
    <cfRule type="cellIs" dxfId="2315" priority="2340" stopIfTrue="1" operator="equal">
      <formula>"please check"</formula>
    </cfRule>
    <cfRule type="cellIs" dxfId="2314" priority="2351" stopIfTrue="1" operator="equal">
      <formula>"Pass"</formula>
    </cfRule>
    <cfRule type="cellIs" dxfId="2312" priority="2355" stopIfTrue="1" operator="equal">
      <formula>"please check"</formula>
    </cfRule>
    <cfRule type="cellIs" dxfId="2311" priority="2354" stopIfTrue="1" operator="equal">
      <formula>"Pass"</formula>
    </cfRule>
    <cfRule type="cellIs" dxfId="2310" priority="2346" stopIfTrue="1" operator="lessThan">
      <formula>0</formula>
    </cfRule>
    <cfRule type="cellIs" dxfId="2308" priority="2344" stopIfTrue="1" operator="equal">
      <formula>"please check"</formula>
    </cfRule>
    <cfRule type="cellIs" dxfId="2307" priority="2343" stopIfTrue="1" operator="equal">
      <formula>"Pass"</formula>
    </cfRule>
    <cfRule type="cellIs" dxfId="2306" priority="2342" stopIfTrue="1" operator="lessThan">
      <formula>0</formula>
    </cfRule>
    <cfRule type="cellIs" dxfId="2305" priority="2350" stopIfTrue="1" operator="equal">
      <formula>"please check"</formula>
    </cfRule>
    <cfRule type="cellIs" dxfId="2303" priority="2348" stopIfTrue="1" operator="equal">
      <formula>"please check"</formula>
    </cfRule>
  </conditionalFormatting>
  <conditionalFormatting sqref="K31:O31">
    <cfRule type="cellIs" dxfId="2300" priority="2371" stopIfTrue="1" operator="equal">
      <formula>"please check"</formula>
    </cfRule>
    <cfRule type="cellIs" dxfId="2298" priority="2374" stopIfTrue="1" operator="equal">
      <formula>"Pass"</formula>
    </cfRule>
    <cfRule type="cellIs" dxfId="2297" priority="2375" stopIfTrue="1" operator="equal">
      <formula>"please check"</formula>
    </cfRule>
    <cfRule type="cellIs" dxfId="2296" priority="2373" stopIfTrue="1" operator="lessThan">
      <formula>0</formula>
    </cfRule>
    <cfRule type="cellIs" dxfId="2295" priority="2370" stopIfTrue="1" operator="equal">
      <formula>"Pass"</formula>
    </cfRule>
    <cfRule type="cellIs" dxfId="2294" priority="2369" stopIfTrue="1" operator="lessThan">
      <formula>0</formula>
    </cfRule>
  </conditionalFormatting>
  <conditionalFormatting sqref="K32:O32">
    <cfRule type="cellIs" dxfId="2293" priority="163" stopIfTrue="1" operator="lessThan">
      <formula>0</formula>
    </cfRule>
  </conditionalFormatting>
  <conditionalFormatting sqref="K34:O34">
    <cfRule type="cellIs" dxfId="2291" priority="30" stopIfTrue="1" operator="equal">
      <formula>"please check"</formula>
    </cfRule>
    <cfRule type="cellIs" dxfId="2290" priority="29" stopIfTrue="1" operator="equal">
      <formula>"Pass"</formula>
    </cfRule>
    <cfRule type="cellIs" dxfId="2289" priority="28" stopIfTrue="1" operator="lessThan">
      <formula>0</formula>
    </cfRule>
    <cfRule type="cellIs" dxfId="2287" priority="26" stopIfTrue="1" operator="equal">
      <formula>"Pass"</formula>
    </cfRule>
    <cfRule type="cellIs" dxfId="2286" priority="25" stopIfTrue="1" operator="equal">
      <formula>"please check"</formula>
    </cfRule>
  </conditionalFormatting>
  <conditionalFormatting sqref="L60">
    <cfRule type="cellIs" dxfId="2285" priority="2587" stopIfTrue="1" operator="equal">
      <formula>"please check"</formula>
    </cfRule>
  </conditionalFormatting>
  <conditionalFormatting sqref="L60:O60">
    <cfRule type="cellIs" dxfId="2283" priority="2586" stopIfTrue="1" operator="equal">
      <formula>"Pass"</formula>
    </cfRule>
  </conditionalFormatting>
  <conditionalFormatting sqref="N1:O1">
    <cfRule type="cellIs" dxfId="2282" priority="2730" stopIfTrue="1" operator="equal">
      <formula>"Error"</formula>
    </cfRule>
    <cfRule type="cellIs" dxfId="2281" priority="2731" stopIfTrue="1" operator="equal">
      <formula>"Pass"</formula>
    </cfRule>
  </conditionalFormatting>
  <conditionalFormatting sqref="P1 Q84:U100">
    <cfRule type="cellIs" dxfId="2279" priority="2732" stopIfTrue="1" operator="equal">
      <formula>"please check"</formula>
    </cfRule>
  </conditionalFormatting>
  <conditionalFormatting sqref="P1">
    <cfRule type="cellIs" dxfId="2278" priority="2729" stopIfTrue="1" operator="equal">
      <formula>"Pass"</formula>
    </cfRule>
  </conditionalFormatting>
  <conditionalFormatting sqref="P3:P4 D5:AM6 C8:D18 J8:J19 P8:P19 V8:V19 AB8:AB19 AH8:AH19 C19:I19 K19:O19 Q19:U19 W19:AA19 AC19:AG19 AI19:AM19 C20:C21 C22:AM28 C29:C32 D31:AM31 P48:P49 D50:AA50 D51:EE51 C73:C86 D35:AM45 P60:AM60 AZ60:CI60 CV60:EE60 D88:P88 AB3 D34 J34 V34 AB34 AH34 P34 A1 C1:D1 F1:M1 A2:P2">
    <cfRule type="cellIs" dxfId="2277" priority="2628" stopIfTrue="1" operator="equal">
      <formula>"Pass"</formula>
    </cfRule>
  </conditionalFormatting>
  <conditionalFormatting sqref="P7">
    <cfRule type="cellIs" dxfId="2276" priority="235" stopIfTrue="1" operator="equal">
      <formula>"please check"</formula>
    </cfRule>
    <cfRule type="cellIs" dxfId="2274" priority="238" stopIfTrue="1" operator="equal">
      <formula>"Pass"</formula>
    </cfRule>
    <cfRule type="cellIs" dxfId="2273" priority="239" stopIfTrue="1" operator="equal">
      <formula>"please check"</formula>
    </cfRule>
  </conditionalFormatting>
  <conditionalFormatting sqref="P7:P8">
    <cfRule type="cellIs" dxfId="2272" priority="237" stopIfTrue="1" operator="lessThan">
      <formula>0</formula>
    </cfRule>
    <cfRule type="cellIs" dxfId="2271" priority="241" stopIfTrue="1" operator="equal">
      <formula>"Pass"</formula>
    </cfRule>
  </conditionalFormatting>
  <conditionalFormatting sqref="P10 P8">
    <cfRule type="cellIs" dxfId="2269" priority="243" stopIfTrue="1" operator="equal">
      <formula>"please check"</formula>
    </cfRule>
  </conditionalFormatting>
  <conditionalFormatting sqref="P10">
    <cfRule type="cellIs" dxfId="2268" priority="242" stopIfTrue="1" operator="equal">
      <formula>"Pass"</formula>
    </cfRule>
  </conditionalFormatting>
  <conditionalFormatting sqref="P20:P21">
    <cfRule type="cellIs" dxfId="2266" priority="226" stopIfTrue="1" operator="lessThan">
      <formula>0</formula>
    </cfRule>
  </conditionalFormatting>
  <conditionalFormatting sqref="P20:P28">
    <cfRule type="cellIs" dxfId="2265" priority="224" stopIfTrue="1" operator="equal">
      <formula>"please check"</formula>
    </cfRule>
  </conditionalFormatting>
  <conditionalFormatting sqref="P22:P28">
    <cfRule type="cellIs" dxfId="2264" priority="231" stopIfTrue="1" operator="lessThan">
      <formula>0</formula>
    </cfRule>
    <cfRule type="cellIs" dxfId="2262" priority="233" stopIfTrue="1" operator="equal">
      <formula>"please check"</formula>
    </cfRule>
    <cfRule type="cellIs" dxfId="2260" priority="232" stopIfTrue="1" operator="equal">
      <formula>"Pass"</formula>
    </cfRule>
  </conditionalFormatting>
  <conditionalFormatting sqref="P29:P30">
    <cfRule type="cellIs" dxfId="2258" priority="228" stopIfTrue="1" operator="equal">
      <formula>"Pass"</formula>
    </cfRule>
    <cfRule type="cellIs" dxfId="2257" priority="227" stopIfTrue="1" operator="lessThan">
      <formula>0</formula>
    </cfRule>
  </conditionalFormatting>
  <conditionalFormatting sqref="P32">
    <cfRule type="cellIs" dxfId="2255" priority="144" stopIfTrue="1" operator="lessThan">
      <formula>0</formula>
    </cfRule>
  </conditionalFormatting>
  <conditionalFormatting sqref="P33:P36 P41">
    <cfRule type="cellIs" dxfId="2254" priority="126" stopIfTrue="1" operator="equal">
      <formula>"Pass"</formula>
    </cfRule>
  </conditionalFormatting>
  <conditionalFormatting sqref="P33:P36 P41:P45">
    <cfRule type="cellIs" dxfId="2253" priority="127" stopIfTrue="1" operator="equal">
      <formula>"please check"</formula>
    </cfRule>
  </conditionalFormatting>
  <conditionalFormatting sqref="P33:P41">
    <cfRule type="cellIs" dxfId="2252" priority="112" stopIfTrue="1" operator="equal">
      <formula>"please check"</formula>
    </cfRule>
  </conditionalFormatting>
  <conditionalFormatting sqref="P37:P40">
    <cfRule type="cellIs" dxfId="2251" priority="108" stopIfTrue="1" operator="equal">
      <formula>"please check"</formula>
    </cfRule>
    <cfRule type="cellIs" dxfId="2249" priority="111" stopIfTrue="1" operator="equal">
      <formula>"Pass"</formula>
    </cfRule>
    <cfRule type="cellIs" dxfId="2247" priority="110" stopIfTrue="1" operator="lessThan">
      <formula>0</formula>
    </cfRule>
  </conditionalFormatting>
  <conditionalFormatting sqref="P41 P33:P36">
    <cfRule type="cellIs" dxfId="2244" priority="125" stopIfTrue="1" operator="lessThan">
      <formula>0</formula>
    </cfRule>
  </conditionalFormatting>
  <conditionalFormatting sqref="P42:P45">
    <cfRule type="cellIs" dxfId="2242" priority="148" stopIfTrue="1" operator="equal">
      <formula>"please check"</formula>
    </cfRule>
    <cfRule type="cellIs" dxfId="2241" priority="147" stopIfTrue="1" operator="equal">
      <formula>"Pass"</formula>
    </cfRule>
    <cfRule type="cellIs" dxfId="2239" priority="146" stopIfTrue="1" operator="lessThan">
      <formula>0</formula>
    </cfRule>
  </conditionalFormatting>
  <conditionalFormatting sqref="P48">
    <cfRule type="cellIs" dxfId="2238" priority="2652" stopIfTrue="1" operator="equal">
      <formula>"Pass"</formula>
    </cfRule>
    <cfRule type="cellIs" dxfId="2237" priority="2653" stopIfTrue="1" operator="equal">
      <formula>"Please check"</formula>
    </cfRule>
    <cfRule type="cellIs" dxfId="2236" priority="2654" stopIfTrue="1" operator="equal">
      <formula>"Fail"</formula>
    </cfRule>
    <cfRule type="cellIs" dxfId="2235" priority="2655" stopIfTrue="1" operator="equal">
      <formula>"Please fill in all mandatory cells AO60:AR60"</formula>
    </cfRule>
  </conditionalFormatting>
  <conditionalFormatting sqref="P52 V52">
    <cfRule type="cellIs" dxfId="2233" priority="2575" stopIfTrue="1" operator="lessThan">
      <formula>0</formula>
    </cfRule>
    <cfRule type="cellIs" dxfId="2232" priority="2576" stopIfTrue="1" operator="equal">
      <formula>"Pass"</formula>
    </cfRule>
    <cfRule type="cellIs" dxfId="2231" priority="2577" stopIfTrue="1" operator="equal">
      <formula>"please check"</formula>
    </cfRule>
    <cfRule type="cellIs" dxfId="2230" priority="2578" stopIfTrue="1" operator="equal">
      <formula>"Pass"</formula>
    </cfRule>
  </conditionalFormatting>
  <conditionalFormatting sqref="P60 V60 AB60 AH60 E52:I52 K52:O52 AO52:AS52 AU52:AY52 CK52:CO52 CQ52:CU52 AZ60">
    <cfRule type="cellIs" dxfId="2229" priority="2704" stopIfTrue="1" operator="equal">
      <formula>"please check"</formula>
    </cfRule>
  </conditionalFormatting>
  <conditionalFormatting sqref="P60 V60 AB60 AH60 BF60 BL60 BR60 BX60 CD60 CV60 DB60 DH60 DN60 DT60 DZ60">
    <cfRule type="cellIs" dxfId="2228" priority="2690" stopIfTrue="1" operator="lessThan">
      <formula>0</formula>
    </cfRule>
  </conditionalFormatting>
  <conditionalFormatting sqref="P61 V61">
    <cfRule type="cellIs" dxfId="2226" priority="2042" stopIfTrue="1" operator="lessThan">
      <formula>0</formula>
    </cfRule>
    <cfRule type="cellIs" dxfId="2225" priority="2045" stopIfTrue="1" operator="equal">
      <formula>"Pass"</formula>
    </cfRule>
    <cfRule type="cellIs" dxfId="2223" priority="2040" stopIfTrue="1" operator="equal">
      <formula>"please check"</formula>
    </cfRule>
    <cfRule type="cellIs" dxfId="2222" priority="2043" stopIfTrue="1" operator="equal">
      <formula>"Pass"</formula>
    </cfRule>
    <cfRule type="cellIs" dxfId="2221" priority="2044" stopIfTrue="1" operator="equal">
      <formula>"please check"</formula>
    </cfRule>
  </conditionalFormatting>
  <conditionalFormatting sqref="P74 P82:P86 BF62:BF74 BL62:BL74 BR62:BR74 BX62:BX74 AB74 AH74 AZ74 AZ82:AZ86 CD74">
    <cfRule type="cellIs" dxfId="2220" priority="2535" stopIfTrue="1" operator="equal">
      <formula>"Pass"</formula>
    </cfRule>
  </conditionalFormatting>
  <conditionalFormatting sqref="P74:P86 V74:V86 AB74:AB86 AH74:AH86">
    <cfRule type="cellIs" dxfId="2219" priority="2537" stopIfTrue="1" operator="lessThan">
      <formula>0</formula>
    </cfRule>
  </conditionalFormatting>
  <conditionalFormatting sqref="P74:P86 V74:V88">
    <cfRule type="cellIs" dxfId="2218" priority="2536" stopIfTrue="1" operator="equal">
      <formula>"please check"</formula>
    </cfRule>
  </conditionalFormatting>
  <conditionalFormatting sqref="P74:P86">
    <cfRule type="cellIs" dxfId="2217" priority="2533" stopIfTrue="1" operator="equal">
      <formula>"please check"</formula>
    </cfRule>
  </conditionalFormatting>
  <conditionalFormatting sqref="P52:V52">
    <cfRule type="cellIs" dxfId="2215" priority="2531" stopIfTrue="1" operator="equal">
      <formula>"please check"</formula>
    </cfRule>
  </conditionalFormatting>
  <conditionalFormatting sqref="P50:AA50">
    <cfRule type="cellIs" dxfId="2212" priority="2645" stopIfTrue="1" operator="equal">
      <formula>"please check"</formula>
    </cfRule>
  </conditionalFormatting>
  <conditionalFormatting sqref="P75:AH81">
    <cfRule type="cellIs" dxfId="2211" priority="1819" stopIfTrue="1" operator="equal">
      <formula>"Pass"</formula>
    </cfRule>
  </conditionalFormatting>
  <conditionalFormatting sqref="Q74">
    <cfRule type="cellIs" dxfId="2210" priority="1990" stopIfTrue="1" operator="lessThan">
      <formula>0</formula>
    </cfRule>
  </conditionalFormatting>
  <conditionalFormatting sqref="Q7:U18">
    <cfRule type="cellIs" dxfId="2209" priority="2316" stopIfTrue="1" operator="equal">
      <formula>"please check"</formula>
    </cfRule>
  </conditionalFormatting>
  <conditionalFormatting sqref="Q7:U19">
    <cfRule type="cellIs" dxfId="2207" priority="2318" stopIfTrue="1" operator="equal">
      <formula>"Pass"</formula>
    </cfRule>
  </conditionalFormatting>
  <conditionalFormatting sqref="Q7:U21">
    <cfRule type="cellIs" dxfId="2206" priority="2292" stopIfTrue="1" operator="lessThan">
      <formula>0</formula>
    </cfRule>
  </conditionalFormatting>
  <conditionalFormatting sqref="Q19:U19">
    <cfRule type="cellIs" dxfId="2205" priority="2336" stopIfTrue="1" operator="equal">
      <formula>"please check"</formula>
    </cfRule>
    <cfRule type="cellIs" dxfId="2204" priority="2335" stopIfTrue="1" operator="equal">
      <formula>"Pass"</formula>
    </cfRule>
    <cfRule type="cellIs" dxfId="2203" priority="2334" stopIfTrue="1" operator="lessThan">
      <formula>0</formula>
    </cfRule>
    <cfRule type="cellIs" dxfId="2201" priority="2332" stopIfTrue="1" operator="equal">
      <formula>"please check"</formula>
    </cfRule>
  </conditionalFormatting>
  <conditionalFormatting sqref="Q19:U21">
    <cfRule type="cellIs" dxfId="2199" priority="2290" stopIfTrue="1" operator="equal">
      <formula>"please check"</formula>
    </cfRule>
  </conditionalFormatting>
  <conditionalFormatting sqref="Q28:U28">
    <cfRule type="cellIs" dxfId="2197" priority="2320" stopIfTrue="1" operator="lessThan">
      <formula>0</formula>
    </cfRule>
    <cfRule type="cellIs" dxfId="2196" priority="2321" stopIfTrue="1" operator="equal">
      <formula>"Pass"</formula>
    </cfRule>
    <cfRule type="cellIs" dxfId="2195" priority="2322" stopIfTrue="1" operator="equal">
      <formula>"please check"</formula>
    </cfRule>
  </conditionalFormatting>
  <conditionalFormatting sqref="Q28:U31">
    <cfRule type="cellIs" dxfId="2193" priority="2313" stopIfTrue="1" operator="equal">
      <formula>"please check"</formula>
    </cfRule>
  </conditionalFormatting>
  <conditionalFormatting sqref="Q29:U30 W29:AA30 AC29:AG30 AI29:AM30">
    <cfRule type="cellIs" dxfId="2192" priority="2314" stopIfTrue="1" operator="lessThan">
      <formula>0</formula>
    </cfRule>
  </conditionalFormatting>
  <conditionalFormatting sqref="Q29:U30">
    <cfRule type="cellIs" dxfId="2191" priority="2296" stopIfTrue="1" operator="lessThan">
      <formula>0</formula>
    </cfRule>
    <cfRule type="cellIs" dxfId="2189" priority="2294" stopIfTrue="1" operator="equal">
      <formula>"please check"</formula>
    </cfRule>
    <cfRule type="cellIs" dxfId="2187" priority="2303" stopIfTrue="1" operator="lessThan">
      <formula>0</formula>
    </cfRule>
    <cfRule type="cellIs" dxfId="2186" priority="2312" stopIfTrue="1" operator="equal">
      <formula>"Pass"</formula>
    </cfRule>
    <cfRule type="cellIs" dxfId="2185" priority="2311" stopIfTrue="1" operator="lessThan">
      <formula>0</formula>
    </cfRule>
    <cfRule type="cellIs" dxfId="2184" priority="2309" stopIfTrue="1" operator="equal">
      <formula>"please check"</formula>
    </cfRule>
    <cfRule type="cellIs" dxfId="2183" priority="2308" stopIfTrue="1" operator="equal">
      <formula>"Pass"</formula>
    </cfRule>
    <cfRule type="cellIs" dxfId="2182" priority="2307" stopIfTrue="1" operator="lessThan">
      <formula>0</formula>
    </cfRule>
    <cfRule type="cellIs" dxfId="2180" priority="2305" stopIfTrue="1" operator="equal">
      <formula>"Pass"</formula>
    </cfRule>
    <cfRule type="cellIs" dxfId="2179" priority="2304" stopIfTrue="1" operator="equal">
      <formula>"please check"</formula>
    </cfRule>
    <cfRule type="cellIs" dxfId="2178" priority="2302" stopIfTrue="1" operator="equal">
      <formula>"please check"</formula>
    </cfRule>
    <cfRule type="cellIs" dxfId="2177" priority="2301" stopIfTrue="1" operator="equal">
      <formula>"Pass"</formula>
    </cfRule>
    <cfRule type="cellIs" dxfId="2176" priority="2300" stopIfTrue="1" operator="lessThan">
      <formula>0</formula>
    </cfRule>
    <cfRule type="cellIs" dxfId="2174" priority="2298" stopIfTrue="1" operator="equal">
      <formula>"please check"</formula>
    </cfRule>
    <cfRule type="cellIs" dxfId="2173" priority="2297" stopIfTrue="1" operator="equal">
      <formula>"Pass"</formula>
    </cfRule>
  </conditionalFormatting>
  <conditionalFormatting sqref="Q31:U31">
    <cfRule type="cellIs" dxfId="2170" priority="2330" stopIfTrue="1" operator="equal">
      <formula>"Pass"</formula>
    </cfRule>
    <cfRule type="cellIs" dxfId="2169" priority="2325" stopIfTrue="1" operator="lessThan">
      <formula>0</formula>
    </cfRule>
    <cfRule type="cellIs" dxfId="2168" priority="2326" stopIfTrue="1" operator="equal">
      <formula>"Pass"</formula>
    </cfRule>
    <cfRule type="cellIs" dxfId="2167" priority="2327" stopIfTrue="1" operator="equal">
      <formula>"please check"</formula>
    </cfRule>
    <cfRule type="cellIs" dxfId="2166" priority="2329" stopIfTrue="1" operator="lessThan">
      <formula>0</formula>
    </cfRule>
    <cfRule type="cellIs" dxfId="2165" priority="2331" stopIfTrue="1" operator="equal">
      <formula>"please check"</formula>
    </cfRule>
  </conditionalFormatting>
  <conditionalFormatting sqref="Q32:U32">
    <cfRule type="cellIs" dxfId="2162" priority="161" stopIfTrue="1" operator="lessThan">
      <formula>0</formula>
    </cfRule>
  </conditionalFormatting>
  <conditionalFormatting sqref="Q34:U34">
    <cfRule type="cellIs" dxfId="2161" priority="23" stopIfTrue="1" operator="equal">
      <formula>"Pass"</formula>
    </cfRule>
    <cfRule type="cellIs" dxfId="2160" priority="20" stopIfTrue="1" operator="equal">
      <formula>"Pass"</formula>
    </cfRule>
    <cfRule type="cellIs" dxfId="2158" priority="22" stopIfTrue="1" operator="lessThan">
      <formula>0</formula>
    </cfRule>
    <cfRule type="cellIs" dxfId="2157" priority="24" stopIfTrue="1" operator="equal">
      <formula>"please check"</formula>
    </cfRule>
    <cfRule type="cellIs" dxfId="2156" priority="19" stopIfTrue="1" operator="equal">
      <formula>"please check"</formula>
    </cfRule>
  </conditionalFormatting>
  <conditionalFormatting sqref="Q52:U52">
    <cfRule type="cellIs" dxfId="2155" priority="2526" stopIfTrue="1" operator="equal">
      <formula>"Pass"</formula>
    </cfRule>
    <cfRule type="cellIs" dxfId="2154" priority="2530" stopIfTrue="1" operator="equal">
      <formula>"Pass"</formula>
    </cfRule>
    <cfRule type="cellIs" dxfId="2153" priority="2529" stopIfTrue="1" operator="lessThan">
      <formula>0</formula>
    </cfRule>
    <cfRule type="cellIs" dxfId="2151" priority="2525" stopIfTrue="1" operator="lessThan">
      <formula>0</formula>
    </cfRule>
    <cfRule type="cellIs" dxfId="2150" priority="2527" stopIfTrue="1" operator="equal">
      <formula>"please check"</formula>
    </cfRule>
  </conditionalFormatting>
  <conditionalFormatting sqref="Q52:U53">
    <cfRule type="cellIs" dxfId="2148" priority="2523" stopIfTrue="1" operator="equal">
      <formula>"please check"</formula>
    </cfRule>
  </conditionalFormatting>
  <conditionalFormatting sqref="Q52:U59 W52:AA59 AC52:AG59 BA52:BE59 BG52:BK59 BM52:BQ59 BS52:BW59 BY52:CC59 CW52:DA59 DC52:DG59 DI52:DM59 DO52:DS59 DU52:DY59 EA52:EE59 P53:P59 V53:V59 AB53:AB59 AH53:AH59 BF53:BF59 BL53:BL59 BR53:BR59 BX53:BX59 CD53:CD59 CV53:CV59 DB53:DB59 DH53:DH59 DN53:DN59 DT53:DT59 DZ53:DZ59 D53:O60 AN53:AY60 CJ53:CU60 P60:AM60 AZ60:CI60 CV60:EE60 CW61:DA68 AI61:AM72 CE61:CI72 DC61:DG72 DI61:DM72 DO61:DS72 DU61:DY72 EA61:EE72 C62:P68 CJ62:CV68 AH62:AH72 AN62:AY72 V62:V73 AB62:AB73 CJ69:DA72 P69:P73 D69:O86 AI74:AY86 CE74:CU86 A52:A87 AH84:AH86 AH73:AM73 CD73:CI73 CW73:EE73 C73:C74 EA74:EE84 CV85:EE86 CD62:CD72 DB62:DB72 DH62:DH72 DN62:DN72 DT62:DT72 DZ62:DZ72 AI52:AM59 AH87:AM87 CD84:CD86 CE52:CI59 CD87:CI87 CW74:DA84 CW87:EE87 DB84 DC74:DG84 DH84 DI74:DM84 DN84 DO74:DS84 DT84 DU74:DY84 DZ84 CA46:CQ46 BL49 BX49 BL51:BT51 CA101:CQ101 A102:AL1048576">
    <cfRule type="cellIs" dxfId="2147" priority="2618" stopIfTrue="1" operator="equal">
      <formula>"Pass"</formula>
    </cfRule>
  </conditionalFormatting>
  <conditionalFormatting sqref="Q52:U60 D84:P84 W52:AA59 AC52:AG59 BA52:BE59 BG52:BK59 BM52:BQ59 BS52:BW59 BY52:CC59 CW52:DA59 DC52:DG59 DI52:DM59 DO52:DS59 DU52:DY59 EA52:EE59 A52:A87 V53:V59 AB53:AB59 AH53:AH59 BF53:BF59 BL53:BL59 BR53:BR59 BX53:BX59 CD53:CD59 CV53:CV59 DB53:DB59 DH53:DH59 DN53:DN59 DT53:DT59 DZ53:DZ59 D53:P60 AI58:AY59 CE58:CU59 V60:EE60 EA61:EE72 C62:P68 AN62:AZ72 CJ62:CV72 V62:V73 AB62:AB73 AH62:AH73 CD62:CD73 DB62:DB73 DH62:DH73 DN62:DN73 DT62:DT73 DZ62:DZ73 D69:P73 EA74:EE74 AN74:AY86 CJ74:CU86 AH84:AH87 CD84:CD87 DB84:DB87 DH84:DH87 DN84:DN87 DT84:DT87 DZ84:DZ87 CV85:CV86 BF62:BF73 BL62:BL73 BR62:BR73 BX62:BX73 AZ85:AZ86 D87:P88 A101:AS101">
    <cfRule type="cellIs" dxfId="2146" priority="2624" stopIfTrue="1" operator="equal">
      <formula>"please check"</formula>
    </cfRule>
  </conditionalFormatting>
  <conditionalFormatting sqref="Q53:U53">
    <cfRule type="cellIs" dxfId="2145" priority="2521" stopIfTrue="1" operator="lessThan">
      <formula>0</formula>
    </cfRule>
    <cfRule type="cellIs" dxfId="2143" priority="2519" stopIfTrue="1" operator="equal">
      <formula>"please check"</formula>
    </cfRule>
    <cfRule type="cellIs" dxfId="2142" priority="2518" stopIfTrue="1" operator="equal">
      <formula>"Pass"</formula>
    </cfRule>
    <cfRule type="cellIs" dxfId="2141" priority="2517" stopIfTrue="1" operator="lessThan">
      <formula>0</formula>
    </cfRule>
    <cfRule type="cellIs" dxfId="2139" priority="2522" stopIfTrue="1" operator="equal">
      <formula>"Pass"</formula>
    </cfRule>
  </conditionalFormatting>
  <conditionalFormatting sqref="Q53:U54">
    <cfRule type="cellIs" dxfId="2138" priority="2515" stopIfTrue="1" operator="equal">
      <formula>"please check"</formula>
    </cfRule>
  </conditionalFormatting>
  <conditionalFormatting sqref="Q54:U54">
    <cfRule type="cellIs" dxfId="2137" priority="2507" stopIfTrue="1" operator="equal">
      <formula>"please check"</formula>
    </cfRule>
    <cfRule type="cellIs" dxfId="2134" priority="2514" stopIfTrue="1" operator="equal">
      <formula>"Pass"</formula>
    </cfRule>
    <cfRule type="cellIs" dxfId="2132" priority="2511" stopIfTrue="1" operator="equal">
      <formula>"please check"</formula>
    </cfRule>
    <cfRule type="cellIs" dxfId="2131" priority="2510" stopIfTrue="1" operator="equal">
      <formula>"Pass"</formula>
    </cfRule>
    <cfRule type="cellIs" dxfId="2130" priority="2509" stopIfTrue="1" operator="lessThan">
      <formula>0</formula>
    </cfRule>
    <cfRule type="cellIs" dxfId="2129" priority="2513" stopIfTrue="1" operator="lessThan">
      <formula>0</formula>
    </cfRule>
  </conditionalFormatting>
  <conditionalFormatting sqref="Q58:U58">
    <cfRule type="cellIs" dxfId="2127" priority="2496" stopIfTrue="1" operator="equal">
      <formula>"please check"</formula>
    </cfRule>
    <cfRule type="cellIs" dxfId="2125" priority="2494" stopIfTrue="1" operator="lessThan">
      <formula>0</formula>
    </cfRule>
    <cfRule type="cellIs" dxfId="2124" priority="2495" stopIfTrue="1" operator="equal">
      <formula>"Pass"</formula>
    </cfRule>
    <cfRule type="cellIs" dxfId="2122" priority="2492" stopIfTrue="1" operator="equal">
      <formula>"please check"</formula>
    </cfRule>
    <cfRule type="cellIs" dxfId="2121" priority="2491" stopIfTrue="1" operator="equal">
      <formula>"Pass"</formula>
    </cfRule>
    <cfRule type="cellIs" dxfId="2120" priority="2490" stopIfTrue="1" operator="lessThan">
      <formula>0</formula>
    </cfRule>
  </conditionalFormatting>
  <conditionalFormatting sqref="Q58:U60">
    <cfRule type="cellIs" dxfId="2119" priority="2488" stopIfTrue="1" operator="equal">
      <formula>"please check"</formula>
    </cfRule>
  </conditionalFormatting>
  <conditionalFormatting sqref="Q59:U59">
    <cfRule type="cellIs" dxfId="2117" priority="2484" stopIfTrue="1" operator="equal">
      <formula>"please check"</formula>
    </cfRule>
    <cfRule type="cellIs" dxfId="2116" priority="2483" stopIfTrue="1" operator="equal">
      <formula>"Pass"</formula>
    </cfRule>
    <cfRule type="cellIs" dxfId="2115" priority="2482" stopIfTrue="1" operator="lessThan">
      <formula>0</formula>
    </cfRule>
    <cfRule type="cellIs" dxfId="2113" priority="2480" stopIfTrue="1" operator="equal">
      <formula>"please check"</formula>
    </cfRule>
    <cfRule type="cellIs" dxfId="2111" priority="2486" stopIfTrue="1" operator="lessThan">
      <formula>0</formula>
    </cfRule>
    <cfRule type="cellIs" dxfId="2110" priority="2487" stopIfTrue="1" operator="equal">
      <formula>"Pass"</formula>
    </cfRule>
  </conditionalFormatting>
  <conditionalFormatting sqref="Q60:U60">
    <cfRule type="cellIs" dxfId="2109" priority="2503" stopIfTrue="1" operator="lessThan">
      <formula>0</formula>
    </cfRule>
    <cfRule type="cellIs" dxfId="2108" priority="2505" stopIfTrue="1" operator="equal">
      <formula>"please check"</formula>
    </cfRule>
    <cfRule type="cellIs" dxfId="2107" priority="2504" stopIfTrue="1" operator="equal">
      <formula>"Pass"</formula>
    </cfRule>
    <cfRule type="cellIs" dxfId="2105" priority="2501" stopIfTrue="1" operator="equal">
      <formula>"please check"</formula>
    </cfRule>
    <cfRule type="cellIs" dxfId="2104" priority="2500" stopIfTrue="1" operator="equal">
      <formula>"Pass"</formula>
    </cfRule>
    <cfRule type="cellIs" dxfId="2103" priority="2499" stopIfTrue="1" operator="lessThan">
      <formula>0</formula>
    </cfRule>
  </conditionalFormatting>
  <conditionalFormatting sqref="Q61:U73">
    <cfRule type="cellIs" dxfId="2101" priority="632" stopIfTrue="1" operator="equal">
      <formula>"please check"</formula>
    </cfRule>
    <cfRule type="cellIs" dxfId="2100" priority="631" stopIfTrue="1" operator="equal">
      <formula>"Pass"</formula>
    </cfRule>
  </conditionalFormatting>
  <conditionalFormatting sqref="Q74:U74 D85:AG86 W61:AA74 V84:AG84 AC61:AG74 BA61:BE74 BA84:CC87 BG61:BK74 BM61:BQ74 BS61:BW74 BY61:CC74 W87:AG87">
    <cfRule type="cellIs" dxfId="2099" priority="1984" stopIfTrue="1" operator="equal">
      <formula>"please check"</formula>
    </cfRule>
  </conditionalFormatting>
  <conditionalFormatting sqref="Q75:U81">
    <cfRule type="cellIs" dxfId="2097" priority="1989" stopIfTrue="1" operator="lessThan">
      <formula>0</formula>
    </cfRule>
  </conditionalFormatting>
  <conditionalFormatting sqref="Q81:U81">
    <cfRule type="cellIs" dxfId="2095" priority="1987" stopIfTrue="1" operator="equal">
      <formula>"please check"</formula>
    </cfRule>
  </conditionalFormatting>
  <conditionalFormatting sqref="Q82:U86 Q75:U80">
    <cfRule type="cellIs" dxfId="2094" priority="1993" stopIfTrue="1" operator="equal">
      <formula>"please check"</formula>
    </cfRule>
  </conditionalFormatting>
  <conditionalFormatting sqref="Q82:U86">
    <cfRule type="cellIs" dxfId="2093" priority="1992" stopIfTrue="1" operator="lessThan">
      <formula>0</formula>
    </cfRule>
  </conditionalFormatting>
  <conditionalFormatting sqref="Q89:U89">
    <cfRule type="cellIs" dxfId="2092" priority="107" stopIfTrue="1" operator="equal">
      <formula>"Pass"</formula>
    </cfRule>
    <cfRule type="cellIs" dxfId="2091" priority="106" stopIfTrue="1" operator="equal">
      <formula>"please check"</formula>
    </cfRule>
  </conditionalFormatting>
  <conditionalFormatting sqref="Q82:V86">
    <cfRule type="cellIs" dxfId="2090" priority="1991" stopIfTrue="1" operator="equal">
      <formula>"Pass"</formula>
    </cfRule>
  </conditionalFormatting>
  <conditionalFormatting sqref="Q1:AM1 B2:AM2 F1:M1 C1:D1 A1:A2">
    <cfRule type="cellIs" dxfId="2089" priority="2727" stopIfTrue="1" operator="equal">
      <formula>"please check"</formula>
    </cfRule>
  </conditionalFormatting>
  <conditionalFormatting sqref="Q1:AM2">
    <cfRule type="cellIs" dxfId="2088" priority="2726" stopIfTrue="1" operator="equal">
      <formula>"Pass"</formula>
    </cfRule>
  </conditionalFormatting>
  <conditionalFormatting sqref="Q73:EE73">
    <cfRule type="cellIs" dxfId="2087" priority="633" stopIfTrue="1" operator="lessThan">
      <formula>0</formula>
    </cfRule>
  </conditionalFormatting>
  <conditionalFormatting sqref="Q84:EE84">
    <cfRule type="cellIs" dxfId="2086" priority="380" stopIfTrue="1" operator="lessThan">
      <formula>0</formula>
    </cfRule>
  </conditionalFormatting>
  <conditionalFormatting sqref="Q87:EE87">
    <cfRule type="cellIs" dxfId="2085" priority="494" stopIfTrue="1" operator="lessThan">
      <formula>0</formula>
    </cfRule>
  </conditionalFormatting>
  <conditionalFormatting sqref="R74:U74">
    <cfRule type="cellIs" dxfId="2084" priority="1986" stopIfTrue="1" operator="lessThan">
      <formula>0</formula>
    </cfRule>
  </conditionalFormatting>
  <conditionalFormatting sqref="V7">
    <cfRule type="cellIs" dxfId="2083" priority="217" stopIfTrue="1" operator="equal">
      <formula>"please check"</formula>
    </cfRule>
    <cfRule type="cellIs" dxfId="2082" priority="221" stopIfTrue="1" operator="equal">
      <formula>"please check"</formula>
    </cfRule>
    <cfRule type="cellIs" dxfId="2081" priority="220" stopIfTrue="1" operator="equal">
      <formula>"Pass"</formula>
    </cfRule>
  </conditionalFormatting>
  <conditionalFormatting sqref="V7:V8">
    <cfRule type="cellIs" dxfId="2079" priority="223" stopIfTrue="1" operator="equal">
      <formula>"Pass"</formula>
    </cfRule>
    <cfRule type="cellIs" dxfId="2078" priority="219" stopIfTrue="1" operator="lessThan">
      <formula>0</formula>
    </cfRule>
  </conditionalFormatting>
  <conditionalFormatting sqref="V20:V21">
    <cfRule type="cellIs" dxfId="2076" priority="213" stopIfTrue="1" operator="lessThan">
      <formula>0</formula>
    </cfRule>
  </conditionalFormatting>
  <conditionalFormatting sqref="V20:V28">
    <cfRule type="cellIs" dxfId="2074" priority="211" stopIfTrue="1" operator="equal">
      <formula>"please check"</formula>
    </cfRule>
  </conditionalFormatting>
  <conditionalFormatting sqref="V29:V30">
    <cfRule type="cellIs" dxfId="2072" priority="215" stopIfTrue="1" operator="equal">
      <formula>"Pass"</formula>
    </cfRule>
    <cfRule type="cellIs" dxfId="2071" priority="214" stopIfTrue="1" operator="lessThan">
      <formula>0</formula>
    </cfRule>
  </conditionalFormatting>
  <conditionalFormatting sqref="V32">
    <cfRule type="cellIs" dxfId="2069" priority="142" stopIfTrue="1" operator="lessThan">
      <formula>0</formula>
    </cfRule>
  </conditionalFormatting>
  <conditionalFormatting sqref="V49 P49">
    <cfRule type="cellIs" dxfId="2068" priority="2648" stopIfTrue="1" operator="equal">
      <formula>"please check"</formula>
    </cfRule>
  </conditionalFormatting>
  <conditionalFormatting sqref="V49">
    <cfRule type="cellIs" dxfId="2067" priority="2647" stopIfTrue="1" operator="equal">
      <formula>"Pass"</formula>
    </cfRule>
  </conditionalFormatting>
  <conditionalFormatting sqref="V74:V86">
    <cfRule type="cellIs" dxfId="2066" priority="1968" stopIfTrue="1" operator="equal">
      <formula>"please check"</formula>
    </cfRule>
  </conditionalFormatting>
  <conditionalFormatting sqref="V50:Z50 O50:T50">
    <cfRule type="cellIs" dxfId="2064" priority="2656" stopIfTrue="1" operator="equal">
      <formula>"Pass"</formula>
    </cfRule>
  </conditionalFormatting>
  <conditionalFormatting sqref="V50:Z50">
    <cfRule type="cellIs" dxfId="2062" priority="2650" stopIfTrue="1" operator="equal">
      <formula>"please check"</formula>
    </cfRule>
  </conditionalFormatting>
  <conditionalFormatting sqref="W74">
    <cfRule type="cellIs" dxfId="2061" priority="1908" stopIfTrue="1" operator="lessThan">
      <formula>0</formula>
    </cfRule>
  </conditionalFormatting>
  <conditionalFormatting sqref="W7:AA18">
    <cfRule type="cellIs" dxfId="2060" priority="2269" stopIfTrue="1" operator="equal">
      <formula>"please check"</formula>
    </cfRule>
  </conditionalFormatting>
  <conditionalFormatting sqref="W7:AA19">
    <cfRule type="cellIs" dxfId="2058" priority="2271" stopIfTrue="1" operator="equal">
      <formula>"Pass"</formula>
    </cfRule>
  </conditionalFormatting>
  <conditionalFormatting sqref="W7:AA21">
    <cfRule type="cellIs" dxfId="2057" priority="2247" stopIfTrue="1" operator="lessThan">
      <formula>0</formula>
    </cfRule>
  </conditionalFormatting>
  <conditionalFormatting sqref="W19:AA19">
    <cfRule type="cellIs" dxfId="2055" priority="2285" stopIfTrue="1" operator="equal">
      <formula>"please check"</formula>
    </cfRule>
    <cfRule type="cellIs" dxfId="2054" priority="2288" stopIfTrue="1" operator="equal">
      <formula>"Pass"</formula>
    </cfRule>
    <cfRule type="cellIs" dxfId="2053" priority="2289" stopIfTrue="1" operator="equal">
      <formula>"please check"</formula>
    </cfRule>
    <cfRule type="cellIs" dxfId="2052" priority="2287" stopIfTrue="1" operator="lessThan">
      <formula>0</formula>
    </cfRule>
  </conditionalFormatting>
  <conditionalFormatting sqref="W19:AA21">
    <cfRule type="cellIs" dxfId="2050" priority="2245" stopIfTrue="1" operator="equal">
      <formula>"please check"</formula>
    </cfRule>
  </conditionalFormatting>
  <conditionalFormatting sqref="W28:AA28">
    <cfRule type="cellIs" dxfId="2048" priority="2273" stopIfTrue="1" operator="lessThan">
      <formula>0</formula>
    </cfRule>
    <cfRule type="cellIs" dxfId="2046" priority="2275" stopIfTrue="1" operator="equal">
      <formula>"please check"</formula>
    </cfRule>
    <cfRule type="cellIs" dxfId="2045" priority="2274" stopIfTrue="1" operator="equal">
      <formula>"Pass"</formula>
    </cfRule>
  </conditionalFormatting>
  <conditionalFormatting sqref="W28:AA31">
    <cfRule type="cellIs" dxfId="2044" priority="2268" stopIfTrue="1" operator="equal">
      <formula>"please check"</formula>
    </cfRule>
  </conditionalFormatting>
  <conditionalFormatting sqref="W29:AA30">
    <cfRule type="cellIs" dxfId="2042" priority="2249" stopIfTrue="1" operator="equal">
      <formula>"please check"</formula>
    </cfRule>
    <cfRule type="cellIs" dxfId="2041" priority="2252" stopIfTrue="1" operator="equal">
      <formula>"Pass"</formula>
    </cfRule>
    <cfRule type="cellIs" dxfId="2040" priority="2267" stopIfTrue="1" operator="equal">
      <formula>"Pass"</formula>
    </cfRule>
    <cfRule type="cellIs" dxfId="2039" priority="2251" stopIfTrue="1" operator="lessThan">
      <formula>0</formula>
    </cfRule>
    <cfRule type="cellIs" dxfId="2037" priority="2255" stopIfTrue="1" operator="lessThan">
      <formula>0</formula>
    </cfRule>
    <cfRule type="cellIs" dxfId="2035" priority="2253" stopIfTrue="1" operator="equal">
      <formula>"please check"</formula>
    </cfRule>
    <cfRule type="cellIs" dxfId="2034" priority="2258" stopIfTrue="1" operator="lessThan">
      <formula>0</formula>
    </cfRule>
    <cfRule type="cellIs" dxfId="2033" priority="2264" stopIfTrue="1" operator="equal">
      <formula>"please check"</formula>
    </cfRule>
    <cfRule type="cellIs" dxfId="2032" priority="2263" stopIfTrue="1" operator="equal">
      <formula>"Pass"</formula>
    </cfRule>
    <cfRule type="cellIs" dxfId="2031" priority="2262" stopIfTrue="1" operator="lessThan">
      <formula>0</formula>
    </cfRule>
    <cfRule type="cellIs" dxfId="2029" priority="2260" stopIfTrue="1" operator="equal">
      <formula>"Pass"</formula>
    </cfRule>
    <cfRule type="cellIs" dxfId="2028" priority="2259" stopIfTrue="1" operator="equal">
      <formula>"please check"</formula>
    </cfRule>
    <cfRule type="cellIs" dxfId="2027" priority="2257" stopIfTrue="1" operator="equal">
      <formula>"please check"</formula>
    </cfRule>
    <cfRule type="cellIs" dxfId="2026" priority="2256" stopIfTrue="1" operator="equal">
      <formula>"Pass"</formula>
    </cfRule>
    <cfRule type="cellIs" dxfId="2025" priority="2266" stopIfTrue="1" operator="lessThan">
      <formula>0</formula>
    </cfRule>
  </conditionalFormatting>
  <conditionalFormatting sqref="W31:AA31">
    <cfRule type="cellIs" dxfId="2023" priority="2282" stopIfTrue="1" operator="lessThan">
      <formula>0</formula>
    </cfRule>
    <cfRule type="cellIs" dxfId="2021" priority="2280" stopIfTrue="1" operator="equal">
      <formula>"please check"</formula>
    </cfRule>
    <cfRule type="cellIs" dxfId="2020" priority="2279" stopIfTrue="1" operator="equal">
      <formula>"Pass"</formula>
    </cfRule>
    <cfRule type="cellIs" dxfId="2019" priority="2283" stopIfTrue="1" operator="equal">
      <formula>"Pass"</formula>
    </cfRule>
    <cfRule type="cellIs" dxfId="2017" priority="2284" stopIfTrue="1" operator="equal">
      <formula>"please check"</formula>
    </cfRule>
    <cfRule type="cellIs" dxfId="2016" priority="2278" stopIfTrue="1" operator="lessThan">
      <formula>0</formula>
    </cfRule>
  </conditionalFormatting>
  <conditionalFormatting sqref="W32:AA32">
    <cfRule type="cellIs" dxfId="2014" priority="159" stopIfTrue="1" operator="lessThan">
      <formula>0</formula>
    </cfRule>
  </conditionalFormatting>
  <conditionalFormatting sqref="W34:AA34">
    <cfRule type="cellIs" dxfId="2013" priority="18" stopIfTrue="1" operator="equal">
      <formula>"please check"</formula>
    </cfRule>
    <cfRule type="cellIs" dxfId="2011" priority="13" stopIfTrue="1" operator="equal">
      <formula>"please check"</formula>
    </cfRule>
    <cfRule type="cellIs" dxfId="2010" priority="14" stopIfTrue="1" operator="equal">
      <formula>"Pass"</formula>
    </cfRule>
    <cfRule type="cellIs" dxfId="2009" priority="16" stopIfTrue="1" operator="lessThan">
      <formula>0</formula>
    </cfRule>
    <cfRule type="cellIs" dxfId="2008" priority="17" stopIfTrue="1" operator="equal">
      <formula>"Pass"</formula>
    </cfRule>
  </conditionalFormatting>
  <conditionalFormatting sqref="W52:AA52">
    <cfRule type="cellIs" dxfId="2007" priority="1960" stopIfTrue="1" operator="equal">
      <formula>"Pass"</formula>
    </cfRule>
    <cfRule type="cellIs" dxfId="2006" priority="1959" stopIfTrue="1" operator="lessThan">
      <formula>0</formula>
    </cfRule>
    <cfRule type="cellIs" dxfId="2003" priority="1963" stopIfTrue="1" operator="lessThan">
      <formula>0</formula>
    </cfRule>
    <cfRule type="cellIs" dxfId="2002" priority="1961" stopIfTrue="1" operator="equal">
      <formula>"please check"</formula>
    </cfRule>
    <cfRule type="cellIs" dxfId="2001" priority="1964" stopIfTrue="1" operator="equal">
      <formula>"Pass"</formula>
    </cfRule>
    <cfRule type="cellIs" dxfId="2000" priority="1965" stopIfTrue="1" operator="equal">
      <formula>"please check"</formula>
    </cfRule>
  </conditionalFormatting>
  <conditionalFormatting sqref="W52:AA53">
    <cfRule type="cellIs" dxfId="1998" priority="1957" stopIfTrue="1" operator="equal">
      <formula>"please check"</formula>
    </cfRule>
  </conditionalFormatting>
  <conditionalFormatting sqref="W53:AA53">
    <cfRule type="cellIs" dxfId="1997" priority="1953" stopIfTrue="1" operator="equal">
      <formula>"please check"</formula>
    </cfRule>
    <cfRule type="cellIs" dxfId="1995" priority="1956" stopIfTrue="1" operator="equal">
      <formula>"Pass"</formula>
    </cfRule>
    <cfRule type="cellIs" dxfId="1994" priority="1955" stopIfTrue="1" operator="lessThan">
      <formula>0</formula>
    </cfRule>
    <cfRule type="cellIs" dxfId="1993" priority="1951" stopIfTrue="1" operator="lessThan">
      <formula>0</formula>
    </cfRule>
    <cfRule type="cellIs" dxfId="1991" priority="1952" stopIfTrue="1" operator="equal">
      <formula>"Pass"</formula>
    </cfRule>
  </conditionalFormatting>
  <conditionalFormatting sqref="W53:AA54">
    <cfRule type="cellIs" dxfId="1990" priority="1949" stopIfTrue="1" operator="equal">
      <formula>"please check"</formula>
    </cfRule>
  </conditionalFormatting>
  <conditionalFormatting sqref="W54:AA54">
    <cfRule type="cellIs" dxfId="1989" priority="1945" stopIfTrue="1" operator="equal">
      <formula>"please check"</formula>
    </cfRule>
    <cfRule type="cellIs" dxfId="1988" priority="1944" stopIfTrue="1" operator="equal">
      <formula>"Pass"</formula>
    </cfRule>
    <cfRule type="cellIs" dxfId="1986" priority="1941" stopIfTrue="1" operator="equal">
      <formula>"please check"</formula>
    </cfRule>
    <cfRule type="cellIs" dxfId="1984" priority="1943" stopIfTrue="1" operator="lessThan">
      <formula>0</formula>
    </cfRule>
    <cfRule type="cellIs" dxfId="1982" priority="1947" stopIfTrue="1" operator="lessThan">
      <formula>0</formula>
    </cfRule>
    <cfRule type="cellIs" dxfId="1981" priority="1948" stopIfTrue="1" operator="equal">
      <formula>"Pass"</formula>
    </cfRule>
  </conditionalFormatting>
  <conditionalFormatting sqref="W58:AA58">
    <cfRule type="cellIs" dxfId="1980" priority="1930" stopIfTrue="1" operator="equal">
      <formula>"please check"</formula>
    </cfRule>
    <cfRule type="cellIs" dxfId="1978" priority="1929" stopIfTrue="1" operator="equal">
      <formula>"Pass"</formula>
    </cfRule>
    <cfRule type="cellIs" dxfId="1977" priority="1928" stopIfTrue="1" operator="lessThan">
      <formula>0</formula>
    </cfRule>
    <cfRule type="cellIs" dxfId="1975" priority="1926" stopIfTrue="1" operator="equal">
      <formula>"please check"</formula>
    </cfRule>
    <cfRule type="cellIs" dxfId="1973" priority="1925" stopIfTrue="1" operator="equal">
      <formula>"Pass"</formula>
    </cfRule>
    <cfRule type="cellIs" dxfId="1972" priority="1924" stopIfTrue="1" operator="lessThan">
      <formula>0</formula>
    </cfRule>
  </conditionalFormatting>
  <conditionalFormatting sqref="W58:AA60">
    <cfRule type="cellIs" dxfId="1971" priority="1922" stopIfTrue="1" operator="equal">
      <formula>"please check"</formula>
    </cfRule>
  </conditionalFormatting>
  <conditionalFormatting sqref="W59:AA59">
    <cfRule type="cellIs" dxfId="1970" priority="1917" stopIfTrue="1" operator="equal">
      <formula>"Pass"</formula>
    </cfRule>
    <cfRule type="cellIs" dxfId="1968" priority="1914" stopIfTrue="1" operator="equal">
      <formula>"please check"</formula>
    </cfRule>
    <cfRule type="cellIs" dxfId="1967" priority="1921" stopIfTrue="1" operator="equal">
      <formula>"Pass"</formula>
    </cfRule>
    <cfRule type="cellIs" dxfId="1965" priority="1916" stopIfTrue="1" operator="lessThan">
      <formula>0</formula>
    </cfRule>
    <cfRule type="cellIs" dxfId="1964" priority="1920" stopIfTrue="1" operator="lessThan">
      <formula>0</formula>
    </cfRule>
    <cfRule type="cellIs" dxfId="1962" priority="1918" stopIfTrue="1" operator="equal">
      <formula>"please check"</formula>
    </cfRule>
  </conditionalFormatting>
  <conditionalFormatting sqref="W60:AA60">
    <cfRule type="cellIs" dxfId="1961" priority="1933" stopIfTrue="1" operator="lessThan">
      <formula>0</formula>
    </cfRule>
    <cfRule type="cellIs" dxfId="1959" priority="1937" stopIfTrue="1" operator="lessThan">
      <formula>0</formula>
    </cfRule>
    <cfRule type="cellIs" dxfId="1958" priority="1935" stopIfTrue="1" operator="equal">
      <formula>"please check"</formula>
    </cfRule>
    <cfRule type="cellIs" dxfId="1957" priority="1934" stopIfTrue="1" operator="equal">
      <formula>"Pass"</formula>
    </cfRule>
    <cfRule type="cellIs" dxfId="1956" priority="1967" stopIfTrue="1" operator="lessThan">
      <formula>0</formula>
    </cfRule>
  </conditionalFormatting>
  <conditionalFormatting sqref="W60:AA74">
    <cfRule type="cellIs" dxfId="1953" priority="1938" stopIfTrue="1" operator="equal">
      <formula>"Pass"</formula>
    </cfRule>
  </conditionalFormatting>
  <conditionalFormatting sqref="W73:AA73">
    <cfRule type="cellIs" dxfId="1952" priority="629" stopIfTrue="1" operator="equal">
      <formula>"please check"</formula>
    </cfRule>
    <cfRule type="cellIs" dxfId="1951" priority="628" stopIfTrue="1" operator="equal">
      <formula>"Pass"</formula>
    </cfRule>
    <cfRule type="cellIs" dxfId="1950" priority="565" stopIfTrue="1" operator="equal">
      <formula>"please check"</formula>
    </cfRule>
    <cfRule type="cellIs" dxfId="1949" priority="578" stopIfTrue="1" operator="equal">
      <formula>"Pass"</formula>
    </cfRule>
    <cfRule type="cellIs" dxfId="1947" priority="564" stopIfTrue="1" operator="equal">
      <formula>"Pass"</formula>
    </cfRule>
    <cfRule type="cellIs" dxfId="1946" priority="579" stopIfTrue="1" operator="equal">
      <formula>"please check"</formula>
    </cfRule>
  </conditionalFormatting>
  <conditionalFormatting sqref="W75:AA80 W82:AA86">
    <cfRule type="cellIs" dxfId="1945" priority="1910" stopIfTrue="1" operator="lessThan">
      <formula>0</formula>
    </cfRule>
    <cfRule type="cellIs" dxfId="1944" priority="1911" stopIfTrue="1" operator="equal">
      <formula>"please check"</formula>
    </cfRule>
  </conditionalFormatting>
  <conditionalFormatting sqref="W81:AA81">
    <cfRule type="cellIs" dxfId="1941" priority="1907" stopIfTrue="1" operator="lessThan">
      <formula>0</formula>
    </cfRule>
    <cfRule type="cellIs" dxfId="1940" priority="1905" stopIfTrue="1" operator="equal">
      <formula>"please check"</formula>
    </cfRule>
  </conditionalFormatting>
  <conditionalFormatting sqref="W84:AA84">
    <cfRule type="cellIs" dxfId="1939" priority="313" stopIfTrue="1" operator="equal">
      <formula>"Pass"</formula>
    </cfRule>
    <cfRule type="cellIs" dxfId="1938" priority="377" stopIfTrue="1" operator="equal">
      <formula>"Pass"</formula>
    </cfRule>
    <cfRule type="cellIs" dxfId="1936" priority="378" stopIfTrue="1" operator="equal">
      <formula>"please check"</formula>
    </cfRule>
    <cfRule type="cellIs" dxfId="1935" priority="314" stopIfTrue="1" operator="equal">
      <formula>"please check"</formula>
    </cfRule>
    <cfRule type="cellIs" dxfId="1934" priority="327" stopIfTrue="1" operator="equal">
      <formula>"Pass"</formula>
    </cfRule>
    <cfRule type="cellIs" dxfId="1933" priority="328" stopIfTrue="1" operator="equal">
      <formula>"please check"</formula>
    </cfRule>
  </conditionalFormatting>
  <conditionalFormatting sqref="W84:AA87">
    <cfRule type="cellIs" dxfId="1932" priority="396" stopIfTrue="1" operator="equal">
      <formula>"Pass"</formula>
    </cfRule>
  </conditionalFormatting>
  <conditionalFormatting sqref="W85:AA87">
    <cfRule type="cellIs" dxfId="1931" priority="492" stopIfTrue="1" operator="equal">
      <formula>"please check"</formula>
    </cfRule>
  </conditionalFormatting>
  <conditionalFormatting sqref="W87:AA87">
    <cfRule type="cellIs" dxfId="1930" priority="441" stopIfTrue="1" operator="equal">
      <formula>"Pass"</formula>
    </cfRule>
    <cfRule type="cellIs" dxfId="1929" priority="491" stopIfTrue="1" operator="equal">
      <formula>"Pass"</formula>
    </cfRule>
    <cfRule type="cellIs" dxfId="1928" priority="442" stopIfTrue="1" operator="equal">
      <formula>"please check"</formula>
    </cfRule>
    <cfRule type="cellIs" dxfId="1927" priority="428" stopIfTrue="1" operator="equal">
      <formula>"please check"</formula>
    </cfRule>
  </conditionalFormatting>
  <conditionalFormatting sqref="W87:AA100">
    <cfRule type="cellIs" dxfId="1925" priority="510" stopIfTrue="1" operator="equal">
      <formula>"Pass"</formula>
    </cfRule>
  </conditionalFormatting>
  <conditionalFormatting sqref="W88:AA100">
    <cfRule type="cellIs" dxfId="1923" priority="665" stopIfTrue="1" operator="equal">
      <formula>"please check"</formula>
    </cfRule>
  </conditionalFormatting>
  <conditionalFormatting sqref="W89:AA89">
    <cfRule type="cellIs" dxfId="1922" priority="105" stopIfTrue="1" operator="equal">
      <formula>"please check"</formula>
    </cfRule>
    <cfRule type="cellIs" dxfId="1921" priority="104" stopIfTrue="1" operator="equal">
      <formula>"Pass"</formula>
    </cfRule>
    <cfRule type="cellIs" dxfId="1920" priority="103" stopIfTrue="1" operator="equal">
      <formula>"please check"</formula>
    </cfRule>
  </conditionalFormatting>
  <conditionalFormatting sqref="W60:AB60">
    <cfRule type="cellIs" dxfId="1919" priority="1939" stopIfTrue="1" operator="equal">
      <formula>"please check"</formula>
    </cfRule>
  </conditionalFormatting>
  <conditionalFormatting sqref="W82:AB86">
    <cfRule type="cellIs" dxfId="1918" priority="1909" stopIfTrue="1" operator="equal">
      <formula>"Pass"</formula>
    </cfRule>
  </conditionalFormatting>
  <conditionalFormatting sqref="X74:AA74">
    <cfRule type="cellIs" dxfId="1917" priority="1904" stopIfTrue="1" operator="lessThan">
      <formula>0</formula>
    </cfRule>
  </conditionalFormatting>
  <conditionalFormatting sqref="AA50:AF50 AH50:AL50">
    <cfRule type="cellIs" dxfId="1916" priority="2644" stopIfTrue="1" operator="equal">
      <formula>"Pass"</formula>
    </cfRule>
  </conditionalFormatting>
  <conditionalFormatting sqref="AB3:AB4">
    <cfRule type="cellIs" dxfId="1914" priority="2558" stopIfTrue="1" operator="equal">
      <formula>"please check"</formula>
    </cfRule>
  </conditionalFormatting>
  <conditionalFormatting sqref="AB4">
    <cfRule type="cellIs" dxfId="1913" priority="2557" stopIfTrue="1" operator="equal">
      <formula>"Pass"</formula>
    </cfRule>
  </conditionalFormatting>
  <conditionalFormatting sqref="AB7">
    <cfRule type="cellIs" dxfId="1912" priority="204" stopIfTrue="1" operator="equal">
      <formula>"please check"</formula>
    </cfRule>
    <cfRule type="cellIs" dxfId="1910" priority="207" stopIfTrue="1" operator="equal">
      <formula>"Pass"</formula>
    </cfRule>
    <cfRule type="cellIs" dxfId="1909" priority="208" stopIfTrue="1" operator="equal">
      <formula>"please check"</formula>
    </cfRule>
  </conditionalFormatting>
  <conditionalFormatting sqref="AB7:AB8">
    <cfRule type="cellIs" dxfId="1908" priority="206" stopIfTrue="1" operator="lessThan">
      <formula>0</formula>
    </cfRule>
    <cfRule type="cellIs" dxfId="1907" priority="210" stopIfTrue="1" operator="equal">
      <formula>"Pass"</formula>
    </cfRule>
  </conditionalFormatting>
  <conditionalFormatting sqref="AB20:AB21">
    <cfRule type="cellIs" dxfId="1904" priority="200" stopIfTrue="1" operator="lessThan">
      <formula>0</formula>
    </cfRule>
  </conditionalFormatting>
  <conditionalFormatting sqref="AB20:AB28">
    <cfRule type="cellIs" dxfId="1903" priority="198" stopIfTrue="1" operator="equal">
      <formula>"please check"</formula>
    </cfRule>
  </conditionalFormatting>
  <conditionalFormatting sqref="AB29:AB30">
    <cfRule type="cellIs" dxfId="1901" priority="201" stopIfTrue="1" operator="lessThan">
      <formula>0</formula>
    </cfRule>
    <cfRule type="cellIs" dxfId="1900" priority="202" stopIfTrue="1" operator="equal">
      <formula>"Pass"</formula>
    </cfRule>
  </conditionalFormatting>
  <conditionalFormatting sqref="AB32">
    <cfRule type="cellIs" dxfId="1898" priority="140" stopIfTrue="1" operator="lessThan">
      <formula>0</formula>
    </cfRule>
  </conditionalFormatting>
  <conditionalFormatting sqref="AB49">
    <cfRule type="cellIs" dxfId="1896" priority="2640" stopIfTrue="1" operator="equal">
      <formula>"please check"</formula>
    </cfRule>
    <cfRule type="cellIs" dxfId="1895" priority="2639" stopIfTrue="1" operator="equal">
      <formula>"Pass"</formula>
    </cfRule>
  </conditionalFormatting>
  <conditionalFormatting sqref="AB52">
    <cfRule type="cellIs" dxfId="1894" priority="1900" stopIfTrue="1" operator="lessThan">
      <formula>0</formula>
    </cfRule>
    <cfRule type="cellIs" dxfId="1893" priority="1901" stopIfTrue="1" operator="equal">
      <formula>"Pass"</formula>
    </cfRule>
    <cfRule type="cellIs" dxfId="1892" priority="1902" stopIfTrue="1" operator="equal">
      <formula>"please check"</formula>
    </cfRule>
    <cfRule type="cellIs" dxfId="1891" priority="1903" stopIfTrue="1" operator="equal">
      <formula>"Pass"</formula>
    </cfRule>
  </conditionalFormatting>
  <conditionalFormatting sqref="AB61">
    <cfRule type="cellIs" dxfId="1890" priority="1841" stopIfTrue="1" operator="equal">
      <formula>"Pass"</formula>
    </cfRule>
    <cfRule type="cellIs" dxfId="1889" priority="1840" stopIfTrue="1" operator="equal">
      <formula>"please check"</formula>
    </cfRule>
    <cfRule type="cellIs" dxfId="1888" priority="1839" stopIfTrue="1" operator="equal">
      <formula>"Pass"</formula>
    </cfRule>
    <cfRule type="cellIs" dxfId="1887" priority="1838" stopIfTrue="1" operator="lessThan">
      <formula>0</formula>
    </cfRule>
    <cfRule type="cellIs" dxfId="1885" priority="1836" stopIfTrue="1" operator="equal">
      <formula>"please check"</formula>
    </cfRule>
  </conditionalFormatting>
  <conditionalFormatting sqref="AB74:AB86">
    <cfRule type="cellIs" dxfId="1884" priority="1897" stopIfTrue="1" operator="equal">
      <formula>"please check"</formula>
    </cfRule>
    <cfRule type="cellIs" dxfId="1883" priority="1899" stopIfTrue="1" operator="equal">
      <formula>"please check"</formula>
    </cfRule>
  </conditionalFormatting>
  <conditionalFormatting sqref="AB52:AG52">
    <cfRule type="cellIs" dxfId="1880" priority="1894" stopIfTrue="1" operator="equal">
      <formula>"please check"</formula>
    </cfRule>
  </conditionalFormatting>
  <conditionalFormatting sqref="AB50:AL50">
    <cfRule type="cellIs" dxfId="1879" priority="2116" stopIfTrue="1" operator="equal">
      <formula>"please check"</formula>
    </cfRule>
  </conditionalFormatting>
  <conditionalFormatting sqref="AC74">
    <cfRule type="cellIs" dxfId="1878" priority="1831" stopIfTrue="1" operator="lessThan">
      <formula>0</formula>
    </cfRule>
  </conditionalFormatting>
  <conditionalFormatting sqref="AC7:AG18">
    <cfRule type="cellIs" dxfId="1877" priority="2224" stopIfTrue="1" operator="equal">
      <formula>"please check"</formula>
    </cfRule>
  </conditionalFormatting>
  <conditionalFormatting sqref="AC7:AG19">
    <cfRule type="cellIs" dxfId="1875" priority="2226" stopIfTrue="1" operator="equal">
      <formula>"Pass"</formula>
    </cfRule>
  </conditionalFormatting>
  <conditionalFormatting sqref="AC7:AG21">
    <cfRule type="cellIs" dxfId="1874" priority="2202" stopIfTrue="1" operator="lessThan">
      <formula>0</formula>
    </cfRule>
  </conditionalFormatting>
  <conditionalFormatting sqref="AC19:AG19">
    <cfRule type="cellIs" dxfId="1873" priority="2244" stopIfTrue="1" operator="equal">
      <formula>"please check"</formula>
    </cfRule>
    <cfRule type="cellIs" dxfId="1872" priority="2243" stopIfTrue="1" operator="equal">
      <formula>"Pass"</formula>
    </cfRule>
    <cfRule type="cellIs" dxfId="1871" priority="2242" stopIfTrue="1" operator="lessThan">
      <formula>0</formula>
    </cfRule>
    <cfRule type="cellIs" dxfId="1869" priority="2240" stopIfTrue="1" operator="equal">
      <formula>"please check"</formula>
    </cfRule>
  </conditionalFormatting>
  <conditionalFormatting sqref="AC19:AG21">
    <cfRule type="cellIs" dxfId="1868" priority="2200" stopIfTrue="1" operator="equal">
      <formula>"please check"</formula>
    </cfRule>
  </conditionalFormatting>
  <conditionalFormatting sqref="AC28:AG28">
    <cfRule type="cellIs" dxfId="1865" priority="2230" stopIfTrue="1" operator="equal">
      <formula>"please check"</formula>
    </cfRule>
    <cfRule type="cellIs" dxfId="1863" priority="2229" stopIfTrue="1" operator="equal">
      <formula>"Pass"</formula>
    </cfRule>
    <cfRule type="cellIs" dxfId="1862" priority="2228" stopIfTrue="1" operator="lessThan">
      <formula>0</formula>
    </cfRule>
  </conditionalFormatting>
  <conditionalFormatting sqref="AC28:AG31">
    <cfRule type="cellIs" dxfId="1861" priority="2223" stopIfTrue="1" operator="equal">
      <formula>"please check"</formula>
    </cfRule>
  </conditionalFormatting>
  <conditionalFormatting sqref="AC29:AG30">
    <cfRule type="cellIs" dxfId="1860" priority="2219" stopIfTrue="1" operator="equal">
      <formula>"please check"</formula>
    </cfRule>
    <cfRule type="cellIs" dxfId="1859" priority="2218" stopIfTrue="1" operator="equal">
      <formula>"Pass"</formula>
    </cfRule>
    <cfRule type="cellIs" dxfId="1858" priority="2217" stopIfTrue="1" operator="lessThan">
      <formula>0</formula>
    </cfRule>
    <cfRule type="cellIs" dxfId="1856" priority="2215" stopIfTrue="1" operator="equal">
      <formula>"Pass"</formula>
    </cfRule>
    <cfRule type="cellIs" dxfId="1855" priority="2214" stopIfTrue="1" operator="equal">
      <formula>"please check"</formula>
    </cfRule>
    <cfRule type="cellIs" dxfId="1854" priority="2213" stopIfTrue="1" operator="lessThan">
      <formula>0</formula>
    </cfRule>
    <cfRule type="cellIs" dxfId="1853" priority="2212" stopIfTrue="1" operator="equal">
      <formula>"please check"</formula>
    </cfRule>
    <cfRule type="cellIs" dxfId="1852" priority="2211" stopIfTrue="1" operator="equal">
      <formula>"Pass"</formula>
    </cfRule>
    <cfRule type="cellIs" dxfId="1851" priority="2210" stopIfTrue="1" operator="lessThan">
      <formula>0</formula>
    </cfRule>
    <cfRule type="cellIs" dxfId="1849" priority="2208" stopIfTrue="1" operator="equal">
      <formula>"please check"</formula>
    </cfRule>
    <cfRule type="cellIs" dxfId="1848" priority="2207" stopIfTrue="1" operator="equal">
      <formula>"Pass"</formula>
    </cfRule>
    <cfRule type="cellIs" dxfId="1847" priority="2206" stopIfTrue="1" operator="lessThan">
      <formula>0</formula>
    </cfRule>
    <cfRule type="cellIs" dxfId="1845" priority="2204" stopIfTrue="1" operator="equal">
      <formula>"please check"</formula>
    </cfRule>
    <cfRule type="cellIs" dxfId="1843" priority="2222" stopIfTrue="1" operator="equal">
      <formula>"Pass"</formula>
    </cfRule>
    <cfRule type="cellIs" dxfId="1842" priority="2221" stopIfTrue="1" operator="lessThan">
      <formula>0</formula>
    </cfRule>
  </conditionalFormatting>
  <conditionalFormatting sqref="AC31:AG31">
    <cfRule type="cellIs" dxfId="1840" priority="2233" stopIfTrue="1" operator="lessThan">
      <formula>0</formula>
    </cfRule>
    <cfRule type="cellIs" dxfId="1839" priority="2239" stopIfTrue="1" operator="equal">
      <formula>"please check"</formula>
    </cfRule>
    <cfRule type="cellIs" dxfId="1838" priority="2238" stopIfTrue="1" operator="equal">
      <formula>"Pass"</formula>
    </cfRule>
    <cfRule type="cellIs" dxfId="1837" priority="2237" stopIfTrue="1" operator="lessThan">
      <formula>0</formula>
    </cfRule>
    <cfRule type="cellIs" dxfId="1835" priority="2235" stopIfTrue="1" operator="equal">
      <formula>"please check"</formula>
    </cfRule>
    <cfRule type="cellIs" dxfId="1834" priority="2234" stopIfTrue="1" operator="equal">
      <formula>"Pass"</formula>
    </cfRule>
  </conditionalFormatting>
  <conditionalFormatting sqref="AC32:AG32">
    <cfRule type="cellIs" dxfId="1831" priority="157" stopIfTrue="1" operator="lessThan">
      <formula>0</formula>
    </cfRule>
  </conditionalFormatting>
  <conditionalFormatting sqref="AC34:AG34">
    <cfRule type="cellIs" dxfId="1830" priority="7" stopIfTrue="1" operator="equal">
      <formula>"please check"</formula>
    </cfRule>
    <cfRule type="cellIs" dxfId="1829" priority="8" stopIfTrue="1" operator="equal">
      <formula>"Pass"</formula>
    </cfRule>
    <cfRule type="cellIs" dxfId="1828" priority="12" stopIfTrue="1" operator="equal">
      <formula>"please check"</formula>
    </cfRule>
    <cfRule type="cellIs" dxfId="1827" priority="11" stopIfTrue="1" operator="equal">
      <formula>"Pass"</formula>
    </cfRule>
    <cfRule type="cellIs" dxfId="1826" priority="10" stopIfTrue="1" operator="lessThan">
      <formula>0</formula>
    </cfRule>
  </conditionalFormatting>
  <conditionalFormatting sqref="AC52:AG52">
    <cfRule type="cellIs" dxfId="1824" priority="1893" stopIfTrue="1" operator="equal">
      <formula>"Pass"</formula>
    </cfRule>
    <cfRule type="cellIs" dxfId="1823" priority="1888" stopIfTrue="1" operator="lessThan">
      <formula>0</formula>
    </cfRule>
    <cfRule type="cellIs" dxfId="1822" priority="1890" stopIfTrue="1" operator="equal">
      <formula>"please check"</formula>
    </cfRule>
    <cfRule type="cellIs" dxfId="1820" priority="1889" stopIfTrue="1" operator="equal">
      <formula>"Pass"</formula>
    </cfRule>
    <cfRule type="cellIs" dxfId="1819" priority="1892" stopIfTrue="1" operator="lessThan">
      <formula>0</formula>
    </cfRule>
  </conditionalFormatting>
  <conditionalFormatting sqref="AC52:AG53">
    <cfRule type="cellIs" dxfId="1818" priority="1886" stopIfTrue="1" operator="equal">
      <formula>"please check"</formula>
    </cfRule>
  </conditionalFormatting>
  <conditionalFormatting sqref="AC53:AG53">
    <cfRule type="cellIs" dxfId="1816" priority="1881" stopIfTrue="1" operator="equal">
      <formula>"Pass"</formula>
    </cfRule>
    <cfRule type="cellIs" dxfId="1815" priority="1885" stopIfTrue="1" operator="equal">
      <formula>"Pass"</formula>
    </cfRule>
    <cfRule type="cellIs" dxfId="1814" priority="1880" stopIfTrue="1" operator="lessThan">
      <formula>0</formula>
    </cfRule>
    <cfRule type="cellIs" dxfId="1813" priority="1884" stopIfTrue="1" operator="lessThan">
      <formula>0</formula>
    </cfRule>
    <cfRule type="cellIs" dxfId="1810" priority="1882" stopIfTrue="1" operator="equal">
      <formula>"please check"</formula>
    </cfRule>
  </conditionalFormatting>
  <conditionalFormatting sqref="AC53:AG54">
    <cfRule type="cellIs" dxfId="1809" priority="1878" stopIfTrue="1" operator="equal">
      <formula>"please check"</formula>
    </cfRule>
  </conditionalFormatting>
  <conditionalFormatting sqref="AC54:AG54">
    <cfRule type="cellIs" dxfId="1807" priority="1876" stopIfTrue="1" operator="lessThan">
      <formula>0</formula>
    </cfRule>
    <cfRule type="cellIs" dxfId="1806" priority="1877" stopIfTrue="1" operator="equal">
      <formula>"Pass"</formula>
    </cfRule>
    <cfRule type="cellIs" dxfId="1805" priority="1874" stopIfTrue="1" operator="equal">
      <formula>"please check"</formula>
    </cfRule>
    <cfRule type="cellIs" dxfId="1804" priority="1872" stopIfTrue="1" operator="lessThan">
      <formula>0</formula>
    </cfRule>
    <cfRule type="cellIs" dxfId="1802" priority="1870" stopIfTrue="1" operator="equal">
      <formula>"please check"</formula>
    </cfRule>
    <cfRule type="cellIs" dxfId="1800" priority="1873" stopIfTrue="1" operator="equal">
      <formula>"Pass"</formula>
    </cfRule>
  </conditionalFormatting>
  <conditionalFormatting sqref="AC58:AG58">
    <cfRule type="cellIs" dxfId="1799" priority="1853" stopIfTrue="1" operator="lessThan">
      <formula>0</formula>
    </cfRule>
    <cfRule type="cellIs" dxfId="1796" priority="1859" stopIfTrue="1" operator="equal">
      <formula>"please check"</formula>
    </cfRule>
    <cfRule type="cellIs" dxfId="1795" priority="1858" stopIfTrue="1" operator="equal">
      <formula>"Pass"</formula>
    </cfRule>
    <cfRule type="cellIs" dxfId="1794" priority="1857" stopIfTrue="1" operator="lessThan">
      <formula>0</formula>
    </cfRule>
    <cfRule type="cellIs" dxfId="1792" priority="1855" stopIfTrue="1" operator="equal">
      <formula>"please check"</formula>
    </cfRule>
    <cfRule type="cellIs" dxfId="1791" priority="1854" stopIfTrue="1" operator="equal">
      <formula>"Pass"</formula>
    </cfRule>
  </conditionalFormatting>
  <conditionalFormatting sqref="AC58:AG60">
    <cfRule type="cellIs" dxfId="1790" priority="1851" stopIfTrue="1" operator="equal">
      <formula>"please check"</formula>
    </cfRule>
  </conditionalFormatting>
  <conditionalFormatting sqref="AC59:AG59">
    <cfRule type="cellIs" dxfId="1789" priority="1850" stopIfTrue="1" operator="equal">
      <formula>"Pass"</formula>
    </cfRule>
    <cfRule type="cellIs" dxfId="1788" priority="1849" stopIfTrue="1" operator="lessThan">
      <formula>0</formula>
    </cfRule>
    <cfRule type="cellIs" dxfId="1786" priority="1847" stopIfTrue="1" operator="equal">
      <formula>"please check"</formula>
    </cfRule>
    <cfRule type="cellIs" dxfId="1785" priority="1846" stopIfTrue="1" operator="equal">
      <formula>"Pass"</formula>
    </cfRule>
    <cfRule type="cellIs" dxfId="1784" priority="1845" stopIfTrue="1" operator="lessThan">
      <formula>0</formula>
    </cfRule>
    <cfRule type="cellIs" dxfId="1781" priority="1843" stopIfTrue="1" operator="equal">
      <formula>"please check"</formula>
    </cfRule>
  </conditionalFormatting>
  <conditionalFormatting sqref="AC60:AG60">
    <cfRule type="cellIs" dxfId="1780" priority="1864" stopIfTrue="1" operator="equal">
      <formula>"please check"</formula>
    </cfRule>
    <cfRule type="cellIs" dxfId="1778" priority="1862" stopIfTrue="1" operator="lessThan">
      <formula>0</formula>
    </cfRule>
    <cfRule type="cellIs" dxfId="1777" priority="1863" stopIfTrue="1" operator="equal">
      <formula>"Pass"</formula>
    </cfRule>
    <cfRule type="cellIs" dxfId="1775" priority="1866" stopIfTrue="1" operator="lessThan">
      <formula>0</formula>
    </cfRule>
    <cfRule type="cellIs" dxfId="1774" priority="1896" stopIfTrue="1" operator="lessThan">
      <formula>0</formula>
    </cfRule>
  </conditionalFormatting>
  <conditionalFormatting sqref="AC60:AG74">
    <cfRule type="cellIs" dxfId="1773" priority="1867" stopIfTrue="1" operator="equal">
      <formula>"Pass"</formula>
    </cfRule>
  </conditionalFormatting>
  <conditionalFormatting sqref="AC73:AG73">
    <cfRule type="cellIs" dxfId="1771" priority="625" stopIfTrue="1" operator="equal">
      <formula>"Pass"</formula>
    </cfRule>
    <cfRule type="cellIs" dxfId="1770" priority="626" stopIfTrue="1" operator="equal">
      <formula>"please check"</formula>
    </cfRule>
    <cfRule type="cellIs" dxfId="1769" priority="562" stopIfTrue="1" operator="equal">
      <formula>"please check"</formula>
    </cfRule>
    <cfRule type="cellIs" dxfId="1768" priority="576" stopIfTrue="1" operator="equal">
      <formula>"please check"</formula>
    </cfRule>
    <cfRule type="cellIs" dxfId="1767" priority="561" stopIfTrue="1" operator="equal">
      <formula>"Pass"</formula>
    </cfRule>
    <cfRule type="cellIs" dxfId="1765" priority="575" stopIfTrue="1" operator="equal">
      <formula>"Pass"</formula>
    </cfRule>
  </conditionalFormatting>
  <conditionalFormatting sqref="AC75:AG80 AC82:AG86">
    <cfRule type="cellIs" dxfId="1763" priority="1833" stopIfTrue="1" operator="lessThan">
      <formula>0</formula>
    </cfRule>
    <cfRule type="cellIs" dxfId="1761" priority="1834" stopIfTrue="1" operator="equal">
      <formula>"please check"</formula>
    </cfRule>
  </conditionalFormatting>
  <conditionalFormatting sqref="AC81:AG81">
    <cfRule type="cellIs" dxfId="1760" priority="1830" stopIfTrue="1" operator="lessThan">
      <formula>0</formula>
    </cfRule>
    <cfRule type="cellIs" dxfId="1758" priority="1828" stopIfTrue="1" operator="equal">
      <formula>"please check"</formula>
    </cfRule>
  </conditionalFormatting>
  <conditionalFormatting sqref="AC84:AG84">
    <cfRule type="cellIs" dxfId="1757" priority="324" stopIfTrue="1" operator="equal">
      <formula>"Pass"</formula>
    </cfRule>
    <cfRule type="cellIs" dxfId="1756" priority="325" stopIfTrue="1" operator="equal">
      <formula>"please check"</formula>
    </cfRule>
    <cfRule type="cellIs" dxfId="1754" priority="375" stopIfTrue="1" operator="equal">
      <formula>"please check"</formula>
    </cfRule>
    <cfRule type="cellIs" dxfId="1752" priority="311" stopIfTrue="1" operator="equal">
      <formula>"please check"</formula>
    </cfRule>
    <cfRule type="cellIs" dxfId="1751" priority="310" stopIfTrue="1" operator="equal">
      <formula>"Pass"</formula>
    </cfRule>
    <cfRule type="cellIs" dxfId="1750" priority="374" stopIfTrue="1" operator="equal">
      <formula>"Pass"</formula>
    </cfRule>
  </conditionalFormatting>
  <conditionalFormatting sqref="AC84:AG87">
    <cfRule type="cellIs" dxfId="1748" priority="395" stopIfTrue="1" operator="equal">
      <formula>"Pass"</formula>
    </cfRule>
  </conditionalFormatting>
  <conditionalFormatting sqref="AC85:AG87">
    <cfRule type="cellIs" dxfId="1747" priority="489" stopIfTrue="1" operator="equal">
      <formula>"please check"</formula>
    </cfRule>
  </conditionalFormatting>
  <conditionalFormatting sqref="AC87:AG87">
    <cfRule type="cellIs" dxfId="1745" priority="488" stopIfTrue="1" operator="equal">
      <formula>"Pass"</formula>
    </cfRule>
    <cfRule type="cellIs" dxfId="1744" priority="426" stopIfTrue="1" operator="equal">
      <formula>"please check"</formula>
    </cfRule>
    <cfRule type="cellIs" dxfId="1743" priority="438" stopIfTrue="1" operator="equal">
      <formula>"Pass"</formula>
    </cfRule>
    <cfRule type="cellIs" dxfId="1741" priority="439" stopIfTrue="1" operator="equal">
      <formula>"please check"</formula>
    </cfRule>
  </conditionalFormatting>
  <conditionalFormatting sqref="AC87:AG100">
    <cfRule type="cellIs" dxfId="1739" priority="509" stopIfTrue="1" operator="equal">
      <formula>"Pass"</formula>
    </cfRule>
  </conditionalFormatting>
  <conditionalFormatting sqref="AC88:AG100">
    <cfRule type="cellIs" dxfId="1737" priority="663" stopIfTrue="1" operator="equal">
      <formula>"please check"</formula>
    </cfRule>
  </conditionalFormatting>
  <conditionalFormatting sqref="AC89:AG89">
    <cfRule type="cellIs" dxfId="1736" priority="100" stopIfTrue="1" operator="equal">
      <formula>"please check"</formula>
    </cfRule>
    <cfRule type="cellIs" dxfId="1735" priority="101" stopIfTrue="1" operator="equal">
      <formula>"Pass"</formula>
    </cfRule>
    <cfRule type="cellIs" dxfId="1734" priority="102" stopIfTrue="1" operator="equal">
      <formula>"please check"</formula>
    </cfRule>
  </conditionalFormatting>
  <conditionalFormatting sqref="AC60:AH60">
    <cfRule type="cellIs" dxfId="1733" priority="1868" stopIfTrue="1" operator="equal">
      <formula>"please check"</formula>
    </cfRule>
  </conditionalFormatting>
  <conditionalFormatting sqref="AC82:AH86">
    <cfRule type="cellIs" dxfId="1732" priority="1832" stopIfTrue="1" operator="equal">
      <formula>"Pass"</formula>
    </cfRule>
  </conditionalFormatting>
  <conditionalFormatting sqref="AD74:AG74">
    <cfRule type="cellIs" dxfId="1731" priority="1827" stopIfTrue="1" operator="lessThan">
      <formula>0</formula>
    </cfRule>
  </conditionalFormatting>
  <conditionalFormatting sqref="AG50">
    <cfRule type="cellIs" dxfId="1730" priority="2117" stopIfTrue="1" operator="equal">
      <formula>"Pass"</formula>
    </cfRule>
  </conditionalFormatting>
  <conditionalFormatting sqref="AH4">
    <cfRule type="cellIs" dxfId="1727" priority="2554" stopIfTrue="1" operator="equal">
      <formula>"please check"</formula>
    </cfRule>
    <cfRule type="cellIs" dxfId="1726" priority="2553" stopIfTrue="1" operator="equal">
      <formula>"Pass"</formula>
    </cfRule>
  </conditionalFormatting>
  <conditionalFormatting sqref="AH7">
    <cfRule type="cellIs" dxfId="1725" priority="195" stopIfTrue="1" operator="equal">
      <formula>"please check"</formula>
    </cfRule>
    <cfRule type="cellIs" dxfId="1724" priority="194" stopIfTrue="1" operator="equal">
      <formula>"Pass"</formula>
    </cfRule>
    <cfRule type="cellIs" dxfId="1722" priority="191" stopIfTrue="1" operator="equal">
      <formula>"please check"</formula>
    </cfRule>
  </conditionalFormatting>
  <conditionalFormatting sqref="AH7:AH8">
    <cfRule type="cellIs" dxfId="1721" priority="193" stopIfTrue="1" operator="lessThan">
      <formula>0</formula>
    </cfRule>
    <cfRule type="cellIs" dxfId="1720" priority="197" stopIfTrue="1" operator="equal">
      <formula>"Pass"</formula>
    </cfRule>
  </conditionalFormatting>
  <conditionalFormatting sqref="AH20:AH21">
    <cfRule type="cellIs" dxfId="1718" priority="187" stopIfTrue="1" operator="lessThan">
      <formula>0</formula>
    </cfRule>
  </conditionalFormatting>
  <conditionalFormatting sqref="AH20:AH28">
    <cfRule type="cellIs" dxfId="1716" priority="185" stopIfTrue="1" operator="equal">
      <formula>"please check"</formula>
    </cfRule>
  </conditionalFormatting>
  <conditionalFormatting sqref="AH29:AH30">
    <cfRule type="cellIs" dxfId="1715" priority="188" stopIfTrue="1" operator="lessThan">
      <formula>0</formula>
    </cfRule>
    <cfRule type="cellIs" dxfId="1713" priority="189" stopIfTrue="1" operator="equal">
      <formula>"Pass"</formula>
    </cfRule>
  </conditionalFormatting>
  <conditionalFormatting sqref="AH32">
    <cfRule type="cellIs" dxfId="1711" priority="138" stopIfTrue="1" operator="lessThan">
      <formula>0</formula>
    </cfRule>
  </conditionalFormatting>
  <conditionalFormatting sqref="AH41 AB41 V41 J41 D41 D33:D36 J33:J36 V33:V36 AB33:AB36 AH33:AH36">
    <cfRule type="cellIs" dxfId="1709" priority="130" stopIfTrue="1" operator="lessThan">
      <formula>0</formula>
    </cfRule>
  </conditionalFormatting>
  <conditionalFormatting sqref="AH52">
    <cfRule type="cellIs" dxfId="1707" priority="1824" stopIfTrue="1" operator="equal">
      <formula>"Pass"</formula>
    </cfRule>
    <cfRule type="cellIs" dxfId="1706" priority="1823" stopIfTrue="1" operator="lessThan">
      <formula>0</formula>
    </cfRule>
    <cfRule type="cellIs" dxfId="1705" priority="1825" stopIfTrue="1" operator="equal">
      <formula>"please check"</formula>
    </cfRule>
    <cfRule type="cellIs" dxfId="1704" priority="1826" stopIfTrue="1" operator="equal">
      <formula>"Pass"</formula>
    </cfRule>
  </conditionalFormatting>
  <conditionalFormatting sqref="AH61">
    <cfRule type="cellIs" dxfId="1703" priority="1761" stopIfTrue="1" operator="equal">
      <formula>"Pass"</formula>
    </cfRule>
    <cfRule type="cellIs" dxfId="1702" priority="1758" stopIfTrue="1" operator="equal">
      <formula>"please check"</formula>
    </cfRule>
    <cfRule type="cellIs" dxfId="1701" priority="1763" stopIfTrue="1" operator="equal">
      <formula>"Pass"</formula>
    </cfRule>
    <cfRule type="cellIs" dxfId="1699" priority="1760" stopIfTrue="1" operator="lessThan">
      <formula>0</formula>
    </cfRule>
    <cfRule type="cellIs" dxfId="1698" priority="1762" stopIfTrue="1" operator="equal">
      <formula>"please check"</formula>
    </cfRule>
  </conditionalFormatting>
  <conditionalFormatting sqref="AH74:AH86 AH88">
    <cfRule type="cellIs" dxfId="1697" priority="1822" stopIfTrue="1" operator="equal">
      <formula>"please check"</formula>
    </cfRule>
  </conditionalFormatting>
  <conditionalFormatting sqref="AH74:AH86">
    <cfRule type="cellIs" dxfId="1696" priority="1820" stopIfTrue="1" operator="equal">
      <formula>"please check"</formula>
    </cfRule>
  </conditionalFormatting>
  <conditionalFormatting sqref="AH50:AL50">
    <cfRule type="cellIs" dxfId="1693" priority="2642" stopIfTrue="1" operator="equal">
      <formula>"please check"</formula>
    </cfRule>
  </conditionalFormatting>
  <conditionalFormatting sqref="AH52:AM52">
    <cfRule type="cellIs" dxfId="1691" priority="1816" stopIfTrue="1" operator="equal">
      <formula>"please check"</formula>
    </cfRule>
  </conditionalFormatting>
  <conditionalFormatting sqref="AI74">
    <cfRule type="cellIs" dxfId="1689" priority="1754" stopIfTrue="1" operator="lessThan">
      <formula>0</formula>
    </cfRule>
  </conditionalFormatting>
  <conditionalFormatting sqref="AI7:AM18">
    <cfRule type="cellIs" dxfId="1687" priority="2179" stopIfTrue="1" operator="equal">
      <formula>"please check"</formula>
    </cfRule>
  </conditionalFormatting>
  <conditionalFormatting sqref="AI7:AM19">
    <cfRule type="cellIs" dxfId="1686" priority="2181" stopIfTrue="1" operator="equal">
      <formula>"Pass"</formula>
    </cfRule>
  </conditionalFormatting>
  <conditionalFormatting sqref="AI7:AM21">
    <cfRule type="cellIs" dxfId="1685" priority="2157" stopIfTrue="1" operator="lessThan">
      <formula>0</formula>
    </cfRule>
  </conditionalFormatting>
  <conditionalFormatting sqref="AI19:AM19">
    <cfRule type="cellIs" dxfId="1684" priority="2197" stopIfTrue="1" operator="lessThan">
      <formula>0</formula>
    </cfRule>
    <cfRule type="cellIs" dxfId="1682" priority="2195" stopIfTrue="1" operator="equal">
      <formula>"please check"</formula>
    </cfRule>
    <cfRule type="cellIs" dxfId="1681" priority="2199" stopIfTrue="1" operator="equal">
      <formula>"please check"</formula>
    </cfRule>
    <cfRule type="cellIs" dxfId="1680" priority="2198" stopIfTrue="1" operator="equal">
      <formula>"Pass"</formula>
    </cfRule>
  </conditionalFormatting>
  <conditionalFormatting sqref="AI19:AM21">
    <cfRule type="cellIs" dxfId="1678" priority="2155" stopIfTrue="1" operator="equal">
      <formula>"please check"</formula>
    </cfRule>
  </conditionalFormatting>
  <conditionalFormatting sqref="AI28:AM28">
    <cfRule type="cellIs" dxfId="1676" priority="2185" stopIfTrue="1" operator="equal">
      <formula>"please check"</formula>
    </cfRule>
    <cfRule type="cellIs" dxfId="1675" priority="2184" stopIfTrue="1" operator="equal">
      <formula>"Pass"</formula>
    </cfRule>
    <cfRule type="cellIs" dxfId="1674" priority="2183" stopIfTrue="1" operator="lessThan">
      <formula>0</formula>
    </cfRule>
  </conditionalFormatting>
  <conditionalFormatting sqref="AI28:AM31">
    <cfRule type="cellIs" dxfId="1672" priority="2178" stopIfTrue="1" operator="equal">
      <formula>"please check"</formula>
    </cfRule>
  </conditionalFormatting>
  <conditionalFormatting sqref="AI29:AM30">
    <cfRule type="cellIs" dxfId="1670" priority="2166" stopIfTrue="1" operator="equal">
      <formula>"Pass"</formula>
    </cfRule>
    <cfRule type="cellIs" dxfId="1669" priority="2173" stopIfTrue="1" operator="equal">
      <formula>"Pass"</formula>
    </cfRule>
    <cfRule type="cellIs" dxfId="1668" priority="2167" stopIfTrue="1" operator="equal">
      <formula>"please check"</formula>
    </cfRule>
    <cfRule type="cellIs" dxfId="1667" priority="2161" stopIfTrue="1" operator="lessThan">
      <formula>0</formula>
    </cfRule>
    <cfRule type="cellIs" dxfId="1665" priority="2159" stopIfTrue="1" operator="equal">
      <formula>"please check"</formula>
    </cfRule>
    <cfRule type="cellIs" dxfId="1664" priority="2162" stopIfTrue="1" operator="equal">
      <formula>"Pass"</formula>
    </cfRule>
    <cfRule type="cellIs" dxfId="1663" priority="2165" stopIfTrue="1" operator="lessThan">
      <formula>0</formula>
    </cfRule>
    <cfRule type="cellIs" dxfId="1661" priority="2163" stopIfTrue="1" operator="equal">
      <formula>"please check"</formula>
    </cfRule>
    <cfRule type="cellIs" dxfId="1660" priority="2177" stopIfTrue="1" operator="equal">
      <formula>"Pass"</formula>
    </cfRule>
    <cfRule type="cellIs" dxfId="1659" priority="2176" stopIfTrue="1" operator="lessThan">
      <formula>0</formula>
    </cfRule>
    <cfRule type="cellIs" dxfId="1658" priority="2174" stopIfTrue="1" operator="equal">
      <formula>"please check"</formula>
    </cfRule>
    <cfRule type="cellIs" dxfId="1657" priority="2172" stopIfTrue="1" operator="lessThan">
      <formula>0</formula>
    </cfRule>
    <cfRule type="cellIs" dxfId="1655" priority="2170" stopIfTrue="1" operator="equal">
      <formula>"Pass"</formula>
    </cfRule>
    <cfRule type="cellIs" dxfId="1654" priority="2169" stopIfTrue="1" operator="equal">
      <formula>"please check"</formula>
    </cfRule>
    <cfRule type="cellIs" dxfId="1653" priority="2168" stopIfTrue="1" operator="lessThan">
      <formula>0</formula>
    </cfRule>
  </conditionalFormatting>
  <conditionalFormatting sqref="AI31:AM31">
    <cfRule type="cellIs" dxfId="1651" priority="2192" stopIfTrue="1" operator="lessThan">
      <formula>0</formula>
    </cfRule>
    <cfRule type="cellIs" dxfId="1649" priority="2193" stopIfTrue="1" operator="equal">
      <formula>"Pass"</formula>
    </cfRule>
    <cfRule type="cellIs" dxfId="1648" priority="2194" stopIfTrue="1" operator="equal">
      <formula>"please check"</formula>
    </cfRule>
    <cfRule type="cellIs" dxfId="1647" priority="2188" stopIfTrue="1" operator="lessThan">
      <formula>0</formula>
    </cfRule>
    <cfRule type="cellIs" dxfId="1645" priority="2189" stopIfTrue="1" operator="equal">
      <formula>"Pass"</formula>
    </cfRule>
    <cfRule type="cellIs" dxfId="1644" priority="2190" stopIfTrue="1" operator="equal">
      <formula>"please check"</formula>
    </cfRule>
  </conditionalFormatting>
  <conditionalFormatting sqref="AI32:AM32">
    <cfRule type="cellIs" dxfId="1642" priority="155" stopIfTrue="1" operator="lessThan">
      <formula>0</formula>
    </cfRule>
  </conditionalFormatting>
  <conditionalFormatting sqref="AI34:AM34">
    <cfRule type="cellIs" dxfId="1641" priority="2" stopIfTrue="1" operator="equal">
      <formula>"Pass"</formula>
    </cfRule>
    <cfRule type="cellIs" dxfId="1639" priority="4" stopIfTrue="1" operator="lessThan">
      <formula>0</formula>
    </cfRule>
    <cfRule type="cellIs" dxfId="1638" priority="5" stopIfTrue="1" operator="equal">
      <formula>"Pass"</formula>
    </cfRule>
    <cfRule type="cellIs" dxfId="1637" priority="6" stopIfTrue="1" operator="equal">
      <formula>"please check"</formula>
    </cfRule>
    <cfRule type="cellIs" dxfId="1636" priority="1" stopIfTrue="1" operator="equal">
      <formula>"please check"</formula>
    </cfRule>
  </conditionalFormatting>
  <conditionalFormatting sqref="AI41:AM41 AC41:AG41 W41:AA41 Q41:U41 K41:O41 E41:I41 E35:I36 K35:O36 Q35:U36 W35:AA36 AC35:AG36 AI35:AM36">
    <cfRule type="cellIs" dxfId="1635" priority="134" stopIfTrue="1" operator="lessThan">
      <formula>0</formula>
    </cfRule>
  </conditionalFormatting>
  <conditionalFormatting sqref="AI52:AM52">
    <cfRule type="cellIs" dxfId="1634" priority="1811" stopIfTrue="1" operator="equal">
      <formula>"Pass"</formula>
    </cfRule>
    <cfRule type="cellIs" dxfId="1633" priority="1814" stopIfTrue="1" operator="lessThan">
      <formula>0</formula>
    </cfRule>
    <cfRule type="cellIs" dxfId="1631" priority="1812" stopIfTrue="1" operator="equal">
      <formula>"please check"</formula>
    </cfRule>
    <cfRule type="cellIs" dxfId="1630" priority="1810" stopIfTrue="1" operator="lessThan">
      <formula>0</formula>
    </cfRule>
    <cfRule type="cellIs" dxfId="1629" priority="1815" stopIfTrue="1" operator="equal">
      <formula>"Pass"</formula>
    </cfRule>
  </conditionalFormatting>
  <conditionalFormatting sqref="AI52:AM53">
    <cfRule type="cellIs" dxfId="1627" priority="1808" stopIfTrue="1" operator="equal">
      <formula>"please check"</formula>
    </cfRule>
  </conditionalFormatting>
  <conditionalFormatting sqref="AI53:AM53">
    <cfRule type="cellIs" dxfId="1625" priority="1802" stopIfTrue="1" operator="lessThan">
      <formula>0</formula>
    </cfRule>
    <cfRule type="cellIs" dxfId="1624" priority="1806" stopIfTrue="1" operator="lessThan">
      <formula>0</formula>
    </cfRule>
    <cfRule type="cellIs" dxfId="1623" priority="1807" stopIfTrue="1" operator="equal">
      <formula>"Pass"</formula>
    </cfRule>
    <cfRule type="cellIs" dxfId="1621" priority="1804" stopIfTrue="1" operator="equal">
      <formula>"please check"</formula>
    </cfRule>
    <cfRule type="cellIs" dxfId="1620" priority="1803" stopIfTrue="1" operator="equal">
      <formula>"Pass"</formula>
    </cfRule>
  </conditionalFormatting>
  <conditionalFormatting sqref="AI53:AM54">
    <cfRule type="cellIs" dxfId="1619" priority="1800" stopIfTrue="1" operator="equal">
      <formula>"please check"</formula>
    </cfRule>
  </conditionalFormatting>
  <conditionalFormatting sqref="AI54:AM54">
    <cfRule type="cellIs" dxfId="1618" priority="1795" stopIfTrue="1" operator="equal">
      <formula>"Pass"</formula>
    </cfRule>
    <cfRule type="cellIs" dxfId="1617" priority="1798" stopIfTrue="1" operator="lessThan">
      <formula>0</formula>
    </cfRule>
    <cfRule type="cellIs" dxfId="1616" priority="1799" stopIfTrue="1" operator="equal">
      <formula>"Pass"</formula>
    </cfRule>
    <cfRule type="cellIs" dxfId="1615" priority="1796" stopIfTrue="1" operator="equal">
      <formula>"please check"</formula>
    </cfRule>
    <cfRule type="cellIs" dxfId="1612" priority="1792" stopIfTrue="1" operator="equal">
      <formula>"please check"</formula>
    </cfRule>
    <cfRule type="cellIs" dxfId="1610" priority="1794" stopIfTrue="1" operator="lessThan">
      <formula>0</formula>
    </cfRule>
  </conditionalFormatting>
  <conditionalFormatting sqref="AI58:AM58">
    <cfRule type="cellIs" dxfId="1609" priority="1779" stopIfTrue="1" operator="lessThan">
      <formula>0</formula>
    </cfRule>
    <cfRule type="cellIs" dxfId="1607" priority="1777" stopIfTrue="1" operator="equal">
      <formula>"please check"</formula>
    </cfRule>
    <cfRule type="cellIs" dxfId="1606" priority="1781" stopIfTrue="1" operator="equal">
      <formula>"please check"</formula>
    </cfRule>
    <cfRule type="cellIs" dxfId="1605" priority="1776" stopIfTrue="1" operator="equal">
      <formula>"Pass"</formula>
    </cfRule>
    <cfRule type="cellIs" dxfId="1604" priority="1780" stopIfTrue="1" operator="equal">
      <formula>"Pass"</formula>
    </cfRule>
    <cfRule type="cellIs" dxfId="1602" priority="1775" stopIfTrue="1" operator="lessThan">
      <formula>0</formula>
    </cfRule>
  </conditionalFormatting>
  <conditionalFormatting sqref="AI58:AM60">
    <cfRule type="cellIs" dxfId="1600" priority="1773" stopIfTrue="1" operator="equal">
      <formula>"please check"</formula>
    </cfRule>
  </conditionalFormatting>
  <conditionalFormatting sqref="AI59:AM59">
    <cfRule type="cellIs" dxfId="1599" priority="1769" stopIfTrue="1" operator="equal">
      <formula>"please check"</formula>
    </cfRule>
    <cfRule type="cellIs" dxfId="1597" priority="1771" stopIfTrue="1" operator="lessThan">
      <formula>0</formula>
    </cfRule>
    <cfRule type="cellIs" dxfId="1596" priority="1772" stopIfTrue="1" operator="equal">
      <formula>"Pass"</formula>
    </cfRule>
    <cfRule type="cellIs" dxfId="1594" priority="1768" stopIfTrue="1" operator="equal">
      <formula>"Pass"</formula>
    </cfRule>
    <cfRule type="cellIs" dxfId="1593" priority="1767" stopIfTrue="1" operator="lessThan">
      <formula>0</formula>
    </cfRule>
    <cfRule type="cellIs" dxfId="1591" priority="1765" stopIfTrue="1" operator="equal">
      <formula>"please check"</formula>
    </cfRule>
  </conditionalFormatting>
  <conditionalFormatting sqref="AI60:AM60">
    <cfRule type="cellIs" dxfId="1590" priority="1789" stopIfTrue="1" operator="equal">
      <formula>"Pass"</formula>
    </cfRule>
    <cfRule type="cellIs" dxfId="1589" priority="1788" stopIfTrue="1" operator="lessThan">
      <formula>0</formula>
    </cfRule>
    <cfRule type="cellIs" dxfId="1588" priority="1818" stopIfTrue="1" operator="lessThan">
      <formula>0</formula>
    </cfRule>
    <cfRule type="cellIs" dxfId="1587" priority="1784" stopIfTrue="1" operator="lessThan">
      <formula>0</formula>
    </cfRule>
    <cfRule type="cellIs" dxfId="1586" priority="1785" stopIfTrue="1" operator="equal">
      <formula>"Pass"</formula>
    </cfRule>
    <cfRule type="cellIs" dxfId="1585" priority="1786" stopIfTrue="1" operator="equal">
      <formula>"please check"</formula>
    </cfRule>
  </conditionalFormatting>
  <conditionalFormatting sqref="AI60:AM74">
    <cfRule type="cellIs" dxfId="1582" priority="1790" stopIfTrue="1" operator="equal">
      <formula>"please check"</formula>
    </cfRule>
  </conditionalFormatting>
  <conditionalFormatting sqref="AI73:AM73">
    <cfRule type="cellIs" dxfId="1581" priority="622" stopIfTrue="1" operator="equal">
      <formula>"Pass"</formula>
    </cfRule>
    <cfRule type="cellIs" dxfId="1580" priority="623" stopIfTrue="1" operator="equal">
      <formula>"please check"</formula>
    </cfRule>
    <cfRule type="cellIs" dxfId="1578" priority="558" stopIfTrue="1" operator="equal">
      <formula>"Pass"</formula>
    </cfRule>
    <cfRule type="cellIs" dxfId="1577" priority="559" stopIfTrue="1" operator="equal">
      <formula>"please check"</formula>
    </cfRule>
    <cfRule type="cellIs" dxfId="1575" priority="572" stopIfTrue="1" operator="equal">
      <formula>"Pass"</formula>
    </cfRule>
    <cfRule type="cellIs" dxfId="1574" priority="573" stopIfTrue="1" operator="equal">
      <formula>"please check"</formula>
    </cfRule>
  </conditionalFormatting>
  <conditionalFormatting sqref="AI75:AM80 AI82:AM86">
    <cfRule type="cellIs" dxfId="1573" priority="1755" stopIfTrue="1" operator="lessThan">
      <formula>0</formula>
    </cfRule>
    <cfRule type="cellIs" dxfId="1572" priority="1756" stopIfTrue="1" operator="equal">
      <formula>"please check"</formula>
    </cfRule>
  </conditionalFormatting>
  <conditionalFormatting sqref="AI81:AM81">
    <cfRule type="cellIs" dxfId="1570" priority="1751" stopIfTrue="1" operator="equal">
      <formula>"please check"</formula>
    </cfRule>
    <cfRule type="cellIs" dxfId="1568" priority="1753" stopIfTrue="1" operator="lessThan">
      <formula>0</formula>
    </cfRule>
  </conditionalFormatting>
  <conditionalFormatting sqref="AI84:AM84">
    <cfRule type="cellIs" dxfId="1567" priority="321" stopIfTrue="1" operator="equal">
      <formula>"Pass"</formula>
    </cfRule>
    <cfRule type="cellIs" dxfId="1566" priority="322" stopIfTrue="1" operator="equal">
      <formula>"please check"</formula>
    </cfRule>
    <cfRule type="cellIs" dxfId="1563" priority="307" stopIfTrue="1" operator="equal">
      <formula>"Pass"</formula>
    </cfRule>
    <cfRule type="cellIs" dxfId="1562" priority="308" stopIfTrue="1" operator="equal">
      <formula>"please check"</formula>
    </cfRule>
    <cfRule type="cellIs" dxfId="1561" priority="372" stopIfTrue="1" operator="equal">
      <formula>"please check"</formula>
    </cfRule>
  </conditionalFormatting>
  <conditionalFormatting sqref="AI84:AM87">
    <cfRule type="cellIs" dxfId="1560" priority="371" stopIfTrue="1" operator="equal">
      <formula>"Pass"</formula>
    </cfRule>
    <cfRule type="cellIs" dxfId="1559" priority="394" stopIfTrue="1" operator="equal">
      <formula>"please check"</formula>
    </cfRule>
  </conditionalFormatting>
  <conditionalFormatting sqref="AI87:AM87">
    <cfRule type="cellIs" dxfId="1557" priority="436" stopIfTrue="1" operator="equal">
      <formula>"please check"</formula>
    </cfRule>
    <cfRule type="cellIs" dxfId="1556" priority="486" stopIfTrue="1" operator="equal">
      <formula>"please check"</formula>
    </cfRule>
    <cfRule type="cellIs" dxfId="1555" priority="435" stopIfTrue="1" operator="equal">
      <formula>"Pass"</formula>
    </cfRule>
  </conditionalFormatting>
  <conditionalFormatting sqref="AI87:AM100">
    <cfRule type="cellIs" dxfId="1553" priority="508" stopIfTrue="1" operator="equal">
      <formula>"please check"</formula>
    </cfRule>
    <cfRule type="cellIs" dxfId="1552" priority="485" stopIfTrue="1" operator="equal">
      <formula>"Pass"</formula>
    </cfRule>
  </conditionalFormatting>
  <conditionalFormatting sqref="AI89:AM89">
    <cfRule type="cellIs" dxfId="1550" priority="99" stopIfTrue="1" operator="equal">
      <formula>"please check"</formula>
    </cfRule>
    <cfRule type="cellIs" dxfId="1549" priority="97" stopIfTrue="1" operator="equal">
      <formula>"please check"</formula>
    </cfRule>
    <cfRule type="cellIs" dxfId="1548" priority="98" stopIfTrue="1" operator="equal">
      <formula>"Pass"</formula>
    </cfRule>
  </conditionalFormatting>
  <conditionalFormatting sqref="AI69:AY72 CE69:CU72">
    <cfRule type="cellIs" dxfId="1547" priority="639" stopIfTrue="1" operator="lessThan">
      <formula>0</formula>
    </cfRule>
  </conditionalFormatting>
  <conditionalFormatting sqref="AJ74:AM74">
    <cfRule type="cellIs" dxfId="1543" priority="1750" stopIfTrue="1" operator="lessThan">
      <formula>0</formula>
    </cfRule>
  </conditionalFormatting>
  <conditionalFormatting sqref="AM50">
    <cfRule type="cellIs" dxfId="1541" priority="2114" stopIfTrue="1" operator="equal">
      <formula>"Pass"</formula>
    </cfRule>
  </conditionalFormatting>
  <conditionalFormatting sqref="AM50:AR50">
    <cfRule type="cellIs" dxfId="1540" priority="2113" stopIfTrue="1" operator="equal">
      <formula>"please check"</formula>
    </cfRule>
  </conditionalFormatting>
  <conditionalFormatting sqref="AN48">
    <cfRule type="cellIs" dxfId="1539" priority="2021" stopIfTrue="1" operator="equal">
      <formula>"Fail"</formula>
    </cfRule>
    <cfRule type="cellIs" dxfId="1538" priority="2022" stopIfTrue="1" operator="equal">
      <formula>"Please fill in all mandatory cells AO60:AR60"</formula>
    </cfRule>
    <cfRule type="cellIs" dxfId="1537" priority="2020" stopIfTrue="1" operator="equal">
      <formula>"Please check"</formula>
    </cfRule>
    <cfRule type="cellIs" dxfId="1536" priority="2019" stopIfTrue="1" operator="equal">
      <formula>"Pass"</formula>
    </cfRule>
  </conditionalFormatting>
  <conditionalFormatting sqref="AN48:AN49">
    <cfRule type="cellIs" dxfId="1535" priority="2018" stopIfTrue="1" operator="equal">
      <formula>"Pass"</formula>
    </cfRule>
    <cfRule type="cellIs" dxfId="1533" priority="2023" stopIfTrue="1" operator="equal">
      <formula>"please check"</formula>
    </cfRule>
  </conditionalFormatting>
  <conditionalFormatting sqref="AN52">
    <cfRule type="cellIs" dxfId="1531" priority="793" stopIfTrue="1" operator="equal">
      <formula>"please check"</formula>
    </cfRule>
    <cfRule type="cellIs" dxfId="1530" priority="791" stopIfTrue="1" operator="lessThan">
      <formula>0</formula>
    </cfRule>
    <cfRule type="cellIs" dxfId="1528" priority="792" stopIfTrue="1" operator="equal">
      <formula>"Pass"</formula>
    </cfRule>
    <cfRule type="cellIs" dxfId="1527" priority="789" stopIfTrue="1" operator="equal">
      <formula>"please check"</formula>
    </cfRule>
  </conditionalFormatting>
  <conditionalFormatting sqref="AN61">
    <cfRule type="cellIs" dxfId="1526" priority="772" stopIfTrue="1" operator="equal">
      <formula>"please check"</formula>
    </cfRule>
    <cfRule type="cellIs" dxfId="1525" priority="774" stopIfTrue="1" operator="lessThan">
      <formula>0</formula>
    </cfRule>
    <cfRule type="cellIs" dxfId="1523" priority="775" stopIfTrue="1" operator="equal">
      <formula>"Pass"</formula>
    </cfRule>
    <cfRule type="cellIs" dxfId="1522" priority="776" stopIfTrue="1" operator="equal">
      <formula>"please check"</formula>
    </cfRule>
  </conditionalFormatting>
  <conditionalFormatting sqref="AN50:AR50 AT50:AX50">
    <cfRule type="cellIs" dxfId="1519" priority="2702" stopIfTrue="1" operator="equal">
      <formula>"please check"</formula>
    </cfRule>
  </conditionalFormatting>
  <conditionalFormatting sqref="AN52:AS52">
    <cfRule type="cellIs" dxfId="1517" priority="795" stopIfTrue="1" operator="equal">
      <formula>"Pass"</formula>
    </cfRule>
  </conditionalFormatting>
  <conditionalFormatting sqref="AN61:AS61">
    <cfRule type="cellIs" dxfId="1516" priority="778" stopIfTrue="1" operator="equal">
      <formula>"Pass"</formula>
    </cfRule>
  </conditionalFormatting>
  <conditionalFormatting sqref="AN73:AZ73 CJ73:CV73">
    <cfRule type="cellIs" dxfId="1515" priority="635" stopIfTrue="1" operator="equal">
      <formula>"Pass"</formula>
    </cfRule>
    <cfRule type="cellIs" dxfId="1514" priority="634" stopIfTrue="1" operator="equal">
      <formula>"please check"</formula>
    </cfRule>
  </conditionalFormatting>
  <conditionalFormatting sqref="AN84:AZ84 CJ84:CV84">
    <cfRule type="cellIs" dxfId="1513" priority="381" stopIfTrue="1" operator="equal">
      <formula>"please check"</formula>
    </cfRule>
    <cfRule type="cellIs" dxfId="1512" priority="382" stopIfTrue="1" operator="equal">
      <formula>"Pass"</formula>
    </cfRule>
  </conditionalFormatting>
  <conditionalFormatting sqref="AN87:AZ87 CJ87:CV87">
    <cfRule type="cellIs" dxfId="1511" priority="495" stopIfTrue="1" operator="equal">
      <formula>"please check"</formula>
    </cfRule>
    <cfRule type="cellIs" dxfId="1510" priority="496" stopIfTrue="1" operator="equal">
      <formula>"Pass"</formula>
    </cfRule>
  </conditionalFormatting>
  <conditionalFormatting sqref="AO73:AS73">
    <cfRule type="cellIs" dxfId="1507" priority="570" stopIfTrue="1" operator="equal">
      <formula>"please check"</formula>
    </cfRule>
    <cfRule type="cellIs" dxfId="1506" priority="555" stopIfTrue="1" operator="equal">
      <formula>"Pass"</formula>
    </cfRule>
    <cfRule type="cellIs" dxfId="1505" priority="556" stopIfTrue="1" operator="equal">
      <formula>"please check"</formula>
    </cfRule>
    <cfRule type="cellIs" dxfId="1503" priority="569" stopIfTrue="1" operator="equal">
      <formula>"Pass"</formula>
    </cfRule>
  </conditionalFormatting>
  <conditionalFormatting sqref="AO84:AS84">
    <cfRule type="cellIs" dxfId="1501" priority="318" stopIfTrue="1" operator="equal">
      <formula>"Pass"</formula>
    </cfRule>
    <cfRule type="cellIs" dxfId="1499" priority="305" stopIfTrue="1" operator="equal">
      <formula>"please check"</formula>
    </cfRule>
    <cfRule type="cellIs" dxfId="1498" priority="304" stopIfTrue="1" operator="equal">
      <formula>"Pass"</formula>
    </cfRule>
    <cfRule type="cellIs" dxfId="1497" priority="319" stopIfTrue="1" operator="equal">
      <formula>"please check"</formula>
    </cfRule>
  </conditionalFormatting>
  <conditionalFormatting sqref="AO87:AS87">
    <cfRule type="cellIs" dxfId="1496" priority="433" stopIfTrue="1" operator="equal">
      <formula>"please check"</formula>
    </cfRule>
    <cfRule type="cellIs" dxfId="1494" priority="423" stopIfTrue="1" operator="equal">
      <formula>"please check"</formula>
    </cfRule>
    <cfRule type="cellIs" dxfId="1492" priority="422" stopIfTrue="1" operator="equal">
      <formula>"Pass"</formula>
    </cfRule>
    <cfRule type="cellIs" dxfId="1491" priority="432" stopIfTrue="1" operator="equal">
      <formula>"Pass"</formula>
    </cfRule>
  </conditionalFormatting>
  <conditionalFormatting sqref="AP60">
    <cfRule type="cellIs" dxfId="1489" priority="797" stopIfTrue="1" operator="equal">
      <formula>"please check"</formula>
    </cfRule>
  </conditionalFormatting>
  <conditionalFormatting sqref="AP60:AS60">
    <cfRule type="cellIs" dxfId="1488" priority="796" stopIfTrue="1" operator="equal">
      <formula>"Pass"</formula>
    </cfRule>
  </conditionalFormatting>
  <conditionalFormatting sqref="AS50">
    <cfRule type="cellIs" dxfId="1487" priority="2111" stopIfTrue="1" operator="equal">
      <formula>"Pass"</formula>
    </cfRule>
  </conditionalFormatting>
  <conditionalFormatting sqref="AS50:AX50">
    <cfRule type="cellIs" dxfId="1485" priority="2110" stopIfTrue="1" operator="equal">
      <formula>"please check"</formula>
    </cfRule>
  </conditionalFormatting>
  <conditionalFormatting sqref="AT3">
    <cfRule type="cellIs" dxfId="1483" priority="2634" stopIfTrue="1" operator="equal">
      <formula>"please check"</formula>
    </cfRule>
    <cfRule type="cellIs" dxfId="1482" priority="2633" stopIfTrue="1" operator="equal">
      <formula>"Pass"</formula>
    </cfRule>
  </conditionalFormatting>
  <conditionalFormatting sqref="AT49 CP49 D49 J49">
    <cfRule type="cellIs" dxfId="1481" priority="2708" stopIfTrue="1" operator="equal">
      <formula>"please check"</formula>
    </cfRule>
  </conditionalFormatting>
  <conditionalFormatting sqref="AT49 CP49">
    <cfRule type="cellIs" dxfId="1480" priority="2707" stopIfTrue="1" operator="equal">
      <formula>"Pass"</formula>
    </cfRule>
  </conditionalFormatting>
  <conditionalFormatting sqref="AT52">
    <cfRule type="cellIs" dxfId="1479" priority="782" stopIfTrue="1" operator="equal">
      <formula>"Pass"</formula>
    </cfRule>
    <cfRule type="cellIs" dxfId="1478" priority="779" stopIfTrue="1" operator="equal">
      <formula>"please check"</formula>
    </cfRule>
    <cfRule type="cellIs" dxfId="1476" priority="781" stopIfTrue="1" operator="lessThan">
      <formula>0</formula>
    </cfRule>
    <cfRule type="cellIs" dxfId="1475" priority="783" stopIfTrue="1" operator="equal">
      <formula>"please check"</formula>
    </cfRule>
    <cfRule type="cellIs" dxfId="1473" priority="785" stopIfTrue="1" operator="equal">
      <formula>"Pass"</formula>
    </cfRule>
  </conditionalFormatting>
  <conditionalFormatting sqref="AT61">
    <cfRule type="cellIs" dxfId="1472" priority="767" stopIfTrue="1" operator="lessThan">
      <formula>0</formula>
    </cfRule>
    <cfRule type="cellIs" dxfId="1471" priority="771" stopIfTrue="1" operator="equal">
      <formula>"Pass"</formula>
    </cfRule>
    <cfRule type="cellIs" dxfId="1469" priority="769" stopIfTrue="1" operator="equal">
      <formula>"please check"</formula>
    </cfRule>
    <cfRule type="cellIs" dxfId="1467" priority="765" stopIfTrue="1" operator="equal">
      <formula>"please check"</formula>
    </cfRule>
    <cfRule type="cellIs" dxfId="1466" priority="768" stopIfTrue="1" operator="equal">
      <formula>"Pass"</formula>
    </cfRule>
  </conditionalFormatting>
  <conditionalFormatting sqref="AU73:AY73">
    <cfRule type="cellIs" dxfId="1465" priority="567" stopIfTrue="1" operator="equal">
      <formula>"please check"</formula>
    </cfRule>
    <cfRule type="cellIs" dxfId="1463" priority="566" stopIfTrue="1" operator="equal">
      <formula>"Pass"</formula>
    </cfRule>
    <cfRule type="cellIs" dxfId="1461" priority="553" stopIfTrue="1" operator="equal">
      <formula>"please check"</formula>
    </cfRule>
    <cfRule type="cellIs" dxfId="1460" priority="552" stopIfTrue="1" operator="equal">
      <formula>"Pass"</formula>
    </cfRule>
  </conditionalFormatting>
  <conditionalFormatting sqref="AU84:AY84">
    <cfRule type="cellIs" dxfId="1458" priority="316" stopIfTrue="1" operator="equal">
      <formula>"please check"</formula>
    </cfRule>
    <cfRule type="cellIs" dxfId="1457" priority="315" stopIfTrue="1" operator="equal">
      <formula>"Pass"</formula>
    </cfRule>
    <cfRule type="cellIs" dxfId="1455" priority="301" stopIfTrue="1" operator="equal">
      <formula>"Pass"</formula>
    </cfRule>
    <cfRule type="cellIs" dxfId="1454" priority="302" stopIfTrue="1" operator="equal">
      <formula>"please check"</formula>
    </cfRule>
  </conditionalFormatting>
  <conditionalFormatting sqref="AU87:AY87">
    <cfRule type="cellIs" dxfId="1453" priority="419" stopIfTrue="1" operator="equal">
      <formula>"Pass"</formula>
    </cfRule>
    <cfRule type="cellIs" dxfId="1452" priority="429" stopIfTrue="1" operator="equal">
      <formula>"Pass"</formula>
    </cfRule>
    <cfRule type="cellIs" dxfId="1450" priority="420" stopIfTrue="1" operator="equal">
      <formula>"please check"</formula>
    </cfRule>
    <cfRule type="cellIs" dxfId="1448" priority="430" stopIfTrue="1" operator="equal">
      <formula>"please check"</formula>
    </cfRule>
  </conditionalFormatting>
  <conditionalFormatting sqref="AU52:AZ52">
    <cfRule type="cellIs" dxfId="1447" priority="1744" stopIfTrue="1" operator="equal">
      <formula>"Pass"</formula>
    </cfRule>
  </conditionalFormatting>
  <conditionalFormatting sqref="AU61:AZ61">
    <cfRule type="cellIs" dxfId="1446" priority="1681" stopIfTrue="1" operator="equal">
      <formula>"Pass"</formula>
    </cfRule>
  </conditionalFormatting>
  <conditionalFormatting sqref="AV60">
    <cfRule type="cellIs" dxfId="1444" priority="787" stopIfTrue="1" operator="equal">
      <formula>"please check"</formula>
    </cfRule>
  </conditionalFormatting>
  <conditionalFormatting sqref="AV60:AY60">
    <cfRule type="cellIs" dxfId="1443" priority="786" stopIfTrue="1" operator="equal">
      <formula>"Pass"</formula>
    </cfRule>
  </conditionalFormatting>
  <conditionalFormatting sqref="AY50">
    <cfRule type="cellIs" dxfId="1442" priority="2108" stopIfTrue="1" operator="equal">
      <formula>"Pass"</formula>
    </cfRule>
  </conditionalFormatting>
  <conditionalFormatting sqref="AY50:BD50">
    <cfRule type="cellIs" dxfId="1440" priority="2107" stopIfTrue="1" operator="equal">
      <formula>"please check"</formula>
    </cfRule>
  </conditionalFormatting>
  <conditionalFormatting sqref="AZ48">
    <cfRule type="cellIs" dxfId="1438" priority="2014" stopIfTrue="1" operator="equal">
      <formula>"Pass"</formula>
    </cfRule>
    <cfRule type="cellIs" dxfId="1437" priority="2016" stopIfTrue="1" operator="equal">
      <formula>"Fail"</formula>
    </cfRule>
    <cfRule type="cellIs" dxfId="1436" priority="2017" stopIfTrue="1" operator="equal">
      <formula>"Please fill in all mandatory cells AO60:AR60"</formula>
    </cfRule>
    <cfRule type="cellIs" dxfId="1435" priority="2012" stopIfTrue="1" operator="equal">
      <formula>"please check"</formula>
    </cfRule>
    <cfRule type="cellIs" dxfId="1434" priority="2015" stopIfTrue="1" operator="equal">
      <formula>"Please check"</formula>
    </cfRule>
  </conditionalFormatting>
  <conditionalFormatting sqref="AZ48:AZ49">
    <cfRule type="cellIs" dxfId="1433" priority="2013" stopIfTrue="1" operator="equal">
      <formula>"Pass"</formula>
    </cfRule>
  </conditionalFormatting>
  <conditionalFormatting sqref="AZ49">
    <cfRule type="cellIs" dxfId="1432" priority="2622" stopIfTrue="1" operator="equal">
      <formula>"please check"</formula>
    </cfRule>
  </conditionalFormatting>
  <conditionalFormatting sqref="AZ52 A84:A86 A89:A100">
    <cfRule type="cellIs" dxfId="1431" priority="1742" stopIfTrue="1" operator="equal">
      <formula>"Pass"</formula>
    </cfRule>
  </conditionalFormatting>
  <conditionalFormatting sqref="AZ52 A89:A100 A84:A86">
    <cfRule type="cellIs" dxfId="1430" priority="1741" stopIfTrue="1" operator="lessThan">
      <formula>0</formula>
    </cfRule>
  </conditionalFormatting>
  <conditionalFormatting sqref="AZ52:AZ59">
    <cfRule type="cellIs" dxfId="1429" priority="1743" stopIfTrue="1" operator="equal">
      <formula>"please check"</formula>
    </cfRule>
  </conditionalFormatting>
  <conditionalFormatting sqref="AZ53:AZ59 AZ62:AZ72">
    <cfRule type="cellIs" dxfId="1428" priority="1745" stopIfTrue="1" operator="lessThan">
      <formula>0</formula>
    </cfRule>
    <cfRule type="cellIs" dxfId="1427" priority="1746" stopIfTrue="1" operator="equal">
      <formula>"Pass"</formula>
    </cfRule>
  </conditionalFormatting>
  <conditionalFormatting sqref="AZ53:AZ60">
    <cfRule type="cellIs" dxfId="1426" priority="1748" stopIfTrue="1" operator="equal">
      <formula>"please check"</formula>
    </cfRule>
  </conditionalFormatting>
  <conditionalFormatting sqref="AZ60">
    <cfRule type="cellIs" dxfId="1425" priority="1747" stopIfTrue="1" operator="lessThan">
      <formula>0</formula>
    </cfRule>
  </conditionalFormatting>
  <conditionalFormatting sqref="AZ61">
    <cfRule type="cellIs" dxfId="1423" priority="1678" stopIfTrue="1" operator="lessThan">
      <formula>0</formula>
    </cfRule>
    <cfRule type="cellIs" dxfId="1422" priority="1679" stopIfTrue="1" operator="equal">
      <formula>"Pass"</formula>
    </cfRule>
    <cfRule type="cellIs" dxfId="1421" priority="1676" stopIfTrue="1" operator="equal">
      <formula>"please check"</formula>
    </cfRule>
  </conditionalFormatting>
  <conditionalFormatting sqref="AZ61:AZ72">
    <cfRule type="cellIs" dxfId="1420" priority="1680" stopIfTrue="1" operator="equal">
      <formula>"please check"</formula>
    </cfRule>
  </conditionalFormatting>
  <conditionalFormatting sqref="AZ74:AZ86">
    <cfRule type="cellIs" dxfId="1419" priority="1739" stopIfTrue="1" operator="equal">
      <formula>"please check"</formula>
    </cfRule>
    <cfRule type="cellIs" dxfId="1418" priority="1740" stopIfTrue="1" operator="lessThan">
      <formula>0</formula>
    </cfRule>
    <cfRule type="cellIs" dxfId="1417" priority="1737" stopIfTrue="1" operator="equal">
      <formula>"please check"</formula>
    </cfRule>
  </conditionalFormatting>
  <conditionalFormatting sqref="AZ50:BD50 BF50:BJ50">
    <cfRule type="cellIs" dxfId="1413" priority="2684" stopIfTrue="1" operator="equal">
      <formula>"Pass"</formula>
    </cfRule>
    <cfRule type="cellIs" dxfId="1412" priority="2679" stopIfTrue="1" operator="equal">
      <formula>"please check"</formula>
    </cfRule>
  </conditionalFormatting>
  <conditionalFormatting sqref="AZ52:BE52">
    <cfRule type="cellIs" dxfId="1411" priority="1734" stopIfTrue="1" operator="equal">
      <formula>"please check"</formula>
    </cfRule>
  </conditionalFormatting>
  <conditionalFormatting sqref="AZ75:CD81">
    <cfRule type="cellIs" dxfId="1408" priority="1341" stopIfTrue="1" operator="equal">
      <formula>"Pass"</formula>
    </cfRule>
  </conditionalFormatting>
  <conditionalFormatting sqref="BA74">
    <cfRule type="cellIs" dxfId="1407" priority="1671" stopIfTrue="1" operator="lessThan">
      <formula>0</formula>
    </cfRule>
  </conditionalFormatting>
  <conditionalFormatting sqref="BA52:BE52">
    <cfRule type="cellIs" dxfId="1406" priority="1730" stopIfTrue="1" operator="equal">
      <formula>"please check"</formula>
    </cfRule>
    <cfRule type="cellIs" dxfId="1405" priority="1728" stopIfTrue="1" operator="lessThan">
      <formula>0</formula>
    </cfRule>
    <cfRule type="cellIs" dxfId="1404" priority="1729" stopIfTrue="1" operator="equal">
      <formula>"Pass"</formula>
    </cfRule>
    <cfRule type="cellIs" dxfId="1402" priority="1732" stopIfTrue="1" operator="lessThan">
      <formula>0</formula>
    </cfRule>
    <cfRule type="cellIs" dxfId="1401" priority="1733" stopIfTrue="1" operator="equal">
      <formula>"Pass"</formula>
    </cfRule>
  </conditionalFormatting>
  <conditionalFormatting sqref="BA52:BE53">
    <cfRule type="cellIs" dxfId="1400" priority="1726" stopIfTrue="1" operator="equal">
      <formula>"please check"</formula>
    </cfRule>
  </conditionalFormatting>
  <conditionalFormatting sqref="BA53:BE53">
    <cfRule type="cellIs" dxfId="1396" priority="1720" stopIfTrue="1" operator="lessThan">
      <formula>0</formula>
    </cfRule>
    <cfRule type="cellIs" dxfId="1395" priority="1721" stopIfTrue="1" operator="equal">
      <formula>"Pass"</formula>
    </cfRule>
    <cfRule type="cellIs" dxfId="1394" priority="1722" stopIfTrue="1" operator="equal">
      <formula>"please check"</formula>
    </cfRule>
    <cfRule type="cellIs" dxfId="1393" priority="1724" stopIfTrue="1" operator="lessThan">
      <formula>0</formula>
    </cfRule>
    <cfRule type="cellIs" dxfId="1392" priority="1725" stopIfTrue="1" operator="equal">
      <formula>"Pass"</formula>
    </cfRule>
  </conditionalFormatting>
  <conditionalFormatting sqref="BA53:BE54">
    <cfRule type="cellIs" dxfId="1391" priority="1718" stopIfTrue="1" operator="equal">
      <formula>"please check"</formula>
    </cfRule>
  </conditionalFormatting>
  <conditionalFormatting sqref="BA54:BE54">
    <cfRule type="cellIs" dxfId="1389" priority="1712" stopIfTrue="1" operator="lessThan">
      <formula>0</formula>
    </cfRule>
    <cfRule type="cellIs" dxfId="1388" priority="1713" stopIfTrue="1" operator="equal">
      <formula>"Pass"</formula>
    </cfRule>
    <cfRule type="cellIs" dxfId="1387" priority="1710" stopIfTrue="1" operator="equal">
      <formula>"please check"</formula>
    </cfRule>
    <cfRule type="cellIs" dxfId="1385" priority="1714" stopIfTrue="1" operator="equal">
      <formula>"please check"</formula>
    </cfRule>
    <cfRule type="cellIs" dxfId="1383" priority="1716" stopIfTrue="1" operator="lessThan">
      <formula>0</formula>
    </cfRule>
    <cfRule type="cellIs" dxfId="1382" priority="1717" stopIfTrue="1" operator="equal">
      <formula>"Pass"</formula>
    </cfRule>
  </conditionalFormatting>
  <conditionalFormatting sqref="BA58:BE58">
    <cfRule type="cellIs" dxfId="1380" priority="1699" stopIfTrue="1" operator="equal">
      <formula>"please check"</formula>
    </cfRule>
    <cfRule type="cellIs" dxfId="1378" priority="1695" stopIfTrue="1" operator="equal">
      <formula>"please check"</formula>
    </cfRule>
    <cfRule type="cellIs" dxfId="1377" priority="1698" stopIfTrue="1" operator="equal">
      <formula>"Pass"</formula>
    </cfRule>
    <cfRule type="cellIs" dxfId="1375" priority="1697" stopIfTrue="1" operator="lessThan">
      <formula>0</formula>
    </cfRule>
    <cfRule type="cellIs" dxfId="1374" priority="1693" stopIfTrue="1" operator="lessThan">
      <formula>0</formula>
    </cfRule>
    <cfRule type="cellIs" dxfId="1373" priority="1694" stopIfTrue="1" operator="equal">
      <formula>"Pass"</formula>
    </cfRule>
  </conditionalFormatting>
  <conditionalFormatting sqref="BA58:BE60">
    <cfRule type="cellIs" dxfId="1372" priority="1691" stopIfTrue="1" operator="equal">
      <formula>"please check"</formula>
    </cfRule>
  </conditionalFormatting>
  <conditionalFormatting sqref="BA59:BE59">
    <cfRule type="cellIs" dxfId="1371" priority="1689" stopIfTrue="1" operator="lessThan">
      <formula>0</formula>
    </cfRule>
    <cfRule type="cellIs" dxfId="1369" priority="1683" stopIfTrue="1" operator="equal">
      <formula>"please check"</formula>
    </cfRule>
    <cfRule type="cellIs" dxfId="1367" priority="1685" stopIfTrue="1" operator="lessThan">
      <formula>0</formula>
    </cfRule>
    <cfRule type="cellIs" dxfId="1366" priority="1686" stopIfTrue="1" operator="equal">
      <formula>"Pass"</formula>
    </cfRule>
    <cfRule type="cellIs" dxfId="1364" priority="1690" stopIfTrue="1" operator="equal">
      <formula>"Pass"</formula>
    </cfRule>
    <cfRule type="cellIs" dxfId="1363" priority="1687" stopIfTrue="1" operator="equal">
      <formula>"please check"</formula>
    </cfRule>
  </conditionalFormatting>
  <conditionalFormatting sqref="BA60:BE60">
    <cfRule type="cellIs" dxfId="1362" priority="1702" stopIfTrue="1" operator="lessThan">
      <formula>0</formula>
    </cfRule>
    <cfRule type="cellIs" dxfId="1361" priority="1736" stopIfTrue="1" operator="lessThan">
      <formula>0</formula>
    </cfRule>
    <cfRule type="cellIs" dxfId="1360" priority="1706" stopIfTrue="1" operator="lessThan">
      <formula>0</formula>
    </cfRule>
    <cfRule type="cellIs" dxfId="1358" priority="1704" stopIfTrue="1" operator="equal">
      <formula>"please check"</formula>
    </cfRule>
    <cfRule type="cellIs" dxfId="1357" priority="1703" stopIfTrue="1" operator="equal">
      <formula>"Pass"</formula>
    </cfRule>
  </conditionalFormatting>
  <conditionalFormatting sqref="BA60:BE74">
    <cfRule type="cellIs" dxfId="1355" priority="1707" stopIfTrue="1" operator="equal">
      <formula>"Pass"</formula>
    </cfRule>
  </conditionalFormatting>
  <conditionalFormatting sqref="BA73:BE73">
    <cfRule type="cellIs" dxfId="1354" priority="619" stopIfTrue="1" operator="equal">
      <formula>"Pass"</formula>
    </cfRule>
    <cfRule type="cellIs" dxfId="1352" priority="550" stopIfTrue="1" operator="equal">
      <formula>"please check"</formula>
    </cfRule>
    <cfRule type="cellIs" dxfId="1351" priority="549" stopIfTrue="1" operator="equal">
      <formula>"Pass"</formula>
    </cfRule>
    <cfRule type="cellIs" dxfId="1349" priority="620" stopIfTrue="1" operator="equal">
      <formula>"please check"</formula>
    </cfRule>
  </conditionalFormatting>
  <conditionalFormatting sqref="BA75:BE80 BA82:BE86">
    <cfRule type="cellIs" dxfId="1348" priority="1674" stopIfTrue="1" operator="equal">
      <formula>"please check"</formula>
    </cfRule>
    <cfRule type="cellIs" dxfId="1347" priority="1673" stopIfTrue="1" operator="lessThan">
      <formula>0</formula>
    </cfRule>
  </conditionalFormatting>
  <conditionalFormatting sqref="BA81:BE81">
    <cfRule type="cellIs" dxfId="1345" priority="1670" stopIfTrue="1" operator="lessThan">
      <formula>0</formula>
    </cfRule>
    <cfRule type="cellIs" dxfId="1343" priority="1668" stopIfTrue="1" operator="equal">
      <formula>"please check"</formula>
    </cfRule>
  </conditionalFormatting>
  <conditionalFormatting sqref="BA84:BE84">
    <cfRule type="cellIs" dxfId="1341" priority="299" stopIfTrue="1" operator="equal">
      <formula>"please check"</formula>
    </cfRule>
    <cfRule type="cellIs" dxfId="1340" priority="298" stopIfTrue="1" operator="equal">
      <formula>"Pass"</formula>
    </cfRule>
    <cfRule type="cellIs" dxfId="1339" priority="368" stopIfTrue="1" operator="equal">
      <formula>"Pass"</formula>
    </cfRule>
    <cfRule type="cellIs" dxfId="1337" priority="369" stopIfTrue="1" operator="equal">
      <formula>"please check"</formula>
    </cfRule>
  </conditionalFormatting>
  <conditionalFormatting sqref="BA84:BE87">
    <cfRule type="cellIs" dxfId="1336" priority="393" stopIfTrue="1" operator="equal">
      <formula>"Pass"</formula>
    </cfRule>
  </conditionalFormatting>
  <conditionalFormatting sqref="BA85:BE87">
    <cfRule type="cellIs" dxfId="1335" priority="483" stopIfTrue="1" operator="equal">
      <formula>"please check"</formula>
    </cfRule>
  </conditionalFormatting>
  <conditionalFormatting sqref="BA87:BE87">
    <cfRule type="cellIs" dxfId="1333" priority="482" stopIfTrue="1" operator="equal">
      <formula>"Pass"</formula>
    </cfRule>
    <cfRule type="cellIs" dxfId="1331" priority="417" stopIfTrue="1" operator="equal">
      <formula>"please check"</formula>
    </cfRule>
  </conditionalFormatting>
  <conditionalFormatting sqref="BA87:BE100">
    <cfRule type="cellIs" dxfId="1330" priority="507" stopIfTrue="1" operator="equal">
      <formula>"Pass"</formula>
    </cfRule>
  </conditionalFormatting>
  <conditionalFormatting sqref="BA88:BE100">
    <cfRule type="cellIs" dxfId="1328" priority="660" stopIfTrue="1" operator="equal">
      <formula>"please check"</formula>
    </cfRule>
  </conditionalFormatting>
  <conditionalFormatting sqref="BA89:BE89">
    <cfRule type="cellIs" dxfId="1326" priority="95" stopIfTrue="1" operator="equal">
      <formula>"Pass"</formula>
    </cfRule>
    <cfRule type="cellIs" dxfId="1325" priority="96" stopIfTrue="1" operator="equal">
      <formula>"please check"</formula>
    </cfRule>
    <cfRule type="cellIs" dxfId="1324" priority="92" stopIfTrue="1" operator="equal">
      <formula>"please check"</formula>
    </cfRule>
    <cfRule type="cellIs" dxfId="1323" priority="93" stopIfTrue="1" operator="equal">
      <formula>"Pass"</formula>
    </cfRule>
  </conditionalFormatting>
  <conditionalFormatting sqref="BA60:BF60">
    <cfRule type="cellIs" dxfId="1322" priority="1708" stopIfTrue="1" operator="equal">
      <formula>"please check"</formula>
    </cfRule>
  </conditionalFormatting>
  <conditionalFormatting sqref="BA82:BF86">
    <cfRule type="cellIs" dxfId="1321" priority="1672" stopIfTrue="1" operator="equal">
      <formula>"Pass"</formula>
    </cfRule>
  </conditionalFormatting>
  <conditionalFormatting sqref="BB74:BE74">
    <cfRule type="cellIs" dxfId="1320" priority="1667" stopIfTrue="1" operator="lessThan">
      <formula>0</formula>
    </cfRule>
  </conditionalFormatting>
  <conditionalFormatting sqref="BE50">
    <cfRule type="cellIs" dxfId="1319" priority="2105" stopIfTrue="1" operator="equal">
      <formula>"Pass"</formula>
    </cfRule>
  </conditionalFormatting>
  <conditionalFormatting sqref="BE50:BJ50">
    <cfRule type="cellIs" dxfId="1317" priority="2104" stopIfTrue="1" operator="equal">
      <formula>"please check"</formula>
    </cfRule>
  </conditionalFormatting>
  <conditionalFormatting sqref="BF49">
    <cfRule type="cellIs" dxfId="1315" priority="2682" stopIfTrue="1" operator="equal">
      <formula>"please check"</formula>
    </cfRule>
    <cfRule type="cellIs" dxfId="1314" priority="2681" stopIfTrue="1" operator="equal">
      <formula>"Pass"</formula>
    </cfRule>
  </conditionalFormatting>
  <conditionalFormatting sqref="BF52">
    <cfRule type="cellIs" dxfId="1313" priority="1665" stopIfTrue="1" operator="equal">
      <formula>"Pass"</formula>
    </cfRule>
    <cfRule type="cellIs" dxfId="1312" priority="1664" stopIfTrue="1" operator="equal">
      <formula>"please check"</formula>
    </cfRule>
    <cfRule type="cellIs" dxfId="1311" priority="1663" stopIfTrue="1" operator="equal">
      <formula>"Pass"</formula>
    </cfRule>
    <cfRule type="cellIs" dxfId="1310" priority="1662" stopIfTrue="1" operator="lessThan">
      <formula>0</formula>
    </cfRule>
  </conditionalFormatting>
  <conditionalFormatting sqref="BF61">
    <cfRule type="cellIs" dxfId="1309" priority="1602" stopIfTrue="1" operator="equal">
      <formula>"Pass"</formula>
    </cfRule>
    <cfRule type="cellIs" dxfId="1308" priority="1597" stopIfTrue="1" operator="equal">
      <formula>"please check"</formula>
    </cfRule>
    <cfRule type="cellIs" dxfId="1306" priority="1599" stopIfTrue="1" operator="lessThan">
      <formula>0</formula>
    </cfRule>
    <cfRule type="cellIs" dxfId="1305" priority="1600" stopIfTrue="1" operator="equal">
      <formula>"Pass"</formula>
    </cfRule>
  </conditionalFormatting>
  <conditionalFormatting sqref="BF61:BF72">
    <cfRule type="cellIs" dxfId="1304" priority="1601" stopIfTrue="1" operator="equal">
      <formula>"please check"</formula>
    </cfRule>
  </conditionalFormatting>
  <conditionalFormatting sqref="BF74:BF86 BF88">
    <cfRule type="cellIs" dxfId="1303" priority="1660" stopIfTrue="1" operator="equal">
      <formula>"please check"</formula>
    </cfRule>
  </conditionalFormatting>
  <conditionalFormatting sqref="BF74:BF86">
    <cfRule type="cellIs" dxfId="1302" priority="1661" stopIfTrue="1" operator="lessThan">
      <formula>0</formula>
    </cfRule>
    <cfRule type="cellIs" dxfId="1301" priority="1658" stopIfTrue="1" operator="equal">
      <formula>"please check"</formula>
    </cfRule>
  </conditionalFormatting>
  <conditionalFormatting sqref="BF84 BL84 BR84 BX84">
    <cfRule type="cellIs" dxfId="1299" priority="398" stopIfTrue="1" operator="equal">
      <formula>"Pass"</formula>
    </cfRule>
  </conditionalFormatting>
  <conditionalFormatting sqref="BF87 BL87 BR87 BX87">
    <cfRule type="cellIs" dxfId="1298" priority="512" stopIfTrue="1" operator="equal">
      <formula>"Pass"</formula>
    </cfRule>
  </conditionalFormatting>
  <conditionalFormatting sqref="BF52:BK52">
    <cfRule type="cellIs" dxfId="1296" priority="1655" stopIfTrue="1" operator="equal">
      <formula>"please check"</formula>
    </cfRule>
  </conditionalFormatting>
  <conditionalFormatting sqref="BG74">
    <cfRule type="cellIs" dxfId="1294" priority="1592" stopIfTrue="1" operator="lessThan">
      <formula>0</formula>
    </cfRule>
  </conditionalFormatting>
  <conditionalFormatting sqref="BG52:BK52">
    <cfRule type="cellIs" dxfId="1293" priority="1653" stopIfTrue="1" operator="lessThan">
      <formula>0</formula>
    </cfRule>
    <cfRule type="cellIs" dxfId="1292" priority="1654" stopIfTrue="1" operator="equal">
      <formula>"Pass"</formula>
    </cfRule>
    <cfRule type="cellIs" dxfId="1291" priority="1649" stopIfTrue="1" operator="lessThan">
      <formula>0</formula>
    </cfRule>
    <cfRule type="cellIs" dxfId="1290" priority="1650" stopIfTrue="1" operator="equal">
      <formula>"Pass"</formula>
    </cfRule>
    <cfRule type="cellIs" dxfId="1289" priority="1651" stopIfTrue="1" operator="equal">
      <formula>"please check"</formula>
    </cfRule>
  </conditionalFormatting>
  <conditionalFormatting sqref="BG52:BK53">
    <cfRule type="cellIs" dxfId="1287" priority="1647" stopIfTrue="1" operator="equal">
      <formula>"please check"</formula>
    </cfRule>
  </conditionalFormatting>
  <conditionalFormatting sqref="BG53:BK53">
    <cfRule type="cellIs" dxfId="1284" priority="1641" stopIfTrue="1" operator="lessThan">
      <formula>0</formula>
    </cfRule>
    <cfRule type="cellIs" dxfId="1283" priority="1642" stopIfTrue="1" operator="equal">
      <formula>"Pass"</formula>
    </cfRule>
    <cfRule type="cellIs" dxfId="1282" priority="1643" stopIfTrue="1" operator="equal">
      <formula>"please check"</formula>
    </cfRule>
    <cfRule type="cellIs" dxfId="1280" priority="1645" stopIfTrue="1" operator="lessThan">
      <formula>0</formula>
    </cfRule>
    <cfRule type="cellIs" dxfId="1279" priority="1646" stopIfTrue="1" operator="equal">
      <formula>"Pass"</formula>
    </cfRule>
  </conditionalFormatting>
  <conditionalFormatting sqref="BG53:BK54">
    <cfRule type="cellIs" dxfId="1278" priority="1639" stopIfTrue="1" operator="equal">
      <formula>"please check"</formula>
    </cfRule>
  </conditionalFormatting>
  <conditionalFormatting sqref="BG54:BK54">
    <cfRule type="cellIs" dxfId="1277" priority="1631" stopIfTrue="1" operator="equal">
      <formula>"please check"</formula>
    </cfRule>
    <cfRule type="cellIs" dxfId="1275" priority="1634" stopIfTrue="1" operator="equal">
      <formula>"Pass"</formula>
    </cfRule>
    <cfRule type="cellIs" dxfId="1274" priority="1633" stopIfTrue="1" operator="lessThan">
      <formula>0</formula>
    </cfRule>
    <cfRule type="cellIs" dxfId="1272" priority="1638" stopIfTrue="1" operator="equal">
      <formula>"Pass"</formula>
    </cfRule>
    <cfRule type="cellIs" dxfId="1271" priority="1637" stopIfTrue="1" operator="lessThan">
      <formula>0</formula>
    </cfRule>
    <cfRule type="cellIs" dxfId="1269" priority="1635" stopIfTrue="1" operator="equal">
      <formula>"please check"</formula>
    </cfRule>
  </conditionalFormatting>
  <conditionalFormatting sqref="BG58:BK58">
    <cfRule type="cellIs" dxfId="1268" priority="1616" stopIfTrue="1" operator="equal">
      <formula>"please check"</formula>
    </cfRule>
    <cfRule type="cellIs" dxfId="1266" priority="1615" stopIfTrue="1" operator="equal">
      <formula>"Pass"</formula>
    </cfRule>
    <cfRule type="cellIs" dxfId="1265" priority="1614" stopIfTrue="1" operator="lessThan">
      <formula>0</formula>
    </cfRule>
    <cfRule type="cellIs" dxfId="1264" priority="1620" stopIfTrue="1" operator="equal">
      <formula>"please check"</formula>
    </cfRule>
    <cfRule type="cellIs" dxfId="1262" priority="1619" stopIfTrue="1" operator="equal">
      <formula>"Pass"</formula>
    </cfRule>
    <cfRule type="cellIs" dxfId="1261" priority="1618" stopIfTrue="1" operator="lessThan">
      <formula>0</formula>
    </cfRule>
  </conditionalFormatting>
  <conditionalFormatting sqref="BG58:BK60">
    <cfRule type="cellIs" dxfId="1259" priority="1612" stopIfTrue="1" operator="equal">
      <formula>"please check"</formula>
    </cfRule>
  </conditionalFormatting>
  <conditionalFormatting sqref="BG59:BK59">
    <cfRule type="cellIs" dxfId="1258" priority="1610" stopIfTrue="1" operator="lessThan">
      <formula>0</formula>
    </cfRule>
    <cfRule type="cellIs" dxfId="1257" priority="1611" stopIfTrue="1" operator="equal">
      <formula>"Pass"</formula>
    </cfRule>
    <cfRule type="cellIs" dxfId="1255" priority="1607" stopIfTrue="1" operator="equal">
      <formula>"Pass"</formula>
    </cfRule>
    <cfRule type="cellIs" dxfId="1254" priority="1604" stopIfTrue="1" operator="equal">
      <formula>"please check"</formula>
    </cfRule>
    <cfRule type="cellIs" dxfId="1252" priority="1606" stopIfTrue="1" operator="lessThan">
      <formula>0</formula>
    </cfRule>
    <cfRule type="cellIs" dxfId="1251" priority="1608" stopIfTrue="1" operator="equal">
      <formula>"please check"</formula>
    </cfRule>
  </conditionalFormatting>
  <conditionalFormatting sqref="BG60:BK60">
    <cfRule type="cellIs" dxfId="1248" priority="1623" stopIfTrue="1" operator="lessThan">
      <formula>0</formula>
    </cfRule>
    <cfRule type="cellIs" dxfId="1247" priority="1624" stopIfTrue="1" operator="equal">
      <formula>"Pass"</formula>
    </cfRule>
    <cfRule type="cellIs" dxfId="1246" priority="1625" stopIfTrue="1" operator="equal">
      <formula>"please check"</formula>
    </cfRule>
    <cfRule type="cellIs" dxfId="1244" priority="1627" stopIfTrue="1" operator="lessThan">
      <formula>0</formula>
    </cfRule>
    <cfRule type="cellIs" dxfId="1243" priority="1657" stopIfTrue="1" operator="lessThan">
      <formula>0</formula>
    </cfRule>
  </conditionalFormatting>
  <conditionalFormatting sqref="BG60:BK74">
    <cfRule type="cellIs" dxfId="1242" priority="1628" stopIfTrue="1" operator="equal">
      <formula>"Pass"</formula>
    </cfRule>
  </conditionalFormatting>
  <conditionalFormatting sqref="BG73:BK73">
    <cfRule type="cellIs" dxfId="1240" priority="617" stopIfTrue="1" operator="equal">
      <formula>"please check"</formula>
    </cfRule>
    <cfRule type="cellIs" dxfId="1239" priority="616" stopIfTrue="1" operator="equal">
      <formula>"Pass"</formula>
    </cfRule>
    <cfRule type="cellIs" dxfId="1237" priority="546" stopIfTrue="1" operator="equal">
      <formula>"Pass"</formula>
    </cfRule>
    <cfRule type="cellIs" dxfId="1236" priority="547" stopIfTrue="1" operator="equal">
      <formula>"please check"</formula>
    </cfRule>
  </conditionalFormatting>
  <conditionalFormatting sqref="BG75:BK80 BG82:BK86">
    <cfRule type="cellIs" dxfId="1234" priority="1595" stopIfTrue="1" operator="equal">
      <formula>"please check"</formula>
    </cfRule>
    <cfRule type="cellIs" dxfId="1233" priority="1594" stopIfTrue="1" operator="lessThan">
      <formula>0</formula>
    </cfRule>
  </conditionalFormatting>
  <conditionalFormatting sqref="BG81:BK81">
    <cfRule type="cellIs" dxfId="1232" priority="1589" stopIfTrue="1" operator="equal">
      <formula>"please check"</formula>
    </cfRule>
    <cfRule type="cellIs" dxfId="1231" priority="1591" stopIfTrue="1" operator="lessThan">
      <formula>0</formula>
    </cfRule>
  </conditionalFormatting>
  <conditionalFormatting sqref="BG84:BK84">
    <cfRule type="cellIs" dxfId="1229" priority="366" stopIfTrue="1" operator="equal">
      <formula>"please check"</formula>
    </cfRule>
    <cfRule type="cellIs" dxfId="1228" priority="365" stopIfTrue="1" operator="equal">
      <formula>"Pass"</formula>
    </cfRule>
    <cfRule type="cellIs" dxfId="1225" priority="296" stopIfTrue="1" operator="equal">
      <formula>"please check"</formula>
    </cfRule>
    <cfRule type="cellIs" dxfId="1224" priority="295" stopIfTrue="1" operator="equal">
      <formula>"Pass"</formula>
    </cfRule>
  </conditionalFormatting>
  <conditionalFormatting sqref="BG84:BK87">
    <cfRule type="cellIs" dxfId="1223" priority="392" stopIfTrue="1" operator="equal">
      <formula>"Pass"</formula>
    </cfRule>
  </conditionalFormatting>
  <conditionalFormatting sqref="BG85:BK87">
    <cfRule type="cellIs" dxfId="1222" priority="480" stopIfTrue="1" operator="equal">
      <formula>"please check"</formula>
    </cfRule>
  </conditionalFormatting>
  <conditionalFormatting sqref="BG87:BK87">
    <cfRule type="cellIs" dxfId="1221" priority="479" stopIfTrue="1" operator="equal">
      <formula>"Pass"</formula>
    </cfRule>
    <cfRule type="cellIs" dxfId="1219" priority="415" stopIfTrue="1" operator="equal">
      <formula>"please check"</formula>
    </cfRule>
  </conditionalFormatting>
  <conditionalFormatting sqref="BG87:BK100">
    <cfRule type="cellIs" dxfId="1217" priority="506" stopIfTrue="1" operator="equal">
      <formula>"Pass"</formula>
    </cfRule>
  </conditionalFormatting>
  <conditionalFormatting sqref="BG88:BK100">
    <cfRule type="cellIs" dxfId="1215" priority="658" stopIfTrue="1" operator="equal">
      <formula>"please check"</formula>
    </cfRule>
  </conditionalFormatting>
  <conditionalFormatting sqref="BG89:BK89">
    <cfRule type="cellIs" dxfId="1213" priority="87" stopIfTrue="1" operator="equal">
      <formula>"please check"</formula>
    </cfRule>
    <cfRule type="cellIs" dxfId="1212" priority="88" stopIfTrue="1" operator="equal">
      <formula>"Pass"</formula>
    </cfRule>
    <cfRule type="cellIs" dxfId="1211" priority="90" stopIfTrue="1" operator="equal">
      <formula>"Pass"</formula>
    </cfRule>
    <cfRule type="cellIs" dxfId="1210" priority="91" stopIfTrue="1" operator="equal">
      <formula>"please check"</formula>
    </cfRule>
  </conditionalFormatting>
  <conditionalFormatting sqref="BG60:BL60">
    <cfRule type="cellIs" dxfId="1209" priority="1629" stopIfTrue="1" operator="equal">
      <formula>"please check"</formula>
    </cfRule>
  </conditionalFormatting>
  <conditionalFormatting sqref="BG82:BL86">
    <cfRule type="cellIs" dxfId="1208" priority="1593" stopIfTrue="1" operator="equal">
      <formula>"Pass"</formula>
    </cfRule>
  </conditionalFormatting>
  <conditionalFormatting sqref="BH74:BK74">
    <cfRule type="cellIs" dxfId="1207" priority="1588" stopIfTrue="1" operator="lessThan">
      <formula>0</formula>
    </cfRule>
  </conditionalFormatting>
  <conditionalFormatting sqref="BK50">
    <cfRule type="cellIs" dxfId="1206" priority="2101" stopIfTrue="1" operator="equal">
      <formula>"please check"</formula>
    </cfRule>
  </conditionalFormatting>
  <conditionalFormatting sqref="BK50:BP50">
    <cfRule type="cellIs" dxfId="1204" priority="2102" stopIfTrue="1" operator="equal">
      <formula>"Pass"</formula>
    </cfRule>
  </conditionalFormatting>
  <conditionalFormatting sqref="BL49">
    <cfRule type="cellIs" dxfId="1203" priority="2694" stopIfTrue="1" operator="equal">
      <formula>"Pass"</formula>
    </cfRule>
    <cfRule type="cellIs" dxfId="1201" priority="2695" stopIfTrue="1" operator="equal">
      <formula>"please check"</formula>
    </cfRule>
  </conditionalFormatting>
  <conditionalFormatting sqref="BL52">
    <cfRule type="cellIs" dxfId="1200" priority="1586" stopIfTrue="1" operator="equal">
      <formula>"Pass"</formula>
    </cfRule>
    <cfRule type="cellIs" dxfId="1199" priority="1585" stopIfTrue="1" operator="equal">
      <formula>"please check"</formula>
    </cfRule>
    <cfRule type="cellIs" dxfId="1198" priority="1584" stopIfTrue="1" operator="equal">
      <formula>"Pass"</formula>
    </cfRule>
    <cfRule type="cellIs" dxfId="1197" priority="1583" stopIfTrue="1" operator="lessThan">
      <formula>0</formula>
    </cfRule>
  </conditionalFormatting>
  <conditionalFormatting sqref="BL61">
    <cfRule type="cellIs" dxfId="1196" priority="1520" stopIfTrue="1" operator="lessThan">
      <formula>0</formula>
    </cfRule>
    <cfRule type="cellIs" dxfId="1195" priority="1521" stopIfTrue="1" operator="equal">
      <formula>"Pass"</formula>
    </cfRule>
    <cfRule type="cellIs" dxfId="1193" priority="1523" stopIfTrue="1" operator="equal">
      <formula>"Pass"</formula>
    </cfRule>
    <cfRule type="cellIs" dxfId="1192" priority="1518" stopIfTrue="1" operator="equal">
      <formula>"please check"</formula>
    </cfRule>
  </conditionalFormatting>
  <conditionalFormatting sqref="BL61:BL72">
    <cfRule type="cellIs" dxfId="1191" priority="1522" stopIfTrue="1" operator="equal">
      <formula>"please check"</formula>
    </cfRule>
  </conditionalFormatting>
  <conditionalFormatting sqref="BL74:BL86 BL88">
    <cfRule type="cellIs" dxfId="1190" priority="1581" stopIfTrue="1" operator="equal">
      <formula>"please check"</formula>
    </cfRule>
  </conditionalFormatting>
  <conditionalFormatting sqref="BL74:BL86">
    <cfRule type="cellIs" dxfId="1189" priority="1582" stopIfTrue="1" operator="lessThan">
      <formula>0</formula>
    </cfRule>
    <cfRule type="cellIs" dxfId="1188" priority="1579" stopIfTrue="1" operator="equal">
      <formula>"please check"</formula>
    </cfRule>
  </conditionalFormatting>
  <conditionalFormatting sqref="BL50:BP50 BR50:BV50">
    <cfRule type="cellIs" dxfId="1184" priority="2676" stopIfTrue="1" operator="equal">
      <formula>"Pass"</formula>
    </cfRule>
    <cfRule type="cellIs" dxfId="1183" priority="2669" stopIfTrue="1" operator="equal">
      <formula>"please check"</formula>
    </cfRule>
    <cfRule type="cellIs" dxfId="1182" priority="2671" stopIfTrue="1" operator="equal">
      <formula>"please check"</formula>
    </cfRule>
  </conditionalFormatting>
  <conditionalFormatting sqref="BL52:BQ52">
    <cfRule type="cellIs" dxfId="1180" priority="1576" stopIfTrue="1" operator="equal">
      <formula>"please check"</formula>
    </cfRule>
  </conditionalFormatting>
  <conditionalFormatting sqref="BM74">
    <cfRule type="cellIs" dxfId="1178" priority="1513" stopIfTrue="1" operator="lessThan">
      <formula>0</formula>
    </cfRule>
  </conditionalFormatting>
  <conditionalFormatting sqref="BM52:BQ52">
    <cfRule type="cellIs" dxfId="1177" priority="1572" stopIfTrue="1" operator="equal">
      <formula>"please check"</formula>
    </cfRule>
    <cfRule type="cellIs" dxfId="1175" priority="1574" stopIfTrue="1" operator="lessThan">
      <formula>0</formula>
    </cfRule>
    <cfRule type="cellIs" dxfId="1174" priority="1575" stopIfTrue="1" operator="equal">
      <formula>"Pass"</formula>
    </cfRule>
    <cfRule type="cellIs" dxfId="1173" priority="1570" stopIfTrue="1" operator="lessThan">
      <formula>0</formula>
    </cfRule>
    <cfRule type="cellIs" dxfId="1172" priority="1571" stopIfTrue="1" operator="equal">
      <formula>"Pass"</formula>
    </cfRule>
  </conditionalFormatting>
  <conditionalFormatting sqref="BM52:BQ53">
    <cfRule type="cellIs" dxfId="1171" priority="1568" stopIfTrue="1" operator="equal">
      <formula>"please check"</formula>
    </cfRule>
  </conditionalFormatting>
  <conditionalFormatting sqref="BM53:BQ53">
    <cfRule type="cellIs" dxfId="1169" priority="1563" stopIfTrue="1" operator="equal">
      <formula>"Pass"</formula>
    </cfRule>
    <cfRule type="cellIs" dxfId="1168" priority="1564" stopIfTrue="1" operator="equal">
      <formula>"please check"</formula>
    </cfRule>
    <cfRule type="cellIs" dxfId="1166" priority="1566" stopIfTrue="1" operator="lessThan">
      <formula>0</formula>
    </cfRule>
    <cfRule type="cellIs" dxfId="1165" priority="1567" stopIfTrue="1" operator="equal">
      <formula>"Pass"</formula>
    </cfRule>
    <cfRule type="cellIs" dxfId="1164" priority="1562" stopIfTrue="1" operator="lessThan">
      <formula>0</formula>
    </cfRule>
  </conditionalFormatting>
  <conditionalFormatting sqref="BM53:BQ54">
    <cfRule type="cellIs" dxfId="1162" priority="1560" stopIfTrue="1" operator="equal">
      <formula>"please check"</formula>
    </cfRule>
  </conditionalFormatting>
  <conditionalFormatting sqref="BM54:BQ54">
    <cfRule type="cellIs" dxfId="1161" priority="1559" stopIfTrue="1" operator="equal">
      <formula>"Pass"</formula>
    </cfRule>
    <cfRule type="cellIs" dxfId="1160" priority="1558" stopIfTrue="1" operator="lessThan">
      <formula>0</formula>
    </cfRule>
    <cfRule type="cellIs" dxfId="1157" priority="1554" stopIfTrue="1" operator="lessThan">
      <formula>0</formula>
    </cfRule>
    <cfRule type="cellIs" dxfId="1156" priority="1552" stopIfTrue="1" operator="equal">
      <formula>"please check"</formula>
    </cfRule>
    <cfRule type="cellIs" dxfId="1154" priority="1556" stopIfTrue="1" operator="equal">
      <formula>"please check"</formula>
    </cfRule>
    <cfRule type="cellIs" dxfId="1153" priority="1555" stopIfTrue="1" operator="equal">
      <formula>"Pass"</formula>
    </cfRule>
  </conditionalFormatting>
  <conditionalFormatting sqref="BM58:BQ58">
    <cfRule type="cellIs" dxfId="1152" priority="1537" stopIfTrue="1" operator="equal">
      <formula>"please check"</formula>
    </cfRule>
    <cfRule type="cellIs" dxfId="1150" priority="1540" stopIfTrue="1" operator="equal">
      <formula>"Pass"</formula>
    </cfRule>
    <cfRule type="cellIs" dxfId="1149" priority="1535" stopIfTrue="1" operator="lessThan">
      <formula>0</formula>
    </cfRule>
    <cfRule type="cellIs" dxfId="1148" priority="1536" stopIfTrue="1" operator="equal">
      <formula>"Pass"</formula>
    </cfRule>
    <cfRule type="cellIs" dxfId="1147" priority="1541" stopIfTrue="1" operator="equal">
      <formula>"please check"</formula>
    </cfRule>
    <cfRule type="cellIs" dxfId="1145" priority="1539" stopIfTrue="1" operator="lessThan">
      <formula>0</formula>
    </cfRule>
  </conditionalFormatting>
  <conditionalFormatting sqref="BM58:BQ60">
    <cfRule type="cellIs" dxfId="1143" priority="1533" stopIfTrue="1" operator="equal">
      <formula>"please check"</formula>
    </cfRule>
  </conditionalFormatting>
  <conditionalFormatting sqref="BM59:BQ59">
    <cfRule type="cellIs" dxfId="1142" priority="1529" stopIfTrue="1" operator="equal">
      <formula>"please check"</formula>
    </cfRule>
    <cfRule type="cellIs" dxfId="1141" priority="1532" stopIfTrue="1" operator="equal">
      <formula>"Pass"</formula>
    </cfRule>
    <cfRule type="cellIs" dxfId="1140" priority="1531" stopIfTrue="1" operator="lessThan">
      <formula>0</formula>
    </cfRule>
    <cfRule type="cellIs" dxfId="1138" priority="1528" stopIfTrue="1" operator="equal">
      <formula>"Pass"</formula>
    </cfRule>
    <cfRule type="cellIs" dxfId="1137" priority="1527" stopIfTrue="1" operator="lessThan">
      <formula>0</formula>
    </cfRule>
    <cfRule type="cellIs" dxfId="1135" priority="1525" stopIfTrue="1" operator="equal">
      <formula>"please check"</formula>
    </cfRule>
  </conditionalFormatting>
  <conditionalFormatting sqref="BM60:BQ60">
    <cfRule type="cellIs" dxfId="1132" priority="1578" stopIfTrue="1" operator="lessThan">
      <formula>0</formula>
    </cfRule>
    <cfRule type="cellIs" dxfId="1131" priority="1546" stopIfTrue="1" operator="equal">
      <formula>"please check"</formula>
    </cfRule>
    <cfRule type="cellIs" dxfId="1130" priority="1544" stopIfTrue="1" operator="lessThan">
      <formula>0</formula>
    </cfRule>
    <cfRule type="cellIs" dxfId="1129" priority="1545" stopIfTrue="1" operator="equal">
      <formula>"Pass"</formula>
    </cfRule>
    <cfRule type="cellIs" dxfId="1128" priority="1548" stopIfTrue="1" operator="lessThan">
      <formula>0</formula>
    </cfRule>
  </conditionalFormatting>
  <conditionalFormatting sqref="BM60:BQ74">
    <cfRule type="cellIs" dxfId="1126" priority="1549" stopIfTrue="1" operator="equal">
      <formula>"Pass"</formula>
    </cfRule>
  </conditionalFormatting>
  <conditionalFormatting sqref="BM73:BQ73">
    <cfRule type="cellIs" dxfId="1125" priority="613" stopIfTrue="1" operator="equal">
      <formula>"Pass"</formula>
    </cfRule>
    <cfRule type="cellIs" dxfId="1124" priority="614" stopIfTrue="1" operator="equal">
      <formula>"please check"</formula>
    </cfRule>
    <cfRule type="cellIs" dxfId="1121" priority="544" stopIfTrue="1" operator="equal">
      <formula>"please check"</formula>
    </cfRule>
    <cfRule type="cellIs" dxfId="1120" priority="543" stopIfTrue="1" operator="equal">
      <formula>"Pass"</formula>
    </cfRule>
  </conditionalFormatting>
  <conditionalFormatting sqref="BM75:BQ80 BM82:BQ86">
    <cfRule type="cellIs" dxfId="1119" priority="1515" stopIfTrue="1" operator="lessThan">
      <formula>0</formula>
    </cfRule>
    <cfRule type="cellIs" dxfId="1118" priority="1516" stopIfTrue="1" operator="equal">
      <formula>"please check"</formula>
    </cfRule>
  </conditionalFormatting>
  <conditionalFormatting sqref="BM81:BQ81">
    <cfRule type="cellIs" dxfId="1116" priority="1510" stopIfTrue="1" operator="equal">
      <formula>"please check"</formula>
    </cfRule>
    <cfRule type="cellIs" dxfId="1114" priority="1512" stopIfTrue="1" operator="lessThan">
      <formula>0</formula>
    </cfRule>
  </conditionalFormatting>
  <conditionalFormatting sqref="BM84:BQ84">
    <cfRule type="cellIs" dxfId="1113" priority="293" stopIfTrue="1" operator="equal">
      <formula>"please check"</formula>
    </cfRule>
    <cfRule type="cellIs" dxfId="1111" priority="362" stopIfTrue="1" operator="equal">
      <formula>"Pass"</formula>
    </cfRule>
    <cfRule type="cellIs" dxfId="1110" priority="363" stopIfTrue="1" operator="equal">
      <formula>"please check"</formula>
    </cfRule>
    <cfRule type="cellIs" dxfId="1108" priority="292" stopIfTrue="1" operator="equal">
      <formula>"Pass"</formula>
    </cfRule>
  </conditionalFormatting>
  <conditionalFormatting sqref="BM84:BQ87">
    <cfRule type="cellIs" dxfId="1107" priority="391" stopIfTrue="1" operator="equal">
      <formula>"Pass"</formula>
    </cfRule>
  </conditionalFormatting>
  <conditionalFormatting sqref="BM85:BQ87">
    <cfRule type="cellIs" dxfId="1106" priority="477" stopIfTrue="1" operator="equal">
      <formula>"please check"</formula>
    </cfRule>
  </conditionalFormatting>
  <conditionalFormatting sqref="BM87:BQ87">
    <cfRule type="cellIs" dxfId="1105" priority="413" stopIfTrue="1" operator="equal">
      <formula>"please check"</formula>
    </cfRule>
    <cfRule type="cellIs" dxfId="1102" priority="476" stopIfTrue="1" operator="equal">
      <formula>"Pass"</formula>
    </cfRule>
  </conditionalFormatting>
  <conditionalFormatting sqref="BM87:BQ100">
    <cfRule type="cellIs" dxfId="1101" priority="505" stopIfTrue="1" operator="equal">
      <formula>"Pass"</formula>
    </cfRule>
  </conditionalFormatting>
  <conditionalFormatting sqref="BM88:BQ100">
    <cfRule type="cellIs" dxfId="1099" priority="656" stopIfTrue="1" operator="equal">
      <formula>"please check"</formula>
    </cfRule>
  </conditionalFormatting>
  <conditionalFormatting sqref="BM89:BQ89">
    <cfRule type="cellIs" dxfId="1098" priority="82" stopIfTrue="1" operator="equal">
      <formula>"please check"</formula>
    </cfRule>
    <cfRule type="cellIs" dxfId="1097" priority="83" stopIfTrue="1" operator="equal">
      <formula>"Pass"</formula>
    </cfRule>
    <cfRule type="cellIs" dxfId="1095" priority="85" stopIfTrue="1" operator="equal">
      <formula>"Pass"</formula>
    </cfRule>
    <cfRule type="cellIs" dxfId="1094" priority="86" stopIfTrue="1" operator="equal">
      <formula>"please check"</formula>
    </cfRule>
  </conditionalFormatting>
  <conditionalFormatting sqref="BM60:BR60">
    <cfRule type="cellIs" dxfId="1093" priority="1550" stopIfTrue="1" operator="equal">
      <formula>"please check"</formula>
    </cfRule>
  </conditionalFormatting>
  <conditionalFormatting sqref="BM82:BR86">
    <cfRule type="cellIs" dxfId="1092" priority="1514" stopIfTrue="1" operator="equal">
      <formula>"Pass"</formula>
    </cfRule>
  </conditionalFormatting>
  <conditionalFormatting sqref="BN74:BQ74">
    <cfRule type="cellIs" dxfId="1091" priority="1509" stopIfTrue="1" operator="lessThan">
      <formula>0</formula>
    </cfRule>
  </conditionalFormatting>
  <conditionalFormatting sqref="BQ50">
    <cfRule type="cellIs" dxfId="1090" priority="2098" stopIfTrue="1" operator="equal">
      <formula>"please check"</formula>
    </cfRule>
  </conditionalFormatting>
  <conditionalFormatting sqref="BQ50:BT50">
    <cfRule type="cellIs" dxfId="1088" priority="2099" stopIfTrue="1" operator="equal">
      <formula>"Pass"</formula>
    </cfRule>
  </conditionalFormatting>
  <conditionalFormatting sqref="BR49 P49 V49 D47:D49 J49">
    <cfRule type="cellIs" dxfId="1087" priority="2706" stopIfTrue="1" operator="equal">
      <formula>"Pass"</formula>
    </cfRule>
  </conditionalFormatting>
  <conditionalFormatting sqref="BR49">
    <cfRule type="cellIs" dxfId="1085" priority="2674" stopIfTrue="1" operator="equal">
      <formula>"please check"</formula>
    </cfRule>
    <cfRule type="cellIs" dxfId="1084" priority="2673" stopIfTrue="1" operator="equal">
      <formula>"Pass"</formula>
    </cfRule>
  </conditionalFormatting>
  <conditionalFormatting sqref="BR52">
    <cfRule type="cellIs" dxfId="1083" priority="1506" stopIfTrue="1" operator="equal">
      <formula>"please check"</formula>
    </cfRule>
    <cfRule type="cellIs" dxfId="1082" priority="1504" stopIfTrue="1" operator="lessThan">
      <formula>0</formula>
    </cfRule>
    <cfRule type="cellIs" dxfId="1081" priority="1505" stopIfTrue="1" operator="equal">
      <formula>"Pass"</formula>
    </cfRule>
    <cfRule type="cellIs" dxfId="1080" priority="1507" stopIfTrue="1" operator="equal">
      <formula>"Pass"</formula>
    </cfRule>
  </conditionalFormatting>
  <conditionalFormatting sqref="BR61">
    <cfRule type="cellIs" dxfId="1079" priority="1442" stopIfTrue="1" operator="equal">
      <formula>"Pass"</formula>
    </cfRule>
    <cfRule type="cellIs" dxfId="1078" priority="1444" stopIfTrue="1" operator="equal">
      <formula>"Pass"</formula>
    </cfRule>
    <cfRule type="cellIs" dxfId="1076" priority="1441" stopIfTrue="1" operator="lessThan">
      <formula>0</formula>
    </cfRule>
    <cfRule type="cellIs" dxfId="1075" priority="1439" stopIfTrue="1" operator="equal">
      <formula>"please check"</formula>
    </cfRule>
  </conditionalFormatting>
  <conditionalFormatting sqref="BR61:BR72">
    <cfRule type="cellIs" dxfId="1074" priority="1443" stopIfTrue="1" operator="equal">
      <formula>"please check"</formula>
    </cfRule>
  </conditionalFormatting>
  <conditionalFormatting sqref="BR74:BR86 BR88">
    <cfRule type="cellIs" dxfId="1073" priority="1502" stopIfTrue="1" operator="equal">
      <formula>"please check"</formula>
    </cfRule>
  </conditionalFormatting>
  <conditionalFormatting sqref="BR74:BR86">
    <cfRule type="cellIs" dxfId="1072" priority="1503" stopIfTrue="1" operator="lessThan">
      <formula>0</formula>
    </cfRule>
    <cfRule type="cellIs" dxfId="1071" priority="1500" stopIfTrue="1" operator="equal">
      <formula>"please check"</formula>
    </cfRule>
  </conditionalFormatting>
  <conditionalFormatting sqref="BR52:BW52">
    <cfRule type="cellIs" dxfId="1069" priority="1497" stopIfTrue="1" operator="equal">
      <formula>"please check"</formula>
    </cfRule>
  </conditionalFormatting>
  <conditionalFormatting sqref="BS74">
    <cfRule type="cellIs" dxfId="1066" priority="1434" stopIfTrue="1" operator="lessThan">
      <formula>0</formula>
    </cfRule>
  </conditionalFormatting>
  <conditionalFormatting sqref="BS52:BW52">
    <cfRule type="cellIs" dxfId="1065" priority="1491" stopIfTrue="1" operator="lessThan">
      <formula>0</formula>
    </cfRule>
    <cfRule type="cellIs" dxfId="1064" priority="1492" stopIfTrue="1" operator="equal">
      <formula>"Pass"</formula>
    </cfRule>
    <cfRule type="cellIs" dxfId="1063" priority="1493" stopIfTrue="1" operator="equal">
      <formula>"please check"</formula>
    </cfRule>
    <cfRule type="cellIs" dxfId="1061" priority="1495" stopIfTrue="1" operator="lessThan">
      <formula>0</formula>
    </cfRule>
    <cfRule type="cellIs" dxfId="1060" priority="1496" stopIfTrue="1" operator="equal">
      <formula>"Pass"</formula>
    </cfRule>
  </conditionalFormatting>
  <conditionalFormatting sqref="BS52:BW53">
    <cfRule type="cellIs" dxfId="1059" priority="1489" stopIfTrue="1" operator="equal">
      <formula>"please check"</formula>
    </cfRule>
  </conditionalFormatting>
  <conditionalFormatting sqref="BS53:BW53">
    <cfRule type="cellIs" dxfId="1057" priority="1488" stopIfTrue="1" operator="equal">
      <formula>"Pass"</formula>
    </cfRule>
    <cfRule type="cellIs" dxfId="1056" priority="1487" stopIfTrue="1" operator="lessThan">
      <formula>0</formula>
    </cfRule>
    <cfRule type="cellIs" dxfId="1054" priority="1485" stopIfTrue="1" operator="equal">
      <formula>"please check"</formula>
    </cfRule>
    <cfRule type="cellIs" dxfId="1053" priority="1484" stopIfTrue="1" operator="equal">
      <formula>"Pass"</formula>
    </cfRule>
    <cfRule type="cellIs" dxfId="1052" priority="1483" stopIfTrue="1" operator="lessThan">
      <formula>0</formula>
    </cfRule>
  </conditionalFormatting>
  <conditionalFormatting sqref="BS53:BW54">
    <cfRule type="cellIs" dxfId="1050" priority="1481" stopIfTrue="1" operator="equal">
      <formula>"please check"</formula>
    </cfRule>
  </conditionalFormatting>
  <conditionalFormatting sqref="BS54:BW54">
    <cfRule type="cellIs" dxfId="1049" priority="1479" stopIfTrue="1" operator="lessThan">
      <formula>0</formula>
    </cfRule>
    <cfRule type="cellIs" dxfId="1047" priority="1475" stopIfTrue="1" operator="lessThan">
      <formula>0</formula>
    </cfRule>
    <cfRule type="cellIs" dxfId="1045" priority="1473" stopIfTrue="1" operator="equal">
      <formula>"please check"</formula>
    </cfRule>
    <cfRule type="cellIs" dxfId="1044" priority="1476" stopIfTrue="1" operator="equal">
      <formula>"Pass"</formula>
    </cfRule>
    <cfRule type="cellIs" dxfId="1043" priority="1477" stopIfTrue="1" operator="equal">
      <formula>"please check"</formula>
    </cfRule>
    <cfRule type="cellIs" dxfId="1041" priority="1480" stopIfTrue="1" operator="equal">
      <formula>"Pass"</formula>
    </cfRule>
  </conditionalFormatting>
  <conditionalFormatting sqref="BS58:BW58">
    <cfRule type="cellIs" dxfId="1040" priority="1460" stopIfTrue="1" operator="lessThan">
      <formula>0</formula>
    </cfRule>
    <cfRule type="cellIs" dxfId="1038" priority="1462" stopIfTrue="1" operator="equal">
      <formula>"please check"</formula>
    </cfRule>
    <cfRule type="cellIs" dxfId="1037" priority="1461" stopIfTrue="1" operator="equal">
      <formula>"Pass"</formula>
    </cfRule>
    <cfRule type="cellIs" dxfId="1035" priority="1458" stopIfTrue="1" operator="equal">
      <formula>"please check"</formula>
    </cfRule>
    <cfRule type="cellIs" dxfId="1034" priority="1457" stopIfTrue="1" operator="equal">
      <formula>"Pass"</formula>
    </cfRule>
    <cfRule type="cellIs" dxfId="1033" priority="1456" stopIfTrue="1" operator="lessThan">
      <formula>0</formula>
    </cfRule>
  </conditionalFormatting>
  <conditionalFormatting sqref="BS58:BW60">
    <cfRule type="cellIs" dxfId="1031" priority="1454" stopIfTrue="1" operator="equal">
      <formula>"please check"</formula>
    </cfRule>
  </conditionalFormatting>
  <conditionalFormatting sqref="BS59:BW59">
    <cfRule type="cellIs" dxfId="1030" priority="1446" stopIfTrue="1" operator="equal">
      <formula>"please check"</formula>
    </cfRule>
    <cfRule type="cellIs" dxfId="1028" priority="1452" stopIfTrue="1" operator="lessThan">
      <formula>0</formula>
    </cfRule>
    <cfRule type="cellIs" dxfId="1027" priority="1453" stopIfTrue="1" operator="equal">
      <formula>"Pass"</formula>
    </cfRule>
    <cfRule type="cellIs" dxfId="1025" priority="1450" stopIfTrue="1" operator="equal">
      <formula>"please check"</formula>
    </cfRule>
    <cfRule type="cellIs" dxfId="1024" priority="1449" stopIfTrue="1" operator="equal">
      <formula>"Pass"</formula>
    </cfRule>
    <cfRule type="cellIs" dxfId="1023" priority="1448" stopIfTrue="1" operator="lessThan">
      <formula>0</formula>
    </cfRule>
  </conditionalFormatting>
  <conditionalFormatting sqref="BS60:BW60">
    <cfRule type="cellIs" dxfId="1021" priority="1465" stopIfTrue="1" operator="lessThan">
      <formula>0</formula>
    </cfRule>
    <cfRule type="cellIs" dxfId="1020" priority="1499" stopIfTrue="1" operator="lessThan">
      <formula>0</formula>
    </cfRule>
    <cfRule type="cellIs" dxfId="1019" priority="1469" stopIfTrue="1" operator="lessThan">
      <formula>0</formula>
    </cfRule>
    <cfRule type="cellIs" dxfId="1018" priority="1467" stopIfTrue="1" operator="equal">
      <formula>"please check"</formula>
    </cfRule>
    <cfRule type="cellIs" dxfId="1015" priority="1466" stopIfTrue="1" operator="equal">
      <formula>"Pass"</formula>
    </cfRule>
  </conditionalFormatting>
  <conditionalFormatting sqref="BS60:BW74">
    <cfRule type="cellIs" dxfId="1014" priority="1470" stopIfTrue="1" operator="equal">
      <formula>"Pass"</formula>
    </cfRule>
  </conditionalFormatting>
  <conditionalFormatting sqref="BS73:BW73">
    <cfRule type="cellIs" dxfId="1012" priority="611" stopIfTrue="1" operator="equal">
      <formula>"please check"</formula>
    </cfRule>
    <cfRule type="cellIs" dxfId="1011" priority="610" stopIfTrue="1" operator="equal">
      <formula>"Pass"</formula>
    </cfRule>
    <cfRule type="cellIs" dxfId="1010" priority="541" stopIfTrue="1" operator="equal">
      <formula>"please check"</formula>
    </cfRule>
    <cfRule type="cellIs" dxfId="1009" priority="540" stopIfTrue="1" operator="equal">
      <formula>"Pass"</formula>
    </cfRule>
  </conditionalFormatting>
  <conditionalFormatting sqref="BS75:BW80 BS82:BW86">
    <cfRule type="cellIs" dxfId="1006" priority="1437" stopIfTrue="1" operator="equal">
      <formula>"please check"</formula>
    </cfRule>
    <cfRule type="cellIs" dxfId="1005" priority="1436" stopIfTrue="1" operator="lessThan">
      <formula>0</formula>
    </cfRule>
  </conditionalFormatting>
  <conditionalFormatting sqref="BS81:BW81">
    <cfRule type="cellIs" dxfId="1004" priority="1433" stopIfTrue="1" operator="lessThan">
      <formula>0</formula>
    </cfRule>
    <cfRule type="cellIs" dxfId="1002" priority="1431" stopIfTrue="1" operator="equal">
      <formula>"please check"</formula>
    </cfRule>
  </conditionalFormatting>
  <conditionalFormatting sqref="BS84:BW84">
    <cfRule type="cellIs" dxfId="1000" priority="360" stopIfTrue="1" operator="equal">
      <formula>"please check"</formula>
    </cfRule>
    <cfRule type="cellIs" dxfId="998" priority="289" stopIfTrue="1" operator="equal">
      <formula>"Pass"</formula>
    </cfRule>
    <cfRule type="cellIs" dxfId="997" priority="290" stopIfTrue="1" operator="equal">
      <formula>"please check"</formula>
    </cfRule>
    <cfRule type="cellIs" dxfId="996" priority="359" stopIfTrue="1" operator="equal">
      <formula>"Pass"</formula>
    </cfRule>
  </conditionalFormatting>
  <conditionalFormatting sqref="BS84:BW87">
    <cfRule type="cellIs" dxfId="995" priority="390" stopIfTrue="1" operator="equal">
      <formula>"Pass"</formula>
    </cfRule>
  </conditionalFormatting>
  <conditionalFormatting sqref="BS85:BW87">
    <cfRule type="cellIs" dxfId="994" priority="474" stopIfTrue="1" operator="equal">
      <formula>"please check"</formula>
    </cfRule>
  </conditionalFormatting>
  <conditionalFormatting sqref="BS87:BW87">
    <cfRule type="cellIs" dxfId="993" priority="473" stopIfTrue="1" operator="equal">
      <formula>"Pass"</formula>
    </cfRule>
    <cfRule type="cellIs" dxfId="991" priority="411" stopIfTrue="1" operator="equal">
      <formula>"please check"</formula>
    </cfRule>
  </conditionalFormatting>
  <conditionalFormatting sqref="BS87:BW100">
    <cfRule type="cellIs" dxfId="989" priority="504" stopIfTrue="1" operator="equal">
      <formula>"Pass"</formula>
    </cfRule>
  </conditionalFormatting>
  <conditionalFormatting sqref="BS88:BW100">
    <cfRule type="cellIs" dxfId="987" priority="654" stopIfTrue="1" operator="equal">
      <formula>"please check"</formula>
    </cfRule>
  </conditionalFormatting>
  <conditionalFormatting sqref="BS89:BW89">
    <cfRule type="cellIs" dxfId="985" priority="78" stopIfTrue="1" operator="equal">
      <formula>"Pass"</formula>
    </cfRule>
    <cfRule type="cellIs" dxfId="984" priority="77" stopIfTrue="1" operator="equal">
      <formula>"please check"</formula>
    </cfRule>
    <cfRule type="cellIs" dxfId="983" priority="80" stopIfTrue="1" operator="equal">
      <formula>"Pass"</formula>
    </cfRule>
    <cfRule type="cellIs" dxfId="982" priority="81" stopIfTrue="1" operator="equal">
      <formula>"please check"</formula>
    </cfRule>
  </conditionalFormatting>
  <conditionalFormatting sqref="BS60:BX60">
    <cfRule type="cellIs" dxfId="981" priority="1471" stopIfTrue="1" operator="equal">
      <formula>"please check"</formula>
    </cfRule>
  </conditionalFormatting>
  <conditionalFormatting sqref="BS82:BX86">
    <cfRule type="cellIs" dxfId="980" priority="1435" stopIfTrue="1" operator="equal">
      <formula>"Pass"</formula>
    </cfRule>
  </conditionalFormatting>
  <conditionalFormatting sqref="BT74:BW74">
    <cfRule type="cellIs" dxfId="979" priority="1430" stopIfTrue="1" operator="lessThan">
      <formula>0</formula>
    </cfRule>
  </conditionalFormatting>
  <conditionalFormatting sqref="BW50">
    <cfRule type="cellIs" dxfId="978" priority="2096" stopIfTrue="1" operator="equal">
      <formula>"Pass"</formula>
    </cfRule>
  </conditionalFormatting>
  <conditionalFormatting sqref="BW50:CB50">
    <cfRule type="cellIs" dxfId="976" priority="2095" stopIfTrue="1" operator="equal">
      <formula>"please check"</formula>
    </cfRule>
  </conditionalFormatting>
  <conditionalFormatting sqref="BX52">
    <cfRule type="cellIs" dxfId="974" priority="1426" stopIfTrue="1" operator="equal">
      <formula>"Pass"</formula>
    </cfRule>
    <cfRule type="cellIs" dxfId="973" priority="1425" stopIfTrue="1" operator="lessThan">
      <formula>0</formula>
    </cfRule>
    <cfRule type="cellIs" dxfId="972" priority="1428" stopIfTrue="1" operator="equal">
      <formula>"Pass"</formula>
    </cfRule>
    <cfRule type="cellIs" dxfId="971" priority="1427" stopIfTrue="1" operator="equal">
      <formula>"please check"</formula>
    </cfRule>
  </conditionalFormatting>
  <conditionalFormatting sqref="BX61">
    <cfRule type="cellIs" dxfId="969" priority="1363" stopIfTrue="1" operator="equal">
      <formula>"Pass"</formula>
    </cfRule>
    <cfRule type="cellIs" dxfId="968" priority="1362" stopIfTrue="1" operator="lessThan">
      <formula>0</formula>
    </cfRule>
    <cfRule type="cellIs" dxfId="967" priority="1360" stopIfTrue="1" operator="equal">
      <formula>"please check"</formula>
    </cfRule>
    <cfRule type="cellIs" dxfId="966" priority="1365" stopIfTrue="1" operator="equal">
      <formula>"Pass"</formula>
    </cfRule>
  </conditionalFormatting>
  <conditionalFormatting sqref="BX61:BX72">
    <cfRule type="cellIs" dxfId="965" priority="1364" stopIfTrue="1" operator="equal">
      <formula>"please check"</formula>
    </cfRule>
  </conditionalFormatting>
  <conditionalFormatting sqref="BX74:BX86 BX88">
    <cfRule type="cellIs" dxfId="964" priority="1423" stopIfTrue="1" operator="equal">
      <formula>"please check"</formula>
    </cfRule>
  </conditionalFormatting>
  <conditionalFormatting sqref="BX74:BX86">
    <cfRule type="cellIs" dxfId="963" priority="1424" stopIfTrue="1" operator="lessThan">
      <formula>0</formula>
    </cfRule>
    <cfRule type="cellIs" dxfId="962" priority="1421" stopIfTrue="1" operator="equal">
      <formula>"please check"</formula>
    </cfRule>
  </conditionalFormatting>
  <conditionalFormatting sqref="BX52:CC52">
    <cfRule type="cellIs" dxfId="958" priority="1418" stopIfTrue="1" operator="equal">
      <formula>"please check"</formula>
    </cfRule>
  </conditionalFormatting>
  <conditionalFormatting sqref="BY74">
    <cfRule type="cellIs" dxfId="955" priority="1355" stopIfTrue="1" operator="lessThan">
      <formula>0</formula>
    </cfRule>
  </conditionalFormatting>
  <conditionalFormatting sqref="BY52:CC52">
    <cfRule type="cellIs" dxfId="954" priority="1414" stopIfTrue="1" operator="equal">
      <formula>"please check"</formula>
    </cfRule>
    <cfRule type="cellIs" dxfId="953" priority="1413" stopIfTrue="1" operator="equal">
      <formula>"Pass"</formula>
    </cfRule>
    <cfRule type="cellIs" dxfId="952" priority="1412" stopIfTrue="1" operator="lessThan">
      <formula>0</formula>
    </cfRule>
    <cfRule type="cellIs" dxfId="950" priority="1417" stopIfTrue="1" operator="equal">
      <formula>"Pass"</formula>
    </cfRule>
    <cfRule type="cellIs" dxfId="949" priority="1416" stopIfTrue="1" operator="lessThan">
      <formula>0</formula>
    </cfRule>
  </conditionalFormatting>
  <conditionalFormatting sqref="BY52:CC53">
    <cfRule type="cellIs" dxfId="948" priority="1410" stopIfTrue="1" operator="equal">
      <formula>"please check"</formula>
    </cfRule>
  </conditionalFormatting>
  <conditionalFormatting sqref="BY53:CC53">
    <cfRule type="cellIs" dxfId="946" priority="1404" stopIfTrue="1" operator="lessThan">
      <formula>0</formula>
    </cfRule>
    <cfRule type="cellIs" dxfId="944" priority="1405" stopIfTrue="1" operator="equal">
      <formula>"Pass"</formula>
    </cfRule>
    <cfRule type="cellIs" dxfId="943" priority="1406" stopIfTrue="1" operator="equal">
      <formula>"please check"</formula>
    </cfRule>
    <cfRule type="cellIs" dxfId="941" priority="1408" stopIfTrue="1" operator="lessThan">
      <formula>0</formula>
    </cfRule>
    <cfRule type="cellIs" dxfId="940" priority="1409" stopIfTrue="1" operator="equal">
      <formula>"Pass"</formula>
    </cfRule>
  </conditionalFormatting>
  <conditionalFormatting sqref="BY53:CC54">
    <cfRule type="cellIs" dxfId="939" priority="1402" stopIfTrue="1" operator="equal">
      <formula>"please check"</formula>
    </cfRule>
  </conditionalFormatting>
  <conditionalFormatting sqref="BY54:CC54">
    <cfRule type="cellIs" dxfId="938" priority="1401" stopIfTrue="1" operator="equal">
      <formula>"Pass"</formula>
    </cfRule>
    <cfRule type="cellIs" dxfId="937" priority="1396" stopIfTrue="1" operator="lessThan">
      <formula>0</formula>
    </cfRule>
    <cfRule type="cellIs" dxfId="936" priority="1397" stopIfTrue="1" operator="equal">
      <formula>"Pass"</formula>
    </cfRule>
    <cfRule type="cellIs" dxfId="935" priority="1398" stopIfTrue="1" operator="equal">
      <formula>"please check"</formula>
    </cfRule>
    <cfRule type="cellIs" dxfId="933" priority="1400" stopIfTrue="1" operator="lessThan">
      <formula>0</formula>
    </cfRule>
    <cfRule type="cellIs" dxfId="931" priority="1394" stopIfTrue="1" operator="equal">
      <formula>"please check"</formula>
    </cfRule>
  </conditionalFormatting>
  <conditionalFormatting sqref="BY58:CC58">
    <cfRule type="cellIs" dxfId="928" priority="1383" stopIfTrue="1" operator="equal">
      <formula>"please check"</formula>
    </cfRule>
    <cfRule type="cellIs" dxfId="927" priority="1382" stopIfTrue="1" operator="equal">
      <formula>"Pass"</formula>
    </cfRule>
    <cfRule type="cellIs" dxfId="926" priority="1377" stopIfTrue="1" operator="lessThan">
      <formula>0</formula>
    </cfRule>
    <cfRule type="cellIs" dxfId="924" priority="1381" stopIfTrue="1" operator="lessThan">
      <formula>0</formula>
    </cfRule>
    <cfRule type="cellIs" dxfId="922" priority="1379" stopIfTrue="1" operator="equal">
      <formula>"please check"</formula>
    </cfRule>
    <cfRule type="cellIs" dxfId="921" priority="1378" stopIfTrue="1" operator="equal">
      <formula>"Pass"</formula>
    </cfRule>
  </conditionalFormatting>
  <conditionalFormatting sqref="BY58:CC60">
    <cfRule type="cellIs" dxfId="920" priority="1375" stopIfTrue="1" operator="equal">
      <formula>"please check"</formula>
    </cfRule>
  </conditionalFormatting>
  <conditionalFormatting sqref="BY59:CC59">
    <cfRule type="cellIs" dxfId="919" priority="1367" stopIfTrue="1" operator="equal">
      <formula>"please check"</formula>
    </cfRule>
    <cfRule type="cellIs" dxfId="918" priority="1370" stopIfTrue="1" operator="equal">
      <formula>"Pass"</formula>
    </cfRule>
    <cfRule type="cellIs" dxfId="917" priority="1369" stopIfTrue="1" operator="lessThan">
      <formula>0</formula>
    </cfRule>
    <cfRule type="cellIs" dxfId="914" priority="1374" stopIfTrue="1" operator="equal">
      <formula>"Pass"</formula>
    </cfRule>
    <cfRule type="cellIs" dxfId="913" priority="1373" stopIfTrue="1" operator="lessThan">
      <formula>0</formula>
    </cfRule>
    <cfRule type="cellIs" dxfId="911" priority="1371" stopIfTrue="1" operator="equal">
      <formula>"please check"</formula>
    </cfRule>
  </conditionalFormatting>
  <conditionalFormatting sqref="BY60:CC60">
    <cfRule type="cellIs" dxfId="909" priority="1388" stopIfTrue="1" operator="equal">
      <formula>"please check"</formula>
    </cfRule>
    <cfRule type="cellIs" dxfId="908" priority="1387" stopIfTrue="1" operator="equal">
      <formula>"Pass"</formula>
    </cfRule>
    <cfRule type="cellIs" dxfId="907" priority="1386" stopIfTrue="1" operator="lessThan">
      <formula>0</formula>
    </cfRule>
    <cfRule type="cellIs" dxfId="905" priority="1420" stopIfTrue="1" operator="lessThan">
      <formula>0</formula>
    </cfRule>
    <cfRule type="cellIs" dxfId="904" priority="1390" stopIfTrue="1" operator="lessThan">
      <formula>0</formula>
    </cfRule>
  </conditionalFormatting>
  <conditionalFormatting sqref="BY60:CC74">
    <cfRule type="cellIs" dxfId="903" priority="1391" stopIfTrue="1" operator="equal">
      <formula>"Pass"</formula>
    </cfRule>
  </conditionalFormatting>
  <conditionalFormatting sqref="BY73:CC73">
    <cfRule type="cellIs" dxfId="901" priority="607" stopIfTrue="1" operator="equal">
      <formula>"Pass"</formula>
    </cfRule>
    <cfRule type="cellIs" dxfId="900" priority="608" stopIfTrue="1" operator="equal">
      <formula>"please check"</formula>
    </cfRule>
    <cfRule type="cellIs" dxfId="898" priority="537" stopIfTrue="1" operator="equal">
      <formula>"Pass"</formula>
    </cfRule>
    <cfRule type="cellIs" dxfId="897" priority="538" stopIfTrue="1" operator="equal">
      <formula>"please check"</formula>
    </cfRule>
  </conditionalFormatting>
  <conditionalFormatting sqref="BY75:CC80 BY82:CC86">
    <cfRule type="cellIs" dxfId="896" priority="1358" stopIfTrue="1" operator="equal">
      <formula>"please check"</formula>
    </cfRule>
    <cfRule type="cellIs" dxfId="895" priority="1357" stopIfTrue="1" operator="lessThan">
      <formula>0</formula>
    </cfRule>
  </conditionalFormatting>
  <conditionalFormatting sqref="BY81:CC81">
    <cfRule type="cellIs" dxfId="893" priority="1352" stopIfTrue="1" operator="equal">
      <formula>"please check"</formula>
    </cfRule>
    <cfRule type="cellIs" dxfId="891" priority="1354" stopIfTrue="1" operator="lessThan">
      <formula>0</formula>
    </cfRule>
  </conditionalFormatting>
  <conditionalFormatting sqref="BY84:CC84">
    <cfRule type="cellIs" dxfId="890" priority="357" stopIfTrue="1" operator="equal">
      <formula>"please check"</formula>
    </cfRule>
    <cfRule type="cellIs" dxfId="887" priority="356" stopIfTrue="1" operator="equal">
      <formula>"Pass"</formula>
    </cfRule>
    <cfRule type="cellIs" dxfId="886" priority="286" stopIfTrue="1" operator="equal">
      <formula>"Pass"</formula>
    </cfRule>
    <cfRule type="cellIs" dxfId="885" priority="287" stopIfTrue="1" operator="equal">
      <formula>"please check"</formula>
    </cfRule>
  </conditionalFormatting>
  <conditionalFormatting sqref="BY84:CC87">
    <cfRule type="cellIs" dxfId="884" priority="389" stopIfTrue="1" operator="equal">
      <formula>"Pass"</formula>
    </cfRule>
  </conditionalFormatting>
  <conditionalFormatting sqref="BY85:CC87">
    <cfRule type="cellIs" dxfId="883" priority="471" stopIfTrue="1" operator="equal">
      <formula>"please check"</formula>
    </cfRule>
  </conditionalFormatting>
  <conditionalFormatting sqref="BY87:CC87">
    <cfRule type="cellIs" dxfId="882" priority="409" stopIfTrue="1" operator="equal">
      <formula>"please check"</formula>
    </cfRule>
    <cfRule type="cellIs" dxfId="880" priority="470" stopIfTrue="1" operator="equal">
      <formula>"Pass"</formula>
    </cfRule>
  </conditionalFormatting>
  <conditionalFormatting sqref="BY87:CC100">
    <cfRule type="cellIs" dxfId="878" priority="503" stopIfTrue="1" operator="equal">
      <formula>"Pass"</formula>
    </cfRule>
  </conditionalFormatting>
  <conditionalFormatting sqref="BY88:CC100">
    <cfRule type="cellIs" dxfId="876" priority="652" stopIfTrue="1" operator="equal">
      <formula>"please check"</formula>
    </cfRule>
  </conditionalFormatting>
  <conditionalFormatting sqref="BY89:CC89">
    <cfRule type="cellIs" dxfId="875" priority="72" stopIfTrue="1" operator="equal">
      <formula>"please check"</formula>
    </cfRule>
    <cfRule type="cellIs" dxfId="874" priority="73" stopIfTrue="1" operator="equal">
      <formula>"Pass"</formula>
    </cfRule>
    <cfRule type="cellIs" dxfId="872" priority="75" stopIfTrue="1" operator="equal">
      <formula>"Pass"</formula>
    </cfRule>
    <cfRule type="cellIs" dxfId="871" priority="76" stopIfTrue="1" operator="equal">
      <formula>"please check"</formula>
    </cfRule>
  </conditionalFormatting>
  <conditionalFormatting sqref="BY60:CD60">
    <cfRule type="cellIs" dxfId="870" priority="1392" stopIfTrue="1" operator="equal">
      <formula>"please check"</formula>
    </cfRule>
  </conditionalFormatting>
  <conditionalFormatting sqref="BY82:CD86">
    <cfRule type="cellIs" dxfId="869" priority="1356" stopIfTrue="1" operator="equal">
      <formula>"Pass"</formula>
    </cfRule>
  </conditionalFormatting>
  <conditionalFormatting sqref="BZ74:CC74">
    <cfRule type="cellIs" dxfId="867" priority="1351" stopIfTrue="1" operator="lessThan">
      <formula>0</formula>
    </cfRule>
  </conditionalFormatting>
  <conditionalFormatting sqref="CA46:CQ46 BL49 BX49 CA101:CQ101 A102:AL1048576 C7 C52 BL50:BP50 BR50:BT50 D46:AS46 D47">
    <cfRule type="cellIs" dxfId="866" priority="2627" stopIfTrue="1" operator="equal">
      <formula>"please check"</formula>
    </cfRule>
  </conditionalFormatting>
  <conditionalFormatting sqref="CB50:CC50">
    <cfRule type="cellIs" dxfId="865" priority="2093" stopIfTrue="1" operator="equal">
      <formula>"Pass"</formula>
    </cfRule>
  </conditionalFormatting>
  <conditionalFormatting sqref="CC50:CH50">
    <cfRule type="cellIs" dxfId="863" priority="2092" stopIfTrue="1" operator="equal">
      <formula>"please check"</formula>
    </cfRule>
  </conditionalFormatting>
  <conditionalFormatting sqref="CD49">
    <cfRule type="cellIs" dxfId="862" priority="2692" stopIfTrue="1" operator="equal">
      <formula>"please check"</formula>
    </cfRule>
    <cfRule type="cellIs" dxfId="861" priority="2691" stopIfTrue="1" operator="equal">
      <formula>"Pass"</formula>
    </cfRule>
  </conditionalFormatting>
  <conditionalFormatting sqref="CD52">
    <cfRule type="cellIs" dxfId="859" priority="1347" stopIfTrue="1" operator="equal">
      <formula>"Pass"</formula>
    </cfRule>
    <cfRule type="cellIs" dxfId="858" priority="1346" stopIfTrue="1" operator="lessThan">
      <formula>0</formula>
    </cfRule>
    <cfRule type="cellIs" dxfId="857" priority="1349" stopIfTrue="1" operator="equal">
      <formula>"Pass"</formula>
    </cfRule>
    <cfRule type="cellIs" dxfId="856" priority="1348" stopIfTrue="1" operator="equal">
      <formula>"please check"</formula>
    </cfRule>
  </conditionalFormatting>
  <conditionalFormatting sqref="CD61">
    <cfRule type="cellIs" dxfId="855" priority="1280" stopIfTrue="1" operator="equal">
      <formula>"please check"</formula>
    </cfRule>
    <cfRule type="cellIs" dxfId="854" priority="1283" stopIfTrue="1" operator="equal">
      <formula>"Pass"</formula>
    </cfRule>
    <cfRule type="cellIs" dxfId="853" priority="1282" stopIfTrue="1" operator="lessThan">
      <formula>0</formula>
    </cfRule>
    <cfRule type="cellIs" dxfId="852" priority="1285" stopIfTrue="1" operator="equal">
      <formula>"Pass"</formula>
    </cfRule>
  </conditionalFormatting>
  <conditionalFormatting sqref="CD61:CD72">
    <cfRule type="cellIs" dxfId="850" priority="1284" stopIfTrue="1" operator="equal">
      <formula>"please check"</formula>
    </cfRule>
  </conditionalFormatting>
  <conditionalFormatting sqref="CD74:CD86 CD88">
    <cfRule type="cellIs" dxfId="849" priority="1344" stopIfTrue="1" operator="equal">
      <formula>"please check"</formula>
    </cfRule>
  </conditionalFormatting>
  <conditionalFormatting sqref="CD74:CD86">
    <cfRule type="cellIs" dxfId="848" priority="1342" stopIfTrue="1" operator="equal">
      <formula>"please check"</formula>
    </cfRule>
    <cfRule type="cellIs" dxfId="847" priority="1345" stopIfTrue="1" operator="lessThan">
      <formula>0</formula>
    </cfRule>
  </conditionalFormatting>
  <conditionalFormatting sqref="CD50:CH50 BX50:CA50">
    <cfRule type="cellIs" dxfId="845" priority="2697" stopIfTrue="1" operator="equal">
      <formula>"please check"</formula>
    </cfRule>
  </conditionalFormatting>
  <conditionalFormatting sqref="CD52:CI52">
    <cfRule type="cellIs" dxfId="843" priority="1338" stopIfTrue="1" operator="equal">
      <formula>"please check"</formula>
    </cfRule>
  </conditionalFormatting>
  <conditionalFormatting sqref="CE74">
    <cfRule type="cellIs" dxfId="840" priority="1276" stopIfTrue="1" operator="lessThan">
      <formula>0</formula>
    </cfRule>
  </conditionalFormatting>
  <conditionalFormatting sqref="CE52:CI52">
    <cfRule type="cellIs" dxfId="839" priority="1337" stopIfTrue="1" operator="equal">
      <formula>"Pass"</formula>
    </cfRule>
    <cfRule type="cellIs" dxfId="838" priority="1332" stopIfTrue="1" operator="lessThan">
      <formula>0</formula>
    </cfRule>
    <cfRule type="cellIs" dxfId="837" priority="1333" stopIfTrue="1" operator="equal">
      <formula>"Pass"</formula>
    </cfRule>
    <cfRule type="cellIs" dxfId="836" priority="1334" stopIfTrue="1" operator="equal">
      <formula>"please check"</formula>
    </cfRule>
    <cfRule type="cellIs" dxfId="834" priority="1336" stopIfTrue="1" operator="lessThan">
      <formula>0</formula>
    </cfRule>
  </conditionalFormatting>
  <conditionalFormatting sqref="CE52:CI53">
    <cfRule type="cellIs" dxfId="833" priority="1330" stopIfTrue="1" operator="equal">
      <formula>"please check"</formula>
    </cfRule>
  </conditionalFormatting>
  <conditionalFormatting sqref="CE53:CI53">
    <cfRule type="cellIs" dxfId="831" priority="1326" stopIfTrue="1" operator="equal">
      <formula>"please check"</formula>
    </cfRule>
    <cfRule type="cellIs" dxfId="830" priority="1325" stopIfTrue="1" operator="equal">
      <formula>"Pass"</formula>
    </cfRule>
    <cfRule type="cellIs" dxfId="829" priority="1324" stopIfTrue="1" operator="lessThan">
      <formula>0</formula>
    </cfRule>
    <cfRule type="cellIs" dxfId="827" priority="1329" stopIfTrue="1" operator="equal">
      <formula>"Pass"</formula>
    </cfRule>
    <cfRule type="cellIs" dxfId="826" priority="1328" stopIfTrue="1" operator="lessThan">
      <formula>0</formula>
    </cfRule>
  </conditionalFormatting>
  <conditionalFormatting sqref="CE53:CI54">
    <cfRule type="cellIs" dxfId="824" priority="1322" stopIfTrue="1" operator="equal">
      <formula>"please check"</formula>
    </cfRule>
  </conditionalFormatting>
  <conditionalFormatting sqref="CE54:CI54">
    <cfRule type="cellIs" dxfId="823" priority="1317" stopIfTrue="1" operator="equal">
      <formula>"Pass"</formula>
    </cfRule>
    <cfRule type="cellIs" dxfId="821" priority="1316" stopIfTrue="1" operator="lessThan">
      <formula>0</formula>
    </cfRule>
    <cfRule type="cellIs" dxfId="820" priority="1321" stopIfTrue="1" operator="equal">
      <formula>"Pass"</formula>
    </cfRule>
    <cfRule type="cellIs" dxfId="819" priority="1320" stopIfTrue="1" operator="lessThan">
      <formula>0</formula>
    </cfRule>
    <cfRule type="cellIs" dxfId="817" priority="1318" stopIfTrue="1" operator="equal">
      <formula>"please check"</formula>
    </cfRule>
    <cfRule type="cellIs" dxfId="816" priority="1314" stopIfTrue="1" operator="equal">
      <formula>"please check"</formula>
    </cfRule>
  </conditionalFormatting>
  <conditionalFormatting sqref="CE58:CI58">
    <cfRule type="cellIs" dxfId="814" priority="1299" stopIfTrue="1" operator="equal">
      <formula>"please check"</formula>
    </cfRule>
    <cfRule type="cellIs" dxfId="813" priority="1303" stopIfTrue="1" operator="equal">
      <formula>"please check"</formula>
    </cfRule>
    <cfRule type="cellIs" dxfId="810" priority="1297" stopIfTrue="1" operator="lessThan">
      <formula>0</formula>
    </cfRule>
    <cfRule type="cellIs" dxfId="809" priority="1298" stopIfTrue="1" operator="equal">
      <formula>"Pass"</formula>
    </cfRule>
    <cfRule type="cellIs" dxfId="807" priority="1301" stopIfTrue="1" operator="lessThan">
      <formula>0</formula>
    </cfRule>
    <cfRule type="cellIs" dxfId="806" priority="1302" stopIfTrue="1" operator="equal">
      <formula>"Pass"</formula>
    </cfRule>
  </conditionalFormatting>
  <conditionalFormatting sqref="CE58:CI60">
    <cfRule type="cellIs" dxfId="805" priority="1295" stopIfTrue="1" operator="equal">
      <formula>"please check"</formula>
    </cfRule>
  </conditionalFormatting>
  <conditionalFormatting sqref="CE59:CI59">
    <cfRule type="cellIs" dxfId="803" priority="1293" stopIfTrue="1" operator="lessThan">
      <formula>0</formula>
    </cfRule>
    <cfRule type="cellIs" dxfId="802" priority="1294" stopIfTrue="1" operator="equal">
      <formula>"Pass"</formula>
    </cfRule>
    <cfRule type="cellIs" dxfId="800" priority="1291" stopIfTrue="1" operator="equal">
      <formula>"please check"</formula>
    </cfRule>
    <cfRule type="cellIs" dxfId="799" priority="1290" stopIfTrue="1" operator="equal">
      <formula>"Pass"</formula>
    </cfRule>
    <cfRule type="cellIs" dxfId="798" priority="1289" stopIfTrue="1" operator="lessThan">
      <formula>0</formula>
    </cfRule>
    <cfRule type="cellIs" dxfId="796" priority="1287" stopIfTrue="1" operator="equal">
      <formula>"please check"</formula>
    </cfRule>
  </conditionalFormatting>
  <conditionalFormatting sqref="CE60:CI60">
    <cfRule type="cellIs" dxfId="793" priority="1306" stopIfTrue="1" operator="lessThan">
      <formula>0</formula>
    </cfRule>
    <cfRule type="cellIs" dxfId="792" priority="1307" stopIfTrue="1" operator="equal">
      <formula>"Pass"</formula>
    </cfRule>
    <cfRule type="cellIs" dxfId="791" priority="1311" stopIfTrue="1" operator="equal">
      <formula>"Pass"</formula>
    </cfRule>
    <cfRule type="cellIs" dxfId="790" priority="1310" stopIfTrue="1" operator="lessThan">
      <formula>0</formula>
    </cfRule>
    <cfRule type="cellIs" dxfId="789" priority="1308" stopIfTrue="1" operator="equal">
      <formula>"please check"</formula>
    </cfRule>
    <cfRule type="cellIs" dxfId="788" priority="1340" stopIfTrue="1" operator="lessThan">
      <formula>0</formula>
    </cfRule>
  </conditionalFormatting>
  <conditionalFormatting sqref="CE60:CI74">
    <cfRule type="cellIs" dxfId="787" priority="1312" stopIfTrue="1" operator="equal">
      <formula>"please check"</formula>
    </cfRule>
  </conditionalFormatting>
  <conditionalFormatting sqref="CE73:CI73">
    <cfRule type="cellIs" dxfId="786" priority="535" stopIfTrue="1" operator="equal">
      <formula>"Pass"</formula>
    </cfRule>
    <cfRule type="cellIs" dxfId="784" priority="604" stopIfTrue="1" operator="equal">
      <formula>"Pass"</formula>
    </cfRule>
    <cfRule type="cellIs" dxfId="783" priority="605" stopIfTrue="1" operator="equal">
      <formula>"please check"</formula>
    </cfRule>
    <cfRule type="cellIs" dxfId="782" priority="536" stopIfTrue="1" operator="equal">
      <formula>"please check"</formula>
    </cfRule>
  </conditionalFormatting>
  <conditionalFormatting sqref="CE75:CI80 CE82:CI86">
    <cfRule type="cellIs" dxfId="781" priority="1277" stopIfTrue="1" operator="lessThan">
      <formula>0</formula>
    </cfRule>
    <cfRule type="cellIs" dxfId="780" priority="1278" stopIfTrue="1" operator="equal">
      <formula>"please check"</formula>
    </cfRule>
  </conditionalFormatting>
  <conditionalFormatting sqref="CE81:CI81">
    <cfRule type="cellIs" dxfId="777" priority="1273" stopIfTrue="1" operator="equal">
      <formula>"please check"</formula>
    </cfRule>
    <cfRule type="cellIs" dxfId="776" priority="1275" stopIfTrue="1" operator="lessThan">
      <formula>0</formula>
    </cfRule>
  </conditionalFormatting>
  <conditionalFormatting sqref="CE84:CI84">
    <cfRule type="cellIs" dxfId="775" priority="285" stopIfTrue="1" operator="equal">
      <formula>"please check"</formula>
    </cfRule>
    <cfRule type="cellIs" dxfId="774" priority="354" stopIfTrue="1" operator="equal">
      <formula>"please check"</formula>
    </cfRule>
    <cfRule type="cellIs" dxfId="772" priority="284" stopIfTrue="1" operator="equal">
      <formula>"Pass"</formula>
    </cfRule>
  </conditionalFormatting>
  <conditionalFormatting sqref="CE84:CI87">
    <cfRule type="cellIs" dxfId="771" priority="353" stopIfTrue="1" operator="equal">
      <formula>"Pass"</formula>
    </cfRule>
    <cfRule type="cellIs" dxfId="770" priority="388" stopIfTrue="1" operator="equal">
      <formula>"please check"</formula>
    </cfRule>
  </conditionalFormatting>
  <conditionalFormatting sqref="CE87:CI87">
    <cfRule type="cellIs" dxfId="769" priority="468" stopIfTrue="1" operator="equal">
      <formula>"please check"</formula>
    </cfRule>
  </conditionalFormatting>
  <conditionalFormatting sqref="CE87:CI100">
    <cfRule type="cellIs" dxfId="767" priority="502" stopIfTrue="1" operator="equal">
      <formula>"please check"</formula>
    </cfRule>
    <cfRule type="cellIs" dxfId="766" priority="467" stopIfTrue="1" operator="equal">
      <formula>"Pass"</formula>
    </cfRule>
  </conditionalFormatting>
  <conditionalFormatting sqref="CE89:CI89">
    <cfRule type="cellIs" dxfId="764" priority="67" stopIfTrue="1" operator="equal">
      <formula>"please check"</formula>
    </cfRule>
    <cfRule type="cellIs" dxfId="763" priority="71" stopIfTrue="1" operator="equal">
      <formula>"please check"</formula>
    </cfRule>
    <cfRule type="cellIs" dxfId="762" priority="70" stopIfTrue="1" operator="equal">
      <formula>"Pass"</formula>
    </cfRule>
    <cfRule type="cellIs" dxfId="760" priority="68" stopIfTrue="1" operator="equal">
      <formula>"Pass"</formula>
    </cfRule>
  </conditionalFormatting>
  <conditionalFormatting sqref="CF74:CI74">
    <cfRule type="cellIs" dxfId="758" priority="1272" stopIfTrue="1" operator="lessThan">
      <formula>0</formula>
    </cfRule>
  </conditionalFormatting>
  <conditionalFormatting sqref="CI50">
    <cfRule type="cellIs" dxfId="756" priority="2090" stopIfTrue="1" operator="equal">
      <formula>"Pass"</formula>
    </cfRule>
  </conditionalFormatting>
  <conditionalFormatting sqref="CI50:CN50">
    <cfRule type="cellIs" dxfId="755" priority="2089" stopIfTrue="1" operator="equal">
      <formula>"please check"</formula>
    </cfRule>
  </conditionalFormatting>
  <conditionalFormatting sqref="CJ47">
    <cfRule type="cellIs" dxfId="754" priority="1996" stopIfTrue="1" operator="equal">
      <formula>"please check"</formula>
    </cfRule>
  </conditionalFormatting>
  <conditionalFormatting sqref="CJ47:CJ49">
    <cfRule type="cellIs" dxfId="752" priority="1995" stopIfTrue="1" operator="equal">
      <formula>"Pass"</formula>
    </cfRule>
  </conditionalFormatting>
  <conditionalFormatting sqref="CJ48">
    <cfRule type="cellIs" dxfId="751" priority="2007" stopIfTrue="1" operator="equal">
      <formula>"Fail"</formula>
    </cfRule>
    <cfRule type="cellIs" dxfId="750" priority="2006" stopIfTrue="1" operator="equal">
      <formula>"Please check"</formula>
    </cfRule>
    <cfRule type="cellIs" dxfId="749" priority="2005" stopIfTrue="1" operator="equal">
      <formula>"Pass"</formula>
    </cfRule>
    <cfRule type="cellIs" dxfId="748" priority="2008" stopIfTrue="1" operator="equal">
      <formula>"Please fill in all mandatory cells AO60:AR60"</formula>
    </cfRule>
  </conditionalFormatting>
  <conditionalFormatting sqref="CJ48:CJ49">
    <cfRule type="cellIs" dxfId="746" priority="2009" stopIfTrue="1" operator="equal">
      <formula>"please check"</formula>
    </cfRule>
  </conditionalFormatting>
  <conditionalFormatting sqref="CJ52">
    <cfRule type="cellIs" dxfId="745" priority="759" stopIfTrue="1" operator="equal">
      <formula>"please check"</formula>
    </cfRule>
    <cfRule type="cellIs" dxfId="743" priority="755" stopIfTrue="1" operator="equal">
      <formula>"please check"</formula>
    </cfRule>
    <cfRule type="cellIs" dxfId="741" priority="757" stopIfTrue="1" operator="lessThan">
      <formula>0</formula>
    </cfRule>
    <cfRule type="cellIs" dxfId="740" priority="758" stopIfTrue="1" operator="equal">
      <formula>"Pass"</formula>
    </cfRule>
  </conditionalFormatting>
  <conditionalFormatting sqref="CJ61">
    <cfRule type="cellIs" dxfId="739" priority="738" stopIfTrue="1" operator="equal">
      <formula>"please check"</formula>
    </cfRule>
    <cfRule type="cellIs" dxfId="738" priority="741" stopIfTrue="1" operator="equal">
      <formula>"Pass"</formula>
    </cfRule>
    <cfRule type="cellIs" dxfId="736" priority="742" stopIfTrue="1" operator="equal">
      <formula>"please check"</formula>
    </cfRule>
    <cfRule type="cellIs" dxfId="734" priority="740" stopIfTrue="1" operator="lessThan">
      <formula>0</formula>
    </cfRule>
  </conditionalFormatting>
  <conditionalFormatting sqref="CJ50:CN50 CP50:CT50 BX50:CA50 CD50:CH50">
    <cfRule type="cellIs" dxfId="733" priority="2701" stopIfTrue="1" operator="equal">
      <formula>"Pass"</formula>
    </cfRule>
  </conditionalFormatting>
  <conditionalFormatting sqref="CJ52:CO52">
    <cfRule type="cellIs" dxfId="731" priority="761" stopIfTrue="1" operator="equal">
      <formula>"Pass"</formula>
    </cfRule>
  </conditionalFormatting>
  <conditionalFormatting sqref="CJ61:CO61">
    <cfRule type="cellIs" dxfId="730" priority="744" stopIfTrue="1" operator="equal">
      <formula>"Pass"</formula>
    </cfRule>
  </conditionalFormatting>
  <conditionalFormatting sqref="CK73:CO73">
    <cfRule type="cellIs" dxfId="729" priority="534" stopIfTrue="1" operator="equal">
      <formula>"please check"</formula>
    </cfRule>
    <cfRule type="cellIs" dxfId="728" priority="533" stopIfTrue="1" operator="equal">
      <formula>"Pass"</formula>
    </cfRule>
  </conditionalFormatting>
  <conditionalFormatting sqref="CK84:CO84">
    <cfRule type="cellIs" dxfId="727" priority="282" stopIfTrue="1" operator="equal">
      <formula>"Pass"</formula>
    </cfRule>
    <cfRule type="cellIs" dxfId="726" priority="283" stopIfTrue="1" operator="equal">
      <formula>"please check"</formula>
    </cfRule>
  </conditionalFormatting>
  <conditionalFormatting sqref="CK87:CO87">
    <cfRule type="cellIs" dxfId="725" priority="407" stopIfTrue="1" operator="equal">
      <formula>"Pass"</formula>
    </cfRule>
    <cfRule type="cellIs" dxfId="724" priority="408" stopIfTrue="1" operator="equal">
      <formula>"please check"</formula>
    </cfRule>
  </conditionalFormatting>
  <conditionalFormatting sqref="CL60">
    <cfRule type="cellIs" dxfId="723" priority="763" stopIfTrue="1" operator="equal">
      <formula>"please check"</formula>
    </cfRule>
  </conditionalFormatting>
  <conditionalFormatting sqref="CL60:CO60">
    <cfRule type="cellIs" dxfId="721" priority="762" stopIfTrue="1" operator="equal">
      <formula>"Pass"</formula>
    </cfRule>
  </conditionalFormatting>
  <conditionalFormatting sqref="CO50">
    <cfRule type="cellIs" dxfId="720" priority="2087" stopIfTrue="1" operator="equal">
      <formula>"Pass"</formula>
    </cfRule>
  </conditionalFormatting>
  <conditionalFormatting sqref="CO50:CT50">
    <cfRule type="cellIs" dxfId="718" priority="2086" stopIfTrue="1" operator="equal">
      <formula>"please check"</formula>
    </cfRule>
  </conditionalFormatting>
  <conditionalFormatting sqref="CP52">
    <cfRule type="cellIs" dxfId="717" priority="745" stopIfTrue="1" operator="equal">
      <formula>"please check"</formula>
    </cfRule>
    <cfRule type="cellIs" dxfId="715" priority="747" stopIfTrue="1" operator="lessThan">
      <formula>0</formula>
    </cfRule>
    <cfRule type="cellIs" dxfId="714" priority="748" stopIfTrue="1" operator="equal">
      <formula>"Pass"</formula>
    </cfRule>
    <cfRule type="cellIs" dxfId="713" priority="749" stopIfTrue="1" operator="equal">
      <formula>"please check"</formula>
    </cfRule>
    <cfRule type="cellIs" dxfId="712" priority="751" stopIfTrue="1" operator="equal">
      <formula>"Pass"</formula>
    </cfRule>
  </conditionalFormatting>
  <conditionalFormatting sqref="CP61">
    <cfRule type="cellIs" dxfId="709" priority="735" stopIfTrue="1" operator="equal">
      <formula>"please check"</formula>
    </cfRule>
    <cfRule type="cellIs" dxfId="708" priority="734" stopIfTrue="1" operator="equal">
      <formula>"Pass"</formula>
    </cfRule>
    <cfRule type="cellIs" dxfId="707" priority="733" stopIfTrue="1" operator="lessThan">
      <formula>0</formula>
    </cfRule>
    <cfRule type="cellIs" dxfId="705" priority="731" stopIfTrue="1" operator="equal">
      <formula>"please check"</formula>
    </cfRule>
    <cfRule type="cellIs" dxfId="704" priority="737" stopIfTrue="1" operator="equal">
      <formula>"Pass"</formula>
    </cfRule>
  </conditionalFormatting>
  <conditionalFormatting sqref="CP50:CT50 CJ50:CN50">
    <cfRule type="cellIs" dxfId="703" priority="2699" stopIfTrue="1" operator="equal">
      <formula>"please check"</formula>
    </cfRule>
  </conditionalFormatting>
  <conditionalFormatting sqref="CQ73:CU73">
    <cfRule type="cellIs" dxfId="701" priority="531" stopIfTrue="1" operator="equal">
      <formula>"Pass"</formula>
    </cfRule>
    <cfRule type="cellIs" dxfId="700" priority="532" stopIfTrue="1" operator="equal">
      <formula>"please check"</formula>
    </cfRule>
  </conditionalFormatting>
  <conditionalFormatting sqref="CQ84:CU84">
    <cfRule type="cellIs" dxfId="699" priority="280" stopIfTrue="1" operator="equal">
      <formula>"Pass"</formula>
    </cfRule>
    <cfRule type="cellIs" dxfId="698" priority="281" stopIfTrue="1" operator="equal">
      <formula>"please check"</formula>
    </cfRule>
  </conditionalFormatting>
  <conditionalFormatting sqref="CQ87:CU87">
    <cfRule type="cellIs" dxfId="697" priority="405" stopIfTrue="1" operator="equal">
      <formula>"Pass"</formula>
    </cfRule>
    <cfRule type="cellIs" dxfId="696" priority="406" stopIfTrue="1" operator="equal">
      <formula>"please check"</formula>
    </cfRule>
  </conditionalFormatting>
  <conditionalFormatting sqref="CQ52:CV52">
    <cfRule type="cellIs" dxfId="695" priority="1271" stopIfTrue="1" operator="equal">
      <formula>"Pass"</formula>
    </cfRule>
  </conditionalFormatting>
  <conditionalFormatting sqref="CQ61:CV61">
    <cfRule type="cellIs" dxfId="694" priority="1206" stopIfTrue="1" operator="equal">
      <formula>"Pass"</formula>
    </cfRule>
  </conditionalFormatting>
  <conditionalFormatting sqref="CR60">
    <cfRule type="cellIs" dxfId="693" priority="753" stopIfTrue="1" operator="equal">
      <formula>"please check"</formula>
    </cfRule>
  </conditionalFormatting>
  <conditionalFormatting sqref="CR60:CU60">
    <cfRule type="cellIs" dxfId="691" priority="752" stopIfTrue="1" operator="equal">
      <formula>"Pass"</formula>
    </cfRule>
  </conditionalFormatting>
  <conditionalFormatting sqref="CU50">
    <cfRule type="cellIs" dxfId="689" priority="2084" stopIfTrue="1" operator="equal">
      <formula>"Pass"</formula>
    </cfRule>
  </conditionalFormatting>
  <conditionalFormatting sqref="CU50:CZ50">
    <cfRule type="cellIs" dxfId="688" priority="2083" stopIfTrue="1" operator="equal">
      <formula>"please check"</formula>
    </cfRule>
  </conditionalFormatting>
  <conditionalFormatting sqref="CV48">
    <cfRule type="cellIs" dxfId="687" priority="2001" stopIfTrue="1" operator="equal">
      <formula>"Pass"</formula>
    </cfRule>
    <cfRule type="cellIs" dxfId="686" priority="2002" stopIfTrue="1" operator="equal">
      <formula>"Please check"</formula>
    </cfRule>
    <cfRule type="cellIs" dxfId="685" priority="2003" stopIfTrue="1" operator="equal">
      <formula>"Fail"</formula>
    </cfRule>
    <cfRule type="cellIs" dxfId="684" priority="1999" stopIfTrue="1" operator="equal">
      <formula>"please check"</formula>
    </cfRule>
    <cfRule type="cellIs" dxfId="683" priority="2004" stopIfTrue="1" operator="equal">
      <formula>"Please fill in all mandatory cells AO60:AR60"</formula>
    </cfRule>
  </conditionalFormatting>
  <conditionalFormatting sqref="CV48:CV49">
    <cfRule type="cellIs" dxfId="681" priority="2000" stopIfTrue="1" operator="equal">
      <formula>"Pass"</formula>
    </cfRule>
  </conditionalFormatting>
  <conditionalFormatting sqref="CV49">
    <cfRule type="cellIs" dxfId="680" priority="2574" stopIfTrue="1" operator="equal">
      <formula>"please check"</formula>
    </cfRule>
  </conditionalFormatting>
  <conditionalFormatting sqref="CV52">
    <cfRule type="cellIs" dxfId="679" priority="1270" stopIfTrue="1" operator="equal">
      <formula>"please check"</formula>
    </cfRule>
    <cfRule type="cellIs" dxfId="678" priority="1269" stopIfTrue="1" operator="equal">
      <formula>"Pass"</formula>
    </cfRule>
    <cfRule type="cellIs" dxfId="677" priority="1268" stopIfTrue="1" operator="lessThan">
      <formula>0</formula>
    </cfRule>
  </conditionalFormatting>
  <conditionalFormatting sqref="CV61">
    <cfRule type="cellIs" dxfId="676" priority="1201" stopIfTrue="1" operator="equal">
      <formula>"please check"</formula>
    </cfRule>
    <cfRule type="cellIs" dxfId="674" priority="1203" stopIfTrue="1" operator="lessThan">
      <formula>0</formula>
    </cfRule>
    <cfRule type="cellIs" dxfId="673" priority="1204" stopIfTrue="1" operator="equal">
      <formula>"Pass"</formula>
    </cfRule>
  </conditionalFormatting>
  <conditionalFormatting sqref="CV61:CV72">
    <cfRule type="cellIs" dxfId="672" priority="1205" stopIfTrue="1" operator="equal">
      <formula>"please check"</formula>
    </cfRule>
  </conditionalFormatting>
  <conditionalFormatting sqref="CV74 CV82:CV86">
    <cfRule type="cellIs" dxfId="671" priority="1265" stopIfTrue="1" operator="equal">
      <formula>"Pass"</formula>
    </cfRule>
  </conditionalFormatting>
  <conditionalFormatting sqref="CV74:CV86">
    <cfRule type="cellIs" dxfId="670" priority="1267" stopIfTrue="1" operator="lessThan">
      <formula>0</formula>
    </cfRule>
    <cfRule type="cellIs" dxfId="669" priority="1263" stopIfTrue="1" operator="equal">
      <formula>"please check"</formula>
    </cfRule>
    <cfRule type="cellIs" dxfId="668" priority="1266" stopIfTrue="1" operator="equal">
      <formula>"please check"</formula>
    </cfRule>
  </conditionalFormatting>
  <conditionalFormatting sqref="CV75:CV81">
    <cfRule type="cellIs" dxfId="667" priority="1262" stopIfTrue="1" operator="equal">
      <formula>"Pass"</formula>
    </cfRule>
  </conditionalFormatting>
  <conditionalFormatting sqref="CV50:CZ50 DB50:DF50">
    <cfRule type="cellIs" dxfId="665" priority="2664" stopIfTrue="1" operator="equal">
      <formula>"Pass"</formula>
    </cfRule>
    <cfRule type="cellIs" dxfId="663" priority="2662" stopIfTrue="1" operator="equal">
      <formula>"please check"</formula>
    </cfRule>
  </conditionalFormatting>
  <conditionalFormatting sqref="CV52:DA52">
    <cfRule type="cellIs" dxfId="661" priority="1259" stopIfTrue="1" operator="equal">
      <formula>"please check"</formula>
    </cfRule>
  </conditionalFormatting>
  <conditionalFormatting sqref="CW74">
    <cfRule type="cellIs" dxfId="658" priority="1197" stopIfTrue="1" operator="lessThan">
      <formula>0</formula>
    </cfRule>
  </conditionalFormatting>
  <conditionalFormatting sqref="CW52:DA52">
    <cfRule type="cellIs" dxfId="657" priority="1258" stopIfTrue="1" operator="equal">
      <formula>"Pass"</formula>
    </cfRule>
    <cfRule type="cellIs" dxfId="656" priority="1254" stopIfTrue="1" operator="equal">
      <formula>"Pass"</formula>
    </cfRule>
    <cfRule type="cellIs" dxfId="655" priority="1253" stopIfTrue="1" operator="lessThan">
      <formula>0</formula>
    </cfRule>
    <cfRule type="cellIs" dxfId="653" priority="1257" stopIfTrue="1" operator="lessThan">
      <formula>0</formula>
    </cfRule>
    <cfRule type="cellIs" dxfId="652" priority="1255" stopIfTrue="1" operator="equal">
      <formula>"please check"</formula>
    </cfRule>
  </conditionalFormatting>
  <conditionalFormatting sqref="CW52:DA53">
    <cfRule type="cellIs" dxfId="650" priority="1251" stopIfTrue="1" operator="equal">
      <formula>"please check"</formula>
    </cfRule>
  </conditionalFormatting>
  <conditionalFormatting sqref="CW53:DA53">
    <cfRule type="cellIs" dxfId="649" priority="1247" stopIfTrue="1" operator="equal">
      <formula>"please check"</formula>
    </cfRule>
    <cfRule type="cellIs" dxfId="648" priority="1250" stopIfTrue="1" operator="equal">
      <formula>"Pass"</formula>
    </cfRule>
    <cfRule type="cellIs" dxfId="647" priority="1249" stopIfTrue="1" operator="lessThan">
      <formula>0</formula>
    </cfRule>
    <cfRule type="cellIs" dxfId="646" priority="1246" stopIfTrue="1" operator="equal">
      <formula>"Pass"</formula>
    </cfRule>
    <cfRule type="cellIs" dxfId="645" priority="1245" stopIfTrue="1" operator="lessThan">
      <formula>0</formula>
    </cfRule>
  </conditionalFormatting>
  <conditionalFormatting sqref="CW53:DA54">
    <cfRule type="cellIs" dxfId="642" priority="1243" stopIfTrue="1" operator="equal">
      <formula>"please check"</formula>
    </cfRule>
  </conditionalFormatting>
  <conditionalFormatting sqref="CW54:DA54">
    <cfRule type="cellIs" dxfId="640" priority="1235" stopIfTrue="1" operator="equal">
      <formula>"please check"</formula>
    </cfRule>
    <cfRule type="cellIs" dxfId="638" priority="1237" stopIfTrue="1" operator="lessThan">
      <formula>0</formula>
    </cfRule>
    <cfRule type="cellIs" dxfId="637" priority="1238" stopIfTrue="1" operator="equal">
      <formula>"Pass"</formula>
    </cfRule>
    <cfRule type="cellIs" dxfId="636" priority="1239" stopIfTrue="1" operator="equal">
      <formula>"please check"</formula>
    </cfRule>
    <cfRule type="cellIs" dxfId="634" priority="1241" stopIfTrue="1" operator="lessThan">
      <formula>0</formula>
    </cfRule>
    <cfRule type="cellIs" dxfId="633" priority="1242" stopIfTrue="1" operator="equal">
      <formula>"Pass"</formula>
    </cfRule>
  </conditionalFormatting>
  <conditionalFormatting sqref="CW58:DA58">
    <cfRule type="cellIs" dxfId="632" priority="1224" stopIfTrue="1" operator="equal">
      <formula>"please check"</formula>
    </cfRule>
    <cfRule type="cellIs" dxfId="630" priority="1220" stopIfTrue="1" operator="equal">
      <formula>"please check"</formula>
    </cfRule>
    <cfRule type="cellIs" dxfId="629" priority="1219" stopIfTrue="1" operator="equal">
      <formula>"Pass"</formula>
    </cfRule>
    <cfRule type="cellIs" dxfId="628" priority="1223" stopIfTrue="1" operator="equal">
      <formula>"Pass"</formula>
    </cfRule>
    <cfRule type="cellIs" dxfId="626" priority="1218" stopIfTrue="1" operator="lessThan">
      <formula>0</formula>
    </cfRule>
    <cfRule type="cellIs" dxfId="624" priority="1222" stopIfTrue="1" operator="lessThan">
      <formula>0</formula>
    </cfRule>
  </conditionalFormatting>
  <conditionalFormatting sqref="CW58:DA60">
    <cfRule type="cellIs" dxfId="623" priority="1216" stopIfTrue="1" operator="equal">
      <formula>"please check"</formula>
    </cfRule>
  </conditionalFormatting>
  <conditionalFormatting sqref="CW59:DA59">
    <cfRule type="cellIs" dxfId="621" priority="1212" stopIfTrue="1" operator="equal">
      <formula>"please check"</formula>
    </cfRule>
    <cfRule type="cellIs" dxfId="620" priority="1211" stopIfTrue="1" operator="equal">
      <formula>"Pass"</formula>
    </cfRule>
    <cfRule type="cellIs" dxfId="619" priority="1210" stopIfTrue="1" operator="lessThan">
      <formula>0</formula>
    </cfRule>
    <cfRule type="cellIs" dxfId="616" priority="1208" stopIfTrue="1" operator="equal">
      <formula>"please check"</formula>
    </cfRule>
    <cfRule type="cellIs" dxfId="615" priority="1215" stopIfTrue="1" operator="equal">
      <formula>"Pass"</formula>
    </cfRule>
    <cfRule type="cellIs" dxfId="614" priority="1214" stopIfTrue="1" operator="lessThan">
      <formula>0</formula>
    </cfRule>
  </conditionalFormatting>
  <conditionalFormatting sqref="CW60:DA60">
    <cfRule type="cellIs" dxfId="613" priority="1228" stopIfTrue="1" operator="equal">
      <formula>"Pass"</formula>
    </cfRule>
    <cfRule type="cellIs" dxfId="612" priority="1227" stopIfTrue="1" operator="lessThan">
      <formula>0</formula>
    </cfRule>
    <cfRule type="cellIs" dxfId="611" priority="1261" stopIfTrue="1" operator="lessThan">
      <formula>0</formula>
    </cfRule>
    <cfRule type="cellIs" dxfId="610" priority="1231" stopIfTrue="1" operator="lessThan">
      <formula>0</formula>
    </cfRule>
    <cfRule type="cellIs" dxfId="609" priority="1232" stopIfTrue="1" operator="equal">
      <formula>"Pass"</formula>
    </cfRule>
  </conditionalFormatting>
  <conditionalFormatting sqref="CW60:DA74">
    <cfRule type="cellIs" dxfId="607" priority="1229" stopIfTrue="1" operator="equal">
      <formula>"please check"</formula>
    </cfRule>
  </conditionalFormatting>
  <conditionalFormatting sqref="CW73:DA73">
    <cfRule type="cellIs" dxfId="605" priority="602" stopIfTrue="1" operator="equal">
      <formula>"please check"</formula>
    </cfRule>
    <cfRule type="cellIs" dxfId="604" priority="601" stopIfTrue="1" operator="equal">
      <formula>"Pass"</formula>
    </cfRule>
    <cfRule type="cellIs" dxfId="603" priority="530" stopIfTrue="1" operator="equal">
      <formula>"please check"</formula>
    </cfRule>
    <cfRule type="cellIs" dxfId="602" priority="529" stopIfTrue="1" operator="equal">
      <formula>"Pass"</formula>
    </cfRule>
  </conditionalFormatting>
  <conditionalFormatting sqref="CW75:DA80 CW82:DA86">
    <cfRule type="cellIs" dxfId="601" priority="1199" stopIfTrue="1" operator="equal">
      <formula>"please check"</formula>
    </cfRule>
    <cfRule type="cellIs" dxfId="600" priority="1198" stopIfTrue="1" operator="lessThan">
      <formula>0</formula>
    </cfRule>
  </conditionalFormatting>
  <conditionalFormatting sqref="CW81:DA81">
    <cfRule type="cellIs" dxfId="598" priority="1196" stopIfTrue="1" operator="lessThan">
      <formula>0</formula>
    </cfRule>
    <cfRule type="cellIs" dxfId="596" priority="1194" stopIfTrue="1" operator="equal">
      <formula>"please check"</formula>
    </cfRule>
  </conditionalFormatting>
  <conditionalFormatting sqref="CW84:DA84">
    <cfRule type="cellIs" dxfId="594" priority="351" stopIfTrue="1" operator="equal">
      <formula>"please check"</formula>
    </cfRule>
    <cfRule type="cellIs" dxfId="593" priority="279" stopIfTrue="1" operator="equal">
      <formula>"please check"</formula>
    </cfRule>
    <cfRule type="cellIs" dxfId="592" priority="278" stopIfTrue="1" operator="equal">
      <formula>"Pass"</formula>
    </cfRule>
  </conditionalFormatting>
  <conditionalFormatting sqref="CW84:DA87">
    <cfRule type="cellIs" dxfId="591" priority="350" stopIfTrue="1" operator="equal">
      <formula>"Pass"</formula>
    </cfRule>
    <cfRule type="cellIs" dxfId="590" priority="387" stopIfTrue="1" operator="equal">
      <formula>"please check"</formula>
    </cfRule>
  </conditionalFormatting>
  <conditionalFormatting sqref="CW87:DA87">
    <cfRule type="cellIs" dxfId="588" priority="465" stopIfTrue="1" operator="equal">
      <formula>"please check"</formula>
    </cfRule>
  </conditionalFormatting>
  <conditionalFormatting sqref="CW87:DA100">
    <cfRule type="cellIs" dxfId="587" priority="464" stopIfTrue="1" operator="equal">
      <formula>"Pass"</formula>
    </cfRule>
    <cfRule type="cellIs" dxfId="586" priority="501" stopIfTrue="1" operator="equal">
      <formula>"please check"</formula>
    </cfRule>
  </conditionalFormatting>
  <conditionalFormatting sqref="CW89:DA89">
    <cfRule type="cellIs" dxfId="584" priority="65" stopIfTrue="1" operator="equal">
      <formula>"Pass"</formula>
    </cfRule>
    <cfRule type="cellIs" dxfId="583" priority="63" stopIfTrue="1" operator="equal">
      <formula>"Pass"</formula>
    </cfRule>
    <cfRule type="cellIs" dxfId="581" priority="66" stopIfTrue="1" operator="equal">
      <formula>"please check"</formula>
    </cfRule>
    <cfRule type="cellIs" dxfId="580" priority="62" stopIfTrue="1" operator="equal">
      <formula>"please check"</formula>
    </cfRule>
  </conditionalFormatting>
  <conditionalFormatting sqref="CW60:DB60">
    <cfRule type="cellIs" dxfId="579" priority="1233" stopIfTrue="1" operator="equal">
      <formula>"please check"</formula>
    </cfRule>
  </conditionalFormatting>
  <conditionalFormatting sqref="CX74:DA74">
    <cfRule type="cellIs" dxfId="578" priority="1193" stopIfTrue="1" operator="lessThan">
      <formula>0</formula>
    </cfRule>
  </conditionalFormatting>
  <conditionalFormatting sqref="DA50">
    <cfRule type="cellIs" dxfId="577" priority="2081" stopIfTrue="1" operator="equal">
      <formula>"Pass"</formula>
    </cfRule>
  </conditionalFormatting>
  <conditionalFormatting sqref="DA50:DF50">
    <cfRule type="cellIs" dxfId="575" priority="2080" stopIfTrue="1" operator="equal">
      <formula>"please check"</formula>
    </cfRule>
  </conditionalFormatting>
  <conditionalFormatting sqref="DB49">
    <cfRule type="cellIs" dxfId="574" priority="2571" stopIfTrue="1" operator="equal">
      <formula>"Pass"</formula>
    </cfRule>
    <cfRule type="cellIs" dxfId="573" priority="2572" stopIfTrue="1" operator="equal">
      <formula>"please check"</formula>
    </cfRule>
  </conditionalFormatting>
  <conditionalFormatting sqref="DB52">
    <cfRule type="cellIs" dxfId="571" priority="1192" stopIfTrue="1" operator="equal">
      <formula>"Pass"</formula>
    </cfRule>
    <cfRule type="cellIs" dxfId="570" priority="1189" stopIfTrue="1" operator="lessThan">
      <formula>0</formula>
    </cfRule>
    <cfRule type="cellIs" dxfId="569" priority="1190" stopIfTrue="1" operator="equal">
      <formula>"Pass"</formula>
    </cfRule>
    <cfRule type="cellIs" dxfId="568" priority="1191" stopIfTrue="1" operator="equal">
      <formula>"please check"</formula>
    </cfRule>
  </conditionalFormatting>
  <conditionalFormatting sqref="DB61">
    <cfRule type="cellIs" dxfId="567" priority="1125" stopIfTrue="1" operator="equal">
      <formula>"Pass"</formula>
    </cfRule>
    <cfRule type="cellIs" dxfId="566" priority="1124" stopIfTrue="1" operator="lessThan">
      <formula>0</formula>
    </cfRule>
    <cfRule type="cellIs" dxfId="565" priority="1127" stopIfTrue="1" operator="equal">
      <formula>"Pass"</formula>
    </cfRule>
    <cfRule type="cellIs" dxfId="563" priority="1122" stopIfTrue="1" operator="equal">
      <formula>"please check"</formula>
    </cfRule>
  </conditionalFormatting>
  <conditionalFormatting sqref="DB61:DB72">
    <cfRule type="cellIs" dxfId="562" priority="1126" stopIfTrue="1" operator="equal">
      <formula>"please check"</formula>
    </cfRule>
  </conditionalFormatting>
  <conditionalFormatting sqref="DB74 DB82:DB86">
    <cfRule type="cellIs" dxfId="561" priority="1186" stopIfTrue="1" operator="equal">
      <formula>"Pass"</formula>
    </cfRule>
  </conditionalFormatting>
  <conditionalFormatting sqref="DB74:DB86 DB88">
    <cfRule type="cellIs" dxfId="560" priority="1187" stopIfTrue="1" operator="equal">
      <formula>"please check"</formula>
    </cfRule>
  </conditionalFormatting>
  <conditionalFormatting sqref="DB74:DB86">
    <cfRule type="cellIs" dxfId="559" priority="1184" stopIfTrue="1" operator="equal">
      <formula>"please check"</formula>
    </cfRule>
    <cfRule type="cellIs" dxfId="558" priority="1188" stopIfTrue="1" operator="lessThan">
      <formula>0</formula>
    </cfRule>
  </conditionalFormatting>
  <conditionalFormatting sqref="DB75:DB81">
    <cfRule type="cellIs" dxfId="557" priority="1183" stopIfTrue="1" operator="equal">
      <formula>"Pass"</formula>
    </cfRule>
  </conditionalFormatting>
  <conditionalFormatting sqref="DB52:DG52">
    <cfRule type="cellIs" dxfId="554" priority="1180" stopIfTrue="1" operator="equal">
      <formula>"please check"</formula>
    </cfRule>
  </conditionalFormatting>
  <conditionalFormatting sqref="DC74">
    <cfRule type="cellIs" dxfId="552" priority="1118" stopIfTrue="1" operator="lessThan">
      <formula>0</formula>
    </cfRule>
  </conditionalFormatting>
  <conditionalFormatting sqref="DC52:DG52">
    <cfRule type="cellIs" dxfId="551" priority="1178" stopIfTrue="1" operator="lessThan">
      <formula>0</formula>
    </cfRule>
    <cfRule type="cellIs" dxfId="550" priority="1179" stopIfTrue="1" operator="equal">
      <formula>"Pass"</formula>
    </cfRule>
    <cfRule type="cellIs" dxfId="549" priority="1176" stopIfTrue="1" operator="equal">
      <formula>"please check"</formula>
    </cfRule>
    <cfRule type="cellIs" dxfId="547" priority="1175" stopIfTrue="1" operator="equal">
      <formula>"Pass"</formula>
    </cfRule>
    <cfRule type="cellIs" dxfId="546" priority="1174" stopIfTrue="1" operator="lessThan">
      <formula>0</formula>
    </cfRule>
  </conditionalFormatting>
  <conditionalFormatting sqref="DC52:DG53">
    <cfRule type="cellIs" dxfId="544" priority="1172" stopIfTrue="1" operator="equal">
      <formula>"please check"</formula>
    </cfRule>
  </conditionalFormatting>
  <conditionalFormatting sqref="DC53:DG53">
    <cfRule type="cellIs" dxfId="543" priority="1171" stopIfTrue="1" operator="equal">
      <formula>"Pass"</formula>
    </cfRule>
    <cfRule type="cellIs" dxfId="542" priority="1170" stopIfTrue="1" operator="lessThan">
      <formula>0</formula>
    </cfRule>
    <cfRule type="cellIs" dxfId="540" priority="1168" stopIfTrue="1" operator="equal">
      <formula>"please check"</formula>
    </cfRule>
    <cfRule type="cellIs" dxfId="539" priority="1167" stopIfTrue="1" operator="equal">
      <formula>"Pass"</formula>
    </cfRule>
    <cfRule type="cellIs" dxfId="538" priority="1166" stopIfTrue="1" operator="lessThan">
      <formula>0</formula>
    </cfRule>
  </conditionalFormatting>
  <conditionalFormatting sqref="DC53:DG54">
    <cfRule type="cellIs" dxfId="536" priority="1164" stopIfTrue="1" operator="equal">
      <formula>"please check"</formula>
    </cfRule>
  </conditionalFormatting>
  <conditionalFormatting sqref="DC54:DG54">
    <cfRule type="cellIs" dxfId="535" priority="1162" stopIfTrue="1" operator="lessThan">
      <formula>0</formula>
    </cfRule>
    <cfRule type="cellIs" dxfId="534" priority="1163" stopIfTrue="1" operator="equal">
      <formula>"Pass"</formula>
    </cfRule>
    <cfRule type="cellIs" dxfId="532" priority="1160" stopIfTrue="1" operator="equal">
      <formula>"please check"</formula>
    </cfRule>
    <cfRule type="cellIs" dxfId="531" priority="1159" stopIfTrue="1" operator="equal">
      <formula>"Pass"</formula>
    </cfRule>
    <cfRule type="cellIs" dxfId="530" priority="1158" stopIfTrue="1" operator="lessThan">
      <formula>0</formula>
    </cfRule>
    <cfRule type="cellIs" dxfId="528" priority="1156" stopIfTrue="1" operator="equal">
      <formula>"please check"</formula>
    </cfRule>
  </conditionalFormatting>
  <conditionalFormatting sqref="DC58:DG58">
    <cfRule type="cellIs" dxfId="526" priority="1144" stopIfTrue="1" operator="equal">
      <formula>"Pass"</formula>
    </cfRule>
    <cfRule type="cellIs" dxfId="525" priority="1143" stopIfTrue="1" operator="lessThan">
      <formula>0</formula>
    </cfRule>
    <cfRule type="cellIs" dxfId="523" priority="1139" stopIfTrue="1" operator="lessThan">
      <formula>0</formula>
    </cfRule>
    <cfRule type="cellIs" dxfId="521" priority="1141" stopIfTrue="1" operator="equal">
      <formula>"please check"</formula>
    </cfRule>
    <cfRule type="cellIs" dxfId="520" priority="1140" stopIfTrue="1" operator="equal">
      <formula>"Pass"</formula>
    </cfRule>
    <cfRule type="cellIs" dxfId="518" priority="1145" stopIfTrue="1" operator="equal">
      <formula>"please check"</formula>
    </cfRule>
  </conditionalFormatting>
  <conditionalFormatting sqref="DC58:DG60">
    <cfRule type="cellIs" dxfId="517" priority="1137" stopIfTrue="1" operator="equal">
      <formula>"please check"</formula>
    </cfRule>
  </conditionalFormatting>
  <conditionalFormatting sqref="DC59:DG59">
    <cfRule type="cellIs" dxfId="515" priority="1136" stopIfTrue="1" operator="equal">
      <formula>"Pass"</formula>
    </cfRule>
    <cfRule type="cellIs" dxfId="514" priority="1135" stopIfTrue="1" operator="lessThan">
      <formula>0</formula>
    </cfRule>
    <cfRule type="cellIs" dxfId="512" priority="1129" stopIfTrue="1" operator="equal">
      <formula>"please check"</formula>
    </cfRule>
    <cfRule type="cellIs" dxfId="510" priority="1131" stopIfTrue="1" operator="lessThan">
      <formula>0</formula>
    </cfRule>
    <cfRule type="cellIs" dxfId="509" priority="1132" stopIfTrue="1" operator="equal">
      <formula>"Pass"</formula>
    </cfRule>
    <cfRule type="cellIs" dxfId="508" priority="1133" stopIfTrue="1" operator="equal">
      <formula>"please check"</formula>
    </cfRule>
  </conditionalFormatting>
  <conditionalFormatting sqref="DC60:DG60">
    <cfRule type="cellIs" dxfId="507" priority="1153" stopIfTrue="1" operator="equal">
      <formula>"Pass"</formula>
    </cfRule>
    <cfRule type="cellIs" dxfId="506" priority="1152" stopIfTrue="1" operator="lessThan">
      <formula>0</formula>
    </cfRule>
    <cfRule type="cellIs" dxfId="505" priority="1149" stopIfTrue="1" operator="equal">
      <formula>"Pass"</formula>
    </cfRule>
    <cfRule type="cellIs" dxfId="504" priority="1148" stopIfTrue="1" operator="lessThan">
      <formula>0</formula>
    </cfRule>
    <cfRule type="cellIs" dxfId="503" priority="1182" stopIfTrue="1" operator="lessThan">
      <formula>0</formula>
    </cfRule>
  </conditionalFormatting>
  <conditionalFormatting sqref="DC60:DG74">
    <cfRule type="cellIs" dxfId="501" priority="1150" stopIfTrue="1" operator="equal">
      <formula>"please check"</formula>
    </cfRule>
  </conditionalFormatting>
  <conditionalFormatting sqref="DC73:DG73">
    <cfRule type="cellIs" dxfId="499" priority="599" stopIfTrue="1" operator="equal">
      <formula>"please check"</formula>
    </cfRule>
    <cfRule type="cellIs" dxfId="498" priority="598" stopIfTrue="1" operator="equal">
      <formula>"Pass"</formula>
    </cfRule>
    <cfRule type="cellIs" dxfId="497" priority="527" stopIfTrue="1" operator="equal">
      <formula>"please check"</formula>
    </cfRule>
    <cfRule type="cellIs" dxfId="496" priority="526" stopIfTrue="1" operator="equal">
      <formula>"Pass"</formula>
    </cfRule>
  </conditionalFormatting>
  <conditionalFormatting sqref="DC75:DG80 DC82:DG86">
    <cfRule type="cellIs" dxfId="494" priority="1119" stopIfTrue="1" operator="lessThan">
      <formula>0</formula>
    </cfRule>
    <cfRule type="cellIs" dxfId="493" priority="1120" stopIfTrue="1" operator="equal">
      <formula>"please check"</formula>
    </cfRule>
  </conditionalFormatting>
  <conditionalFormatting sqref="DC81:DG81">
    <cfRule type="cellIs" dxfId="490" priority="1117" stopIfTrue="1" operator="lessThan">
      <formula>0</formula>
    </cfRule>
    <cfRule type="cellIs" dxfId="489" priority="1115" stopIfTrue="1" operator="equal">
      <formula>"please check"</formula>
    </cfRule>
  </conditionalFormatting>
  <conditionalFormatting sqref="DC84:DG84">
    <cfRule type="cellIs" dxfId="487" priority="348" stopIfTrue="1" operator="equal">
      <formula>"please check"</formula>
    </cfRule>
    <cfRule type="cellIs" dxfId="485" priority="275" stopIfTrue="1" operator="equal">
      <formula>"Pass"</formula>
    </cfRule>
    <cfRule type="cellIs" dxfId="484" priority="276" stopIfTrue="1" operator="equal">
      <formula>"please check"</formula>
    </cfRule>
  </conditionalFormatting>
  <conditionalFormatting sqref="DC84:DG87">
    <cfRule type="cellIs" dxfId="483" priority="347" stopIfTrue="1" operator="equal">
      <formula>"Pass"</formula>
    </cfRule>
    <cfRule type="cellIs" dxfId="482" priority="386" stopIfTrue="1" operator="equal">
      <formula>"please check"</formula>
    </cfRule>
  </conditionalFormatting>
  <conditionalFormatting sqref="DC87:DG87">
    <cfRule type="cellIs" dxfId="480" priority="462" stopIfTrue="1" operator="equal">
      <formula>"please check"</formula>
    </cfRule>
  </conditionalFormatting>
  <conditionalFormatting sqref="DC87:DG100">
    <cfRule type="cellIs" dxfId="478" priority="461" stopIfTrue="1" operator="equal">
      <formula>"Pass"</formula>
    </cfRule>
    <cfRule type="cellIs" dxfId="477" priority="500" stopIfTrue="1" operator="equal">
      <formula>"please check"</formula>
    </cfRule>
  </conditionalFormatting>
  <conditionalFormatting sqref="DC89:DG89">
    <cfRule type="cellIs" dxfId="474" priority="57" stopIfTrue="1" operator="equal">
      <formula>"please check"</formula>
    </cfRule>
    <cfRule type="cellIs" dxfId="473" priority="58" stopIfTrue="1" operator="equal">
      <formula>"Pass"</formula>
    </cfRule>
    <cfRule type="cellIs" dxfId="472" priority="61" stopIfTrue="1" operator="equal">
      <formula>"please check"</formula>
    </cfRule>
    <cfRule type="cellIs" dxfId="471" priority="60" stopIfTrue="1" operator="equal">
      <formula>"Pass"</formula>
    </cfRule>
  </conditionalFormatting>
  <conditionalFormatting sqref="DC60:DH60">
    <cfRule type="cellIs" dxfId="470" priority="1154" stopIfTrue="1" operator="equal">
      <formula>"please check"</formula>
    </cfRule>
  </conditionalFormatting>
  <conditionalFormatting sqref="DD74:DG74">
    <cfRule type="cellIs" dxfId="469" priority="1114" stopIfTrue="1" operator="lessThan">
      <formula>0</formula>
    </cfRule>
  </conditionalFormatting>
  <conditionalFormatting sqref="DG50">
    <cfRule type="cellIs" dxfId="467" priority="2078" stopIfTrue="1" operator="equal">
      <formula>"Pass"</formula>
    </cfRule>
  </conditionalFormatting>
  <conditionalFormatting sqref="DG50:DL50">
    <cfRule type="cellIs" dxfId="466" priority="2077" stopIfTrue="1" operator="equal">
      <formula>"please check"</formula>
    </cfRule>
  </conditionalFormatting>
  <conditionalFormatting sqref="DH49">
    <cfRule type="cellIs" dxfId="464" priority="2570" stopIfTrue="1" operator="equal">
      <formula>"please check"</formula>
    </cfRule>
    <cfRule type="cellIs" dxfId="463" priority="2569" stopIfTrue="1" operator="equal">
      <formula>"Pass"</formula>
    </cfRule>
  </conditionalFormatting>
  <conditionalFormatting sqref="DH52">
    <cfRule type="cellIs" dxfId="462" priority="1110" stopIfTrue="1" operator="lessThan">
      <formula>0</formula>
    </cfRule>
    <cfRule type="cellIs" dxfId="461" priority="1113" stopIfTrue="1" operator="equal">
      <formula>"Pass"</formula>
    </cfRule>
    <cfRule type="cellIs" dxfId="460" priority="1112" stopIfTrue="1" operator="equal">
      <formula>"please check"</formula>
    </cfRule>
    <cfRule type="cellIs" dxfId="459" priority="1111" stopIfTrue="1" operator="equal">
      <formula>"Pass"</formula>
    </cfRule>
  </conditionalFormatting>
  <conditionalFormatting sqref="DH61">
    <cfRule type="cellIs" dxfId="458" priority="1045" stopIfTrue="1" operator="lessThan">
      <formula>0</formula>
    </cfRule>
    <cfRule type="cellIs" dxfId="457" priority="1046" stopIfTrue="1" operator="equal">
      <formula>"Pass"</formula>
    </cfRule>
    <cfRule type="cellIs" dxfId="455" priority="1043" stopIfTrue="1" operator="equal">
      <formula>"please check"</formula>
    </cfRule>
    <cfRule type="cellIs" dxfId="454" priority="1048" stopIfTrue="1" operator="equal">
      <formula>"Pass"</formula>
    </cfRule>
  </conditionalFormatting>
  <conditionalFormatting sqref="DH61:DH72">
    <cfRule type="cellIs" dxfId="453" priority="1047" stopIfTrue="1" operator="equal">
      <formula>"please check"</formula>
    </cfRule>
  </conditionalFormatting>
  <conditionalFormatting sqref="DH74 DH82:DH86">
    <cfRule type="cellIs" dxfId="452" priority="1107" stopIfTrue="1" operator="equal">
      <formula>"Pass"</formula>
    </cfRule>
  </conditionalFormatting>
  <conditionalFormatting sqref="DH74:DH86 DH88">
    <cfRule type="cellIs" dxfId="451" priority="1108" stopIfTrue="1" operator="equal">
      <formula>"please check"</formula>
    </cfRule>
  </conditionalFormatting>
  <conditionalFormatting sqref="DH74:DH86">
    <cfRule type="cellIs" dxfId="450" priority="1109" stopIfTrue="1" operator="lessThan">
      <formula>0</formula>
    </cfRule>
    <cfRule type="cellIs" dxfId="449" priority="1105" stopIfTrue="1" operator="equal">
      <formula>"please check"</formula>
    </cfRule>
  </conditionalFormatting>
  <conditionalFormatting sqref="DH75:DH81">
    <cfRule type="cellIs" dxfId="447" priority="1104" stopIfTrue="1" operator="equal">
      <formula>"Pass"</formula>
    </cfRule>
  </conditionalFormatting>
  <conditionalFormatting sqref="DH50:DL50 DN50:DR50">
    <cfRule type="cellIs" dxfId="446" priority="2658" stopIfTrue="1" operator="equal">
      <formula>"please check"</formula>
    </cfRule>
    <cfRule type="cellIs" dxfId="444" priority="2660" stopIfTrue="1" operator="equal">
      <formula>"Pass"</formula>
    </cfRule>
  </conditionalFormatting>
  <conditionalFormatting sqref="DH52:DM52">
    <cfRule type="cellIs" dxfId="441" priority="1101" stopIfTrue="1" operator="equal">
      <formula>"please check"</formula>
    </cfRule>
  </conditionalFormatting>
  <conditionalFormatting sqref="DI74">
    <cfRule type="cellIs" dxfId="439" priority="1039" stopIfTrue="1" operator="lessThan">
      <formula>0</formula>
    </cfRule>
  </conditionalFormatting>
  <conditionalFormatting sqref="DI52:DM52">
    <cfRule type="cellIs" dxfId="438" priority="1100" stopIfTrue="1" operator="equal">
      <formula>"Pass"</formula>
    </cfRule>
    <cfRule type="cellIs" dxfId="437" priority="1099" stopIfTrue="1" operator="lessThan">
      <formula>0</formula>
    </cfRule>
    <cfRule type="cellIs" dxfId="435" priority="1097" stopIfTrue="1" operator="equal">
      <formula>"please check"</formula>
    </cfRule>
    <cfRule type="cellIs" dxfId="434" priority="1096" stopIfTrue="1" operator="equal">
      <formula>"Pass"</formula>
    </cfRule>
    <cfRule type="cellIs" dxfId="433" priority="1095" stopIfTrue="1" operator="lessThan">
      <formula>0</formula>
    </cfRule>
  </conditionalFormatting>
  <conditionalFormatting sqref="DI52:DM53">
    <cfRule type="cellIs" dxfId="431" priority="1093" stopIfTrue="1" operator="equal">
      <formula>"please check"</formula>
    </cfRule>
  </conditionalFormatting>
  <conditionalFormatting sqref="DI53:DM53">
    <cfRule type="cellIs" dxfId="430" priority="1092" stopIfTrue="1" operator="equal">
      <formula>"Pass"</formula>
    </cfRule>
    <cfRule type="cellIs" dxfId="429" priority="1091" stopIfTrue="1" operator="lessThan">
      <formula>0</formula>
    </cfRule>
    <cfRule type="cellIs" dxfId="427" priority="1089" stopIfTrue="1" operator="equal">
      <formula>"please check"</formula>
    </cfRule>
    <cfRule type="cellIs" dxfId="426" priority="1088" stopIfTrue="1" operator="equal">
      <formula>"Pass"</formula>
    </cfRule>
    <cfRule type="cellIs" dxfId="425" priority="1087" stopIfTrue="1" operator="lessThan">
      <formula>0</formula>
    </cfRule>
  </conditionalFormatting>
  <conditionalFormatting sqref="DI53:DM54">
    <cfRule type="cellIs" dxfId="423" priority="1085" stopIfTrue="1" operator="equal">
      <formula>"please check"</formula>
    </cfRule>
  </conditionalFormatting>
  <conditionalFormatting sqref="DI54:DM54">
    <cfRule type="cellIs" dxfId="421" priority="1084" stopIfTrue="1" operator="equal">
      <formula>"Pass"</formula>
    </cfRule>
    <cfRule type="cellIs" dxfId="420" priority="1083" stopIfTrue="1" operator="lessThan">
      <formula>0</formula>
    </cfRule>
    <cfRule type="cellIs" dxfId="418" priority="1081" stopIfTrue="1" operator="equal">
      <formula>"please check"</formula>
    </cfRule>
    <cfRule type="cellIs" dxfId="417" priority="1080" stopIfTrue="1" operator="equal">
      <formula>"Pass"</formula>
    </cfRule>
    <cfRule type="cellIs" dxfId="416" priority="1079" stopIfTrue="1" operator="lessThan">
      <formula>0</formula>
    </cfRule>
    <cfRule type="cellIs" dxfId="414" priority="1077" stopIfTrue="1" operator="equal">
      <formula>"please check"</formula>
    </cfRule>
  </conditionalFormatting>
  <conditionalFormatting sqref="DI58:DM58">
    <cfRule type="cellIs" dxfId="412" priority="1066" stopIfTrue="1" operator="equal">
      <formula>"please check"</formula>
    </cfRule>
    <cfRule type="cellIs" dxfId="411" priority="1065" stopIfTrue="1" operator="equal">
      <formula>"Pass"</formula>
    </cfRule>
    <cfRule type="cellIs" dxfId="410" priority="1064" stopIfTrue="1" operator="lessThan">
      <formula>0</formula>
    </cfRule>
    <cfRule type="cellIs" dxfId="408" priority="1062" stopIfTrue="1" operator="equal">
      <formula>"please check"</formula>
    </cfRule>
    <cfRule type="cellIs" dxfId="407" priority="1061" stopIfTrue="1" operator="equal">
      <formula>"Pass"</formula>
    </cfRule>
    <cfRule type="cellIs" dxfId="406" priority="1060" stopIfTrue="1" operator="lessThan">
      <formula>0</formula>
    </cfRule>
  </conditionalFormatting>
  <conditionalFormatting sqref="DI58:DM60">
    <cfRule type="cellIs" dxfId="404" priority="1058" stopIfTrue="1" operator="equal">
      <formula>"please check"</formula>
    </cfRule>
  </conditionalFormatting>
  <conditionalFormatting sqref="DI59:DM59">
    <cfRule type="cellIs" dxfId="403" priority="1052" stopIfTrue="1" operator="lessThan">
      <formula>0</formula>
    </cfRule>
    <cfRule type="cellIs" dxfId="402" priority="1057" stopIfTrue="1" operator="equal">
      <formula>"Pass"</formula>
    </cfRule>
    <cfRule type="cellIs" dxfId="401" priority="1056" stopIfTrue="1" operator="lessThan">
      <formula>0</formula>
    </cfRule>
    <cfRule type="cellIs" dxfId="399" priority="1054" stopIfTrue="1" operator="equal">
      <formula>"please check"</formula>
    </cfRule>
    <cfRule type="cellIs" dxfId="398" priority="1053" stopIfTrue="1" operator="equal">
      <formula>"Pass"</formula>
    </cfRule>
    <cfRule type="cellIs" dxfId="396" priority="1050" stopIfTrue="1" operator="equal">
      <formula>"please check"</formula>
    </cfRule>
  </conditionalFormatting>
  <conditionalFormatting sqref="DI60:DM60">
    <cfRule type="cellIs" dxfId="394" priority="1103" stopIfTrue="1" operator="lessThan">
      <formula>0</formula>
    </cfRule>
    <cfRule type="cellIs" dxfId="393" priority="1069" stopIfTrue="1" operator="lessThan">
      <formula>0</formula>
    </cfRule>
    <cfRule type="cellIs" dxfId="392" priority="1070" stopIfTrue="1" operator="equal">
      <formula>"Pass"</formula>
    </cfRule>
    <cfRule type="cellIs" dxfId="391" priority="1073" stopIfTrue="1" operator="lessThan">
      <formula>0</formula>
    </cfRule>
    <cfRule type="cellIs" dxfId="390" priority="1074" stopIfTrue="1" operator="equal">
      <formula>"Pass"</formula>
    </cfRule>
  </conditionalFormatting>
  <conditionalFormatting sqref="DI60:DM74">
    <cfRule type="cellIs" dxfId="389" priority="1071" stopIfTrue="1" operator="equal">
      <formula>"please check"</formula>
    </cfRule>
  </conditionalFormatting>
  <conditionalFormatting sqref="DI73:DM73">
    <cfRule type="cellIs" dxfId="387" priority="596" stopIfTrue="1" operator="equal">
      <formula>"please check"</formula>
    </cfRule>
    <cfRule type="cellIs" dxfId="386" priority="524" stopIfTrue="1" operator="equal">
      <formula>"please check"</formula>
    </cfRule>
    <cfRule type="cellIs" dxfId="385" priority="595" stopIfTrue="1" operator="equal">
      <formula>"Pass"</formula>
    </cfRule>
    <cfRule type="cellIs" dxfId="384" priority="523" stopIfTrue="1" operator="equal">
      <formula>"Pass"</formula>
    </cfRule>
  </conditionalFormatting>
  <conditionalFormatting sqref="DI75:DM80 DI82:DM86">
    <cfRule type="cellIs" dxfId="381" priority="1041" stopIfTrue="1" operator="equal">
      <formula>"please check"</formula>
    </cfRule>
    <cfRule type="cellIs" dxfId="380" priority="1040" stopIfTrue="1" operator="lessThan">
      <formula>0</formula>
    </cfRule>
  </conditionalFormatting>
  <conditionalFormatting sqref="DI81:DM81">
    <cfRule type="cellIs" dxfId="378" priority="1038" stopIfTrue="1" operator="lessThan">
      <formula>0</formula>
    </cfRule>
    <cfRule type="cellIs" dxfId="377" priority="1036" stopIfTrue="1" operator="equal">
      <formula>"please check"</formula>
    </cfRule>
  </conditionalFormatting>
  <conditionalFormatting sqref="DI84:DM84">
    <cfRule type="cellIs" dxfId="375" priority="273" stopIfTrue="1" operator="equal">
      <formula>"please check"</formula>
    </cfRule>
    <cfRule type="cellIs" dxfId="374" priority="272" stopIfTrue="1" operator="equal">
      <formula>"Pass"</formula>
    </cfRule>
    <cfRule type="cellIs" dxfId="371" priority="345" stopIfTrue="1" operator="equal">
      <formula>"please check"</formula>
    </cfRule>
  </conditionalFormatting>
  <conditionalFormatting sqref="DI84:DM87">
    <cfRule type="cellIs" dxfId="370" priority="344" stopIfTrue="1" operator="equal">
      <formula>"Pass"</formula>
    </cfRule>
    <cfRule type="cellIs" dxfId="369" priority="385" stopIfTrue="1" operator="equal">
      <formula>"please check"</formula>
    </cfRule>
  </conditionalFormatting>
  <conditionalFormatting sqref="DI87:DM87">
    <cfRule type="cellIs" dxfId="366" priority="459" stopIfTrue="1" operator="equal">
      <formula>"please check"</formula>
    </cfRule>
  </conditionalFormatting>
  <conditionalFormatting sqref="DI87:DM100">
    <cfRule type="cellIs" dxfId="365" priority="499" stopIfTrue="1" operator="equal">
      <formula>"please check"</formula>
    </cfRule>
    <cfRule type="cellIs" dxfId="364" priority="458" stopIfTrue="1" operator="equal">
      <formula>"Pass"</formula>
    </cfRule>
  </conditionalFormatting>
  <conditionalFormatting sqref="DI89:DM89">
    <cfRule type="cellIs" dxfId="362" priority="55" stopIfTrue="1" operator="equal">
      <formula>"Pass"</formula>
    </cfRule>
    <cfRule type="cellIs" dxfId="361" priority="56" stopIfTrue="1" operator="equal">
      <formula>"please check"</formula>
    </cfRule>
    <cfRule type="cellIs" dxfId="360" priority="53" stopIfTrue="1" operator="equal">
      <formula>"Pass"</formula>
    </cfRule>
    <cfRule type="cellIs" dxfId="359" priority="52" stopIfTrue="1" operator="equal">
      <formula>"please check"</formula>
    </cfRule>
  </conditionalFormatting>
  <conditionalFormatting sqref="DI60:DN60">
    <cfRule type="cellIs" dxfId="357" priority="1075" stopIfTrue="1" operator="equal">
      <formula>"please check"</formula>
    </cfRule>
  </conditionalFormatting>
  <conditionalFormatting sqref="DJ74:DM74">
    <cfRule type="cellIs" dxfId="356" priority="1035" stopIfTrue="1" operator="lessThan">
      <formula>0</formula>
    </cfRule>
  </conditionalFormatting>
  <conditionalFormatting sqref="DM50">
    <cfRule type="cellIs" dxfId="354" priority="2075" stopIfTrue="1" operator="equal">
      <formula>"Pass"</formula>
    </cfRule>
  </conditionalFormatting>
  <conditionalFormatting sqref="DM50:DR50">
    <cfRule type="cellIs" dxfId="353" priority="2074" stopIfTrue="1" operator="equal">
      <formula>"please check"</formula>
    </cfRule>
  </conditionalFormatting>
  <conditionalFormatting sqref="DN49">
    <cfRule type="cellIs" dxfId="351" priority="2566" stopIfTrue="1" operator="equal">
      <formula>"please check"</formula>
    </cfRule>
    <cfRule type="cellIs" dxfId="350" priority="2565" stopIfTrue="1" operator="equal">
      <formula>"Pass"</formula>
    </cfRule>
  </conditionalFormatting>
  <conditionalFormatting sqref="DN52">
    <cfRule type="cellIs" dxfId="349" priority="1034" stopIfTrue="1" operator="equal">
      <formula>"Pass"</formula>
    </cfRule>
    <cfRule type="cellIs" dxfId="348" priority="1032" stopIfTrue="1" operator="equal">
      <formula>"Pass"</formula>
    </cfRule>
    <cfRule type="cellIs" dxfId="347" priority="1031" stopIfTrue="1" operator="lessThan">
      <formula>0</formula>
    </cfRule>
    <cfRule type="cellIs" dxfId="346" priority="1033" stopIfTrue="1" operator="equal">
      <formula>"please check"</formula>
    </cfRule>
  </conditionalFormatting>
  <conditionalFormatting sqref="DN61">
    <cfRule type="cellIs" dxfId="345" priority="967" stopIfTrue="1" operator="equal">
      <formula>"Pass"</formula>
    </cfRule>
    <cfRule type="cellIs" dxfId="344" priority="966" stopIfTrue="1" operator="lessThan">
      <formula>0</formula>
    </cfRule>
    <cfRule type="cellIs" dxfId="342" priority="964" stopIfTrue="1" operator="equal">
      <formula>"please check"</formula>
    </cfRule>
    <cfRule type="cellIs" dxfId="341" priority="969" stopIfTrue="1" operator="equal">
      <formula>"Pass"</formula>
    </cfRule>
  </conditionalFormatting>
  <conditionalFormatting sqref="DN61:DN72">
    <cfRule type="cellIs" dxfId="340" priority="968" stopIfTrue="1" operator="equal">
      <formula>"please check"</formula>
    </cfRule>
  </conditionalFormatting>
  <conditionalFormatting sqref="DN74 DN82:DN86">
    <cfRule type="cellIs" dxfId="339" priority="1028" stopIfTrue="1" operator="equal">
      <formula>"Pass"</formula>
    </cfRule>
  </conditionalFormatting>
  <conditionalFormatting sqref="DN74:DN86 DN88">
    <cfRule type="cellIs" dxfId="338" priority="1029" stopIfTrue="1" operator="equal">
      <formula>"please check"</formula>
    </cfRule>
  </conditionalFormatting>
  <conditionalFormatting sqref="DN74:DN86">
    <cfRule type="cellIs" dxfId="337" priority="1030" stopIfTrue="1" operator="lessThan">
      <formula>0</formula>
    </cfRule>
    <cfRule type="cellIs" dxfId="336" priority="1026" stopIfTrue="1" operator="equal">
      <formula>"please check"</formula>
    </cfRule>
  </conditionalFormatting>
  <conditionalFormatting sqref="DN75:DN81">
    <cfRule type="cellIs" dxfId="335" priority="1025" stopIfTrue="1" operator="equal">
      <formula>"Pass"</formula>
    </cfRule>
  </conditionalFormatting>
  <conditionalFormatting sqref="DN52:DS52">
    <cfRule type="cellIs" dxfId="332" priority="1022" stopIfTrue="1" operator="equal">
      <formula>"please check"</formula>
    </cfRule>
  </conditionalFormatting>
  <conditionalFormatting sqref="DO74">
    <cfRule type="cellIs" dxfId="330" priority="960" stopIfTrue="1" operator="lessThan">
      <formula>0</formula>
    </cfRule>
  </conditionalFormatting>
  <conditionalFormatting sqref="DO52:DS52">
    <cfRule type="cellIs" dxfId="328" priority="1021" stopIfTrue="1" operator="equal">
      <formula>"Pass"</formula>
    </cfRule>
    <cfRule type="cellIs" dxfId="327" priority="1020" stopIfTrue="1" operator="lessThan">
      <formula>0</formula>
    </cfRule>
    <cfRule type="cellIs" dxfId="326" priority="1018" stopIfTrue="1" operator="equal">
      <formula>"please check"</formula>
    </cfRule>
    <cfRule type="cellIs" dxfId="325" priority="1017" stopIfTrue="1" operator="equal">
      <formula>"Pass"</formula>
    </cfRule>
    <cfRule type="cellIs" dxfId="324" priority="1016" stopIfTrue="1" operator="lessThan">
      <formula>0</formula>
    </cfRule>
  </conditionalFormatting>
  <conditionalFormatting sqref="DO52:DS53">
    <cfRule type="cellIs" dxfId="323" priority="1014" stopIfTrue="1" operator="equal">
      <formula>"please check"</formula>
    </cfRule>
  </conditionalFormatting>
  <conditionalFormatting sqref="DO53:DS53">
    <cfRule type="cellIs" dxfId="321" priority="1009" stopIfTrue="1" operator="equal">
      <formula>"Pass"</formula>
    </cfRule>
    <cfRule type="cellIs" dxfId="320" priority="1010" stopIfTrue="1" operator="equal">
      <formula>"please check"</formula>
    </cfRule>
    <cfRule type="cellIs" dxfId="317" priority="1012" stopIfTrue="1" operator="lessThan">
      <formula>0</formula>
    </cfRule>
    <cfRule type="cellIs" dxfId="316" priority="1008" stopIfTrue="1" operator="lessThan">
      <formula>0</formula>
    </cfRule>
    <cfRule type="cellIs" dxfId="315" priority="1013" stopIfTrue="1" operator="equal">
      <formula>"Pass"</formula>
    </cfRule>
  </conditionalFormatting>
  <conditionalFormatting sqref="DO53:DS54">
    <cfRule type="cellIs" dxfId="314" priority="1006" stopIfTrue="1" operator="equal">
      <formula>"please check"</formula>
    </cfRule>
  </conditionalFormatting>
  <conditionalFormatting sqref="DO54:DS54">
    <cfRule type="cellIs" dxfId="312" priority="998" stopIfTrue="1" operator="equal">
      <formula>"please check"</formula>
    </cfRule>
    <cfRule type="cellIs" dxfId="310" priority="1005" stopIfTrue="1" operator="equal">
      <formula>"Pass"</formula>
    </cfRule>
    <cfRule type="cellIs" dxfId="309" priority="1004" stopIfTrue="1" operator="lessThan">
      <formula>0</formula>
    </cfRule>
    <cfRule type="cellIs" dxfId="308" priority="1001" stopIfTrue="1" operator="equal">
      <formula>"Pass"</formula>
    </cfRule>
    <cfRule type="cellIs" dxfId="307" priority="1000" stopIfTrue="1" operator="lessThan">
      <formula>0</formula>
    </cfRule>
    <cfRule type="cellIs" dxfId="305" priority="1002" stopIfTrue="1" operator="equal">
      <formula>"please check"</formula>
    </cfRule>
  </conditionalFormatting>
  <conditionalFormatting sqref="DO58:DS58">
    <cfRule type="cellIs" dxfId="304" priority="983" stopIfTrue="1" operator="equal">
      <formula>"please check"</formula>
    </cfRule>
    <cfRule type="cellIs" dxfId="303" priority="982" stopIfTrue="1" operator="equal">
      <formula>"Pass"</formula>
    </cfRule>
    <cfRule type="cellIs" dxfId="301" priority="981" stopIfTrue="1" operator="lessThan">
      <formula>0</formula>
    </cfRule>
    <cfRule type="cellIs" dxfId="300" priority="986" stopIfTrue="1" operator="equal">
      <formula>"Pass"</formula>
    </cfRule>
    <cfRule type="cellIs" dxfId="299" priority="985" stopIfTrue="1" operator="lessThan">
      <formula>0</formula>
    </cfRule>
    <cfRule type="cellIs" dxfId="296" priority="987" stopIfTrue="1" operator="equal">
      <formula>"please check"</formula>
    </cfRule>
  </conditionalFormatting>
  <conditionalFormatting sqref="DO58:DS60">
    <cfRule type="cellIs" dxfId="295" priority="979" stopIfTrue="1" operator="equal">
      <formula>"please check"</formula>
    </cfRule>
  </conditionalFormatting>
  <conditionalFormatting sqref="DO59:DS59">
    <cfRule type="cellIs" dxfId="294" priority="975" stopIfTrue="1" operator="equal">
      <formula>"please check"</formula>
    </cfRule>
    <cfRule type="cellIs" dxfId="292" priority="977" stopIfTrue="1" operator="lessThan">
      <formula>0</formula>
    </cfRule>
    <cfRule type="cellIs" dxfId="291" priority="978" stopIfTrue="1" operator="equal">
      <formula>"Pass"</formula>
    </cfRule>
    <cfRule type="cellIs" dxfId="289" priority="973" stopIfTrue="1" operator="lessThan">
      <formula>0</formula>
    </cfRule>
    <cfRule type="cellIs" dxfId="288" priority="971" stopIfTrue="1" operator="equal">
      <formula>"please check"</formula>
    </cfRule>
    <cfRule type="cellIs" dxfId="287" priority="974" stopIfTrue="1" operator="equal">
      <formula>"Pass"</formula>
    </cfRule>
  </conditionalFormatting>
  <conditionalFormatting sqref="DO60:DS60">
    <cfRule type="cellIs" dxfId="285" priority="995" stopIfTrue="1" operator="equal">
      <formula>"Pass"</formula>
    </cfRule>
    <cfRule type="cellIs" dxfId="284" priority="994" stopIfTrue="1" operator="lessThan">
      <formula>0</formula>
    </cfRule>
    <cfRule type="cellIs" dxfId="283" priority="990" stopIfTrue="1" operator="lessThan">
      <formula>0</formula>
    </cfRule>
    <cfRule type="cellIs" dxfId="282" priority="1024" stopIfTrue="1" operator="lessThan">
      <formula>0</formula>
    </cfRule>
    <cfRule type="cellIs" dxfId="281" priority="991" stopIfTrue="1" operator="equal">
      <formula>"Pass"</formula>
    </cfRule>
  </conditionalFormatting>
  <conditionalFormatting sqref="DO60:DS74">
    <cfRule type="cellIs" dxfId="279" priority="992" stopIfTrue="1" operator="equal">
      <formula>"please check"</formula>
    </cfRule>
  </conditionalFormatting>
  <conditionalFormatting sqref="DO73:DS73">
    <cfRule type="cellIs" dxfId="278" priority="521" stopIfTrue="1" operator="equal">
      <formula>"please check"</formula>
    </cfRule>
    <cfRule type="cellIs" dxfId="277" priority="520" stopIfTrue="1" operator="equal">
      <formula>"Pass"</formula>
    </cfRule>
    <cfRule type="cellIs" dxfId="275" priority="593" stopIfTrue="1" operator="equal">
      <formula>"please check"</formula>
    </cfRule>
    <cfRule type="cellIs" dxfId="274" priority="592" stopIfTrue="1" operator="equal">
      <formula>"Pass"</formula>
    </cfRule>
  </conditionalFormatting>
  <conditionalFormatting sqref="DO75:DS80 DO82:DS86">
    <cfRule type="cellIs" dxfId="272" priority="961" stopIfTrue="1" operator="lessThan">
      <formula>0</formula>
    </cfRule>
    <cfRule type="cellIs" dxfId="271" priority="962" stopIfTrue="1" operator="equal">
      <formula>"please check"</formula>
    </cfRule>
  </conditionalFormatting>
  <conditionalFormatting sqref="DO81:DS81">
    <cfRule type="cellIs" dxfId="269" priority="959" stopIfTrue="1" operator="lessThan">
      <formula>0</formula>
    </cfRule>
    <cfRule type="cellIs" dxfId="267" priority="957" stopIfTrue="1" operator="equal">
      <formula>"please check"</formula>
    </cfRule>
  </conditionalFormatting>
  <conditionalFormatting sqref="DO84:DS84">
    <cfRule type="cellIs" dxfId="266" priority="269" stopIfTrue="1" operator="equal">
      <formula>"Pass"</formula>
    </cfRule>
    <cfRule type="cellIs" dxfId="265" priority="270" stopIfTrue="1" operator="equal">
      <formula>"please check"</formula>
    </cfRule>
    <cfRule type="cellIs" dxfId="263" priority="342" stopIfTrue="1" operator="equal">
      <formula>"please check"</formula>
    </cfRule>
  </conditionalFormatting>
  <conditionalFormatting sqref="DO84:DS87">
    <cfRule type="cellIs" dxfId="261" priority="384" stopIfTrue="1" operator="equal">
      <formula>"please check"</formula>
    </cfRule>
    <cfRule type="cellIs" dxfId="260" priority="341" stopIfTrue="1" operator="equal">
      <formula>"Pass"</formula>
    </cfRule>
  </conditionalFormatting>
  <conditionalFormatting sqref="DO87:DS87">
    <cfRule type="cellIs" dxfId="257" priority="456" stopIfTrue="1" operator="equal">
      <formula>"please check"</formula>
    </cfRule>
  </conditionalFormatting>
  <conditionalFormatting sqref="DO87:DS100">
    <cfRule type="cellIs" dxfId="256" priority="455" stopIfTrue="1" operator="equal">
      <formula>"Pass"</formula>
    </cfRule>
    <cfRule type="cellIs" dxfId="255" priority="498" stopIfTrue="1" operator="equal">
      <formula>"please check"</formula>
    </cfRule>
  </conditionalFormatting>
  <conditionalFormatting sqref="DO89:DS89">
    <cfRule type="cellIs" dxfId="253" priority="47" stopIfTrue="1" operator="equal">
      <formula>"please check"</formula>
    </cfRule>
    <cfRule type="cellIs" dxfId="252" priority="48" stopIfTrue="1" operator="equal">
      <formula>"Pass"</formula>
    </cfRule>
    <cfRule type="cellIs" dxfId="251" priority="51" stopIfTrue="1" operator="equal">
      <formula>"please check"</formula>
    </cfRule>
    <cfRule type="cellIs" dxfId="250" priority="50" stopIfTrue="1" operator="equal">
      <formula>"Pass"</formula>
    </cfRule>
  </conditionalFormatting>
  <conditionalFormatting sqref="DO60:DT60">
    <cfRule type="cellIs" dxfId="248" priority="996" stopIfTrue="1" operator="equal">
      <formula>"please check"</formula>
    </cfRule>
  </conditionalFormatting>
  <conditionalFormatting sqref="DP74:DS74">
    <cfRule type="cellIs" dxfId="247" priority="956" stopIfTrue="1" operator="lessThan">
      <formula>0</formula>
    </cfRule>
  </conditionalFormatting>
  <conditionalFormatting sqref="DS50">
    <cfRule type="cellIs" dxfId="245" priority="2072" stopIfTrue="1" operator="equal">
      <formula>"Pass"</formula>
    </cfRule>
  </conditionalFormatting>
  <conditionalFormatting sqref="DS50:DX50">
    <cfRule type="cellIs" dxfId="244" priority="2071" stopIfTrue="1" operator="equal">
      <formula>"please check"</formula>
    </cfRule>
  </conditionalFormatting>
  <conditionalFormatting sqref="DT49">
    <cfRule type="cellIs" dxfId="242" priority="2563" stopIfTrue="1" operator="equal">
      <formula>"Pass"</formula>
    </cfRule>
    <cfRule type="cellIs" dxfId="241" priority="2564" stopIfTrue="1" operator="equal">
      <formula>"please check"</formula>
    </cfRule>
  </conditionalFormatting>
  <conditionalFormatting sqref="DT52">
    <cfRule type="cellIs" dxfId="240" priority="955" stopIfTrue="1" operator="equal">
      <formula>"Pass"</formula>
    </cfRule>
    <cfRule type="cellIs" dxfId="239" priority="954" stopIfTrue="1" operator="equal">
      <formula>"please check"</formula>
    </cfRule>
    <cfRule type="cellIs" dxfId="238" priority="953" stopIfTrue="1" operator="equal">
      <formula>"Pass"</formula>
    </cfRule>
    <cfRule type="cellIs" dxfId="237" priority="952" stopIfTrue="1" operator="lessThan">
      <formula>0</formula>
    </cfRule>
  </conditionalFormatting>
  <conditionalFormatting sqref="DT61">
    <cfRule type="cellIs" dxfId="236" priority="890" stopIfTrue="1" operator="equal">
      <formula>"Pass"</formula>
    </cfRule>
    <cfRule type="cellIs" dxfId="235" priority="888" stopIfTrue="1" operator="equal">
      <formula>"Pass"</formula>
    </cfRule>
    <cfRule type="cellIs" dxfId="234" priority="887" stopIfTrue="1" operator="lessThan">
      <formula>0</formula>
    </cfRule>
    <cfRule type="cellIs" dxfId="232" priority="885" stopIfTrue="1" operator="equal">
      <formula>"please check"</formula>
    </cfRule>
  </conditionalFormatting>
  <conditionalFormatting sqref="DT61:DT72">
    <cfRule type="cellIs" dxfId="231" priority="889" stopIfTrue="1" operator="equal">
      <formula>"please check"</formula>
    </cfRule>
  </conditionalFormatting>
  <conditionalFormatting sqref="DT74 DT82:DT86">
    <cfRule type="cellIs" dxfId="230" priority="949" stopIfTrue="1" operator="equal">
      <formula>"Pass"</formula>
    </cfRule>
  </conditionalFormatting>
  <conditionalFormatting sqref="DT74:DT86 DT88">
    <cfRule type="cellIs" dxfId="229" priority="950" stopIfTrue="1" operator="equal">
      <formula>"please check"</formula>
    </cfRule>
  </conditionalFormatting>
  <conditionalFormatting sqref="DT74:DT86">
    <cfRule type="cellIs" dxfId="228" priority="951" stopIfTrue="1" operator="lessThan">
      <formula>0</formula>
    </cfRule>
    <cfRule type="cellIs" dxfId="227" priority="947" stopIfTrue="1" operator="equal">
      <formula>"please check"</formula>
    </cfRule>
  </conditionalFormatting>
  <conditionalFormatting sqref="DT75:DT81">
    <cfRule type="cellIs" dxfId="226" priority="946" stopIfTrue="1" operator="equal">
      <formula>"Pass"</formula>
    </cfRule>
  </conditionalFormatting>
  <conditionalFormatting sqref="DT50:DX50 DZ50:ED50">
    <cfRule type="cellIs" dxfId="224" priority="2666" stopIfTrue="1" operator="equal">
      <formula>"please check"</formula>
    </cfRule>
    <cfRule type="cellIs" dxfId="222" priority="2668" stopIfTrue="1" operator="equal">
      <formula>"Pass"</formula>
    </cfRule>
  </conditionalFormatting>
  <conditionalFormatting sqref="DT52:DY52">
    <cfRule type="cellIs" dxfId="219" priority="943" stopIfTrue="1" operator="equal">
      <formula>"please check"</formula>
    </cfRule>
  </conditionalFormatting>
  <conditionalFormatting sqref="DU74">
    <cfRule type="cellIs" dxfId="217" priority="881" stopIfTrue="1" operator="lessThan">
      <formula>0</formula>
    </cfRule>
  </conditionalFormatting>
  <conditionalFormatting sqref="DU52:DY52">
    <cfRule type="cellIs" dxfId="216" priority="938" stopIfTrue="1" operator="equal">
      <formula>"Pass"</formula>
    </cfRule>
    <cfRule type="cellIs" dxfId="215" priority="941" stopIfTrue="1" operator="lessThan">
      <formula>0</formula>
    </cfRule>
    <cfRule type="cellIs" dxfId="214" priority="942" stopIfTrue="1" operator="equal">
      <formula>"Pass"</formula>
    </cfRule>
    <cfRule type="cellIs" dxfId="213" priority="937" stopIfTrue="1" operator="lessThan">
      <formula>0</formula>
    </cfRule>
    <cfRule type="cellIs" dxfId="212" priority="939" stopIfTrue="1" operator="equal">
      <formula>"please check"</formula>
    </cfRule>
  </conditionalFormatting>
  <conditionalFormatting sqref="DU52:DY53">
    <cfRule type="cellIs" dxfId="209" priority="935" stopIfTrue="1" operator="equal">
      <formula>"please check"</formula>
    </cfRule>
  </conditionalFormatting>
  <conditionalFormatting sqref="DU53:DY53">
    <cfRule type="cellIs" dxfId="208" priority="931" stopIfTrue="1" operator="equal">
      <formula>"please check"</formula>
    </cfRule>
    <cfRule type="cellIs" dxfId="206" priority="933" stopIfTrue="1" operator="lessThan">
      <formula>0</formula>
    </cfRule>
    <cfRule type="cellIs" dxfId="205" priority="934" stopIfTrue="1" operator="equal">
      <formula>"Pass"</formula>
    </cfRule>
    <cfRule type="cellIs" dxfId="203" priority="929" stopIfTrue="1" operator="lessThan">
      <formula>0</formula>
    </cfRule>
    <cfRule type="cellIs" dxfId="202" priority="930" stopIfTrue="1" operator="equal">
      <formula>"Pass"</formula>
    </cfRule>
  </conditionalFormatting>
  <conditionalFormatting sqref="DU53:DY54">
    <cfRule type="cellIs" dxfId="201" priority="927" stopIfTrue="1" operator="equal">
      <formula>"please check"</formula>
    </cfRule>
  </conditionalFormatting>
  <conditionalFormatting sqref="DU54:DY54">
    <cfRule type="cellIs" dxfId="200" priority="925" stopIfTrue="1" operator="lessThan">
      <formula>0</formula>
    </cfRule>
    <cfRule type="cellIs" dxfId="199" priority="926" stopIfTrue="1" operator="equal">
      <formula>"Pass"</formula>
    </cfRule>
    <cfRule type="cellIs" dxfId="196" priority="923" stopIfTrue="1" operator="equal">
      <formula>"please check"</formula>
    </cfRule>
    <cfRule type="cellIs" dxfId="195" priority="922" stopIfTrue="1" operator="equal">
      <formula>"Pass"</formula>
    </cfRule>
    <cfRule type="cellIs" dxfId="194" priority="921" stopIfTrue="1" operator="lessThan">
      <formula>0</formula>
    </cfRule>
    <cfRule type="cellIs" dxfId="192" priority="919" stopIfTrue="1" operator="equal">
      <formula>"please check"</formula>
    </cfRule>
  </conditionalFormatting>
  <conditionalFormatting sqref="DU58:DY58">
    <cfRule type="cellIs" dxfId="191" priority="907" stopIfTrue="1" operator="equal">
      <formula>"Pass"</formula>
    </cfRule>
    <cfRule type="cellIs" dxfId="189" priority="906" stopIfTrue="1" operator="lessThan">
      <formula>0</formula>
    </cfRule>
    <cfRule type="cellIs" dxfId="187" priority="902" stopIfTrue="1" operator="lessThan">
      <formula>0</formula>
    </cfRule>
    <cfRule type="cellIs" dxfId="186" priority="903" stopIfTrue="1" operator="equal">
      <formula>"Pass"</formula>
    </cfRule>
    <cfRule type="cellIs" dxfId="185" priority="908" stopIfTrue="1" operator="equal">
      <formula>"please check"</formula>
    </cfRule>
    <cfRule type="cellIs" dxfId="184" priority="904" stopIfTrue="1" operator="equal">
      <formula>"please check"</formula>
    </cfRule>
  </conditionalFormatting>
  <conditionalFormatting sqref="DU58:DY60">
    <cfRule type="cellIs" dxfId="182" priority="900" stopIfTrue="1" operator="equal">
      <formula>"please check"</formula>
    </cfRule>
  </conditionalFormatting>
  <conditionalFormatting sqref="DU59:DY59">
    <cfRule type="cellIs" dxfId="181" priority="898" stopIfTrue="1" operator="lessThan">
      <formula>0</formula>
    </cfRule>
    <cfRule type="cellIs" dxfId="179" priority="899" stopIfTrue="1" operator="equal">
      <formula>"Pass"</formula>
    </cfRule>
    <cfRule type="cellIs" dxfId="178" priority="895" stopIfTrue="1" operator="equal">
      <formula>"Pass"</formula>
    </cfRule>
    <cfRule type="cellIs" dxfId="177" priority="896" stopIfTrue="1" operator="equal">
      <formula>"please check"</formula>
    </cfRule>
    <cfRule type="cellIs" dxfId="175" priority="892" stopIfTrue="1" operator="equal">
      <formula>"please check"</formula>
    </cfRule>
    <cfRule type="cellIs" dxfId="173" priority="894" stopIfTrue="1" operator="lessThan">
      <formula>0</formula>
    </cfRule>
  </conditionalFormatting>
  <conditionalFormatting sqref="DU60:DY60">
    <cfRule type="cellIs" dxfId="172" priority="915" stopIfTrue="1" operator="lessThan">
      <formula>0</formula>
    </cfRule>
    <cfRule type="cellIs" dxfId="171" priority="916" stopIfTrue="1" operator="equal">
      <formula>"Pass"</formula>
    </cfRule>
    <cfRule type="cellIs" dxfId="170" priority="911" stopIfTrue="1" operator="lessThan">
      <formula>0</formula>
    </cfRule>
    <cfRule type="cellIs" dxfId="169" priority="912" stopIfTrue="1" operator="equal">
      <formula>"Pass"</formula>
    </cfRule>
    <cfRule type="cellIs" dxfId="168" priority="945" stopIfTrue="1" operator="lessThan">
      <formula>0</formula>
    </cfRule>
  </conditionalFormatting>
  <conditionalFormatting sqref="DU60:DY74">
    <cfRule type="cellIs" dxfId="167" priority="913" stopIfTrue="1" operator="equal">
      <formula>"please check"</formula>
    </cfRule>
  </conditionalFormatting>
  <conditionalFormatting sqref="DU73:DY73">
    <cfRule type="cellIs" dxfId="165" priority="517" stopIfTrue="1" operator="equal">
      <formula>"Pass"</formula>
    </cfRule>
    <cfRule type="cellIs" dxfId="163" priority="587" stopIfTrue="1" operator="equal">
      <formula>"please check"</formula>
    </cfRule>
    <cfRule type="cellIs" dxfId="162" priority="586" stopIfTrue="1" operator="equal">
      <formula>"Pass"</formula>
    </cfRule>
    <cfRule type="cellIs" dxfId="161" priority="590" stopIfTrue="1" operator="equal">
      <formula>"please check"</formula>
    </cfRule>
    <cfRule type="cellIs" dxfId="160" priority="589" stopIfTrue="1" operator="equal">
      <formula>"Pass"</formula>
    </cfRule>
    <cfRule type="cellIs" dxfId="157" priority="518" stopIfTrue="1" operator="equal">
      <formula>"please check"</formula>
    </cfRule>
  </conditionalFormatting>
  <conditionalFormatting sqref="DU75:DY80 DU82:DY86">
    <cfRule type="cellIs" dxfId="156" priority="883" stopIfTrue="1" operator="equal">
      <formula>"please check"</formula>
    </cfRule>
    <cfRule type="cellIs" dxfId="155" priority="882" stopIfTrue="1" operator="lessThan">
      <formula>0</formula>
    </cfRule>
  </conditionalFormatting>
  <conditionalFormatting sqref="DU81:DY81">
    <cfRule type="cellIs" dxfId="152" priority="878" stopIfTrue="1" operator="equal">
      <formula>"please check"</formula>
    </cfRule>
    <cfRule type="cellIs" dxfId="151" priority="880" stopIfTrue="1" operator="lessThan">
      <formula>0</formula>
    </cfRule>
  </conditionalFormatting>
  <conditionalFormatting sqref="DU84:DY84">
    <cfRule type="cellIs" dxfId="149" priority="339" stopIfTrue="1" operator="equal">
      <formula>"please check"</formula>
    </cfRule>
    <cfRule type="cellIs" dxfId="146" priority="267" stopIfTrue="1" operator="equal">
      <formula>"please check"</formula>
    </cfRule>
    <cfRule type="cellIs" dxfId="145" priority="266" stopIfTrue="1" operator="equal">
      <formula>"Pass"</formula>
    </cfRule>
    <cfRule type="cellIs" dxfId="144" priority="336" stopIfTrue="1" operator="equal">
      <formula>"please check"</formula>
    </cfRule>
    <cfRule type="cellIs" dxfId="143" priority="335" stopIfTrue="1" operator="equal">
      <formula>"Pass"</formula>
    </cfRule>
  </conditionalFormatting>
  <conditionalFormatting sqref="DU84:DY87">
    <cfRule type="cellIs" dxfId="142" priority="338" stopIfTrue="1" operator="equal">
      <formula>"Pass"</formula>
    </cfRule>
    <cfRule type="cellIs" dxfId="141" priority="383" stopIfTrue="1" operator="equal">
      <formula>"please check"</formula>
    </cfRule>
  </conditionalFormatting>
  <conditionalFormatting sqref="DU87:DY87">
    <cfRule type="cellIs" dxfId="139" priority="450" stopIfTrue="1" operator="equal">
      <formula>"please check"</formula>
    </cfRule>
    <cfRule type="cellIs" dxfId="138" priority="449" stopIfTrue="1" operator="equal">
      <formula>"Pass"</formula>
    </cfRule>
    <cfRule type="cellIs" dxfId="136" priority="453" stopIfTrue="1" operator="equal">
      <formula>"please check"</formula>
    </cfRule>
  </conditionalFormatting>
  <conditionalFormatting sqref="DU87:DY100">
    <cfRule type="cellIs" dxfId="134" priority="497" stopIfTrue="1" operator="equal">
      <formula>"please check"</formula>
    </cfRule>
    <cfRule type="cellIs" dxfId="133" priority="452" stopIfTrue="1" operator="equal">
      <formula>"Pass"</formula>
    </cfRule>
  </conditionalFormatting>
  <conditionalFormatting sqref="DU89:DY89">
    <cfRule type="cellIs" dxfId="130" priority="42" stopIfTrue="1" operator="equal">
      <formula>"please check"</formula>
    </cfRule>
    <cfRule type="cellIs" dxfId="129" priority="43" stopIfTrue="1" operator="equal">
      <formula>"Pass"</formula>
    </cfRule>
    <cfRule type="cellIs" dxfId="128" priority="45" stopIfTrue="1" operator="equal">
      <formula>"Pass"</formula>
    </cfRule>
    <cfRule type="cellIs" dxfId="127" priority="46" stopIfTrue="1" operator="equal">
      <formula>"please check"</formula>
    </cfRule>
  </conditionalFormatting>
  <conditionalFormatting sqref="DU60:DZ60">
    <cfRule type="cellIs" dxfId="126" priority="917" stopIfTrue="1" operator="equal">
      <formula>"please check"</formula>
    </cfRule>
  </conditionalFormatting>
  <conditionalFormatting sqref="DV74:DY74">
    <cfRule type="cellIs" dxfId="125" priority="877" stopIfTrue="1" operator="lessThan">
      <formula>0</formula>
    </cfRule>
  </conditionalFormatting>
  <conditionalFormatting sqref="DY50">
    <cfRule type="cellIs" dxfId="124" priority="2069" stopIfTrue="1" operator="equal">
      <formula>"Pass"</formula>
    </cfRule>
  </conditionalFormatting>
  <conditionalFormatting sqref="DY50:ED50">
    <cfRule type="cellIs" dxfId="122" priority="2068" stopIfTrue="1" operator="equal">
      <formula>"please check"</formula>
    </cfRule>
  </conditionalFormatting>
  <conditionalFormatting sqref="DZ49">
    <cfRule type="cellIs" dxfId="120" priority="2560" stopIfTrue="1" operator="equal">
      <formula>"please check"</formula>
    </cfRule>
    <cfRule type="cellIs" dxfId="119" priority="2559" stopIfTrue="1" operator="equal">
      <formula>"Pass"</formula>
    </cfRule>
  </conditionalFormatting>
  <conditionalFormatting sqref="DZ52">
    <cfRule type="cellIs" dxfId="118" priority="876" stopIfTrue="1" operator="equal">
      <formula>"Pass"</formula>
    </cfRule>
    <cfRule type="cellIs" dxfId="117" priority="875" stopIfTrue="1" operator="equal">
      <formula>"please check"</formula>
    </cfRule>
    <cfRule type="cellIs" dxfId="116" priority="874" stopIfTrue="1" operator="equal">
      <formula>"Pass"</formula>
    </cfRule>
    <cfRule type="cellIs" dxfId="115" priority="873" stopIfTrue="1" operator="lessThan">
      <formula>0</formula>
    </cfRule>
  </conditionalFormatting>
  <conditionalFormatting sqref="DZ61">
    <cfRule type="cellIs" dxfId="114" priority="808" stopIfTrue="1" operator="lessThan">
      <formula>0</formula>
    </cfRule>
    <cfRule type="cellIs" dxfId="113" priority="811" stopIfTrue="1" operator="equal">
      <formula>"Pass"</formula>
    </cfRule>
    <cfRule type="cellIs" dxfId="112" priority="809" stopIfTrue="1" operator="equal">
      <formula>"Pass"</formula>
    </cfRule>
    <cfRule type="cellIs" dxfId="110" priority="806" stopIfTrue="1" operator="equal">
      <formula>"please check"</formula>
    </cfRule>
  </conditionalFormatting>
  <conditionalFormatting sqref="DZ61:DZ72">
    <cfRule type="cellIs" dxfId="109" priority="810" stopIfTrue="1" operator="equal">
      <formula>"please check"</formula>
    </cfRule>
  </conditionalFormatting>
  <conditionalFormatting sqref="DZ74 DZ82:DZ86">
    <cfRule type="cellIs" dxfId="108" priority="870" stopIfTrue="1" operator="equal">
      <formula>"Pass"</formula>
    </cfRule>
  </conditionalFormatting>
  <conditionalFormatting sqref="DZ74:DZ86 DZ88">
    <cfRule type="cellIs" dxfId="107" priority="871" stopIfTrue="1" operator="equal">
      <formula>"please check"</formula>
    </cfRule>
  </conditionalFormatting>
  <conditionalFormatting sqref="DZ74:DZ86">
    <cfRule type="cellIs" dxfId="106" priority="868" stopIfTrue="1" operator="equal">
      <formula>"please check"</formula>
    </cfRule>
    <cfRule type="cellIs" dxfId="105" priority="872" stopIfTrue="1" operator="lessThan">
      <formula>0</formula>
    </cfRule>
  </conditionalFormatting>
  <conditionalFormatting sqref="DZ75:DZ81">
    <cfRule type="cellIs" dxfId="103" priority="867" stopIfTrue="1" operator="equal">
      <formula>"Pass"</formula>
    </cfRule>
  </conditionalFormatting>
  <conditionalFormatting sqref="DZ52:EE52">
    <cfRule type="cellIs" dxfId="101" priority="864" stopIfTrue="1" operator="equal">
      <formula>"please check"</formula>
    </cfRule>
  </conditionalFormatting>
  <conditionalFormatting sqref="EA74">
    <cfRule type="cellIs" dxfId="99" priority="802" stopIfTrue="1" operator="lessThan">
      <formula>0</formula>
    </cfRule>
  </conditionalFormatting>
  <conditionalFormatting sqref="EA81:ED81">
    <cfRule type="cellIs" dxfId="97" priority="801" stopIfTrue="1" operator="lessThan">
      <formula>0</formula>
    </cfRule>
  </conditionalFormatting>
  <conditionalFormatting sqref="EA52:EE52">
    <cfRule type="cellIs" dxfId="95" priority="862" stopIfTrue="1" operator="lessThan">
      <formula>0</formula>
    </cfRule>
    <cfRule type="cellIs" dxfId="94" priority="860" stopIfTrue="1" operator="equal">
      <formula>"please check"</formula>
    </cfRule>
    <cfRule type="cellIs" dxfId="93" priority="859" stopIfTrue="1" operator="equal">
      <formula>"Pass"</formula>
    </cfRule>
    <cfRule type="cellIs" dxfId="92" priority="858" stopIfTrue="1" operator="lessThan">
      <formula>0</formula>
    </cfRule>
    <cfRule type="cellIs" dxfId="91" priority="863" stopIfTrue="1" operator="equal">
      <formula>"Pass"</formula>
    </cfRule>
  </conditionalFormatting>
  <conditionalFormatting sqref="EA52:EE53">
    <cfRule type="cellIs" dxfId="89" priority="856" stopIfTrue="1" operator="equal">
      <formula>"please check"</formula>
    </cfRule>
  </conditionalFormatting>
  <conditionalFormatting sqref="EA53:EE53">
    <cfRule type="cellIs" dxfId="88" priority="855" stopIfTrue="1" operator="equal">
      <formula>"Pass"</formula>
    </cfRule>
    <cfRule type="cellIs" dxfId="87" priority="854" stopIfTrue="1" operator="lessThan">
      <formula>0</formula>
    </cfRule>
    <cfRule type="cellIs" dxfId="85" priority="852" stopIfTrue="1" operator="equal">
      <formula>"please check"</formula>
    </cfRule>
    <cfRule type="cellIs" dxfId="84" priority="851" stopIfTrue="1" operator="equal">
      <formula>"Pass"</formula>
    </cfRule>
    <cfRule type="cellIs" dxfId="82" priority="850" stopIfTrue="1" operator="lessThan">
      <formula>0</formula>
    </cfRule>
  </conditionalFormatting>
  <conditionalFormatting sqref="EA53:EE54">
    <cfRule type="cellIs" dxfId="81" priority="848" stopIfTrue="1" operator="equal">
      <formula>"please check"</formula>
    </cfRule>
  </conditionalFormatting>
  <conditionalFormatting sqref="EA54:EE54">
    <cfRule type="cellIs" dxfId="79" priority="847" stopIfTrue="1" operator="equal">
      <formula>"Pass"</formula>
    </cfRule>
    <cfRule type="cellIs" dxfId="78" priority="846" stopIfTrue="1" operator="lessThan">
      <formula>0</formula>
    </cfRule>
    <cfRule type="cellIs" dxfId="76" priority="844" stopIfTrue="1" operator="equal">
      <formula>"please check"</formula>
    </cfRule>
    <cfRule type="cellIs" dxfId="75" priority="843" stopIfTrue="1" operator="equal">
      <formula>"Pass"</formula>
    </cfRule>
    <cfRule type="cellIs" dxfId="74" priority="842" stopIfTrue="1" operator="lessThan">
      <formula>0</formula>
    </cfRule>
    <cfRule type="cellIs" dxfId="72" priority="840" stopIfTrue="1" operator="equal">
      <formula>"please check"</formula>
    </cfRule>
  </conditionalFormatting>
  <conditionalFormatting sqref="EA58:EE58">
    <cfRule type="cellIs" dxfId="69" priority="828" stopIfTrue="1" operator="equal">
      <formula>"Pass"</formula>
    </cfRule>
    <cfRule type="cellIs" dxfId="68" priority="829" stopIfTrue="1" operator="equal">
      <formula>"please check"</formula>
    </cfRule>
    <cfRule type="cellIs" dxfId="67" priority="827" stopIfTrue="1" operator="lessThan">
      <formula>0</formula>
    </cfRule>
    <cfRule type="cellIs" dxfId="65" priority="823" stopIfTrue="1" operator="lessThan">
      <formula>0</formula>
    </cfRule>
    <cfRule type="cellIs" dxfId="64" priority="824" stopIfTrue="1" operator="equal">
      <formula>"Pass"</formula>
    </cfRule>
    <cfRule type="cellIs" dxfId="63" priority="825" stopIfTrue="1" operator="equal">
      <formula>"please check"</formula>
    </cfRule>
  </conditionalFormatting>
  <conditionalFormatting sqref="EA58:EE60">
    <cfRule type="cellIs" dxfId="62" priority="821" stopIfTrue="1" operator="equal">
      <formula>"please check"</formula>
    </cfRule>
  </conditionalFormatting>
  <conditionalFormatting sqref="EA59:EE59">
    <cfRule type="cellIs" dxfId="61" priority="819" stopIfTrue="1" operator="lessThan">
      <formula>0</formula>
    </cfRule>
    <cfRule type="cellIs" dxfId="59" priority="817" stopIfTrue="1" operator="equal">
      <formula>"please check"</formula>
    </cfRule>
    <cfRule type="cellIs" dxfId="58" priority="813" stopIfTrue="1" operator="equal">
      <formula>"please check"</formula>
    </cfRule>
    <cfRule type="cellIs" dxfId="57" priority="815" stopIfTrue="1" operator="lessThan">
      <formula>0</formula>
    </cfRule>
    <cfRule type="cellIs" dxfId="56" priority="820" stopIfTrue="1" operator="equal">
      <formula>"Pass"</formula>
    </cfRule>
    <cfRule type="cellIs" dxfId="55" priority="816" stopIfTrue="1" operator="equal">
      <formula>"Pass"</formula>
    </cfRule>
  </conditionalFormatting>
  <conditionalFormatting sqref="EA60:EE60">
    <cfRule type="cellIs" dxfId="52" priority="836" stopIfTrue="1" operator="lessThan">
      <formula>0</formula>
    </cfRule>
    <cfRule type="cellIs" dxfId="51" priority="838" stopIfTrue="1" operator="equal">
      <formula>"please check"</formula>
    </cfRule>
    <cfRule type="cellIs" dxfId="49" priority="832" stopIfTrue="1" operator="lessThan">
      <formula>0</formula>
    </cfRule>
    <cfRule type="cellIs" dxfId="48" priority="833" stopIfTrue="1" operator="equal">
      <formula>"Pass"</formula>
    </cfRule>
    <cfRule type="cellIs" dxfId="47" priority="834" stopIfTrue="1" operator="equal">
      <formula>"please check"</formula>
    </cfRule>
    <cfRule type="cellIs" dxfId="46" priority="837" stopIfTrue="1" operator="equal">
      <formula>"Pass"</formula>
    </cfRule>
    <cfRule type="cellIs" dxfId="45" priority="866" stopIfTrue="1" operator="lessThan">
      <formula>0</formula>
    </cfRule>
  </conditionalFormatting>
  <conditionalFormatting sqref="EA73:EE73">
    <cfRule type="cellIs" dxfId="43" priority="581" stopIfTrue="1" operator="equal">
      <formula>"please check"</formula>
    </cfRule>
    <cfRule type="cellIs" dxfId="41" priority="583" stopIfTrue="1" operator="equal">
      <formula>"Pass"</formula>
    </cfRule>
    <cfRule type="cellIs" dxfId="40" priority="584" stopIfTrue="1" operator="equal">
      <formula>"please check"</formula>
    </cfRule>
    <cfRule type="cellIs" dxfId="39" priority="515" stopIfTrue="1" operator="equal">
      <formula>"please check"</formula>
    </cfRule>
    <cfRule type="cellIs" dxfId="37" priority="580" stopIfTrue="1" operator="equal">
      <formula>"Pass"</formula>
    </cfRule>
    <cfRule type="cellIs" dxfId="36" priority="514" stopIfTrue="1" operator="equal">
      <formula>"Pass"</formula>
    </cfRule>
  </conditionalFormatting>
  <conditionalFormatting sqref="EA75:EE80 EA82:EE86">
    <cfRule type="cellIs" dxfId="34" priority="804" stopIfTrue="1" operator="equal">
      <formula>"please check"</formula>
    </cfRule>
    <cfRule type="cellIs" dxfId="33" priority="803" stopIfTrue="1" operator="lessThan">
      <formula>0</formula>
    </cfRule>
  </conditionalFormatting>
  <conditionalFormatting sqref="EA81:EE81">
    <cfRule type="cellIs" dxfId="31" priority="729" stopIfTrue="1" operator="equal">
      <formula>"please check"</formula>
    </cfRule>
  </conditionalFormatting>
  <conditionalFormatting sqref="EA84:EE84">
    <cfRule type="cellIs" dxfId="29" priority="329" stopIfTrue="1" operator="equal">
      <formula>"Pass"</formula>
    </cfRule>
    <cfRule type="cellIs" dxfId="28" priority="330" stopIfTrue="1" operator="equal">
      <formula>"please check"</formula>
    </cfRule>
    <cfRule type="cellIs" dxfId="26" priority="263" stopIfTrue="1" operator="equal">
      <formula>"Pass"</formula>
    </cfRule>
    <cfRule type="cellIs" dxfId="25" priority="264" stopIfTrue="1" operator="equal">
      <formula>"please check"</formula>
    </cfRule>
    <cfRule type="cellIs" dxfId="23" priority="333" stopIfTrue="1" operator="equal">
      <formula>"please check"</formula>
    </cfRule>
  </conditionalFormatting>
  <conditionalFormatting sqref="EA84:EE87">
    <cfRule type="cellIs" dxfId="22" priority="397" stopIfTrue="1" operator="equal">
      <formula>"please check"</formula>
    </cfRule>
    <cfRule type="cellIs" dxfId="21" priority="332" stopIfTrue="1" operator="equal">
      <formula>"Pass"</formula>
    </cfRule>
  </conditionalFormatting>
  <conditionalFormatting sqref="EA87:EE87">
    <cfRule type="cellIs" dxfId="18" priority="447" stopIfTrue="1" operator="equal">
      <formula>"please check"</formula>
    </cfRule>
    <cfRule type="cellIs" dxfId="17" priority="443" stopIfTrue="1" operator="equal">
      <formula>"Pass"</formula>
    </cfRule>
    <cfRule type="cellIs" dxfId="16" priority="444" stopIfTrue="1" operator="equal">
      <formula>"please check"</formula>
    </cfRule>
  </conditionalFormatting>
  <conditionalFormatting sqref="EA87:EE100">
    <cfRule type="cellIs" dxfId="14" priority="511" stopIfTrue="1" operator="equal">
      <formula>"please check"</formula>
    </cfRule>
    <cfRule type="cellIs" dxfId="13" priority="446" stopIfTrue="1" operator="equal">
      <formula>"Pass"</formula>
    </cfRule>
  </conditionalFormatting>
  <conditionalFormatting sqref="EA89:EE89">
    <cfRule type="cellIs" dxfId="11" priority="41" stopIfTrue="1" operator="equal">
      <formula>"please check"</formula>
    </cfRule>
    <cfRule type="cellIs" dxfId="9" priority="38" stopIfTrue="1" operator="equal">
      <formula>"Pass"</formula>
    </cfRule>
    <cfRule type="cellIs" dxfId="8" priority="40" stopIfTrue="1" operator="equal">
      <formula>"Pass"</formula>
    </cfRule>
    <cfRule type="cellIs" dxfId="7" priority="37" stopIfTrue="1" operator="equal">
      <formula>"please check"</formula>
    </cfRule>
  </conditionalFormatting>
  <conditionalFormatting sqref="EB74:ED74">
    <cfRule type="cellIs" dxfId="6" priority="799" stopIfTrue="1" operator="lessThan">
      <formula>0</formula>
    </cfRule>
  </conditionalFormatting>
  <conditionalFormatting sqref="EE50">
    <cfRule type="cellIs" dxfId="5" priority="2066" stopIfTrue="1" operator="equal">
      <formula>"Pass"</formula>
    </cfRule>
    <cfRule type="cellIs" dxfId="4" priority="2065" stopIfTrue="1" operator="equal">
      <formula>"please check"</formula>
    </cfRule>
  </conditionalFormatting>
  <conditionalFormatting sqref="EE74">
    <cfRule type="cellIs" dxfId="2" priority="730" stopIfTrue="1" operator="lessThan">
      <formula>0</formula>
    </cfRule>
  </conditionalFormatting>
  <conditionalFormatting sqref="EE81">
    <cfRule type="cellIs" dxfId="1" priority="728" stopIfTrue="1" operator="lessThan">
      <formula>0</formula>
    </cfRule>
  </conditionalFormatting>
  <hyperlinks>
    <hyperlink ref="I1" location="'Contents (EU)'!A1" display="back to contents" xr:uid="{B8C63502-7F35-49E5-BFEB-45592233E431}"/>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UIrrow"&amp;10&amp;K000000&amp;"Segoe UIrrow"&amp;10&amp;K000000&amp;"Segoe UI"&amp;10&amp;K000000&amp;"Segoe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23" max="160" man="1"/>
  </colBreaks>
  <extLst>
    <ext xmlns:x14="http://schemas.microsoft.com/office/spreadsheetml/2009/9/main" uri="{78C0D931-6437-407d-A8EE-F0AAD7539E65}">
      <x14:conditionalFormattings>
        <x14:conditionalFormatting xmlns:xm="http://schemas.microsoft.com/office/excel/2006/main">
          <x14:cfRule type="endsWith" priority="2631" stopIfTrue="1" operator="endsWith" id="{FC025C16-B9A5-4662-AC43-653369CD7B36}">
            <xm:f>RIGHT(A1,LEN("Fail"))="Fail"</xm:f>
            <xm:f>"Fail"</xm:f>
            <x14:dxf>
              <font>
                <b/>
                <i val="0"/>
                <strike val="0"/>
                <color rgb="FFAA322F"/>
              </font>
              <fill>
                <patternFill patternType="solid">
                  <bgColor theme="0"/>
                </patternFill>
              </fill>
            </x14:dxf>
          </x14:cfRule>
          <xm:sqref>A1 C1:D1 G1 A2:AM2 C32 BL51:BT51 Q52:U60 W52:AA60 AC52:AG60 BA52:BE60 BG52:BK60 BM52:BQ60 BS52:BW60 BY52:CC60 CV52:EE60 V52:V72 AZ52:AZ72 P52:P73 AB52:AB74 AH52:AH74 BF52:BF74 BL52:BL74 BR52:BR74 BX52:BX74 CD52:CD74 AI60:AY60 CE60:CU60 C84:AB84 C85:V86 C3:C7 D46:AS46 CA46:CQ46 D47 BL49 BL50:BP50 BR50:BT50 C52 CA101:CQ101 A102:AL1048576 A3:B6 AI52:AM59 CE52:CI59 AN53:AY59 CJ53:CU59 D62:O81 AN62:AY72 CJ62:CU72 AZ82:AZ86 CV82:CV86 DB82:DB86 AH82:AH88 BF82:BF88 BL82:BL88 BR82:BR88 BX82:BX88 DH82:DH88 DN82:DN88 DT82:DT88 DZ82:DZ88 AB85:AB86 CD85:CD86 A52:A87 D53:O60 CV61:CV72 DZ61:EE72 DB61:DB74 DH61:DH74 DN61:DN74 DT61:DT74 C66:C68 Q73:AA73 DZ73:DZ74 AN74:AY86 CJ74:CU86 CD84:CI84 C87:AB87 CD87:DB87 A101:AS101 AZ49 CE73:DA73 CW84:DA84 E52:I52 K52:O52 A89:A100 V74 V82:V83 AB82:AB83 V88 AZ74 C46:C47 CJ50:CN50 AU52:AY52 CD88 CQ52:CU52 CV74 DB88 AO52:AS52 CK52:CO52 AB88 CJ88:CV88</xm:sqref>
        </x14:conditionalFormatting>
        <x14:conditionalFormatting xmlns:xm="http://schemas.microsoft.com/office/excel/2006/main">
          <x14:cfRule type="endsWith" priority="2540" stopIfTrue="1" operator="endsWith" id="{F8927BEA-D7AB-44BE-B9F2-2116F1FA468C}">
            <xm:f>RIGHT(A7,LEN("Fail"))="Fail"</xm:f>
            <xm:f>"Fail"</xm:f>
            <x14:dxf>
              <font>
                <b/>
                <i val="0"/>
                <strike val="0"/>
                <color rgb="FFAA322F"/>
              </font>
              <fill>
                <patternFill patternType="solid">
                  <bgColor theme="0"/>
                </patternFill>
              </fill>
            </x14:dxf>
          </x14:cfRule>
          <xm:sqref>A7:B51 B52:B100</xm:sqref>
        </x14:conditionalFormatting>
        <x14:conditionalFormatting xmlns:xm="http://schemas.microsoft.com/office/excel/2006/main">
          <x14:cfRule type="endsWith" priority="2619" stopIfTrue="1" operator="endsWith" id="{62FBB1D1-1FFF-4FAE-8064-AAF8A4BA5B44}">
            <xm:f>RIGHT(C8,LEN("Fail"))="Fail"</xm:f>
            <xm:f>"Fail"</xm:f>
            <x14:dxf>
              <font>
                <b/>
                <i val="0"/>
                <strike val="0"/>
                <color rgb="FFAA322F"/>
              </font>
              <fill>
                <patternFill patternType="solid">
                  <bgColor theme="0"/>
                </patternFill>
              </fill>
            </x14:dxf>
          </x14:cfRule>
          <xm:sqref>C8</xm:sqref>
        </x14:conditionalFormatting>
        <x14:conditionalFormatting xmlns:xm="http://schemas.microsoft.com/office/excel/2006/main">
          <x14:cfRule type="endsWith" priority="2621" stopIfTrue="1" operator="endsWith" id="{717BFD1F-A624-4A9D-A9F9-90231ACDD4C8}">
            <xm:f>RIGHT(C3,LEN("Fail"))="Fail"</xm:f>
            <xm:f>"Fail"</xm:f>
            <x14:dxf>
              <font>
                <b/>
                <i val="0"/>
                <strike val="0"/>
                <color rgb="FFAA322F"/>
              </font>
              <fill>
                <patternFill patternType="solid">
                  <bgColor theme="0"/>
                </patternFill>
              </fill>
            </x14:dxf>
          </x14:cfRule>
          <xm:sqref>C8:C10 D51:EE51 Q60:U60 C82:P86 C19:AM19 C31:I31 P74 D29:I30 J29:AM31 P3 D5:AM6 P48</xm:sqref>
        </x14:conditionalFormatting>
        <x14:conditionalFormatting xmlns:xm="http://schemas.microsoft.com/office/excel/2006/main">
          <x14:cfRule type="endsWith" priority="2474" stopIfTrue="1" operator="endsWith" id="{B031CD7C-773F-40D1-A638-809D98916107}">
            <xm:f>RIGHT(C10,LEN("Fail"))="Fail"</xm:f>
            <xm:f>"Fail"</xm:f>
            <x14:dxf>
              <font>
                <b/>
                <i val="0"/>
                <strike val="0"/>
                <color rgb="FFAA322F"/>
              </font>
              <fill>
                <patternFill patternType="solid">
                  <bgColor theme="0"/>
                </patternFill>
              </fill>
            </x14:dxf>
          </x14:cfRule>
          <x14:cfRule type="endsWith" priority="2460" stopIfTrue="1" operator="endsWith" id="{FA28B9B9-7349-4922-8692-2AC7556A0389}">
            <xm:f>RIGHT(C10,LEN("Fail"))="Fail"</xm:f>
            <xm:f>"Fail"</xm:f>
            <x14:dxf>
              <font>
                <b/>
                <i val="0"/>
                <strike val="0"/>
                <color rgb="FFAA322F"/>
              </font>
              <fill>
                <patternFill patternType="solid">
                  <bgColor theme="0"/>
                </patternFill>
              </fill>
            </x14:dxf>
          </x14:cfRule>
          <x14:cfRule type="endsWith" priority="2476" stopIfTrue="1" operator="endsWith" id="{8CDF3252-6551-4A91-B6B5-1AF00B44BB03}">
            <xm:f>RIGHT(C10,LEN("Fail"))="Fail"</xm:f>
            <xm:f>"Fail"</xm:f>
            <x14:dxf>
              <font>
                <b/>
                <i val="0"/>
                <strike val="0"/>
                <color rgb="FFAA322F"/>
              </font>
              <fill>
                <patternFill patternType="solid">
                  <bgColor theme="0"/>
                </patternFill>
              </fill>
            </x14:dxf>
          </x14:cfRule>
          <xm:sqref>C10</xm:sqref>
        </x14:conditionalFormatting>
        <x14:conditionalFormatting xmlns:xm="http://schemas.microsoft.com/office/excel/2006/main">
          <x14:cfRule type="endsWith" priority="2722" stopIfTrue="1" operator="endsWith" id="{5175E7FB-818C-4A7D-9F54-AD8037BFDA44}">
            <xm:f>RIGHT(C11,LEN("Fail"))="Fail"</xm:f>
            <xm:f>"Fail"</xm:f>
            <x14:dxf>
              <font>
                <b/>
                <i val="0"/>
                <strike val="0"/>
                <color rgb="FFAA322F"/>
              </font>
              <fill>
                <patternFill patternType="solid">
                  <bgColor theme="0"/>
                </patternFill>
              </fill>
            </x14:dxf>
          </x14:cfRule>
          <xm:sqref>C11</xm:sqref>
        </x14:conditionalFormatting>
        <x14:conditionalFormatting xmlns:xm="http://schemas.microsoft.com/office/excel/2006/main">
          <x14:cfRule type="endsWith" priority="2473" stopIfTrue="1" operator="endsWith" id="{B457CB95-2F87-46E4-93EE-20B66DB1F710}">
            <xm:f>RIGHT(C12,LEN("Fail"))="Fail"</xm:f>
            <xm:f>"Fail"</xm:f>
            <x14:dxf>
              <font>
                <b/>
                <i val="0"/>
                <strike val="0"/>
                <color rgb="FFAA322F"/>
              </font>
              <fill>
                <patternFill patternType="solid">
                  <bgColor theme="0"/>
                </patternFill>
              </fill>
            </x14:dxf>
          </x14:cfRule>
          <x14:cfRule type="endsWith" priority="2459" stopIfTrue="1" operator="endsWith" id="{2FAB5BA2-7D47-4B28-82A2-5B2962F3BA4B}">
            <xm:f>RIGHT(C12,LEN("Fail"))="Fail"</xm:f>
            <xm:f>"Fail"</xm:f>
            <x14:dxf>
              <font>
                <b/>
                <i val="0"/>
                <strike val="0"/>
                <color rgb="FFAA322F"/>
              </font>
              <fill>
                <patternFill patternType="solid">
                  <bgColor theme="0"/>
                </patternFill>
              </fill>
            </x14:dxf>
          </x14:cfRule>
          <xm:sqref>C12 C14</xm:sqref>
        </x14:conditionalFormatting>
        <x14:conditionalFormatting xmlns:xm="http://schemas.microsoft.com/office/excel/2006/main">
          <x14:cfRule type="endsWith" priority="692" stopIfTrue="1" operator="endsWith" id="{0B790156-0A7B-48AA-9DAC-4290ADE64C2C}">
            <xm:f>RIGHT(C12,LEN("Fail"))="Fail"</xm:f>
            <xm:f>"Fail"</xm:f>
            <x14:dxf>
              <font>
                <b/>
                <i val="0"/>
                <strike val="0"/>
                <color rgb="FFAA322F"/>
              </font>
              <fill>
                <patternFill patternType="solid">
                  <bgColor theme="0"/>
                </patternFill>
              </fill>
            </x14:dxf>
          </x14:cfRule>
          <xm:sqref>C12:C18</xm:sqref>
        </x14:conditionalFormatting>
        <x14:conditionalFormatting xmlns:xm="http://schemas.microsoft.com/office/excel/2006/main">
          <x14:cfRule type="endsWith" priority="260" stopIfTrue="1" operator="endsWith" id="{FD939D4D-D308-4383-96B0-868412359BFB}">
            <xm:f>RIGHT(C16,LEN("Fail"))="Fail"</xm:f>
            <xm:f>"Fail"</xm:f>
            <x14:dxf>
              <font>
                <b/>
                <i val="0"/>
                <strike val="0"/>
                <color rgb="FFAA322F"/>
              </font>
              <fill>
                <patternFill patternType="solid">
                  <bgColor theme="0"/>
                </patternFill>
              </fill>
            </x14:dxf>
          </x14:cfRule>
          <x14:cfRule type="endsWith" priority="262" stopIfTrue="1" operator="endsWith" id="{BECD8E0D-47A4-49E3-888E-933169F30737}">
            <xm:f>RIGHT(C16,LEN("Fail"))="Fail"</xm:f>
            <xm:f>"Fail"</xm:f>
            <x14:dxf>
              <font>
                <b/>
                <i val="0"/>
                <strike val="0"/>
                <color rgb="FFAA322F"/>
              </font>
              <fill>
                <patternFill patternType="solid">
                  <bgColor theme="0"/>
                </patternFill>
              </fill>
            </x14:dxf>
          </x14:cfRule>
          <xm:sqref>C16</xm:sqref>
        </x14:conditionalFormatting>
        <x14:conditionalFormatting xmlns:xm="http://schemas.microsoft.com/office/excel/2006/main">
          <x14:cfRule type="endsWith" priority="2468" stopIfTrue="1" operator="endsWith" id="{179CCAFF-ED79-49E4-A569-84A612DE15DF}">
            <xm:f>RIGHT(C18,LEN("Fail"))="Fail"</xm:f>
            <xm:f>"Fail"</xm:f>
            <x14:dxf>
              <font>
                <b/>
                <i val="0"/>
                <strike val="0"/>
                <color rgb="FFAA322F"/>
              </font>
              <fill>
                <patternFill patternType="solid">
                  <bgColor theme="0"/>
                </patternFill>
              </fill>
            </x14:dxf>
          </x14:cfRule>
          <x14:cfRule type="endsWith" priority="2457" stopIfTrue="1" operator="endsWith" id="{BE54D0C7-CE8E-4284-A5F8-71725CDA602D}">
            <xm:f>RIGHT(C18,LEN("Fail"))="Fail"</xm:f>
            <xm:f>"Fail"</xm:f>
            <x14:dxf>
              <font>
                <b/>
                <i val="0"/>
                <strike val="0"/>
                <color rgb="FFAA322F"/>
              </font>
              <fill>
                <patternFill patternType="solid">
                  <bgColor theme="0"/>
                </patternFill>
              </fill>
            </x14:dxf>
          </x14:cfRule>
          <xm:sqref>C18</xm:sqref>
        </x14:conditionalFormatting>
        <x14:conditionalFormatting xmlns:xm="http://schemas.microsoft.com/office/excel/2006/main">
          <x14:cfRule type="endsWith" priority="2466" stopIfTrue="1" operator="endsWith" id="{65C2ED44-6799-4FF3-A184-4CABD1F79FD8}">
            <xm:f>RIGHT(C20,LEN("Fail"))="Fail"</xm:f>
            <xm:f>"Fail"</xm:f>
            <x14:dxf>
              <font>
                <b/>
                <i val="0"/>
                <strike val="0"/>
                <color rgb="FFAA322F"/>
              </font>
              <fill>
                <patternFill patternType="solid">
                  <bgColor theme="0"/>
                </patternFill>
              </fill>
            </x14:dxf>
          </x14:cfRule>
          <x14:cfRule type="endsWith" priority="2464" stopIfTrue="1" operator="endsWith" id="{A05D6661-BC4B-4538-92B7-17AB71CB209A}">
            <xm:f>RIGHT(C20,LEN("Fail"))="Fail"</xm:f>
            <xm:f>"Fail"</xm:f>
            <x14:dxf>
              <font>
                <b/>
                <i val="0"/>
                <strike val="0"/>
                <color rgb="FFAA322F"/>
              </font>
              <fill>
                <patternFill patternType="solid">
                  <bgColor theme="0"/>
                </patternFill>
              </fill>
            </x14:dxf>
          </x14:cfRule>
          <x14:cfRule type="endsWith" priority="2422" stopIfTrue="1" operator="endsWith" id="{9E67CC2E-9D19-49D4-8FB6-FAB8E08F5BC7}">
            <xm:f>RIGHT(C20,LEN("Fail"))="Fail"</xm:f>
            <xm:f>"Fail"</xm:f>
            <x14:dxf>
              <font>
                <b/>
                <i val="0"/>
                <strike val="0"/>
                <color rgb="FFAA322F"/>
              </font>
              <fill>
                <patternFill patternType="solid">
                  <bgColor theme="0"/>
                </patternFill>
              </fill>
            </x14:dxf>
          </x14:cfRule>
          <x14:cfRule type="endsWith" priority="2424" stopIfTrue="1" operator="endsWith" id="{6E1922DD-AE89-4F60-B9AF-DF215ACE5E47}">
            <xm:f>RIGHT(C20,LEN("Fail"))="Fail"</xm:f>
            <xm:f>"Fail"</xm:f>
            <x14:dxf>
              <font>
                <b/>
                <i val="0"/>
                <strike val="0"/>
                <color rgb="FFAA322F"/>
              </font>
              <fill>
                <patternFill patternType="solid">
                  <bgColor theme="0"/>
                </patternFill>
              </fill>
            </x14:dxf>
          </x14:cfRule>
          <x14:cfRule type="endsWith" priority="2426" stopIfTrue="1" operator="endsWith" id="{6653AF2C-8746-46A7-848E-921A53A3866E}">
            <xm:f>RIGHT(C20,LEN("Fail"))="Fail"</xm:f>
            <xm:f>"Fail"</xm:f>
            <x14:dxf>
              <font>
                <b/>
                <i val="0"/>
                <strike val="0"/>
                <color rgb="FFAA322F"/>
              </font>
              <fill>
                <patternFill patternType="solid">
                  <bgColor theme="0"/>
                </patternFill>
              </fill>
            </x14:dxf>
          </x14:cfRule>
          <x14:cfRule type="endsWith" priority="2428" stopIfTrue="1" operator="endsWith" id="{90CE1F82-363D-4682-8D78-E2FA218F20DE}">
            <xm:f>RIGHT(C20,LEN("Fail"))="Fail"</xm:f>
            <xm:f>"Fail"</xm:f>
            <x14:dxf>
              <font>
                <b/>
                <i val="0"/>
                <strike val="0"/>
                <color rgb="FFAA322F"/>
              </font>
              <fill>
                <patternFill patternType="solid">
                  <bgColor theme="0"/>
                </patternFill>
              </fill>
            </x14:dxf>
          </x14:cfRule>
          <x14:cfRule type="endsWith" priority="2478" stopIfTrue="1" operator="endsWith" id="{27D2672C-AB0F-44D6-8588-F56F03E6E224}">
            <xm:f>RIGHT(C20,LEN("Fail"))="Fail"</xm:f>
            <xm:f>"Fail"</xm:f>
            <x14:dxf>
              <font>
                <b/>
                <i val="0"/>
                <strike val="0"/>
                <color rgb="FFAA322F"/>
              </font>
              <fill>
                <patternFill patternType="solid">
                  <bgColor theme="0"/>
                </patternFill>
              </fill>
            </x14:dxf>
          </x14:cfRule>
          <xm:sqref>C20:C21</xm:sqref>
        </x14:conditionalFormatting>
        <x14:conditionalFormatting xmlns:xm="http://schemas.microsoft.com/office/excel/2006/main">
          <x14:cfRule type="endsWith" priority="2552" stopIfTrue="1" operator="endsWith" id="{0DC95CEE-8E9B-4A95-8087-80CFAF89D37D}">
            <xm:f>RIGHT(C20,LEN("Fail"))="Fail"</xm:f>
            <xm:f>"Fail"</xm:f>
            <x14:dxf>
              <font>
                <b/>
                <i val="0"/>
                <strike val="0"/>
                <color rgb="FFAA322F"/>
              </font>
              <fill>
                <patternFill patternType="solid">
                  <bgColor theme="0"/>
                </patternFill>
              </fill>
            </x14:dxf>
          </x14:cfRule>
          <xm:sqref>C20:C30 D50:AF50 E35:I45 K35:O45 Q35:U45 W35:AA45 AC35:AG45 AI35:AM45</xm:sqref>
        </x14:conditionalFormatting>
        <x14:conditionalFormatting xmlns:xm="http://schemas.microsoft.com/office/excel/2006/main">
          <x14:cfRule type="endsWith" priority="2430" stopIfTrue="1" operator="endsWith" id="{5ABCEF5F-7187-4EBD-85E2-8C00AF5EF709}">
            <xm:f>RIGHT(C28,LEN("Fail"))="Fail"</xm:f>
            <xm:f>"Fail"</xm:f>
            <x14:dxf>
              <font>
                <b/>
                <i val="0"/>
                <strike val="0"/>
                <color rgb="FFAA322F"/>
              </font>
              <fill>
                <patternFill patternType="solid">
                  <bgColor theme="0"/>
                </patternFill>
              </fill>
            </x14:dxf>
          </x14:cfRule>
          <x14:cfRule type="endsWith" priority="2432" stopIfTrue="1" operator="endsWith" id="{1795CEE6-A25B-4734-B831-49FC9BCDC599}">
            <xm:f>RIGHT(C28,LEN("Fail"))="Fail"</xm:f>
            <xm:f>"Fail"</xm:f>
            <x14:dxf>
              <font>
                <b/>
                <i val="0"/>
                <strike val="0"/>
                <color rgb="FFAA322F"/>
              </font>
              <fill>
                <patternFill patternType="solid">
                  <bgColor theme="0"/>
                </patternFill>
              </fill>
            </x14:dxf>
          </x14:cfRule>
          <xm:sqref>C28</xm:sqref>
        </x14:conditionalFormatting>
        <x14:conditionalFormatting xmlns:xm="http://schemas.microsoft.com/office/excel/2006/main">
          <x14:cfRule type="endsWith" priority="2421" stopIfTrue="1" operator="endsWith" id="{7115F5E4-264A-4167-8797-13EF28C972E2}">
            <xm:f>RIGHT(C28,LEN("Fail"))="Fail"</xm:f>
            <xm:f>"Fail"</xm:f>
            <x14:dxf>
              <font>
                <b/>
                <i val="0"/>
                <strike val="0"/>
                <color rgb="FFAA322F"/>
              </font>
              <fill>
                <patternFill patternType="solid">
                  <bgColor theme="0"/>
                </patternFill>
              </fill>
            </x14:dxf>
          </x14:cfRule>
          <x14:cfRule type="endsWith" priority="2434" stopIfTrue="1" operator="endsWith" id="{3D83548B-703A-4859-8A70-5008A3730A5C}">
            <xm:f>RIGHT(C28,LEN("Fail"))="Fail"</xm:f>
            <xm:f>"Fail"</xm:f>
            <x14:dxf>
              <font>
                <b/>
                <i val="0"/>
                <strike val="0"/>
                <color rgb="FFAA322F"/>
              </font>
              <fill>
                <patternFill patternType="solid">
                  <bgColor theme="0"/>
                </patternFill>
              </fill>
            </x14:dxf>
          </x14:cfRule>
          <xm:sqref>C28:C30</xm:sqref>
        </x14:conditionalFormatting>
        <x14:conditionalFormatting xmlns:xm="http://schemas.microsoft.com/office/excel/2006/main">
          <x14:cfRule type="endsWith" priority="2391" stopIfTrue="1" operator="endsWith" id="{C1568E45-D41B-4E51-8D67-237624B5664D}">
            <xm:f>RIGHT(C29,LEN("Fail"))="Fail"</xm:f>
            <xm:f>"Fail"</xm:f>
            <x14:dxf>
              <font>
                <b/>
                <i val="0"/>
                <strike val="0"/>
                <color rgb="FFAA322F"/>
              </font>
              <fill>
                <patternFill patternType="solid">
                  <bgColor theme="0"/>
                </patternFill>
              </fill>
            </x14:dxf>
          </x14:cfRule>
          <x14:cfRule type="endsWith" priority="2393" stopIfTrue="1" operator="endsWith" id="{7114E9DC-D215-442A-B9F9-0178258D3779}">
            <xm:f>RIGHT(C29,LEN("Fail"))="Fail"</xm:f>
            <xm:f>"Fail"</xm:f>
            <x14:dxf>
              <font>
                <b/>
                <i val="0"/>
                <strike val="0"/>
                <color rgb="FFAA322F"/>
              </font>
              <fill>
                <patternFill patternType="solid">
                  <bgColor theme="0"/>
                </patternFill>
              </fill>
            </x14:dxf>
          </x14:cfRule>
          <x14:cfRule type="endsWith" priority="2438" stopIfTrue="1" operator="endsWith" id="{3D1600D0-42DA-4947-A008-A432753C4DDE}">
            <xm:f>RIGHT(C29,LEN("Fail"))="Fail"</xm:f>
            <xm:f>"Fail"</xm:f>
            <x14:dxf>
              <font>
                <b/>
                <i val="0"/>
                <strike val="0"/>
                <color rgb="FFAA322F"/>
              </font>
              <fill>
                <patternFill patternType="solid">
                  <bgColor theme="0"/>
                </patternFill>
              </fill>
            </x14:dxf>
          </x14:cfRule>
          <x14:cfRule type="endsWith" priority="2436" stopIfTrue="1" operator="endsWith" id="{41D6F3B6-CEF2-4174-A1F8-D4A485443C88}">
            <xm:f>RIGHT(C29,LEN("Fail"))="Fail"</xm:f>
            <xm:f>"Fail"</xm:f>
            <x14:dxf>
              <font>
                <b/>
                <i val="0"/>
                <strike val="0"/>
                <color rgb="FFAA322F"/>
              </font>
              <fill>
                <patternFill patternType="solid">
                  <bgColor theme="0"/>
                </patternFill>
              </fill>
            </x14:dxf>
          </x14:cfRule>
          <x14:cfRule type="endsWith" priority="2419" stopIfTrue="1" operator="endsWith" id="{BF9A1279-DC7B-496C-9B9A-22E4AADA348D}">
            <xm:f>RIGHT(C29,LEN("Fail"))="Fail"</xm:f>
            <xm:f>"Fail"</xm:f>
            <x14:dxf>
              <font>
                <b/>
                <i val="0"/>
                <strike val="0"/>
                <color rgb="FFAA322F"/>
              </font>
              <fill>
                <patternFill patternType="solid">
                  <bgColor theme="0"/>
                </patternFill>
              </fill>
            </x14:dxf>
          </x14:cfRule>
          <x14:cfRule type="endsWith" priority="2411" stopIfTrue="1" operator="endsWith" id="{75562F37-2EA3-424A-B256-2470CBE15F63}">
            <xm:f>RIGHT(C29,LEN("Fail"))="Fail"</xm:f>
            <xm:f>"Fail"</xm:f>
            <x14:dxf>
              <font>
                <b/>
                <i val="0"/>
                <strike val="0"/>
                <color rgb="FFAA322F"/>
              </font>
              <fill>
                <patternFill patternType="solid">
                  <bgColor theme="0"/>
                </patternFill>
              </fill>
            </x14:dxf>
          </x14:cfRule>
          <x14:cfRule type="endsWith" priority="2417" stopIfTrue="1" operator="endsWith" id="{437946CD-6BCD-422B-9BAF-9FEAB1EE6BEE}">
            <xm:f>RIGHT(C29,LEN("Fail"))="Fail"</xm:f>
            <xm:f>"Fail"</xm:f>
            <x14:dxf>
              <font>
                <b/>
                <i val="0"/>
                <strike val="0"/>
                <color rgb="FFAA322F"/>
              </font>
              <fill>
                <patternFill patternType="solid">
                  <bgColor theme="0"/>
                </patternFill>
              </fill>
            </x14:dxf>
          </x14:cfRule>
          <x14:cfRule type="endsWith" priority="2415" stopIfTrue="1" operator="endsWith" id="{47E50C0A-66DE-439E-9718-ADC9F5D3A9EB}">
            <xm:f>RIGHT(C29,LEN("Fail"))="Fail"</xm:f>
            <xm:f>"Fail"</xm:f>
            <x14:dxf>
              <font>
                <b/>
                <i val="0"/>
                <strike val="0"/>
                <color rgb="FFAA322F"/>
              </font>
              <fill>
                <patternFill patternType="solid">
                  <bgColor theme="0"/>
                </patternFill>
              </fill>
            </x14:dxf>
          </x14:cfRule>
          <x14:cfRule type="endsWith" priority="2413" stopIfTrue="1" operator="endsWith" id="{DC79CF9F-D999-47AE-A302-45078BC4B38F}">
            <xm:f>RIGHT(C29,LEN("Fail"))="Fail"</xm:f>
            <xm:f>"Fail"</xm:f>
            <x14:dxf>
              <font>
                <b/>
                <i val="0"/>
                <strike val="0"/>
                <color rgb="FFAA322F"/>
              </font>
              <fill>
                <patternFill patternType="solid">
                  <bgColor theme="0"/>
                </patternFill>
              </fill>
            </x14:dxf>
          </x14:cfRule>
          <x14:cfRule type="endsWith" priority="2381" stopIfTrue="1" operator="endsWith" id="{9D45C5B7-C4C4-4551-9979-E06EE435CD7D}">
            <xm:f>RIGHT(C29,LEN("Fail"))="Fail"</xm:f>
            <xm:f>"Fail"</xm:f>
            <x14:dxf>
              <font>
                <b/>
                <i val="0"/>
                <strike val="0"/>
                <color rgb="FFAA322F"/>
              </font>
              <fill>
                <patternFill patternType="solid">
                  <bgColor theme="0"/>
                </patternFill>
              </fill>
            </x14:dxf>
          </x14:cfRule>
          <x14:cfRule type="endsWith" priority="2383" stopIfTrue="1" operator="endsWith" id="{AB080036-3C63-431C-8AC3-91D2A6EC11F5}">
            <xm:f>RIGHT(C29,LEN("Fail"))="Fail"</xm:f>
            <xm:f>"Fail"</xm:f>
            <x14:dxf>
              <font>
                <b/>
                <i val="0"/>
                <strike val="0"/>
                <color rgb="FFAA322F"/>
              </font>
              <fill>
                <patternFill patternType="solid">
                  <bgColor theme="0"/>
                </patternFill>
              </fill>
            </x14:dxf>
          </x14:cfRule>
          <x14:cfRule type="endsWith" priority="2385" stopIfTrue="1" operator="endsWith" id="{5AA1D193-2D21-4FB7-87E4-201EB100659A}">
            <xm:f>RIGHT(C29,LEN("Fail"))="Fail"</xm:f>
            <xm:f>"Fail"</xm:f>
            <x14:dxf>
              <font>
                <b/>
                <i val="0"/>
                <strike val="0"/>
                <color rgb="FFAA322F"/>
              </font>
              <fill>
                <patternFill patternType="solid">
                  <bgColor theme="0"/>
                </patternFill>
              </fill>
            </x14:dxf>
          </x14:cfRule>
          <x14:cfRule type="endsWith" priority="2387" stopIfTrue="1" operator="endsWith" id="{DB4358AE-0A3F-4AC5-8893-70F785DB2BC6}">
            <xm:f>RIGHT(C29,LEN("Fail"))="Fail"</xm:f>
            <xm:f>"Fail"</xm:f>
            <x14:dxf>
              <font>
                <b/>
                <i val="0"/>
                <strike val="0"/>
                <color rgb="FFAA322F"/>
              </font>
              <fill>
                <patternFill patternType="solid">
                  <bgColor theme="0"/>
                </patternFill>
              </fill>
            </x14:dxf>
          </x14:cfRule>
          <x14:cfRule type="endsWith" priority="2389" stopIfTrue="1" operator="endsWith" id="{DB8FA31B-B5B6-42C2-AA44-C9A09D8C8C98}">
            <xm:f>RIGHT(C29,LEN("Fail"))="Fail"</xm:f>
            <xm:f>"Fail"</xm:f>
            <x14:dxf>
              <font>
                <b/>
                <i val="0"/>
                <strike val="0"/>
                <color rgb="FFAA322F"/>
              </font>
              <fill>
                <patternFill patternType="solid">
                  <bgColor theme="0"/>
                </patternFill>
              </fill>
            </x14:dxf>
          </x14:cfRule>
          <xm:sqref>C29:C30</xm:sqref>
        </x14:conditionalFormatting>
        <x14:conditionalFormatting xmlns:xm="http://schemas.microsoft.com/office/excel/2006/main">
          <x14:cfRule type="endsWith" priority="2470" stopIfTrue="1" operator="endsWith" id="{43569150-636E-4237-8828-F3929B57FA7E}">
            <xm:f>RIGHT(C30,LEN("Fail"))="Fail"</xm:f>
            <xm:f>"Fail"</xm:f>
            <x14:dxf>
              <font>
                <b/>
                <i val="0"/>
                <strike val="0"/>
                <color rgb="FFAA322F"/>
              </font>
              <fill>
                <patternFill patternType="solid">
                  <bgColor theme="0"/>
                </patternFill>
              </fill>
            </x14:dxf>
          </x14:cfRule>
          <xm:sqref>C30:C31</xm:sqref>
        </x14:conditionalFormatting>
        <x14:conditionalFormatting xmlns:xm="http://schemas.microsoft.com/office/excel/2006/main">
          <x14:cfRule type="endsWith" priority="172" stopIfTrue="1" operator="endsWith" id="{88692D05-1330-4B59-9CD8-B039889F7179}">
            <xm:f>RIGHT(C32,LEN("Fail"))="Fail"</xm:f>
            <xm:f>"Fail"</xm:f>
            <x14:dxf>
              <font>
                <b/>
                <i val="0"/>
                <strike val="0"/>
                <color rgb="FFAA322F"/>
              </font>
              <fill>
                <patternFill patternType="solid">
                  <bgColor theme="0"/>
                </patternFill>
              </fill>
            </x14:dxf>
          </x14:cfRule>
          <x14:cfRule type="endsWith" priority="168" stopIfTrue="1" operator="endsWith" id="{DDD51593-9AA6-4C49-9319-93ABE55A5704}">
            <xm:f>RIGHT(C32,LEN("Fail"))="Fail"</xm:f>
            <xm:f>"Fail"</xm:f>
            <x14:dxf>
              <font>
                <b/>
                <i val="0"/>
                <strike val="0"/>
                <color rgb="FFAA322F"/>
              </font>
              <fill>
                <patternFill patternType="solid">
                  <bgColor theme="0"/>
                </patternFill>
              </fill>
            </x14:dxf>
          </x14:cfRule>
          <x14:cfRule type="endsWith" priority="170" stopIfTrue="1" operator="endsWith" id="{3316641E-88EA-47AF-9607-E5C3555CD617}">
            <xm:f>RIGHT(C32,LEN("Fail"))="Fail"</xm:f>
            <xm:f>"Fail"</xm:f>
            <x14:dxf>
              <font>
                <b/>
                <i val="0"/>
                <strike val="0"/>
                <color rgb="FFAA322F"/>
              </font>
              <fill>
                <patternFill patternType="solid">
                  <bgColor theme="0"/>
                </patternFill>
              </fill>
            </x14:dxf>
          </x14:cfRule>
          <x14:cfRule type="endsWith" priority="174" stopIfTrue="1" operator="endsWith" id="{D88608A9-17BD-4D76-9AB7-243DA8B0D434}">
            <xm:f>RIGHT(C32,LEN("Fail"))="Fail"</xm:f>
            <xm:f>"Fail"</xm:f>
            <x14:dxf>
              <font>
                <b/>
                <i val="0"/>
                <strike val="0"/>
                <color rgb="FFAA322F"/>
              </font>
              <fill>
                <patternFill patternType="solid">
                  <bgColor theme="0"/>
                </patternFill>
              </fill>
            </x14:dxf>
          </x14:cfRule>
          <x14:cfRule type="endsWith" priority="176" stopIfTrue="1" operator="endsWith" id="{DCBBA9F9-140C-4654-8590-199D0002893A}">
            <xm:f>RIGHT(C32,LEN("Fail"))="Fail"</xm:f>
            <xm:f>"Fail"</xm:f>
            <x14:dxf>
              <font>
                <b/>
                <i val="0"/>
                <strike val="0"/>
                <color rgb="FFAA322F"/>
              </font>
              <fill>
                <patternFill patternType="solid">
                  <bgColor theme="0"/>
                </patternFill>
              </fill>
            </x14:dxf>
          </x14:cfRule>
          <x14:cfRule type="endsWith" priority="178" stopIfTrue="1" operator="endsWith" id="{D4C95506-98DE-4EA5-A906-E7A11FC07781}">
            <xm:f>RIGHT(C32,LEN("Fail"))="Fail"</xm:f>
            <xm:f>"Fail"</xm:f>
            <x14:dxf>
              <font>
                <b/>
                <i val="0"/>
                <strike val="0"/>
                <color rgb="FFAA322F"/>
              </font>
              <fill>
                <patternFill patternType="solid">
                  <bgColor theme="0"/>
                </patternFill>
              </fill>
            </x14:dxf>
          </x14:cfRule>
          <x14:cfRule type="endsWith" priority="166" stopIfTrue="1" operator="endsWith" id="{1B5A19D7-4ADD-49CB-B682-DC8C1EE95F54}">
            <xm:f>RIGHT(C32,LEN("Fail"))="Fail"</xm:f>
            <xm:f>"Fail"</xm:f>
            <x14:dxf>
              <font>
                <b/>
                <i val="0"/>
                <strike val="0"/>
                <color rgb="FFAA322F"/>
              </font>
              <fill>
                <patternFill patternType="solid">
                  <bgColor theme="0"/>
                </patternFill>
              </fill>
            </x14:dxf>
          </x14:cfRule>
          <xm:sqref>C32</xm:sqref>
        </x14:conditionalFormatting>
        <x14:conditionalFormatting xmlns:xm="http://schemas.microsoft.com/office/excel/2006/main">
          <x14:cfRule type="endsWith" priority="2149" stopIfTrue="1" operator="endsWith" id="{88066C9C-A208-4AE3-8D6E-52C7F473D5F2}">
            <xm:f>RIGHT(C53,LEN("Fail"))="Fail"</xm:f>
            <xm:f>"Fail"</xm:f>
            <x14:dxf>
              <font>
                <b/>
                <i val="0"/>
                <strike val="0"/>
                <color rgb="FFAA322F"/>
              </font>
              <fill>
                <patternFill patternType="solid">
                  <bgColor theme="0"/>
                </patternFill>
              </fill>
            </x14:dxf>
          </x14:cfRule>
          <xm:sqref>C53</xm:sqref>
        </x14:conditionalFormatting>
        <x14:conditionalFormatting xmlns:xm="http://schemas.microsoft.com/office/excel/2006/main">
          <x14:cfRule type="endsWith" priority="2151" stopIfTrue="1" operator="endsWith" id="{E82237D2-13BF-45D0-A492-D0F4F9ED4401}">
            <xm:f>RIGHT(C53,LEN("Fail"))="Fail"</xm:f>
            <xm:f>"Fail"</xm:f>
            <x14:dxf>
              <font>
                <b/>
                <i val="0"/>
                <strike val="0"/>
                <color rgb="FFAA322F"/>
              </font>
              <fill>
                <patternFill patternType="solid">
                  <bgColor theme="0"/>
                </patternFill>
              </fill>
            </x14:dxf>
          </x14:cfRule>
          <xm:sqref>C53:C55</xm:sqref>
        </x14:conditionalFormatting>
        <x14:conditionalFormatting xmlns:xm="http://schemas.microsoft.com/office/excel/2006/main">
          <x14:cfRule type="endsWith" priority="2146" stopIfTrue="1" operator="endsWith" id="{33A381E1-8B6D-443A-A8BC-02DED263A85F}">
            <xm:f>RIGHT(C55,LEN("Fail"))="Fail"</xm:f>
            <xm:f>"Fail"</xm:f>
            <x14:dxf>
              <font>
                <b/>
                <i val="0"/>
                <strike val="0"/>
                <color rgb="FFAA322F"/>
              </font>
              <fill>
                <patternFill patternType="solid">
                  <bgColor theme="0"/>
                </patternFill>
              </fill>
            </x14:dxf>
          </x14:cfRule>
          <x14:cfRule type="endsWith" priority="2148" stopIfTrue="1" operator="endsWith" id="{3A845503-BB0C-40D0-9D84-658ECC14461B}">
            <xm:f>RIGHT(C55,LEN("Fail"))="Fail"</xm:f>
            <xm:f>"Fail"</xm:f>
            <x14:dxf>
              <font>
                <b/>
                <i val="0"/>
                <strike val="0"/>
                <color rgb="FFAA322F"/>
              </font>
              <fill>
                <patternFill patternType="solid">
                  <bgColor theme="0"/>
                </patternFill>
              </fill>
            </x14:dxf>
          </x14:cfRule>
          <x14:cfRule type="endsWith" priority="2140" stopIfTrue="1" operator="endsWith" id="{FA191996-0225-403F-8313-D974481EE3AB}">
            <xm:f>RIGHT(C55,LEN("Fail"))="Fail"</xm:f>
            <xm:f>"Fail"</xm:f>
            <x14:dxf>
              <font>
                <b/>
                <i val="0"/>
                <strike val="0"/>
                <color rgb="FFAA322F"/>
              </font>
              <fill>
                <patternFill patternType="solid">
                  <bgColor theme="0"/>
                </patternFill>
              </fill>
            </x14:dxf>
          </x14:cfRule>
          <xm:sqref>C55</xm:sqref>
        </x14:conditionalFormatting>
        <x14:conditionalFormatting xmlns:xm="http://schemas.microsoft.com/office/excel/2006/main">
          <x14:cfRule type="endsWith" priority="2154" stopIfTrue="1" operator="endsWith" id="{3213B9DB-65C8-4C3A-9206-D89BD63AA173}">
            <xm:f>RIGHT(C56,LEN("Fail"))="Fail"</xm:f>
            <xm:f>"Fail"</xm:f>
            <x14:dxf>
              <font>
                <b/>
                <i val="0"/>
                <strike val="0"/>
                <color rgb="FFAA322F"/>
              </font>
              <fill>
                <patternFill patternType="solid">
                  <bgColor theme="0"/>
                </patternFill>
              </fill>
            </x14:dxf>
          </x14:cfRule>
          <xm:sqref>C56:C59</xm:sqref>
        </x14:conditionalFormatting>
        <x14:conditionalFormatting xmlns:xm="http://schemas.microsoft.com/office/excel/2006/main">
          <x14:cfRule type="endsWith" priority="2139" stopIfTrue="1" operator="endsWith" id="{7D4FFADB-99C2-4F64-98F7-9D379B973849}">
            <xm:f>RIGHT(C57,LEN("Fail"))="Fail"</xm:f>
            <xm:f>"Fail"</xm:f>
            <x14:dxf>
              <font>
                <b/>
                <i val="0"/>
                <strike val="0"/>
                <color rgb="FFAA322F"/>
              </font>
              <fill>
                <patternFill patternType="solid">
                  <bgColor theme="0"/>
                </patternFill>
              </fill>
            </x14:dxf>
          </x14:cfRule>
          <x14:cfRule type="endsWith" priority="2145" stopIfTrue="1" operator="endsWith" id="{9331145B-C402-4F45-AEC8-70CC47905949}">
            <xm:f>RIGHT(C57,LEN("Fail"))="Fail"</xm:f>
            <xm:f>"Fail"</xm:f>
            <x14:dxf>
              <font>
                <b/>
                <i val="0"/>
                <strike val="0"/>
                <color rgb="FFAA322F"/>
              </font>
              <fill>
                <patternFill patternType="solid">
                  <bgColor theme="0"/>
                </patternFill>
              </fill>
            </x14:dxf>
          </x14:cfRule>
          <xm:sqref>C57</xm:sqref>
        </x14:conditionalFormatting>
        <x14:conditionalFormatting xmlns:xm="http://schemas.microsoft.com/office/excel/2006/main">
          <x14:cfRule type="endsWith" priority="2137" stopIfTrue="1" operator="endsWith" id="{1F8C16BC-E710-4B8A-A1BC-661597D1EE8C}">
            <xm:f>RIGHT(C59,LEN("Fail"))="Fail"</xm:f>
            <xm:f>"Fail"</xm:f>
            <x14:dxf>
              <font>
                <b/>
                <i val="0"/>
                <strike val="0"/>
                <color rgb="FFAA322F"/>
              </font>
              <fill>
                <patternFill patternType="solid">
                  <bgColor theme="0"/>
                </patternFill>
              </fill>
            </x14:dxf>
          </x14:cfRule>
          <xm:sqref>C59</xm:sqref>
        </x14:conditionalFormatting>
        <x14:conditionalFormatting xmlns:xm="http://schemas.microsoft.com/office/excel/2006/main">
          <x14:cfRule type="endsWith" priority="2143" stopIfTrue="1" operator="endsWith" id="{4F35B7A3-5629-4DDE-A66F-DFA7DD8DFEFD}">
            <xm:f>RIGHT(C59,LEN("Fail"))="Fail"</xm:f>
            <xm:f>"Fail"</xm:f>
            <x14:dxf>
              <font>
                <b/>
                <i val="0"/>
                <strike val="0"/>
                <color rgb="FFAA322F"/>
              </font>
              <fill>
                <patternFill patternType="solid">
                  <bgColor theme="0"/>
                </patternFill>
              </fill>
            </x14:dxf>
          </x14:cfRule>
          <xm:sqref>C59:C60</xm:sqref>
        </x14:conditionalFormatting>
        <x14:conditionalFormatting xmlns:xm="http://schemas.microsoft.com/office/excel/2006/main">
          <x14:cfRule type="endsWith" priority="2061" stopIfTrue="1" operator="endsWith" id="{6D2D523A-44D4-4CF0-84D1-2553D663A3F1}">
            <xm:f>RIGHT(C61,LEN("Fail"))="Fail"</xm:f>
            <xm:f>"Fail"</xm:f>
            <x14:dxf>
              <font>
                <b/>
                <i val="0"/>
                <strike val="0"/>
                <color rgb="FFAA322F"/>
              </font>
              <fill>
                <patternFill patternType="solid">
                  <bgColor theme="0"/>
                </patternFill>
              </fill>
            </x14:dxf>
          </x14:cfRule>
          <xm:sqref>C61 E61:I61 K61:O61 AU61:AY61 CQ61:CU61 AO61:AS61 CK61:CO61</xm:sqref>
        </x14:conditionalFormatting>
        <x14:conditionalFormatting xmlns:xm="http://schemas.microsoft.com/office/excel/2006/main">
          <x14:cfRule type="endsWith" priority="2037" stopIfTrue="1" operator="endsWith" id="{74046142-FB33-4B73-923D-CE9A91540E0A}">
            <xm:f>RIGHT(C62,LEN("Fail"))="Fail"</xm:f>
            <xm:f>"Fail"</xm:f>
            <x14:dxf>
              <font>
                <b/>
                <i val="0"/>
                <strike val="0"/>
                <color rgb="FFAA322F"/>
              </font>
              <fill>
                <patternFill patternType="solid">
                  <bgColor theme="0"/>
                </patternFill>
              </fill>
            </x14:dxf>
          </x14:cfRule>
          <xm:sqref>C62</xm:sqref>
        </x14:conditionalFormatting>
        <x14:conditionalFormatting xmlns:xm="http://schemas.microsoft.com/office/excel/2006/main">
          <x14:cfRule type="endsWith" priority="2039" stopIfTrue="1" operator="endsWith" id="{61423709-01C4-4747-B200-7B66936E137B}">
            <xm:f>RIGHT(C62,LEN("Fail"))="Fail"</xm:f>
            <xm:f>"Fail"</xm:f>
            <x14:dxf>
              <font>
                <b/>
                <i val="0"/>
                <strike val="0"/>
                <color rgb="FFAA322F"/>
              </font>
              <fill>
                <patternFill patternType="solid">
                  <bgColor theme="0"/>
                </patternFill>
              </fill>
            </x14:dxf>
          </x14:cfRule>
          <xm:sqref>C62:C65</xm:sqref>
        </x14:conditionalFormatting>
        <x14:conditionalFormatting xmlns:xm="http://schemas.microsoft.com/office/excel/2006/main">
          <x14:cfRule type="endsWith" priority="2036" stopIfTrue="1" operator="endsWith" id="{08C0C649-127B-4C12-A720-B3B97A6D2DF5}">
            <xm:f>RIGHT(C64,LEN("Fail"))="Fail"</xm:f>
            <xm:f>"Fail"</xm:f>
            <x14:dxf>
              <font>
                <b/>
                <i val="0"/>
                <strike val="0"/>
                <color rgb="FFAA322F"/>
              </font>
              <fill>
                <patternFill patternType="solid">
                  <bgColor theme="0"/>
                </patternFill>
              </fill>
            </x14:dxf>
          </x14:cfRule>
          <x14:cfRule type="endsWith" priority="2034" stopIfTrue="1" operator="endsWith" id="{F67AECAB-D232-4748-A3FF-AAFBCB904D1A}">
            <xm:f>RIGHT(C64,LEN("Fail"))="Fail"</xm:f>
            <xm:f>"Fail"</xm:f>
            <x14:dxf>
              <font>
                <b/>
                <i val="0"/>
                <strike val="0"/>
                <color rgb="FFAA322F"/>
              </font>
              <fill>
                <patternFill patternType="solid">
                  <bgColor theme="0"/>
                </patternFill>
              </fill>
            </x14:dxf>
          </x14:cfRule>
          <x14:cfRule type="endsWith" priority="2028" stopIfTrue="1" operator="endsWith" id="{1D3B80ED-7FA4-47E4-8E58-FE3169DD13BA}">
            <xm:f>RIGHT(C64,LEN("Fail"))="Fail"</xm:f>
            <xm:f>"Fail"</xm:f>
            <x14:dxf>
              <font>
                <b/>
                <i val="0"/>
                <strike val="0"/>
                <color rgb="FFAA322F"/>
              </font>
              <fill>
                <patternFill patternType="solid">
                  <bgColor theme="0"/>
                </patternFill>
              </fill>
            </x14:dxf>
          </x14:cfRule>
          <xm:sqref>C64</xm:sqref>
        </x14:conditionalFormatting>
        <x14:conditionalFormatting xmlns:xm="http://schemas.microsoft.com/office/excel/2006/main">
          <x14:cfRule type="endsWith" priority="2033" stopIfTrue="1" operator="endsWith" id="{67F58B94-2EF8-4A1F-9C9E-8D6F9145BC9E}">
            <xm:f>RIGHT(C66,LEN("Fail"))="Fail"</xm:f>
            <xm:f>"Fail"</xm:f>
            <x14:dxf>
              <font>
                <b/>
                <i val="0"/>
                <strike val="0"/>
                <color rgb="FFAA322F"/>
              </font>
              <fill>
                <patternFill patternType="solid">
                  <bgColor theme="0"/>
                </patternFill>
              </fill>
            </x14:dxf>
          </x14:cfRule>
          <x14:cfRule type="endsWith" priority="2027" stopIfTrue="1" operator="endsWith" id="{503A7D62-FD00-492D-9306-91501D7C287B}">
            <xm:f>RIGHT(C66,LEN("Fail"))="Fail"</xm:f>
            <xm:f>"Fail"</xm:f>
            <x14:dxf>
              <font>
                <b/>
                <i val="0"/>
                <strike val="0"/>
                <color rgb="FFAA322F"/>
              </font>
              <fill>
                <patternFill patternType="solid">
                  <bgColor theme="0"/>
                </patternFill>
              </fill>
            </x14:dxf>
          </x14:cfRule>
          <xm:sqref>C66</xm:sqref>
        </x14:conditionalFormatting>
        <x14:conditionalFormatting xmlns:xm="http://schemas.microsoft.com/office/excel/2006/main">
          <x14:cfRule type="endsWith" priority="2031" stopIfTrue="1" operator="endsWith" id="{33A2F2EA-DE4B-4620-820E-DC2524140FC5}">
            <xm:f>RIGHT(C68,LEN("Fail"))="Fail"</xm:f>
            <xm:f>"Fail"</xm:f>
            <x14:dxf>
              <font>
                <b/>
                <i val="0"/>
                <strike val="0"/>
                <color rgb="FFAA322F"/>
              </font>
              <fill>
                <patternFill patternType="solid">
                  <bgColor theme="0"/>
                </patternFill>
              </fill>
            </x14:dxf>
          </x14:cfRule>
          <x14:cfRule type="endsWith" priority="2025" stopIfTrue="1" operator="endsWith" id="{87464AEC-2682-4E59-892C-F39CF9E58E74}">
            <xm:f>RIGHT(C68,LEN("Fail"))="Fail"</xm:f>
            <xm:f>"Fail"</xm:f>
            <x14:dxf>
              <font>
                <b/>
                <i val="0"/>
                <strike val="0"/>
                <color rgb="FFAA322F"/>
              </font>
              <fill>
                <patternFill patternType="solid">
                  <bgColor theme="0"/>
                </patternFill>
              </fill>
            </x14:dxf>
          </x14:cfRule>
          <xm:sqref>C68</xm:sqref>
        </x14:conditionalFormatting>
        <x14:conditionalFormatting xmlns:xm="http://schemas.microsoft.com/office/excel/2006/main">
          <x14:cfRule type="endsWith" priority="641" stopIfTrue="1" operator="endsWith" id="{B1845E78-3235-4F6C-8362-AE60FF406651}">
            <xm:f>RIGHT(C69,LEN("Fail"))="Fail"</xm:f>
            <xm:f>"Fail"</xm:f>
            <x14:dxf>
              <font>
                <b/>
                <i val="0"/>
                <strike val="0"/>
                <color rgb="FFAA322F"/>
              </font>
              <fill>
                <patternFill patternType="solid">
                  <bgColor theme="0"/>
                </patternFill>
              </fill>
            </x14:dxf>
          </x14:cfRule>
          <xm:sqref>C69:C71</xm:sqref>
        </x14:conditionalFormatting>
        <x14:conditionalFormatting xmlns:xm="http://schemas.microsoft.com/office/excel/2006/main">
          <x14:cfRule type="endsWith" priority="637" stopIfTrue="1" operator="endsWith" id="{4B23EFC7-1BB8-4C43-86F1-ED4DAE8F0C34}">
            <xm:f>RIGHT(C72,LEN("Fail"))="Fail"</xm:f>
            <xm:f>"Fail"</xm:f>
            <x14:dxf>
              <font>
                <b/>
                <i val="0"/>
                <strike val="0"/>
                <color rgb="FFAA322F"/>
              </font>
              <fill>
                <patternFill patternType="solid">
                  <bgColor theme="0"/>
                </patternFill>
              </fill>
            </x14:dxf>
          </x14:cfRule>
          <xm:sqref>C72:C74</xm:sqref>
        </x14:conditionalFormatting>
        <x14:conditionalFormatting xmlns:xm="http://schemas.microsoft.com/office/excel/2006/main">
          <x14:cfRule type="endsWith" priority="2131" stopIfTrue="1" operator="endsWith" id="{985E91DE-7D0B-440E-ACE5-61C8178C4CB4}">
            <xm:f>RIGHT(C73,LEN("Fail"))="Fail"</xm:f>
            <xm:f>"Fail"</xm:f>
            <x14:dxf>
              <font>
                <b/>
                <i val="0"/>
                <strike val="0"/>
                <color rgb="FFAA322F"/>
              </font>
              <fill>
                <patternFill patternType="solid">
                  <bgColor theme="0"/>
                </patternFill>
              </fill>
            </x14:dxf>
          </x14:cfRule>
          <x14:cfRule type="endsWith" priority="2118" stopIfTrue="1" operator="endsWith" id="{846FD221-C3A4-450E-A5B6-DEB764D50031}">
            <xm:f>RIGHT(C73,LEN("Fail"))="Fail"</xm:f>
            <xm:f>"Fail"</xm:f>
            <x14:dxf>
              <font>
                <b/>
                <i val="0"/>
                <strike val="0"/>
                <color rgb="FFAA322F"/>
              </font>
              <fill>
                <patternFill patternType="solid">
                  <bgColor theme="0"/>
                </patternFill>
              </fill>
            </x14:dxf>
          </x14:cfRule>
          <x14:cfRule type="endsWith" priority="2129" stopIfTrue="1" operator="endsWith" id="{703ECA54-6AC4-4095-9E4C-231FBE075E14}">
            <xm:f>RIGHT(C73,LEN("Fail"))="Fail"</xm:f>
            <xm:f>"Fail"</xm:f>
            <x14:dxf>
              <font>
                <b/>
                <i val="0"/>
                <strike val="0"/>
                <color rgb="FFAA322F"/>
              </font>
              <fill>
                <patternFill patternType="solid">
                  <bgColor theme="0"/>
                </patternFill>
              </fill>
            </x14:dxf>
          </x14:cfRule>
          <x14:cfRule type="endsWith" priority="2120" stopIfTrue="1" operator="endsWith" id="{89516AB0-97DB-4850-88B2-20AFB1ED2D97}">
            <xm:f>RIGHT(C73,LEN("Fail"))="Fail"</xm:f>
            <xm:f>"Fail"</xm:f>
            <x14:dxf>
              <font>
                <b/>
                <i val="0"/>
                <strike val="0"/>
                <color rgb="FFAA322F"/>
              </font>
              <fill>
                <patternFill patternType="solid">
                  <bgColor theme="0"/>
                </patternFill>
              </fill>
            </x14:dxf>
          </x14:cfRule>
          <x14:cfRule type="endsWith" priority="2133" stopIfTrue="1" operator="endsWith" id="{25312E38-925F-4ADE-9E2A-3124EFB197BC}">
            <xm:f>RIGHT(C73,LEN("Fail"))="Fail"</xm:f>
            <xm:f>"Fail"</xm:f>
            <x14:dxf>
              <font>
                <b/>
                <i val="0"/>
                <strike val="0"/>
                <color rgb="FFAA322F"/>
              </font>
              <fill>
                <patternFill patternType="solid">
                  <bgColor theme="0"/>
                </patternFill>
              </fill>
            </x14:dxf>
          </x14:cfRule>
          <xm:sqref>C73:C74</xm:sqref>
        </x14:conditionalFormatting>
        <x14:conditionalFormatting xmlns:xm="http://schemas.microsoft.com/office/excel/2006/main">
          <x14:cfRule type="endsWith" priority="2121" stopIfTrue="1" operator="endsWith" id="{65E2ACB5-FC08-48B1-BD82-3324FC6BD234}">
            <xm:f>RIGHT(C81,LEN("Fail"))="Fail"</xm:f>
            <xm:f>"Fail"</xm:f>
            <x14:dxf>
              <font>
                <b/>
                <i val="0"/>
                <strike val="0"/>
                <color rgb="FFAA322F"/>
              </font>
              <fill>
                <patternFill patternType="solid">
                  <bgColor theme="0"/>
                </patternFill>
              </fill>
            </x14:dxf>
          </x14:cfRule>
          <x14:cfRule type="endsWith" priority="2123" stopIfTrue="1" operator="endsWith" id="{21A49111-4A49-4ABE-B7A9-ED3F19951E91}">
            <xm:f>RIGHT(C81,LEN("Fail"))="Fail"</xm:f>
            <xm:f>"Fail"</xm:f>
            <x14:dxf>
              <font>
                <b/>
                <i val="0"/>
                <strike val="0"/>
                <color rgb="FFAA322F"/>
              </font>
              <fill>
                <patternFill patternType="solid">
                  <bgColor theme="0"/>
                </patternFill>
              </fill>
            </x14:dxf>
          </x14:cfRule>
          <x14:cfRule type="endsWith" priority="2127" stopIfTrue="1" operator="endsWith" id="{F7C2A273-FFD1-417F-AC42-D67D82C63B34}">
            <xm:f>RIGHT(C81,LEN("Fail"))="Fail"</xm:f>
            <xm:f>"Fail"</xm:f>
            <x14:dxf>
              <font>
                <b/>
                <i val="0"/>
                <strike val="0"/>
                <color rgb="FFAA322F"/>
              </font>
              <fill>
                <patternFill patternType="solid">
                  <bgColor theme="0"/>
                </patternFill>
              </fill>
            </x14:dxf>
          </x14:cfRule>
          <x14:cfRule type="endsWith" priority="2125" stopIfTrue="1" operator="endsWith" id="{F7E2B6D1-0FCA-4505-A111-10C0DCA0251A}">
            <xm:f>RIGHT(C81,LEN("Fail"))="Fail"</xm:f>
            <xm:f>"Fail"</xm:f>
            <x14:dxf>
              <font>
                <b/>
                <i val="0"/>
                <strike val="0"/>
                <color rgb="FFAA322F"/>
              </font>
              <fill>
                <patternFill patternType="solid">
                  <bgColor theme="0"/>
                </patternFill>
              </fill>
            </x14:dxf>
          </x14:cfRule>
          <xm:sqref>C81</xm:sqref>
        </x14:conditionalFormatting>
        <x14:conditionalFormatting xmlns:xm="http://schemas.microsoft.com/office/excel/2006/main">
          <x14:cfRule type="endsWith" priority="1975" stopIfTrue="1" operator="endsWith" id="{63E938FA-D33E-4ADD-A7AC-FAE93316398D}">
            <xm:f>RIGHT(C84,LEN("Fail"))="Fail"</xm:f>
            <xm:f>"Fail"</xm:f>
            <x14:dxf>
              <font>
                <b/>
                <i val="0"/>
                <strike val="0"/>
                <color rgb="FFAA322F"/>
              </font>
              <fill>
                <patternFill patternType="solid">
                  <bgColor theme="0"/>
                </patternFill>
              </fill>
            </x14:dxf>
          </x14:cfRule>
          <x14:cfRule type="endsWith" priority="1971" stopIfTrue="1" operator="endsWith" id="{2D1F22E3-3E57-476F-824D-9396A68718ED}">
            <xm:f>RIGHT(C84,LEN("Fail"))="Fail"</xm:f>
            <xm:f>"Fail"</xm:f>
            <x14:dxf>
              <font>
                <b/>
                <i val="0"/>
                <strike val="0"/>
                <color rgb="FFAA322F"/>
              </font>
              <fill>
                <patternFill patternType="solid">
                  <bgColor theme="0"/>
                </patternFill>
              </fill>
            </x14:dxf>
          </x14:cfRule>
          <x14:cfRule type="endsWith" priority="1973" stopIfTrue="1" operator="endsWith" id="{56976B80-F542-47EA-ACC8-B0E36DBBC2A1}">
            <xm:f>RIGHT(C84,LEN("Fail"))="Fail"</xm:f>
            <xm:f>"Fail"</xm:f>
            <x14:dxf>
              <font>
                <b/>
                <i val="0"/>
                <strike val="0"/>
                <color rgb="FFAA322F"/>
              </font>
              <fill>
                <patternFill patternType="solid">
                  <bgColor theme="0"/>
                </patternFill>
              </fill>
            </x14:dxf>
          </x14:cfRule>
          <x14:cfRule type="endsWith" priority="1977" stopIfTrue="1" operator="endsWith" id="{3BED5AE9-43C9-44BD-8C10-20EF3F009E31}">
            <xm:f>RIGHT(C84,LEN("Fail"))="Fail"</xm:f>
            <xm:f>"Fail"</xm:f>
            <x14:dxf>
              <font>
                <b/>
                <i val="0"/>
                <strike val="0"/>
                <color rgb="FFAA322F"/>
              </font>
              <fill>
                <patternFill patternType="solid">
                  <bgColor theme="0"/>
                </patternFill>
              </fill>
            </x14:dxf>
          </x14:cfRule>
          <x14:cfRule type="endsWith" priority="1979" stopIfTrue="1" operator="endsWith" id="{87E0972A-2FE9-4F1C-9E1E-4F59D09BCB3B}">
            <xm:f>RIGHT(C84,LEN("Fail"))="Fail"</xm:f>
            <xm:f>"Fail"</xm:f>
            <x14:dxf>
              <font>
                <b/>
                <i val="0"/>
                <strike val="0"/>
                <color rgb="FFAA322F"/>
              </font>
              <fill>
                <patternFill patternType="solid">
                  <bgColor theme="0"/>
                </patternFill>
              </fill>
            </x14:dxf>
          </x14:cfRule>
          <x14:cfRule type="endsWith" priority="1981" stopIfTrue="1" operator="endsWith" id="{00D8AAC6-EFC9-451D-83E9-1306E937261C}">
            <xm:f>RIGHT(C84,LEN("Fail"))="Fail"</xm:f>
            <xm:f>"Fail"</xm:f>
            <x14:dxf>
              <font>
                <b/>
                <i val="0"/>
                <strike val="0"/>
                <color rgb="FFAA322F"/>
              </font>
              <fill>
                <patternFill patternType="solid">
                  <bgColor theme="0"/>
                </patternFill>
              </fill>
            </x14:dxf>
          </x14:cfRule>
          <xm:sqref>C84</xm:sqref>
        </x14:conditionalFormatting>
        <x14:conditionalFormatting xmlns:xm="http://schemas.microsoft.com/office/excel/2006/main">
          <x14:cfRule type="endsWith" priority="725" stopIfTrue="1" operator="endsWith" id="{647F5E8F-72AF-44BE-ADEE-8DA96ACA2B1F}">
            <xm:f>RIGHT(C84,LEN("Fail"))="Fail"</xm:f>
            <xm:f>"Fail"</xm:f>
            <x14:dxf>
              <font>
                <b/>
                <i val="0"/>
                <strike val="0"/>
                <color rgb="FFAA322F"/>
              </font>
              <fill>
                <patternFill patternType="solid">
                  <bgColor theme="0"/>
                </patternFill>
              </fill>
            </x14:dxf>
          </x14:cfRule>
          <xm:sqref>C84:C86</xm:sqref>
        </x14:conditionalFormatting>
        <x14:conditionalFormatting xmlns:xm="http://schemas.microsoft.com/office/excel/2006/main">
          <x14:cfRule type="endsWith" priority="695" stopIfTrue="1" operator="endsWith" id="{B077BDE0-6061-45AB-8CBE-6428E3B632A6}">
            <xm:f>RIGHT(C85,LEN("Fail"))="Fail"</xm:f>
            <xm:f>"Fail"</xm:f>
            <x14:dxf>
              <font>
                <b/>
                <i val="0"/>
                <strike val="0"/>
                <color rgb="FFAA322F"/>
              </font>
              <fill>
                <patternFill patternType="solid">
                  <bgColor theme="0"/>
                </patternFill>
              </fill>
            </x14:dxf>
          </x14:cfRule>
          <x14:cfRule type="endsWith" priority="717" stopIfTrue="1" operator="endsWith" id="{1AC67813-5FC4-4C7E-A577-5C545375A1C2}">
            <xm:f>RIGHT(C85,LEN("Fail"))="Fail"</xm:f>
            <xm:f>"Fail"</xm:f>
            <x14:dxf>
              <font>
                <b/>
                <i val="0"/>
                <strike val="0"/>
                <color rgb="FFAA322F"/>
              </font>
              <fill>
                <patternFill patternType="solid">
                  <bgColor theme="0"/>
                </patternFill>
              </fill>
            </x14:dxf>
          </x14:cfRule>
          <x14:cfRule type="endsWith" priority="719" stopIfTrue="1" operator="endsWith" id="{2A0674DF-0E32-4D7A-946E-434E6089A702}">
            <xm:f>RIGHT(C85,LEN("Fail"))="Fail"</xm:f>
            <xm:f>"Fail"</xm:f>
            <x14:dxf>
              <font>
                <b/>
                <i val="0"/>
                <strike val="0"/>
                <color rgb="FFAA322F"/>
              </font>
              <fill>
                <patternFill patternType="solid">
                  <bgColor theme="0"/>
                </patternFill>
              </fill>
            </x14:dxf>
          </x14:cfRule>
          <x14:cfRule type="endsWith" priority="709" stopIfTrue="1" operator="endsWith" id="{D1E902EF-7B0D-4DA3-9327-0C120C547C30}">
            <xm:f>RIGHT(C85,LEN("Fail"))="Fail"</xm:f>
            <xm:f>"Fail"</xm:f>
            <x14:dxf>
              <font>
                <b/>
                <i val="0"/>
                <strike val="0"/>
                <color rgb="FFAA322F"/>
              </font>
              <fill>
                <patternFill patternType="solid">
                  <bgColor theme="0"/>
                </patternFill>
              </fill>
            </x14:dxf>
          </x14:cfRule>
          <x14:cfRule type="endsWith" priority="693" stopIfTrue="1" operator="endsWith" id="{EEA6E4B5-E476-48D6-AF81-CB24D1E074DF}">
            <xm:f>RIGHT(C85,LEN("Fail"))="Fail"</xm:f>
            <xm:f>"Fail"</xm:f>
            <x14:dxf>
              <font>
                <b/>
                <i val="0"/>
                <strike val="0"/>
                <color rgb="FFAA322F"/>
              </font>
              <fill>
                <patternFill patternType="solid">
                  <bgColor theme="0"/>
                </patternFill>
              </fill>
            </x14:dxf>
          </x14:cfRule>
          <x14:cfRule type="endsWith" priority="707" stopIfTrue="1" operator="endsWith" id="{02167ED7-08F7-49A8-BAA4-2EAA42182AC2}">
            <xm:f>RIGHT(C85,LEN("Fail"))="Fail"</xm:f>
            <xm:f>"Fail"</xm:f>
            <x14:dxf>
              <font>
                <b/>
                <i val="0"/>
                <strike val="0"/>
                <color rgb="FFAA322F"/>
              </font>
              <fill>
                <patternFill patternType="solid">
                  <bgColor theme="0"/>
                </patternFill>
              </fill>
            </x14:dxf>
          </x14:cfRule>
          <x14:cfRule type="endsWith" priority="721" stopIfTrue="1" operator="endsWith" id="{36C7D1B2-4D7F-4502-A30C-EE5E5653C07D}">
            <xm:f>RIGHT(C85,LEN("Fail"))="Fail"</xm:f>
            <xm:f>"Fail"</xm:f>
            <x14:dxf>
              <font>
                <b/>
                <i val="0"/>
                <strike val="0"/>
                <color rgb="FFAA322F"/>
              </font>
              <fill>
                <patternFill patternType="solid">
                  <bgColor theme="0"/>
                </patternFill>
              </fill>
            </x14:dxf>
          </x14:cfRule>
          <x14:cfRule type="endsWith" priority="723" stopIfTrue="1" operator="endsWith" id="{F0D97090-816F-48F5-8E0A-17191A2B8912}">
            <xm:f>RIGHT(C85,LEN("Fail"))="Fail"</xm:f>
            <xm:f>"Fail"</xm:f>
            <x14:dxf>
              <font>
                <b/>
                <i val="0"/>
                <strike val="0"/>
                <color rgb="FFAA322F"/>
              </font>
              <fill>
                <patternFill patternType="solid">
                  <bgColor theme="0"/>
                </patternFill>
              </fill>
            </x14:dxf>
          </x14:cfRule>
          <x14:cfRule type="endsWith" priority="703" stopIfTrue="1" operator="endsWith" id="{789F6303-CDBF-4F90-B154-D03D0DF607AE}">
            <xm:f>RIGHT(C85,LEN("Fail"))="Fail"</xm:f>
            <xm:f>"Fail"</xm:f>
            <x14:dxf>
              <font>
                <b/>
                <i val="0"/>
                <strike val="0"/>
                <color rgb="FFAA322F"/>
              </font>
              <fill>
                <patternFill patternType="solid">
                  <bgColor theme="0"/>
                </patternFill>
              </fill>
            </x14:dxf>
          </x14:cfRule>
          <x14:cfRule type="endsWith" priority="705" stopIfTrue="1" operator="endsWith" id="{18D3D448-3441-4FA0-8C95-4B84D622CA36}">
            <xm:f>RIGHT(C85,LEN("Fail"))="Fail"</xm:f>
            <xm:f>"Fail"</xm:f>
            <x14:dxf>
              <font>
                <b/>
                <i val="0"/>
                <strike val="0"/>
                <color rgb="FFAA322F"/>
              </font>
              <fill>
                <patternFill patternType="solid">
                  <bgColor theme="0"/>
                </patternFill>
              </fill>
            </x14:dxf>
          </x14:cfRule>
          <x14:cfRule type="endsWith" priority="701" stopIfTrue="1" operator="endsWith" id="{17C0D931-24BF-44EF-8C32-1F79D552905D}">
            <xm:f>RIGHT(C85,LEN("Fail"))="Fail"</xm:f>
            <xm:f>"Fail"</xm:f>
            <x14:dxf>
              <font>
                <b/>
                <i val="0"/>
                <strike val="0"/>
                <color rgb="FFAA322F"/>
              </font>
              <fill>
                <patternFill patternType="solid">
                  <bgColor theme="0"/>
                </patternFill>
              </fill>
            </x14:dxf>
          </x14:cfRule>
          <x14:cfRule type="endsWith" priority="697" stopIfTrue="1" operator="endsWith" id="{F46E07F7-C2D7-46EB-8578-13CDD8E6B416}">
            <xm:f>RIGHT(C85,LEN("Fail"))="Fail"</xm:f>
            <xm:f>"Fail"</xm:f>
            <x14:dxf>
              <font>
                <b/>
                <i val="0"/>
                <strike val="0"/>
                <color rgb="FFAA322F"/>
              </font>
              <fill>
                <patternFill patternType="solid">
                  <bgColor theme="0"/>
                </patternFill>
              </fill>
            </x14:dxf>
          </x14:cfRule>
          <x14:cfRule type="endsWith" priority="699" stopIfTrue="1" operator="endsWith" id="{8D7E96D2-157A-442B-851A-4C540B4AB0B3}">
            <xm:f>RIGHT(C85,LEN("Fail"))="Fail"</xm:f>
            <xm:f>"Fail"</xm:f>
            <x14:dxf>
              <font>
                <b/>
                <i val="0"/>
                <strike val="0"/>
                <color rgb="FFAA322F"/>
              </font>
              <fill>
                <patternFill patternType="solid">
                  <bgColor theme="0"/>
                </patternFill>
              </fill>
            </x14:dxf>
          </x14:cfRule>
          <x14:cfRule type="endsWith" priority="711" stopIfTrue="1" operator="endsWith" id="{7BE461AE-DA0D-4BB3-8FF7-060D875B1B28}">
            <xm:f>RIGHT(C85,LEN("Fail"))="Fail"</xm:f>
            <xm:f>"Fail"</xm:f>
            <x14:dxf>
              <font>
                <b/>
                <i val="0"/>
                <strike val="0"/>
                <color rgb="FFAA322F"/>
              </font>
              <fill>
                <patternFill patternType="solid">
                  <bgColor theme="0"/>
                </patternFill>
              </fill>
            </x14:dxf>
          </x14:cfRule>
          <x14:cfRule type="endsWith" priority="713" stopIfTrue="1" operator="endsWith" id="{30478B0C-660D-4FD0-99A1-4885EBF0BABE}">
            <xm:f>RIGHT(C85,LEN("Fail"))="Fail"</xm:f>
            <xm:f>"Fail"</xm:f>
            <x14:dxf>
              <font>
                <b/>
                <i val="0"/>
                <strike val="0"/>
                <color rgb="FFAA322F"/>
              </font>
              <fill>
                <patternFill patternType="solid">
                  <bgColor theme="0"/>
                </patternFill>
              </fill>
            </x14:dxf>
          </x14:cfRule>
          <x14:cfRule type="endsWith" priority="715" stopIfTrue="1" operator="endsWith" id="{A749FE99-CF10-4DD2-ADFD-4FF6220D41B5}">
            <xm:f>RIGHT(C85,LEN("Fail"))="Fail"</xm:f>
            <xm:f>"Fail"</xm:f>
            <x14:dxf>
              <font>
                <b/>
                <i val="0"/>
                <strike val="0"/>
                <color rgb="FFAA322F"/>
              </font>
              <fill>
                <patternFill patternType="solid">
                  <bgColor theme="0"/>
                </patternFill>
              </fill>
            </x14:dxf>
          </x14:cfRule>
          <xm:sqref>C85</xm:sqref>
        </x14:conditionalFormatting>
        <x14:conditionalFormatting xmlns:xm="http://schemas.microsoft.com/office/excel/2006/main">
          <x14:cfRule type="endsWith" priority="688" stopIfTrue="1" operator="endsWith" id="{12814599-5B4A-4BFA-871F-C61D7FD5EF10}">
            <xm:f>RIGHT(C87,LEN("Fail"))="Fail"</xm:f>
            <xm:f>"Fail"</xm:f>
            <x14:dxf>
              <font>
                <b/>
                <i val="0"/>
                <strike val="0"/>
                <color rgb="FFAA322F"/>
              </font>
              <fill>
                <patternFill patternType="solid">
                  <bgColor theme="0"/>
                </patternFill>
              </fill>
            </x14:dxf>
          </x14:cfRule>
          <x14:cfRule type="endsWith" priority="690" stopIfTrue="1" operator="endsWith" id="{10F1A811-2DEA-41BC-8AC9-BDFF000498B5}">
            <xm:f>RIGHT(C87,LEN("Fail"))="Fail"</xm:f>
            <xm:f>"Fail"</xm:f>
            <x14:dxf>
              <font>
                <b/>
                <i val="0"/>
                <strike val="0"/>
                <color rgb="FFAA322F"/>
              </font>
              <fill>
                <patternFill patternType="solid">
                  <bgColor theme="0"/>
                </patternFill>
              </fill>
            </x14:dxf>
          </x14:cfRule>
          <x14:cfRule type="endsWith" priority="682" stopIfTrue="1" operator="endsWith" id="{6F69BEF0-E7E9-4584-AE01-47B10BD03665}">
            <xm:f>RIGHT(C87,LEN("Fail"))="Fail"</xm:f>
            <xm:f>"Fail"</xm:f>
            <x14:dxf>
              <font>
                <b/>
                <i val="0"/>
                <strike val="0"/>
                <color rgb="FFAA322F"/>
              </font>
              <fill>
                <patternFill patternType="solid">
                  <bgColor theme="0"/>
                </patternFill>
              </fill>
            </x14:dxf>
          </x14:cfRule>
          <x14:cfRule type="endsWith" priority="678" stopIfTrue="1" operator="endsWith" id="{43A34E5E-B6D7-4F0F-9775-A70FC4DFD532}">
            <xm:f>RIGHT(C87,LEN("Fail"))="Fail"</xm:f>
            <xm:f>"Fail"</xm:f>
            <x14:dxf>
              <font>
                <b/>
                <i val="0"/>
                <strike val="0"/>
                <color rgb="FFAA322F"/>
              </font>
              <fill>
                <patternFill patternType="solid">
                  <bgColor theme="0"/>
                </patternFill>
              </fill>
            </x14:dxf>
          </x14:cfRule>
          <x14:cfRule type="endsWith" priority="680" stopIfTrue="1" operator="endsWith" id="{16B54ABF-B1BB-46F9-B1A8-8F8A05205B42}">
            <xm:f>RIGHT(C87,LEN("Fail"))="Fail"</xm:f>
            <xm:f>"Fail"</xm:f>
            <x14:dxf>
              <font>
                <b/>
                <i val="0"/>
                <strike val="0"/>
                <color rgb="FFAA322F"/>
              </font>
              <fill>
                <patternFill patternType="solid">
                  <bgColor theme="0"/>
                </patternFill>
              </fill>
            </x14:dxf>
          </x14:cfRule>
          <x14:cfRule type="endsWith" priority="684" stopIfTrue="1" operator="endsWith" id="{1DB776D9-1A50-4795-8FF9-0FD74104FD4C}">
            <xm:f>RIGHT(C87,LEN("Fail"))="Fail"</xm:f>
            <xm:f>"Fail"</xm:f>
            <x14:dxf>
              <font>
                <b/>
                <i val="0"/>
                <strike val="0"/>
                <color rgb="FFAA322F"/>
              </font>
              <fill>
                <patternFill patternType="solid">
                  <bgColor theme="0"/>
                </patternFill>
              </fill>
            </x14:dxf>
          </x14:cfRule>
          <x14:cfRule type="endsWith" priority="686" stopIfTrue="1" operator="endsWith" id="{AD71B3FF-364D-4AB2-9BA8-42196B325DFF}">
            <xm:f>RIGHT(C87,LEN("Fail"))="Fail"</xm:f>
            <xm:f>"Fail"</xm:f>
            <x14:dxf>
              <font>
                <b/>
                <i val="0"/>
                <strike val="0"/>
                <color rgb="FFAA322F"/>
              </font>
              <fill>
                <patternFill patternType="solid">
                  <bgColor theme="0"/>
                </patternFill>
              </fill>
            </x14:dxf>
          </x14:cfRule>
          <xm:sqref>C87</xm:sqref>
        </x14:conditionalFormatting>
        <x14:conditionalFormatting xmlns:xm="http://schemas.microsoft.com/office/excel/2006/main">
          <x14:cfRule type="endsWith" priority="2450" stopIfTrue="1" operator="endsWith" id="{EBF504B6-C79D-4638-9BC5-D5FB7E420541}">
            <xm:f>RIGHT(C29,LEN("Fail"))="Fail"</xm:f>
            <xm:f>"Fail"</xm:f>
            <x14:dxf>
              <font>
                <b/>
                <i val="0"/>
                <strike val="0"/>
                <color rgb="FFAA322F"/>
              </font>
              <fill>
                <patternFill patternType="solid">
                  <bgColor theme="0"/>
                </patternFill>
              </fill>
            </x14:dxf>
          </x14:cfRule>
          <xm:sqref>C29:D30</xm:sqref>
        </x14:conditionalFormatting>
        <x14:conditionalFormatting xmlns:xm="http://schemas.microsoft.com/office/excel/2006/main">
          <x14:cfRule type="endsWith" priority="2637" stopIfTrue="1" operator="endsWith" id="{79E232DB-5166-401A-BF79-7980A431C671}">
            <xm:f>RIGHT(D4,LEN("Fail"))="Fail"</xm:f>
            <xm:f>"Fail"</xm:f>
            <x14:dxf>
              <font>
                <b/>
                <i val="0"/>
                <strike val="0"/>
                <color rgb="FFAA322F"/>
              </font>
              <fill>
                <patternFill patternType="solid">
                  <bgColor theme="0"/>
                </patternFill>
              </fill>
            </x14:dxf>
          </x14:cfRule>
          <xm:sqref>D4 J4 P4 V4</xm:sqref>
        </x14:conditionalFormatting>
        <x14:conditionalFormatting xmlns:xm="http://schemas.microsoft.com/office/excel/2006/main">
          <x14:cfRule type="endsWith" priority="2612" stopIfTrue="1" operator="endsWith" id="{0D6D1D11-98B8-4C51-ABF4-AD88BE4B05FF}">
            <xm:f>RIGHT(D7,LEN("Fail"))="Fail"</xm:f>
            <xm:f>"Fail"</xm:f>
            <x14:dxf>
              <font>
                <b/>
                <i val="0"/>
                <strike val="0"/>
                <color rgb="FFAA322F"/>
              </font>
              <fill>
                <patternFill patternType="solid">
                  <bgColor theme="0"/>
                </patternFill>
              </fill>
            </x14:dxf>
          </x14:cfRule>
          <xm:sqref>D7</xm:sqref>
        </x14:conditionalFormatting>
        <x14:conditionalFormatting xmlns:xm="http://schemas.microsoft.com/office/excel/2006/main">
          <x14:cfRule type="endsWith" priority="2616" stopIfTrue="1" operator="endsWith" id="{FFDBCEB7-D72E-4638-BFC3-D5E5E859C5FE}">
            <xm:f>RIGHT(D7,LEN("Fail"))="Fail"</xm:f>
            <xm:f>"Fail"</xm:f>
            <x14:dxf>
              <font>
                <b/>
                <i val="0"/>
                <strike val="0"/>
                <color rgb="FFAA322F"/>
              </font>
              <fill>
                <patternFill patternType="solid">
                  <bgColor theme="0"/>
                </patternFill>
              </fill>
            </x14:dxf>
          </x14:cfRule>
          <xm:sqref>D7:D18</xm:sqref>
        </x14:conditionalFormatting>
        <x14:conditionalFormatting xmlns:xm="http://schemas.microsoft.com/office/excel/2006/main">
          <x14:cfRule type="endsWith" priority="257" stopIfTrue="1" operator="endsWith" id="{373B0218-43EB-4F33-8597-72F821036D93}">
            <xm:f>RIGHT(D20,LEN("Fail"))="Fail"</xm:f>
            <xm:f>"Fail"</xm:f>
            <x14:dxf>
              <font>
                <b/>
                <i val="0"/>
                <strike val="0"/>
                <color rgb="FFAA322F"/>
              </font>
              <fill>
                <patternFill patternType="solid">
                  <bgColor theme="0"/>
                </patternFill>
              </fill>
            </x14:dxf>
          </x14:cfRule>
          <xm:sqref>D20:D21</xm:sqref>
        </x14:conditionalFormatting>
        <x14:conditionalFormatting xmlns:xm="http://schemas.microsoft.com/office/excel/2006/main">
          <x14:cfRule type="endsWith" priority="2546" stopIfTrue="1" operator="endsWith" id="{C704BC1C-287C-4980-84F1-632C44010647}">
            <xm:f>RIGHT(D22,LEN("Fail"))="Fail"</xm:f>
            <xm:f>"Fail"</xm:f>
            <x14:dxf>
              <font>
                <b/>
                <i val="0"/>
                <strike val="0"/>
                <color rgb="FFAA322F"/>
              </font>
              <fill>
                <patternFill patternType="solid">
                  <bgColor theme="0"/>
                </patternFill>
              </fill>
            </x14:dxf>
          </x14:cfRule>
          <xm:sqref>D22:D28 J22:J28 V22:V28 AB22:AB28 AH22:AH28</xm:sqref>
        </x14:conditionalFormatting>
        <x14:conditionalFormatting xmlns:xm="http://schemas.microsoft.com/office/excel/2006/main">
          <x14:cfRule type="endsWith" priority="152" stopIfTrue="1" operator="endsWith" id="{70CDF237-BD34-4435-9A68-3CC4596ACD36}">
            <xm:f>RIGHT(D32,LEN("Fail"))="Fail"</xm:f>
            <xm:f>"Fail"</xm:f>
            <x14:dxf>
              <font>
                <b/>
                <i val="0"/>
                <strike val="0"/>
                <color rgb="FFAA322F"/>
              </font>
              <fill>
                <patternFill patternType="solid">
                  <bgColor theme="0"/>
                </patternFill>
              </fill>
            </x14:dxf>
          </x14:cfRule>
          <xm:sqref>D32</xm:sqref>
        </x14:conditionalFormatting>
        <x14:conditionalFormatting xmlns:xm="http://schemas.microsoft.com/office/excel/2006/main">
          <x14:cfRule type="endsWith" priority="115" stopIfTrue="1" operator="endsWith" id="{9BE51404-D226-4441-BC24-FA6F1F9919D1}">
            <xm:f>RIGHT(D37,LEN("Fail"))="Fail"</xm:f>
            <xm:f>"Fail"</xm:f>
            <x14:dxf>
              <font>
                <b/>
                <i val="0"/>
                <strike val="0"/>
                <color rgb="FFAA322F"/>
              </font>
              <fill>
                <patternFill patternType="solid">
                  <bgColor theme="0"/>
                </patternFill>
              </fill>
            </x14:dxf>
          </x14:cfRule>
          <x14:cfRule type="endsWith" priority="119" stopIfTrue="1" operator="endsWith" id="{4F53F1E7-74FD-4F4E-A70B-EFF828782208}">
            <xm:f>RIGHT(D37,LEN("Fail"))="Fail"</xm:f>
            <xm:f>"Fail"</xm:f>
            <x14:dxf>
              <font>
                <b/>
                <i val="0"/>
                <strike val="0"/>
                <color rgb="FFAA322F"/>
              </font>
              <fill>
                <patternFill patternType="solid">
                  <bgColor theme="0"/>
                </patternFill>
              </fill>
            </x14:dxf>
          </x14:cfRule>
          <xm:sqref>D37:D40 J37:J40 V37:V40 AB37:AB40 AH37:AH40</xm:sqref>
        </x14:conditionalFormatting>
        <x14:conditionalFormatting xmlns:xm="http://schemas.microsoft.com/office/excel/2006/main">
          <x14:cfRule type="endsWith" priority="179" stopIfTrue="1" operator="endsWith" id="{7BA038A5-B5D0-4A26-A90F-B91778D4607E}">
            <xm:f>RIGHT(D42,LEN("Fail"))="Fail"</xm:f>
            <xm:f>"Fail"</xm:f>
            <x14:dxf>
              <font>
                <b/>
                <i val="0"/>
                <strike val="0"/>
                <color rgb="FFAA322F"/>
              </font>
              <fill>
                <patternFill patternType="solid">
                  <bgColor theme="0"/>
                </patternFill>
              </fill>
            </x14:dxf>
          </x14:cfRule>
          <x14:cfRule type="endsWith" priority="183" stopIfTrue="1" operator="endsWith" id="{7614C721-652B-4404-89C1-A66FCA26931F}">
            <xm:f>RIGHT(D42,LEN("Fail"))="Fail"</xm:f>
            <xm:f>"Fail"</xm:f>
            <x14:dxf>
              <font>
                <b/>
                <i val="0"/>
                <strike val="0"/>
                <color rgb="FFAA322F"/>
              </font>
              <fill>
                <patternFill patternType="solid">
                  <bgColor theme="0"/>
                </patternFill>
              </fill>
            </x14:dxf>
          </x14:cfRule>
          <xm:sqref>D42:D45 J42:J45 V42:V45 AB42:AB45 AH42:AH45</xm:sqref>
        </x14:conditionalFormatting>
        <x14:conditionalFormatting xmlns:xm="http://schemas.microsoft.com/office/excel/2006/main">
          <x14:cfRule type="endsWith" priority="2721" stopIfTrue="1" operator="endsWith" id="{18B24FED-7A15-499E-9261-BA60BD409EAF}">
            <xm:f>RIGHT(D48,LEN("Fail"))="Fail"</xm:f>
            <xm:f>"Fail"</xm:f>
            <x14:dxf>
              <font>
                <b/>
                <i val="0"/>
                <strike val="0"/>
                <color rgb="FFAA322F"/>
              </font>
              <fill>
                <patternFill patternType="solid">
                  <bgColor theme="0"/>
                </patternFill>
              </fill>
            </x14:dxf>
          </x14:cfRule>
          <xm:sqref>D48:D49 J49 P49 V49 BR49</xm:sqref>
        </x14:conditionalFormatting>
        <x14:conditionalFormatting xmlns:xm="http://schemas.microsoft.com/office/excel/2006/main">
          <x14:cfRule type="endsWith" priority="2709" stopIfTrue="1" operator="endsWith" id="{FCD9B50D-7C31-489F-A8F7-298207CC03BF}">
            <xm:f>RIGHT(D49,LEN("Fail"))="Fail"</xm:f>
            <xm:f>"Fail"</xm:f>
            <x14:dxf>
              <font>
                <b/>
                <i val="0"/>
                <strike val="0"/>
                <color rgb="FFAA322F"/>
              </font>
              <fill>
                <patternFill patternType="solid">
                  <bgColor theme="0"/>
                </patternFill>
              </fill>
            </x14:dxf>
          </x14:cfRule>
          <xm:sqref>D49 J49 AT49 CP49</xm:sqref>
        </x14:conditionalFormatting>
        <x14:conditionalFormatting xmlns:xm="http://schemas.microsoft.com/office/excel/2006/main">
          <x14:cfRule type="endsWith" priority="2594" stopIfTrue="1" operator="endsWith" id="{5C25F152-3E4B-4B2D-8AE6-960CBEB049F9}">
            <xm:f>RIGHT(D52,LEN("Fail"))="Fail"</xm:f>
            <xm:f>"Fail"</xm:f>
            <x14:dxf>
              <font>
                <b/>
                <i val="0"/>
                <strike val="0"/>
                <color rgb="FFAA322F"/>
              </font>
              <fill>
                <patternFill patternType="solid">
                  <bgColor theme="0"/>
                </patternFill>
              </fill>
            </x14:dxf>
          </x14:cfRule>
          <x14:cfRule type="endsWith" priority="2590" stopIfTrue="1" operator="endsWith" id="{930FDFB5-B965-4E66-B999-2B4BBCE1C5E3}">
            <xm:f>RIGHT(D52,LEN("Fail"))="Fail"</xm:f>
            <xm:f>"Fail"</xm:f>
            <x14:dxf>
              <font>
                <b/>
                <i val="0"/>
                <strike val="0"/>
                <color rgb="FFAA322F"/>
              </font>
              <fill>
                <patternFill patternType="solid">
                  <bgColor theme="0"/>
                </patternFill>
              </fill>
            </x14:dxf>
          </x14:cfRule>
          <xm:sqref>D52</xm:sqref>
        </x14:conditionalFormatting>
        <x14:conditionalFormatting xmlns:xm="http://schemas.microsoft.com/office/excel/2006/main">
          <x14:cfRule type="endsWith" priority="2054" stopIfTrue="1" operator="endsWith" id="{0CACB970-5EB8-4CF8-9672-66CC7C27C36B}">
            <xm:f>RIGHT(D61,LEN("Fail"))="Fail"</xm:f>
            <xm:f>"Fail"</xm:f>
            <x14:dxf>
              <font>
                <b/>
                <i val="0"/>
                <strike val="0"/>
                <color rgb="FFAA322F"/>
              </font>
              <fill>
                <patternFill patternType="solid">
                  <bgColor theme="0"/>
                </patternFill>
              </fill>
            </x14:dxf>
          </x14:cfRule>
          <x14:cfRule type="endsWith" priority="2058" stopIfTrue="1" operator="endsWith" id="{184A3211-B948-4199-8F9A-C8CA01C6398B}">
            <xm:f>RIGHT(D61,LEN("Fail"))="Fail"</xm:f>
            <xm:f>"Fail"</xm:f>
            <x14:dxf>
              <font>
                <b/>
                <i val="0"/>
                <strike val="0"/>
                <color rgb="FFAA322F"/>
              </font>
              <fill>
                <patternFill patternType="solid">
                  <bgColor theme="0"/>
                </patternFill>
              </fill>
            </x14:dxf>
          </x14:cfRule>
          <xm:sqref>D61</xm:sqref>
        </x14:conditionalFormatting>
        <x14:conditionalFormatting xmlns:xm="http://schemas.microsoft.com/office/excel/2006/main">
          <x14:cfRule type="endsWith" priority="2711" stopIfTrue="1" operator="endsWith" id="{0D8C7BEB-86C1-417D-8A8E-3CE77148B0ED}">
            <xm:f>RIGHT(D50,LEN("Fail"))="Fail"</xm:f>
            <xm:f>"Fail"</xm:f>
            <x14:dxf>
              <font>
                <b/>
                <i val="0"/>
                <strike val="0"/>
                <color rgb="FFAA322F"/>
              </font>
              <fill>
                <patternFill patternType="solid">
                  <bgColor theme="0"/>
                </patternFill>
              </fill>
            </x14:dxf>
          </x14:cfRule>
          <xm:sqref>D50:H50 J50:N50</xm:sqref>
        </x14:conditionalFormatting>
        <x14:conditionalFormatting xmlns:xm="http://schemas.microsoft.com/office/excel/2006/main">
          <x14:cfRule type="endsWith" priority="2550" stopIfTrue="1" operator="endsWith" id="{56082206-CC35-464B-A939-27C86A79B414}">
            <xm:f>RIGHT(D22,LEN("Fail"))="Fail"</xm:f>
            <xm:f>"Fail"</xm:f>
            <x14:dxf>
              <font>
                <b/>
                <i val="0"/>
                <strike val="0"/>
                <color rgb="FFAA322F"/>
              </font>
              <fill>
                <patternFill patternType="solid">
                  <bgColor theme="0"/>
                </patternFill>
              </fill>
            </x14:dxf>
          </x14:cfRule>
          <xm:sqref>D22:O28 Q22:AM28</xm:sqref>
        </x14:conditionalFormatting>
        <x14:conditionalFormatting xmlns:xm="http://schemas.microsoft.com/office/excel/2006/main">
          <x14:cfRule type="endsWith" priority="2689" stopIfTrue="1" operator="endsWith" id="{878B7E07-C83E-4078-BB0E-2FB4CB944B8A}">
            <xm:f>RIGHT(D50,LEN("Fail"))="Fail"</xm:f>
            <xm:f>"Fail"</xm:f>
            <x14:dxf>
              <font>
                <b/>
                <i val="0"/>
                <strike val="0"/>
                <color rgb="FFAA322F"/>
              </font>
              <fill>
                <patternFill patternType="solid">
                  <bgColor theme="0"/>
                </patternFill>
              </fill>
            </x14:dxf>
          </x14:cfRule>
          <xm:sqref>D50:O50</xm:sqref>
        </x14:conditionalFormatting>
        <x14:conditionalFormatting xmlns:xm="http://schemas.microsoft.com/office/excel/2006/main">
          <x14:cfRule type="endsWith" priority="667" stopIfTrue="1" operator="endsWith" id="{50405395-674E-4583-9F67-B1566E85EF63}">
            <xm:f>RIGHT(D88,LEN("Fail"))="Fail"</xm:f>
            <xm:f>"Fail"</xm:f>
            <x14:dxf>
              <font>
                <b/>
                <i val="0"/>
                <strike val="0"/>
                <color rgb="FFAA322F"/>
              </font>
              <fill>
                <patternFill patternType="solid">
                  <bgColor theme="0"/>
                </patternFill>
              </fill>
            </x14:dxf>
          </x14:cfRule>
          <xm:sqref>D88:U88</xm:sqref>
        </x14:conditionalFormatting>
        <x14:conditionalFormatting xmlns:xm="http://schemas.microsoft.com/office/excel/2006/main">
          <x14:cfRule type="endsWith" priority="672" stopIfTrue="1" operator="endsWith" id="{295F059D-DD64-4ADE-9B34-A889801FC144}">
            <xm:f>RIGHT(D89,LEN("Fail"))="Fail"</xm:f>
            <xm:f>"Fail"</xm:f>
            <x14:dxf>
              <font>
                <b/>
                <i val="0"/>
                <strike val="0"/>
                <color rgb="FFAA322F"/>
              </font>
              <fill>
                <patternFill patternType="solid">
                  <bgColor theme="0"/>
                </patternFill>
              </fill>
            </x14:dxf>
          </x14:cfRule>
          <xm:sqref>D89:AM100</xm:sqref>
        </x14:conditionalFormatting>
        <x14:conditionalFormatting xmlns:xm="http://schemas.microsoft.com/office/excel/2006/main">
          <x14:cfRule type="endsWith" priority="671" stopIfTrue="1" operator="endsWith" id="{41FF980C-BFB8-42F8-956A-853CFB17ECB9}">
            <xm:f>RIGHT(D85,LEN("Fail"))="Fail"</xm:f>
            <xm:f>"Fail"</xm:f>
            <x14:dxf>
              <font>
                <b/>
                <i val="0"/>
                <strike val="0"/>
                <color rgb="FFAA322F"/>
              </font>
              <fill>
                <patternFill patternType="solid">
                  <bgColor theme="0"/>
                </patternFill>
              </fill>
            </x14:dxf>
          </x14:cfRule>
          <xm:sqref>D85:BX86</xm:sqref>
        </x14:conditionalFormatting>
        <x14:conditionalFormatting xmlns:xm="http://schemas.microsoft.com/office/excel/2006/main">
          <x14:cfRule type="endsWith" priority="2454" stopIfTrue="1" operator="endsWith" id="{047C5C45-7588-42BE-83FF-20B152150FF3}">
            <xm:f>RIGHT(E7,LEN("Fail"))="Fail"</xm:f>
            <xm:f>"Fail"</xm:f>
            <x14:dxf>
              <font>
                <b/>
                <i val="0"/>
                <strike val="0"/>
                <color rgb="FFAA322F"/>
              </font>
              <fill>
                <patternFill patternType="solid">
                  <bgColor theme="0"/>
                </patternFill>
              </fill>
            </x14:dxf>
          </x14:cfRule>
          <xm:sqref>E7:I18</xm:sqref>
        </x14:conditionalFormatting>
        <x14:conditionalFormatting xmlns:xm="http://schemas.microsoft.com/office/excel/2006/main">
          <x14:cfRule type="endsWith" priority="2607" stopIfTrue="1" operator="endsWith" id="{B5EA8B14-0EC8-4A02-B7C9-1A7CF69C7CB1}">
            <xm:f>RIGHT(E19,LEN("Fail"))="Fail"</xm:f>
            <xm:f>"Fail"</xm:f>
            <x14:dxf>
              <font>
                <b/>
                <i val="0"/>
                <strike val="0"/>
                <color rgb="FFAA322F"/>
              </font>
              <fill>
                <patternFill patternType="solid">
                  <bgColor theme="0"/>
                </patternFill>
              </fill>
            </x14:dxf>
          </x14:cfRule>
          <xm:sqref>E19:I19</xm:sqref>
        </x14:conditionalFormatting>
        <x14:conditionalFormatting xmlns:xm="http://schemas.microsoft.com/office/excel/2006/main">
          <x14:cfRule type="endsWith" priority="2395" stopIfTrue="1" operator="endsWith" id="{3F363446-C04F-4364-967F-29773FAC6443}">
            <xm:f>RIGHT(E19,LEN("Fail"))="Fail"</xm:f>
            <xm:f>"Fail"</xm:f>
            <x14:dxf>
              <font>
                <b/>
                <i val="0"/>
                <strike val="0"/>
                <color rgb="FFAA322F"/>
              </font>
              <fill>
                <patternFill patternType="solid">
                  <bgColor theme="0"/>
                </patternFill>
              </fill>
            </x14:dxf>
          </x14:cfRule>
          <xm:sqref>E19:I21</xm:sqref>
        </x14:conditionalFormatting>
        <x14:conditionalFormatting xmlns:xm="http://schemas.microsoft.com/office/excel/2006/main">
          <x14:cfRule type="endsWith" priority="2545" stopIfTrue="1" operator="endsWith" id="{0AF0C86C-B67F-4765-B19E-35F9CFD7071F}">
            <xm:f>RIGHT(E28,LEN("Fail"))="Fail"</xm:f>
            <xm:f>"Fail"</xm:f>
            <x14:dxf>
              <font>
                <b/>
                <i val="0"/>
                <strike val="0"/>
                <color rgb="FFAA322F"/>
              </font>
              <fill>
                <patternFill patternType="solid">
                  <bgColor theme="0"/>
                </patternFill>
              </fill>
            </x14:dxf>
          </x14:cfRule>
          <xm:sqref>E28:I28</xm:sqref>
        </x14:conditionalFormatting>
        <x14:conditionalFormatting xmlns:xm="http://schemas.microsoft.com/office/excel/2006/main">
          <x14:cfRule type="endsWith" priority="2448" stopIfTrue="1" operator="endsWith" id="{7D8F3D77-7121-40F8-9201-3D03671BA54B}">
            <xm:f>RIGHT(E28,LEN("Fail"))="Fail"</xm:f>
            <xm:f>"Fail"</xm:f>
            <x14:dxf>
              <font>
                <b/>
                <i val="0"/>
                <strike val="0"/>
                <color rgb="FFAA322F"/>
              </font>
              <fill>
                <patternFill patternType="solid">
                  <bgColor theme="0"/>
                </patternFill>
              </fill>
            </x14:dxf>
          </x14:cfRule>
          <xm:sqref>E28:I31 K29:O30 W29:AA30 AC29:AG30 AI29:AM30</xm:sqref>
        </x14:conditionalFormatting>
        <x14:conditionalFormatting xmlns:xm="http://schemas.microsoft.com/office/excel/2006/main">
          <x14:cfRule type="endsWith" priority="2399" stopIfTrue="1" operator="endsWith" id="{48AA8CBA-204B-4875-B8DA-4CDFB40817CD}">
            <xm:f>RIGHT(E29,LEN("Fail"))="Fail"</xm:f>
            <xm:f>"Fail"</xm:f>
            <x14:dxf>
              <font>
                <b/>
                <i val="0"/>
                <strike val="0"/>
                <color rgb="FFAA322F"/>
              </font>
              <fill>
                <patternFill patternType="solid">
                  <bgColor theme="0"/>
                </patternFill>
              </fill>
            </x14:dxf>
          </x14:cfRule>
          <x14:cfRule type="endsWith" priority="2403" stopIfTrue="1" operator="endsWith" id="{839A7523-7692-45F0-8979-5E1A5E3BE890}">
            <xm:f>RIGHT(E29,LEN("Fail"))="Fail"</xm:f>
            <xm:f>"Fail"</xm:f>
            <x14:dxf>
              <font>
                <b/>
                <i val="0"/>
                <strike val="0"/>
                <color rgb="FFAA322F"/>
              </font>
              <fill>
                <patternFill patternType="solid">
                  <bgColor theme="0"/>
                </patternFill>
              </fill>
            </x14:dxf>
          </x14:cfRule>
          <x14:cfRule type="endsWith" priority="2439" stopIfTrue="1" operator="endsWith" id="{D4B26EB4-833A-43F4-9C57-DF2E6CD8A625}">
            <xm:f>RIGHT(E29,LEN("Fail"))="Fail"</xm:f>
            <xm:f>"Fail"</xm:f>
            <x14:dxf>
              <font>
                <b/>
                <i val="0"/>
                <strike val="0"/>
                <color rgb="FFAA322F"/>
              </font>
              <fill>
                <patternFill patternType="solid">
                  <bgColor theme="0"/>
                </patternFill>
              </fill>
            </x14:dxf>
          </x14:cfRule>
          <x14:cfRule type="endsWith" priority="2397" stopIfTrue="1" operator="endsWith" id="{2FCA451F-06E4-48C4-B434-FC43D2900563}">
            <xm:f>RIGHT(E29,LEN("Fail"))="Fail"</xm:f>
            <xm:f>"Fail"</xm:f>
            <x14:dxf>
              <font>
                <b/>
                <i val="0"/>
                <strike val="0"/>
                <color rgb="FFAA322F"/>
              </font>
              <fill>
                <patternFill patternType="solid">
                  <bgColor theme="0"/>
                </patternFill>
              </fill>
            </x14:dxf>
          </x14:cfRule>
          <x14:cfRule type="endsWith" priority="2443" stopIfTrue="1" operator="endsWith" id="{CCF6D4DE-E9E0-4776-B323-CB2E11727B1E}">
            <xm:f>RIGHT(E29,LEN("Fail"))="Fail"</xm:f>
            <xm:f>"Fail"</xm:f>
            <x14:dxf>
              <font>
                <b/>
                <i val="0"/>
                <strike val="0"/>
                <color rgb="FFAA322F"/>
              </font>
              <fill>
                <patternFill patternType="solid">
                  <bgColor theme="0"/>
                </patternFill>
              </fill>
            </x14:dxf>
          </x14:cfRule>
          <xm:sqref>E29:I30</xm:sqref>
        </x14:conditionalFormatting>
        <x14:conditionalFormatting xmlns:xm="http://schemas.microsoft.com/office/excel/2006/main">
          <x14:cfRule type="endsWith" priority="2602" stopIfTrue="1" operator="endsWith" id="{81344B7E-5CE8-4058-9FA6-249F1AC04E18}">
            <xm:f>RIGHT(E31,LEN("Fail"))="Fail"</xm:f>
            <xm:f>"Fail"</xm:f>
            <x14:dxf>
              <font>
                <b/>
                <i val="0"/>
                <strike val="0"/>
                <color rgb="FFAA322F"/>
              </font>
              <fill>
                <patternFill patternType="solid">
                  <bgColor theme="0"/>
                </patternFill>
              </fill>
            </x14:dxf>
          </x14:cfRule>
          <x14:cfRule type="endsWith" priority="2598" stopIfTrue="1" operator="endsWith" id="{F3FEA18D-84B1-4390-B0D9-66620C3981FF}">
            <xm:f>RIGHT(E31,LEN("Fail"))="Fail"</xm:f>
            <xm:f>"Fail"</xm:f>
            <x14:dxf>
              <font>
                <b/>
                <i val="0"/>
                <strike val="0"/>
                <color rgb="FFAA322F"/>
              </font>
              <fill>
                <patternFill patternType="solid">
                  <bgColor theme="0"/>
                </patternFill>
              </fill>
            </x14:dxf>
          </x14:cfRule>
          <xm:sqref>E31:I31</xm:sqref>
        </x14:conditionalFormatting>
        <x14:conditionalFormatting xmlns:xm="http://schemas.microsoft.com/office/excel/2006/main">
          <x14:cfRule type="endsWith" priority="164" stopIfTrue="1" operator="endsWith" id="{73EDFF76-5E47-408A-B4AE-E328A62499EE}">
            <xm:f>RIGHT(E32,LEN("Fail"))="Fail"</xm:f>
            <xm:f>"Fail"</xm:f>
            <x14:dxf>
              <font>
                <b/>
                <i val="0"/>
                <strike val="0"/>
                <color rgb="FFAA322F"/>
              </font>
              <fill>
                <patternFill patternType="solid">
                  <bgColor theme="0"/>
                </patternFill>
              </fill>
            </x14:dxf>
          </x14:cfRule>
          <xm:sqref>E32:I32</xm:sqref>
        </x14:conditionalFormatting>
        <x14:conditionalFormatting xmlns:xm="http://schemas.microsoft.com/office/excel/2006/main">
          <x14:cfRule type="endsWith" priority="123" stopIfTrue="1" operator="endsWith" id="{54671B2D-33DE-4DF0-9A87-4F45C004E022}">
            <xm:f>RIGHT(E33,LEN("Fail"))="Fail"</xm:f>
            <xm:f>"Fail"</xm:f>
            <x14:dxf>
              <font>
                <b/>
                <i val="0"/>
                <strike val="0"/>
                <color rgb="FFAA322F"/>
              </font>
              <fill>
                <patternFill patternType="solid">
                  <bgColor theme="0"/>
                </patternFill>
              </fill>
            </x14:dxf>
          </x14:cfRule>
          <xm:sqref>E33:I33 K33:O33 Q33:U33 W33:AA33 AC33:AG33 AI33:AM33</xm:sqref>
        </x14:conditionalFormatting>
        <x14:conditionalFormatting xmlns:xm="http://schemas.microsoft.com/office/excel/2006/main">
          <x14:cfRule type="endsWith" priority="33" stopIfTrue="1" operator="endsWith" id="{E5A9B826-3D97-4C28-885D-91E001E27235}">
            <xm:f>RIGHT(E34,LEN("Fail"))="Fail"</xm:f>
            <xm:f>"Fail"</xm:f>
            <x14:dxf>
              <font>
                <b/>
                <i val="0"/>
                <strike val="0"/>
                <color rgb="FFAA322F"/>
              </font>
              <fill>
                <patternFill patternType="solid">
                  <bgColor theme="0"/>
                </patternFill>
              </fill>
            </x14:dxf>
          </x14:cfRule>
          <xm:sqref>E34:I34</xm:sqref>
        </x14:conditionalFormatting>
        <x14:conditionalFormatting xmlns:xm="http://schemas.microsoft.com/office/excel/2006/main">
          <x14:cfRule type="endsWith" priority="2728" stopIfTrue="1" operator="endsWith" id="{A8B2E80D-1E3A-41E2-8132-E75CEB71E12C}">
            <xm:f>RIGHT(F1,LEN("Fail"))="Fail"</xm:f>
            <xm:f>"Fail"</xm:f>
            <x14:dxf>
              <font>
                <b/>
                <i val="0"/>
                <strike val="0"/>
                <color rgb="FFAA322F"/>
              </font>
              <fill>
                <patternFill patternType="solid">
                  <bgColor theme="0"/>
                </patternFill>
              </fill>
            </x14:dxf>
          </x14:cfRule>
          <xm:sqref>F1 Q1:AM1</xm:sqref>
        </x14:conditionalFormatting>
        <x14:conditionalFormatting xmlns:xm="http://schemas.microsoft.com/office/excel/2006/main">
          <x14:cfRule type="endsWith" priority="2718" stopIfTrue="1" operator="endsWith" id="{1D69116E-50A9-457A-9AD2-734C14D2C042}">
            <xm:f>RIGHT(F60,LEN("Fail"))="Fail"</xm:f>
            <xm:f>"Fail"</xm:f>
            <x14:dxf>
              <font>
                <b/>
                <i val="0"/>
                <strike val="0"/>
                <color rgb="FFAA322F"/>
              </font>
              <fill>
                <patternFill patternType="solid">
                  <bgColor theme="0"/>
                </patternFill>
              </fill>
            </x14:dxf>
          </x14:cfRule>
          <xm:sqref>F60</xm:sqref>
        </x14:conditionalFormatting>
        <x14:conditionalFormatting xmlns:xm="http://schemas.microsoft.com/office/excel/2006/main">
          <x14:cfRule type="endsWith" priority="250" stopIfTrue="1" operator="endsWith" id="{203A2C0A-B5CD-4C24-9102-74F9B14A5EAA}">
            <xm:f>RIGHT(J7,LEN("Fail"))="Fail"</xm:f>
            <xm:f>"Fail"</xm:f>
            <x14:dxf>
              <font>
                <b/>
                <i val="0"/>
                <strike val="0"/>
                <color rgb="FFAA322F"/>
              </font>
              <fill>
                <patternFill patternType="solid">
                  <bgColor theme="0"/>
                </patternFill>
              </fill>
            </x14:dxf>
          </x14:cfRule>
          <xm:sqref>J7</xm:sqref>
        </x14:conditionalFormatting>
        <x14:conditionalFormatting xmlns:xm="http://schemas.microsoft.com/office/excel/2006/main">
          <x14:cfRule type="endsWith" priority="254" stopIfTrue="1" operator="endsWith" id="{1287DF91-BFE1-4721-B2E1-B3D44303AB3E}">
            <xm:f>RIGHT(J7,LEN("Fail"))="Fail"</xm:f>
            <xm:f>"Fail"</xm:f>
            <x14:dxf>
              <font>
                <b/>
                <i val="0"/>
                <strike val="0"/>
                <color rgb="FFAA322F"/>
              </font>
              <fill>
                <patternFill patternType="solid">
                  <bgColor theme="0"/>
                </patternFill>
              </fill>
            </x14:dxf>
          </x14:cfRule>
          <xm:sqref>J7:J18</xm:sqref>
        </x14:conditionalFormatting>
        <x14:conditionalFormatting xmlns:xm="http://schemas.microsoft.com/office/excel/2006/main">
          <x14:cfRule type="endsWith" priority="245" stopIfTrue="1" operator="endsWith" id="{CBB51F24-FB2D-4DC0-BD08-9592BBE806C8}">
            <xm:f>RIGHT(J20,LEN("Fail"))="Fail"</xm:f>
            <xm:f>"Fail"</xm:f>
            <x14:dxf>
              <font>
                <b/>
                <i val="0"/>
                <strike val="0"/>
                <color rgb="FFAA322F"/>
              </font>
              <fill>
                <patternFill patternType="solid">
                  <bgColor theme="0"/>
                </patternFill>
              </fill>
            </x14:dxf>
          </x14:cfRule>
          <xm:sqref>J20:J21</xm:sqref>
        </x14:conditionalFormatting>
        <x14:conditionalFormatting xmlns:xm="http://schemas.microsoft.com/office/excel/2006/main">
          <x14:cfRule type="endsWith" priority="248" stopIfTrue="1" operator="endsWith" id="{6380E305-9300-486F-830C-8D223085503B}">
            <xm:f>RIGHT(J29,LEN("Fail"))="Fail"</xm:f>
            <xm:f>"Fail"</xm:f>
            <x14:dxf>
              <font>
                <b/>
                <i val="0"/>
                <strike val="0"/>
                <color rgb="FFAA322F"/>
              </font>
              <fill>
                <patternFill patternType="solid">
                  <bgColor theme="0"/>
                </patternFill>
              </fill>
            </x14:dxf>
          </x14:cfRule>
          <xm:sqref>J29:J30</xm:sqref>
        </x14:conditionalFormatting>
        <x14:conditionalFormatting xmlns:xm="http://schemas.microsoft.com/office/excel/2006/main">
          <x14:cfRule type="endsWith" priority="150" stopIfTrue="1" operator="endsWith" id="{57430FEA-E272-4CFD-95AF-2EEA6E4315AB}">
            <xm:f>RIGHT(J32,LEN("Fail"))="Fail"</xm:f>
            <xm:f>"Fail"</xm:f>
            <x14:dxf>
              <font>
                <b/>
                <i val="0"/>
                <strike val="0"/>
                <color rgb="FFAA322F"/>
              </font>
              <fill>
                <patternFill patternType="solid">
                  <bgColor theme="0"/>
                </patternFill>
              </fill>
            </x14:dxf>
          </x14:cfRule>
          <xm:sqref>J32</xm:sqref>
        </x14:conditionalFormatting>
        <x14:conditionalFormatting xmlns:xm="http://schemas.microsoft.com/office/excel/2006/main">
          <x14:cfRule type="endsWith" priority="2580" stopIfTrue="1" operator="endsWith" id="{5B522AA0-500C-4B87-AFAE-94EFE9CEBE52}">
            <xm:f>RIGHT(J52,LEN("Fail"))="Fail"</xm:f>
            <xm:f>"Fail"</xm:f>
            <x14:dxf>
              <font>
                <b/>
                <i val="0"/>
                <strike val="0"/>
                <color rgb="FFAA322F"/>
              </font>
              <fill>
                <patternFill patternType="solid">
                  <bgColor theme="0"/>
                </patternFill>
              </fill>
            </x14:dxf>
          </x14:cfRule>
          <x14:cfRule type="endsWith" priority="2584" stopIfTrue="1" operator="endsWith" id="{A224B5CD-8E58-45D7-AF6C-784E2A2B1E20}">
            <xm:f>RIGHT(J52,LEN("Fail"))="Fail"</xm:f>
            <xm:f>"Fail"</xm:f>
            <x14:dxf>
              <font>
                <b/>
                <i val="0"/>
                <strike val="0"/>
                <color rgb="FFAA322F"/>
              </font>
              <fill>
                <patternFill patternType="solid">
                  <bgColor theme="0"/>
                </patternFill>
              </fill>
            </x14:dxf>
          </x14:cfRule>
          <xm:sqref>J52</xm:sqref>
        </x14:conditionalFormatting>
        <x14:conditionalFormatting xmlns:xm="http://schemas.microsoft.com/office/excel/2006/main">
          <x14:cfRule type="endsWith" priority="2047" stopIfTrue="1" operator="endsWith" id="{7EC58617-51C3-4084-8203-1F07955EE4F3}">
            <xm:f>RIGHT(J61,LEN("Fail"))="Fail"</xm:f>
            <xm:f>"Fail"</xm:f>
            <x14:dxf>
              <font>
                <b/>
                <i val="0"/>
                <strike val="0"/>
                <color rgb="FFAA322F"/>
              </font>
              <fill>
                <patternFill patternType="solid">
                  <bgColor theme="0"/>
                </patternFill>
              </fill>
            </x14:dxf>
          </x14:cfRule>
          <x14:cfRule type="endsWith" priority="2051" stopIfTrue="1" operator="endsWith" id="{796176ED-DE97-4837-9C81-3CB5398BD516}">
            <xm:f>RIGHT(J61,LEN("Fail"))="Fail"</xm:f>
            <xm:f>"Fail"</xm:f>
            <x14:dxf>
              <font>
                <b/>
                <i val="0"/>
                <strike val="0"/>
                <color rgb="FFAA322F"/>
              </font>
              <fill>
                <patternFill patternType="solid">
                  <bgColor theme="0"/>
                </patternFill>
              </fill>
            </x14:dxf>
          </x14:cfRule>
          <xm:sqref>J61</xm:sqref>
        </x14:conditionalFormatting>
        <x14:conditionalFormatting xmlns:xm="http://schemas.microsoft.com/office/excel/2006/main">
          <x14:cfRule type="endsWith" priority="2361" stopIfTrue="1" operator="endsWith" id="{1A599A72-845B-42AB-A441-4CE6A878F4E5}">
            <xm:f>RIGHT(K7,LEN("Fail"))="Fail"</xm:f>
            <xm:f>"Fail"</xm:f>
            <x14:dxf>
              <font>
                <b/>
                <i val="0"/>
                <strike val="0"/>
                <color rgb="FFAA322F"/>
              </font>
              <fill>
                <patternFill patternType="solid">
                  <bgColor theme="0"/>
                </patternFill>
              </fill>
            </x14:dxf>
          </x14:cfRule>
          <xm:sqref>K7:O18</xm:sqref>
        </x14:conditionalFormatting>
        <x14:conditionalFormatting xmlns:xm="http://schemas.microsoft.com/office/excel/2006/main">
          <x14:cfRule type="endsWith" priority="2377" stopIfTrue="1" operator="endsWith" id="{71C4FCB2-5F63-4C0D-8030-1DEC2DE41FC6}">
            <xm:f>RIGHT(K19,LEN("Fail"))="Fail"</xm:f>
            <xm:f>"Fail"</xm:f>
            <x14:dxf>
              <font>
                <b/>
                <i val="0"/>
                <strike val="0"/>
                <color rgb="FFAA322F"/>
              </font>
              <fill>
                <patternFill patternType="solid">
                  <bgColor theme="0"/>
                </patternFill>
              </fill>
            </x14:dxf>
          </x14:cfRule>
          <xm:sqref>K19:O19</xm:sqref>
        </x14:conditionalFormatting>
        <x14:conditionalFormatting xmlns:xm="http://schemas.microsoft.com/office/excel/2006/main">
          <x14:cfRule type="endsWith" priority="2338" stopIfTrue="1" operator="endsWith" id="{981BD86C-3B31-4AEE-8A3C-740F14B6EC7F}">
            <xm:f>RIGHT(K19,LEN("Fail"))="Fail"</xm:f>
            <xm:f>"Fail"</xm:f>
            <x14:dxf>
              <font>
                <b/>
                <i val="0"/>
                <strike val="0"/>
                <color rgb="FFAA322F"/>
              </font>
              <fill>
                <patternFill patternType="solid">
                  <bgColor theme="0"/>
                </patternFill>
              </fill>
            </x14:dxf>
          </x14:cfRule>
          <xm:sqref>K19:O21</xm:sqref>
        </x14:conditionalFormatting>
        <x14:conditionalFormatting xmlns:xm="http://schemas.microsoft.com/office/excel/2006/main">
          <x14:cfRule type="endsWith" priority="2367" stopIfTrue="1" operator="endsWith" id="{562162EE-D34C-491E-AF7A-3A20E4144233}">
            <xm:f>RIGHT(K28,LEN("Fail"))="Fail"</xm:f>
            <xm:f>"Fail"</xm:f>
            <x14:dxf>
              <font>
                <b/>
                <i val="0"/>
                <strike val="0"/>
                <color rgb="FFAA322F"/>
              </font>
              <fill>
                <patternFill patternType="solid">
                  <bgColor theme="0"/>
                </patternFill>
              </fill>
            </x14:dxf>
          </x14:cfRule>
          <x14:cfRule type="endsWith" priority="2363" stopIfTrue="1" operator="endsWith" id="{6DC36FA8-231B-4393-9BD7-2AD22BE9BD83}">
            <xm:f>RIGHT(K28,LEN("Fail"))="Fail"</xm:f>
            <xm:f>"Fail"</xm:f>
            <x14:dxf>
              <font>
                <b/>
                <i val="0"/>
                <strike val="0"/>
                <color rgb="FFAA322F"/>
              </font>
              <fill>
                <patternFill patternType="solid">
                  <bgColor theme="0"/>
                </patternFill>
              </fill>
            </x14:dxf>
          </x14:cfRule>
          <xm:sqref>K28:O28</xm:sqref>
        </x14:conditionalFormatting>
        <x14:conditionalFormatting xmlns:xm="http://schemas.microsoft.com/office/excel/2006/main">
          <x14:cfRule type="endsWith" priority="2352" stopIfTrue="1" operator="endsWith" id="{2D082BAF-EA2F-4D63-8A6E-1D25C4D1D785}">
            <xm:f>RIGHT(K29,LEN("Fail"))="Fail"</xm:f>
            <xm:f>"Fail"</xm:f>
            <x14:dxf>
              <font>
                <b/>
                <i val="0"/>
                <strike val="0"/>
                <color rgb="FFAA322F"/>
              </font>
              <fill>
                <patternFill patternType="solid">
                  <bgColor theme="0"/>
                </patternFill>
              </fill>
            </x14:dxf>
          </x14:cfRule>
          <x14:cfRule type="endsWith" priority="2315" stopIfTrue="1" operator="endsWith" id="{3C61BA35-9605-4AC9-BB97-9BF95F2AE2E2}">
            <xm:f>RIGHT(K29,LEN("Fail"))="Fail"</xm:f>
            <xm:f>"Fail"</xm:f>
            <x14:dxf>
              <font>
                <b/>
                <i val="0"/>
                <strike val="0"/>
                <color rgb="FFAA322F"/>
              </font>
              <fill>
                <patternFill patternType="solid">
                  <bgColor theme="0"/>
                </patternFill>
              </fill>
            </x14:dxf>
          </x14:cfRule>
          <x14:cfRule type="endsWith" priority="2345" stopIfTrue="1" operator="endsWith" id="{217442EF-8FE4-4BCC-B151-788B24499055}">
            <xm:f>RIGHT(K29,LEN("Fail"))="Fail"</xm:f>
            <xm:f>"Fail"</xm:f>
            <x14:dxf>
              <font>
                <b/>
                <i val="0"/>
                <strike val="0"/>
                <color rgb="FFAA322F"/>
              </font>
              <fill>
                <patternFill patternType="solid">
                  <bgColor theme="0"/>
                </patternFill>
              </fill>
            </x14:dxf>
          </x14:cfRule>
          <x14:cfRule type="endsWith" priority="2341" stopIfTrue="1" operator="endsWith" id="{95E3324A-59D0-4AEF-A54B-0883AF902134}">
            <xm:f>RIGHT(K29,LEN("Fail"))="Fail"</xm:f>
            <xm:f>"Fail"</xm:f>
            <x14:dxf>
              <font>
                <b/>
                <i val="0"/>
                <strike val="0"/>
                <color rgb="FFAA322F"/>
              </font>
              <fill>
                <patternFill patternType="solid">
                  <bgColor theme="0"/>
                </patternFill>
              </fill>
            </x14:dxf>
          </x14:cfRule>
          <xm:sqref>K29:O30</xm:sqref>
        </x14:conditionalFormatting>
        <x14:conditionalFormatting xmlns:xm="http://schemas.microsoft.com/office/excel/2006/main">
          <x14:cfRule type="endsWith" priority="2356" stopIfTrue="1" operator="endsWith" id="{0A9482C0-D5D7-4F18-AE04-81A685E99CE6}">
            <xm:f>RIGHT(K29,LEN("Fail"))="Fail"</xm:f>
            <xm:f>"Fail"</xm:f>
            <x14:dxf>
              <font>
                <b/>
                <i val="0"/>
                <strike val="0"/>
                <color rgb="FFAA322F"/>
              </font>
              <fill>
                <patternFill patternType="solid">
                  <bgColor theme="0"/>
                </patternFill>
              </fill>
            </x14:dxf>
          </x14:cfRule>
          <xm:sqref>K29:O31</xm:sqref>
        </x14:conditionalFormatting>
        <x14:conditionalFormatting xmlns:xm="http://schemas.microsoft.com/office/excel/2006/main">
          <x14:cfRule type="endsWith" priority="2372" stopIfTrue="1" operator="endsWith" id="{53DE819D-CC03-47B0-9C8E-C30C3A745E28}">
            <xm:f>RIGHT(K31,LEN("Fail"))="Fail"</xm:f>
            <xm:f>"Fail"</xm:f>
            <x14:dxf>
              <font>
                <b/>
                <i val="0"/>
                <strike val="0"/>
                <color rgb="FFAA322F"/>
              </font>
              <fill>
                <patternFill patternType="solid">
                  <bgColor theme="0"/>
                </patternFill>
              </fill>
            </x14:dxf>
          </x14:cfRule>
          <x14:cfRule type="endsWith" priority="2368" stopIfTrue="1" operator="endsWith" id="{549A3CC9-2D05-4BCB-8982-1697B78A3CBB}">
            <xm:f>RIGHT(K31,LEN("Fail"))="Fail"</xm:f>
            <xm:f>"Fail"</xm:f>
            <x14:dxf>
              <font>
                <b/>
                <i val="0"/>
                <strike val="0"/>
                <color rgb="FFAA322F"/>
              </font>
              <fill>
                <patternFill patternType="solid">
                  <bgColor theme="0"/>
                </patternFill>
              </fill>
            </x14:dxf>
          </x14:cfRule>
          <xm:sqref>K31:O31</xm:sqref>
        </x14:conditionalFormatting>
        <x14:conditionalFormatting xmlns:xm="http://schemas.microsoft.com/office/excel/2006/main">
          <x14:cfRule type="endsWith" priority="162" stopIfTrue="1" operator="endsWith" id="{93647818-FFB3-4947-A5AC-3651877CBE36}">
            <xm:f>RIGHT(K32,LEN("Fail"))="Fail"</xm:f>
            <xm:f>"Fail"</xm:f>
            <x14:dxf>
              <font>
                <b/>
                <i val="0"/>
                <strike val="0"/>
                <color rgb="FFAA322F"/>
              </font>
              <fill>
                <patternFill patternType="solid">
                  <bgColor theme="0"/>
                </patternFill>
              </fill>
            </x14:dxf>
          </x14:cfRule>
          <xm:sqref>K32:O32</xm:sqref>
        </x14:conditionalFormatting>
        <x14:conditionalFormatting xmlns:xm="http://schemas.microsoft.com/office/excel/2006/main">
          <x14:cfRule type="endsWith" priority="27" stopIfTrue="1" operator="endsWith" id="{03AA5676-1E67-4D2B-9BD7-E156D8C17713}">
            <xm:f>RIGHT(K34,LEN("Fail"))="Fail"</xm:f>
            <xm:f>"Fail"</xm:f>
            <x14:dxf>
              <font>
                <b/>
                <i val="0"/>
                <strike val="0"/>
                <color rgb="FFAA322F"/>
              </font>
              <fill>
                <patternFill patternType="solid">
                  <bgColor theme="0"/>
                </patternFill>
              </fill>
            </x14:dxf>
          </x14:cfRule>
          <xm:sqref>K34:O34</xm:sqref>
        </x14:conditionalFormatting>
        <x14:conditionalFormatting xmlns:xm="http://schemas.microsoft.com/office/excel/2006/main">
          <x14:cfRule type="endsWith" priority="2588" stopIfTrue="1" operator="endsWith" id="{2D6D6D97-C9C7-4CD0-863D-26F6EC334D94}">
            <xm:f>RIGHT(L60,LEN("Fail"))="Fail"</xm:f>
            <xm:f>"Fail"</xm:f>
            <x14:dxf>
              <font>
                <b/>
                <i val="0"/>
                <strike val="0"/>
                <color rgb="FFAA322F"/>
              </font>
              <fill>
                <patternFill patternType="solid">
                  <bgColor theme="0"/>
                </patternFill>
              </fill>
            </x14:dxf>
          </x14:cfRule>
          <xm:sqref>L60</xm:sqref>
        </x14:conditionalFormatting>
        <x14:conditionalFormatting xmlns:xm="http://schemas.microsoft.com/office/excel/2006/main">
          <x14:cfRule type="endsWith" priority="2733" stopIfTrue="1" operator="endsWith" id="{4146C74E-CE16-434F-A94C-3F6825B5DF12}">
            <xm:f>RIGHT(H1,LEN("Fail"))="Fail"</xm:f>
            <xm:f>"Fail"</xm:f>
            <x14:dxf>
              <font>
                <b/>
                <i val="0"/>
                <strike val="0"/>
                <color rgb="FFAA322F"/>
              </font>
              <fill>
                <patternFill patternType="solid">
                  <bgColor theme="0"/>
                </patternFill>
              </fill>
            </x14:dxf>
          </x14:cfRule>
          <xm:sqref>P1 H1:M1</xm:sqref>
        </x14:conditionalFormatting>
        <x14:conditionalFormatting xmlns:xm="http://schemas.microsoft.com/office/excel/2006/main">
          <x14:cfRule type="endsWith" priority="236" stopIfTrue="1" operator="endsWith" id="{3E0E0339-0D26-44ED-813F-81E19349F348}">
            <xm:f>RIGHT(P7,LEN("Fail"))="Fail"</xm:f>
            <xm:f>"Fail"</xm:f>
            <x14:dxf>
              <font>
                <b/>
                <i val="0"/>
                <strike val="0"/>
                <color rgb="FFAA322F"/>
              </font>
              <fill>
                <patternFill patternType="solid">
                  <bgColor theme="0"/>
                </patternFill>
              </fill>
            </x14:dxf>
          </x14:cfRule>
          <xm:sqref>P7</xm:sqref>
        </x14:conditionalFormatting>
        <x14:conditionalFormatting xmlns:xm="http://schemas.microsoft.com/office/excel/2006/main">
          <x14:cfRule type="endsWith" priority="240" stopIfTrue="1" operator="endsWith" id="{2EBF28E8-478A-4196-B714-E082A4B33AB4}">
            <xm:f>RIGHT(P7,LEN("Fail"))="Fail"</xm:f>
            <xm:f>"Fail"</xm:f>
            <x14:dxf>
              <font>
                <b/>
                <i val="0"/>
                <strike val="0"/>
                <color rgb="FFAA322F"/>
              </font>
              <fill>
                <patternFill patternType="solid">
                  <bgColor theme="0"/>
                </patternFill>
              </fill>
            </x14:dxf>
          </x14:cfRule>
          <xm:sqref>P7:P18</xm:sqref>
        </x14:conditionalFormatting>
        <x14:conditionalFormatting xmlns:xm="http://schemas.microsoft.com/office/excel/2006/main">
          <x14:cfRule type="endsWith" priority="225" stopIfTrue="1" operator="endsWith" id="{C085D333-FF15-4947-9627-4B5767ED5E78}">
            <xm:f>RIGHT(P20,LEN("Fail"))="Fail"</xm:f>
            <xm:f>"Fail"</xm:f>
            <x14:dxf>
              <font>
                <b/>
                <i val="0"/>
                <strike val="0"/>
                <color rgb="FFAA322F"/>
              </font>
              <fill>
                <patternFill patternType="solid">
                  <bgColor theme="0"/>
                </patternFill>
              </fill>
            </x14:dxf>
          </x14:cfRule>
          <xm:sqref>P20:P21</xm:sqref>
        </x14:conditionalFormatting>
        <x14:conditionalFormatting xmlns:xm="http://schemas.microsoft.com/office/excel/2006/main">
          <x14:cfRule type="endsWith" priority="230" stopIfTrue="1" operator="endsWith" id="{E97F31ED-B317-49AD-8DF9-FDFDA4F1AE50}">
            <xm:f>RIGHT(P22,LEN("Fail"))="Fail"</xm:f>
            <xm:f>"Fail"</xm:f>
            <x14:dxf>
              <font>
                <b/>
                <i val="0"/>
                <strike val="0"/>
                <color rgb="FFAA322F"/>
              </font>
              <fill>
                <patternFill patternType="solid">
                  <bgColor theme="0"/>
                </patternFill>
              </fill>
            </x14:dxf>
          </x14:cfRule>
          <x14:cfRule type="endsWith" priority="234" stopIfTrue="1" operator="endsWith" id="{84C53820-27EF-4CE0-B0E9-06A06A2DEC8E}">
            <xm:f>RIGHT(P22,LEN("Fail"))="Fail"</xm:f>
            <xm:f>"Fail"</xm:f>
            <x14:dxf>
              <font>
                <b/>
                <i val="0"/>
                <strike val="0"/>
                <color rgb="FFAA322F"/>
              </font>
              <fill>
                <patternFill patternType="solid">
                  <bgColor theme="0"/>
                </patternFill>
              </fill>
            </x14:dxf>
          </x14:cfRule>
          <xm:sqref>P22:P28</xm:sqref>
        </x14:conditionalFormatting>
        <x14:conditionalFormatting xmlns:xm="http://schemas.microsoft.com/office/excel/2006/main">
          <x14:cfRule type="endsWith" priority="229" stopIfTrue="1" operator="endsWith" id="{3FDFC547-37DD-4DBD-BF41-910063B1E8DB}">
            <xm:f>RIGHT(P29,LEN("Fail"))="Fail"</xm:f>
            <xm:f>"Fail"</xm:f>
            <x14:dxf>
              <font>
                <b/>
                <i val="0"/>
                <strike val="0"/>
                <color rgb="FFAA322F"/>
              </font>
              <fill>
                <patternFill patternType="solid">
                  <bgColor theme="0"/>
                </patternFill>
              </fill>
            </x14:dxf>
          </x14:cfRule>
          <xm:sqref>P29:P30</xm:sqref>
        </x14:conditionalFormatting>
        <x14:conditionalFormatting xmlns:xm="http://schemas.microsoft.com/office/excel/2006/main">
          <x14:cfRule type="endsWith" priority="143" stopIfTrue="1" operator="endsWith" id="{84856114-0455-4296-B51B-4F49A643584B}">
            <xm:f>RIGHT(P32,LEN("Fail"))="Fail"</xm:f>
            <xm:f>"Fail"</xm:f>
            <x14:dxf>
              <font>
                <b/>
                <i val="0"/>
                <strike val="0"/>
                <color rgb="FFAA322F"/>
              </font>
              <fill>
                <patternFill patternType="solid">
                  <bgColor theme="0"/>
                </patternFill>
              </fill>
            </x14:dxf>
          </x14:cfRule>
          <xm:sqref>P32</xm:sqref>
        </x14:conditionalFormatting>
        <x14:conditionalFormatting xmlns:xm="http://schemas.microsoft.com/office/excel/2006/main">
          <x14:cfRule type="endsWith" priority="109" stopIfTrue="1" operator="endsWith" id="{1F4CEA20-24B5-4E20-8DFB-206E49EB539D}">
            <xm:f>RIGHT(P37,LEN("Fail"))="Fail"</xm:f>
            <xm:f>"Fail"</xm:f>
            <x14:dxf>
              <font>
                <b/>
                <i val="0"/>
                <strike val="0"/>
                <color rgb="FFAA322F"/>
              </font>
              <fill>
                <patternFill patternType="solid">
                  <bgColor theme="0"/>
                </patternFill>
              </fill>
            </x14:dxf>
          </x14:cfRule>
          <x14:cfRule type="endsWith" priority="113" stopIfTrue="1" operator="endsWith" id="{7D47B346-590F-4CF6-9C69-F5F882CEDFB9}">
            <xm:f>RIGHT(P37,LEN("Fail"))="Fail"</xm:f>
            <xm:f>"Fail"</xm:f>
            <x14:dxf>
              <font>
                <b/>
                <i val="0"/>
                <strike val="0"/>
                <color rgb="FFAA322F"/>
              </font>
              <fill>
                <patternFill patternType="solid">
                  <bgColor theme="0"/>
                </patternFill>
              </fill>
            </x14:dxf>
          </x14:cfRule>
          <xm:sqref>P37:P40</xm:sqref>
        </x14:conditionalFormatting>
        <x14:conditionalFormatting xmlns:xm="http://schemas.microsoft.com/office/excel/2006/main">
          <x14:cfRule type="endsWith" priority="128" stopIfTrue="1" operator="endsWith" id="{3E14B8A2-CECE-470E-B872-B0DE02E6D533}">
            <xm:f>RIGHT(P33,LEN("Fail"))="Fail"</xm:f>
            <xm:f>"Fail"</xm:f>
            <x14:dxf>
              <font>
                <b/>
                <i val="0"/>
                <strike val="0"/>
                <color rgb="FFAA322F"/>
              </font>
              <fill>
                <patternFill patternType="solid">
                  <bgColor theme="0"/>
                </patternFill>
              </fill>
            </x14:dxf>
          </x14:cfRule>
          <x14:cfRule type="endsWith" priority="124" stopIfTrue="1" operator="endsWith" id="{CD840166-E83E-4468-BBE7-88D16C2DE6D0}">
            <xm:f>RIGHT(P33,LEN("Fail"))="Fail"</xm:f>
            <xm:f>"Fail"</xm:f>
            <x14:dxf>
              <font>
                <b/>
                <i val="0"/>
                <strike val="0"/>
                <color rgb="FFAA322F"/>
              </font>
              <fill>
                <patternFill patternType="solid">
                  <bgColor theme="0"/>
                </patternFill>
              </fill>
            </x14:dxf>
          </x14:cfRule>
          <xm:sqref>P41 P33:P36</xm:sqref>
        </x14:conditionalFormatting>
        <x14:conditionalFormatting xmlns:xm="http://schemas.microsoft.com/office/excel/2006/main">
          <x14:cfRule type="endsWith" priority="149" stopIfTrue="1" operator="endsWith" id="{D05CFB18-2428-4387-A98A-5890EA7AE8C4}">
            <xm:f>RIGHT(P42,LEN("Fail"))="Fail"</xm:f>
            <xm:f>"Fail"</xm:f>
            <x14:dxf>
              <font>
                <b/>
                <i val="0"/>
                <strike val="0"/>
                <color rgb="FFAA322F"/>
              </font>
              <fill>
                <patternFill patternType="solid">
                  <bgColor theme="0"/>
                </patternFill>
              </fill>
            </x14:dxf>
          </x14:cfRule>
          <x14:cfRule type="endsWith" priority="145" stopIfTrue="1" operator="endsWith" id="{C89A03C5-DC9C-456B-B061-3C5EC33B7EDB}">
            <xm:f>RIGHT(P42,LEN("Fail"))="Fail"</xm:f>
            <xm:f>"Fail"</xm:f>
            <x14:dxf>
              <font>
                <b/>
                <i val="0"/>
                <strike val="0"/>
                <color rgb="FFAA322F"/>
              </font>
              <fill>
                <patternFill patternType="solid">
                  <bgColor theme="0"/>
                </patternFill>
              </fill>
            </x14:dxf>
          </x14:cfRule>
          <xm:sqref>P42:P45</xm:sqref>
        </x14:conditionalFormatting>
        <x14:conditionalFormatting xmlns:xm="http://schemas.microsoft.com/office/excel/2006/main">
          <x14:cfRule type="endsWith" priority="2649" stopIfTrue="1" operator="endsWith" id="{E7A753BE-8E5B-4C7D-A851-940765DDACAD}">
            <xm:f>RIGHT(P49,LEN("Fail"))="Fail"</xm:f>
            <xm:f>"Fail"</xm:f>
            <x14:dxf>
              <font>
                <b/>
                <i val="0"/>
                <strike val="0"/>
                <color rgb="FFAA322F"/>
              </font>
              <fill>
                <patternFill patternType="solid">
                  <bgColor theme="0"/>
                </patternFill>
              </fill>
            </x14:dxf>
          </x14:cfRule>
          <xm:sqref>P49 V49</xm:sqref>
        </x14:conditionalFormatting>
        <x14:conditionalFormatting xmlns:xm="http://schemas.microsoft.com/office/excel/2006/main">
          <x14:cfRule type="endsWith" priority="2716" stopIfTrue="1" operator="endsWith" id="{F9195303-64FF-4477-B9F5-3BC99126B7C5}">
            <xm:f>RIGHT(P60,LEN("Fail"))="Fail"</xm:f>
            <xm:f>"Fail"</xm:f>
            <x14:dxf>
              <font>
                <b/>
                <i val="0"/>
                <strike val="0"/>
                <color rgb="FFAA322F"/>
              </font>
              <fill>
                <patternFill patternType="solid">
                  <bgColor theme="0"/>
                </patternFill>
              </fill>
            </x14:dxf>
          </x14:cfRule>
          <xm:sqref>P60 V60 AB60 AH60</xm:sqref>
        </x14:conditionalFormatting>
        <x14:conditionalFormatting xmlns:xm="http://schemas.microsoft.com/office/excel/2006/main">
          <x14:cfRule type="endsWith" priority="2041" stopIfTrue="1" operator="endsWith" id="{22306F9A-427F-45E2-8A3F-5C95C230C306}">
            <xm:f>RIGHT(P61,LEN("Fail"))="Fail"</xm:f>
            <xm:f>"Fail"</xm:f>
            <x14:dxf>
              <font>
                <b/>
                <i val="0"/>
                <strike val="0"/>
                <color rgb="FFAA322F"/>
              </font>
              <fill>
                <patternFill patternType="solid">
                  <bgColor theme="0"/>
                </patternFill>
              </fill>
            </x14:dxf>
          </x14:cfRule>
          <xm:sqref>P61 V61</xm:sqref>
        </x14:conditionalFormatting>
        <x14:conditionalFormatting xmlns:xm="http://schemas.microsoft.com/office/excel/2006/main">
          <x14:cfRule type="endsWith" priority="2534" stopIfTrue="1" operator="endsWith" id="{A4291FAE-5AF2-43FA-AB06-21E0400D615D}">
            <xm:f>RIGHT(P75,LEN("Fail"))="Fail"</xm:f>
            <xm:f>"Fail"</xm:f>
            <x14:dxf>
              <font>
                <b/>
                <i val="0"/>
                <strike val="0"/>
                <color rgb="FFAA322F"/>
              </font>
              <fill>
                <patternFill patternType="solid">
                  <bgColor theme="0"/>
                </patternFill>
              </fill>
            </x14:dxf>
          </x14:cfRule>
          <xm:sqref>P75:P81</xm:sqref>
        </x14:conditionalFormatting>
        <x14:conditionalFormatting xmlns:xm="http://schemas.microsoft.com/office/excel/2006/main">
          <x14:cfRule type="endsWith" priority="2532" stopIfTrue="1" operator="endsWith" id="{0669129B-60C0-4ED5-956A-E9068E9FE8E8}">
            <xm:f>RIGHT(P52,LEN("Fail"))="Fail"</xm:f>
            <xm:f>"Fail"</xm:f>
            <x14:dxf>
              <font>
                <b/>
                <i val="0"/>
                <strike val="0"/>
                <color rgb="FFAA322F"/>
              </font>
              <fill>
                <patternFill patternType="solid">
                  <bgColor theme="0"/>
                </patternFill>
              </fill>
            </x14:dxf>
          </x14:cfRule>
          <xm:sqref>P52:V52</xm:sqref>
        </x14:conditionalFormatting>
        <x14:conditionalFormatting xmlns:xm="http://schemas.microsoft.com/office/excel/2006/main">
          <x14:cfRule type="endsWith" priority="2646" stopIfTrue="1" operator="endsWith" id="{86561524-8208-4A99-BB56-E26606FD540C}">
            <xm:f>RIGHT(P50,LEN("Fail"))="Fail"</xm:f>
            <xm:f>"Fail"</xm:f>
            <x14:dxf>
              <font>
                <b/>
                <i val="0"/>
                <strike val="0"/>
                <color rgb="FFAA322F"/>
              </font>
              <fill>
                <patternFill patternType="solid">
                  <bgColor theme="0"/>
                </patternFill>
              </fill>
            </x14:dxf>
          </x14:cfRule>
          <xm:sqref>P50:AA50</xm:sqref>
        </x14:conditionalFormatting>
        <x14:conditionalFormatting xmlns:xm="http://schemas.microsoft.com/office/excel/2006/main">
          <x14:cfRule type="endsWith" priority="2317" stopIfTrue="1" operator="endsWith" id="{6EBAE025-3213-4546-8039-2016A6B90BB3}">
            <xm:f>RIGHT(Q7,LEN("Fail"))="Fail"</xm:f>
            <xm:f>"Fail"</xm:f>
            <x14:dxf>
              <font>
                <b/>
                <i val="0"/>
                <strike val="0"/>
                <color rgb="FFAA322F"/>
              </font>
              <fill>
                <patternFill patternType="solid">
                  <bgColor theme="0"/>
                </patternFill>
              </fill>
            </x14:dxf>
          </x14:cfRule>
          <xm:sqref>Q7:U18</xm:sqref>
        </x14:conditionalFormatting>
        <x14:conditionalFormatting xmlns:xm="http://schemas.microsoft.com/office/excel/2006/main">
          <x14:cfRule type="endsWith" priority="2333" stopIfTrue="1" operator="endsWith" id="{92AF13FC-203F-4C46-9203-6351A16FE895}">
            <xm:f>RIGHT(Q19,LEN("Fail"))="Fail"</xm:f>
            <xm:f>"Fail"</xm:f>
            <x14:dxf>
              <font>
                <b/>
                <i val="0"/>
                <strike val="0"/>
                <color rgb="FFAA322F"/>
              </font>
              <fill>
                <patternFill patternType="solid">
                  <bgColor theme="0"/>
                </patternFill>
              </fill>
            </x14:dxf>
          </x14:cfRule>
          <xm:sqref>Q19:U19</xm:sqref>
        </x14:conditionalFormatting>
        <x14:conditionalFormatting xmlns:xm="http://schemas.microsoft.com/office/excel/2006/main">
          <x14:cfRule type="endsWith" priority="2291" stopIfTrue="1" operator="endsWith" id="{DD47538B-75EE-4A6E-8EE2-5CDFB7AE8A30}">
            <xm:f>RIGHT(Q19,LEN("Fail"))="Fail"</xm:f>
            <xm:f>"Fail"</xm:f>
            <x14:dxf>
              <font>
                <b/>
                <i val="0"/>
                <strike val="0"/>
                <color rgb="FFAA322F"/>
              </font>
              <fill>
                <patternFill patternType="solid">
                  <bgColor theme="0"/>
                </patternFill>
              </fill>
            </x14:dxf>
          </x14:cfRule>
          <xm:sqref>Q19:U21</xm:sqref>
        </x14:conditionalFormatting>
        <x14:conditionalFormatting xmlns:xm="http://schemas.microsoft.com/office/excel/2006/main">
          <x14:cfRule type="endsWith" priority="2319" stopIfTrue="1" operator="endsWith" id="{B94360F4-9271-46CC-ACD8-6F821B11D805}">
            <xm:f>RIGHT(Q28,LEN("Fail"))="Fail"</xm:f>
            <xm:f>"Fail"</xm:f>
            <x14:dxf>
              <font>
                <b/>
                <i val="0"/>
                <strike val="0"/>
                <color rgb="FFAA322F"/>
              </font>
              <fill>
                <patternFill patternType="solid">
                  <bgColor theme="0"/>
                </patternFill>
              </fill>
            </x14:dxf>
          </x14:cfRule>
          <x14:cfRule type="endsWith" priority="2323" stopIfTrue="1" operator="endsWith" id="{860EE531-1FA9-45EA-9D7C-1048B62C9977}">
            <xm:f>RIGHT(Q28,LEN("Fail"))="Fail"</xm:f>
            <xm:f>"Fail"</xm:f>
            <x14:dxf>
              <font>
                <b/>
                <i val="0"/>
                <strike val="0"/>
                <color rgb="FFAA322F"/>
              </font>
              <fill>
                <patternFill patternType="solid">
                  <bgColor theme="0"/>
                </patternFill>
              </fill>
            </x14:dxf>
          </x14:cfRule>
          <xm:sqref>Q28:U28</xm:sqref>
        </x14:conditionalFormatting>
        <x14:conditionalFormatting xmlns:xm="http://schemas.microsoft.com/office/excel/2006/main">
          <x14:cfRule type="endsWith" priority="2295" stopIfTrue="1" operator="endsWith" id="{1E4A0B0B-845A-4BD7-BE02-9C072B01F3AB}">
            <xm:f>RIGHT(Q29,LEN("Fail"))="Fail"</xm:f>
            <xm:f>"Fail"</xm:f>
            <x14:dxf>
              <font>
                <b/>
                <i val="0"/>
                <strike val="0"/>
                <color rgb="FFAA322F"/>
              </font>
              <fill>
                <patternFill patternType="solid">
                  <bgColor theme="0"/>
                </patternFill>
              </fill>
            </x14:dxf>
          </x14:cfRule>
          <x14:cfRule type="endsWith" priority="2293" stopIfTrue="1" operator="endsWith" id="{A79ADDB8-1E9F-4E71-8E7A-9A26DE9793C9}">
            <xm:f>RIGHT(Q29,LEN("Fail"))="Fail"</xm:f>
            <xm:f>"Fail"</xm:f>
            <x14:dxf>
              <font>
                <b/>
                <i val="0"/>
                <strike val="0"/>
                <color rgb="FFAA322F"/>
              </font>
              <fill>
                <patternFill patternType="solid">
                  <bgColor theme="0"/>
                </patternFill>
              </fill>
            </x14:dxf>
          </x14:cfRule>
          <x14:cfRule type="endsWith" priority="2306" stopIfTrue="1" operator="endsWith" id="{8B7C05EC-EBAA-4AFC-8C7D-91EE9F3B9399}">
            <xm:f>RIGHT(Q29,LEN("Fail"))="Fail"</xm:f>
            <xm:f>"Fail"</xm:f>
            <x14:dxf>
              <font>
                <b/>
                <i val="0"/>
                <strike val="0"/>
                <color rgb="FFAA322F"/>
              </font>
              <fill>
                <patternFill patternType="solid">
                  <bgColor theme="0"/>
                </patternFill>
              </fill>
            </x14:dxf>
          </x14:cfRule>
          <x14:cfRule type="endsWith" priority="2299" stopIfTrue="1" operator="endsWith" id="{971AFFD7-90AD-4EEC-AF45-E1059321C1D0}">
            <xm:f>RIGHT(Q29,LEN("Fail"))="Fail"</xm:f>
            <xm:f>"Fail"</xm:f>
            <x14:dxf>
              <font>
                <b/>
                <i val="0"/>
                <strike val="0"/>
                <color rgb="FFAA322F"/>
              </font>
              <fill>
                <patternFill patternType="solid">
                  <bgColor theme="0"/>
                </patternFill>
              </fill>
            </x14:dxf>
          </x14:cfRule>
          <xm:sqref>Q29:U30</xm:sqref>
        </x14:conditionalFormatting>
        <x14:conditionalFormatting xmlns:xm="http://schemas.microsoft.com/office/excel/2006/main">
          <x14:cfRule type="endsWith" priority="2328" stopIfTrue="1" operator="endsWith" id="{2325D2A1-87F1-4C4F-A494-D1ADDD5AFCCD}">
            <xm:f>RIGHT(Q29,LEN("Fail"))="Fail"</xm:f>
            <xm:f>"Fail"</xm:f>
            <x14:dxf>
              <font>
                <b/>
                <i val="0"/>
                <strike val="0"/>
                <color rgb="FFAA322F"/>
              </font>
              <fill>
                <patternFill patternType="solid">
                  <bgColor theme="0"/>
                </patternFill>
              </fill>
            </x14:dxf>
          </x14:cfRule>
          <x14:cfRule type="endsWith" priority="2310" stopIfTrue="1" operator="endsWith" id="{2950D82A-149E-4548-BA93-595A6ED89686}">
            <xm:f>RIGHT(Q29,LEN("Fail"))="Fail"</xm:f>
            <xm:f>"Fail"</xm:f>
            <x14:dxf>
              <font>
                <b/>
                <i val="0"/>
                <strike val="0"/>
                <color rgb="FFAA322F"/>
              </font>
              <fill>
                <patternFill patternType="solid">
                  <bgColor theme="0"/>
                </patternFill>
              </fill>
            </x14:dxf>
          </x14:cfRule>
          <xm:sqref>Q29:U31</xm:sqref>
        </x14:conditionalFormatting>
        <x14:conditionalFormatting xmlns:xm="http://schemas.microsoft.com/office/excel/2006/main">
          <x14:cfRule type="endsWith" priority="2324" stopIfTrue="1" operator="endsWith" id="{D7DB3BE8-1AB8-4359-8BD1-D7DD7C12F5B1}">
            <xm:f>RIGHT(Q31,LEN("Fail"))="Fail"</xm:f>
            <xm:f>"Fail"</xm:f>
            <x14:dxf>
              <font>
                <b/>
                <i val="0"/>
                <strike val="0"/>
                <color rgb="FFAA322F"/>
              </font>
              <fill>
                <patternFill patternType="solid">
                  <bgColor theme="0"/>
                </patternFill>
              </fill>
            </x14:dxf>
          </x14:cfRule>
          <xm:sqref>Q31:U31</xm:sqref>
        </x14:conditionalFormatting>
        <x14:conditionalFormatting xmlns:xm="http://schemas.microsoft.com/office/excel/2006/main">
          <x14:cfRule type="endsWith" priority="160" stopIfTrue="1" operator="endsWith" id="{C9511318-FFA1-4E99-83C9-DA4483F8B94C}">
            <xm:f>RIGHT(Q32,LEN("Fail"))="Fail"</xm:f>
            <xm:f>"Fail"</xm:f>
            <x14:dxf>
              <font>
                <b/>
                <i val="0"/>
                <strike val="0"/>
                <color rgb="FFAA322F"/>
              </font>
              <fill>
                <patternFill patternType="solid">
                  <bgColor theme="0"/>
                </patternFill>
              </fill>
            </x14:dxf>
          </x14:cfRule>
          <xm:sqref>Q32:U32</xm:sqref>
        </x14:conditionalFormatting>
        <x14:conditionalFormatting xmlns:xm="http://schemas.microsoft.com/office/excel/2006/main">
          <x14:cfRule type="endsWith" priority="21" stopIfTrue="1" operator="endsWith" id="{2A716FFC-71F8-4711-BF62-EAB3AF9A31BC}">
            <xm:f>RIGHT(Q34,LEN("Fail"))="Fail"</xm:f>
            <xm:f>"Fail"</xm:f>
            <x14:dxf>
              <font>
                <b/>
                <i val="0"/>
                <strike val="0"/>
                <color rgb="FFAA322F"/>
              </font>
              <fill>
                <patternFill patternType="solid">
                  <bgColor theme="0"/>
                </patternFill>
              </fill>
            </x14:dxf>
          </x14:cfRule>
          <xm:sqref>Q34:U34</xm:sqref>
        </x14:conditionalFormatting>
        <x14:conditionalFormatting xmlns:xm="http://schemas.microsoft.com/office/excel/2006/main">
          <x14:cfRule type="endsWith" priority="2528" stopIfTrue="1" operator="endsWith" id="{0641932C-DD3C-4E2F-9B22-476145BB1060}">
            <xm:f>RIGHT(Q52,LEN("Fail"))="Fail"</xm:f>
            <xm:f>"Fail"</xm:f>
            <x14:dxf>
              <font>
                <b/>
                <i val="0"/>
                <strike val="0"/>
                <color rgb="FFAA322F"/>
              </font>
              <fill>
                <patternFill patternType="solid">
                  <bgColor theme="0"/>
                </patternFill>
              </fill>
            </x14:dxf>
          </x14:cfRule>
          <xm:sqref>Q52:U52</xm:sqref>
        </x14:conditionalFormatting>
        <x14:conditionalFormatting xmlns:xm="http://schemas.microsoft.com/office/excel/2006/main">
          <x14:cfRule type="endsWith" priority="2524" stopIfTrue="1" operator="endsWith" id="{F2DCC3E9-95A4-4DF6-94BE-E9755411F027}">
            <xm:f>RIGHT(Q52,LEN("Fail"))="Fail"</xm:f>
            <xm:f>"Fail"</xm:f>
            <x14:dxf>
              <font>
                <b/>
                <i val="0"/>
                <strike val="0"/>
                <color rgb="FFAA322F"/>
              </font>
              <fill>
                <patternFill patternType="solid">
                  <bgColor theme="0"/>
                </patternFill>
              </fill>
            </x14:dxf>
          </x14:cfRule>
          <xm:sqref>Q52:U53</xm:sqref>
        </x14:conditionalFormatting>
        <x14:conditionalFormatting xmlns:xm="http://schemas.microsoft.com/office/excel/2006/main">
          <x14:cfRule type="endsWith" priority="2520" stopIfTrue="1" operator="endsWith" id="{4094D0DA-8406-4F08-BE57-9FFFBDF48B16}">
            <xm:f>RIGHT(Q53,LEN("Fail"))="Fail"</xm:f>
            <xm:f>"Fail"</xm:f>
            <x14:dxf>
              <font>
                <b/>
                <i val="0"/>
                <strike val="0"/>
                <color rgb="FFAA322F"/>
              </font>
              <fill>
                <patternFill patternType="solid">
                  <bgColor theme="0"/>
                </patternFill>
              </fill>
            </x14:dxf>
          </x14:cfRule>
          <x14:cfRule type="endsWith" priority="2516" stopIfTrue="1" operator="endsWith" id="{94C87F93-8B46-45A6-95D9-746D5F8FD744}">
            <xm:f>RIGHT(Q53,LEN("Fail"))="Fail"</xm:f>
            <xm:f>"Fail"</xm:f>
            <x14:dxf>
              <font>
                <b/>
                <i val="0"/>
                <strike val="0"/>
                <color rgb="FFAA322F"/>
              </font>
              <fill>
                <patternFill patternType="solid">
                  <bgColor theme="0"/>
                </patternFill>
              </fill>
            </x14:dxf>
          </x14:cfRule>
          <xm:sqref>Q53:U53</xm:sqref>
        </x14:conditionalFormatting>
        <x14:conditionalFormatting xmlns:xm="http://schemas.microsoft.com/office/excel/2006/main">
          <x14:cfRule type="endsWith" priority="2506" stopIfTrue="1" operator="endsWith" id="{D4F2C89F-2052-4B21-94A4-CA3AA38C73DF}">
            <xm:f>RIGHT(Q54,LEN("Fail"))="Fail"</xm:f>
            <xm:f>"Fail"</xm:f>
            <x14:dxf>
              <font>
                <b/>
                <i val="0"/>
                <strike val="0"/>
                <color rgb="FFAA322F"/>
              </font>
              <fill>
                <patternFill patternType="solid">
                  <bgColor theme="0"/>
                </patternFill>
              </fill>
            </x14:dxf>
          </x14:cfRule>
          <x14:cfRule type="endsWith" priority="2508" stopIfTrue="1" operator="endsWith" id="{4491E45A-6AEB-4FB0-8A6B-92FB1333B084}">
            <xm:f>RIGHT(Q54,LEN("Fail"))="Fail"</xm:f>
            <xm:f>"Fail"</xm:f>
            <x14:dxf>
              <font>
                <b/>
                <i val="0"/>
                <strike val="0"/>
                <color rgb="FFAA322F"/>
              </font>
              <fill>
                <patternFill patternType="solid">
                  <bgColor theme="0"/>
                </patternFill>
              </fill>
            </x14:dxf>
          </x14:cfRule>
          <x14:cfRule type="endsWith" priority="2512" stopIfTrue="1" operator="endsWith" id="{EDED1307-0D35-491A-92FE-F4FFFA562A04}">
            <xm:f>RIGHT(Q54,LEN("Fail"))="Fail"</xm:f>
            <xm:f>"Fail"</xm:f>
            <x14:dxf>
              <font>
                <b/>
                <i val="0"/>
                <strike val="0"/>
                <color rgb="FFAA322F"/>
              </font>
              <fill>
                <patternFill patternType="solid">
                  <bgColor theme="0"/>
                </patternFill>
              </fill>
            </x14:dxf>
          </x14:cfRule>
          <xm:sqref>Q54:U54</xm:sqref>
        </x14:conditionalFormatting>
        <x14:conditionalFormatting xmlns:xm="http://schemas.microsoft.com/office/excel/2006/main">
          <x14:cfRule type="endsWith" priority="2489" stopIfTrue="1" operator="endsWith" id="{19C361B7-2C72-4279-BC86-737BEB63E31A}">
            <xm:f>RIGHT(Q58,LEN("Fail"))="Fail"</xm:f>
            <xm:f>"Fail"</xm:f>
            <x14:dxf>
              <font>
                <b/>
                <i val="0"/>
                <strike val="0"/>
                <color rgb="FFAA322F"/>
              </font>
              <fill>
                <patternFill patternType="solid">
                  <bgColor theme="0"/>
                </patternFill>
              </fill>
            </x14:dxf>
          </x14:cfRule>
          <x14:cfRule type="endsWith" priority="2493" stopIfTrue="1" operator="endsWith" id="{5FE301FB-D890-40D8-BABE-809CE6BCC97E}">
            <xm:f>RIGHT(Q58,LEN("Fail"))="Fail"</xm:f>
            <xm:f>"Fail"</xm:f>
            <x14:dxf>
              <font>
                <b/>
                <i val="0"/>
                <strike val="0"/>
                <color rgb="FFAA322F"/>
              </font>
              <fill>
                <patternFill patternType="solid">
                  <bgColor theme="0"/>
                </patternFill>
              </fill>
            </x14:dxf>
          </x14:cfRule>
          <x14:cfRule type="endsWith" priority="2497" stopIfTrue="1" operator="endsWith" id="{4C5D14E0-A060-41D1-AB0F-500B908D6B11}">
            <xm:f>RIGHT(Q58,LEN("Fail"))="Fail"</xm:f>
            <xm:f>"Fail"</xm:f>
            <x14:dxf>
              <font>
                <b/>
                <i val="0"/>
                <strike val="0"/>
                <color rgb="FFAA322F"/>
              </font>
              <fill>
                <patternFill patternType="solid">
                  <bgColor theme="0"/>
                </patternFill>
              </fill>
            </x14:dxf>
          </x14:cfRule>
          <xm:sqref>Q58:U58</xm:sqref>
        </x14:conditionalFormatting>
        <x14:conditionalFormatting xmlns:xm="http://schemas.microsoft.com/office/excel/2006/main">
          <x14:cfRule type="endsWith" priority="2485" stopIfTrue="1" operator="endsWith" id="{534E9BF0-EE9E-445A-90C1-087A3DC6CBCF}">
            <xm:f>RIGHT(Q59,LEN("Fail"))="Fail"</xm:f>
            <xm:f>"Fail"</xm:f>
            <x14:dxf>
              <font>
                <b/>
                <i val="0"/>
                <strike val="0"/>
                <color rgb="FFAA322F"/>
              </font>
              <fill>
                <patternFill patternType="solid">
                  <bgColor theme="0"/>
                </patternFill>
              </fill>
            </x14:dxf>
          </x14:cfRule>
          <x14:cfRule type="endsWith" priority="2481" stopIfTrue="1" operator="endsWith" id="{AFA4E436-8E05-4C19-86DA-241D938A6590}">
            <xm:f>RIGHT(Q59,LEN("Fail"))="Fail"</xm:f>
            <xm:f>"Fail"</xm:f>
            <x14:dxf>
              <font>
                <b/>
                <i val="0"/>
                <strike val="0"/>
                <color rgb="FFAA322F"/>
              </font>
              <fill>
                <patternFill patternType="solid">
                  <bgColor theme="0"/>
                </patternFill>
              </fill>
            </x14:dxf>
          </x14:cfRule>
          <x14:cfRule type="endsWith" priority="2479" stopIfTrue="1" operator="endsWith" id="{C447483D-FE02-4D72-9A71-252B2DC8D999}">
            <xm:f>RIGHT(Q59,LEN("Fail"))="Fail"</xm:f>
            <xm:f>"Fail"</xm:f>
            <x14:dxf>
              <font>
                <b/>
                <i val="0"/>
                <strike val="0"/>
                <color rgb="FFAA322F"/>
              </font>
              <fill>
                <patternFill patternType="solid">
                  <bgColor theme="0"/>
                </patternFill>
              </fill>
            </x14:dxf>
          </x14:cfRule>
          <xm:sqref>Q59:U59</xm:sqref>
        </x14:conditionalFormatting>
        <x14:conditionalFormatting xmlns:xm="http://schemas.microsoft.com/office/excel/2006/main">
          <x14:cfRule type="endsWith" priority="2502" stopIfTrue="1" operator="endsWith" id="{13E9BA0F-B9E5-4F3E-B877-543B1B411C81}">
            <xm:f>RIGHT(Q60,LEN("Fail"))="Fail"</xm:f>
            <xm:f>"Fail"</xm:f>
            <x14:dxf>
              <font>
                <b/>
                <i val="0"/>
                <strike val="0"/>
                <color rgb="FFAA322F"/>
              </font>
              <fill>
                <patternFill patternType="solid">
                  <bgColor theme="0"/>
                </patternFill>
              </fill>
            </x14:dxf>
          </x14:cfRule>
          <x14:cfRule type="endsWith" priority="2498" stopIfTrue="1" operator="endsWith" id="{F20469EE-B7D0-4AA9-A5FA-D278E4B9ABD4}">
            <xm:f>RIGHT(Q60,LEN("Fail"))="Fail"</xm:f>
            <xm:f>"Fail"</xm:f>
            <x14:dxf>
              <font>
                <b/>
                <i val="0"/>
                <strike val="0"/>
                <color rgb="FFAA322F"/>
              </font>
              <fill>
                <patternFill patternType="solid">
                  <bgColor theme="0"/>
                </patternFill>
              </fill>
            </x14:dxf>
          </x14:cfRule>
          <xm:sqref>Q60:U60</xm:sqref>
        </x14:conditionalFormatting>
        <x14:conditionalFormatting xmlns:xm="http://schemas.microsoft.com/office/excel/2006/main">
          <x14:cfRule type="endsWith" priority="1994" stopIfTrue="1" operator="endsWith" id="{5289BD14-FD21-48C2-AD86-1DA7B90BEFCB}">
            <xm:f>RIGHT(Q75,LEN("Fail"))="Fail"</xm:f>
            <xm:f>"Fail"</xm:f>
            <x14:dxf>
              <font>
                <b/>
                <i val="0"/>
                <strike val="0"/>
                <color rgb="FFAA322F"/>
              </font>
              <fill>
                <patternFill patternType="solid">
                  <bgColor theme="0"/>
                </patternFill>
              </fill>
            </x14:dxf>
          </x14:cfRule>
          <xm:sqref>Q75:U80 Q82:U86</xm:sqref>
        </x14:conditionalFormatting>
        <x14:conditionalFormatting xmlns:xm="http://schemas.microsoft.com/office/excel/2006/main">
          <x14:cfRule type="endsWith" priority="1988" stopIfTrue="1" operator="endsWith" id="{26C0D88C-B3D9-4A81-816C-B6423EF52BD7}">
            <xm:f>RIGHT(Q81,LEN("Fail"))="Fail"</xm:f>
            <xm:f>"Fail"</xm:f>
            <x14:dxf>
              <font>
                <b/>
                <i val="0"/>
                <strike val="0"/>
                <color rgb="FFAA322F"/>
              </font>
              <fill>
                <patternFill patternType="solid">
                  <bgColor theme="0"/>
                </patternFill>
              </fill>
            </x14:dxf>
          </x14:cfRule>
          <xm:sqref>Q81:U81</xm:sqref>
        </x14:conditionalFormatting>
        <x14:conditionalFormatting xmlns:xm="http://schemas.microsoft.com/office/excel/2006/main">
          <x14:cfRule type="endsWith" priority="218" stopIfTrue="1" operator="endsWith" id="{35240E91-C4AD-456F-B99B-F3997E00C213}">
            <xm:f>RIGHT(V7,LEN("Fail"))="Fail"</xm:f>
            <xm:f>"Fail"</xm:f>
            <x14:dxf>
              <font>
                <b/>
                <i val="0"/>
                <strike val="0"/>
                <color rgb="FFAA322F"/>
              </font>
              <fill>
                <patternFill patternType="solid">
                  <bgColor theme="0"/>
                </patternFill>
              </fill>
            </x14:dxf>
          </x14:cfRule>
          <xm:sqref>V7</xm:sqref>
        </x14:conditionalFormatting>
        <x14:conditionalFormatting xmlns:xm="http://schemas.microsoft.com/office/excel/2006/main">
          <x14:cfRule type="endsWith" priority="222" stopIfTrue="1" operator="endsWith" id="{F1D63E63-895A-4435-930A-18B2FD20A5D5}">
            <xm:f>RIGHT(V7,LEN("Fail"))="Fail"</xm:f>
            <xm:f>"Fail"</xm:f>
            <x14:dxf>
              <font>
                <b/>
                <i val="0"/>
                <strike val="0"/>
                <color rgb="FFAA322F"/>
              </font>
              <fill>
                <patternFill patternType="solid">
                  <bgColor theme="0"/>
                </patternFill>
              </fill>
            </x14:dxf>
          </x14:cfRule>
          <xm:sqref>V7:V18</xm:sqref>
        </x14:conditionalFormatting>
        <x14:conditionalFormatting xmlns:xm="http://schemas.microsoft.com/office/excel/2006/main">
          <x14:cfRule type="endsWith" priority="212" stopIfTrue="1" operator="endsWith" id="{A0E66E2F-4760-4806-856C-1DA235F554AD}">
            <xm:f>RIGHT(V20,LEN("Fail"))="Fail"</xm:f>
            <xm:f>"Fail"</xm:f>
            <x14:dxf>
              <font>
                <b/>
                <i val="0"/>
                <strike val="0"/>
                <color rgb="FFAA322F"/>
              </font>
              <fill>
                <patternFill patternType="solid">
                  <bgColor theme="0"/>
                </patternFill>
              </fill>
            </x14:dxf>
          </x14:cfRule>
          <xm:sqref>V20:V21</xm:sqref>
        </x14:conditionalFormatting>
        <x14:conditionalFormatting xmlns:xm="http://schemas.microsoft.com/office/excel/2006/main">
          <x14:cfRule type="endsWith" priority="216" stopIfTrue="1" operator="endsWith" id="{FDA32BE6-C682-4C34-BC79-289445DCC586}">
            <xm:f>RIGHT(V29,LEN("Fail"))="Fail"</xm:f>
            <xm:f>"Fail"</xm:f>
            <x14:dxf>
              <font>
                <b/>
                <i val="0"/>
                <strike val="0"/>
                <color rgb="FFAA322F"/>
              </font>
              <fill>
                <patternFill patternType="solid">
                  <bgColor theme="0"/>
                </patternFill>
              </fill>
            </x14:dxf>
          </x14:cfRule>
          <xm:sqref>V29:V30</xm:sqref>
        </x14:conditionalFormatting>
        <x14:conditionalFormatting xmlns:xm="http://schemas.microsoft.com/office/excel/2006/main">
          <x14:cfRule type="endsWith" priority="141" stopIfTrue="1" operator="endsWith" id="{8D411400-925F-4281-B465-9A1B8D80027F}">
            <xm:f>RIGHT(V32,LEN("Fail"))="Fail"</xm:f>
            <xm:f>"Fail"</xm:f>
            <x14:dxf>
              <font>
                <b/>
                <i val="0"/>
                <strike val="0"/>
                <color rgb="FFAA322F"/>
              </font>
              <fill>
                <patternFill patternType="solid">
                  <bgColor theme="0"/>
                </patternFill>
              </fill>
            </x14:dxf>
          </x14:cfRule>
          <xm:sqref>V32</xm:sqref>
        </x14:conditionalFormatting>
        <x14:conditionalFormatting xmlns:xm="http://schemas.microsoft.com/office/excel/2006/main">
          <x14:cfRule type="endsWith" priority="1969" stopIfTrue="1" operator="endsWith" id="{3A92B32F-D202-43AF-84E1-F176E95EC162}">
            <xm:f>RIGHT(V75,LEN("Fail"))="Fail"</xm:f>
            <xm:f>"Fail"</xm:f>
            <x14:dxf>
              <font>
                <b/>
                <i val="0"/>
                <strike val="0"/>
                <color rgb="FFAA322F"/>
              </font>
              <fill>
                <patternFill patternType="solid">
                  <bgColor theme="0"/>
                </patternFill>
              </fill>
            </x14:dxf>
          </x14:cfRule>
          <xm:sqref>V75:V81</xm:sqref>
        </x14:conditionalFormatting>
        <x14:conditionalFormatting xmlns:xm="http://schemas.microsoft.com/office/excel/2006/main">
          <x14:cfRule type="endsWith" priority="2651" stopIfTrue="1" operator="endsWith" id="{3FC0B3AE-9218-49EF-A0C1-7D9D100AEDCD}">
            <xm:f>RIGHT(V50,LEN("Fail"))="Fail"</xm:f>
            <xm:f>"Fail"</xm:f>
            <x14:dxf>
              <font>
                <b/>
                <i val="0"/>
                <strike val="0"/>
                <color rgb="FFAA322F"/>
              </font>
              <fill>
                <patternFill patternType="solid">
                  <bgColor theme="0"/>
                </patternFill>
              </fill>
            </x14:dxf>
          </x14:cfRule>
          <xm:sqref>V50:Z50</xm:sqref>
        </x14:conditionalFormatting>
        <x14:conditionalFormatting xmlns:xm="http://schemas.microsoft.com/office/excel/2006/main">
          <x14:cfRule type="endsWith" priority="2270" stopIfTrue="1" operator="endsWith" id="{58379E5B-3450-4B3E-AC66-B9150359EE92}">
            <xm:f>RIGHT(W7,LEN("Fail"))="Fail"</xm:f>
            <xm:f>"Fail"</xm:f>
            <x14:dxf>
              <font>
                <b/>
                <i val="0"/>
                <strike val="0"/>
                <color rgb="FFAA322F"/>
              </font>
              <fill>
                <patternFill patternType="solid">
                  <bgColor theme="0"/>
                </patternFill>
              </fill>
            </x14:dxf>
          </x14:cfRule>
          <xm:sqref>W7:AA18</xm:sqref>
        </x14:conditionalFormatting>
        <x14:conditionalFormatting xmlns:xm="http://schemas.microsoft.com/office/excel/2006/main">
          <x14:cfRule type="endsWith" priority="2286" stopIfTrue="1" operator="endsWith" id="{690AF518-4895-4148-81BA-748C286EF75B}">
            <xm:f>RIGHT(W19,LEN("Fail"))="Fail"</xm:f>
            <xm:f>"Fail"</xm:f>
            <x14:dxf>
              <font>
                <b/>
                <i val="0"/>
                <strike val="0"/>
                <color rgb="FFAA322F"/>
              </font>
              <fill>
                <patternFill patternType="solid">
                  <bgColor theme="0"/>
                </patternFill>
              </fill>
            </x14:dxf>
          </x14:cfRule>
          <xm:sqref>W19:AA19</xm:sqref>
        </x14:conditionalFormatting>
        <x14:conditionalFormatting xmlns:xm="http://schemas.microsoft.com/office/excel/2006/main">
          <x14:cfRule type="endsWith" priority="2246" stopIfTrue="1" operator="endsWith" id="{055AC969-60F4-4002-946A-9CB9139CF402}">
            <xm:f>RIGHT(W19,LEN("Fail"))="Fail"</xm:f>
            <xm:f>"Fail"</xm:f>
            <x14:dxf>
              <font>
                <b/>
                <i val="0"/>
                <strike val="0"/>
                <color rgb="FFAA322F"/>
              </font>
              <fill>
                <patternFill patternType="solid">
                  <bgColor theme="0"/>
                </patternFill>
              </fill>
            </x14:dxf>
          </x14:cfRule>
          <xm:sqref>W19:AA21</xm:sqref>
        </x14:conditionalFormatting>
        <x14:conditionalFormatting xmlns:xm="http://schemas.microsoft.com/office/excel/2006/main">
          <x14:cfRule type="endsWith" priority="2272" stopIfTrue="1" operator="endsWith" id="{80B37E55-F50B-495A-97B4-963E7708C230}">
            <xm:f>RIGHT(W28,LEN("Fail"))="Fail"</xm:f>
            <xm:f>"Fail"</xm:f>
            <x14:dxf>
              <font>
                <b/>
                <i val="0"/>
                <strike val="0"/>
                <color rgb="FFAA322F"/>
              </font>
              <fill>
                <patternFill patternType="solid">
                  <bgColor theme="0"/>
                </patternFill>
              </fill>
            </x14:dxf>
          </x14:cfRule>
          <x14:cfRule type="endsWith" priority="2276" stopIfTrue="1" operator="endsWith" id="{4093850B-DE13-4EED-B1DC-09079B883C09}">
            <xm:f>RIGHT(W28,LEN("Fail"))="Fail"</xm:f>
            <xm:f>"Fail"</xm:f>
            <x14:dxf>
              <font>
                <b/>
                <i val="0"/>
                <strike val="0"/>
                <color rgb="FFAA322F"/>
              </font>
              <fill>
                <patternFill patternType="solid">
                  <bgColor theme="0"/>
                </patternFill>
              </fill>
            </x14:dxf>
          </x14:cfRule>
          <xm:sqref>W28:AA28</xm:sqref>
        </x14:conditionalFormatting>
        <x14:conditionalFormatting xmlns:xm="http://schemas.microsoft.com/office/excel/2006/main">
          <x14:cfRule type="endsWith" priority="2248" stopIfTrue="1" operator="endsWith" id="{023DC3CC-5293-4852-95C1-0E06BF16FA4B}">
            <xm:f>RIGHT(W29,LEN("Fail"))="Fail"</xm:f>
            <xm:f>"Fail"</xm:f>
            <x14:dxf>
              <font>
                <b/>
                <i val="0"/>
                <strike val="0"/>
                <color rgb="FFAA322F"/>
              </font>
              <fill>
                <patternFill patternType="solid">
                  <bgColor theme="0"/>
                </patternFill>
              </fill>
            </x14:dxf>
          </x14:cfRule>
          <x14:cfRule type="endsWith" priority="2250" stopIfTrue="1" operator="endsWith" id="{C13A3B43-1BA8-41BB-9893-961B3A58DD71}">
            <xm:f>RIGHT(W29,LEN("Fail"))="Fail"</xm:f>
            <xm:f>"Fail"</xm:f>
            <x14:dxf>
              <font>
                <b/>
                <i val="0"/>
                <strike val="0"/>
                <color rgb="FFAA322F"/>
              </font>
              <fill>
                <patternFill patternType="solid">
                  <bgColor theme="0"/>
                </patternFill>
              </fill>
            </x14:dxf>
          </x14:cfRule>
          <x14:cfRule type="endsWith" priority="2254" stopIfTrue="1" operator="endsWith" id="{6DA6889D-9D3F-48D6-9563-AF0C3D8C6113}">
            <xm:f>RIGHT(W29,LEN("Fail"))="Fail"</xm:f>
            <xm:f>"Fail"</xm:f>
            <x14:dxf>
              <font>
                <b/>
                <i val="0"/>
                <strike val="0"/>
                <color rgb="FFAA322F"/>
              </font>
              <fill>
                <patternFill patternType="solid">
                  <bgColor theme="0"/>
                </patternFill>
              </fill>
            </x14:dxf>
          </x14:cfRule>
          <x14:cfRule type="endsWith" priority="2261" stopIfTrue="1" operator="endsWith" id="{D56160E7-8088-4DFB-AD46-3EEDE4C958A3}">
            <xm:f>RIGHT(W29,LEN("Fail"))="Fail"</xm:f>
            <xm:f>"Fail"</xm:f>
            <x14:dxf>
              <font>
                <b/>
                <i val="0"/>
                <strike val="0"/>
                <color rgb="FFAA322F"/>
              </font>
              <fill>
                <patternFill patternType="solid">
                  <bgColor theme="0"/>
                </patternFill>
              </fill>
            </x14:dxf>
          </x14:cfRule>
          <xm:sqref>W29:AA30</xm:sqref>
        </x14:conditionalFormatting>
        <x14:conditionalFormatting xmlns:xm="http://schemas.microsoft.com/office/excel/2006/main">
          <x14:cfRule type="endsWith" priority="2265" stopIfTrue="1" operator="endsWith" id="{C5570D71-0885-4913-A69E-BB7DBF56D3A4}">
            <xm:f>RIGHT(W29,LEN("Fail"))="Fail"</xm:f>
            <xm:f>"Fail"</xm:f>
            <x14:dxf>
              <font>
                <b/>
                <i val="0"/>
                <strike val="0"/>
                <color rgb="FFAA322F"/>
              </font>
              <fill>
                <patternFill patternType="solid">
                  <bgColor theme="0"/>
                </patternFill>
              </fill>
            </x14:dxf>
          </x14:cfRule>
          <xm:sqref>W29:AA31</xm:sqref>
        </x14:conditionalFormatting>
        <x14:conditionalFormatting xmlns:xm="http://schemas.microsoft.com/office/excel/2006/main">
          <x14:cfRule type="endsWith" priority="2281" stopIfTrue="1" operator="endsWith" id="{188BE791-6503-4F78-98A1-1E3EC4914A49}">
            <xm:f>RIGHT(W31,LEN("Fail"))="Fail"</xm:f>
            <xm:f>"Fail"</xm:f>
            <x14:dxf>
              <font>
                <b/>
                <i val="0"/>
                <strike val="0"/>
                <color rgb="FFAA322F"/>
              </font>
              <fill>
                <patternFill patternType="solid">
                  <bgColor theme="0"/>
                </patternFill>
              </fill>
            </x14:dxf>
          </x14:cfRule>
          <x14:cfRule type="endsWith" priority="2277" stopIfTrue="1" operator="endsWith" id="{002EA5E8-0956-46C8-85A7-63A46DE361EA}">
            <xm:f>RIGHT(W31,LEN("Fail"))="Fail"</xm:f>
            <xm:f>"Fail"</xm:f>
            <x14:dxf>
              <font>
                <b/>
                <i val="0"/>
                <strike val="0"/>
                <color rgb="FFAA322F"/>
              </font>
              <fill>
                <patternFill patternType="solid">
                  <bgColor theme="0"/>
                </patternFill>
              </fill>
            </x14:dxf>
          </x14:cfRule>
          <xm:sqref>W31:AA31</xm:sqref>
        </x14:conditionalFormatting>
        <x14:conditionalFormatting xmlns:xm="http://schemas.microsoft.com/office/excel/2006/main">
          <x14:cfRule type="endsWith" priority="158" stopIfTrue="1" operator="endsWith" id="{331CE743-F211-4471-8730-129B3B0DF253}">
            <xm:f>RIGHT(W32,LEN("Fail"))="Fail"</xm:f>
            <xm:f>"Fail"</xm:f>
            <x14:dxf>
              <font>
                <b/>
                <i val="0"/>
                <strike val="0"/>
                <color rgb="FFAA322F"/>
              </font>
              <fill>
                <patternFill patternType="solid">
                  <bgColor theme="0"/>
                </patternFill>
              </fill>
            </x14:dxf>
          </x14:cfRule>
          <xm:sqref>W32:AA32</xm:sqref>
        </x14:conditionalFormatting>
        <x14:conditionalFormatting xmlns:xm="http://schemas.microsoft.com/office/excel/2006/main">
          <x14:cfRule type="endsWith" priority="15" stopIfTrue="1" operator="endsWith" id="{4BC22D8D-E655-4BA4-A9BA-71CACA008F7D}">
            <xm:f>RIGHT(W34,LEN("Fail"))="Fail"</xm:f>
            <xm:f>"Fail"</xm:f>
            <x14:dxf>
              <font>
                <b/>
                <i val="0"/>
                <strike val="0"/>
                <color rgb="FFAA322F"/>
              </font>
              <fill>
                <patternFill patternType="solid">
                  <bgColor theme="0"/>
                </patternFill>
              </fill>
            </x14:dxf>
          </x14:cfRule>
          <xm:sqref>W34:AA34</xm:sqref>
        </x14:conditionalFormatting>
        <x14:conditionalFormatting xmlns:xm="http://schemas.microsoft.com/office/excel/2006/main">
          <x14:cfRule type="endsWith" priority="1962" stopIfTrue="1" operator="endsWith" id="{47E53F7D-A036-4C08-B1CF-426964455CB4}">
            <xm:f>RIGHT(W52,LEN("Fail"))="Fail"</xm:f>
            <xm:f>"Fail"</xm:f>
            <x14:dxf>
              <font>
                <b/>
                <i val="0"/>
                <strike val="0"/>
                <color rgb="FFAA322F"/>
              </font>
              <fill>
                <patternFill patternType="solid">
                  <bgColor theme="0"/>
                </patternFill>
              </fill>
            </x14:dxf>
          </x14:cfRule>
          <x14:cfRule type="endsWith" priority="1966" stopIfTrue="1" operator="endsWith" id="{06ABF90A-5051-4EDE-A113-022BD13DC194}">
            <xm:f>RIGHT(W52,LEN("Fail"))="Fail"</xm:f>
            <xm:f>"Fail"</xm:f>
            <x14:dxf>
              <font>
                <b/>
                <i val="0"/>
                <strike val="0"/>
                <color rgb="FFAA322F"/>
              </font>
              <fill>
                <patternFill patternType="solid">
                  <bgColor theme="0"/>
                </patternFill>
              </fill>
            </x14:dxf>
          </x14:cfRule>
          <xm:sqref>W52:AA52</xm:sqref>
        </x14:conditionalFormatting>
        <x14:conditionalFormatting xmlns:xm="http://schemas.microsoft.com/office/excel/2006/main">
          <x14:cfRule type="endsWith" priority="1958" stopIfTrue="1" operator="endsWith" id="{33E2A7C1-A1C6-4E96-9EAF-D5650ED84250}">
            <xm:f>RIGHT(W52,LEN("Fail"))="Fail"</xm:f>
            <xm:f>"Fail"</xm:f>
            <x14:dxf>
              <font>
                <b/>
                <i val="0"/>
                <strike val="0"/>
                <color rgb="FFAA322F"/>
              </font>
              <fill>
                <patternFill patternType="solid">
                  <bgColor theme="0"/>
                </patternFill>
              </fill>
            </x14:dxf>
          </x14:cfRule>
          <xm:sqref>W52:AA53</xm:sqref>
        </x14:conditionalFormatting>
        <x14:conditionalFormatting xmlns:xm="http://schemas.microsoft.com/office/excel/2006/main">
          <x14:cfRule type="endsWith" priority="1954" stopIfTrue="1" operator="endsWith" id="{DB750F9B-76BF-4C85-BA4D-9BE9BE72ACFD}">
            <xm:f>RIGHT(W53,LEN("Fail"))="Fail"</xm:f>
            <xm:f>"Fail"</xm:f>
            <x14:dxf>
              <font>
                <b/>
                <i val="0"/>
                <strike val="0"/>
                <color rgb="FFAA322F"/>
              </font>
              <fill>
                <patternFill patternType="solid">
                  <bgColor theme="0"/>
                </patternFill>
              </fill>
            </x14:dxf>
          </x14:cfRule>
          <x14:cfRule type="endsWith" priority="1950" stopIfTrue="1" operator="endsWith" id="{E06ACC5C-B63A-4D8A-85E1-AEB344AAB23C}">
            <xm:f>RIGHT(W53,LEN("Fail"))="Fail"</xm:f>
            <xm:f>"Fail"</xm:f>
            <x14:dxf>
              <font>
                <b/>
                <i val="0"/>
                <strike val="0"/>
                <color rgb="FFAA322F"/>
              </font>
              <fill>
                <patternFill patternType="solid">
                  <bgColor theme="0"/>
                </patternFill>
              </fill>
            </x14:dxf>
          </x14:cfRule>
          <xm:sqref>W53:AA53</xm:sqref>
        </x14:conditionalFormatting>
        <x14:conditionalFormatting xmlns:xm="http://schemas.microsoft.com/office/excel/2006/main">
          <x14:cfRule type="endsWith" priority="1940" stopIfTrue="1" operator="endsWith" id="{1BA476FD-D3FF-4BB0-A008-36119B2939C2}">
            <xm:f>RIGHT(W54,LEN("Fail"))="Fail"</xm:f>
            <xm:f>"Fail"</xm:f>
            <x14:dxf>
              <font>
                <b/>
                <i val="0"/>
                <strike val="0"/>
                <color rgb="FFAA322F"/>
              </font>
              <fill>
                <patternFill patternType="solid">
                  <bgColor theme="0"/>
                </patternFill>
              </fill>
            </x14:dxf>
          </x14:cfRule>
          <x14:cfRule type="endsWith" priority="1942" stopIfTrue="1" operator="endsWith" id="{8ADE794A-3AD0-481E-908C-DA21DEF20FC8}">
            <xm:f>RIGHT(W54,LEN("Fail"))="Fail"</xm:f>
            <xm:f>"Fail"</xm:f>
            <x14:dxf>
              <font>
                <b/>
                <i val="0"/>
                <strike val="0"/>
                <color rgb="FFAA322F"/>
              </font>
              <fill>
                <patternFill patternType="solid">
                  <bgColor theme="0"/>
                </patternFill>
              </fill>
            </x14:dxf>
          </x14:cfRule>
          <x14:cfRule type="endsWith" priority="1946" stopIfTrue="1" operator="endsWith" id="{80B6A025-65AF-4E2F-9EA3-5416841D41C7}">
            <xm:f>RIGHT(W54,LEN("Fail"))="Fail"</xm:f>
            <xm:f>"Fail"</xm:f>
            <x14:dxf>
              <font>
                <b/>
                <i val="0"/>
                <strike val="0"/>
                <color rgb="FFAA322F"/>
              </font>
              <fill>
                <patternFill patternType="solid">
                  <bgColor theme="0"/>
                </patternFill>
              </fill>
            </x14:dxf>
          </x14:cfRule>
          <xm:sqref>W54:AA54</xm:sqref>
        </x14:conditionalFormatting>
        <x14:conditionalFormatting xmlns:xm="http://schemas.microsoft.com/office/excel/2006/main">
          <x14:cfRule type="endsWith" priority="1923" stopIfTrue="1" operator="endsWith" id="{E8D5D8FE-7D93-4BF0-87A3-6D1EB426DECF}">
            <xm:f>RIGHT(W58,LEN("Fail"))="Fail"</xm:f>
            <xm:f>"Fail"</xm:f>
            <x14:dxf>
              <font>
                <b/>
                <i val="0"/>
                <strike val="0"/>
                <color rgb="FFAA322F"/>
              </font>
              <fill>
                <patternFill patternType="solid">
                  <bgColor theme="0"/>
                </patternFill>
              </fill>
            </x14:dxf>
          </x14:cfRule>
          <x14:cfRule type="endsWith" priority="1927" stopIfTrue="1" operator="endsWith" id="{20EBEA7E-CF55-439B-BCF2-2DC1A17297A7}">
            <xm:f>RIGHT(W58,LEN("Fail"))="Fail"</xm:f>
            <xm:f>"Fail"</xm:f>
            <x14:dxf>
              <font>
                <b/>
                <i val="0"/>
                <strike val="0"/>
                <color rgb="FFAA322F"/>
              </font>
              <fill>
                <patternFill patternType="solid">
                  <bgColor theme="0"/>
                </patternFill>
              </fill>
            </x14:dxf>
          </x14:cfRule>
          <x14:cfRule type="endsWith" priority="1931" stopIfTrue="1" operator="endsWith" id="{26F3E6C5-3C9A-42DD-A68A-07FB22AA84E4}">
            <xm:f>RIGHT(W58,LEN("Fail"))="Fail"</xm:f>
            <xm:f>"Fail"</xm:f>
            <x14:dxf>
              <font>
                <b/>
                <i val="0"/>
                <strike val="0"/>
                <color rgb="FFAA322F"/>
              </font>
              <fill>
                <patternFill patternType="solid">
                  <bgColor theme="0"/>
                </patternFill>
              </fill>
            </x14:dxf>
          </x14:cfRule>
          <xm:sqref>W58:AA58</xm:sqref>
        </x14:conditionalFormatting>
        <x14:conditionalFormatting xmlns:xm="http://schemas.microsoft.com/office/excel/2006/main">
          <x14:cfRule type="endsWith" priority="1915" stopIfTrue="1" operator="endsWith" id="{8CEB5079-9F2A-4152-A73C-F84C38721181}">
            <xm:f>RIGHT(W59,LEN("Fail"))="Fail"</xm:f>
            <xm:f>"Fail"</xm:f>
            <x14:dxf>
              <font>
                <b/>
                <i val="0"/>
                <strike val="0"/>
                <color rgb="FFAA322F"/>
              </font>
              <fill>
                <patternFill patternType="solid">
                  <bgColor theme="0"/>
                </patternFill>
              </fill>
            </x14:dxf>
          </x14:cfRule>
          <x14:cfRule type="endsWith" priority="1913" stopIfTrue="1" operator="endsWith" id="{7342CD85-764F-4709-9FCC-78284CA4A87A}">
            <xm:f>RIGHT(W59,LEN("Fail"))="Fail"</xm:f>
            <xm:f>"Fail"</xm:f>
            <x14:dxf>
              <font>
                <b/>
                <i val="0"/>
                <strike val="0"/>
                <color rgb="FFAA322F"/>
              </font>
              <fill>
                <patternFill patternType="solid">
                  <bgColor theme="0"/>
                </patternFill>
              </fill>
            </x14:dxf>
          </x14:cfRule>
          <x14:cfRule type="endsWith" priority="1919" stopIfTrue="1" operator="endsWith" id="{8ECB9B42-EF8A-4EB2-B8ED-401A99C565D2}">
            <xm:f>RIGHT(W59,LEN("Fail"))="Fail"</xm:f>
            <xm:f>"Fail"</xm:f>
            <x14:dxf>
              <font>
                <b/>
                <i val="0"/>
                <strike val="0"/>
                <color rgb="FFAA322F"/>
              </font>
              <fill>
                <patternFill patternType="solid">
                  <bgColor theme="0"/>
                </patternFill>
              </fill>
            </x14:dxf>
          </x14:cfRule>
          <xm:sqref>W59:AA59</xm:sqref>
        </x14:conditionalFormatting>
        <x14:conditionalFormatting xmlns:xm="http://schemas.microsoft.com/office/excel/2006/main">
          <x14:cfRule type="endsWith" priority="1936" stopIfTrue="1" operator="endsWith" id="{F7D1572D-858E-4400-BC4D-797349081F05}">
            <xm:f>RIGHT(W60,LEN("Fail"))="Fail"</xm:f>
            <xm:f>"Fail"</xm:f>
            <x14:dxf>
              <font>
                <b/>
                <i val="0"/>
                <strike val="0"/>
                <color rgb="FFAA322F"/>
              </font>
              <fill>
                <patternFill patternType="solid">
                  <bgColor theme="0"/>
                </patternFill>
              </fill>
            </x14:dxf>
          </x14:cfRule>
          <x14:cfRule type="endsWith" priority="1932" stopIfTrue="1" operator="endsWith" id="{F1B104F1-EB63-4A3C-A816-D7AB2E7CBBDA}">
            <xm:f>RIGHT(W60,LEN("Fail"))="Fail"</xm:f>
            <xm:f>"Fail"</xm:f>
            <x14:dxf>
              <font>
                <b/>
                <i val="0"/>
                <strike val="0"/>
                <color rgb="FFAA322F"/>
              </font>
              <fill>
                <patternFill patternType="solid">
                  <bgColor theme="0"/>
                </patternFill>
              </fill>
            </x14:dxf>
          </x14:cfRule>
          <xm:sqref>W60:AA60</xm:sqref>
        </x14:conditionalFormatting>
        <x14:conditionalFormatting xmlns:xm="http://schemas.microsoft.com/office/excel/2006/main">
          <x14:cfRule type="endsWith" priority="1985" stopIfTrue="1" operator="endsWith" id="{11668A9A-C2AA-4576-8FDC-9032F0BA19B6}">
            <xm:f>RIGHT(Q60,LEN("Fail"))="Fail"</xm:f>
            <xm:f>"Fail"</xm:f>
            <x14:dxf>
              <font>
                <b/>
                <i val="0"/>
                <strike val="0"/>
                <color rgb="FFAA322F"/>
              </font>
              <fill>
                <patternFill patternType="solid">
                  <bgColor theme="0"/>
                </patternFill>
              </fill>
            </x14:dxf>
          </x14:cfRule>
          <xm:sqref>W60:AA74 AC60:AG74 BA61:BE74 BG61:BK74 BM61:BQ74 BS61:BW74 BY61:CC74 Q74:U74 W84:AA87 AC84:AG87 BA84:BE87 BG84:BK87 BM84:BQ87 BS84:BW87 BY84:CC87 Q61:U72</xm:sqref>
        </x14:conditionalFormatting>
        <x14:conditionalFormatting xmlns:xm="http://schemas.microsoft.com/office/excel/2006/main">
          <x14:cfRule type="endsWith" priority="630" stopIfTrue="1" operator="endsWith" id="{753F263C-A24F-4D75-9250-E349D70E682C}">
            <xm:f>RIGHT(W73,LEN("Fail"))="Fail"</xm:f>
            <xm:f>"Fail"</xm:f>
            <x14:dxf>
              <font>
                <b/>
                <i val="0"/>
                <strike val="0"/>
                <color rgb="FFAA322F"/>
              </font>
              <fill>
                <patternFill patternType="solid">
                  <bgColor theme="0"/>
                </patternFill>
              </fill>
            </x14:dxf>
          </x14:cfRule>
          <xm:sqref>W73:AA73</xm:sqref>
        </x14:conditionalFormatting>
        <x14:conditionalFormatting xmlns:xm="http://schemas.microsoft.com/office/excel/2006/main">
          <x14:cfRule type="endsWith" priority="1912" stopIfTrue="1" operator="endsWith" id="{974621F0-6624-4BEF-8904-314E1D22C5E4}">
            <xm:f>RIGHT(W75,LEN("Fail"))="Fail"</xm:f>
            <xm:f>"Fail"</xm:f>
            <x14:dxf>
              <font>
                <b/>
                <i val="0"/>
                <strike val="0"/>
                <color rgb="FFAA322F"/>
              </font>
              <fill>
                <patternFill patternType="solid">
                  <bgColor theme="0"/>
                </patternFill>
              </fill>
            </x14:dxf>
          </x14:cfRule>
          <xm:sqref>W75:AA80 W82:AA86</xm:sqref>
        </x14:conditionalFormatting>
        <x14:conditionalFormatting xmlns:xm="http://schemas.microsoft.com/office/excel/2006/main">
          <x14:cfRule type="endsWith" priority="1906" stopIfTrue="1" operator="endsWith" id="{3148413D-2CDA-45FE-8E46-4AE03BD402FE}">
            <xm:f>RIGHT(W81,LEN("Fail"))="Fail"</xm:f>
            <xm:f>"Fail"</xm:f>
            <x14:dxf>
              <font>
                <b/>
                <i val="0"/>
                <strike val="0"/>
                <color rgb="FFAA322F"/>
              </font>
              <fill>
                <patternFill patternType="solid">
                  <bgColor theme="0"/>
                </patternFill>
              </fill>
            </x14:dxf>
          </x14:cfRule>
          <xm:sqref>W81:AA81</xm:sqref>
        </x14:conditionalFormatting>
        <x14:conditionalFormatting xmlns:xm="http://schemas.microsoft.com/office/excel/2006/main">
          <x14:cfRule type="endsWith" priority="379" stopIfTrue="1" operator="endsWith" id="{5A646C46-C100-42B8-ADF7-93D1AD2B9199}">
            <xm:f>RIGHT(W84,LEN("Fail"))="Fail"</xm:f>
            <xm:f>"Fail"</xm:f>
            <x14:dxf>
              <font>
                <b/>
                <i val="0"/>
                <strike val="0"/>
                <color rgb="FFAA322F"/>
              </font>
              <fill>
                <patternFill patternType="solid">
                  <bgColor theme="0"/>
                </patternFill>
              </fill>
            </x14:dxf>
          </x14:cfRule>
          <xm:sqref>W84:AA84</xm:sqref>
        </x14:conditionalFormatting>
        <x14:conditionalFormatting xmlns:xm="http://schemas.microsoft.com/office/excel/2006/main">
          <x14:cfRule type="endsWith" priority="493" stopIfTrue="1" operator="endsWith" id="{D37931FB-412F-4CE4-830E-8224837B3B58}">
            <xm:f>RIGHT(W87,LEN("Fail"))="Fail"</xm:f>
            <xm:f>"Fail"</xm:f>
            <x14:dxf>
              <font>
                <b/>
                <i val="0"/>
                <strike val="0"/>
                <color rgb="FFAA322F"/>
              </font>
              <fill>
                <patternFill patternType="solid">
                  <bgColor theme="0"/>
                </patternFill>
              </fill>
            </x14:dxf>
          </x14:cfRule>
          <xm:sqref>W87:AA87</xm:sqref>
        </x14:conditionalFormatting>
        <x14:conditionalFormatting xmlns:xm="http://schemas.microsoft.com/office/excel/2006/main">
          <x14:cfRule type="endsWith" priority="666" stopIfTrue="1" operator="endsWith" id="{107EA6B9-9869-4307-B01D-DF48DFECDF94}">
            <xm:f>RIGHT(W88,LEN("Fail"))="Fail"</xm:f>
            <xm:f>"Fail"</xm:f>
            <x14:dxf>
              <font>
                <b/>
                <i val="0"/>
                <strike val="0"/>
                <color rgb="FFAA322F"/>
              </font>
              <fill>
                <patternFill patternType="solid">
                  <bgColor theme="0"/>
                </patternFill>
              </fill>
            </x14:dxf>
          </x14:cfRule>
          <xm:sqref>W88:AA88</xm:sqref>
        </x14:conditionalFormatting>
        <x14:conditionalFormatting xmlns:xm="http://schemas.microsoft.com/office/excel/2006/main">
          <x14:cfRule type="endsWith" priority="2556" stopIfTrue="1" operator="endsWith" id="{E54D0E52-A0A1-409D-ADA8-A3F9A64B6E39}">
            <xm:f>RIGHT(AB3,LEN("Fail"))="Fail"</xm:f>
            <xm:f>"Fail"</xm:f>
            <x14:dxf>
              <font>
                <b/>
                <i val="0"/>
                <strike val="0"/>
                <color rgb="FFAA322F"/>
              </font>
              <fill>
                <patternFill patternType="solid">
                  <bgColor theme="0"/>
                </patternFill>
              </fill>
            </x14:dxf>
          </x14:cfRule>
          <xm:sqref>AB3:AB4</xm:sqref>
        </x14:conditionalFormatting>
        <x14:conditionalFormatting xmlns:xm="http://schemas.microsoft.com/office/excel/2006/main">
          <x14:cfRule type="endsWith" priority="205" stopIfTrue="1" operator="endsWith" id="{6419B02A-A009-4B9C-81F0-4CC0833E3805}">
            <xm:f>RIGHT(AB7,LEN("Fail"))="Fail"</xm:f>
            <xm:f>"Fail"</xm:f>
            <x14:dxf>
              <font>
                <b/>
                <i val="0"/>
                <strike val="0"/>
                <color rgb="FFAA322F"/>
              </font>
              <fill>
                <patternFill patternType="solid">
                  <bgColor theme="0"/>
                </patternFill>
              </fill>
            </x14:dxf>
          </x14:cfRule>
          <xm:sqref>AB7</xm:sqref>
        </x14:conditionalFormatting>
        <x14:conditionalFormatting xmlns:xm="http://schemas.microsoft.com/office/excel/2006/main">
          <x14:cfRule type="endsWith" priority="209" stopIfTrue="1" operator="endsWith" id="{411C328D-9745-4848-B926-A70BCBB3BCD5}">
            <xm:f>RIGHT(AB7,LEN("Fail"))="Fail"</xm:f>
            <xm:f>"Fail"</xm:f>
            <x14:dxf>
              <font>
                <b/>
                <i val="0"/>
                <strike val="0"/>
                <color rgb="FFAA322F"/>
              </font>
              <fill>
                <patternFill patternType="solid">
                  <bgColor theme="0"/>
                </patternFill>
              </fill>
            </x14:dxf>
          </x14:cfRule>
          <xm:sqref>AB7:AB18</xm:sqref>
        </x14:conditionalFormatting>
        <x14:conditionalFormatting xmlns:xm="http://schemas.microsoft.com/office/excel/2006/main">
          <x14:cfRule type="endsWith" priority="199" stopIfTrue="1" operator="endsWith" id="{7D55FED8-BEAE-41A6-9F7F-1F46C1AFC53E}">
            <xm:f>RIGHT(AB20,LEN("Fail"))="Fail"</xm:f>
            <xm:f>"Fail"</xm:f>
            <x14:dxf>
              <font>
                <b/>
                <i val="0"/>
                <strike val="0"/>
                <color rgb="FFAA322F"/>
              </font>
              <fill>
                <patternFill patternType="solid">
                  <bgColor theme="0"/>
                </patternFill>
              </fill>
            </x14:dxf>
          </x14:cfRule>
          <xm:sqref>AB20:AB21</xm:sqref>
        </x14:conditionalFormatting>
        <x14:conditionalFormatting xmlns:xm="http://schemas.microsoft.com/office/excel/2006/main">
          <x14:cfRule type="endsWith" priority="203" stopIfTrue="1" operator="endsWith" id="{D8C69AF1-586F-4308-A3AC-1C8CCD8EBEA3}">
            <xm:f>RIGHT(AB29,LEN("Fail"))="Fail"</xm:f>
            <xm:f>"Fail"</xm:f>
            <x14:dxf>
              <font>
                <b/>
                <i val="0"/>
                <strike val="0"/>
                <color rgb="FFAA322F"/>
              </font>
              <fill>
                <patternFill patternType="solid">
                  <bgColor theme="0"/>
                </patternFill>
              </fill>
            </x14:dxf>
          </x14:cfRule>
          <xm:sqref>AB29:AB30</xm:sqref>
        </x14:conditionalFormatting>
        <x14:conditionalFormatting xmlns:xm="http://schemas.microsoft.com/office/excel/2006/main">
          <x14:cfRule type="endsWith" priority="139" stopIfTrue="1" operator="endsWith" id="{C36233F8-A371-46B6-8D49-E6439A7E95C7}">
            <xm:f>RIGHT(AB32,LEN("Fail"))="Fail"</xm:f>
            <xm:f>"Fail"</xm:f>
            <x14:dxf>
              <font>
                <b/>
                <i val="0"/>
                <strike val="0"/>
                <color rgb="FFAA322F"/>
              </font>
              <fill>
                <patternFill patternType="solid">
                  <bgColor theme="0"/>
                </patternFill>
              </fill>
            </x14:dxf>
          </x14:cfRule>
          <xm:sqref>AB32</xm:sqref>
        </x14:conditionalFormatting>
        <x14:conditionalFormatting xmlns:xm="http://schemas.microsoft.com/office/excel/2006/main">
          <x14:cfRule type="endsWith" priority="2641" stopIfTrue="1" operator="endsWith" id="{B0875FC1-1CCC-48F5-8076-01CE88372A60}">
            <xm:f>RIGHT(AB49,LEN("Fail"))="Fail"</xm:f>
            <xm:f>"Fail"</xm:f>
            <x14:dxf>
              <font>
                <b/>
                <i val="0"/>
                <strike val="0"/>
                <color rgb="FFAA322F"/>
              </font>
              <fill>
                <patternFill patternType="solid">
                  <bgColor theme="0"/>
                </patternFill>
              </fill>
            </x14:dxf>
          </x14:cfRule>
          <xm:sqref>AB49</xm:sqref>
        </x14:conditionalFormatting>
        <x14:conditionalFormatting xmlns:xm="http://schemas.microsoft.com/office/excel/2006/main">
          <x14:cfRule type="endsWith" priority="1837" stopIfTrue="1" operator="endsWith" id="{5D1EFA38-5BBF-4706-9FA0-FE7096FD3567}">
            <xm:f>RIGHT(AB61,LEN("Fail"))="Fail"</xm:f>
            <xm:f>"Fail"</xm:f>
            <x14:dxf>
              <font>
                <b/>
                <i val="0"/>
                <strike val="0"/>
                <color rgb="FFAA322F"/>
              </font>
              <fill>
                <patternFill patternType="solid">
                  <bgColor theme="0"/>
                </patternFill>
              </fill>
            </x14:dxf>
          </x14:cfRule>
          <xm:sqref>AB61</xm:sqref>
        </x14:conditionalFormatting>
        <x14:conditionalFormatting xmlns:xm="http://schemas.microsoft.com/office/excel/2006/main">
          <x14:cfRule type="endsWith" priority="1898" stopIfTrue="1" operator="endsWith" id="{D25E1A33-74D0-41D8-8CD6-09125E475730}">
            <xm:f>RIGHT(AB75,LEN("Fail"))="Fail"</xm:f>
            <xm:f>"Fail"</xm:f>
            <x14:dxf>
              <font>
                <b/>
                <i val="0"/>
                <strike val="0"/>
                <color rgb="FFAA322F"/>
              </font>
              <fill>
                <patternFill patternType="solid">
                  <bgColor theme="0"/>
                </patternFill>
              </fill>
            </x14:dxf>
          </x14:cfRule>
          <xm:sqref>AB75:AB81</xm:sqref>
        </x14:conditionalFormatting>
        <x14:conditionalFormatting xmlns:xm="http://schemas.microsoft.com/office/excel/2006/main">
          <x14:cfRule type="endsWith" priority="1895" stopIfTrue="1" operator="endsWith" id="{314C1AC3-2769-4D21-9227-1498ED4ACA79}">
            <xm:f>RIGHT(AB52,LEN("Fail"))="Fail"</xm:f>
            <xm:f>"Fail"</xm:f>
            <x14:dxf>
              <font>
                <b/>
                <i val="0"/>
                <strike val="0"/>
                <color rgb="FFAA322F"/>
              </font>
              <fill>
                <patternFill patternType="solid">
                  <bgColor theme="0"/>
                </patternFill>
              </fill>
            </x14:dxf>
          </x14:cfRule>
          <xm:sqref>AB52:AG52</xm:sqref>
        </x14:conditionalFormatting>
        <x14:conditionalFormatting xmlns:xm="http://schemas.microsoft.com/office/excel/2006/main">
          <x14:cfRule type="endsWith" priority="2225" stopIfTrue="1" operator="endsWith" id="{6F7F0BF6-CAB9-4527-9572-57F84B85C5F6}">
            <xm:f>RIGHT(AC7,LEN("Fail"))="Fail"</xm:f>
            <xm:f>"Fail"</xm:f>
            <x14:dxf>
              <font>
                <b/>
                <i val="0"/>
                <strike val="0"/>
                <color rgb="FFAA322F"/>
              </font>
              <fill>
                <patternFill patternType="solid">
                  <bgColor theme="0"/>
                </patternFill>
              </fill>
            </x14:dxf>
          </x14:cfRule>
          <xm:sqref>AC7:AG18</xm:sqref>
        </x14:conditionalFormatting>
        <x14:conditionalFormatting xmlns:xm="http://schemas.microsoft.com/office/excel/2006/main">
          <x14:cfRule type="endsWith" priority="2241" stopIfTrue="1" operator="endsWith" id="{16F63547-CAE0-40C0-8C55-DBA5DE0241B0}">
            <xm:f>RIGHT(AC19,LEN("Fail"))="Fail"</xm:f>
            <xm:f>"Fail"</xm:f>
            <x14:dxf>
              <font>
                <b/>
                <i val="0"/>
                <strike val="0"/>
                <color rgb="FFAA322F"/>
              </font>
              <fill>
                <patternFill patternType="solid">
                  <bgColor theme="0"/>
                </patternFill>
              </fill>
            </x14:dxf>
          </x14:cfRule>
          <xm:sqref>AC19:AG19</xm:sqref>
        </x14:conditionalFormatting>
        <x14:conditionalFormatting xmlns:xm="http://schemas.microsoft.com/office/excel/2006/main">
          <x14:cfRule type="endsWith" priority="2201" stopIfTrue="1" operator="endsWith" id="{75407074-D53C-4A26-8AE1-FC3F1FE71EA9}">
            <xm:f>RIGHT(AC19,LEN("Fail"))="Fail"</xm:f>
            <xm:f>"Fail"</xm:f>
            <x14:dxf>
              <font>
                <b/>
                <i val="0"/>
                <strike val="0"/>
                <color rgb="FFAA322F"/>
              </font>
              <fill>
                <patternFill patternType="solid">
                  <bgColor theme="0"/>
                </patternFill>
              </fill>
            </x14:dxf>
          </x14:cfRule>
          <xm:sqref>AC19:AG21</xm:sqref>
        </x14:conditionalFormatting>
        <x14:conditionalFormatting xmlns:xm="http://schemas.microsoft.com/office/excel/2006/main">
          <x14:cfRule type="endsWith" priority="2227" stopIfTrue="1" operator="endsWith" id="{AFA8B3C6-B7C8-473D-9EB0-DB4EAC0F918F}">
            <xm:f>RIGHT(AC28,LEN("Fail"))="Fail"</xm:f>
            <xm:f>"Fail"</xm:f>
            <x14:dxf>
              <font>
                <b/>
                <i val="0"/>
                <strike val="0"/>
                <color rgb="FFAA322F"/>
              </font>
              <fill>
                <patternFill patternType="solid">
                  <bgColor theme="0"/>
                </patternFill>
              </fill>
            </x14:dxf>
          </x14:cfRule>
          <x14:cfRule type="endsWith" priority="2231" stopIfTrue="1" operator="endsWith" id="{102F1567-2501-44FC-A939-DB387A01AE81}">
            <xm:f>RIGHT(AC28,LEN("Fail"))="Fail"</xm:f>
            <xm:f>"Fail"</xm:f>
            <x14:dxf>
              <font>
                <b/>
                <i val="0"/>
                <strike val="0"/>
                <color rgb="FFAA322F"/>
              </font>
              <fill>
                <patternFill patternType="solid">
                  <bgColor theme="0"/>
                </patternFill>
              </fill>
            </x14:dxf>
          </x14:cfRule>
          <xm:sqref>AC28:AG28</xm:sqref>
        </x14:conditionalFormatting>
        <x14:conditionalFormatting xmlns:xm="http://schemas.microsoft.com/office/excel/2006/main">
          <x14:cfRule type="endsWith" priority="2216" stopIfTrue="1" operator="endsWith" id="{5FB7A58A-6935-470F-A356-E3B411470C5E}">
            <xm:f>RIGHT(AC29,LEN("Fail"))="Fail"</xm:f>
            <xm:f>"Fail"</xm:f>
            <x14:dxf>
              <font>
                <b/>
                <i val="0"/>
                <strike val="0"/>
                <color rgb="FFAA322F"/>
              </font>
              <fill>
                <patternFill patternType="solid">
                  <bgColor theme="0"/>
                </patternFill>
              </fill>
            </x14:dxf>
          </x14:cfRule>
          <x14:cfRule type="endsWith" priority="2209" stopIfTrue="1" operator="endsWith" id="{4ADFA79F-C743-4EAB-BC85-7830C513DA1C}">
            <xm:f>RIGHT(AC29,LEN("Fail"))="Fail"</xm:f>
            <xm:f>"Fail"</xm:f>
            <x14:dxf>
              <font>
                <b/>
                <i val="0"/>
                <strike val="0"/>
                <color rgb="FFAA322F"/>
              </font>
              <fill>
                <patternFill patternType="solid">
                  <bgColor theme="0"/>
                </patternFill>
              </fill>
            </x14:dxf>
          </x14:cfRule>
          <x14:cfRule type="endsWith" priority="2205" stopIfTrue="1" operator="endsWith" id="{1683338B-33F7-4815-B0A1-629FA35F8798}">
            <xm:f>RIGHT(AC29,LEN("Fail"))="Fail"</xm:f>
            <xm:f>"Fail"</xm:f>
            <x14:dxf>
              <font>
                <b/>
                <i val="0"/>
                <strike val="0"/>
                <color rgb="FFAA322F"/>
              </font>
              <fill>
                <patternFill patternType="solid">
                  <bgColor theme="0"/>
                </patternFill>
              </fill>
            </x14:dxf>
          </x14:cfRule>
          <x14:cfRule type="endsWith" priority="2203" stopIfTrue="1" operator="endsWith" id="{1567F67F-DC05-4EC2-ABCE-54CCCE690D16}">
            <xm:f>RIGHT(AC29,LEN("Fail"))="Fail"</xm:f>
            <xm:f>"Fail"</xm:f>
            <x14:dxf>
              <font>
                <b/>
                <i val="0"/>
                <strike val="0"/>
                <color rgb="FFAA322F"/>
              </font>
              <fill>
                <patternFill patternType="solid">
                  <bgColor theme="0"/>
                </patternFill>
              </fill>
            </x14:dxf>
          </x14:cfRule>
          <xm:sqref>AC29:AG30</xm:sqref>
        </x14:conditionalFormatting>
        <x14:conditionalFormatting xmlns:xm="http://schemas.microsoft.com/office/excel/2006/main">
          <x14:cfRule type="endsWith" priority="2220" stopIfTrue="1" operator="endsWith" id="{81B4E823-9DF2-4C0B-A070-F8270D19FE6C}">
            <xm:f>RIGHT(AC29,LEN("Fail"))="Fail"</xm:f>
            <xm:f>"Fail"</xm:f>
            <x14:dxf>
              <font>
                <b/>
                <i val="0"/>
                <strike val="0"/>
                <color rgb="FFAA322F"/>
              </font>
              <fill>
                <patternFill patternType="solid">
                  <bgColor theme="0"/>
                </patternFill>
              </fill>
            </x14:dxf>
          </x14:cfRule>
          <xm:sqref>AC29:AG31</xm:sqref>
        </x14:conditionalFormatting>
        <x14:conditionalFormatting xmlns:xm="http://schemas.microsoft.com/office/excel/2006/main">
          <x14:cfRule type="endsWith" priority="2236" stopIfTrue="1" operator="endsWith" id="{BB85E99B-BECE-4CBE-8A1D-BC922AEE939D}">
            <xm:f>RIGHT(AC31,LEN("Fail"))="Fail"</xm:f>
            <xm:f>"Fail"</xm:f>
            <x14:dxf>
              <font>
                <b/>
                <i val="0"/>
                <strike val="0"/>
                <color rgb="FFAA322F"/>
              </font>
              <fill>
                <patternFill patternType="solid">
                  <bgColor theme="0"/>
                </patternFill>
              </fill>
            </x14:dxf>
          </x14:cfRule>
          <x14:cfRule type="endsWith" priority="2232" stopIfTrue="1" operator="endsWith" id="{B357BD6A-FE96-4283-B48B-0E6E7DDD8681}">
            <xm:f>RIGHT(AC31,LEN("Fail"))="Fail"</xm:f>
            <xm:f>"Fail"</xm:f>
            <x14:dxf>
              <font>
                <b/>
                <i val="0"/>
                <strike val="0"/>
                <color rgb="FFAA322F"/>
              </font>
              <fill>
                <patternFill patternType="solid">
                  <bgColor theme="0"/>
                </patternFill>
              </fill>
            </x14:dxf>
          </x14:cfRule>
          <xm:sqref>AC31:AG31</xm:sqref>
        </x14:conditionalFormatting>
        <x14:conditionalFormatting xmlns:xm="http://schemas.microsoft.com/office/excel/2006/main">
          <x14:cfRule type="endsWith" priority="156" stopIfTrue="1" operator="endsWith" id="{C6FF65CC-413F-4D79-A7F8-8A6C7B88D0E2}">
            <xm:f>RIGHT(AC32,LEN("Fail"))="Fail"</xm:f>
            <xm:f>"Fail"</xm:f>
            <x14:dxf>
              <font>
                <b/>
                <i val="0"/>
                <strike val="0"/>
                <color rgb="FFAA322F"/>
              </font>
              <fill>
                <patternFill patternType="solid">
                  <bgColor theme="0"/>
                </patternFill>
              </fill>
            </x14:dxf>
          </x14:cfRule>
          <xm:sqref>AC32:AG32</xm:sqref>
        </x14:conditionalFormatting>
        <x14:conditionalFormatting xmlns:xm="http://schemas.microsoft.com/office/excel/2006/main">
          <x14:cfRule type="endsWith" priority="9" stopIfTrue="1" operator="endsWith" id="{0AB24072-0632-4B74-9528-54685614B0A3}">
            <xm:f>RIGHT(AC34,LEN("Fail"))="Fail"</xm:f>
            <xm:f>"Fail"</xm:f>
            <x14:dxf>
              <font>
                <b/>
                <i val="0"/>
                <strike val="0"/>
                <color rgb="FFAA322F"/>
              </font>
              <fill>
                <patternFill patternType="solid">
                  <bgColor theme="0"/>
                </patternFill>
              </fill>
            </x14:dxf>
          </x14:cfRule>
          <xm:sqref>AC34:AG34</xm:sqref>
        </x14:conditionalFormatting>
        <x14:conditionalFormatting xmlns:xm="http://schemas.microsoft.com/office/excel/2006/main">
          <x14:cfRule type="endsWith" priority="1891" stopIfTrue="1" operator="endsWith" id="{4AF4EBFC-1272-47C2-936C-125D734824B6}">
            <xm:f>RIGHT(AC52,LEN("Fail"))="Fail"</xm:f>
            <xm:f>"Fail"</xm:f>
            <x14:dxf>
              <font>
                <b/>
                <i val="0"/>
                <strike val="0"/>
                <color rgb="FFAA322F"/>
              </font>
              <fill>
                <patternFill patternType="solid">
                  <bgColor theme="0"/>
                </patternFill>
              </fill>
            </x14:dxf>
          </x14:cfRule>
          <xm:sqref>AC52:AG52</xm:sqref>
        </x14:conditionalFormatting>
        <x14:conditionalFormatting xmlns:xm="http://schemas.microsoft.com/office/excel/2006/main">
          <x14:cfRule type="endsWith" priority="1887" stopIfTrue="1" operator="endsWith" id="{87B56763-5D44-4D9E-8DA7-E41D8DF14DC3}">
            <xm:f>RIGHT(AC52,LEN("Fail"))="Fail"</xm:f>
            <xm:f>"Fail"</xm:f>
            <x14:dxf>
              <font>
                <b/>
                <i val="0"/>
                <strike val="0"/>
                <color rgb="FFAA322F"/>
              </font>
              <fill>
                <patternFill patternType="solid">
                  <bgColor theme="0"/>
                </patternFill>
              </fill>
            </x14:dxf>
          </x14:cfRule>
          <xm:sqref>AC52:AG53</xm:sqref>
        </x14:conditionalFormatting>
        <x14:conditionalFormatting xmlns:xm="http://schemas.microsoft.com/office/excel/2006/main">
          <x14:cfRule type="endsWith" priority="1883" stopIfTrue="1" operator="endsWith" id="{3D6AAF94-AC8A-491B-8656-A571CDF8E52B}">
            <xm:f>RIGHT(AC53,LEN("Fail"))="Fail"</xm:f>
            <xm:f>"Fail"</xm:f>
            <x14:dxf>
              <font>
                <b/>
                <i val="0"/>
                <strike val="0"/>
                <color rgb="FFAA322F"/>
              </font>
              <fill>
                <patternFill patternType="solid">
                  <bgColor theme="0"/>
                </patternFill>
              </fill>
            </x14:dxf>
          </x14:cfRule>
          <x14:cfRule type="endsWith" priority="1879" stopIfTrue="1" operator="endsWith" id="{E4B43CEE-2915-4FCC-921D-F86B6DC5B86D}">
            <xm:f>RIGHT(AC53,LEN("Fail"))="Fail"</xm:f>
            <xm:f>"Fail"</xm:f>
            <x14:dxf>
              <font>
                <b/>
                <i val="0"/>
                <strike val="0"/>
                <color rgb="FFAA322F"/>
              </font>
              <fill>
                <patternFill patternType="solid">
                  <bgColor theme="0"/>
                </patternFill>
              </fill>
            </x14:dxf>
          </x14:cfRule>
          <xm:sqref>AC53:AG53</xm:sqref>
        </x14:conditionalFormatting>
        <x14:conditionalFormatting xmlns:xm="http://schemas.microsoft.com/office/excel/2006/main">
          <x14:cfRule type="endsWith" priority="1875" stopIfTrue="1" operator="endsWith" id="{AD117BF4-B5A7-4194-BE19-F8857AB6A84D}">
            <xm:f>RIGHT(AC54,LEN("Fail"))="Fail"</xm:f>
            <xm:f>"Fail"</xm:f>
            <x14:dxf>
              <font>
                <b/>
                <i val="0"/>
                <strike val="0"/>
                <color rgb="FFAA322F"/>
              </font>
              <fill>
                <patternFill patternType="solid">
                  <bgColor theme="0"/>
                </patternFill>
              </fill>
            </x14:dxf>
          </x14:cfRule>
          <x14:cfRule type="endsWith" priority="1869" stopIfTrue="1" operator="endsWith" id="{6DD97FD7-E5C0-420D-9440-7C47411F8DA2}">
            <xm:f>RIGHT(AC54,LEN("Fail"))="Fail"</xm:f>
            <xm:f>"Fail"</xm:f>
            <x14:dxf>
              <font>
                <b/>
                <i val="0"/>
                <strike val="0"/>
                <color rgb="FFAA322F"/>
              </font>
              <fill>
                <patternFill patternType="solid">
                  <bgColor theme="0"/>
                </patternFill>
              </fill>
            </x14:dxf>
          </x14:cfRule>
          <x14:cfRule type="endsWith" priority="1871" stopIfTrue="1" operator="endsWith" id="{E847A847-356E-4BD8-A22E-17F70BBBAC79}">
            <xm:f>RIGHT(AC54,LEN("Fail"))="Fail"</xm:f>
            <xm:f>"Fail"</xm:f>
            <x14:dxf>
              <font>
                <b/>
                <i val="0"/>
                <strike val="0"/>
                <color rgb="FFAA322F"/>
              </font>
              <fill>
                <patternFill patternType="solid">
                  <bgColor theme="0"/>
                </patternFill>
              </fill>
            </x14:dxf>
          </x14:cfRule>
          <xm:sqref>AC54:AG54</xm:sqref>
        </x14:conditionalFormatting>
        <x14:conditionalFormatting xmlns:xm="http://schemas.microsoft.com/office/excel/2006/main">
          <x14:cfRule type="endsWith" priority="1852" stopIfTrue="1" operator="endsWith" id="{92FAB66F-1787-4911-985C-ED19CF6FF3A1}">
            <xm:f>RIGHT(AC58,LEN("Fail"))="Fail"</xm:f>
            <xm:f>"Fail"</xm:f>
            <x14:dxf>
              <font>
                <b/>
                <i val="0"/>
                <strike val="0"/>
                <color rgb="FFAA322F"/>
              </font>
              <fill>
                <patternFill patternType="solid">
                  <bgColor theme="0"/>
                </patternFill>
              </fill>
            </x14:dxf>
          </x14:cfRule>
          <x14:cfRule type="endsWith" priority="1860" stopIfTrue="1" operator="endsWith" id="{F268A500-78C6-4283-934D-FC1C110231D8}">
            <xm:f>RIGHT(AC58,LEN("Fail"))="Fail"</xm:f>
            <xm:f>"Fail"</xm:f>
            <x14:dxf>
              <font>
                <b/>
                <i val="0"/>
                <strike val="0"/>
                <color rgb="FFAA322F"/>
              </font>
              <fill>
                <patternFill patternType="solid">
                  <bgColor theme="0"/>
                </patternFill>
              </fill>
            </x14:dxf>
          </x14:cfRule>
          <x14:cfRule type="endsWith" priority="1856" stopIfTrue="1" operator="endsWith" id="{E77D898B-99AA-4C50-BBC1-FAC341CE1334}">
            <xm:f>RIGHT(AC58,LEN("Fail"))="Fail"</xm:f>
            <xm:f>"Fail"</xm:f>
            <x14:dxf>
              <font>
                <b/>
                <i val="0"/>
                <strike val="0"/>
                <color rgb="FFAA322F"/>
              </font>
              <fill>
                <patternFill patternType="solid">
                  <bgColor theme="0"/>
                </patternFill>
              </fill>
            </x14:dxf>
          </x14:cfRule>
          <xm:sqref>AC58:AG58</xm:sqref>
        </x14:conditionalFormatting>
        <x14:conditionalFormatting xmlns:xm="http://schemas.microsoft.com/office/excel/2006/main">
          <x14:cfRule type="endsWith" priority="1848" stopIfTrue="1" operator="endsWith" id="{692AB3A6-1CA7-4F3F-8F9E-48513B40C1C4}">
            <xm:f>RIGHT(AC59,LEN("Fail"))="Fail"</xm:f>
            <xm:f>"Fail"</xm:f>
            <x14:dxf>
              <font>
                <b/>
                <i val="0"/>
                <strike val="0"/>
                <color rgb="FFAA322F"/>
              </font>
              <fill>
                <patternFill patternType="solid">
                  <bgColor theme="0"/>
                </patternFill>
              </fill>
            </x14:dxf>
          </x14:cfRule>
          <x14:cfRule type="endsWith" priority="1844" stopIfTrue="1" operator="endsWith" id="{26AE1146-575C-49F0-B750-87C6B05A2C3F}">
            <xm:f>RIGHT(AC59,LEN("Fail"))="Fail"</xm:f>
            <xm:f>"Fail"</xm:f>
            <x14:dxf>
              <font>
                <b/>
                <i val="0"/>
                <strike val="0"/>
                <color rgb="FFAA322F"/>
              </font>
              <fill>
                <patternFill patternType="solid">
                  <bgColor theme="0"/>
                </patternFill>
              </fill>
            </x14:dxf>
          </x14:cfRule>
          <x14:cfRule type="endsWith" priority="1842" stopIfTrue="1" operator="endsWith" id="{DF21869F-57B8-46B7-A5F7-7F63E0C5544E}">
            <xm:f>RIGHT(AC59,LEN("Fail"))="Fail"</xm:f>
            <xm:f>"Fail"</xm:f>
            <x14:dxf>
              <font>
                <b/>
                <i val="0"/>
                <strike val="0"/>
                <color rgb="FFAA322F"/>
              </font>
              <fill>
                <patternFill patternType="solid">
                  <bgColor theme="0"/>
                </patternFill>
              </fill>
            </x14:dxf>
          </x14:cfRule>
          <xm:sqref>AC59:AG59</xm:sqref>
        </x14:conditionalFormatting>
        <x14:conditionalFormatting xmlns:xm="http://schemas.microsoft.com/office/excel/2006/main">
          <x14:cfRule type="endsWith" priority="1861" stopIfTrue="1" operator="endsWith" id="{3B5B36AC-3C8F-47C6-96D4-0906AE963103}">
            <xm:f>RIGHT(AC60,LEN("Fail"))="Fail"</xm:f>
            <xm:f>"Fail"</xm:f>
            <x14:dxf>
              <font>
                <b/>
                <i val="0"/>
                <strike val="0"/>
                <color rgb="FFAA322F"/>
              </font>
              <fill>
                <patternFill patternType="solid">
                  <bgColor theme="0"/>
                </patternFill>
              </fill>
            </x14:dxf>
          </x14:cfRule>
          <x14:cfRule type="endsWith" priority="1865" stopIfTrue="1" operator="endsWith" id="{8587BE03-7DA7-4D5F-B0A8-DA5638E235CF}">
            <xm:f>RIGHT(AC60,LEN("Fail"))="Fail"</xm:f>
            <xm:f>"Fail"</xm:f>
            <x14:dxf>
              <font>
                <b/>
                <i val="0"/>
                <strike val="0"/>
                <color rgb="FFAA322F"/>
              </font>
              <fill>
                <patternFill patternType="solid">
                  <bgColor theme="0"/>
                </patternFill>
              </fill>
            </x14:dxf>
          </x14:cfRule>
          <xm:sqref>AC60:AG60</xm:sqref>
        </x14:conditionalFormatting>
        <x14:conditionalFormatting xmlns:xm="http://schemas.microsoft.com/office/excel/2006/main">
          <x14:cfRule type="endsWith" priority="627" stopIfTrue="1" operator="endsWith" id="{8CBC1678-1827-4A2F-A640-50097EF2C81B}">
            <xm:f>RIGHT(AC73,LEN("Fail"))="Fail"</xm:f>
            <xm:f>"Fail"</xm:f>
            <x14:dxf>
              <font>
                <b/>
                <i val="0"/>
                <strike val="0"/>
                <color rgb="FFAA322F"/>
              </font>
              <fill>
                <patternFill patternType="solid">
                  <bgColor theme="0"/>
                </patternFill>
              </fill>
            </x14:dxf>
          </x14:cfRule>
          <x14:cfRule type="endsWith" priority="563" stopIfTrue="1" operator="endsWith" id="{C0D57D1C-AEC9-4CB4-B264-07A5C1A369FE}">
            <xm:f>RIGHT(AC73,LEN("Fail"))="Fail"</xm:f>
            <xm:f>"Fail"</xm:f>
            <x14:dxf>
              <font>
                <b/>
                <i val="0"/>
                <strike val="0"/>
                <color rgb="FFAA322F"/>
              </font>
              <fill>
                <patternFill patternType="solid">
                  <bgColor theme="0"/>
                </patternFill>
              </fill>
            </x14:dxf>
          </x14:cfRule>
          <x14:cfRule type="endsWith" priority="577" stopIfTrue="1" operator="endsWith" id="{CCA0DAD1-3ED5-4ECD-A07B-84EDE818F8F1}">
            <xm:f>RIGHT(AC73,LEN("Fail"))="Fail"</xm:f>
            <xm:f>"Fail"</xm:f>
            <x14:dxf>
              <font>
                <b/>
                <i val="0"/>
                <strike val="0"/>
                <color rgb="FFAA322F"/>
              </font>
              <fill>
                <patternFill patternType="solid">
                  <bgColor theme="0"/>
                </patternFill>
              </fill>
            </x14:dxf>
          </x14:cfRule>
          <xm:sqref>AC73:AG73</xm:sqref>
        </x14:conditionalFormatting>
        <x14:conditionalFormatting xmlns:xm="http://schemas.microsoft.com/office/excel/2006/main">
          <x14:cfRule type="endsWith" priority="1835" stopIfTrue="1" operator="endsWith" id="{C50ADBFF-1970-4ABF-9764-3D05833E97AF}">
            <xm:f>RIGHT(AC75,LEN("Fail"))="Fail"</xm:f>
            <xm:f>"Fail"</xm:f>
            <x14:dxf>
              <font>
                <b/>
                <i val="0"/>
                <strike val="0"/>
                <color rgb="FFAA322F"/>
              </font>
              <fill>
                <patternFill patternType="solid">
                  <bgColor theme="0"/>
                </patternFill>
              </fill>
            </x14:dxf>
          </x14:cfRule>
          <xm:sqref>AC75:AG80 AC82:AG86</xm:sqref>
        </x14:conditionalFormatting>
        <x14:conditionalFormatting xmlns:xm="http://schemas.microsoft.com/office/excel/2006/main">
          <x14:cfRule type="endsWith" priority="1829" stopIfTrue="1" operator="endsWith" id="{CB1B2B56-643A-4B70-A2E7-54B34A4D4D18}">
            <xm:f>RIGHT(AC81,LEN("Fail"))="Fail"</xm:f>
            <xm:f>"Fail"</xm:f>
            <x14:dxf>
              <font>
                <b/>
                <i val="0"/>
                <strike val="0"/>
                <color rgb="FFAA322F"/>
              </font>
              <fill>
                <patternFill patternType="solid">
                  <bgColor theme="0"/>
                </patternFill>
              </fill>
            </x14:dxf>
          </x14:cfRule>
          <xm:sqref>AC81:AG81</xm:sqref>
        </x14:conditionalFormatting>
        <x14:conditionalFormatting xmlns:xm="http://schemas.microsoft.com/office/excel/2006/main">
          <x14:cfRule type="endsWith" priority="326" stopIfTrue="1" operator="endsWith" id="{99753538-B002-48B1-AF87-10E0632894B4}">
            <xm:f>RIGHT(AC84,LEN("Fail"))="Fail"</xm:f>
            <xm:f>"Fail"</xm:f>
            <x14:dxf>
              <font>
                <b/>
                <i val="0"/>
                <strike val="0"/>
                <color rgb="FFAA322F"/>
              </font>
              <fill>
                <patternFill patternType="solid">
                  <bgColor theme="0"/>
                </patternFill>
              </fill>
            </x14:dxf>
          </x14:cfRule>
          <x14:cfRule type="endsWith" priority="312" stopIfTrue="1" operator="endsWith" id="{805DFA0A-F60B-49C3-8B93-3D447C58148E}">
            <xm:f>RIGHT(AC84,LEN("Fail"))="Fail"</xm:f>
            <xm:f>"Fail"</xm:f>
            <x14:dxf>
              <font>
                <b/>
                <i val="0"/>
                <strike val="0"/>
                <color rgb="FFAA322F"/>
              </font>
              <fill>
                <patternFill patternType="solid">
                  <bgColor theme="0"/>
                </patternFill>
              </fill>
            </x14:dxf>
          </x14:cfRule>
          <x14:cfRule type="endsWith" priority="376" stopIfTrue="1" operator="endsWith" id="{839C03B7-5D5A-4914-8C93-53BC1BFB851C}">
            <xm:f>RIGHT(AC84,LEN("Fail"))="Fail"</xm:f>
            <xm:f>"Fail"</xm:f>
            <x14:dxf>
              <font>
                <b/>
                <i val="0"/>
                <strike val="0"/>
                <color rgb="FFAA322F"/>
              </font>
              <fill>
                <patternFill patternType="solid">
                  <bgColor theme="0"/>
                </patternFill>
              </fill>
            </x14:dxf>
          </x14:cfRule>
          <xm:sqref>AC84:AG84</xm:sqref>
        </x14:conditionalFormatting>
        <x14:conditionalFormatting xmlns:xm="http://schemas.microsoft.com/office/excel/2006/main">
          <x14:cfRule type="endsWith" priority="490" stopIfTrue="1" operator="endsWith" id="{FE6C664D-DE52-4C75-AD3A-B6A708438B2D}">
            <xm:f>RIGHT(AC87,LEN("Fail"))="Fail"</xm:f>
            <xm:f>"Fail"</xm:f>
            <x14:dxf>
              <font>
                <b/>
                <i val="0"/>
                <strike val="0"/>
                <color rgb="FFAA322F"/>
              </font>
              <fill>
                <patternFill patternType="solid">
                  <bgColor theme="0"/>
                </patternFill>
              </fill>
            </x14:dxf>
          </x14:cfRule>
          <x14:cfRule type="endsWith" priority="427" stopIfTrue="1" operator="endsWith" id="{BF7EC647-84AC-4866-9977-896851163EDB}">
            <xm:f>RIGHT(AC87,LEN("Fail"))="Fail"</xm:f>
            <xm:f>"Fail"</xm:f>
            <x14:dxf>
              <font>
                <b/>
                <i val="0"/>
                <strike val="0"/>
                <color rgb="FFAA322F"/>
              </font>
              <fill>
                <patternFill patternType="solid">
                  <bgColor theme="0"/>
                </patternFill>
              </fill>
            </x14:dxf>
          </x14:cfRule>
          <x14:cfRule type="endsWith" priority="440" stopIfTrue="1" operator="endsWith" id="{24312AB6-BBB6-44D5-83EE-81E047C289E1}">
            <xm:f>RIGHT(AC87,LEN("Fail"))="Fail"</xm:f>
            <xm:f>"Fail"</xm:f>
            <x14:dxf>
              <font>
                <b/>
                <i val="0"/>
                <strike val="0"/>
                <color rgb="FFAA322F"/>
              </font>
              <fill>
                <patternFill patternType="solid">
                  <bgColor theme="0"/>
                </patternFill>
              </fill>
            </x14:dxf>
          </x14:cfRule>
          <xm:sqref>AC87:AG87</xm:sqref>
        </x14:conditionalFormatting>
        <x14:conditionalFormatting xmlns:xm="http://schemas.microsoft.com/office/excel/2006/main">
          <x14:cfRule type="endsWith" priority="664" stopIfTrue="1" operator="endsWith" id="{F44329F8-7411-40B3-8245-93DE117ADFE3}">
            <xm:f>RIGHT(AC88,LEN("Fail"))="Fail"</xm:f>
            <xm:f>"Fail"</xm:f>
            <x14:dxf>
              <font>
                <b/>
                <i val="0"/>
                <strike val="0"/>
                <color rgb="FFAA322F"/>
              </font>
              <fill>
                <patternFill patternType="solid">
                  <bgColor theme="0"/>
                </patternFill>
              </fill>
            </x14:dxf>
          </x14:cfRule>
          <xm:sqref>AC88:AG88</xm:sqref>
        </x14:conditionalFormatting>
        <x14:conditionalFormatting xmlns:xm="http://schemas.microsoft.com/office/excel/2006/main">
          <x14:cfRule type="endsWith" priority="2115" stopIfTrue="1" operator="endsWith" id="{77246825-1E4A-4714-9CE4-0E3EE1215AFF}">
            <xm:f>RIGHT(AG50,LEN("Fail"))="Fail"</xm:f>
            <xm:f>"Fail"</xm:f>
            <x14:dxf>
              <font>
                <b/>
                <i val="0"/>
                <strike val="0"/>
                <color rgb="FFAA322F"/>
              </font>
              <fill>
                <patternFill patternType="solid">
                  <bgColor theme="0"/>
                </patternFill>
              </fill>
            </x14:dxf>
          </x14:cfRule>
          <xm:sqref>AG50</xm:sqref>
        </x14:conditionalFormatting>
        <x14:conditionalFormatting xmlns:xm="http://schemas.microsoft.com/office/excel/2006/main">
          <x14:cfRule type="endsWith" priority="2555" stopIfTrue="1" operator="endsWith" id="{F5D5454C-DDD4-4D92-A945-EA8B5185D271}">
            <xm:f>RIGHT(AH4,LEN("Fail"))="Fail"</xm:f>
            <xm:f>"Fail"</xm:f>
            <x14:dxf>
              <font>
                <b/>
                <i val="0"/>
                <strike val="0"/>
                <color rgb="FFAA322F"/>
              </font>
              <fill>
                <patternFill patternType="solid">
                  <bgColor theme="0"/>
                </patternFill>
              </fill>
            </x14:dxf>
          </x14:cfRule>
          <xm:sqref>AH4</xm:sqref>
        </x14:conditionalFormatting>
        <x14:conditionalFormatting xmlns:xm="http://schemas.microsoft.com/office/excel/2006/main">
          <x14:cfRule type="endsWith" priority="192" stopIfTrue="1" operator="endsWith" id="{F9A7D8EB-5AAC-4837-8053-EE0EC6F64BD2}">
            <xm:f>RIGHT(AH7,LEN("Fail"))="Fail"</xm:f>
            <xm:f>"Fail"</xm:f>
            <x14:dxf>
              <font>
                <b/>
                <i val="0"/>
                <strike val="0"/>
                <color rgb="FFAA322F"/>
              </font>
              <fill>
                <patternFill patternType="solid">
                  <bgColor theme="0"/>
                </patternFill>
              </fill>
            </x14:dxf>
          </x14:cfRule>
          <xm:sqref>AH7</xm:sqref>
        </x14:conditionalFormatting>
        <x14:conditionalFormatting xmlns:xm="http://schemas.microsoft.com/office/excel/2006/main">
          <x14:cfRule type="endsWith" priority="196" stopIfTrue="1" operator="endsWith" id="{CBAD661A-C1B1-451A-BCA2-85F72C7EFBB8}">
            <xm:f>RIGHT(AH7,LEN("Fail"))="Fail"</xm:f>
            <xm:f>"Fail"</xm:f>
            <x14:dxf>
              <font>
                <b/>
                <i val="0"/>
                <strike val="0"/>
                <color rgb="FFAA322F"/>
              </font>
              <fill>
                <patternFill patternType="solid">
                  <bgColor theme="0"/>
                </patternFill>
              </fill>
            </x14:dxf>
          </x14:cfRule>
          <xm:sqref>AH7:AH18</xm:sqref>
        </x14:conditionalFormatting>
        <x14:conditionalFormatting xmlns:xm="http://schemas.microsoft.com/office/excel/2006/main">
          <x14:cfRule type="endsWith" priority="186" stopIfTrue="1" operator="endsWith" id="{22D79EAD-9D1A-47F8-9788-FE4032786822}">
            <xm:f>RIGHT(AH20,LEN("Fail"))="Fail"</xm:f>
            <xm:f>"Fail"</xm:f>
            <x14:dxf>
              <font>
                <b/>
                <i val="0"/>
                <strike val="0"/>
                <color rgb="FFAA322F"/>
              </font>
              <fill>
                <patternFill patternType="solid">
                  <bgColor theme="0"/>
                </patternFill>
              </fill>
            </x14:dxf>
          </x14:cfRule>
          <xm:sqref>AH20:AH21</xm:sqref>
        </x14:conditionalFormatting>
        <x14:conditionalFormatting xmlns:xm="http://schemas.microsoft.com/office/excel/2006/main">
          <x14:cfRule type="endsWith" priority="190" stopIfTrue="1" operator="endsWith" id="{82082B8A-1795-411B-8FEB-A49870396023}">
            <xm:f>RIGHT(AH29,LEN("Fail"))="Fail"</xm:f>
            <xm:f>"Fail"</xm:f>
            <x14:dxf>
              <font>
                <b/>
                <i val="0"/>
                <strike val="0"/>
                <color rgb="FFAA322F"/>
              </font>
              <fill>
                <patternFill patternType="solid">
                  <bgColor theme="0"/>
                </patternFill>
              </fill>
            </x14:dxf>
          </x14:cfRule>
          <xm:sqref>AH29:AH30</xm:sqref>
        </x14:conditionalFormatting>
        <x14:conditionalFormatting xmlns:xm="http://schemas.microsoft.com/office/excel/2006/main">
          <x14:cfRule type="endsWith" priority="137" stopIfTrue="1" operator="endsWith" id="{B2B266F4-706A-4ED0-8438-6DEECC321666}">
            <xm:f>RIGHT(AH32,LEN("Fail"))="Fail"</xm:f>
            <xm:f>"Fail"</xm:f>
            <x14:dxf>
              <font>
                <b/>
                <i val="0"/>
                <strike val="0"/>
                <color rgb="FFAA322F"/>
              </font>
              <fill>
                <patternFill patternType="solid">
                  <bgColor theme="0"/>
                </patternFill>
              </fill>
            </x14:dxf>
          </x14:cfRule>
          <xm:sqref>AH32</xm:sqref>
        </x14:conditionalFormatting>
        <x14:conditionalFormatting xmlns:xm="http://schemas.microsoft.com/office/excel/2006/main">
          <x14:cfRule type="endsWith" priority="133" stopIfTrue="1" operator="endsWith" id="{FEBAD987-1372-4849-AB4C-4ADF5D7A7A8C}">
            <xm:f>RIGHT(D33,LEN("Fail"))="Fail"</xm:f>
            <xm:f>"Fail"</xm:f>
            <x14:dxf>
              <font>
                <b/>
                <i val="0"/>
                <strike val="0"/>
                <color rgb="FFAA322F"/>
              </font>
              <fill>
                <patternFill patternType="solid">
                  <bgColor theme="0"/>
                </patternFill>
              </fill>
            </x14:dxf>
          </x14:cfRule>
          <x14:cfRule type="endsWith" priority="129" stopIfTrue="1" operator="endsWith" id="{690810E6-F3E4-447A-8BC5-46C91A6EED87}">
            <xm:f>RIGHT(D33,LEN("Fail"))="Fail"</xm:f>
            <xm:f>"Fail"</xm:f>
            <x14:dxf>
              <font>
                <b/>
                <i val="0"/>
                <strike val="0"/>
                <color rgb="FFAA322F"/>
              </font>
              <fill>
                <patternFill patternType="solid">
                  <bgColor theme="0"/>
                </patternFill>
              </fill>
            </x14:dxf>
          </x14:cfRule>
          <xm:sqref>AH41 AB41 V41 J41 D41 D33:D36 J33:J36 V33:V36 AB33:AB36 AH33:AH36</xm:sqref>
        </x14:conditionalFormatting>
        <x14:conditionalFormatting xmlns:xm="http://schemas.microsoft.com/office/excel/2006/main">
          <x14:cfRule type="endsWith" priority="1759" stopIfTrue="1" operator="endsWith" id="{51F6A013-C99F-4401-8543-E5010971D2F5}">
            <xm:f>RIGHT(AH61,LEN("Fail"))="Fail"</xm:f>
            <xm:f>"Fail"</xm:f>
            <x14:dxf>
              <font>
                <b/>
                <i val="0"/>
                <strike val="0"/>
                <color rgb="FFAA322F"/>
              </font>
              <fill>
                <patternFill patternType="solid">
                  <bgColor theme="0"/>
                </patternFill>
              </fill>
            </x14:dxf>
          </x14:cfRule>
          <xm:sqref>AH61</xm:sqref>
        </x14:conditionalFormatting>
        <x14:conditionalFormatting xmlns:xm="http://schemas.microsoft.com/office/excel/2006/main">
          <x14:cfRule type="endsWith" priority="1821" stopIfTrue="1" operator="endsWith" id="{060BCD7D-ED54-4EB9-85FE-DEDE0C6DB53F}">
            <xm:f>RIGHT(AH75,LEN("Fail"))="Fail"</xm:f>
            <xm:f>"Fail"</xm:f>
            <x14:dxf>
              <font>
                <b/>
                <i val="0"/>
                <strike val="0"/>
                <color rgb="FFAA322F"/>
              </font>
              <fill>
                <patternFill patternType="solid">
                  <bgColor theme="0"/>
                </patternFill>
              </fill>
            </x14:dxf>
          </x14:cfRule>
          <xm:sqref>AH75:AH81</xm:sqref>
        </x14:conditionalFormatting>
        <x14:conditionalFormatting xmlns:xm="http://schemas.microsoft.com/office/excel/2006/main">
          <x14:cfRule type="endsWith" priority="2643" stopIfTrue="1" operator="endsWith" id="{68ECFC1F-0496-44AD-9BF9-4C486A2A3781}">
            <xm:f>RIGHT(AB50,LEN("Fail"))="Fail"</xm:f>
            <xm:f>"Fail"</xm:f>
            <x14:dxf>
              <font>
                <b/>
                <i val="0"/>
                <strike val="0"/>
                <color rgb="FFAA322F"/>
              </font>
              <fill>
                <patternFill patternType="solid">
                  <bgColor theme="0"/>
                </patternFill>
              </fill>
            </x14:dxf>
          </x14:cfRule>
          <xm:sqref>AH50:AL50 AB50:AF50</xm:sqref>
        </x14:conditionalFormatting>
        <x14:conditionalFormatting xmlns:xm="http://schemas.microsoft.com/office/excel/2006/main">
          <x14:cfRule type="endsWith" priority="2638" stopIfTrue="1" operator="endsWith" id="{4ECC4BA7-CEAB-470C-BAB6-6652357CB64F}">
            <xm:f>RIGHT(AH50,LEN("Fail"))="Fail"</xm:f>
            <xm:f>"Fail"</xm:f>
            <x14:dxf>
              <font>
                <b/>
                <i val="0"/>
                <strike val="0"/>
                <color rgb="FFAA322F"/>
              </font>
              <fill>
                <patternFill patternType="solid">
                  <bgColor theme="0"/>
                </patternFill>
              </fill>
            </x14:dxf>
          </x14:cfRule>
          <xm:sqref>AH50:AL50</xm:sqref>
        </x14:conditionalFormatting>
        <x14:conditionalFormatting xmlns:xm="http://schemas.microsoft.com/office/excel/2006/main">
          <x14:cfRule type="endsWith" priority="1817" stopIfTrue="1" operator="endsWith" id="{53CF7E86-8F96-48EB-8730-9E15B24A0D83}">
            <xm:f>RIGHT(AH52,LEN("Fail"))="Fail"</xm:f>
            <xm:f>"Fail"</xm:f>
            <x14:dxf>
              <font>
                <b/>
                <i val="0"/>
                <strike val="0"/>
                <color rgb="FFAA322F"/>
              </font>
              <fill>
                <patternFill patternType="solid">
                  <bgColor theme="0"/>
                </patternFill>
              </fill>
            </x14:dxf>
          </x14:cfRule>
          <xm:sqref>AH52:AM52</xm:sqref>
        </x14:conditionalFormatting>
        <x14:conditionalFormatting xmlns:xm="http://schemas.microsoft.com/office/excel/2006/main">
          <x14:cfRule type="endsWith" priority="2180" stopIfTrue="1" operator="endsWith" id="{CDB63D9D-0761-49D7-BFEA-23C2D3755C7F}">
            <xm:f>RIGHT(AI7,LEN("Fail"))="Fail"</xm:f>
            <xm:f>"Fail"</xm:f>
            <x14:dxf>
              <font>
                <b/>
                <i val="0"/>
                <strike val="0"/>
                <color rgb="FFAA322F"/>
              </font>
              <fill>
                <patternFill patternType="solid">
                  <bgColor theme="0"/>
                </patternFill>
              </fill>
            </x14:dxf>
          </x14:cfRule>
          <xm:sqref>AI7:AM18</xm:sqref>
        </x14:conditionalFormatting>
        <x14:conditionalFormatting xmlns:xm="http://schemas.microsoft.com/office/excel/2006/main">
          <x14:cfRule type="endsWith" priority="2196" stopIfTrue="1" operator="endsWith" id="{DFDDBA48-B416-492A-8FE0-689F8D75ED96}">
            <xm:f>RIGHT(AI19,LEN("Fail"))="Fail"</xm:f>
            <xm:f>"Fail"</xm:f>
            <x14:dxf>
              <font>
                <b/>
                <i val="0"/>
                <strike val="0"/>
                <color rgb="FFAA322F"/>
              </font>
              <fill>
                <patternFill patternType="solid">
                  <bgColor theme="0"/>
                </patternFill>
              </fill>
            </x14:dxf>
          </x14:cfRule>
          <xm:sqref>AI19:AM19</xm:sqref>
        </x14:conditionalFormatting>
        <x14:conditionalFormatting xmlns:xm="http://schemas.microsoft.com/office/excel/2006/main">
          <x14:cfRule type="endsWith" priority="2156" stopIfTrue="1" operator="endsWith" id="{6499F5F3-35FD-4FF4-84ED-02CB1EC41218}">
            <xm:f>RIGHT(AI19,LEN("Fail"))="Fail"</xm:f>
            <xm:f>"Fail"</xm:f>
            <x14:dxf>
              <font>
                <b/>
                <i val="0"/>
                <strike val="0"/>
                <color rgb="FFAA322F"/>
              </font>
              <fill>
                <patternFill patternType="solid">
                  <bgColor theme="0"/>
                </patternFill>
              </fill>
            </x14:dxf>
          </x14:cfRule>
          <xm:sqref>AI19:AM21</xm:sqref>
        </x14:conditionalFormatting>
        <x14:conditionalFormatting xmlns:xm="http://schemas.microsoft.com/office/excel/2006/main">
          <x14:cfRule type="endsWith" priority="2186" stopIfTrue="1" operator="endsWith" id="{E664AC64-0CC4-4207-84E1-6B4A920FB24F}">
            <xm:f>RIGHT(AI28,LEN("Fail"))="Fail"</xm:f>
            <xm:f>"Fail"</xm:f>
            <x14:dxf>
              <font>
                <b/>
                <i val="0"/>
                <strike val="0"/>
                <color rgb="FFAA322F"/>
              </font>
              <fill>
                <patternFill patternType="solid">
                  <bgColor theme="0"/>
                </patternFill>
              </fill>
            </x14:dxf>
          </x14:cfRule>
          <x14:cfRule type="endsWith" priority="2182" stopIfTrue="1" operator="endsWith" id="{D99AB2C8-9800-440E-A590-B915570036FA}">
            <xm:f>RIGHT(AI28,LEN("Fail"))="Fail"</xm:f>
            <xm:f>"Fail"</xm:f>
            <x14:dxf>
              <font>
                <b/>
                <i val="0"/>
                <strike val="0"/>
                <color rgb="FFAA322F"/>
              </font>
              <fill>
                <patternFill patternType="solid">
                  <bgColor theme="0"/>
                </patternFill>
              </fill>
            </x14:dxf>
          </x14:cfRule>
          <xm:sqref>AI28:AM28</xm:sqref>
        </x14:conditionalFormatting>
        <x14:conditionalFormatting xmlns:xm="http://schemas.microsoft.com/office/excel/2006/main">
          <x14:cfRule type="endsWith" priority="2158" stopIfTrue="1" operator="endsWith" id="{CB884E17-52FB-4B69-AADB-24690CB00F98}">
            <xm:f>RIGHT(AI29,LEN("Fail"))="Fail"</xm:f>
            <xm:f>"Fail"</xm:f>
            <x14:dxf>
              <font>
                <b/>
                <i val="0"/>
                <strike val="0"/>
                <color rgb="FFAA322F"/>
              </font>
              <fill>
                <patternFill patternType="solid">
                  <bgColor theme="0"/>
                </patternFill>
              </fill>
            </x14:dxf>
          </x14:cfRule>
          <x14:cfRule type="endsWith" priority="2160" stopIfTrue="1" operator="endsWith" id="{D0DEC30C-2570-4578-9F78-B11C95B3ACB9}">
            <xm:f>RIGHT(AI29,LEN("Fail"))="Fail"</xm:f>
            <xm:f>"Fail"</xm:f>
            <x14:dxf>
              <font>
                <b/>
                <i val="0"/>
                <strike val="0"/>
                <color rgb="FFAA322F"/>
              </font>
              <fill>
                <patternFill patternType="solid">
                  <bgColor theme="0"/>
                </patternFill>
              </fill>
            </x14:dxf>
          </x14:cfRule>
          <x14:cfRule type="endsWith" priority="2164" stopIfTrue="1" operator="endsWith" id="{8B00C92E-D75A-4BC3-B104-1632A48CEACF}">
            <xm:f>RIGHT(AI29,LEN("Fail"))="Fail"</xm:f>
            <xm:f>"Fail"</xm:f>
            <x14:dxf>
              <font>
                <b/>
                <i val="0"/>
                <strike val="0"/>
                <color rgb="FFAA322F"/>
              </font>
              <fill>
                <patternFill patternType="solid">
                  <bgColor theme="0"/>
                </patternFill>
              </fill>
            </x14:dxf>
          </x14:cfRule>
          <x14:cfRule type="endsWith" priority="2171" stopIfTrue="1" operator="endsWith" id="{6E81E5F7-A677-468E-9D54-14EEB628602D}">
            <xm:f>RIGHT(AI29,LEN("Fail"))="Fail"</xm:f>
            <xm:f>"Fail"</xm:f>
            <x14:dxf>
              <font>
                <b/>
                <i val="0"/>
                <strike val="0"/>
                <color rgb="FFAA322F"/>
              </font>
              <fill>
                <patternFill patternType="solid">
                  <bgColor theme="0"/>
                </patternFill>
              </fill>
            </x14:dxf>
          </x14:cfRule>
          <xm:sqref>AI29:AM30</xm:sqref>
        </x14:conditionalFormatting>
        <x14:conditionalFormatting xmlns:xm="http://schemas.microsoft.com/office/excel/2006/main">
          <x14:cfRule type="endsWith" priority="2175" stopIfTrue="1" operator="endsWith" id="{E000DA18-165A-474C-90A0-D72144CE61CD}">
            <xm:f>RIGHT(AI29,LEN("Fail"))="Fail"</xm:f>
            <xm:f>"Fail"</xm:f>
            <x14:dxf>
              <font>
                <b/>
                <i val="0"/>
                <strike val="0"/>
                <color rgb="FFAA322F"/>
              </font>
              <fill>
                <patternFill patternType="solid">
                  <bgColor theme="0"/>
                </patternFill>
              </fill>
            </x14:dxf>
          </x14:cfRule>
          <xm:sqref>AI29:AM31</xm:sqref>
        </x14:conditionalFormatting>
        <x14:conditionalFormatting xmlns:xm="http://schemas.microsoft.com/office/excel/2006/main">
          <x14:cfRule type="endsWith" priority="2191" stopIfTrue="1" operator="endsWith" id="{5743C05F-0AC1-4A1A-A7D5-B0A16F1D7A33}">
            <xm:f>RIGHT(AI31,LEN("Fail"))="Fail"</xm:f>
            <xm:f>"Fail"</xm:f>
            <x14:dxf>
              <font>
                <b/>
                <i val="0"/>
                <strike val="0"/>
                <color rgb="FFAA322F"/>
              </font>
              <fill>
                <patternFill patternType="solid">
                  <bgColor theme="0"/>
                </patternFill>
              </fill>
            </x14:dxf>
          </x14:cfRule>
          <x14:cfRule type="endsWith" priority="2187" stopIfTrue="1" operator="endsWith" id="{AD779176-35E9-4979-9074-BF831F7656DC}">
            <xm:f>RIGHT(AI31,LEN("Fail"))="Fail"</xm:f>
            <xm:f>"Fail"</xm:f>
            <x14:dxf>
              <font>
                <b/>
                <i val="0"/>
                <strike val="0"/>
                <color rgb="FFAA322F"/>
              </font>
              <fill>
                <patternFill patternType="solid">
                  <bgColor theme="0"/>
                </patternFill>
              </fill>
            </x14:dxf>
          </x14:cfRule>
          <xm:sqref>AI31:AM31</xm:sqref>
        </x14:conditionalFormatting>
        <x14:conditionalFormatting xmlns:xm="http://schemas.microsoft.com/office/excel/2006/main">
          <x14:cfRule type="endsWith" priority="154" stopIfTrue="1" operator="endsWith" id="{25AA88C7-C394-4DFF-ABA1-3C2E6EDA8B7B}">
            <xm:f>RIGHT(AI32,LEN("Fail"))="Fail"</xm:f>
            <xm:f>"Fail"</xm:f>
            <x14:dxf>
              <font>
                <b/>
                <i val="0"/>
                <strike val="0"/>
                <color rgb="FFAA322F"/>
              </font>
              <fill>
                <patternFill patternType="solid">
                  <bgColor theme="0"/>
                </patternFill>
              </fill>
            </x14:dxf>
          </x14:cfRule>
          <xm:sqref>AI32:AM32</xm:sqref>
        </x14:conditionalFormatting>
        <x14:conditionalFormatting xmlns:xm="http://schemas.microsoft.com/office/excel/2006/main">
          <x14:cfRule type="endsWith" priority="3" stopIfTrue="1" operator="endsWith" id="{408721B6-3100-45A5-8DEC-DE6FF5540355}">
            <xm:f>RIGHT(AI34,LEN("Fail"))="Fail"</xm:f>
            <xm:f>"Fail"</xm:f>
            <x14:dxf>
              <font>
                <b/>
                <i val="0"/>
                <strike val="0"/>
                <color rgb="FFAA322F"/>
              </font>
              <fill>
                <patternFill patternType="solid">
                  <bgColor theme="0"/>
                </patternFill>
              </fill>
            </x14:dxf>
          </x14:cfRule>
          <xm:sqref>AI34:AM34</xm:sqref>
        </x14:conditionalFormatting>
        <x14:conditionalFormatting xmlns:xm="http://schemas.microsoft.com/office/excel/2006/main">
          <x14:cfRule type="endsWith" priority="1813" stopIfTrue="1" operator="endsWith" id="{305EAC00-72BC-4EE4-B801-02160AE143F3}">
            <xm:f>RIGHT(AI52,LEN("Fail"))="Fail"</xm:f>
            <xm:f>"Fail"</xm:f>
            <x14:dxf>
              <font>
                <b/>
                <i val="0"/>
                <strike val="0"/>
                <color rgb="FFAA322F"/>
              </font>
              <fill>
                <patternFill patternType="solid">
                  <bgColor theme="0"/>
                </patternFill>
              </fill>
            </x14:dxf>
          </x14:cfRule>
          <xm:sqref>AI52:AM52</xm:sqref>
        </x14:conditionalFormatting>
        <x14:conditionalFormatting xmlns:xm="http://schemas.microsoft.com/office/excel/2006/main">
          <x14:cfRule type="endsWith" priority="1809" stopIfTrue="1" operator="endsWith" id="{10942E21-9D41-45BE-BB78-DDA307C185BA}">
            <xm:f>RIGHT(AI52,LEN("Fail"))="Fail"</xm:f>
            <xm:f>"Fail"</xm:f>
            <x14:dxf>
              <font>
                <b/>
                <i val="0"/>
                <strike val="0"/>
                <color rgb="FFAA322F"/>
              </font>
              <fill>
                <patternFill patternType="solid">
                  <bgColor theme="0"/>
                </patternFill>
              </fill>
            </x14:dxf>
          </x14:cfRule>
          <xm:sqref>AI52:AM53</xm:sqref>
        </x14:conditionalFormatting>
        <x14:conditionalFormatting xmlns:xm="http://schemas.microsoft.com/office/excel/2006/main">
          <x14:cfRule type="endsWith" priority="1801" stopIfTrue="1" operator="endsWith" id="{03466DBB-113B-4126-8175-9C56B72D8FD8}">
            <xm:f>RIGHT(AI53,LEN("Fail"))="Fail"</xm:f>
            <xm:f>"Fail"</xm:f>
            <x14:dxf>
              <font>
                <b/>
                <i val="0"/>
                <strike val="0"/>
                <color rgb="FFAA322F"/>
              </font>
              <fill>
                <patternFill patternType="solid">
                  <bgColor theme="0"/>
                </patternFill>
              </fill>
            </x14:dxf>
          </x14:cfRule>
          <x14:cfRule type="endsWith" priority="1805" stopIfTrue="1" operator="endsWith" id="{2B9F859C-7F15-4A7A-8EA5-3B74E050E7BB}">
            <xm:f>RIGHT(AI53,LEN("Fail"))="Fail"</xm:f>
            <xm:f>"Fail"</xm:f>
            <x14:dxf>
              <font>
                <b/>
                <i val="0"/>
                <strike val="0"/>
                <color rgb="FFAA322F"/>
              </font>
              <fill>
                <patternFill patternType="solid">
                  <bgColor theme="0"/>
                </patternFill>
              </fill>
            </x14:dxf>
          </x14:cfRule>
          <xm:sqref>AI53:AM53</xm:sqref>
        </x14:conditionalFormatting>
        <x14:conditionalFormatting xmlns:xm="http://schemas.microsoft.com/office/excel/2006/main">
          <x14:cfRule type="endsWith" priority="1797" stopIfTrue="1" operator="endsWith" id="{E50A4418-1F96-426A-8E1A-F78FD8DF79BA}">
            <xm:f>RIGHT(AI54,LEN("Fail"))="Fail"</xm:f>
            <xm:f>"Fail"</xm:f>
            <x14:dxf>
              <font>
                <b/>
                <i val="0"/>
                <strike val="0"/>
                <color rgb="FFAA322F"/>
              </font>
              <fill>
                <patternFill patternType="solid">
                  <bgColor theme="0"/>
                </patternFill>
              </fill>
            </x14:dxf>
          </x14:cfRule>
          <x14:cfRule type="endsWith" priority="1791" stopIfTrue="1" operator="endsWith" id="{3A483561-C186-467F-AAD9-33631D2D8AB7}">
            <xm:f>RIGHT(AI54,LEN("Fail"))="Fail"</xm:f>
            <xm:f>"Fail"</xm:f>
            <x14:dxf>
              <font>
                <b/>
                <i val="0"/>
                <strike val="0"/>
                <color rgb="FFAA322F"/>
              </font>
              <fill>
                <patternFill patternType="solid">
                  <bgColor theme="0"/>
                </patternFill>
              </fill>
            </x14:dxf>
          </x14:cfRule>
          <x14:cfRule type="endsWith" priority="1793" stopIfTrue="1" operator="endsWith" id="{1AF683E7-AB7F-4BBF-B97D-82FD9FFC411B}">
            <xm:f>RIGHT(AI54,LEN("Fail"))="Fail"</xm:f>
            <xm:f>"Fail"</xm:f>
            <x14:dxf>
              <font>
                <b/>
                <i val="0"/>
                <strike val="0"/>
                <color rgb="FFAA322F"/>
              </font>
              <fill>
                <patternFill patternType="solid">
                  <bgColor theme="0"/>
                </patternFill>
              </fill>
            </x14:dxf>
          </x14:cfRule>
          <xm:sqref>AI54:AM54</xm:sqref>
        </x14:conditionalFormatting>
        <x14:conditionalFormatting xmlns:xm="http://schemas.microsoft.com/office/excel/2006/main">
          <x14:cfRule type="endsWith" priority="1774" stopIfTrue="1" operator="endsWith" id="{4F1CCF2C-7CD1-4D29-8D5A-CB2F0A2A041D}">
            <xm:f>RIGHT(AI58,LEN("Fail"))="Fail"</xm:f>
            <xm:f>"Fail"</xm:f>
            <x14:dxf>
              <font>
                <b/>
                <i val="0"/>
                <strike val="0"/>
                <color rgb="FFAA322F"/>
              </font>
              <fill>
                <patternFill patternType="solid">
                  <bgColor theme="0"/>
                </patternFill>
              </fill>
            </x14:dxf>
          </x14:cfRule>
          <x14:cfRule type="endsWith" priority="1778" stopIfTrue="1" operator="endsWith" id="{06BE687B-9724-4A27-8CBF-3FCA7AC83459}">
            <xm:f>RIGHT(AI58,LEN("Fail"))="Fail"</xm:f>
            <xm:f>"Fail"</xm:f>
            <x14:dxf>
              <font>
                <b/>
                <i val="0"/>
                <strike val="0"/>
                <color rgb="FFAA322F"/>
              </font>
              <fill>
                <patternFill patternType="solid">
                  <bgColor theme="0"/>
                </patternFill>
              </fill>
            </x14:dxf>
          </x14:cfRule>
          <x14:cfRule type="endsWith" priority="1782" stopIfTrue="1" operator="endsWith" id="{79ADDDB7-0E16-4FF5-ACA8-54D4BC079E47}">
            <xm:f>RIGHT(AI58,LEN("Fail"))="Fail"</xm:f>
            <xm:f>"Fail"</xm:f>
            <x14:dxf>
              <font>
                <b/>
                <i val="0"/>
                <strike val="0"/>
                <color rgb="FFAA322F"/>
              </font>
              <fill>
                <patternFill patternType="solid">
                  <bgColor theme="0"/>
                </patternFill>
              </fill>
            </x14:dxf>
          </x14:cfRule>
          <xm:sqref>AI58:AM58</xm:sqref>
        </x14:conditionalFormatting>
        <x14:conditionalFormatting xmlns:xm="http://schemas.microsoft.com/office/excel/2006/main">
          <x14:cfRule type="endsWith" priority="1770" stopIfTrue="1" operator="endsWith" id="{18D79A83-6268-4DD5-AA5D-DF4474126210}">
            <xm:f>RIGHT(AI59,LEN("Fail"))="Fail"</xm:f>
            <xm:f>"Fail"</xm:f>
            <x14:dxf>
              <font>
                <b/>
                <i val="0"/>
                <strike val="0"/>
                <color rgb="FFAA322F"/>
              </font>
              <fill>
                <patternFill patternType="solid">
                  <bgColor theme="0"/>
                </patternFill>
              </fill>
            </x14:dxf>
          </x14:cfRule>
          <x14:cfRule type="endsWith" priority="1766" stopIfTrue="1" operator="endsWith" id="{6E3DA745-CB65-4B3F-9677-4D97070A4A78}">
            <xm:f>RIGHT(AI59,LEN("Fail"))="Fail"</xm:f>
            <xm:f>"Fail"</xm:f>
            <x14:dxf>
              <font>
                <b/>
                <i val="0"/>
                <strike val="0"/>
                <color rgb="FFAA322F"/>
              </font>
              <fill>
                <patternFill patternType="solid">
                  <bgColor theme="0"/>
                </patternFill>
              </fill>
            </x14:dxf>
          </x14:cfRule>
          <x14:cfRule type="endsWith" priority="1764" stopIfTrue="1" operator="endsWith" id="{04462485-6C12-4176-9001-093CA5DC8D32}">
            <xm:f>RIGHT(AI59,LEN("Fail"))="Fail"</xm:f>
            <xm:f>"Fail"</xm:f>
            <x14:dxf>
              <font>
                <b/>
                <i val="0"/>
                <strike val="0"/>
                <color rgb="FFAA322F"/>
              </font>
              <fill>
                <patternFill patternType="solid">
                  <bgColor theme="0"/>
                </patternFill>
              </fill>
            </x14:dxf>
          </x14:cfRule>
          <xm:sqref>AI59:AM59</xm:sqref>
        </x14:conditionalFormatting>
        <x14:conditionalFormatting xmlns:xm="http://schemas.microsoft.com/office/excel/2006/main">
          <x14:cfRule type="endsWith" priority="1787" stopIfTrue="1" operator="endsWith" id="{2FCE6239-D808-4AD0-A93D-973A9B6B949F}">
            <xm:f>RIGHT(AI60,LEN("Fail"))="Fail"</xm:f>
            <xm:f>"Fail"</xm:f>
            <x14:dxf>
              <font>
                <b/>
                <i val="0"/>
                <strike val="0"/>
                <color rgb="FFAA322F"/>
              </font>
              <fill>
                <patternFill patternType="solid">
                  <bgColor theme="0"/>
                </patternFill>
              </fill>
            </x14:dxf>
          </x14:cfRule>
          <x14:cfRule type="endsWith" priority="1783" stopIfTrue="1" operator="endsWith" id="{C22E3F5F-C265-47C3-B388-BC4FC43E6C25}">
            <xm:f>RIGHT(AI60,LEN("Fail"))="Fail"</xm:f>
            <xm:f>"Fail"</xm:f>
            <x14:dxf>
              <font>
                <b/>
                <i val="0"/>
                <strike val="0"/>
                <color rgb="FFAA322F"/>
              </font>
              <fill>
                <patternFill patternType="solid">
                  <bgColor theme="0"/>
                </patternFill>
              </fill>
            </x14:dxf>
          </x14:cfRule>
          <xm:sqref>AI60:AM60</xm:sqref>
        </x14:conditionalFormatting>
        <x14:conditionalFormatting xmlns:xm="http://schemas.microsoft.com/office/excel/2006/main">
          <x14:cfRule type="endsWith" priority="574" stopIfTrue="1" operator="endsWith" id="{D9347984-6741-477F-BF44-B4D9A2853495}">
            <xm:f>RIGHT(AI73,LEN("Fail"))="Fail"</xm:f>
            <xm:f>"Fail"</xm:f>
            <x14:dxf>
              <font>
                <b/>
                <i val="0"/>
                <strike val="0"/>
                <color rgb="FFAA322F"/>
              </font>
              <fill>
                <patternFill patternType="solid">
                  <bgColor theme="0"/>
                </patternFill>
              </fill>
            </x14:dxf>
          </x14:cfRule>
          <x14:cfRule type="endsWith" priority="560" stopIfTrue="1" operator="endsWith" id="{F4C15EFE-0711-4264-93EA-A64E084C7476}">
            <xm:f>RIGHT(AI73,LEN("Fail"))="Fail"</xm:f>
            <xm:f>"Fail"</xm:f>
            <x14:dxf>
              <font>
                <b/>
                <i val="0"/>
                <strike val="0"/>
                <color rgb="FFAA322F"/>
              </font>
              <fill>
                <patternFill patternType="solid">
                  <bgColor theme="0"/>
                </patternFill>
              </fill>
            </x14:dxf>
          </x14:cfRule>
          <xm:sqref>AI73:AM73</xm:sqref>
        </x14:conditionalFormatting>
        <x14:conditionalFormatting xmlns:xm="http://schemas.microsoft.com/office/excel/2006/main">
          <x14:cfRule type="endsWith" priority="1757" stopIfTrue="1" operator="endsWith" id="{6A6E3E56-2794-422A-8B76-CE2F20F25AE0}">
            <xm:f>RIGHT(AI75,LEN("Fail"))="Fail"</xm:f>
            <xm:f>"Fail"</xm:f>
            <x14:dxf>
              <font>
                <b/>
                <i val="0"/>
                <strike val="0"/>
                <color rgb="FFAA322F"/>
              </font>
              <fill>
                <patternFill patternType="solid">
                  <bgColor theme="0"/>
                </patternFill>
              </fill>
            </x14:dxf>
          </x14:cfRule>
          <xm:sqref>AI75:AM80 AI82:AM87</xm:sqref>
        </x14:conditionalFormatting>
        <x14:conditionalFormatting xmlns:xm="http://schemas.microsoft.com/office/excel/2006/main">
          <x14:cfRule type="endsWith" priority="1752" stopIfTrue="1" operator="endsWith" id="{567193DD-854D-4710-99C4-B4CA14B8A5F0}">
            <xm:f>RIGHT(AI81,LEN("Fail"))="Fail"</xm:f>
            <xm:f>"Fail"</xm:f>
            <x14:dxf>
              <font>
                <b/>
                <i val="0"/>
                <strike val="0"/>
                <color rgb="FFAA322F"/>
              </font>
              <fill>
                <patternFill patternType="solid">
                  <bgColor theme="0"/>
                </patternFill>
              </fill>
            </x14:dxf>
          </x14:cfRule>
          <xm:sqref>AI81:AM81</xm:sqref>
        </x14:conditionalFormatting>
        <x14:conditionalFormatting xmlns:xm="http://schemas.microsoft.com/office/excel/2006/main">
          <x14:cfRule type="endsWith" priority="323" stopIfTrue="1" operator="endsWith" id="{CF9DA211-6EEE-44C5-AEA4-B428A7933564}">
            <xm:f>RIGHT(AI84,LEN("Fail"))="Fail"</xm:f>
            <xm:f>"Fail"</xm:f>
            <x14:dxf>
              <font>
                <b/>
                <i val="0"/>
                <strike val="0"/>
                <color rgb="FFAA322F"/>
              </font>
              <fill>
                <patternFill patternType="solid">
                  <bgColor theme="0"/>
                </patternFill>
              </fill>
            </x14:dxf>
          </x14:cfRule>
          <x14:cfRule type="endsWith" priority="309" stopIfTrue="1" operator="endsWith" id="{9AC15AFC-C0D0-4C07-93F7-B6CF65E5FF97}">
            <xm:f>RIGHT(AI84,LEN("Fail"))="Fail"</xm:f>
            <xm:f>"Fail"</xm:f>
            <x14:dxf>
              <font>
                <b/>
                <i val="0"/>
                <strike val="0"/>
                <color rgb="FFAA322F"/>
              </font>
              <fill>
                <patternFill patternType="solid">
                  <bgColor theme="0"/>
                </patternFill>
              </fill>
            </x14:dxf>
          </x14:cfRule>
          <xm:sqref>AI84:AM84</xm:sqref>
        </x14:conditionalFormatting>
        <x14:conditionalFormatting xmlns:xm="http://schemas.microsoft.com/office/excel/2006/main">
          <x14:cfRule type="endsWith" priority="437" stopIfTrue="1" operator="endsWith" id="{C40EC434-4DA8-406E-8CDE-30114CBD53F7}">
            <xm:f>RIGHT(AI87,LEN("Fail"))="Fail"</xm:f>
            <xm:f>"Fail"</xm:f>
            <x14:dxf>
              <font>
                <b/>
                <i val="0"/>
                <strike val="0"/>
                <color rgb="FFAA322F"/>
              </font>
              <fill>
                <patternFill patternType="solid">
                  <bgColor theme="0"/>
                </patternFill>
              </fill>
            </x14:dxf>
          </x14:cfRule>
          <x14:cfRule type="endsWith" priority="425" stopIfTrue="1" operator="endsWith" id="{BAEDEFF1-7468-4BD8-9AB4-781F87F9035E}">
            <xm:f>RIGHT(AI87,LEN("Fail"))="Fail"</xm:f>
            <xm:f>"Fail"</xm:f>
            <x14:dxf>
              <font>
                <b/>
                <i val="0"/>
                <strike val="0"/>
                <color rgb="FFAA322F"/>
              </font>
              <fill>
                <patternFill patternType="solid">
                  <bgColor theme="0"/>
                </patternFill>
              </fill>
            </x14:dxf>
          </x14:cfRule>
          <xm:sqref>AI87:AM87</xm:sqref>
        </x14:conditionalFormatting>
        <x14:conditionalFormatting xmlns:xm="http://schemas.microsoft.com/office/excel/2006/main">
          <x14:cfRule type="endsWith" priority="662" stopIfTrue="1" operator="endsWith" id="{8996FD8D-D30C-4434-919A-4EAE9FA8B0E6}">
            <xm:f>RIGHT(AI88,LEN("Fail"))="Fail"</xm:f>
            <xm:f>"Fail"</xm:f>
            <x14:dxf>
              <font>
                <b/>
                <i val="0"/>
                <strike val="0"/>
                <color rgb="FFAA322F"/>
              </font>
              <fill>
                <patternFill patternType="solid">
                  <bgColor theme="0"/>
                </patternFill>
              </fill>
            </x14:dxf>
          </x14:cfRule>
          <xm:sqref>AI88:AM88</xm:sqref>
        </x14:conditionalFormatting>
        <x14:conditionalFormatting xmlns:xm="http://schemas.microsoft.com/office/excel/2006/main">
          <x14:cfRule type="endsWith" priority="624" stopIfTrue="1" operator="endsWith" id="{C7981C3A-2026-4706-9FF3-EDC3F1734DCB}">
            <xm:f>RIGHT(AI73,LEN("Fail"))="Fail"</xm:f>
            <xm:f>"Fail"</xm:f>
            <x14:dxf>
              <font>
                <b/>
                <i val="0"/>
                <strike val="0"/>
                <color rgb="FFAA322F"/>
              </font>
              <fill>
                <patternFill patternType="solid">
                  <bgColor theme="0"/>
                </patternFill>
              </fill>
            </x14:dxf>
          </x14:cfRule>
          <xm:sqref>AI73:AZ73</xm:sqref>
        </x14:conditionalFormatting>
        <x14:conditionalFormatting xmlns:xm="http://schemas.microsoft.com/office/excel/2006/main">
          <x14:cfRule type="endsWith" priority="373" stopIfTrue="1" operator="endsWith" id="{0F3D8FD9-0446-4ADC-9067-11E6F7310E12}">
            <xm:f>RIGHT(AI84,LEN("Fail"))="Fail"</xm:f>
            <xm:f>"Fail"</xm:f>
            <x14:dxf>
              <font>
                <b/>
                <i val="0"/>
                <strike val="0"/>
                <color rgb="FFAA322F"/>
              </font>
              <fill>
                <patternFill patternType="solid">
                  <bgColor theme="0"/>
                </patternFill>
              </fill>
            </x14:dxf>
          </x14:cfRule>
          <xm:sqref>AI84:AZ84</xm:sqref>
        </x14:conditionalFormatting>
        <x14:conditionalFormatting xmlns:xm="http://schemas.microsoft.com/office/excel/2006/main">
          <x14:cfRule type="endsWith" priority="487" stopIfTrue="1" operator="endsWith" id="{A9265043-6CE4-4B57-83A0-C1EA149F9CC1}">
            <xm:f>RIGHT(AI87,LEN("Fail"))="Fail"</xm:f>
            <xm:f>"Fail"</xm:f>
            <x14:dxf>
              <font>
                <b/>
                <i val="0"/>
                <strike val="0"/>
                <color rgb="FFAA322F"/>
              </font>
              <fill>
                <patternFill patternType="solid">
                  <bgColor theme="0"/>
                </patternFill>
              </fill>
            </x14:dxf>
          </x14:cfRule>
          <xm:sqref>AI87:AZ87</xm:sqref>
        </x14:conditionalFormatting>
        <x14:conditionalFormatting xmlns:xm="http://schemas.microsoft.com/office/excel/2006/main">
          <x14:cfRule type="endsWith" priority="2112" stopIfTrue="1" operator="endsWith" id="{2EA4A536-D3DA-4B78-AF76-58296DB47B74}">
            <xm:f>RIGHT(AM50,LEN("Fail"))="Fail"</xm:f>
            <xm:f>"Fail"</xm:f>
            <x14:dxf>
              <font>
                <b/>
                <i val="0"/>
                <strike val="0"/>
                <color rgb="FFAA322F"/>
              </font>
              <fill>
                <patternFill patternType="solid">
                  <bgColor theme="0"/>
                </patternFill>
              </fill>
            </x14:dxf>
          </x14:cfRule>
          <xm:sqref>AM50</xm:sqref>
        </x14:conditionalFormatting>
        <x14:conditionalFormatting xmlns:xm="http://schemas.microsoft.com/office/excel/2006/main">
          <x14:cfRule type="endsWith" priority="2024" stopIfTrue="1" operator="endsWith" id="{A4E0B713-82DC-4FF0-8F3F-CB8630FCA83F}">
            <xm:f>RIGHT(AN48,LEN("Fail"))="Fail"</xm:f>
            <xm:f>"Fail"</xm:f>
            <x14:dxf>
              <font>
                <b/>
                <i val="0"/>
                <strike val="0"/>
                <color rgb="FFAA322F"/>
              </font>
              <fill>
                <patternFill patternType="solid">
                  <bgColor theme="0"/>
                </patternFill>
              </fill>
            </x14:dxf>
          </x14:cfRule>
          <xm:sqref>AN48:AN49</xm:sqref>
        </x14:conditionalFormatting>
        <x14:conditionalFormatting xmlns:xm="http://schemas.microsoft.com/office/excel/2006/main">
          <x14:cfRule type="endsWith" priority="794" stopIfTrue="1" operator="endsWith" id="{56B840D0-761C-4644-BFB1-085CE490F2BD}">
            <xm:f>RIGHT(AN52,LEN("Fail"))="Fail"</xm:f>
            <xm:f>"Fail"</xm:f>
            <x14:dxf>
              <font>
                <b/>
                <i val="0"/>
                <strike val="0"/>
                <color rgb="FFAA322F"/>
              </font>
              <fill>
                <patternFill patternType="solid">
                  <bgColor theme="0"/>
                </patternFill>
              </fill>
            </x14:dxf>
          </x14:cfRule>
          <x14:cfRule type="endsWith" priority="790" stopIfTrue="1" operator="endsWith" id="{0EC22C0E-6AD5-491A-A376-05084499A9C9}">
            <xm:f>RIGHT(AN52,LEN("Fail"))="Fail"</xm:f>
            <xm:f>"Fail"</xm:f>
            <x14:dxf>
              <font>
                <b/>
                <i val="0"/>
                <strike val="0"/>
                <color rgb="FFAA322F"/>
              </font>
              <fill>
                <patternFill patternType="solid">
                  <bgColor theme="0"/>
                </patternFill>
              </fill>
            </x14:dxf>
          </x14:cfRule>
          <xm:sqref>AN52</xm:sqref>
        </x14:conditionalFormatting>
        <x14:conditionalFormatting xmlns:xm="http://schemas.microsoft.com/office/excel/2006/main">
          <x14:cfRule type="endsWith" priority="773" stopIfTrue="1" operator="endsWith" id="{27B9F056-EF96-4370-A479-4717285CBCD8}">
            <xm:f>RIGHT(AN61,LEN("Fail"))="Fail"</xm:f>
            <xm:f>"Fail"</xm:f>
            <x14:dxf>
              <font>
                <b/>
                <i val="0"/>
                <strike val="0"/>
                <color rgb="FFAA322F"/>
              </font>
              <fill>
                <patternFill patternType="solid">
                  <bgColor theme="0"/>
                </patternFill>
              </fill>
            </x14:dxf>
          </x14:cfRule>
          <x14:cfRule type="endsWith" priority="777" stopIfTrue="1" operator="endsWith" id="{116A9703-4383-4166-A6E0-F85DCE666EA4}">
            <xm:f>RIGHT(AN61,LEN("Fail"))="Fail"</xm:f>
            <xm:f>"Fail"</xm:f>
            <x14:dxf>
              <font>
                <b/>
                <i val="0"/>
                <strike val="0"/>
                <color rgb="FFAA322F"/>
              </font>
              <fill>
                <patternFill patternType="solid">
                  <bgColor theme="0"/>
                </patternFill>
              </fill>
            </x14:dxf>
          </x14:cfRule>
          <xm:sqref>AN61</xm:sqref>
        </x14:conditionalFormatting>
        <x14:conditionalFormatting xmlns:xm="http://schemas.microsoft.com/office/excel/2006/main">
          <x14:cfRule type="endsWith" priority="2703" stopIfTrue="1" operator="endsWith" id="{6FDDDDB8-0009-4CAA-84DA-67F0F958F22A}">
            <xm:f>RIGHT(AN50,LEN("Fail"))="Fail"</xm:f>
            <xm:f>"Fail"</xm:f>
            <x14:dxf>
              <font>
                <b/>
                <i val="0"/>
                <strike val="0"/>
                <color rgb="FFAA322F"/>
              </font>
              <fill>
                <patternFill patternType="solid">
                  <bgColor theme="0"/>
                </patternFill>
              </fill>
            </x14:dxf>
          </x14:cfRule>
          <x14:cfRule type="endsWith" priority="2687" stopIfTrue="1" operator="endsWith" id="{B3274737-32DE-419E-AFD0-050DFF34C45F}">
            <xm:f>RIGHT(AN50,LEN("Fail"))="Fail"</xm:f>
            <xm:f>"Fail"</xm:f>
            <x14:dxf>
              <font>
                <b/>
                <i val="0"/>
                <strike val="0"/>
                <color rgb="FFAA322F"/>
              </font>
              <fill>
                <patternFill patternType="solid">
                  <bgColor theme="0"/>
                </patternFill>
              </fill>
            </x14:dxf>
          </x14:cfRule>
          <xm:sqref>AN50:AR50 AT50:AX50</xm:sqref>
        </x14:conditionalFormatting>
        <x14:conditionalFormatting xmlns:xm="http://schemas.microsoft.com/office/excel/2006/main">
          <x14:cfRule type="endsWith" priority="673" stopIfTrue="1" operator="endsWith" id="{AC54B54D-9ABF-441E-84D1-E3D2D0EB4975}">
            <xm:f>RIGHT(AN88,LEN("Fail"))="Fail"</xm:f>
            <xm:f>"Fail"</xm:f>
            <x14:dxf>
              <font>
                <b/>
                <i val="0"/>
                <strike val="0"/>
                <color rgb="FFAA322F"/>
              </font>
              <fill>
                <patternFill patternType="solid">
                  <bgColor theme="0"/>
                </patternFill>
              </fill>
            </x14:dxf>
          </x14:cfRule>
          <xm:sqref>AN88:AZ100</xm:sqref>
        </x14:conditionalFormatting>
        <x14:conditionalFormatting xmlns:xm="http://schemas.microsoft.com/office/excel/2006/main">
          <x14:cfRule type="endsWith" priority="571" stopIfTrue="1" operator="endsWith" id="{1F6D6C5F-B2F7-4658-8644-621919D31E75}">
            <xm:f>RIGHT(AO73,LEN("Fail"))="Fail"</xm:f>
            <xm:f>"Fail"</xm:f>
            <x14:dxf>
              <font>
                <b/>
                <i val="0"/>
                <strike val="0"/>
                <color rgb="FFAA322F"/>
              </font>
              <fill>
                <patternFill patternType="solid">
                  <bgColor theme="0"/>
                </patternFill>
              </fill>
            </x14:dxf>
          </x14:cfRule>
          <x14:cfRule type="endsWith" priority="557" stopIfTrue="1" operator="endsWith" id="{F71C1EC3-6382-4ADB-941C-82287C063F42}">
            <xm:f>RIGHT(AO73,LEN("Fail"))="Fail"</xm:f>
            <xm:f>"Fail"</xm:f>
            <x14:dxf>
              <font>
                <b/>
                <i val="0"/>
                <strike val="0"/>
                <color rgb="FFAA322F"/>
              </font>
              <fill>
                <patternFill patternType="solid">
                  <bgColor theme="0"/>
                </patternFill>
              </fill>
            </x14:dxf>
          </x14:cfRule>
          <xm:sqref>AO73:AS73</xm:sqref>
        </x14:conditionalFormatting>
        <x14:conditionalFormatting xmlns:xm="http://schemas.microsoft.com/office/excel/2006/main">
          <x14:cfRule type="endsWith" priority="320" stopIfTrue="1" operator="endsWith" id="{9AD530E1-EFFC-453B-9567-C4AA270E7C3D}">
            <xm:f>RIGHT(AO84,LEN("Fail"))="Fail"</xm:f>
            <xm:f>"Fail"</xm:f>
            <x14:dxf>
              <font>
                <b/>
                <i val="0"/>
                <strike val="0"/>
                <color rgb="FFAA322F"/>
              </font>
              <fill>
                <patternFill patternType="solid">
                  <bgColor theme="0"/>
                </patternFill>
              </fill>
            </x14:dxf>
          </x14:cfRule>
          <x14:cfRule type="endsWith" priority="306" stopIfTrue="1" operator="endsWith" id="{B7076A97-E9F5-48C0-848B-FB92B4A4CA3B}">
            <xm:f>RIGHT(AO84,LEN("Fail"))="Fail"</xm:f>
            <xm:f>"Fail"</xm:f>
            <x14:dxf>
              <font>
                <b/>
                <i val="0"/>
                <strike val="0"/>
                <color rgb="FFAA322F"/>
              </font>
              <fill>
                <patternFill patternType="solid">
                  <bgColor theme="0"/>
                </patternFill>
              </fill>
            </x14:dxf>
          </x14:cfRule>
          <xm:sqref>AO84:AS84</xm:sqref>
        </x14:conditionalFormatting>
        <x14:conditionalFormatting xmlns:xm="http://schemas.microsoft.com/office/excel/2006/main">
          <x14:cfRule type="endsWith" priority="434" stopIfTrue="1" operator="endsWith" id="{876EECAA-5AFD-4941-96C9-EB559A684DCE}">
            <xm:f>RIGHT(AO87,LEN("Fail"))="Fail"</xm:f>
            <xm:f>"Fail"</xm:f>
            <x14:dxf>
              <font>
                <b/>
                <i val="0"/>
                <strike val="0"/>
                <color rgb="FFAA322F"/>
              </font>
              <fill>
                <patternFill patternType="solid">
                  <bgColor theme="0"/>
                </patternFill>
              </fill>
            </x14:dxf>
          </x14:cfRule>
          <x14:cfRule type="endsWith" priority="424" stopIfTrue="1" operator="endsWith" id="{B6E84D80-BF1B-4260-85D5-838629E62EB8}">
            <xm:f>RIGHT(AO87,LEN("Fail"))="Fail"</xm:f>
            <xm:f>"Fail"</xm:f>
            <x14:dxf>
              <font>
                <b/>
                <i val="0"/>
                <strike val="0"/>
                <color rgb="FFAA322F"/>
              </font>
              <fill>
                <patternFill patternType="solid">
                  <bgColor theme="0"/>
                </patternFill>
              </fill>
            </x14:dxf>
          </x14:cfRule>
          <xm:sqref>AO87:AS87</xm:sqref>
        </x14:conditionalFormatting>
        <x14:conditionalFormatting xmlns:xm="http://schemas.microsoft.com/office/excel/2006/main">
          <x14:cfRule type="endsWith" priority="798" stopIfTrue="1" operator="endsWith" id="{52B12718-2D65-44C0-95F9-BFE120E4ADBF}">
            <xm:f>RIGHT(AP60,LEN("Fail"))="Fail"</xm:f>
            <xm:f>"Fail"</xm:f>
            <x14:dxf>
              <font>
                <b/>
                <i val="0"/>
                <strike val="0"/>
                <color rgb="FFAA322F"/>
              </font>
              <fill>
                <patternFill patternType="solid">
                  <bgColor theme="0"/>
                </patternFill>
              </fill>
            </x14:dxf>
          </x14:cfRule>
          <xm:sqref>AP60</xm:sqref>
        </x14:conditionalFormatting>
        <x14:conditionalFormatting xmlns:xm="http://schemas.microsoft.com/office/excel/2006/main">
          <x14:cfRule type="endsWith" priority="2109" stopIfTrue="1" operator="endsWith" id="{20F31C73-AD47-49EA-B57F-942C2D1DB594}">
            <xm:f>RIGHT(AS50,LEN("Fail"))="Fail"</xm:f>
            <xm:f>"Fail"</xm:f>
            <x14:dxf>
              <font>
                <b/>
                <i val="0"/>
                <strike val="0"/>
                <color rgb="FFAA322F"/>
              </font>
              <fill>
                <patternFill patternType="solid">
                  <bgColor theme="0"/>
                </patternFill>
              </fill>
            </x14:dxf>
          </x14:cfRule>
          <xm:sqref>AS50</xm:sqref>
        </x14:conditionalFormatting>
        <x14:conditionalFormatting xmlns:xm="http://schemas.microsoft.com/office/excel/2006/main">
          <x14:cfRule type="endsWith" priority="2635" stopIfTrue="1" operator="endsWith" id="{2C42561D-DE41-4B32-B90B-4DCB64A20AA2}">
            <xm:f>RIGHT(AT3,LEN("Fail"))="Fail"</xm:f>
            <xm:f>"Fail"</xm:f>
            <x14:dxf>
              <font>
                <b/>
                <i val="0"/>
                <strike val="0"/>
                <color rgb="FFAA322F"/>
              </font>
              <fill>
                <patternFill patternType="solid">
                  <bgColor theme="0"/>
                </patternFill>
              </fill>
            </x14:dxf>
          </x14:cfRule>
          <xm:sqref>AT3</xm:sqref>
        </x14:conditionalFormatting>
        <x14:conditionalFormatting xmlns:xm="http://schemas.microsoft.com/office/excel/2006/main">
          <x14:cfRule type="endsWith" priority="780" stopIfTrue="1" operator="endsWith" id="{EAB0398E-4689-42BF-A306-06D964DDBDD1}">
            <xm:f>RIGHT(AT52,LEN("Fail"))="Fail"</xm:f>
            <xm:f>"Fail"</xm:f>
            <x14:dxf>
              <font>
                <b/>
                <i val="0"/>
                <strike val="0"/>
                <color rgb="FFAA322F"/>
              </font>
              <fill>
                <patternFill patternType="solid">
                  <bgColor theme="0"/>
                </patternFill>
              </fill>
            </x14:dxf>
          </x14:cfRule>
          <x14:cfRule type="endsWith" priority="784" stopIfTrue="1" operator="endsWith" id="{ED5EAC9E-EF79-4B14-93A3-0175E6E89B5A}">
            <xm:f>RIGHT(AT52,LEN("Fail"))="Fail"</xm:f>
            <xm:f>"Fail"</xm:f>
            <x14:dxf>
              <font>
                <b/>
                <i val="0"/>
                <strike val="0"/>
                <color rgb="FFAA322F"/>
              </font>
              <fill>
                <patternFill patternType="solid">
                  <bgColor theme="0"/>
                </patternFill>
              </fill>
            </x14:dxf>
          </x14:cfRule>
          <xm:sqref>AT52</xm:sqref>
        </x14:conditionalFormatting>
        <x14:conditionalFormatting xmlns:xm="http://schemas.microsoft.com/office/excel/2006/main">
          <x14:cfRule type="endsWith" priority="770" stopIfTrue="1" operator="endsWith" id="{3EB0C2B0-428F-4867-AC55-5D7FB11D8E3E}">
            <xm:f>RIGHT(AT61,LEN("Fail"))="Fail"</xm:f>
            <xm:f>"Fail"</xm:f>
            <x14:dxf>
              <font>
                <b/>
                <i val="0"/>
                <strike val="0"/>
                <color rgb="FFAA322F"/>
              </font>
              <fill>
                <patternFill patternType="solid">
                  <bgColor theme="0"/>
                </patternFill>
              </fill>
            </x14:dxf>
          </x14:cfRule>
          <x14:cfRule type="endsWith" priority="766" stopIfTrue="1" operator="endsWith" id="{CA4AB34F-28D9-467E-A644-CCA5C91B5F48}">
            <xm:f>RIGHT(AT61,LEN("Fail"))="Fail"</xm:f>
            <xm:f>"Fail"</xm:f>
            <x14:dxf>
              <font>
                <b/>
                <i val="0"/>
                <strike val="0"/>
                <color rgb="FFAA322F"/>
              </font>
              <fill>
                <patternFill patternType="solid">
                  <bgColor theme="0"/>
                </patternFill>
              </fill>
            </x14:dxf>
          </x14:cfRule>
          <xm:sqref>AT61</xm:sqref>
        </x14:conditionalFormatting>
        <x14:conditionalFormatting xmlns:xm="http://schemas.microsoft.com/office/excel/2006/main">
          <x14:cfRule type="endsWith" priority="568" stopIfTrue="1" operator="endsWith" id="{B8B0515D-19BE-4ED4-B5F8-8BC82BAEA0F2}">
            <xm:f>RIGHT(AU73,LEN("Fail"))="Fail"</xm:f>
            <xm:f>"Fail"</xm:f>
            <x14:dxf>
              <font>
                <b/>
                <i val="0"/>
                <strike val="0"/>
                <color rgb="FFAA322F"/>
              </font>
              <fill>
                <patternFill patternType="solid">
                  <bgColor theme="0"/>
                </patternFill>
              </fill>
            </x14:dxf>
          </x14:cfRule>
          <x14:cfRule type="endsWith" priority="554" stopIfTrue="1" operator="endsWith" id="{6670D8B5-3C7F-418E-8560-D29F26DF44FB}">
            <xm:f>RIGHT(AU73,LEN("Fail"))="Fail"</xm:f>
            <xm:f>"Fail"</xm:f>
            <x14:dxf>
              <font>
                <b/>
                <i val="0"/>
                <strike val="0"/>
                <color rgb="FFAA322F"/>
              </font>
              <fill>
                <patternFill patternType="solid">
                  <bgColor theme="0"/>
                </patternFill>
              </fill>
            </x14:dxf>
          </x14:cfRule>
          <xm:sqref>AU73:AY73</xm:sqref>
        </x14:conditionalFormatting>
        <x14:conditionalFormatting xmlns:xm="http://schemas.microsoft.com/office/excel/2006/main">
          <x14:cfRule type="endsWith" priority="317" stopIfTrue="1" operator="endsWith" id="{6B773BF6-D518-4FD1-A8CC-709A92FBF6DE}">
            <xm:f>RIGHT(AU84,LEN("Fail"))="Fail"</xm:f>
            <xm:f>"Fail"</xm:f>
            <x14:dxf>
              <font>
                <b/>
                <i val="0"/>
                <strike val="0"/>
                <color rgb="FFAA322F"/>
              </font>
              <fill>
                <patternFill patternType="solid">
                  <bgColor theme="0"/>
                </patternFill>
              </fill>
            </x14:dxf>
          </x14:cfRule>
          <x14:cfRule type="endsWith" priority="303" stopIfTrue="1" operator="endsWith" id="{4C9E83D0-2DFB-4CDB-8E12-55C0CBAB78B0}">
            <xm:f>RIGHT(AU84,LEN("Fail"))="Fail"</xm:f>
            <xm:f>"Fail"</xm:f>
            <x14:dxf>
              <font>
                <b/>
                <i val="0"/>
                <strike val="0"/>
                <color rgb="FFAA322F"/>
              </font>
              <fill>
                <patternFill patternType="solid">
                  <bgColor theme="0"/>
                </patternFill>
              </fill>
            </x14:dxf>
          </x14:cfRule>
          <xm:sqref>AU84:AY84</xm:sqref>
        </x14:conditionalFormatting>
        <x14:conditionalFormatting xmlns:xm="http://schemas.microsoft.com/office/excel/2006/main">
          <x14:cfRule type="endsWith" priority="421" stopIfTrue="1" operator="endsWith" id="{D3B22F48-CD60-45FA-9073-2F058EDAA113}">
            <xm:f>RIGHT(AU87,LEN("Fail"))="Fail"</xm:f>
            <xm:f>"Fail"</xm:f>
            <x14:dxf>
              <font>
                <b/>
                <i val="0"/>
                <strike val="0"/>
                <color rgb="FFAA322F"/>
              </font>
              <fill>
                <patternFill patternType="solid">
                  <bgColor theme="0"/>
                </patternFill>
              </fill>
            </x14:dxf>
          </x14:cfRule>
          <x14:cfRule type="endsWith" priority="431" stopIfTrue="1" operator="endsWith" id="{45DC0FCF-098E-4A41-B9F2-422F3C7F82E0}">
            <xm:f>RIGHT(AU87,LEN("Fail"))="Fail"</xm:f>
            <xm:f>"Fail"</xm:f>
            <x14:dxf>
              <font>
                <b/>
                <i val="0"/>
                <strike val="0"/>
                <color rgb="FFAA322F"/>
              </font>
              <fill>
                <patternFill patternType="solid">
                  <bgColor theme="0"/>
                </patternFill>
              </fill>
            </x14:dxf>
          </x14:cfRule>
          <xm:sqref>AU87:AY87</xm:sqref>
        </x14:conditionalFormatting>
        <x14:conditionalFormatting xmlns:xm="http://schemas.microsoft.com/office/excel/2006/main">
          <x14:cfRule type="endsWith" priority="788" stopIfTrue="1" operator="endsWith" id="{95DF84B1-F825-494E-8690-36C225F82AB8}">
            <xm:f>RIGHT(AV60,LEN("Fail"))="Fail"</xm:f>
            <xm:f>"Fail"</xm:f>
            <x14:dxf>
              <font>
                <b/>
                <i val="0"/>
                <strike val="0"/>
                <color rgb="FFAA322F"/>
              </font>
              <fill>
                <patternFill patternType="solid">
                  <bgColor theme="0"/>
                </patternFill>
              </fill>
            </x14:dxf>
          </x14:cfRule>
          <xm:sqref>AV60</xm:sqref>
        </x14:conditionalFormatting>
        <x14:conditionalFormatting xmlns:xm="http://schemas.microsoft.com/office/excel/2006/main">
          <x14:cfRule type="endsWith" priority="2106" stopIfTrue="1" operator="endsWith" id="{C6E62392-B434-4093-8687-05D94D7B1A27}">
            <xm:f>RIGHT(AY50,LEN("Fail"))="Fail"</xm:f>
            <xm:f>"Fail"</xm:f>
            <x14:dxf>
              <font>
                <b/>
                <i val="0"/>
                <strike val="0"/>
                <color rgb="FFAA322F"/>
              </font>
              <fill>
                <patternFill patternType="solid">
                  <bgColor theme="0"/>
                </patternFill>
              </fill>
            </x14:dxf>
          </x14:cfRule>
          <xm:sqref>AY50</xm:sqref>
        </x14:conditionalFormatting>
        <x14:conditionalFormatting xmlns:xm="http://schemas.microsoft.com/office/excel/2006/main">
          <x14:cfRule type="endsWith" priority="2011" stopIfTrue="1" operator="endsWith" id="{18C45423-5EFD-4129-BC68-FD25E127C90F}">
            <xm:f>RIGHT(AZ48,LEN("Fail"))="Fail"</xm:f>
            <xm:f>"Fail"</xm:f>
            <x14:dxf>
              <font>
                <b/>
                <i val="0"/>
                <strike val="0"/>
                <color rgb="FFAA322F"/>
              </font>
              <fill>
                <patternFill patternType="solid">
                  <bgColor theme="0"/>
                </patternFill>
              </fill>
            </x14:dxf>
          </x14:cfRule>
          <xm:sqref>AZ48</xm:sqref>
        </x14:conditionalFormatting>
        <x14:conditionalFormatting xmlns:xm="http://schemas.microsoft.com/office/excel/2006/main">
          <x14:cfRule type="endsWith" priority="1677" stopIfTrue="1" operator="endsWith" id="{AC4B4F06-C324-4F69-A784-267473C89BD2}">
            <xm:f>RIGHT(AZ61,LEN("Fail"))="Fail"</xm:f>
            <xm:f>"Fail"</xm:f>
            <x14:dxf>
              <font>
                <b/>
                <i val="0"/>
                <strike val="0"/>
                <color rgb="FFAA322F"/>
              </font>
              <fill>
                <patternFill patternType="solid">
                  <bgColor theme="0"/>
                </patternFill>
              </fill>
            </x14:dxf>
          </x14:cfRule>
          <xm:sqref>AZ61</xm:sqref>
        </x14:conditionalFormatting>
        <x14:conditionalFormatting xmlns:xm="http://schemas.microsoft.com/office/excel/2006/main">
          <x14:cfRule type="endsWith" priority="1738" stopIfTrue="1" operator="endsWith" id="{BAFA1564-705A-4547-85FA-8369E7474BF3}">
            <xm:f>RIGHT(AZ75,LEN("Fail"))="Fail"</xm:f>
            <xm:f>"Fail"</xm:f>
            <x14:dxf>
              <font>
                <b/>
                <i val="0"/>
                <strike val="0"/>
                <color rgb="FFAA322F"/>
              </font>
              <fill>
                <patternFill patternType="solid">
                  <bgColor theme="0"/>
                </patternFill>
              </fill>
            </x14:dxf>
          </x14:cfRule>
          <xm:sqref>AZ75:AZ81</xm:sqref>
        </x14:conditionalFormatting>
        <x14:conditionalFormatting xmlns:xm="http://schemas.microsoft.com/office/excel/2006/main">
          <x14:cfRule type="endsWith" priority="2678" stopIfTrue="1" operator="endsWith" id="{1704BE50-BDF5-47C6-816B-911CFB49DD9B}">
            <xm:f>RIGHT(AZ50,LEN("Fail"))="Fail"</xm:f>
            <xm:f>"Fail"</xm:f>
            <x14:dxf>
              <font>
                <b/>
                <i val="0"/>
                <strike val="0"/>
                <color rgb="FFAA322F"/>
              </font>
              <fill>
                <patternFill patternType="solid">
                  <bgColor theme="0"/>
                </patternFill>
              </fill>
            </x14:dxf>
          </x14:cfRule>
          <x14:cfRule type="endsWith" priority="2680" stopIfTrue="1" operator="endsWith" id="{70EA41B1-7C1C-4E63-BCE5-849CBE269BD3}">
            <xm:f>RIGHT(AZ50,LEN("Fail"))="Fail"</xm:f>
            <xm:f>"Fail"</xm:f>
            <x14:dxf>
              <font>
                <b/>
                <i val="0"/>
                <strike val="0"/>
                <color rgb="FFAA322F"/>
              </font>
              <fill>
                <patternFill patternType="solid">
                  <bgColor theme="0"/>
                </patternFill>
              </fill>
            </x14:dxf>
          </x14:cfRule>
          <xm:sqref>AZ50:BD50 BF50:BJ50</xm:sqref>
        </x14:conditionalFormatting>
        <x14:conditionalFormatting xmlns:xm="http://schemas.microsoft.com/office/excel/2006/main">
          <x14:cfRule type="endsWith" priority="1735" stopIfTrue="1" operator="endsWith" id="{9E1D7E86-19F7-42A2-BC99-9164FB5886FC}">
            <xm:f>RIGHT(AZ52,LEN("Fail"))="Fail"</xm:f>
            <xm:f>"Fail"</xm:f>
            <x14:dxf>
              <font>
                <b/>
                <i val="0"/>
                <strike val="0"/>
                <color rgb="FFAA322F"/>
              </font>
              <fill>
                <patternFill patternType="solid">
                  <bgColor theme="0"/>
                </patternFill>
              </fill>
            </x14:dxf>
          </x14:cfRule>
          <xm:sqref>AZ52:BE52</xm:sqref>
        </x14:conditionalFormatting>
        <x14:conditionalFormatting xmlns:xm="http://schemas.microsoft.com/office/excel/2006/main">
          <x14:cfRule type="endsWith" priority="1749" stopIfTrue="1" operator="endsWith" id="{13B79788-FC7D-4996-949B-D8D610F62DBF}">
            <xm:f>RIGHT(AZ60,LEN("Fail"))="Fail"</xm:f>
            <xm:f>"Fail"</xm:f>
            <x14:dxf>
              <font>
                <b/>
                <i val="0"/>
                <strike val="0"/>
                <color rgb="FFAA322F"/>
              </font>
              <fill>
                <patternFill patternType="solid">
                  <bgColor theme="0"/>
                </patternFill>
              </fill>
            </x14:dxf>
          </x14:cfRule>
          <xm:sqref>AZ60:BE60</xm:sqref>
        </x14:conditionalFormatting>
        <x14:conditionalFormatting xmlns:xm="http://schemas.microsoft.com/office/excel/2006/main">
          <x14:cfRule type="endsWith" priority="1731" stopIfTrue="1" operator="endsWith" id="{8D0D0A6B-D1DE-4545-8C60-5F2D60CBEF31}">
            <xm:f>RIGHT(BA52,LEN("Fail"))="Fail"</xm:f>
            <xm:f>"Fail"</xm:f>
            <x14:dxf>
              <font>
                <b/>
                <i val="0"/>
                <strike val="0"/>
                <color rgb="FFAA322F"/>
              </font>
              <fill>
                <patternFill patternType="solid">
                  <bgColor theme="0"/>
                </patternFill>
              </fill>
            </x14:dxf>
          </x14:cfRule>
          <xm:sqref>BA52:BE52</xm:sqref>
        </x14:conditionalFormatting>
        <x14:conditionalFormatting xmlns:xm="http://schemas.microsoft.com/office/excel/2006/main">
          <x14:cfRule type="endsWith" priority="1727" stopIfTrue="1" operator="endsWith" id="{2FB113CE-E306-4738-A9D8-E87F34B38CD7}">
            <xm:f>RIGHT(BA52,LEN("Fail"))="Fail"</xm:f>
            <xm:f>"Fail"</xm:f>
            <x14:dxf>
              <font>
                <b/>
                <i val="0"/>
                <strike val="0"/>
                <color rgb="FFAA322F"/>
              </font>
              <fill>
                <patternFill patternType="solid">
                  <bgColor theme="0"/>
                </patternFill>
              </fill>
            </x14:dxf>
          </x14:cfRule>
          <xm:sqref>BA52:BE53</xm:sqref>
        </x14:conditionalFormatting>
        <x14:conditionalFormatting xmlns:xm="http://schemas.microsoft.com/office/excel/2006/main">
          <x14:cfRule type="endsWith" priority="1723" stopIfTrue="1" operator="endsWith" id="{F3704D5A-1945-4C14-83DC-569815975954}">
            <xm:f>RIGHT(BA53,LEN("Fail"))="Fail"</xm:f>
            <xm:f>"Fail"</xm:f>
            <x14:dxf>
              <font>
                <b/>
                <i val="0"/>
                <strike val="0"/>
                <color rgb="FFAA322F"/>
              </font>
              <fill>
                <patternFill patternType="solid">
                  <bgColor theme="0"/>
                </patternFill>
              </fill>
            </x14:dxf>
          </x14:cfRule>
          <x14:cfRule type="endsWith" priority="1719" stopIfTrue="1" operator="endsWith" id="{434C3452-A1C7-4E62-AABE-7BCA4EDECB3C}">
            <xm:f>RIGHT(BA53,LEN("Fail"))="Fail"</xm:f>
            <xm:f>"Fail"</xm:f>
            <x14:dxf>
              <font>
                <b/>
                <i val="0"/>
                <strike val="0"/>
                <color rgb="FFAA322F"/>
              </font>
              <fill>
                <patternFill patternType="solid">
                  <bgColor theme="0"/>
                </patternFill>
              </fill>
            </x14:dxf>
          </x14:cfRule>
          <xm:sqref>BA53:BE53</xm:sqref>
        </x14:conditionalFormatting>
        <x14:conditionalFormatting xmlns:xm="http://schemas.microsoft.com/office/excel/2006/main">
          <x14:cfRule type="endsWith" priority="1711" stopIfTrue="1" operator="endsWith" id="{6C858927-1654-4158-8866-B90005EEE2F4}">
            <xm:f>RIGHT(BA54,LEN("Fail"))="Fail"</xm:f>
            <xm:f>"Fail"</xm:f>
            <x14:dxf>
              <font>
                <b/>
                <i val="0"/>
                <strike val="0"/>
                <color rgb="FFAA322F"/>
              </font>
              <fill>
                <patternFill patternType="solid">
                  <bgColor theme="0"/>
                </patternFill>
              </fill>
            </x14:dxf>
          </x14:cfRule>
          <x14:cfRule type="endsWith" priority="1709" stopIfTrue="1" operator="endsWith" id="{25948EF7-7316-404E-B1B1-62E7E1C5E5B9}">
            <xm:f>RIGHT(BA54,LEN("Fail"))="Fail"</xm:f>
            <xm:f>"Fail"</xm:f>
            <x14:dxf>
              <font>
                <b/>
                <i val="0"/>
                <strike val="0"/>
                <color rgb="FFAA322F"/>
              </font>
              <fill>
                <patternFill patternType="solid">
                  <bgColor theme="0"/>
                </patternFill>
              </fill>
            </x14:dxf>
          </x14:cfRule>
          <x14:cfRule type="endsWith" priority="1715" stopIfTrue="1" operator="endsWith" id="{D89169B2-5417-44D8-BAE4-64A02A42EF50}">
            <xm:f>RIGHT(BA54,LEN("Fail"))="Fail"</xm:f>
            <xm:f>"Fail"</xm:f>
            <x14:dxf>
              <font>
                <b/>
                <i val="0"/>
                <strike val="0"/>
                <color rgb="FFAA322F"/>
              </font>
              <fill>
                <patternFill patternType="solid">
                  <bgColor theme="0"/>
                </patternFill>
              </fill>
            </x14:dxf>
          </x14:cfRule>
          <xm:sqref>BA54:BE54</xm:sqref>
        </x14:conditionalFormatting>
        <x14:conditionalFormatting xmlns:xm="http://schemas.microsoft.com/office/excel/2006/main">
          <x14:cfRule type="endsWith" priority="1696" stopIfTrue="1" operator="endsWith" id="{19A50449-CAE6-4F71-9FEF-8563A0BA84B4}">
            <xm:f>RIGHT(BA58,LEN("Fail"))="Fail"</xm:f>
            <xm:f>"Fail"</xm:f>
            <x14:dxf>
              <font>
                <b/>
                <i val="0"/>
                <strike val="0"/>
                <color rgb="FFAA322F"/>
              </font>
              <fill>
                <patternFill patternType="solid">
                  <bgColor theme="0"/>
                </patternFill>
              </fill>
            </x14:dxf>
          </x14:cfRule>
          <x14:cfRule type="endsWith" priority="1692" stopIfTrue="1" operator="endsWith" id="{34952689-6DA8-44B3-BD8E-9E6BB63CF510}">
            <xm:f>RIGHT(BA58,LEN("Fail"))="Fail"</xm:f>
            <xm:f>"Fail"</xm:f>
            <x14:dxf>
              <font>
                <b/>
                <i val="0"/>
                <strike val="0"/>
                <color rgb="FFAA322F"/>
              </font>
              <fill>
                <patternFill patternType="solid">
                  <bgColor theme="0"/>
                </patternFill>
              </fill>
            </x14:dxf>
          </x14:cfRule>
          <x14:cfRule type="endsWith" priority="1700" stopIfTrue="1" operator="endsWith" id="{663F6243-628D-4626-9333-964C47C26093}">
            <xm:f>RIGHT(BA58,LEN("Fail"))="Fail"</xm:f>
            <xm:f>"Fail"</xm:f>
            <x14:dxf>
              <font>
                <b/>
                <i val="0"/>
                <strike val="0"/>
                <color rgb="FFAA322F"/>
              </font>
              <fill>
                <patternFill patternType="solid">
                  <bgColor theme="0"/>
                </patternFill>
              </fill>
            </x14:dxf>
          </x14:cfRule>
          <xm:sqref>BA58:BE58</xm:sqref>
        </x14:conditionalFormatting>
        <x14:conditionalFormatting xmlns:xm="http://schemas.microsoft.com/office/excel/2006/main">
          <x14:cfRule type="endsWith" priority="1682" stopIfTrue="1" operator="endsWith" id="{784CA5AB-7CDB-4102-B6AE-D5D91610425C}">
            <xm:f>RIGHT(BA59,LEN("Fail"))="Fail"</xm:f>
            <xm:f>"Fail"</xm:f>
            <x14:dxf>
              <font>
                <b/>
                <i val="0"/>
                <strike val="0"/>
                <color rgb="FFAA322F"/>
              </font>
              <fill>
                <patternFill patternType="solid">
                  <bgColor theme="0"/>
                </patternFill>
              </fill>
            </x14:dxf>
          </x14:cfRule>
          <x14:cfRule type="endsWith" priority="1684" stopIfTrue="1" operator="endsWith" id="{25C63611-3C54-4524-AC7A-F4F1E440CF12}">
            <xm:f>RIGHT(BA59,LEN("Fail"))="Fail"</xm:f>
            <xm:f>"Fail"</xm:f>
            <x14:dxf>
              <font>
                <b/>
                <i val="0"/>
                <strike val="0"/>
                <color rgb="FFAA322F"/>
              </font>
              <fill>
                <patternFill patternType="solid">
                  <bgColor theme="0"/>
                </patternFill>
              </fill>
            </x14:dxf>
          </x14:cfRule>
          <x14:cfRule type="endsWith" priority="1688" stopIfTrue="1" operator="endsWith" id="{10A945DB-B234-4ACE-9CDE-55C33243C3D5}">
            <xm:f>RIGHT(BA59,LEN("Fail"))="Fail"</xm:f>
            <xm:f>"Fail"</xm:f>
            <x14:dxf>
              <font>
                <b/>
                <i val="0"/>
                <strike val="0"/>
                <color rgb="FFAA322F"/>
              </font>
              <fill>
                <patternFill patternType="solid">
                  <bgColor theme="0"/>
                </patternFill>
              </fill>
            </x14:dxf>
          </x14:cfRule>
          <xm:sqref>BA59:BE59</xm:sqref>
        </x14:conditionalFormatting>
        <x14:conditionalFormatting xmlns:xm="http://schemas.microsoft.com/office/excel/2006/main">
          <x14:cfRule type="endsWith" priority="1705" stopIfTrue="1" operator="endsWith" id="{A4A90BB0-B18E-4C9C-806A-0CBDAC2CFB8B}">
            <xm:f>RIGHT(BA60,LEN("Fail"))="Fail"</xm:f>
            <xm:f>"Fail"</xm:f>
            <x14:dxf>
              <font>
                <b/>
                <i val="0"/>
                <strike val="0"/>
                <color rgb="FFAA322F"/>
              </font>
              <fill>
                <patternFill patternType="solid">
                  <bgColor theme="0"/>
                </patternFill>
              </fill>
            </x14:dxf>
          </x14:cfRule>
          <x14:cfRule type="endsWith" priority="1701" stopIfTrue="1" operator="endsWith" id="{8CBCDFB2-10D0-4AA8-ABDB-DDD5AF1D8612}">
            <xm:f>RIGHT(BA60,LEN("Fail"))="Fail"</xm:f>
            <xm:f>"Fail"</xm:f>
            <x14:dxf>
              <font>
                <b/>
                <i val="0"/>
                <strike val="0"/>
                <color rgb="FFAA322F"/>
              </font>
              <fill>
                <patternFill patternType="solid">
                  <bgColor theme="0"/>
                </patternFill>
              </fill>
            </x14:dxf>
          </x14:cfRule>
          <xm:sqref>BA60:BE60</xm:sqref>
        </x14:conditionalFormatting>
        <x14:conditionalFormatting xmlns:xm="http://schemas.microsoft.com/office/excel/2006/main">
          <x14:cfRule type="endsWith" priority="621" stopIfTrue="1" operator="endsWith" id="{50D64C30-D729-4E95-8523-BC6A7DE2763F}">
            <xm:f>RIGHT(BA73,LEN("Fail"))="Fail"</xm:f>
            <xm:f>"Fail"</xm:f>
            <x14:dxf>
              <font>
                <b/>
                <i val="0"/>
                <strike val="0"/>
                <color rgb="FFAA322F"/>
              </font>
              <fill>
                <patternFill patternType="solid">
                  <bgColor theme="0"/>
                </patternFill>
              </fill>
            </x14:dxf>
          </x14:cfRule>
          <x14:cfRule type="endsWith" priority="551" stopIfTrue="1" operator="endsWith" id="{E122DD36-5E6A-49C0-8787-DDAC72E99A38}">
            <xm:f>RIGHT(BA73,LEN("Fail"))="Fail"</xm:f>
            <xm:f>"Fail"</xm:f>
            <x14:dxf>
              <font>
                <b/>
                <i val="0"/>
                <strike val="0"/>
                <color rgb="FFAA322F"/>
              </font>
              <fill>
                <patternFill patternType="solid">
                  <bgColor theme="0"/>
                </patternFill>
              </fill>
            </x14:dxf>
          </x14:cfRule>
          <xm:sqref>BA73:BE73</xm:sqref>
        </x14:conditionalFormatting>
        <x14:conditionalFormatting xmlns:xm="http://schemas.microsoft.com/office/excel/2006/main">
          <x14:cfRule type="endsWith" priority="1675" stopIfTrue="1" operator="endsWith" id="{28ABC2FF-9E98-4F3A-BA79-BC83670E7071}">
            <xm:f>RIGHT(BA75,LEN("Fail"))="Fail"</xm:f>
            <xm:f>"Fail"</xm:f>
            <x14:dxf>
              <font>
                <b/>
                <i val="0"/>
                <strike val="0"/>
                <color rgb="FFAA322F"/>
              </font>
              <fill>
                <patternFill patternType="solid">
                  <bgColor theme="0"/>
                </patternFill>
              </fill>
            </x14:dxf>
          </x14:cfRule>
          <xm:sqref>BA75:BE80 BA82:BE86</xm:sqref>
        </x14:conditionalFormatting>
        <x14:conditionalFormatting xmlns:xm="http://schemas.microsoft.com/office/excel/2006/main">
          <x14:cfRule type="endsWith" priority="1669" stopIfTrue="1" operator="endsWith" id="{2458D433-20B9-4F46-B586-EC4ED6D1C0A8}">
            <xm:f>RIGHT(BA81,LEN("Fail"))="Fail"</xm:f>
            <xm:f>"Fail"</xm:f>
            <x14:dxf>
              <font>
                <b/>
                <i val="0"/>
                <strike val="0"/>
                <color rgb="FFAA322F"/>
              </font>
              <fill>
                <patternFill patternType="solid">
                  <bgColor theme="0"/>
                </patternFill>
              </fill>
            </x14:dxf>
          </x14:cfRule>
          <xm:sqref>BA81:BE81</xm:sqref>
        </x14:conditionalFormatting>
        <x14:conditionalFormatting xmlns:xm="http://schemas.microsoft.com/office/excel/2006/main">
          <x14:cfRule type="endsWith" priority="300" stopIfTrue="1" operator="endsWith" id="{DD778005-5FDF-41CD-9C02-DC3B01AEB993}">
            <xm:f>RIGHT(BA84,LEN("Fail"))="Fail"</xm:f>
            <xm:f>"Fail"</xm:f>
            <x14:dxf>
              <font>
                <b/>
                <i val="0"/>
                <strike val="0"/>
                <color rgb="FFAA322F"/>
              </font>
              <fill>
                <patternFill patternType="solid">
                  <bgColor theme="0"/>
                </patternFill>
              </fill>
            </x14:dxf>
          </x14:cfRule>
          <x14:cfRule type="endsWith" priority="370" stopIfTrue="1" operator="endsWith" id="{11EE123D-E8E5-44DA-A0A3-8448A597EB26}">
            <xm:f>RIGHT(BA84,LEN("Fail"))="Fail"</xm:f>
            <xm:f>"Fail"</xm:f>
            <x14:dxf>
              <font>
                <b/>
                <i val="0"/>
                <strike val="0"/>
                <color rgb="FFAA322F"/>
              </font>
              <fill>
                <patternFill patternType="solid">
                  <bgColor theme="0"/>
                </patternFill>
              </fill>
            </x14:dxf>
          </x14:cfRule>
          <xm:sqref>BA84:BE84</xm:sqref>
        </x14:conditionalFormatting>
        <x14:conditionalFormatting xmlns:xm="http://schemas.microsoft.com/office/excel/2006/main">
          <x14:cfRule type="endsWith" priority="418" stopIfTrue="1" operator="endsWith" id="{BB63C8FF-F40D-4329-B3FA-99D6E2C637DF}">
            <xm:f>RIGHT(BA87,LEN("Fail"))="Fail"</xm:f>
            <xm:f>"Fail"</xm:f>
            <x14:dxf>
              <font>
                <b/>
                <i val="0"/>
                <strike val="0"/>
                <color rgb="FFAA322F"/>
              </font>
              <fill>
                <patternFill patternType="solid">
                  <bgColor theme="0"/>
                </patternFill>
              </fill>
            </x14:dxf>
          </x14:cfRule>
          <x14:cfRule type="endsWith" priority="484" stopIfTrue="1" operator="endsWith" id="{23C30EEC-C884-4329-BCC4-5A8A167F8F11}">
            <xm:f>RIGHT(BA87,LEN("Fail"))="Fail"</xm:f>
            <xm:f>"Fail"</xm:f>
            <x14:dxf>
              <font>
                <b/>
                <i val="0"/>
                <strike val="0"/>
                <color rgb="FFAA322F"/>
              </font>
              <fill>
                <patternFill patternType="solid">
                  <bgColor theme="0"/>
                </patternFill>
              </fill>
            </x14:dxf>
          </x14:cfRule>
          <xm:sqref>BA87:BE87</xm:sqref>
        </x14:conditionalFormatting>
        <x14:conditionalFormatting xmlns:xm="http://schemas.microsoft.com/office/excel/2006/main">
          <x14:cfRule type="endsWith" priority="661" stopIfTrue="1" operator="endsWith" id="{498614DC-E7BF-4031-9A49-74EFFE656F1B}">
            <xm:f>RIGHT(BA88,LEN("Fail"))="Fail"</xm:f>
            <xm:f>"Fail"</xm:f>
            <x14:dxf>
              <font>
                <b/>
                <i val="0"/>
                <strike val="0"/>
                <color rgb="FFAA322F"/>
              </font>
              <fill>
                <patternFill patternType="solid">
                  <bgColor theme="0"/>
                </patternFill>
              </fill>
            </x14:dxf>
          </x14:cfRule>
          <xm:sqref>BA88:BE88</xm:sqref>
        </x14:conditionalFormatting>
        <x14:conditionalFormatting xmlns:xm="http://schemas.microsoft.com/office/excel/2006/main">
          <x14:cfRule type="endsWith" priority="94" stopIfTrue="1" operator="endsWith" id="{DCD37C83-FB98-4D18-ABD9-4298AC602B9E}">
            <xm:f>RIGHT(BA89,LEN("Fail"))="Fail"</xm:f>
            <xm:f>"Fail"</xm:f>
            <x14:dxf>
              <font>
                <b/>
                <i val="0"/>
                <strike val="0"/>
                <color rgb="FFAA322F"/>
              </font>
              <fill>
                <patternFill patternType="solid">
                  <bgColor theme="0"/>
                </patternFill>
              </fill>
            </x14:dxf>
          </x14:cfRule>
          <xm:sqref>BA89:BE89</xm:sqref>
        </x14:conditionalFormatting>
        <x14:conditionalFormatting xmlns:xm="http://schemas.microsoft.com/office/excel/2006/main">
          <x14:cfRule type="endsWith" priority="2103" stopIfTrue="1" operator="endsWith" id="{8D1F7EE6-8F9D-4B5B-81D4-E206B389290D}">
            <xm:f>RIGHT(BE50,LEN("Fail"))="Fail"</xm:f>
            <xm:f>"Fail"</xm:f>
            <x14:dxf>
              <font>
                <b/>
                <i val="0"/>
                <strike val="0"/>
                <color rgb="FFAA322F"/>
              </font>
              <fill>
                <patternFill patternType="solid">
                  <bgColor theme="0"/>
                </patternFill>
              </fill>
            </x14:dxf>
          </x14:cfRule>
          <xm:sqref>BE50</xm:sqref>
        </x14:conditionalFormatting>
        <x14:conditionalFormatting xmlns:xm="http://schemas.microsoft.com/office/excel/2006/main">
          <x14:cfRule type="endsWith" priority="2683" stopIfTrue="1" operator="endsWith" id="{2110F933-3284-40CA-B792-6B78F60113AC}">
            <xm:f>RIGHT(BF49,LEN("Fail"))="Fail"</xm:f>
            <xm:f>"Fail"</xm:f>
            <x14:dxf>
              <font>
                <b/>
                <i val="0"/>
                <strike val="0"/>
                <color rgb="FFAA322F"/>
              </font>
              <fill>
                <patternFill patternType="solid">
                  <bgColor theme="0"/>
                </patternFill>
              </fill>
            </x14:dxf>
          </x14:cfRule>
          <xm:sqref>BF49</xm:sqref>
        </x14:conditionalFormatting>
        <x14:conditionalFormatting xmlns:xm="http://schemas.microsoft.com/office/excel/2006/main">
          <x14:cfRule type="endsWith" priority="1598" stopIfTrue="1" operator="endsWith" id="{06DAF9A3-EB54-496F-9023-BA54F953F8E0}">
            <xm:f>RIGHT(BF61,LEN("Fail"))="Fail"</xm:f>
            <xm:f>"Fail"</xm:f>
            <x14:dxf>
              <font>
                <b/>
                <i val="0"/>
                <strike val="0"/>
                <color rgb="FFAA322F"/>
              </font>
              <fill>
                <patternFill patternType="solid">
                  <bgColor theme="0"/>
                </patternFill>
              </fill>
            </x14:dxf>
          </x14:cfRule>
          <xm:sqref>BF61</xm:sqref>
        </x14:conditionalFormatting>
        <x14:conditionalFormatting xmlns:xm="http://schemas.microsoft.com/office/excel/2006/main">
          <x14:cfRule type="endsWith" priority="1659" stopIfTrue="1" operator="endsWith" id="{9C5D391E-A80F-4082-AC89-8B9F5583106C}">
            <xm:f>RIGHT(BF75,LEN("Fail"))="Fail"</xm:f>
            <xm:f>"Fail"</xm:f>
            <x14:dxf>
              <font>
                <b/>
                <i val="0"/>
                <strike val="0"/>
                <color rgb="FFAA322F"/>
              </font>
              <fill>
                <patternFill patternType="solid">
                  <bgColor theme="0"/>
                </patternFill>
              </fill>
            </x14:dxf>
          </x14:cfRule>
          <xm:sqref>BF75:BF81</xm:sqref>
        </x14:conditionalFormatting>
        <x14:conditionalFormatting xmlns:xm="http://schemas.microsoft.com/office/excel/2006/main">
          <x14:cfRule type="endsWith" priority="1656" stopIfTrue="1" operator="endsWith" id="{D50EA91A-E26E-4A47-828B-90A539F20B94}">
            <xm:f>RIGHT(BF52,LEN("Fail"))="Fail"</xm:f>
            <xm:f>"Fail"</xm:f>
            <x14:dxf>
              <font>
                <b/>
                <i val="0"/>
                <strike val="0"/>
                <color rgb="FFAA322F"/>
              </font>
              <fill>
                <patternFill patternType="solid">
                  <bgColor theme="0"/>
                </patternFill>
              </fill>
            </x14:dxf>
          </x14:cfRule>
          <xm:sqref>BF52:BK52</xm:sqref>
        </x14:conditionalFormatting>
        <x14:conditionalFormatting xmlns:xm="http://schemas.microsoft.com/office/excel/2006/main">
          <x14:cfRule type="endsWith" priority="1666" stopIfTrue="1" operator="endsWith" id="{97BCD39D-FADD-47CF-80ED-F071BF44FCD4}">
            <xm:f>RIGHT(BF60,LEN("Fail"))="Fail"</xm:f>
            <xm:f>"Fail"</xm:f>
            <x14:dxf>
              <font>
                <b/>
                <i val="0"/>
                <strike val="0"/>
                <color rgb="FFAA322F"/>
              </font>
              <fill>
                <patternFill patternType="solid">
                  <bgColor theme="0"/>
                </patternFill>
              </fill>
            </x14:dxf>
          </x14:cfRule>
          <xm:sqref>BF60:BK60</xm:sqref>
        </x14:conditionalFormatting>
        <x14:conditionalFormatting xmlns:xm="http://schemas.microsoft.com/office/excel/2006/main">
          <x14:cfRule type="endsWith" priority="1652" stopIfTrue="1" operator="endsWith" id="{D66679E8-B8B0-43CC-9D5F-7F07D8942D90}">
            <xm:f>RIGHT(BG52,LEN("Fail"))="Fail"</xm:f>
            <xm:f>"Fail"</xm:f>
            <x14:dxf>
              <font>
                <b/>
                <i val="0"/>
                <strike val="0"/>
                <color rgb="FFAA322F"/>
              </font>
              <fill>
                <patternFill patternType="solid">
                  <bgColor theme="0"/>
                </patternFill>
              </fill>
            </x14:dxf>
          </x14:cfRule>
          <xm:sqref>BG52:BK52</xm:sqref>
        </x14:conditionalFormatting>
        <x14:conditionalFormatting xmlns:xm="http://schemas.microsoft.com/office/excel/2006/main">
          <x14:cfRule type="endsWith" priority="1648" stopIfTrue="1" operator="endsWith" id="{7E2BF688-1851-45F5-9662-975D7729B664}">
            <xm:f>RIGHT(BG52,LEN("Fail"))="Fail"</xm:f>
            <xm:f>"Fail"</xm:f>
            <x14:dxf>
              <font>
                <b/>
                <i val="0"/>
                <strike val="0"/>
                <color rgb="FFAA322F"/>
              </font>
              <fill>
                <patternFill patternType="solid">
                  <bgColor theme="0"/>
                </patternFill>
              </fill>
            </x14:dxf>
          </x14:cfRule>
          <xm:sqref>BG52:BK53</xm:sqref>
        </x14:conditionalFormatting>
        <x14:conditionalFormatting xmlns:xm="http://schemas.microsoft.com/office/excel/2006/main">
          <x14:cfRule type="endsWith" priority="1640" stopIfTrue="1" operator="endsWith" id="{EBDBF38E-C4B9-469D-BD31-7C8A7024BF5F}">
            <xm:f>RIGHT(BG53,LEN("Fail"))="Fail"</xm:f>
            <xm:f>"Fail"</xm:f>
            <x14:dxf>
              <font>
                <b/>
                <i val="0"/>
                <strike val="0"/>
                <color rgb="FFAA322F"/>
              </font>
              <fill>
                <patternFill patternType="solid">
                  <bgColor theme="0"/>
                </patternFill>
              </fill>
            </x14:dxf>
          </x14:cfRule>
          <x14:cfRule type="endsWith" priority="1644" stopIfTrue="1" operator="endsWith" id="{7B46FBF1-09B7-4ED3-A4F7-4BA595503C15}">
            <xm:f>RIGHT(BG53,LEN("Fail"))="Fail"</xm:f>
            <xm:f>"Fail"</xm:f>
            <x14:dxf>
              <font>
                <b/>
                <i val="0"/>
                <strike val="0"/>
                <color rgb="FFAA322F"/>
              </font>
              <fill>
                <patternFill patternType="solid">
                  <bgColor theme="0"/>
                </patternFill>
              </fill>
            </x14:dxf>
          </x14:cfRule>
          <xm:sqref>BG53:BK53</xm:sqref>
        </x14:conditionalFormatting>
        <x14:conditionalFormatting xmlns:xm="http://schemas.microsoft.com/office/excel/2006/main">
          <x14:cfRule type="endsWith" priority="1630" stopIfTrue="1" operator="endsWith" id="{7844741A-B0DB-4BF6-878D-025008D54E38}">
            <xm:f>RIGHT(BG54,LEN("Fail"))="Fail"</xm:f>
            <xm:f>"Fail"</xm:f>
            <x14:dxf>
              <font>
                <b/>
                <i val="0"/>
                <strike val="0"/>
                <color rgb="FFAA322F"/>
              </font>
              <fill>
                <patternFill patternType="solid">
                  <bgColor theme="0"/>
                </patternFill>
              </fill>
            </x14:dxf>
          </x14:cfRule>
          <x14:cfRule type="endsWith" priority="1632" stopIfTrue="1" operator="endsWith" id="{3FCCB654-2677-46E1-8EBE-32CDE772C144}">
            <xm:f>RIGHT(BG54,LEN("Fail"))="Fail"</xm:f>
            <xm:f>"Fail"</xm:f>
            <x14:dxf>
              <font>
                <b/>
                <i val="0"/>
                <strike val="0"/>
                <color rgb="FFAA322F"/>
              </font>
              <fill>
                <patternFill patternType="solid">
                  <bgColor theme="0"/>
                </patternFill>
              </fill>
            </x14:dxf>
          </x14:cfRule>
          <x14:cfRule type="endsWith" priority="1636" stopIfTrue="1" operator="endsWith" id="{D46E5B9B-8733-45C6-A484-2852878E220B}">
            <xm:f>RIGHT(BG54,LEN("Fail"))="Fail"</xm:f>
            <xm:f>"Fail"</xm:f>
            <x14:dxf>
              <font>
                <b/>
                <i val="0"/>
                <strike val="0"/>
                <color rgb="FFAA322F"/>
              </font>
              <fill>
                <patternFill patternType="solid">
                  <bgColor theme="0"/>
                </patternFill>
              </fill>
            </x14:dxf>
          </x14:cfRule>
          <xm:sqref>BG54:BK54</xm:sqref>
        </x14:conditionalFormatting>
        <x14:conditionalFormatting xmlns:xm="http://schemas.microsoft.com/office/excel/2006/main">
          <x14:cfRule type="endsWith" priority="1613" stopIfTrue="1" operator="endsWith" id="{3583B5AA-6229-4FC5-83E6-8565015F56F5}">
            <xm:f>RIGHT(BG58,LEN("Fail"))="Fail"</xm:f>
            <xm:f>"Fail"</xm:f>
            <x14:dxf>
              <font>
                <b/>
                <i val="0"/>
                <strike val="0"/>
                <color rgb="FFAA322F"/>
              </font>
              <fill>
                <patternFill patternType="solid">
                  <bgColor theme="0"/>
                </patternFill>
              </fill>
            </x14:dxf>
          </x14:cfRule>
          <x14:cfRule type="endsWith" priority="1621" stopIfTrue="1" operator="endsWith" id="{FE213FC5-3924-4CFC-BFEA-B9A54E7F3D82}">
            <xm:f>RIGHT(BG58,LEN("Fail"))="Fail"</xm:f>
            <xm:f>"Fail"</xm:f>
            <x14:dxf>
              <font>
                <b/>
                <i val="0"/>
                <strike val="0"/>
                <color rgb="FFAA322F"/>
              </font>
              <fill>
                <patternFill patternType="solid">
                  <bgColor theme="0"/>
                </patternFill>
              </fill>
            </x14:dxf>
          </x14:cfRule>
          <x14:cfRule type="endsWith" priority="1617" stopIfTrue="1" operator="endsWith" id="{1CE0D3C7-1F1F-46B1-8453-44285D227AEB}">
            <xm:f>RIGHT(BG58,LEN("Fail"))="Fail"</xm:f>
            <xm:f>"Fail"</xm:f>
            <x14:dxf>
              <font>
                <b/>
                <i val="0"/>
                <strike val="0"/>
                <color rgb="FFAA322F"/>
              </font>
              <fill>
                <patternFill patternType="solid">
                  <bgColor theme="0"/>
                </patternFill>
              </fill>
            </x14:dxf>
          </x14:cfRule>
          <xm:sqref>BG58:BK58</xm:sqref>
        </x14:conditionalFormatting>
        <x14:conditionalFormatting xmlns:xm="http://schemas.microsoft.com/office/excel/2006/main">
          <x14:cfRule type="endsWith" priority="1603" stopIfTrue="1" operator="endsWith" id="{51F83111-B10E-46F5-AEA4-66C21A11057C}">
            <xm:f>RIGHT(BG59,LEN("Fail"))="Fail"</xm:f>
            <xm:f>"Fail"</xm:f>
            <x14:dxf>
              <font>
                <b/>
                <i val="0"/>
                <strike val="0"/>
                <color rgb="FFAA322F"/>
              </font>
              <fill>
                <patternFill patternType="solid">
                  <bgColor theme="0"/>
                </patternFill>
              </fill>
            </x14:dxf>
          </x14:cfRule>
          <x14:cfRule type="endsWith" priority="1605" stopIfTrue="1" operator="endsWith" id="{3A2BD3ED-931C-4358-B386-DF3F42EBFC1D}">
            <xm:f>RIGHT(BG59,LEN("Fail"))="Fail"</xm:f>
            <xm:f>"Fail"</xm:f>
            <x14:dxf>
              <font>
                <b/>
                <i val="0"/>
                <strike val="0"/>
                <color rgb="FFAA322F"/>
              </font>
              <fill>
                <patternFill patternType="solid">
                  <bgColor theme="0"/>
                </patternFill>
              </fill>
            </x14:dxf>
          </x14:cfRule>
          <x14:cfRule type="endsWith" priority="1609" stopIfTrue="1" operator="endsWith" id="{DA66E23D-FBEA-41E6-8053-E3F8E0106CAA}">
            <xm:f>RIGHT(BG59,LEN("Fail"))="Fail"</xm:f>
            <xm:f>"Fail"</xm:f>
            <x14:dxf>
              <font>
                <b/>
                <i val="0"/>
                <strike val="0"/>
                <color rgb="FFAA322F"/>
              </font>
              <fill>
                <patternFill patternType="solid">
                  <bgColor theme="0"/>
                </patternFill>
              </fill>
            </x14:dxf>
          </x14:cfRule>
          <xm:sqref>BG59:BK59</xm:sqref>
        </x14:conditionalFormatting>
        <x14:conditionalFormatting xmlns:xm="http://schemas.microsoft.com/office/excel/2006/main">
          <x14:cfRule type="endsWith" priority="1622" stopIfTrue="1" operator="endsWith" id="{EDD35111-9D6F-4DAF-94FC-74E9B6EC65DD}">
            <xm:f>RIGHT(BG60,LEN("Fail"))="Fail"</xm:f>
            <xm:f>"Fail"</xm:f>
            <x14:dxf>
              <font>
                <b/>
                <i val="0"/>
                <strike val="0"/>
                <color rgb="FFAA322F"/>
              </font>
              <fill>
                <patternFill patternType="solid">
                  <bgColor theme="0"/>
                </patternFill>
              </fill>
            </x14:dxf>
          </x14:cfRule>
          <x14:cfRule type="endsWith" priority="1626" stopIfTrue="1" operator="endsWith" id="{CB8A19C3-0B29-4792-BA3A-F7E1F6A00CBB}">
            <xm:f>RIGHT(BG60,LEN("Fail"))="Fail"</xm:f>
            <xm:f>"Fail"</xm:f>
            <x14:dxf>
              <font>
                <b/>
                <i val="0"/>
                <strike val="0"/>
                <color rgb="FFAA322F"/>
              </font>
              <fill>
                <patternFill patternType="solid">
                  <bgColor theme="0"/>
                </patternFill>
              </fill>
            </x14:dxf>
          </x14:cfRule>
          <xm:sqref>BG60:BK60</xm:sqref>
        </x14:conditionalFormatting>
        <x14:conditionalFormatting xmlns:xm="http://schemas.microsoft.com/office/excel/2006/main">
          <x14:cfRule type="endsWith" priority="618" stopIfTrue="1" operator="endsWith" id="{29E46827-3AE4-4EA8-8976-EB54294DA5B2}">
            <xm:f>RIGHT(BG73,LEN("Fail"))="Fail"</xm:f>
            <xm:f>"Fail"</xm:f>
            <x14:dxf>
              <font>
                <b/>
                <i val="0"/>
                <strike val="0"/>
                <color rgb="FFAA322F"/>
              </font>
              <fill>
                <patternFill patternType="solid">
                  <bgColor theme="0"/>
                </patternFill>
              </fill>
            </x14:dxf>
          </x14:cfRule>
          <x14:cfRule type="endsWith" priority="548" stopIfTrue="1" operator="endsWith" id="{AD646214-5F11-4BF5-8F41-2F5B8DD981CA}">
            <xm:f>RIGHT(BG73,LEN("Fail"))="Fail"</xm:f>
            <xm:f>"Fail"</xm:f>
            <x14:dxf>
              <font>
                <b/>
                <i val="0"/>
                <strike val="0"/>
                <color rgb="FFAA322F"/>
              </font>
              <fill>
                <patternFill patternType="solid">
                  <bgColor theme="0"/>
                </patternFill>
              </fill>
            </x14:dxf>
          </x14:cfRule>
          <xm:sqref>BG73:BK73</xm:sqref>
        </x14:conditionalFormatting>
        <x14:conditionalFormatting xmlns:xm="http://schemas.microsoft.com/office/excel/2006/main">
          <x14:cfRule type="endsWith" priority="1596" stopIfTrue="1" operator="endsWith" id="{4B497ACC-9823-4007-BC81-51D141AF6383}">
            <xm:f>RIGHT(BG75,LEN("Fail"))="Fail"</xm:f>
            <xm:f>"Fail"</xm:f>
            <x14:dxf>
              <font>
                <b/>
                <i val="0"/>
                <strike val="0"/>
                <color rgb="FFAA322F"/>
              </font>
              <fill>
                <patternFill patternType="solid">
                  <bgColor theme="0"/>
                </patternFill>
              </fill>
            </x14:dxf>
          </x14:cfRule>
          <xm:sqref>BG75:BK80 BG82:BK86</xm:sqref>
        </x14:conditionalFormatting>
        <x14:conditionalFormatting xmlns:xm="http://schemas.microsoft.com/office/excel/2006/main">
          <x14:cfRule type="endsWith" priority="1590" stopIfTrue="1" operator="endsWith" id="{5AD19BD5-B8BF-4423-8831-1E9883B68E4F}">
            <xm:f>RIGHT(BG81,LEN("Fail"))="Fail"</xm:f>
            <xm:f>"Fail"</xm:f>
            <x14:dxf>
              <font>
                <b/>
                <i val="0"/>
                <strike val="0"/>
                <color rgb="FFAA322F"/>
              </font>
              <fill>
                <patternFill patternType="solid">
                  <bgColor theme="0"/>
                </patternFill>
              </fill>
            </x14:dxf>
          </x14:cfRule>
          <xm:sqref>BG81:BK81</xm:sqref>
        </x14:conditionalFormatting>
        <x14:conditionalFormatting xmlns:xm="http://schemas.microsoft.com/office/excel/2006/main">
          <x14:cfRule type="endsWith" priority="367" stopIfTrue="1" operator="endsWith" id="{B73AE5F8-D090-4F0E-ADEB-3550AAD03DA0}">
            <xm:f>RIGHT(BG84,LEN("Fail"))="Fail"</xm:f>
            <xm:f>"Fail"</xm:f>
            <x14:dxf>
              <font>
                <b/>
                <i val="0"/>
                <strike val="0"/>
                <color rgb="FFAA322F"/>
              </font>
              <fill>
                <patternFill patternType="solid">
                  <bgColor theme="0"/>
                </patternFill>
              </fill>
            </x14:dxf>
          </x14:cfRule>
          <x14:cfRule type="endsWith" priority="297" stopIfTrue="1" operator="endsWith" id="{866AEADB-4568-4615-9290-A6BCFA02BA99}">
            <xm:f>RIGHT(BG84,LEN("Fail"))="Fail"</xm:f>
            <xm:f>"Fail"</xm:f>
            <x14:dxf>
              <font>
                <b/>
                <i val="0"/>
                <strike val="0"/>
                <color rgb="FFAA322F"/>
              </font>
              <fill>
                <patternFill patternType="solid">
                  <bgColor theme="0"/>
                </patternFill>
              </fill>
            </x14:dxf>
          </x14:cfRule>
          <xm:sqref>BG84:BK84</xm:sqref>
        </x14:conditionalFormatting>
        <x14:conditionalFormatting xmlns:xm="http://schemas.microsoft.com/office/excel/2006/main">
          <x14:cfRule type="endsWith" priority="416" stopIfTrue="1" operator="endsWith" id="{E7F79770-5C1A-4BF2-B44D-EF83CADABD6D}">
            <xm:f>RIGHT(BG87,LEN("Fail"))="Fail"</xm:f>
            <xm:f>"Fail"</xm:f>
            <x14:dxf>
              <font>
                <b/>
                <i val="0"/>
                <strike val="0"/>
                <color rgb="FFAA322F"/>
              </font>
              <fill>
                <patternFill patternType="solid">
                  <bgColor theme="0"/>
                </patternFill>
              </fill>
            </x14:dxf>
          </x14:cfRule>
          <x14:cfRule type="endsWith" priority="481" stopIfTrue="1" operator="endsWith" id="{82DDAF60-E06B-446F-8C8C-44797553E13F}">
            <xm:f>RIGHT(BG87,LEN("Fail"))="Fail"</xm:f>
            <xm:f>"Fail"</xm:f>
            <x14:dxf>
              <font>
                <b/>
                <i val="0"/>
                <strike val="0"/>
                <color rgb="FFAA322F"/>
              </font>
              <fill>
                <patternFill patternType="solid">
                  <bgColor theme="0"/>
                </patternFill>
              </fill>
            </x14:dxf>
          </x14:cfRule>
          <xm:sqref>BG87:BK87</xm:sqref>
        </x14:conditionalFormatting>
        <x14:conditionalFormatting xmlns:xm="http://schemas.microsoft.com/office/excel/2006/main">
          <x14:cfRule type="endsWith" priority="659" stopIfTrue="1" operator="endsWith" id="{D79B5CE3-5A21-4FBE-9331-4A8BB36A4D70}">
            <xm:f>RIGHT(BG88,LEN("Fail"))="Fail"</xm:f>
            <xm:f>"Fail"</xm:f>
            <x14:dxf>
              <font>
                <b/>
                <i val="0"/>
                <strike val="0"/>
                <color rgb="FFAA322F"/>
              </font>
              <fill>
                <patternFill patternType="solid">
                  <bgColor theme="0"/>
                </patternFill>
              </fill>
            </x14:dxf>
          </x14:cfRule>
          <xm:sqref>BG88:BK88</xm:sqref>
        </x14:conditionalFormatting>
        <x14:conditionalFormatting xmlns:xm="http://schemas.microsoft.com/office/excel/2006/main">
          <x14:cfRule type="endsWith" priority="89" stopIfTrue="1" operator="endsWith" id="{5D448768-6B90-4BFA-8E90-4FA8C1C6DBB7}">
            <xm:f>RIGHT(BG89,LEN("Fail"))="Fail"</xm:f>
            <xm:f>"Fail"</xm:f>
            <x14:dxf>
              <font>
                <b/>
                <i val="0"/>
                <strike val="0"/>
                <color rgb="FFAA322F"/>
              </font>
              <fill>
                <patternFill patternType="solid">
                  <bgColor theme="0"/>
                </patternFill>
              </fill>
            </x14:dxf>
          </x14:cfRule>
          <xm:sqref>BG89:BK89</xm:sqref>
        </x14:conditionalFormatting>
        <x14:conditionalFormatting xmlns:xm="http://schemas.microsoft.com/office/excel/2006/main">
          <x14:cfRule type="endsWith" priority="2100" stopIfTrue="1" operator="endsWith" id="{DD0BBEEB-0998-4923-9C23-80F7CDFFDB11}">
            <xm:f>RIGHT(BK50,LEN("Fail"))="Fail"</xm:f>
            <xm:f>"Fail"</xm:f>
            <x14:dxf>
              <font>
                <b/>
                <i val="0"/>
                <strike val="0"/>
                <color rgb="FFAA322F"/>
              </font>
              <fill>
                <patternFill patternType="solid">
                  <bgColor theme="0"/>
                </patternFill>
              </fill>
            </x14:dxf>
          </x14:cfRule>
          <xm:sqref>BK50</xm:sqref>
        </x14:conditionalFormatting>
        <x14:conditionalFormatting xmlns:xm="http://schemas.microsoft.com/office/excel/2006/main">
          <x14:cfRule type="endsWith" priority="2696" stopIfTrue="1" operator="endsWith" id="{F74199CB-4CF4-4F45-92D5-F7E706417207}">
            <xm:f>RIGHT(BL49,LEN("Fail"))="Fail"</xm:f>
            <xm:f>"Fail"</xm:f>
            <x14:dxf>
              <font>
                <b/>
                <i val="0"/>
                <strike val="0"/>
                <color rgb="FFAA322F"/>
              </font>
              <fill>
                <patternFill patternType="solid">
                  <bgColor theme="0"/>
                </patternFill>
              </fill>
            </x14:dxf>
          </x14:cfRule>
          <xm:sqref>BL49</xm:sqref>
        </x14:conditionalFormatting>
        <x14:conditionalFormatting xmlns:xm="http://schemas.microsoft.com/office/excel/2006/main">
          <x14:cfRule type="endsWith" priority="1519" stopIfTrue="1" operator="endsWith" id="{9B7E840C-A627-447A-AE29-55729CF34FA3}">
            <xm:f>RIGHT(BL61,LEN("Fail"))="Fail"</xm:f>
            <xm:f>"Fail"</xm:f>
            <x14:dxf>
              <font>
                <b/>
                <i val="0"/>
                <strike val="0"/>
                <color rgb="FFAA322F"/>
              </font>
              <fill>
                <patternFill patternType="solid">
                  <bgColor theme="0"/>
                </patternFill>
              </fill>
            </x14:dxf>
          </x14:cfRule>
          <xm:sqref>BL61</xm:sqref>
        </x14:conditionalFormatting>
        <x14:conditionalFormatting xmlns:xm="http://schemas.microsoft.com/office/excel/2006/main">
          <x14:cfRule type="endsWith" priority="1580" stopIfTrue="1" operator="endsWith" id="{BC410A2E-837D-45D7-8D88-3026E7D5EE7A}">
            <xm:f>RIGHT(BL75,LEN("Fail"))="Fail"</xm:f>
            <xm:f>"Fail"</xm:f>
            <x14:dxf>
              <font>
                <b/>
                <i val="0"/>
                <strike val="0"/>
                <color rgb="FFAA322F"/>
              </font>
              <fill>
                <patternFill patternType="solid">
                  <bgColor theme="0"/>
                </patternFill>
              </fill>
            </x14:dxf>
          </x14:cfRule>
          <xm:sqref>BL75:BL81</xm:sqref>
        </x14:conditionalFormatting>
        <x14:conditionalFormatting xmlns:xm="http://schemas.microsoft.com/office/excel/2006/main">
          <x14:cfRule type="endsWith" priority="2670" stopIfTrue="1" operator="endsWith" id="{FE188692-CF44-4064-BC7D-EE83BF8C4E29}">
            <xm:f>RIGHT(BL50,LEN("Fail"))="Fail"</xm:f>
            <xm:f>"Fail"</xm:f>
            <x14:dxf>
              <font>
                <b/>
                <i val="0"/>
                <strike val="0"/>
                <color rgb="FFAA322F"/>
              </font>
              <fill>
                <patternFill patternType="solid">
                  <bgColor theme="0"/>
                </patternFill>
              </fill>
            </x14:dxf>
          </x14:cfRule>
          <x14:cfRule type="endsWith" priority="2672" stopIfTrue="1" operator="endsWith" id="{8FF752FA-D9E2-4E04-89B6-C463172EA030}">
            <xm:f>RIGHT(BL50,LEN("Fail"))="Fail"</xm:f>
            <xm:f>"Fail"</xm:f>
            <x14:dxf>
              <font>
                <b/>
                <i val="0"/>
                <strike val="0"/>
                <color rgb="FFAA322F"/>
              </font>
              <fill>
                <patternFill patternType="solid">
                  <bgColor theme="0"/>
                </patternFill>
              </fill>
            </x14:dxf>
          </x14:cfRule>
          <xm:sqref>BL50:BP50 BR50:BV50</xm:sqref>
        </x14:conditionalFormatting>
        <x14:conditionalFormatting xmlns:xm="http://schemas.microsoft.com/office/excel/2006/main">
          <x14:cfRule type="endsWith" priority="1577" stopIfTrue="1" operator="endsWith" id="{30D93775-199F-4DF1-8483-DC537ECF23E1}">
            <xm:f>RIGHT(BL52,LEN("Fail"))="Fail"</xm:f>
            <xm:f>"Fail"</xm:f>
            <x14:dxf>
              <font>
                <b/>
                <i val="0"/>
                <strike val="0"/>
                <color rgb="FFAA322F"/>
              </font>
              <fill>
                <patternFill patternType="solid">
                  <bgColor theme="0"/>
                </patternFill>
              </fill>
            </x14:dxf>
          </x14:cfRule>
          <xm:sqref>BL52:BQ52</xm:sqref>
        </x14:conditionalFormatting>
        <x14:conditionalFormatting xmlns:xm="http://schemas.microsoft.com/office/excel/2006/main">
          <x14:cfRule type="endsWith" priority="1587" stopIfTrue="1" operator="endsWith" id="{429EC8A6-6C6F-4DB0-855B-D61FEE3813BD}">
            <xm:f>RIGHT(BL60,LEN("Fail"))="Fail"</xm:f>
            <xm:f>"Fail"</xm:f>
            <x14:dxf>
              <font>
                <b/>
                <i val="0"/>
                <strike val="0"/>
                <color rgb="FFAA322F"/>
              </font>
              <fill>
                <patternFill patternType="solid">
                  <bgColor theme="0"/>
                </patternFill>
              </fill>
            </x14:dxf>
          </x14:cfRule>
          <xm:sqref>BL60:BQ60</xm:sqref>
        </x14:conditionalFormatting>
        <x14:conditionalFormatting xmlns:xm="http://schemas.microsoft.com/office/excel/2006/main">
          <x14:cfRule type="endsWith" priority="1573" stopIfTrue="1" operator="endsWith" id="{10F5F919-128C-48EA-A327-E679C9AEDE1B}">
            <xm:f>RIGHT(BM52,LEN("Fail"))="Fail"</xm:f>
            <xm:f>"Fail"</xm:f>
            <x14:dxf>
              <font>
                <b/>
                <i val="0"/>
                <strike val="0"/>
                <color rgb="FFAA322F"/>
              </font>
              <fill>
                <patternFill patternType="solid">
                  <bgColor theme="0"/>
                </patternFill>
              </fill>
            </x14:dxf>
          </x14:cfRule>
          <xm:sqref>BM52:BQ52</xm:sqref>
        </x14:conditionalFormatting>
        <x14:conditionalFormatting xmlns:xm="http://schemas.microsoft.com/office/excel/2006/main">
          <x14:cfRule type="endsWith" priority="1569" stopIfTrue="1" operator="endsWith" id="{EA002293-C80D-4107-AB60-232F0B72FD38}">
            <xm:f>RIGHT(BM52,LEN("Fail"))="Fail"</xm:f>
            <xm:f>"Fail"</xm:f>
            <x14:dxf>
              <font>
                <b/>
                <i val="0"/>
                <strike val="0"/>
                <color rgb="FFAA322F"/>
              </font>
              <fill>
                <patternFill patternType="solid">
                  <bgColor theme="0"/>
                </patternFill>
              </fill>
            </x14:dxf>
          </x14:cfRule>
          <xm:sqref>BM52:BQ53</xm:sqref>
        </x14:conditionalFormatting>
        <x14:conditionalFormatting xmlns:xm="http://schemas.microsoft.com/office/excel/2006/main">
          <x14:cfRule type="endsWith" priority="1565" stopIfTrue="1" operator="endsWith" id="{C6E66002-C3D5-470F-943A-F101B425B9D6}">
            <xm:f>RIGHT(BM53,LEN("Fail"))="Fail"</xm:f>
            <xm:f>"Fail"</xm:f>
            <x14:dxf>
              <font>
                <b/>
                <i val="0"/>
                <strike val="0"/>
                <color rgb="FFAA322F"/>
              </font>
              <fill>
                <patternFill patternType="solid">
                  <bgColor theme="0"/>
                </patternFill>
              </fill>
            </x14:dxf>
          </x14:cfRule>
          <x14:cfRule type="endsWith" priority="1561" stopIfTrue="1" operator="endsWith" id="{E8AFF590-56E7-44EF-BDB0-349DAFA4197B}">
            <xm:f>RIGHT(BM53,LEN("Fail"))="Fail"</xm:f>
            <xm:f>"Fail"</xm:f>
            <x14:dxf>
              <font>
                <b/>
                <i val="0"/>
                <strike val="0"/>
                <color rgb="FFAA322F"/>
              </font>
              <fill>
                <patternFill patternType="solid">
                  <bgColor theme="0"/>
                </patternFill>
              </fill>
            </x14:dxf>
          </x14:cfRule>
          <xm:sqref>BM53:BQ53</xm:sqref>
        </x14:conditionalFormatting>
        <x14:conditionalFormatting xmlns:xm="http://schemas.microsoft.com/office/excel/2006/main">
          <x14:cfRule type="endsWith" priority="1551" stopIfTrue="1" operator="endsWith" id="{1C0C6940-FC5D-4A9D-AA58-72741188BCF7}">
            <xm:f>RIGHT(BM54,LEN("Fail"))="Fail"</xm:f>
            <xm:f>"Fail"</xm:f>
            <x14:dxf>
              <font>
                <b/>
                <i val="0"/>
                <strike val="0"/>
                <color rgb="FFAA322F"/>
              </font>
              <fill>
                <patternFill patternType="solid">
                  <bgColor theme="0"/>
                </patternFill>
              </fill>
            </x14:dxf>
          </x14:cfRule>
          <x14:cfRule type="endsWith" priority="1553" stopIfTrue="1" operator="endsWith" id="{B0784504-4C30-47FD-9E8B-7056C7AFE48E}">
            <xm:f>RIGHT(BM54,LEN("Fail"))="Fail"</xm:f>
            <xm:f>"Fail"</xm:f>
            <x14:dxf>
              <font>
                <b/>
                <i val="0"/>
                <strike val="0"/>
                <color rgb="FFAA322F"/>
              </font>
              <fill>
                <patternFill patternType="solid">
                  <bgColor theme="0"/>
                </patternFill>
              </fill>
            </x14:dxf>
          </x14:cfRule>
          <x14:cfRule type="endsWith" priority="1557" stopIfTrue="1" operator="endsWith" id="{4A8B729F-5980-40A4-82FF-58E69480A88A}">
            <xm:f>RIGHT(BM54,LEN("Fail"))="Fail"</xm:f>
            <xm:f>"Fail"</xm:f>
            <x14:dxf>
              <font>
                <b/>
                <i val="0"/>
                <strike val="0"/>
                <color rgb="FFAA322F"/>
              </font>
              <fill>
                <patternFill patternType="solid">
                  <bgColor theme="0"/>
                </patternFill>
              </fill>
            </x14:dxf>
          </x14:cfRule>
          <xm:sqref>BM54:BQ54</xm:sqref>
        </x14:conditionalFormatting>
        <x14:conditionalFormatting xmlns:xm="http://schemas.microsoft.com/office/excel/2006/main">
          <x14:cfRule type="endsWith" priority="1534" stopIfTrue="1" operator="endsWith" id="{771C9174-6754-4062-94C0-311F3355F87F}">
            <xm:f>RIGHT(BM58,LEN("Fail"))="Fail"</xm:f>
            <xm:f>"Fail"</xm:f>
            <x14:dxf>
              <font>
                <b/>
                <i val="0"/>
                <strike val="0"/>
                <color rgb="FFAA322F"/>
              </font>
              <fill>
                <patternFill patternType="solid">
                  <bgColor theme="0"/>
                </patternFill>
              </fill>
            </x14:dxf>
          </x14:cfRule>
          <x14:cfRule type="endsWith" priority="1538" stopIfTrue="1" operator="endsWith" id="{3A6E71DA-FB6C-4072-BFC9-659FE8FB9E18}">
            <xm:f>RIGHT(BM58,LEN("Fail"))="Fail"</xm:f>
            <xm:f>"Fail"</xm:f>
            <x14:dxf>
              <font>
                <b/>
                <i val="0"/>
                <strike val="0"/>
                <color rgb="FFAA322F"/>
              </font>
              <fill>
                <patternFill patternType="solid">
                  <bgColor theme="0"/>
                </patternFill>
              </fill>
            </x14:dxf>
          </x14:cfRule>
          <x14:cfRule type="endsWith" priority="1542" stopIfTrue="1" operator="endsWith" id="{129F16CC-1FB4-49D6-8D58-29083B13E74F}">
            <xm:f>RIGHT(BM58,LEN("Fail"))="Fail"</xm:f>
            <xm:f>"Fail"</xm:f>
            <x14:dxf>
              <font>
                <b/>
                <i val="0"/>
                <strike val="0"/>
                <color rgb="FFAA322F"/>
              </font>
              <fill>
                <patternFill patternType="solid">
                  <bgColor theme="0"/>
                </patternFill>
              </fill>
            </x14:dxf>
          </x14:cfRule>
          <xm:sqref>BM58:BQ58</xm:sqref>
        </x14:conditionalFormatting>
        <x14:conditionalFormatting xmlns:xm="http://schemas.microsoft.com/office/excel/2006/main">
          <x14:cfRule type="endsWith" priority="1530" stopIfTrue="1" operator="endsWith" id="{437206C3-36CB-40AE-9CAB-5DB9306606D6}">
            <xm:f>RIGHT(BM59,LEN("Fail"))="Fail"</xm:f>
            <xm:f>"Fail"</xm:f>
            <x14:dxf>
              <font>
                <b/>
                <i val="0"/>
                <strike val="0"/>
                <color rgb="FFAA322F"/>
              </font>
              <fill>
                <patternFill patternType="solid">
                  <bgColor theme="0"/>
                </patternFill>
              </fill>
            </x14:dxf>
          </x14:cfRule>
          <x14:cfRule type="endsWith" priority="1526" stopIfTrue="1" operator="endsWith" id="{C66CC011-DD15-44A4-9430-9E25595AE6F1}">
            <xm:f>RIGHT(BM59,LEN("Fail"))="Fail"</xm:f>
            <xm:f>"Fail"</xm:f>
            <x14:dxf>
              <font>
                <b/>
                <i val="0"/>
                <strike val="0"/>
                <color rgb="FFAA322F"/>
              </font>
              <fill>
                <patternFill patternType="solid">
                  <bgColor theme="0"/>
                </patternFill>
              </fill>
            </x14:dxf>
          </x14:cfRule>
          <x14:cfRule type="endsWith" priority="1524" stopIfTrue="1" operator="endsWith" id="{FCA95DB1-234E-43D4-B1CF-6FC6C187798F}">
            <xm:f>RIGHT(BM59,LEN("Fail"))="Fail"</xm:f>
            <xm:f>"Fail"</xm:f>
            <x14:dxf>
              <font>
                <b/>
                <i val="0"/>
                <strike val="0"/>
                <color rgb="FFAA322F"/>
              </font>
              <fill>
                <patternFill patternType="solid">
                  <bgColor theme="0"/>
                </patternFill>
              </fill>
            </x14:dxf>
          </x14:cfRule>
          <xm:sqref>BM59:BQ59</xm:sqref>
        </x14:conditionalFormatting>
        <x14:conditionalFormatting xmlns:xm="http://schemas.microsoft.com/office/excel/2006/main">
          <x14:cfRule type="endsWith" priority="1547" stopIfTrue="1" operator="endsWith" id="{4FAF5D32-695F-49FF-8DAB-97DD01A59053}">
            <xm:f>RIGHT(BM60,LEN("Fail"))="Fail"</xm:f>
            <xm:f>"Fail"</xm:f>
            <x14:dxf>
              <font>
                <b/>
                <i val="0"/>
                <strike val="0"/>
                <color rgb="FFAA322F"/>
              </font>
              <fill>
                <patternFill patternType="solid">
                  <bgColor theme="0"/>
                </patternFill>
              </fill>
            </x14:dxf>
          </x14:cfRule>
          <x14:cfRule type="endsWith" priority="1543" stopIfTrue="1" operator="endsWith" id="{512207E0-4937-4D44-A682-08526201BEAA}">
            <xm:f>RIGHT(BM60,LEN("Fail"))="Fail"</xm:f>
            <xm:f>"Fail"</xm:f>
            <x14:dxf>
              <font>
                <b/>
                <i val="0"/>
                <strike val="0"/>
                <color rgb="FFAA322F"/>
              </font>
              <fill>
                <patternFill patternType="solid">
                  <bgColor theme="0"/>
                </patternFill>
              </fill>
            </x14:dxf>
          </x14:cfRule>
          <xm:sqref>BM60:BQ60</xm:sqref>
        </x14:conditionalFormatting>
        <x14:conditionalFormatting xmlns:xm="http://schemas.microsoft.com/office/excel/2006/main">
          <x14:cfRule type="endsWith" priority="615" stopIfTrue="1" operator="endsWith" id="{4EDD0D5E-C53E-45E3-AA23-B831D600DAC1}">
            <xm:f>RIGHT(BM73,LEN("Fail"))="Fail"</xm:f>
            <xm:f>"Fail"</xm:f>
            <x14:dxf>
              <font>
                <b/>
                <i val="0"/>
                <strike val="0"/>
                <color rgb="FFAA322F"/>
              </font>
              <fill>
                <patternFill patternType="solid">
                  <bgColor theme="0"/>
                </patternFill>
              </fill>
            </x14:dxf>
          </x14:cfRule>
          <x14:cfRule type="endsWith" priority="545" stopIfTrue="1" operator="endsWith" id="{5C208F86-D77E-4FC5-95FD-3AA6B694FD63}">
            <xm:f>RIGHT(BM73,LEN("Fail"))="Fail"</xm:f>
            <xm:f>"Fail"</xm:f>
            <x14:dxf>
              <font>
                <b/>
                <i val="0"/>
                <strike val="0"/>
                <color rgb="FFAA322F"/>
              </font>
              <fill>
                <patternFill patternType="solid">
                  <bgColor theme="0"/>
                </patternFill>
              </fill>
            </x14:dxf>
          </x14:cfRule>
          <xm:sqref>BM73:BQ73</xm:sqref>
        </x14:conditionalFormatting>
        <x14:conditionalFormatting xmlns:xm="http://schemas.microsoft.com/office/excel/2006/main">
          <x14:cfRule type="endsWith" priority="1517" stopIfTrue="1" operator="endsWith" id="{1D83E45D-37E7-4A56-AC08-809801FA1265}">
            <xm:f>RIGHT(BM75,LEN("Fail"))="Fail"</xm:f>
            <xm:f>"Fail"</xm:f>
            <x14:dxf>
              <font>
                <b/>
                <i val="0"/>
                <strike val="0"/>
                <color rgb="FFAA322F"/>
              </font>
              <fill>
                <patternFill patternType="solid">
                  <bgColor theme="0"/>
                </patternFill>
              </fill>
            </x14:dxf>
          </x14:cfRule>
          <xm:sqref>BM75:BQ80 BM82:BQ86</xm:sqref>
        </x14:conditionalFormatting>
        <x14:conditionalFormatting xmlns:xm="http://schemas.microsoft.com/office/excel/2006/main">
          <x14:cfRule type="endsWith" priority="1511" stopIfTrue="1" operator="endsWith" id="{17ED175B-7F1B-4BE6-A561-EBD0A9A1BA60}">
            <xm:f>RIGHT(BM81,LEN("Fail"))="Fail"</xm:f>
            <xm:f>"Fail"</xm:f>
            <x14:dxf>
              <font>
                <b/>
                <i val="0"/>
                <strike val="0"/>
                <color rgb="FFAA322F"/>
              </font>
              <fill>
                <patternFill patternType="solid">
                  <bgColor theme="0"/>
                </patternFill>
              </fill>
            </x14:dxf>
          </x14:cfRule>
          <xm:sqref>BM81:BQ81</xm:sqref>
        </x14:conditionalFormatting>
        <x14:conditionalFormatting xmlns:xm="http://schemas.microsoft.com/office/excel/2006/main">
          <x14:cfRule type="endsWith" priority="294" stopIfTrue="1" operator="endsWith" id="{D82C0836-8966-4057-8D8E-43650AC78AF6}">
            <xm:f>RIGHT(BM84,LEN("Fail"))="Fail"</xm:f>
            <xm:f>"Fail"</xm:f>
            <x14:dxf>
              <font>
                <b/>
                <i val="0"/>
                <strike val="0"/>
                <color rgb="FFAA322F"/>
              </font>
              <fill>
                <patternFill patternType="solid">
                  <bgColor theme="0"/>
                </patternFill>
              </fill>
            </x14:dxf>
          </x14:cfRule>
          <x14:cfRule type="endsWith" priority="364" stopIfTrue="1" operator="endsWith" id="{0C0FE1D0-859A-4F18-B0DE-0B03A6E842BE}">
            <xm:f>RIGHT(BM84,LEN("Fail"))="Fail"</xm:f>
            <xm:f>"Fail"</xm:f>
            <x14:dxf>
              <font>
                <b/>
                <i val="0"/>
                <strike val="0"/>
                <color rgb="FFAA322F"/>
              </font>
              <fill>
                <patternFill patternType="solid">
                  <bgColor theme="0"/>
                </patternFill>
              </fill>
            </x14:dxf>
          </x14:cfRule>
          <xm:sqref>BM84:BQ84</xm:sqref>
        </x14:conditionalFormatting>
        <x14:conditionalFormatting xmlns:xm="http://schemas.microsoft.com/office/excel/2006/main">
          <x14:cfRule type="endsWith" priority="414" stopIfTrue="1" operator="endsWith" id="{B7CE5811-5429-45A2-B26A-EAA1A0D65251}">
            <xm:f>RIGHT(BM87,LEN("Fail"))="Fail"</xm:f>
            <xm:f>"Fail"</xm:f>
            <x14:dxf>
              <font>
                <b/>
                <i val="0"/>
                <strike val="0"/>
                <color rgb="FFAA322F"/>
              </font>
              <fill>
                <patternFill patternType="solid">
                  <bgColor theme="0"/>
                </patternFill>
              </fill>
            </x14:dxf>
          </x14:cfRule>
          <x14:cfRule type="endsWith" priority="478" stopIfTrue="1" operator="endsWith" id="{A259B1E9-6D72-4211-BE18-AD415438D21A}">
            <xm:f>RIGHT(BM87,LEN("Fail"))="Fail"</xm:f>
            <xm:f>"Fail"</xm:f>
            <x14:dxf>
              <font>
                <b/>
                <i val="0"/>
                <strike val="0"/>
                <color rgb="FFAA322F"/>
              </font>
              <fill>
                <patternFill patternType="solid">
                  <bgColor theme="0"/>
                </patternFill>
              </fill>
            </x14:dxf>
          </x14:cfRule>
          <xm:sqref>BM87:BQ87</xm:sqref>
        </x14:conditionalFormatting>
        <x14:conditionalFormatting xmlns:xm="http://schemas.microsoft.com/office/excel/2006/main">
          <x14:cfRule type="endsWith" priority="657" stopIfTrue="1" operator="endsWith" id="{E04DD92C-D16A-489C-8ECE-A259CA612913}">
            <xm:f>RIGHT(BM88,LEN("Fail"))="Fail"</xm:f>
            <xm:f>"Fail"</xm:f>
            <x14:dxf>
              <font>
                <b/>
                <i val="0"/>
                <strike val="0"/>
                <color rgb="FFAA322F"/>
              </font>
              <fill>
                <patternFill patternType="solid">
                  <bgColor theme="0"/>
                </patternFill>
              </fill>
            </x14:dxf>
          </x14:cfRule>
          <xm:sqref>BM88:BQ88</xm:sqref>
        </x14:conditionalFormatting>
        <x14:conditionalFormatting xmlns:xm="http://schemas.microsoft.com/office/excel/2006/main">
          <x14:cfRule type="endsWith" priority="84" stopIfTrue="1" operator="endsWith" id="{2C4A3853-7D38-4999-A070-427671AAF939}">
            <xm:f>RIGHT(BM89,LEN("Fail"))="Fail"</xm:f>
            <xm:f>"Fail"</xm:f>
            <x14:dxf>
              <font>
                <b/>
                <i val="0"/>
                <strike val="0"/>
                <color rgb="FFAA322F"/>
              </font>
              <fill>
                <patternFill patternType="solid">
                  <bgColor theme="0"/>
                </patternFill>
              </fill>
            </x14:dxf>
          </x14:cfRule>
          <xm:sqref>BM89:BQ89</xm:sqref>
        </x14:conditionalFormatting>
        <x14:conditionalFormatting xmlns:xm="http://schemas.microsoft.com/office/excel/2006/main">
          <x14:cfRule type="endsWith" priority="2097" stopIfTrue="1" operator="endsWith" id="{ECF823FA-7888-40B5-A458-F4C5F3D7FA91}">
            <xm:f>RIGHT(BQ50,LEN("Fail"))="Fail"</xm:f>
            <xm:f>"Fail"</xm:f>
            <x14:dxf>
              <font>
                <b/>
                <i val="0"/>
                <strike val="0"/>
                <color rgb="FFAA322F"/>
              </font>
              <fill>
                <patternFill patternType="solid">
                  <bgColor theme="0"/>
                </patternFill>
              </fill>
            </x14:dxf>
          </x14:cfRule>
          <xm:sqref>BQ50</xm:sqref>
        </x14:conditionalFormatting>
        <x14:conditionalFormatting xmlns:xm="http://schemas.microsoft.com/office/excel/2006/main">
          <x14:cfRule type="endsWith" priority="2675" stopIfTrue="1" operator="endsWith" id="{EF4973F6-F880-4E3E-81CD-7E3E709146DB}">
            <xm:f>RIGHT(BR49,LEN("Fail"))="Fail"</xm:f>
            <xm:f>"Fail"</xm:f>
            <x14:dxf>
              <font>
                <b/>
                <i val="0"/>
                <strike val="0"/>
                <color rgb="FFAA322F"/>
              </font>
              <fill>
                <patternFill patternType="solid">
                  <bgColor theme="0"/>
                </patternFill>
              </fill>
            </x14:dxf>
          </x14:cfRule>
          <xm:sqref>BR49</xm:sqref>
        </x14:conditionalFormatting>
        <x14:conditionalFormatting xmlns:xm="http://schemas.microsoft.com/office/excel/2006/main">
          <x14:cfRule type="endsWith" priority="1440" stopIfTrue="1" operator="endsWith" id="{1F788737-EBBC-4276-A1FA-7C746265E5EF}">
            <xm:f>RIGHT(BR61,LEN("Fail"))="Fail"</xm:f>
            <xm:f>"Fail"</xm:f>
            <x14:dxf>
              <font>
                <b/>
                <i val="0"/>
                <strike val="0"/>
                <color rgb="FFAA322F"/>
              </font>
              <fill>
                <patternFill patternType="solid">
                  <bgColor theme="0"/>
                </patternFill>
              </fill>
            </x14:dxf>
          </x14:cfRule>
          <xm:sqref>BR61</xm:sqref>
        </x14:conditionalFormatting>
        <x14:conditionalFormatting xmlns:xm="http://schemas.microsoft.com/office/excel/2006/main">
          <x14:cfRule type="endsWith" priority="1501" stopIfTrue="1" operator="endsWith" id="{9BB8FC95-77E9-4D8A-B231-9A3383CC8C9B}">
            <xm:f>RIGHT(BR75,LEN("Fail"))="Fail"</xm:f>
            <xm:f>"Fail"</xm:f>
            <x14:dxf>
              <font>
                <b/>
                <i val="0"/>
                <strike val="0"/>
                <color rgb="FFAA322F"/>
              </font>
              <fill>
                <patternFill patternType="solid">
                  <bgColor theme="0"/>
                </patternFill>
              </fill>
            </x14:dxf>
          </x14:cfRule>
          <xm:sqref>BR75:BR81</xm:sqref>
        </x14:conditionalFormatting>
        <x14:conditionalFormatting xmlns:xm="http://schemas.microsoft.com/office/excel/2006/main">
          <x14:cfRule type="endsWith" priority="1498" stopIfTrue="1" operator="endsWith" id="{A108B63B-35E3-4749-9DB5-A9D20E4ED835}">
            <xm:f>RIGHT(BR52,LEN("Fail"))="Fail"</xm:f>
            <xm:f>"Fail"</xm:f>
            <x14:dxf>
              <font>
                <b/>
                <i val="0"/>
                <strike val="0"/>
                <color rgb="FFAA322F"/>
              </font>
              <fill>
                <patternFill patternType="solid">
                  <bgColor theme="0"/>
                </patternFill>
              </fill>
            </x14:dxf>
          </x14:cfRule>
          <xm:sqref>BR52:BW52</xm:sqref>
        </x14:conditionalFormatting>
        <x14:conditionalFormatting xmlns:xm="http://schemas.microsoft.com/office/excel/2006/main">
          <x14:cfRule type="endsWith" priority="1508" stopIfTrue="1" operator="endsWith" id="{3BFF9E1D-7B83-4351-9F6E-5919AEFDFF06}">
            <xm:f>RIGHT(BR60,LEN("Fail"))="Fail"</xm:f>
            <xm:f>"Fail"</xm:f>
            <x14:dxf>
              <font>
                <b/>
                <i val="0"/>
                <strike val="0"/>
                <color rgb="FFAA322F"/>
              </font>
              <fill>
                <patternFill patternType="solid">
                  <bgColor theme="0"/>
                </patternFill>
              </fill>
            </x14:dxf>
          </x14:cfRule>
          <xm:sqref>BR60:BW60</xm:sqref>
        </x14:conditionalFormatting>
        <x14:conditionalFormatting xmlns:xm="http://schemas.microsoft.com/office/excel/2006/main">
          <x14:cfRule type="endsWith" priority="1494" stopIfTrue="1" operator="endsWith" id="{5AE3DD5D-6616-4988-826E-0B3EF81C4FD9}">
            <xm:f>RIGHT(BS52,LEN("Fail"))="Fail"</xm:f>
            <xm:f>"Fail"</xm:f>
            <x14:dxf>
              <font>
                <b/>
                <i val="0"/>
                <strike val="0"/>
                <color rgb="FFAA322F"/>
              </font>
              <fill>
                <patternFill patternType="solid">
                  <bgColor theme="0"/>
                </patternFill>
              </fill>
            </x14:dxf>
          </x14:cfRule>
          <xm:sqref>BS52:BW52</xm:sqref>
        </x14:conditionalFormatting>
        <x14:conditionalFormatting xmlns:xm="http://schemas.microsoft.com/office/excel/2006/main">
          <x14:cfRule type="endsWith" priority="1490" stopIfTrue="1" operator="endsWith" id="{F32F6B92-BDC4-4479-A175-5E9506F1A31F}">
            <xm:f>RIGHT(BS52,LEN("Fail"))="Fail"</xm:f>
            <xm:f>"Fail"</xm:f>
            <x14:dxf>
              <font>
                <b/>
                <i val="0"/>
                <strike val="0"/>
                <color rgb="FFAA322F"/>
              </font>
              <fill>
                <patternFill patternType="solid">
                  <bgColor theme="0"/>
                </patternFill>
              </fill>
            </x14:dxf>
          </x14:cfRule>
          <xm:sqref>BS52:BW53</xm:sqref>
        </x14:conditionalFormatting>
        <x14:conditionalFormatting xmlns:xm="http://schemas.microsoft.com/office/excel/2006/main">
          <x14:cfRule type="endsWith" priority="1486" stopIfTrue="1" operator="endsWith" id="{2D33E0EE-88B5-49BC-A064-EECE899A7C9A}">
            <xm:f>RIGHT(BS53,LEN("Fail"))="Fail"</xm:f>
            <xm:f>"Fail"</xm:f>
            <x14:dxf>
              <font>
                <b/>
                <i val="0"/>
                <strike val="0"/>
                <color rgb="FFAA322F"/>
              </font>
              <fill>
                <patternFill patternType="solid">
                  <bgColor theme="0"/>
                </patternFill>
              </fill>
            </x14:dxf>
          </x14:cfRule>
          <x14:cfRule type="endsWith" priority="1482" stopIfTrue="1" operator="endsWith" id="{24E7C2D0-2800-4C98-9BF4-B59D0345A2DF}">
            <xm:f>RIGHT(BS53,LEN("Fail"))="Fail"</xm:f>
            <xm:f>"Fail"</xm:f>
            <x14:dxf>
              <font>
                <b/>
                <i val="0"/>
                <strike val="0"/>
                <color rgb="FFAA322F"/>
              </font>
              <fill>
                <patternFill patternType="solid">
                  <bgColor theme="0"/>
                </patternFill>
              </fill>
            </x14:dxf>
          </x14:cfRule>
          <xm:sqref>BS53:BW53</xm:sqref>
        </x14:conditionalFormatting>
        <x14:conditionalFormatting xmlns:xm="http://schemas.microsoft.com/office/excel/2006/main">
          <x14:cfRule type="endsWith" priority="1472" stopIfTrue="1" operator="endsWith" id="{B86B18A0-F75D-4CE2-A63B-088AE7E6F29B}">
            <xm:f>RIGHT(BS54,LEN("Fail"))="Fail"</xm:f>
            <xm:f>"Fail"</xm:f>
            <x14:dxf>
              <font>
                <b/>
                <i val="0"/>
                <strike val="0"/>
                <color rgb="FFAA322F"/>
              </font>
              <fill>
                <patternFill patternType="solid">
                  <bgColor theme="0"/>
                </patternFill>
              </fill>
            </x14:dxf>
          </x14:cfRule>
          <x14:cfRule type="endsWith" priority="1474" stopIfTrue="1" operator="endsWith" id="{84F4AA53-4CC8-4701-A089-0173848C2E74}">
            <xm:f>RIGHT(BS54,LEN("Fail"))="Fail"</xm:f>
            <xm:f>"Fail"</xm:f>
            <x14:dxf>
              <font>
                <b/>
                <i val="0"/>
                <strike val="0"/>
                <color rgb="FFAA322F"/>
              </font>
              <fill>
                <patternFill patternType="solid">
                  <bgColor theme="0"/>
                </patternFill>
              </fill>
            </x14:dxf>
          </x14:cfRule>
          <x14:cfRule type="endsWith" priority="1478" stopIfTrue="1" operator="endsWith" id="{1EAF2E7D-9CB2-4189-9A4B-ACEFB4FD180C}">
            <xm:f>RIGHT(BS54,LEN("Fail"))="Fail"</xm:f>
            <xm:f>"Fail"</xm:f>
            <x14:dxf>
              <font>
                <b/>
                <i val="0"/>
                <strike val="0"/>
                <color rgb="FFAA322F"/>
              </font>
              <fill>
                <patternFill patternType="solid">
                  <bgColor theme="0"/>
                </patternFill>
              </fill>
            </x14:dxf>
          </x14:cfRule>
          <xm:sqref>BS54:BW54</xm:sqref>
        </x14:conditionalFormatting>
        <x14:conditionalFormatting xmlns:xm="http://schemas.microsoft.com/office/excel/2006/main">
          <x14:cfRule type="endsWith" priority="1463" stopIfTrue="1" operator="endsWith" id="{2BA3B1BF-B24E-4ED5-A782-747EAD0532E0}">
            <xm:f>RIGHT(BS58,LEN("Fail"))="Fail"</xm:f>
            <xm:f>"Fail"</xm:f>
            <x14:dxf>
              <font>
                <b/>
                <i val="0"/>
                <strike val="0"/>
                <color rgb="FFAA322F"/>
              </font>
              <fill>
                <patternFill patternType="solid">
                  <bgColor theme="0"/>
                </patternFill>
              </fill>
            </x14:dxf>
          </x14:cfRule>
          <x14:cfRule type="endsWith" priority="1459" stopIfTrue="1" operator="endsWith" id="{BCECE3CC-A087-4250-8342-423817C51769}">
            <xm:f>RIGHT(BS58,LEN("Fail"))="Fail"</xm:f>
            <xm:f>"Fail"</xm:f>
            <x14:dxf>
              <font>
                <b/>
                <i val="0"/>
                <strike val="0"/>
                <color rgb="FFAA322F"/>
              </font>
              <fill>
                <patternFill patternType="solid">
                  <bgColor theme="0"/>
                </patternFill>
              </fill>
            </x14:dxf>
          </x14:cfRule>
          <x14:cfRule type="endsWith" priority="1455" stopIfTrue="1" operator="endsWith" id="{51FB6B74-A210-437C-9D61-2058195B4304}">
            <xm:f>RIGHT(BS58,LEN("Fail"))="Fail"</xm:f>
            <xm:f>"Fail"</xm:f>
            <x14:dxf>
              <font>
                <b/>
                <i val="0"/>
                <strike val="0"/>
                <color rgb="FFAA322F"/>
              </font>
              <fill>
                <patternFill patternType="solid">
                  <bgColor theme="0"/>
                </patternFill>
              </fill>
            </x14:dxf>
          </x14:cfRule>
          <xm:sqref>BS58:BW58</xm:sqref>
        </x14:conditionalFormatting>
        <x14:conditionalFormatting xmlns:xm="http://schemas.microsoft.com/office/excel/2006/main">
          <x14:cfRule type="endsWith" priority="1445" stopIfTrue="1" operator="endsWith" id="{0F2F8416-30D5-4A95-8583-28974A252683}">
            <xm:f>RIGHT(BS59,LEN("Fail"))="Fail"</xm:f>
            <xm:f>"Fail"</xm:f>
            <x14:dxf>
              <font>
                <b/>
                <i val="0"/>
                <strike val="0"/>
                <color rgb="FFAA322F"/>
              </font>
              <fill>
                <patternFill patternType="solid">
                  <bgColor theme="0"/>
                </patternFill>
              </fill>
            </x14:dxf>
          </x14:cfRule>
          <x14:cfRule type="endsWith" priority="1451" stopIfTrue="1" operator="endsWith" id="{7113873C-6C72-4891-9AAB-D4960AEE1CA7}">
            <xm:f>RIGHT(BS59,LEN("Fail"))="Fail"</xm:f>
            <xm:f>"Fail"</xm:f>
            <x14:dxf>
              <font>
                <b/>
                <i val="0"/>
                <strike val="0"/>
                <color rgb="FFAA322F"/>
              </font>
              <fill>
                <patternFill patternType="solid">
                  <bgColor theme="0"/>
                </patternFill>
              </fill>
            </x14:dxf>
          </x14:cfRule>
          <x14:cfRule type="endsWith" priority="1447" stopIfTrue="1" operator="endsWith" id="{B97691EA-77F9-480C-BD53-B3B03651156B}">
            <xm:f>RIGHT(BS59,LEN("Fail"))="Fail"</xm:f>
            <xm:f>"Fail"</xm:f>
            <x14:dxf>
              <font>
                <b/>
                <i val="0"/>
                <strike val="0"/>
                <color rgb="FFAA322F"/>
              </font>
              <fill>
                <patternFill patternType="solid">
                  <bgColor theme="0"/>
                </patternFill>
              </fill>
            </x14:dxf>
          </x14:cfRule>
          <xm:sqref>BS59:BW59</xm:sqref>
        </x14:conditionalFormatting>
        <x14:conditionalFormatting xmlns:xm="http://schemas.microsoft.com/office/excel/2006/main">
          <x14:cfRule type="endsWith" priority="1468" stopIfTrue="1" operator="endsWith" id="{E3520660-78CE-4D11-A82B-FDF82B95BC51}">
            <xm:f>RIGHT(BS60,LEN("Fail"))="Fail"</xm:f>
            <xm:f>"Fail"</xm:f>
            <x14:dxf>
              <font>
                <b/>
                <i val="0"/>
                <strike val="0"/>
                <color rgb="FFAA322F"/>
              </font>
              <fill>
                <patternFill patternType="solid">
                  <bgColor theme="0"/>
                </patternFill>
              </fill>
            </x14:dxf>
          </x14:cfRule>
          <x14:cfRule type="endsWith" priority="1464" stopIfTrue="1" operator="endsWith" id="{592FDFF0-522E-4408-A821-8972DBB3066D}">
            <xm:f>RIGHT(BS60,LEN("Fail"))="Fail"</xm:f>
            <xm:f>"Fail"</xm:f>
            <x14:dxf>
              <font>
                <b/>
                <i val="0"/>
                <strike val="0"/>
                <color rgb="FFAA322F"/>
              </font>
              <fill>
                <patternFill patternType="solid">
                  <bgColor theme="0"/>
                </patternFill>
              </fill>
            </x14:dxf>
          </x14:cfRule>
          <xm:sqref>BS60:BW60</xm:sqref>
        </x14:conditionalFormatting>
        <x14:conditionalFormatting xmlns:xm="http://schemas.microsoft.com/office/excel/2006/main">
          <x14:cfRule type="endsWith" priority="612" stopIfTrue="1" operator="endsWith" id="{23D922FE-5BBB-4599-A728-B68404F0DDED}">
            <xm:f>RIGHT(BS73,LEN("Fail"))="Fail"</xm:f>
            <xm:f>"Fail"</xm:f>
            <x14:dxf>
              <font>
                <b/>
                <i val="0"/>
                <strike val="0"/>
                <color rgb="FFAA322F"/>
              </font>
              <fill>
                <patternFill patternType="solid">
                  <bgColor theme="0"/>
                </patternFill>
              </fill>
            </x14:dxf>
          </x14:cfRule>
          <x14:cfRule type="endsWith" priority="542" stopIfTrue="1" operator="endsWith" id="{CBDAA863-FA3D-4178-B290-FCE5E38FE0F2}">
            <xm:f>RIGHT(BS73,LEN("Fail"))="Fail"</xm:f>
            <xm:f>"Fail"</xm:f>
            <x14:dxf>
              <font>
                <b/>
                <i val="0"/>
                <strike val="0"/>
                <color rgb="FFAA322F"/>
              </font>
              <fill>
                <patternFill patternType="solid">
                  <bgColor theme="0"/>
                </patternFill>
              </fill>
            </x14:dxf>
          </x14:cfRule>
          <xm:sqref>BS73:BW73</xm:sqref>
        </x14:conditionalFormatting>
        <x14:conditionalFormatting xmlns:xm="http://schemas.microsoft.com/office/excel/2006/main">
          <x14:cfRule type="endsWith" priority="1438" stopIfTrue="1" operator="endsWith" id="{02BDB737-0C10-4324-822C-F740F4C1EC1E}">
            <xm:f>RIGHT(BS75,LEN("Fail"))="Fail"</xm:f>
            <xm:f>"Fail"</xm:f>
            <x14:dxf>
              <font>
                <b/>
                <i val="0"/>
                <strike val="0"/>
                <color rgb="FFAA322F"/>
              </font>
              <fill>
                <patternFill patternType="solid">
                  <bgColor theme="0"/>
                </patternFill>
              </fill>
            </x14:dxf>
          </x14:cfRule>
          <xm:sqref>BS75:BW80 BS82:BW86</xm:sqref>
        </x14:conditionalFormatting>
        <x14:conditionalFormatting xmlns:xm="http://schemas.microsoft.com/office/excel/2006/main">
          <x14:cfRule type="endsWith" priority="1432" stopIfTrue="1" operator="endsWith" id="{2DA12DBB-17C5-4070-8CA6-5DC4EEA5059C}">
            <xm:f>RIGHT(BS81,LEN("Fail"))="Fail"</xm:f>
            <xm:f>"Fail"</xm:f>
            <x14:dxf>
              <font>
                <b/>
                <i val="0"/>
                <strike val="0"/>
                <color rgb="FFAA322F"/>
              </font>
              <fill>
                <patternFill patternType="solid">
                  <bgColor theme="0"/>
                </patternFill>
              </fill>
            </x14:dxf>
          </x14:cfRule>
          <xm:sqref>BS81:BW81</xm:sqref>
        </x14:conditionalFormatting>
        <x14:conditionalFormatting xmlns:xm="http://schemas.microsoft.com/office/excel/2006/main">
          <x14:cfRule type="endsWith" priority="291" stopIfTrue="1" operator="endsWith" id="{9E612CA4-FB37-4DA1-871C-061E2F2A8F1E}">
            <xm:f>RIGHT(BS84,LEN("Fail"))="Fail"</xm:f>
            <xm:f>"Fail"</xm:f>
            <x14:dxf>
              <font>
                <b/>
                <i val="0"/>
                <strike val="0"/>
                <color rgb="FFAA322F"/>
              </font>
              <fill>
                <patternFill patternType="solid">
                  <bgColor theme="0"/>
                </patternFill>
              </fill>
            </x14:dxf>
          </x14:cfRule>
          <x14:cfRule type="endsWith" priority="361" stopIfTrue="1" operator="endsWith" id="{81ED7721-6162-44D5-9E07-334D74FFE895}">
            <xm:f>RIGHT(BS84,LEN("Fail"))="Fail"</xm:f>
            <xm:f>"Fail"</xm:f>
            <x14:dxf>
              <font>
                <b/>
                <i val="0"/>
                <strike val="0"/>
                <color rgb="FFAA322F"/>
              </font>
              <fill>
                <patternFill patternType="solid">
                  <bgColor theme="0"/>
                </patternFill>
              </fill>
            </x14:dxf>
          </x14:cfRule>
          <xm:sqref>BS84:BW84</xm:sqref>
        </x14:conditionalFormatting>
        <x14:conditionalFormatting xmlns:xm="http://schemas.microsoft.com/office/excel/2006/main">
          <x14:cfRule type="endsWith" priority="475" stopIfTrue="1" operator="endsWith" id="{0663D069-2380-4522-AC1B-DF212FDEA032}">
            <xm:f>RIGHT(BS87,LEN("Fail"))="Fail"</xm:f>
            <xm:f>"Fail"</xm:f>
            <x14:dxf>
              <font>
                <b/>
                <i val="0"/>
                <strike val="0"/>
                <color rgb="FFAA322F"/>
              </font>
              <fill>
                <patternFill patternType="solid">
                  <bgColor theme="0"/>
                </patternFill>
              </fill>
            </x14:dxf>
          </x14:cfRule>
          <x14:cfRule type="endsWith" priority="412" stopIfTrue="1" operator="endsWith" id="{B56269C6-FD57-4D18-9A32-FE3C883DEC8F}">
            <xm:f>RIGHT(BS87,LEN("Fail"))="Fail"</xm:f>
            <xm:f>"Fail"</xm:f>
            <x14:dxf>
              <font>
                <b/>
                <i val="0"/>
                <strike val="0"/>
                <color rgb="FFAA322F"/>
              </font>
              <fill>
                <patternFill patternType="solid">
                  <bgColor theme="0"/>
                </patternFill>
              </fill>
            </x14:dxf>
          </x14:cfRule>
          <xm:sqref>BS87:BW87</xm:sqref>
        </x14:conditionalFormatting>
        <x14:conditionalFormatting xmlns:xm="http://schemas.microsoft.com/office/excel/2006/main">
          <x14:cfRule type="endsWith" priority="655" stopIfTrue="1" operator="endsWith" id="{DBFD9DA4-E3E6-468E-BC8C-17E64FE691EC}">
            <xm:f>RIGHT(BS88,LEN("Fail"))="Fail"</xm:f>
            <xm:f>"Fail"</xm:f>
            <x14:dxf>
              <font>
                <b/>
                <i val="0"/>
                <strike val="0"/>
                <color rgb="FFAA322F"/>
              </font>
              <fill>
                <patternFill patternType="solid">
                  <bgColor theme="0"/>
                </patternFill>
              </fill>
            </x14:dxf>
          </x14:cfRule>
          <xm:sqref>BS88:BW88</xm:sqref>
        </x14:conditionalFormatting>
        <x14:conditionalFormatting xmlns:xm="http://schemas.microsoft.com/office/excel/2006/main">
          <x14:cfRule type="endsWith" priority="79" stopIfTrue="1" operator="endsWith" id="{4614420B-85AB-43B2-A6C1-8BAB8E7C2FE7}">
            <xm:f>RIGHT(BS89,LEN("Fail"))="Fail"</xm:f>
            <xm:f>"Fail"</xm:f>
            <x14:dxf>
              <font>
                <b/>
                <i val="0"/>
                <strike val="0"/>
                <color rgb="FFAA322F"/>
              </font>
              <fill>
                <patternFill patternType="solid">
                  <bgColor theme="0"/>
                </patternFill>
              </fill>
            </x14:dxf>
          </x14:cfRule>
          <xm:sqref>BS89:BW89</xm:sqref>
        </x14:conditionalFormatting>
        <x14:conditionalFormatting xmlns:xm="http://schemas.microsoft.com/office/excel/2006/main">
          <x14:cfRule type="endsWith" priority="2094" stopIfTrue="1" operator="endsWith" id="{2F7F2C18-0ABA-408A-83CE-3E6F0F735EB4}">
            <xm:f>RIGHT(BW50,LEN("Fail"))="Fail"</xm:f>
            <xm:f>"Fail"</xm:f>
            <x14:dxf>
              <font>
                <b/>
                <i val="0"/>
                <strike val="0"/>
                <color rgb="FFAA322F"/>
              </font>
              <fill>
                <patternFill patternType="solid">
                  <bgColor theme="0"/>
                </patternFill>
              </fill>
            </x14:dxf>
          </x14:cfRule>
          <xm:sqref>BW50</xm:sqref>
        </x14:conditionalFormatting>
        <x14:conditionalFormatting xmlns:xm="http://schemas.microsoft.com/office/excel/2006/main">
          <x14:cfRule type="endsWith" priority="2677" stopIfTrue="1" operator="endsWith" id="{629E47E4-35EC-4A57-AB3B-EF33A0AC0E59}">
            <xm:f>RIGHT(BX49,LEN("Fail"))="Fail"</xm:f>
            <xm:f>"Fail"</xm:f>
            <x14:dxf>
              <font>
                <b/>
                <i val="0"/>
                <strike val="0"/>
                <color rgb="FFAA322F"/>
              </font>
              <fill>
                <patternFill patternType="solid">
                  <bgColor theme="0"/>
                </patternFill>
              </fill>
            </x14:dxf>
          </x14:cfRule>
          <xm:sqref>BX49</xm:sqref>
        </x14:conditionalFormatting>
        <x14:conditionalFormatting xmlns:xm="http://schemas.microsoft.com/office/excel/2006/main">
          <x14:cfRule type="endsWith" priority="1361" stopIfTrue="1" operator="endsWith" id="{2E5363DB-F1B9-440B-A604-BBBDE15462CF}">
            <xm:f>RIGHT(BX61,LEN("Fail"))="Fail"</xm:f>
            <xm:f>"Fail"</xm:f>
            <x14:dxf>
              <font>
                <b/>
                <i val="0"/>
                <strike val="0"/>
                <color rgb="FFAA322F"/>
              </font>
              <fill>
                <patternFill patternType="solid">
                  <bgColor theme="0"/>
                </patternFill>
              </fill>
            </x14:dxf>
          </x14:cfRule>
          <xm:sqref>BX61</xm:sqref>
        </x14:conditionalFormatting>
        <x14:conditionalFormatting xmlns:xm="http://schemas.microsoft.com/office/excel/2006/main">
          <x14:cfRule type="endsWith" priority="1422" stopIfTrue="1" operator="endsWith" id="{EB950B64-A35E-4A3E-9DF7-387636F67262}">
            <xm:f>RIGHT(BX75,LEN("Fail"))="Fail"</xm:f>
            <xm:f>"Fail"</xm:f>
            <x14:dxf>
              <font>
                <b/>
                <i val="0"/>
                <strike val="0"/>
                <color rgb="FFAA322F"/>
              </font>
              <fill>
                <patternFill patternType="solid">
                  <bgColor theme="0"/>
                </patternFill>
              </fill>
            </x14:dxf>
          </x14:cfRule>
          <xm:sqref>BX75:BX81</xm:sqref>
        </x14:conditionalFormatting>
        <x14:conditionalFormatting xmlns:xm="http://schemas.microsoft.com/office/excel/2006/main">
          <x14:cfRule type="endsWith" priority="2698" stopIfTrue="1" operator="endsWith" id="{6EF9FACD-D9AE-4EBA-824B-E711949EB1F3}">
            <xm:f>RIGHT(BX50,LEN("Fail"))="Fail"</xm:f>
            <xm:f>"Fail"</xm:f>
            <x14:dxf>
              <font>
                <b/>
                <i val="0"/>
                <strike val="0"/>
                <color rgb="FFAA322F"/>
              </font>
              <fill>
                <patternFill patternType="solid">
                  <bgColor theme="0"/>
                </patternFill>
              </fill>
            </x14:dxf>
          </x14:cfRule>
          <xm:sqref>BX50:CA50 CD50:CH50</xm:sqref>
        </x14:conditionalFormatting>
        <x14:conditionalFormatting xmlns:xm="http://schemas.microsoft.com/office/excel/2006/main">
          <x14:cfRule type="endsWith" priority="2462" stopIfTrue="1" operator="endsWith" id="{D9AF10F2-92CA-4BFE-A08D-DC06A83A0D47}">
            <xm:f>RIGHT(BX50,LEN("Fail"))="Fail"</xm:f>
            <xm:f>"Fail"</xm:f>
            <x14:dxf>
              <font>
                <b/>
                <i val="0"/>
                <strike val="0"/>
                <color rgb="FFAA322F"/>
              </font>
              <fill>
                <patternFill patternType="solid">
                  <bgColor theme="0"/>
                </patternFill>
              </fill>
            </x14:dxf>
          </x14:cfRule>
          <xm:sqref>BX50:CB50</xm:sqref>
        </x14:conditionalFormatting>
        <x14:conditionalFormatting xmlns:xm="http://schemas.microsoft.com/office/excel/2006/main">
          <x14:cfRule type="endsWith" priority="1419" stopIfTrue="1" operator="endsWith" id="{C24DFC00-41B4-4F74-82E3-91C69EA2912E}">
            <xm:f>RIGHT(BX52,LEN("Fail"))="Fail"</xm:f>
            <xm:f>"Fail"</xm:f>
            <x14:dxf>
              <font>
                <b/>
                <i val="0"/>
                <strike val="0"/>
                <color rgb="FFAA322F"/>
              </font>
              <fill>
                <patternFill patternType="solid">
                  <bgColor theme="0"/>
                </patternFill>
              </fill>
            </x14:dxf>
          </x14:cfRule>
          <xm:sqref>BX52:CC52</xm:sqref>
        </x14:conditionalFormatting>
        <x14:conditionalFormatting xmlns:xm="http://schemas.microsoft.com/office/excel/2006/main">
          <x14:cfRule type="endsWith" priority="1429" stopIfTrue="1" operator="endsWith" id="{BA394C48-C995-4429-A08D-A7F9A9D240DC}">
            <xm:f>RIGHT(BX60,LEN("Fail"))="Fail"</xm:f>
            <xm:f>"Fail"</xm:f>
            <x14:dxf>
              <font>
                <b/>
                <i val="0"/>
                <strike val="0"/>
                <color rgb="FFAA322F"/>
              </font>
              <fill>
                <patternFill patternType="solid">
                  <bgColor theme="0"/>
                </patternFill>
              </fill>
            </x14:dxf>
          </x14:cfRule>
          <xm:sqref>BX60:CC60</xm:sqref>
        </x14:conditionalFormatting>
        <x14:conditionalFormatting xmlns:xm="http://schemas.microsoft.com/office/excel/2006/main">
          <x14:cfRule type="endsWith" priority="1415" stopIfTrue="1" operator="endsWith" id="{EF103829-B424-4AD1-8D0F-DA1A8D9FC298}">
            <xm:f>RIGHT(BY52,LEN("Fail"))="Fail"</xm:f>
            <xm:f>"Fail"</xm:f>
            <x14:dxf>
              <font>
                <b/>
                <i val="0"/>
                <strike val="0"/>
                <color rgb="FFAA322F"/>
              </font>
              <fill>
                <patternFill patternType="solid">
                  <bgColor theme="0"/>
                </patternFill>
              </fill>
            </x14:dxf>
          </x14:cfRule>
          <xm:sqref>BY52:CC52</xm:sqref>
        </x14:conditionalFormatting>
        <x14:conditionalFormatting xmlns:xm="http://schemas.microsoft.com/office/excel/2006/main">
          <x14:cfRule type="endsWith" priority="1411" stopIfTrue="1" operator="endsWith" id="{C8611716-55E3-410B-9F50-B90E2BF4EA87}">
            <xm:f>RIGHT(BY52,LEN("Fail"))="Fail"</xm:f>
            <xm:f>"Fail"</xm:f>
            <x14:dxf>
              <font>
                <b/>
                <i val="0"/>
                <strike val="0"/>
                <color rgb="FFAA322F"/>
              </font>
              <fill>
                <patternFill patternType="solid">
                  <bgColor theme="0"/>
                </patternFill>
              </fill>
            </x14:dxf>
          </x14:cfRule>
          <xm:sqref>BY52:CC53</xm:sqref>
        </x14:conditionalFormatting>
        <x14:conditionalFormatting xmlns:xm="http://schemas.microsoft.com/office/excel/2006/main">
          <x14:cfRule type="endsWith" priority="1403" stopIfTrue="1" operator="endsWith" id="{7818A4A1-52F1-4941-97D6-EF2A0E8C8194}">
            <xm:f>RIGHT(BY53,LEN("Fail"))="Fail"</xm:f>
            <xm:f>"Fail"</xm:f>
            <x14:dxf>
              <font>
                <b/>
                <i val="0"/>
                <strike val="0"/>
                <color rgb="FFAA322F"/>
              </font>
              <fill>
                <patternFill patternType="solid">
                  <bgColor theme="0"/>
                </patternFill>
              </fill>
            </x14:dxf>
          </x14:cfRule>
          <x14:cfRule type="endsWith" priority="1407" stopIfTrue="1" operator="endsWith" id="{5D4E6D53-871D-40CC-A95E-98BC25ACCC67}">
            <xm:f>RIGHT(BY53,LEN("Fail"))="Fail"</xm:f>
            <xm:f>"Fail"</xm:f>
            <x14:dxf>
              <font>
                <b/>
                <i val="0"/>
                <strike val="0"/>
                <color rgb="FFAA322F"/>
              </font>
              <fill>
                <patternFill patternType="solid">
                  <bgColor theme="0"/>
                </patternFill>
              </fill>
            </x14:dxf>
          </x14:cfRule>
          <xm:sqref>BY53:CC53</xm:sqref>
        </x14:conditionalFormatting>
        <x14:conditionalFormatting xmlns:xm="http://schemas.microsoft.com/office/excel/2006/main">
          <x14:cfRule type="endsWith" priority="1399" stopIfTrue="1" operator="endsWith" id="{88A0EFE6-2412-470C-803A-74199FB52E5F}">
            <xm:f>RIGHT(BY54,LEN("Fail"))="Fail"</xm:f>
            <xm:f>"Fail"</xm:f>
            <x14:dxf>
              <font>
                <b/>
                <i val="0"/>
                <strike val="0"/>
                <color rgb="FFAA322F"/>
              </font>
              <fill>
                <patternFill patternType="solid">
                  <bgColor theme="0"/>
                </patternFill>
              </fill>
            </x14:dxf>
          </x14:cfRule>
          <x14:cfRule type="endsWith" priority="1393" stopIfTrue="1" operator="endsWith" id="{610F4654-287D-4837-AA82-68E26F86A316}">
            <xm:f>RIGHT(BY54,LEN("Fail"))="Fail"</xm:f>
            <xm:f>"Fail"</xm:f>
            <x14:dxf>
              <font>
                <b/>
                <i val="0"/>
                <strike val="0"/>
                <color rgb="FFAA322F"/>
              </font>
              <fill>
                <patternFill patternType="solid">
                  <bgColor theme="0"/>
                </patternFill>
              </fill>
            </x14:dxf>
          </x14:cfRule>
          <x14:cfRule type="endsWith" priority="1395" stopIfTrue="1" operator="endsWith" id="{9F85C060-0F25-4A9D-9195-C556C10132A2}">
            <xm:f>RIGHT(BY54,LEN("Fail"))="Fail"</xm:f>
            <xm:f>"Fail"</xm:f>
            <x14:dxf>
              <font>
                <b/>
                <i val="0"/>
                <strike val="0"/>
                <color rgb="FFAA322F"/>
              </font>
              <fill>
                <patternFill patternType="solid">
                  <bgColor theme="0"/>
                </patternFill>
              </fill>
            </x14:dxf>
          </x14:cfRule>
          <xm:sqref>BY54:CC54</xm:sqref>
        </x14:conditionalFormatting>
        <x14:conditionalFormatting xmlns:xm="http://schemas.microsoft.com/office/excel/2006/main">
          <x14:cfRule type="endsWith" priority="1384" stopIfTrue="1" operator="endsWith" id="{08AD54E3-A690-4F88-9FF7-C62D8AD10B02}">
            <xm:f>RIGHT(BY58,LEN("Fail"))="Fail"</xm:f>
            <xm:f>"Fail"</xm:f>
            <x14:dxf>
              <font>
                <b/>
                <i val="0"/>
                <strike val="0"/>
                <color rgb="FFAA322F"/>
              </font>
              <fill>
                <patternFill patternType="solid">
                  <bgColor theme="0"/>
                </patternFill>
              </fill>
            </x14:dxf>
          </x14:cfRule>
          <x14:cfRule type="endsWith" priority="1376" stopIfTrue="1" operator="endsWith" id="{4081FE92-F07E-40CB-A27E-0D74DA7DE3DD}">
            <xm:f>RIGHT(BY58,LEN("Fail"))="Fail"</xm:f>
            <xm:f>"Fail"</xm:f>
            <x14:dxf>
              <font>
                <b/>
                <i val="0"/>
                <strike val="0"/>
                <color rgb="FFAA322F"/>
              </font>
              <fill>
                <patternFill patternType="solid">
                  <bgColor theme="0"/>
                </patternFill>
              </fill>
            </x14:dxf>
          </x14:cfRule>
          <x14:cfRule type="endsWith" priority="1380" stopIfTrue="1" operator="endsWith" id="{3AC15543-8692-49AF-991E-88CF7E804631}">
            <xm:f>RIGHT(BY58,LEN("Fail"))="Fail"</xm:f>
            <xm:f>"Fail"</xm:f>
            <x14:dxf>
              <font>
                <b/>
                <i val="0"/>
                <strike val="0"/>
                <color rgb="FFAA322F"/>
              </font>
              <fill>
                <patternFill patternType="solid">
                  <bgColor theme="0"/>
                </patternFill>
              </fill>
            </x14:dxf>
          </x14:cfRule>
          <xm:sqref>BY58:CC58</xm:sqref>
        </x14:conditionalFormatting>
        <x14:conditionalFormatting xmlns:xm="http://schemas.microsoft.com/office/excel/2006/main">
          <x14:cfRule type="endsWith" priority="1368" stopIfTrue="1" operator="endsWith" id="{8392A24F-A6BF-4389-9822-416EC17617FA}">
            <xm:f>RIGHT(BY59,LEN("Fail"))="Fail"</xm:f>
            <xm:f>"Fail"</xm:f>
            <x14:dxf>
              <font>
                <b/>
                <i val="0"/>
                <strike val="0"/>
                <color rgb="FFAA322F"/>
              </font>
              <fill>
                <patternFill patternType="solid">
                  <bgColor theme="0"/>
                </patternFill>
              </fill>
            </x14:dxf>
          </x14:cfRule>
          <x14:cfRule type="endsWith" priority="1366" stopIfTrue="1" operator="endsWith" id="{F41C8BF2-D9E2-4082-B2CD-4CA893F44728}">
            <xm:f>RIGHT(BY59,LEN("Fail"))="Fail"</xm:f>
            <xm:f>"Fail"</xm:f>
            <x14:dxf>
              <font>
                <b/>
                <i val="0"/>
                <strike val="0"/>
                <color rgb="FFAA322F"/>
              </font>
              <fill>
                <patternFill patternType="solid">
                  <bgColor theme="0"/>
                </patternFill>
              </fill>
            </x14:dxf>
          </x14:cfRule>
          <x14:cfRule type="endsWith" priority="1372" stopIfTrue="1" operator="endsWith" id="{D00CA51C-9080-4A3E-A414-2E29A6623658}">
            <xm:f>RIGHT(BY59,LEN("Fail"))="Fail"</xm:f>
            <xm:f>"Fail"</xm:f>
            <x14:dxf>
              <font>
                <b/>
                <i val="0"/>
                <strike val="0"/>
                <color rgb="FFAA322F"/>
              </font>
              <fill>
                <patternFill patternType="solid">
                  <bgColor theme="0"/>
                </patternFill>
              </fill>
            </x14:dxf>
          </x14:cfRule>
          <xm:sqref>BY59:CC59</xm:sqref>
        </x14:conditionalFormatting>
        <x14:conditionalFormatting xmlns:xm="http://schemas.microsoft.com/office/excel/2006/main">
          <x14:cfRule type="endsWith" priority="1389" stopIfTrue="1" operator="endsWith" id="{1AFDCC23-6566-4A78-811D-529B59AA93EA}">
            <xm:f>RIGHT(BY60,LEN("Fail"))="Fail"</xm:f>
            <xm:f>"Fail"</xm:f>
            <x14:dxf>
              <font>
                <b/>
                <i val="0"/>
                <strike val="0"/>
                <color rgb="FFAA322F"/>
              </font>
              <fill>
                <patternFill patternType="solid">
                  <bgColor theme="0"/>
                </patternFill>
              </fill>
            </x14:dxf>
          </x14:cfRule>
          <x14:cfRule type="endsWith" priority="1385" stopIfTrue="1" operator="endsWith" id="{40EE859F-DAC1-4904-AD8A-1D252F006B5F}">
            <xm:f>RIGHT(BY60,LEN("Fail"))="Fail"</xm:f>
            <xm:f>"Fail"</xm:f>
            <x14:dxf>
              <font>
                <b/>
                <i val="0"/>
                <strike val="0"/>
                <color rgb="FFAA322F"/>
              </font>
              <fill>
                <patternFill patternType="solid">
                  <bgColor theme="0"/>
                </patternFill>
              </fill>
            </x14:dxf>
          </x14:cfRule>
          <xm:sqref>BY60:CC60</xm:sqref>
        </x14:conditionalFormatting>
        <x14:conditionalFormatting xmlns:xm="http://schemas.microsoft.com/office/excel/2006/main">
          <x14:cfRule type="endsWith" priority="539" stopIfTrue="1" operator="endsWith" id="{FF0E2DB3-4A1F-4C65-8A51-9F262F498F8B}">
            <xm:f>RIGHT(BY73,LEN("Fail"))="Fail"</xm:f>
            <xm:f>"Fail"</xm:f>
            <x14:dxf>
              <font>
                <b/>
                <i val="0"/>
                <strike val="0"/>
                <color rgb="FFAA322F"/>
              </font>
              <fill>
                <patternFill patternType="solid">
                  <bgColor theme="0"/>
                </patternFill>
              </fill>
            </x14:dxf>
          </x14:cfRule>
          <x14:cfRule type="endsWith" priority="609" stopIfTrue="1" operator="endsWith" id="{8A860E80-E20E-41BF-BE32-672815C6A8BB}">
            <xm:f>RIGHT(BY73,LEN("Fail"))="Fail"</xm:f>
            <xm:f>"Fail"</xm:f>
            <x14:dxf>
              <font>
                <b/>
                <i val="0"/>
                <strike val="0"/>
                <color rgb="FFAA322F"/>
              </font>
              <fill>
                <patternFill patternType="solid">
                  <bgColor theme="0"/>
                </patternFill>
              </fill>
            </x14:dxf>
          </x14:cfRule>
          <xm:sqref>BY73:CC73</xm:sqref>
        </x14:conditionalFormatting>
        <x14:conditionalFormatting xmlns:xm="http://schemas.microsoft.com/office/excel/2006/main">
          <x14:cfRule type="endsWith" priority="1359" stopIfTrue="1" operator="endsWith" id="{E07F7A9F-CEC7-480A-A269-CDE36CBF277A}">
            <xm:f>RIGHT(BY75,LEN("Fail"))="Fail"</xm:f>
            <xm:f>"Fail"</xm:f>
            <x14:dxf>
              <font>
                <b/>
                <i val="0"/>
                <strike val="0"/>
                <color rgb="FFAA322F"/>
              </font>
              <fill>
                <patternFill patternType="solid">
                  <bgColor theme="0"/>
                </patternFill>
              </fill>
            </x14:dxf>
          </x14:cfRule>
          <xm:sqref>BY75:CC80 BY82:CD86</xm:sqref>
        </x14:conditionalFormatting>
        <x14:conditionalFormatting xmlns:xm="http://schemas.microsoft.com/office/excel/2006/main">
          <x14:cfRule type="endsWith" priority="1353" stopIfTrue="1" operator="endsWith" id="{97E1D235-89D3-42FC-B343-74E49D0A4949}">
            <xm:f>RIGHT(BY81,LEN("Fail"))="Fail"</xm:f>
            <xm:f>"Fail"</xm:f>
            <x14:dxf>
              <font>
                <b/>
                <i val="0"/>
                <strike val="0"/>
                <color rgb="FFAA322F"/>
              </font>
              <fill>
                <patternFill patternType="solid">
                  <bgColor theme="0"/>
                </patternFill>
              </fill>
            </x14:dxf>
          </x14:cfRule>
          <xm:sqref>BY81:CC81</xm:sqref>
        </x14:conditionalFormatting>
        <x14:conditionalFormatting xmlns:xm="http://schemas.microsoft.com/office/excel/2006/main">
          <x14:cfRule type="endsWith" priority="358" stopIfTrue="1" operator="endsWith" id="{913C9B68-9333-44F5-B7D3-03394C52DC20}">
            <xm:f>RIGHT(BY84,LEN("Fail"))="Fail"</xm:f>
            <xm:f>"Fail"</xm:f>
            <x14:dxf>
              <font>
                <b/>
                <i val="0"/>
                <strike val="0"/>
                <color rgb="FFAA322F"/>
              </font>
              <fill>
                <patternFill patternType="solid">
                  <bgColor theme="0"/>
                </patternFill>
              </fill>
            </x14:dxf>
          </x14:cfRule>
          <x14:cfRule type="endsWith" priority="288" stopIfTrue="1" operator="endsWith" id="{DB75DDE2-2CE2-4C0D-82E8-DC80D59D0D48}">
            <xm:f>RIGHT(BY84,LEN("Fail"))="Fail"</xm:f>
            <xm:f>"Fail"</xm:f>
            <x14:dxf>
              <font>
                <b/>
                <i val="0"/>
                <strike val="0"/>
                <color rgb="FFAA322F"/>
              </font>
              <fill>
                <patternFill patternType="solid">
                  <bgColor theme="0"/>
                </patternFill>
              </fill>
            </x14:dxf>
          </x14:cfRule>
          <xm:sqref>BY84:CC84</xm:sqref>
        </x14:conditionalFormatting>
        <x14:conditionalFormatting xmlns:xm="http://schemas.microsoft.com/office/excel/2006/main">
          <x14:cfRule type="endsWith" priority="472" stopIfTrue="1" operator="endsWith" id="{87A65D97-AD22-41D7-B074-70D2C44A3B67}">
            <xm:f>RIGHT(BY87,LEN("Fail"))="Fail"</xm:f>
            <xm:f>"Fail"</xm:f>
            <x14:dxf>
              <font>
                <b/>
                <i val="0"/>
                <strike val="0"/>
                <color rgb="FFAA322F"/>
              </font>
              <fill>
                <patternFill patternType="solid">
                  <bgColor theme="0"/>
                </patternFill>
              </fill>
            </x14:dxf>
          </x14:cfRule>
          <x14:cfRule type="endsWith" priority="410" stopIfTrue="1" operator="endsWith" id="{85CECC87-0632-4691-96C3-2B6C1154263A}">
            <xm:f>RIGHT(BY87,LEN("Fail"))="Fail"</xm:f>
            <xm:f>"Fail"</xm:f>
            <x14:dxf>
              <font>
                <b/>
                <i val="0"/>
                <strike val="0"/>
                <color rgb="FFAA322F"/>
              </font>
              <fill>
                <patternFill patternType="solid">
                  <bgColor theme="0"/>
                </patternFill>
              </fill>
            </x14:dxf>
          </x14:cfRule>
          <xm:sqref>BY87:CC87</xm:sqref>
        </x14:conditionalFormatting>
        <x14:conditionalFormatting xmlns:xm="http://schemas.microsoft.com/office/excel/2006/main">
          <x14:cfRule type="endsWith" priority="653" stopIfTrue="1" operator="endsWith" id="{8D9C5503-6064-4242-8BB3-0C0DBE0F36FC}">
            <xm:f>RIGHT(BY88,LEN("Fail"))="Fail"</xm:f>
            <xm:f>"Fail"</xm:f>
            <x14:dxf>
              <font>
                <b/>
                <i val="0"/>
                <strike val="0"/>
                <color rgb="FFAA322F"/>
              </font>
              <fill>
                <patternFill patternType="solid">
                  <bgColor theme="0"/>
                </patternFill>
              </fill>
            </x14:dxf>
          </x14:cfRule>
          <xm:sqref>BY88:CC88</xm:sqref>
        </x14:conditionalFormatting>
        <x14:conditionalFormatting xmlns:xm="http://schemas.microsoft.com/office/excel/2006/main">
          <x14:cfRule type="endsWith" priority="74" stopIfTrue="1" operator="endsWith" id="{60F4C91A-16A0-4A1F-BCB2-858DB5EDDBC0}">
            <xm:f>RIGHT(BY89,LEN("Fail"))="Fail"</xm:f>
            <xm:f>"Fail"</xm:f>
            <x14:dxf>
              <font>
                <b/>
                <i val="0"/>
                <strike val="0"/>
                <color rgb="FFAA322F"/>
              </font>
              <fill>
                <patternFill patternType="solid">
                  <bgColor theme="0"/>
                </patternFill>
              </fill>
            </x14:dxf>
          </x14:cfRule>
          <xm:sqref>BY89:CC89</xm:sqref>
        </x14:conditionalFormatting>
        <x14:conditionalFormatting xmlns:xm="http://schemas.microsoft.com/office/excel/2006/main">
          <x14:cfRule type="endsWith" priority="670" stopIfTrue="1" operator="endsWith" id="{C05153FA-F498-450D-9706-36F4F588C835}">
            <xm:f>RIGHT(BY85,LEN("Fail"))="Fail"</xm:f>
            <xm:f>"Fail"</xm:f>
            <x14:dxf>
              <font>
                <b/>
                <i val="0"/>
                <strike val="0"/>
                <color rgb="FFAA322F"/>
              </font>
              <fill>
                <patternFill patternType="solid">
                  <bgColor theme="0"/>
                </patternFill>
              </fill>
            </x14:dxf>
          </x14:cfRule>
          <xm:sqref>BY85:CD86</xm:sqref>
        </x14:conditionalFormatting>
        <x14:conditionalFormatting xmlns:xm="http://schemas.microsoft.com/office/excel/2006/main">
          <x14:cfRule type="endsWith" priority="2091" stopIfTrue="1" operator="endsWith" id="{9B93CE3D-0F27-4183-9EAC-E4BB7790AACF}">
            <xm:f>RIGHT(CC50,LEN("Fail"))="Fail"</xm:f>
            <xm:f>"Fail"</xm:f>
            <x14:dxf>
              <font>
                <b/>
                <i val="0"/>
                <strike val="0"/>
                <color rgb="FFAA322F"/>
              </font>
              <fill>
                <patternFill patternType="solid">
                  <bgColor theme="0"/>
                </patternFill>
              </fill>
            </x14:dxf>
          </x14:cfRule>
          <xm:sqref>CC50</xm:sqref>
        </x14:conditionalFormatting>
        <x14:conditionalFormatting xmlns:xm="http://schemas.microsoft.com/office/excel/2006/main">
          <x14:cfRule type="endsWith" priority="2693" stopIfTrue="1" operator="endsWith" id="{3D9361BE-6EAC-442C-AD6A-64B6D04C3B45}">
            <xm:f>RIGHT(CD49,LEN("Fail"))="Fail"</xm:f>
            <xm:f>"Fail"</xm:f>
            <x14:dxf>
              <font>
                <b/>
                <i val="0"/>
                <strike val="0"/>
                <color rgb="FFAA322F"/>
              </font>
              <fill>
                <patternFill patternType="solid">
                  <bgColor theme="0"/>
                </patternFill>
              </fill>
            </x14:dxf>
          </x14:cfRule>
          <xm:sqref>CD49</xm:sqref>
        </x14:conditionalFormatting>
        <x14:conditionalFormatting xmlns:xm="http://schemas.microsoft.com/office/excel/2006/main">
          <x14:cfRule type="endsWith" priority="1281" stopIfTrue="1" operator="endsWith" id="{122F8A7F-5E40-4B61-A347-1132C5B87C17}">
            <xm:f>RIGHT(CD61,LEN("Fail"))="Fail"</xm:f>
            <xm:f>"Fail"</xm:f>
            <x14:dxf>
              <font>
                <b/>
                <i val="0"/>
                <strike val="0"/>
                <color rgb="FFAA322F"/>
              </font>
              <fill>
                <patternFill patternType="solid">
                  <bgColor theme="0"/>
                </patternFill>
              </fill>
            </x14:dxf>
          </x14:cfRule>
          <xm:sqref>CD61</xm:sqref>
        </x14:conditionalFormatting>
        <x14:conditionalFormatting xmlns:xm="http://schemas.microsoft.com/office/excel/2006/main">
          <x14:cfRule type="endsWith" priority="1343" stopIfTrue="1" operator="endsWith" id="{9C15B871-A3AB-48C0-BA39-14FE38BAC54D}">
            <xm:f>RIGHT(CD75,LEN("Fail"))="Fail"</xm:f>
            <xm:f>"Fail"</xm:f>
            <x14:dxf>
              <font>
                <b/>
                <i val="0"/>
                <strike val="0"/>
                <color rgb="FFAA322F"/>
              </font>
              <fill>
                <patternFill patternType="solid">
                  <bgColor theme="0"/>
                </patternFill>
              </fill>
            </x14:dxf>
          </x14:cfRule>
          <xm:sqref>CD75:CD81</xm:sqref>
        </x14:conditionalFormatting>
        <x14:conditionalFormatting xmlns:xm="http://schemas.microsoft.com/office/excel/2006/main">
          <x14:cfRule type="endsWith" priority="2686" stopIfTrue="1" operator="endsWith" id="{0215E018-43E8-482F-BCBF-0A7F7F2F2FDE}">
            <xm:f>RIGHT(CD50,LEN("Fail"))="Fail"</xm:f>
            <xm:f>"Fail"</xm:f>
            <x14:dxf>
              <font>
                <b/>
                <i val="0"/>
                <strike val="0"/>
                <color rgb="FFAA322F"/>
              </font>
              <fill>
                <patternFill patternType="solid">
                  <bgColor theme="0"/>
                </patternFill>
              </fill>
            </x14:dxf>
          </x14:cfRule>
          <xm:sqref>CD50:CH50</xm:sqref>
        </x14:conditionalFormatting>
        <x14:conditionalFormatting xmlns:xm="http://schemas.microsoft.com/office/excel/2006/main">
          <x14:cfRule type="endsWith" priority="1339" stopIfTrue="1" operator="endsWith" id="{7F04094D-85AC-434C-996B-F09DB6436463}">
            <xm:f>RIGHT(CD52,LEN("Fail"))="Fail"</xm:f>
            <xm:f>"Fail"</xm:f>
            <x14:dxf>
              <font>
                <b/>
                <i val="0"/>
                <strike val="0"/>
                <color rgb="FFAA322F"/>
              </font>
              <fill>
                <patternFill patternType="solid">
                  <bgColor theme="0"/>
                </patternFill>
              </fill>
            </x14:dxf>
          </x14:cfRule>
          <xm:sqref>CD52:CI52</xm:sqref>
        </x14:conditionalFormatting>
        <x14:conditionalFormatting xmlns:xm="http://schemas.microsoft.com/office/excel/2006/main">
          <x14:cfRule type="endsWith" priority="1350" stopIfTrue="1" operator="endsWith" id="{F37E6834-CCB5-4CB8-9E17-4325B454E85B}">
            <xm:f>RIGHT(CD60,LEN("Fail"))="Fail"</xm:f>
            <xm:f>"Fail"</xm:f>
            <x14:dxf>
              <font>
                <b/>
                <i val="0"/>
                <strike val="0"/>
                <color rgb="FFAA322F"/>
              </font>
              <fill>
                <patternFill patternType="solid">
                  <bgColor theme="0"/>
                </patternFill>
              </fill>
            </x14:dxf>
          </x14:cfRule>
          <xm:sqref>CD60:CI60</xm:sqref>
        </x14:conditionalFormatting>
        <x14:conditionalFormatting xmlns:xm="http://schemas.microsoft.com/office/excel/2006/main">
          <x14:cfRule type="endsWith" priority="1335" stopIfTrue="1" operator="endsWith" id="{0B633962-A887-4481-AB60-CBA1EF7F713F}">
            <xm:f>RIGHT(CE52,LEN("Fail"))="Fail"</xm:f>
            <xm:f>"Fail"</xm:f>
            <x14:dxf>
              <font>
                <b/>
                <i val="0"/>
                <strike val="0"/>
                <color rgb="FFAA322F"/>
              </font>
              <fill>
                <patternFill patternType="solid">
                  <bgColor theme="0"/>
                </patternFill>
              </fill>
            </x14:dxf>
          </x14:cfRule>
          <xm:sqref>CE52:CI52</xm:sqref>
        </x14:conditionalFormatting>
        <x14:conditionalFormatting xmlns:xm="http://schemas.microsoft.com/office/excel/2006/main">
          <x14:cfRule type="endsWith" priority="1331" stopIfTrue="1" operator="endsWith" id="{F28A3808-C2DF-4672-8F52-60AC2F5387EC}">
            <xm:f>RIGHT(CE52,LEN("Fail"))="Fail"</xm:f>
            <xm:f>"Fail"</xm:f>
            <x14:dxf>
              <font>
                <b/>
                <i val="0"/>
                <strike val="0"/>
                <color rgb="FFAA322F"/>
              </font>
              <fill>
                <patternFill patternType="solid">
                  <bgColor theme="0"/>
                </patternFill>
              </fill>
            </x14:dxf>
          </x14:cfRule>
          <xm:sqref>CE52:CI53</xm:sqref>
        </x14:conditionalFormatting>
        <x14:conditionalFormatting xmlns:xm="http://schemas.microsoft.com/office/excel/2006/main">
          <x14:cfRule type="endsWith" priority="1323" stopIfTrue="1" operator="endsWith" id="{40C11D54-23D1-466A-881E-FC466AB95381}">
            <xm:f>RIGHT(CE53,LEN("Fail"))="Fail"</xm:f>
            <xm:f>"Fail"</xm:f>
            <x14:dxf>
              <font>
                <b/>
                <i val="0"/>
                <strike val="0"/>
                <color rgb="FFAA322F"/>
              </font>
              <fill>
                <patternFill patternType="solid">
                  <bgColor theme="0"/>
                </patternFill>
              </fill>
            </x14:dxf>
          </x14:cfRule>
          <x14:cfRule type="endsWith" priority="1327" stopIfTrue="1" operator="endsWith" id="{D4714A03-C3A3-448A-A504-17A6E03A9EB3}">
            <xm:f>RIGHT(CE53,LEN("Fail"))="Fail"</xm:f>
            <xm:f>"Fail"</xm:f>
            <x14:dxf>
              <font>
                <b/>
                <i val="0"/>
                <strike val="0"/>
                <color rgb="FFAA322F"/>
              </font>
              <fill>
                <patternFill patternType="solid">
                  <bgColor theme="0"/>
                </patternFill>
              </fill>
            </x14:dxf>
          </x14:cfRule>
          <xm:sqref>CE53:CI53</xm:sqref>
        </x14:conditionalFormatting>
        <x14:conditionalFormatting xmlns:xm="http://schemas.microsoft.com/office/excel/2006/main">
          <x14:cfRule type="endsWith" priority="1315" stopIfTrue="1" operator="endsWith" id="{B6C8EF58-7957-4F69-9087-0DF106895D20}">
            <xm:f>RIGHT(CE54,LEN("Fail"))="Fail"</xm:f>
            <xm:f>"Fail"</xm:f>
            <x14:dxf>
              <font>
                <b/>
                <i val="0"/>
                <strike val="0"/>
                <color rgb="FFAA322F"/>
              </font>
              <fill>
                <patternFill patternType="solid">
                  <bgColor theme="0"/>
                </patternFill>
              </fill>
            </x14:dxf>
          </x14:cfRule>
          <x14:cfRule type="endsWith" priority="1319" stopIfTrue="1" operator="endsWith" id="{2FF9A26A-4AD1-4EEE-928E-2B73C1F5701B}">
            <xm:f>RIGHT(CE54,LEN("Fail"))="Fail"</xm:f>
            <xm:f>"Fail"</xm:f>
            <x14:dxf>
              <font>
                <b/>
                <i val="0"/>
                <strike val="0"/>
                <color rgb="FFAA322F"/>
              </font>
              <fill>
                <patternFill patternType="solid">
                  <bgColor theme="0"/>
                </patternFill>
              </fill>
            </x14:dxf>
          </x14:cfRule>
          <x14:cfRule type="endsWith" priority="1313" stopIfTrue="1" operator="endsWith" id="{97D53EF5-465E-4A30-8312-F7EC541F3B7B}">
            <xm:f>RIGHT(CE54,LEN("Fail"))="Fail"</xm:f>
            <xm:f>"Fail"</xm:f>
            <x14:dxf>
              <font>
                <b/>
                <i val="0"/>
                <strike val="0"/>
                <color rgb="FFAA322F"/>
              </font>
              <fill>
                <patternFill patternType="solid">
                  <bgColor theme="0"/>
                </patternFill>
              </fill>
            </x14:dxf>
          </x14:cfRule>
          <xm:sqref>CE54:CI54</xm:sqref>
        </x14:conditionalFormatting>
        <x14:conditionalFormatting xmlns:xm="http://schemas.microsoft.com/office/excel/2006/main">
          <x14:cfRule type="endsWith" priority="1304" stopIfTrue="1" operator="endsWith" id="{BA36613F-E2E0-4EA5-9D6E-8EB14C725713}">
            <xm:f>RIGHT(CE58,LEN("Fail"))="Fail"</xm:f>
            <xm:f>"Fail"</xm:f>
            <x14:dxf>
              <font>
                <b/>
                <i val="0"/>
                <strike val="0"/>
                <color rgb="FFAA322F"/>
              </font>
              <fill>
                <patternFill patternType="solid">
                  <bgColor theme="0"/>
                </patternFill>
              </fill>
            </x14:dxf>
          </x14:cfRule>
          <x14:cfRule type="endsWith" priority="1296" stopIfTrue="1" operator="endsWith" id="{F8378CD6-E002-4806-B54B-284585F1741C}">
            <xm:f>RIGHT(CE58,LEN("Fail"))="Fail"</xm:f>
            <xm:f>"Fail"</xm:f>
            <x14:dxf>
              <font>
                <b/>
                <i val="0"/>
                <strike val="0"/>
                <color rgb="FFAA322F"/>
              </font>
              <fill>
                <patternFill patternType="solid">
                  <bgColor theme="0"/>
                </patternFill>
              </fill>
            </x14:dxf>
          </x14:cfRule>
          <x14:cfRule type="endsWith" priority="1300" stopIfTrue="1" operator="endsWith" id="{3C9EE015-5D03-4FB9-9284-35A43204494E}">
            <xm:f>RIGHT(CE58,LEN("Fail"))="Fail"</xm:f>
            <xm:f>"Fail"</xm:f>
            <x14:dxf>
              <font>
                <b/>
                <i val="0"/>
                <strike val="0"/>
                <color rgb="FFAA322F"/>
              </font>
              <fill>
                <patternFill patternType="solid">
                  <bgColor theme="0"/>
                </patternFill>
              </fill>
            </x14:dxf>
          </x14:cfRule>
          <xm:sqref>CE58:CI58</xm:sqref>
        </x14:conditionalFormatting>
        <x14:conditionalFormatting xmlns:xm="http://schemas.microsoft.com/office/excel/2006/main">
          <x14:cfRule type="endsWith" priority="1288" stopIfTrue="1" operator="endsWith" id="{191FCDC4-021D-4BAD-9942-39807B2C378C}">
            <xm:f>RIGHT(CE59,LEN("Fail"))="Fail"</xm:f>
            <xm:f>"Fail"</xm:f>
            <x14:dxf>
              <font>
                <b/>
                <i val="0"/>
                <strike val="0"/>
                <color rgb="FFAA322F"/>
              </font>
              <fill>
                <patternFill patternType="solid">
                  <bgColor theme="0"/>
                </patternFill>
              </fill>
            </x14:dxf>
          </x14:cfRule>
          <x14:cfRule type="endsWith" priority="1292" stopIfTrue="1" operator="endsWith" id="{081D0661-028B-439D-BED1-9A1FC787A369}">
            <xm:f>RIGHT(CE59,LEN("Fail"))="Fail"</xm:f>
            <xm:f>"Fail"</xm:f>
            <x14:dxf>
              <font>
                <b/>
                <i val="0"/>
                <strike val="0"/>
                <color rgb="FFAA322F"/>
              </font>
              <fill>
                <patternFill patternType="solid">
                  <bgColor theme="0"/>
                </patternFill>
              </fill>
            </x14:dxf>
          </x14:cfRule>
          <x14:cfRule type="endsWith" priority="1286" stopIfTrue="1" operator="endsWith" id="{F46AED0D-8F93-40B2-9AF8-ADD899F8B25B}">
            <xm:f>RIGHT(CE59,LEN("Fail"))="Fail"</xm:f>
            <xm:f>"Fail"</xm:f>
            <x14:dxf>
              <font>
                <b/>
                <i val="0"/>
                <strike val="0"/>
                <color rgb="FFAA322F"/>
              </font>
              <fill>
                <patternFill patternType="solid">
                  <bgColor theme="0"/>
                </patternFill>
              </fill>
            </x14:dxf>
          </x14:cfRule>
          <xm:sqref>CE59:CI59</xm:sqref>
        </x14:conditionalFormatting>
        <x14:conditionalFormatting xmlns:xm="http://schemas.microsoft.com/office/excel/2006/main">
          <x14:cfRule type="endsWith" priority="1309" stopIfTrue="1" operator="endsWith" id="{1E63FE41-A98C-4AEE-B485-8E88A0027293}">
            <xm:f>RIGHT(CE60,LEN("Fail"))="Fail"</xm:f>
            <xm:f>"Fail"</xm:f>
            <x14:dxf>
              <font>
                <b/>
                <i val="0"/>
                <strike val="0"/>
                <color rgb="FFAA322F"/>
              </font>
              <fill>
                <patternFill patternType="solid">
                  <bgColor theme="0"/>
                </patternFill>
              </fill>
            </x14:dxf>
          </x14:cfRule>
          <x14:cfRule type="endsWith" priority="1305" stopIfTrue="1" operator="endsWith" id="{8C9DC19F-0D44-4719-9B15-BE092DE0DF8A}">
            <xm:f>RIGHT(CE60,LEN("Fail"))="Fail"</xm:f>
            <xm:f>"Fail"</xm:f>
            <x14:dxf>
              <font>
                <b/>
                <i val="0"/>
                <strike val="0"/>
                <color rgb="FFAA322F"/>
              </font>
              <fill>
                <patternFill patternType="solid">
                  <bgColor theme="0"/>
                </patternFill>
              </fill>
            </x14:dxf>
          </x14:cfRule>
          <xm:sqref>CE60:CI60</xm:sqref>
        </x14:conditionalFormatting>
        <x14:conditionalFormatting xmlns:xm="http://schemas.microsoft.com/office/excel/2006/main">
          <x14:cfRule type="endsWith" priority="606" stopIfTrue="1" operator="endsWith" id="{075CBE52-B620-4378-83BB-B10043FD8844}">
            <xm:f>RIGHT(CE73,LEN("Fail"))="Fail"</xm:f>
            <xm:f>"Fail"</xm:f>
            <x14:dxf>
              <font>
                <b/>
                <i val="0"/>
                <strike val="0"/>
                <color rgb="FFAA322F"/>
              </font>
              <fill>
                <patternFill patternType="solid">
                  <bgColor theme="0"/>
                </patternFill>
              </fill>
            </x14:dxf>
          </x14:cfRule>
          <xm:sqref>CE73:CI73</xm:sqref>
        </x14:conditionalFormatting>
        <x14:conditionalFormatting xmlns:xm="http://schemas.microsoft.com/office/excel/2006/main">
          <x14:cfRule type="endsWith" priority="1279" stopIfTrue="1" operator="endsWith" id="{D05BB66A-D071-461F-AD2B-5182E926B5F4}">
            <xm:f>RIGHT(CE75,LEN("Fail"))="Fail"</xm:f>
            <xm:f>"Fail"</xm:f>
            <x14:dxf>
              <font>
                <b/>
                <i val="0"/>
                <strike val="0"/>
                <color rgb="FFAA322F"/>
              </font>
              <fill>
                <patternFill patternType="solid">
                  <bgColor theme="0"/>
                </patternFill>
              </fill>
            </x14:dxf>
          </x14:cfRule>
          <xm:sqref>CE75:CI80 CE82:CI87</xm:sqref>
        </x14:conditionalFormatting>
        <x14:conditionalFormatting xmlns:xm="http://schemas.microsoft.com/office/excel/2006/main">
          <x14:cfRule type="endsWith" priority="1274" stopIfTrue="1" operator="endsWith" id="{E2D48DB9-D3FC-423A-89C2-614D73FDA0D9}">
            <xm:f>RIGHT(CE81,LEN("Fail"))="Fail"</xm:f>
            <xm:f>"Fail"</xm:f>
            <x14:dxf>
              <font>
                <b/>
                <i val="0"/>
                <strike val="0"/>
                <color rgb="FFAA322F"/>
              </font>
              <fill>
                <patternFill patternType="solid">
                  <bgColor theme="0"/>
                </patternFill>
              </fill>
            </x14:dxf>
          </x14:cfRule>
          <xm:sqref>CE81:CI81</xm:sqref>
        </x14:conditionalFormatting>
        <x14:conditionalFormatting xmlns:xm="http://schemas.microsoft.com/office/excel/2006/main">
          <x14:cfRule type="endsWith" priority="355" stopIfTrue="1" operator="endsWith" id="{C2376356-3AB9-471A-9285-3D4155BEAFB0}">
            <xm:f>RIGHT(CE84,LEN("Fail"))="Fail"</xm:f>
            <xm:f>"Fail"</xm:f>
            <x14:dxf>
              <font>
                <b/>
                <i val="0"/>
                <strike val="0"/>
                <color rgb="FFAA322F"/>
              </font>
              <fill>
                <patternFill patternType="solid">
                  <bgColor theme="0"/>
                </patternFill>
              </fill>
            </x14:dxf>
          </x14:cfRule>
          <xm:sqref>CE84:CI84</xm:sqref>
        </x14:conditionalFormatting>
        <x14:conditionalFormatting xmlns:xm="http://schemas.microsoft.com/office/excel/2006/main">
          <x14:cfRule type="endsWith" priority="469" stopIfTrue="1" operator="endsWith" id="{8AACADB7-8B8E-4BF4-8845-FBE4A48A0DF2}">
            <xm:f>RIGHT(CE87,LEN("Fail"))="Fail"</xm:f>
            <xm:f>"Fail"</xm:f>
            <x14:dxf>
              <font>
                <b/>
                <i val="0"/>
                <strike val="0"/>
                <color rgb="FFAA322F"/>
              </font>
              <fill>
                <patternFill patternType="solid">
                  <bgColor theme="0"/>
                </patternFill>
              </fill>
            </x14:dxf>
          </x14:cfRule>
          <xm:sqref>CE87:CI87</xm:sqref>
        </x14:conditionalFormatting>
        <x14:conditionalFormatting xmlns:xm="http://schemas.microsoft.com/office/excel/2006/main">
          <x14:cfRule type="endsWith" priority="651" stopIfTrue="1" operator="endsWith" id="{E632C598-BB1F-4118-ADFE-F8D75212F5F0}">
            <xm:f>RIGHT(CE88,LEN("Fail"))="Fail"</xm:f>
            <xm:f>"Fail"</xm:f>
            <x14:dxf>
              <font>
                <b/>
                <i val="0"/>
                <strike val="0"/>
                <color rgb="FFAA322F"/>
              </font>
              <fill>
                <patternFill patternType="solid">
                  <bgColor theme="0"/>
                </patternFill>
              </fill>
            </x14:dxf>
          </x14:cfRule>
          <xm:sqref>CE88:CI88</xm:sqref>
        </x14:conditionalFormatting>
        <x14:conditionalFormatting xmlns:xm="http://schemas.microsoft.com/office/excel/2006/main">
          <x14:cfRule type="endsWith" priority="69" stopIfTrue="1" operator="endsWith" id="{79E7E3D9-9DCD-438D-AFC0-F5A93475BE74}">
            <xm:f>RIGHT(CE89,LEN("Fail"))="Fail"</xm:f>
            <xm:f>"Fail"</xm:f>
            <x14:dxf>
              <font>
                <b/>
                <i val="0"/>
                <strike val="0"/>
                <color rgb="FFAA322F"/>
              </font>
              <fill>
                <patternFill patternType="solid">
                  <bgColor theme="0"/>
                </patternFill>
              </fill>
            </x14:dxf>
          </x14:cfRule>
          <xm:sqref>CE89:CI89</xm:sqref>
        </x14:conditionalFormatting>
        <x14:conditionalFormatting xmlns:xm="http://schemas.microsoft.com/office/excel/2006/main">
          <x14:cfRule type="endsWith" priority="669" stopIfTrue="1" operator="endsWith" id="{D1DDFCE1-7184-4AE9-A684-3DA90F35C717}">
            <xm:f>RIGHT(BA85,LEN("Fail"))="Fail"</xm:f>
            <xm:f>"Fail"</xm:f>
            <x14:dxf>
              <font>
                <b/>
                <i val="0"/>
                <strike val="0"/>
                <color rgb="FFAA322F"/>
              </font>
              <fill>
                <patternFill patternType="solid">
                  <bgColor theme="0"/>
                </patternFill>
              </fill>
            </x14:dxf>
          </x14:cfRule>
          <xm:sqref>CE85:EE86 BA89:EE100</xm:sqref>
        </x14:conditionalFormatting>
        <x14:conditionalFormatting xmlns:xm="http://schemas.microsoft.com/office/excel/2006/main">
          <x14:cfRule type="endsWith" priority="2088" stopIfTrue="1" operator="endsWith" id="{F38EEFC4-7158-48B5-BCEB-B05083548175}">
            <xm:f>RIGHT(CI50,LEN("Fail"))="Fail"</xm:f>
            <xm:f>"Fail"</xm:f>
            <x14:dxf>
              <font>
                <b/>
                <i val="0"/>
                <strike val="0"/>
                <color rgb="FFAA322F"/>
              </font>
              <fill>
                <patternFill patternType="solid">
                  <bgColor theme="0"/>
                </patternFill>
              </fill>
            </x14:dxf>
          </x14:cfRule>
          <xm:sqref>CI50</xm:sqref>
        </x14:conditionalFormatting>
        <x14:conditionalFormatting xmlns:xm="http://schemas.microsoft.com/office/excel/2006/main">
          <x14:cfRule type="endsWith" priority="1997" stopIfTrue="1" operator="endsWith" id="{A72306A8-0861-4C16-A2D1-FE7121E6998C}">
            <xm:f>RIGHT(CJ47,LEN("Fail"))="Fail"</xm:f>
            <xm:f>"Fail"</xm:f>
            <x14:dxf>
              <font>
                <b/>
                <i val="0"/>
                <strike val="0"/>
                <color rgb="FFAA322F"/>
              </font>
              <fill>
                <patternFill patternType="solid">
                  <bgColor theme="0"/>
                </patternFill>
              </fill>
            </x14:dxf>
          </x14:cfRule>
          <xm:sqref>CJ47</xm:sqref>
        </x14:conditionalFormatting>
        <x14:conditionalFormatting xmlns:xm="http://schemas.microsoft.com/office/excel/2006/main">
          <x14:cfRule type="endsWith" priority="2010" stopIfTrue="1" operator="endsWith" id="{D053E221-7AAF-4BE8-9E69-7F6AA0D8AAF5}">
            <xm:f>RIGHT(CJ48,LEN("Fail"))="Fail"</xm:f>
            <xm:f>"Fail"</xm:f>
            <x14:dxf>
              <font>
                <b/>
                <i val="0"/>
                <strike val="0"/>
                <color rgb="FFAA322F"/>
              </font>
              <fill>
                <patternFill patternType="solid">
                  <bgColor theme="0"/>
                </patternFill>
              </fill>
            </x14:dxf>
          </x14:cfRule>
          <xm:sqref>CJ48:CJ49</xm:sqref>
        </x14:conditionalFormatting>
        <x14:conditionalFormatting xmlns:xm="http://schemas.microsoft.com/office/excel/2006/main">
          <x14:cfRule type="endsWith" priority="760" stopIfTrue="1" operator="endsWith" id="{E0E35082-2D13-42E0-AA8D-9E01E6B92247}">
            <xm:f>RIGHT(CJ52,LEN("Fail"))="Fail"</xm:f>
            <xm:f>"Fail"</xm:f>
            <x14:dxf>
              <font>
                <b/>
                <i val="0"/>
                <strike val="0"/>
                <color rgb="FFAA322F"/>
              </font>
              <fill>
                <patternFill patternType="solid">
                  <bgColor theme="0"/>
                </patternFill>
              </fill>
            </x14:dxf>
          </x14:cfRule>
          <x14:cfRule type="endsWith" priority="756" stopIfTrue="1" operator="endsWith" id="{19285DFA-43D5-48D8-A20E-3413F79E5D93}">
            <xm:f>RIGHT(CJ52,LEN("Fail"))="Fail"</xm:f>
            <xm:f>"Fail"</xm:f>
            <x14:dxf>
              <font>
                <b/>
                <i val="0"/>
                <strike val="0"/>
                <color rgb="FFAA322F"/>
              </font>
              <fill>
                <patternFill patternType="solid">
                  <bgColor theme="0"/>
                </patternFill>
              </fill>
            </x14:dxf>
          </x14:cfRule>
          <xm:sqref>CJ52</xm:sqref>
        </x14:conditionalFormatting>
        <x14:conditionalFormatting xmlns:xm="http://schemas.microsoft.com/office/excel/2006/main">
          <x14:cfRule type="endsWith" priority="743" stopIfTrue="1" operator="endsWith" id="{8EAB1238-B394-44DF-94E6-EBB126193374}">
            <xm:f>RIGHT(CJ61,LEN("Fail"))="Fail"</xm:f>
            <xm:f>"Fail"</xm:f>
            <x14:dxf>
              <font>
                <b/>
                <i val="0"/>
                <strike val="0"/>
                <color rgb="FFAA322F"/>
              </font>
              <fill>
                <patternFill patternType="solid">
                  <bgColor theme="0"/>
                </patternFill>
              </fill>
            </x14:dxf>
          </x14:cfRule>
          <x14:cfRule type="endsWith" priority="739" stopIfTrue="1" operator="endsWith" id="{D16F73AD-FBDC-40B8-AD2D-CB7FE0741C61}">
            <xm:f>RIGHT(CJ61,LEN("Fail"))="Fail"</xm:f>
            <xm:f>"Fail"</xm:f>
            <x14:dxf>
              <font>
                <b/>
                <i val="0"/>
                <strike val="0"/>
                <color rgb="FFAA322F"/>
              </font>
              <fill>
                <patternFill patternType="solid">
                  <bgColor theme="0"/>
                </patternFill>
              </fill>
            </x14:dxf>
          </x14:cfRule>
          <xm:sqref>CJ61</xm:sqref>
        </x14:conditionalFormatting>
        <x14:conditionalFormatting xmlns:xm="http://schemas.microsoft.com/office/excel/2006/main">
          <x14:cfRule type="endsWith" priority="2700" stopIfTrue="1" operator="endsWith" id="{C8D0DDC6-82BF-48AB-AD41-1DF75B18211D}">
            <xm:f>RIGHT(CJ50,LEN("Fail"))="Fail"</xm:f>
            <xm:f>"Fail"</xm:f>
            <x14:dxf>
              <font>
                <b/>
                <i val="0"/>
                <strike val="0"/>
                <color rgb="FFAA322F"/>
              </font>
              <fill>
                <patternFill patternType="solid">
                  <bgColor theme="0"/>
                </patternFill>
              </fill>
            </x14:dxf>
          </x14:cfRule>
          <xm:sqref>CJ50:CN50 CP50:CT50</xm:sqref>
        </x14:conditionalFormatting>
        <x14:conditionalFormatting xmlns:xm="http://schemas.microsoft.com/office/excel/2006/main">
          <x14:cfRule type="endsWith" priority="764" stopIfTrue="1" operator="endsWith" id="{93CC974B-7B0E-4A17-8C61-04C1E6C0808B}">
            <xm:f>RIGHT(CL60,LEN("Fail"))="Fail"</xm:f>
            <xm:f>"Fail"</xm:f>
            <x14:dxf>
              <font>
                <b/>
                <i val="0"/>
                <strike val="0"/>
                <color rgb="FFAA322F"/>
              </font>
              <fill>
                <patternFill patternType="solid">
                  <bgColor theme="0"/>
                </patternFill>
              </fill>
            </x14:dxf>
          </x14:cfRule>
          <xm:sqref>CL60</xm:sqref>
        </x14:conditionalFormatting>
        <x14:conditionalFormatting xmlns:xm="http://schemas.microsoft.com/office/excel/2006/main">
          <x14:cfRule type="endsWith" priority="2085" stopIfTrue="1" operator="endsWith" id="{FDA4B6FF-F99A-4E5B-8A6C-E6DF973FD6C3}">
            <xm:f>RIGHT(CO50,LEN("Fail"))="Fail"</xm:f>
            <xm:f>"Fail"</xm:f>
            <x14:dxf>
              <font>
                <b/>
                <i val="0"/>
                <strike val="0"/>
                <color rgb="FFAA322F"/>
              </font>
              <fill>
                <patternFill patternType="solid">
                  <bgColor theme="0"/>
                </patternFill>
              </fill>
            </x14:dxf>
          </x14:cfRule>
          <xm:sqref>CO50</xm:sqref>
        </x14:conditionalFormatting>
        <x14:conditionalFormatting xmlns:xm="http://schemas.microsoft.com/office/excel/2006/main">
          <x14:cfRule type="endsWith" priority="746" stopIfTrue="1" operator="endsWith" id="{54B42D97-4401-4962-80A5-634B12D1340C}">
            <xm:f>RIGHT(CP52,LEN("Fail"))="Fail"</xm:f>
            <xm:f>"Fail"</xm:f>
            <x14:dxf>
              <font>
                <b/>
                <i val="0"/>
                <strike val="0"/>
                <color rgb="FFAA322F"/>
              </font>
              <fill>
                <patternFill patternType="solid">
                  <bgColor theme="0"/>
                </patternFill>
              </fill>
            </x14:dxf>
          </x14:cfRule>
          <x14:cfRule type="endsWith" priority="750" stopIfTrue="1" operator="endsWith" id="{08CE2448-1F7D-4D25-907C-9AB601828945}">
            <xm:f>RIGHT(CP52,LEN("Fail"))="Fail"</xm:f>
            <xm:f>"Fail"</xm:f>
            <x14:dxf>
              <font>
                <b/>
                <i val="0"/>
                <strike val="0"/>
                <color rgb="FFAA322F"/>
              </font>
              <fill>
                <patternFill patternType="solid">
                  <bgColor theme="0"/>
                </patternFill>
              </fill>
            </x14:dxf>
          </x14:cfRule>
          <xm:sqref>CP52</xm:sqref>
        </x14:conditionalFormatting>
        <x14:conditionalFormatting xmlns:xm="http://schemas.microsoft.com/office/excel/2006/main">
          <x14:cfRule type="endsWith" priority="736" stopIfTrue="1" operator="endsWith" id="{6D6066B4-93DF-45A6-A729-D66EF6C2F1D2}">
            <xm:f>RIGHT(CP61,LEN("Fail"))="Fail"</xm:f>
            <xm:f>"Fail"</xm:f>
            <x14:dxf>
              <font>
                <b/>
                <i val="0"/>
                <strike val="0"/>
                <color rgb="FFAA322F"/>
              </font>
              <fill>
                <patternFill patternType="solid">
                  <bgColor theme="0"/>
                </patternFill>
              </fill>
            </x14:dxf>
          </x14:cfRule>
          <x14:cfRule type="endsWith" priority="732" stopIfTrue="1" operator="endsWith" id="{D5E38885-A0EB-41FC-8D49-4065D4D2CE82}">
            <xm:f>RIGHT(CP61,LEN("Fail"))="Fail"</xm:f>
            <xm:f>"Fail"</xm:f>
            <x14:dxf>
              <font>
                <b/>
                <i val="0"/>
                <strike val="0"/>
                <color rgb="FFAA322F"/>
              </font>
              <fill>
                <patternFill patternType="solid">
                  <bgColor theme="0"/>
                </patternFill>
              </fill>
            </x14:dxf>
          </x14:cfRule>
          <xm:sqref>CP61</xm:sqref>
        </x14:conditionalFormatting>
        <x14:conditionalFormatting xmlns:xm="http://schemas.microsoft.com/office/excel/2006/main">
          <x14:cfRule type="endsWith" priority="2685" stopIfTrue="1" operator="endsWith" id="{9C78470A-43DF-4C4F-92ED-5D89CE3E51BB}">
            <xm:f>RIGHT(CP50,LEN("Fail"))="Fail"</xm:f>
            <xm:f>"Fail"</xm:f>
            <x14:dxf>
              <font>
                <b/>
                <i val="0"/>
                <strike val="0"/>
                <color rgb="FFAA322F"/>
              </font>
              <fill>
                <patternFill patternType="solid">
                  <bgColor theme="0"/>
                </patternFill>
              </fill>
            </x14:dxf>
          </x14:cfRule>
          <xm:sqref>CP50:CT50</xm:sqref>
        </x14:conditionalFormatting>
        <x14:conditionalFormatting xmlns:xm="http://schemas.microsoft.com/office/excel/2006/main">
          <x14:cfRule type="endsWith" priority="754" stopIfTrue="1" operator="endsWith" id="{DF0D9340-B514-4455-AC0D-852BA88FA6AC}">
            <xm:f>RIGHT(CR60,LEN("Fail"))="Fail"</xm:f>
            <xm:f>"Fail"</xm:f>
            <x14:dxf>
              <font>
                <b/>
                <i val="0"/>
                <strike val="0"/>
                <color rgb="FFAA322F"/>
              </font>
              <fill>
                <patternFill patternType="solid">
                  <bgColor theme="0"/>
                </patternFill>
              </fill>
            </x14:dxf>
          </x14:cfRule>
          <xm:sqref>CR60</xm:sqref>
        </x14:conditionalFormatting>
        <x14:conditionalFormatting xmlns:xm="http://schemas.microsoft.com/office/excel/2006/main">
          <x14:cfRule type="endsWith" priority="2082" stopIfTrue="1" operator="endsWith" id="{54782E77-F797-4F6D-8B01-FCDC4582EB0E}">
            <xm:f>RIGHT(CU50,LEN("Fail"))="Fail"</xm:f>
            <xm:f>"Fail"</xm:f>
            <x14:dxf>
              <font>
                <b/>
                <i val="0"/>
                <strike val="0"/>
                <color rgb="FFAA322F"/>
              </font>
              <fill>
                <patternFill patternType="solid">
                  <bgColor theme="0"/>
                </patternFill>
              </fill>
            </x14:dxf>
          </x14:cfRule>
          <xm:sqref>CU50</xm:sqref>
        </x14:conditionalFormatting>
        <x14:conditionalFormatting xmlns:xm="http://schemas.microsoft.com/office/excel/2006/main">
          <x14:cfRule type="endsWith" priority="1998" stopIfTrue="1" operator="endsWith" id="{3FE15D1E-CB52-4E52-8F5D-886BA9FCE774}">
            <xm:f>RIGHT(CV48,LEN("Fail"))="Fail"</xm:f>
            <xm:f>"Fail"</xm:f>
            <x14:dxf>
              <font>
                <b/>
                <i val="0"/>
                <strike val="0"/>
                <color rgb="FFAA322F"/>
              </font>
              <fill>
                <patternFill patternType="solid">
                  <bgColor theme="0"/>
                </patternFill>
              </fill>
            </x14:dxf>
          </x14:cfRule>
          <xm:sqref>CV48:CV49</xm:sqref>
        </x14:conditionalFormatting>
        <x14:conditionalFormatting xmlns:xm="http://schemas.microsoft.com/office/excel/2006/main">
          <x14:cfRule type="endsWith" priority="1202" stopIfTrue="1" operator="endsWith" id="{57B12BB6-EF3D-43B7-94BA-2745D42894D2}">
            <xm:f>RIGHT(CV61,LEN("Fail"))="Fail"</xm:f>
            <xm:f>"Fail"</xm:f>
            <x14:dxf>
              <font>
                <b/>
                <i val="0"/>
                <strike val="0"/>
                <color rgb="FFAA322F"/>
              </font>
              <fill>
                <patternFill patternType="solid">
                  <bgColor theme="0"/>
                </patternFill>
              </fill>
            </x14:dxf>
          </x14:cfRule>
          <xm:sqref>CV61</xm:sqref>
        </x14:conditionalFormatting>
        <x14:conditionalFormatting xmlns:xm="http://schemas.microsoft.com/office/excel/2006/main">
          <x14:cfRule type="endsWith" priority="1264" stopIfTrue="1" operator="endsWith" id="{99271366-3776-4A41-9BAD-5F8633E50F3A}">
            <xm:f>RIGHT(CV75,LEN("Fail"))="Fail"</xm:f>
            <xm:f>"Fail"</xm:f>
            <x14:dxf>
              <font>
                <b/>
                <i val="0"/>
                <strike val="0"/>
                <color rgb="FFAA322F"/>
              </font>
              <fill>
                <patternFill patternType="solid">
                  <bgColor theme="0"/>
                </patternFill>
              </fill>
            </x14:dxf>
          </x14:cfRule>
          <xm:sqref>CV75:CV81</xm:sqref>
        </x14:conditionalFormatting>
        <x14:conditionalFormatting xmlns:xm="http://schemas.microsoft.com/office/excel/2006/main">
          <x14:cfRule type="endsWith" priority="2661" stopIfTrue="1" operator="endsWith" id="{5EB0706F-5450-48D3-B157-193BFC9D7B36}">
            <xm:f>RIGHT(CV50,LEN("Fail"))="Fail"</xm:f>
            <xm:f>"Fail"</xm:f>
            <x14:dxf>
              <font>
                <b/>
                <i val="0"/>
                <strike val="0"/>
                <color rgb="FFAA322F"/>
              </font>
              <fill>
                <patternFill patternType="solid">
                  <bgColor theme="0"/>
                </patternFill>
              </fill>
            </x14:dxf>
          </x14:cfRule>
          <x14:cfRule type="endsWith" priority="2663" stopIfTrue="1" operator="endsWith" id="{30F82143-3B1B-42D2-9FD5-8E8E350AB2E8}">
            <xm:f>RIGHT(CV50,LEN("Fail"))="Fail"</xm:f>
            <xm:f>"Fail"</xm:f>
            <x14:dxf>
              <font>
                <b/>
                <i val="0"/>
                <strike val="0"/>
                <color rgb="FFAA322F"/>
              </font>
              <fill>
                <patternFill patternType="solid">
                  <bgColor theme="0"/>
                </patternFill>
              </fill>
            </x14:dxf>
          </x14:cfRule>
          <xm:sqref>CV50:CZ50 DB50:DF50</xm:sqref>
        </x14:conditionalFormatting>
        <x14:conditionalFormatting xmlns:xm="http://schemas.microsoft.com/office/excel/2006/main">
          <x14:cfRule type="endsWith" priority="1260" stopIfTrue="1" operator="endsWith" id="{1D56F8C0-21E1-4E3B-A8E6-7E17EFA3599D}">
            <xm:f>RIGHT(CV52,LEN("Fail"))="Fail"</xm:f>
            <xm:f>"Fail"</xm:f>
            <x14:dxf>
              <font>
                <b/>
                <i val="0"/>
                <strike val="0"/>
                <color rgb="FFAA322F"/>
              </font>
              <fill>
                <patternFill patternType="solid">
                  <bgColor theme="0"/>
                </patternFill>
              </fill>
            </x14:dxf>
          </x14:cfRule>
          <xm:sqref>CV52:DA52</xm:sqref>
        </x14:conditionalFormatting>
        <x14:conditionalFormatting xmlns:xm="http://schemas.microsoft.com/office/excel/2006/main">
          <x14:cfRule type="endsWith" priority="1226" stopIfTrue="1" operator="endsWith" id="{CF15D453-3AAA-448D-BE65-686B146A1B72}">
            <xm:f>RIGHT(CV60,LEN("Fail"))="Fail"</xm:f>
            <xm:f>"Fail"</xm:f>
            <x14:dxf>
              <font>
                <b/>
                <i val="0"/>
                <strike val="0"/>
                <color rgb="FFAA322F"/>
              </font>
              <fill>
                <patternFill patternType="solid">
                  <bgColor theme="0"/>
                </patternFill>
              </fill>
            </x14:dxf>
          </x14:cfRule>
          <xm:sqref>CV60:DA60</xm:sqref>
        </x14:conditionalFormatting>
        <x14:conditionalFormatting xmlns:xm="http://schemas.microsoft.com/office/excel/2006/main">
          <x14:cfRule type="endsWith" priority="1256" stopIfTrue="1" operator="endsWith" id="{6FD76EAF-3A9B-43FA-9D97-70EA785CC2E9}">
            <xm:f>RIGHT(CW52,LEN("Fail"))="Fail"</xm:f>
            <xm:f>"Fail"</xm:f>
            <x14:dxf>
              <font>
                <b/>
                <i val="0"/>
                <strike val="0"/>
                <color rgb="FFAA322F"/>
              </font>
              <fill>
                <patternFill patternType="solid">
                  <bgColor theme="0"/>
                </patternFill>
              </fill>
            </x14:dxf>
          </x14:cfRule>
          <xm:sqref>CW52:DA52</xm:sqref>
        </x14:conditionalFormatting>
        <x14:conditionalFormatting xmlns:xm="http://schemas.microsoft.com/office/excel/2006/main">
          <x14:cfRule type="endsWith" priority="1252" stopIfTrue="1" operator="endsWith" id="{0DF6AE62-7423-4590-B151-177F0D1186C7}">
            <xm:f>RIGHT(CW52,LEN("Fail"))="Fail"</xm:f>
            <xm:f>"Fail"</xm:f>
            <x14:dxf>
              <font>
                <b/>
                <i val="0"/>
                <strike val="0"/>
                <color rgb="FFAA322F"/>
              </font>
              <fill>
                <patternFill patternType="solid">
                  <bgColor theme="0"/>
                </patternFill>
              </fill>
            </x14:dxf>
          </x14:cfRule>
          <xm:sqref>CW52:DA53</xm:sqref>
        </x14:conditionalFormatting>
        <x14:conditionalFormatting xmlns:xm="http://schemas.microsoft.com/office/excel/2006/main">
          <x14:cfRule type="endsWith" priority="1248" stopIfTrue="1" operator="endsWith" id="{54922EC5-D965-4603-A94E-FFD7BB952AE3}">
            <xm:f>RIGHT(CW53,LEN("Fail"))="Fail"</xm:f>
            <xm:f>"Fail"</xm:f>
            <x14:dxf>
              <font>
                <b/>
                <i val="0"/>
                <strike val="0"/>
                <color rgb="FFAA322F"/>
              </font>
              <fill>
                <patternFill patternType="solid">
                  <bgColor theme="0"/>
                </patternFill>
              </fill>
            </x14:dxf>
          </x14:cfRule>
          <x14:cfRule type="endsWith" priority="1244" stopIfTrue="1" operator="endsWith" id="{E4EF9250-64A4-4A8B-A25A-DE5C62AD88C2}">
            <xm:f>RIGHT(CW53,LEN("Fail"))="Fail"</xm:f>
            <xm:f>"Fail"</xm:f>
            <x14:dxf>
              <font>
                <b/>
                <i val="0"/>
                <strike val="0"/>
                <color rgb="FFAA322F"/>
              </font>
              <fill>
                <patternFill patternType="solid">
                  <bgColor theme="0"/>
                </patternFill>
              </fill>
            </x14:dxf>
          </x14:cfRule>
          <xm:sqref>CW53:DA53</xm:sqref>
        </x14:conditionalFormatting>
        <x14:conditionalFormatting xmlns:xm="http://schemas.microsoft.com/office/excel/2006/main">
          <x14:cfRule type="endsWith" priority="1234" stopIfTrue="1" operator="endsWith" id="{FB85B6F6-01ED-487A-A9A1-6AFA6843C8F4}">
            <xm:f>RIGHT(CW54,LEN("Fail"))="Fail"</xm:f>
            <xm:f>"Fail"</xm:f>
            <x14:dxf>
              <font>
                <b/>
                <i val="0"/>
                <strike val="0"/>
                <color rgb="FFAA322F"/>
              </font>
              <fill>
                <patternFill patternType="solid">
                  <bgColor theme="0"/>
                </patternFill>
              </fill>
            </x14:dxf>
          </x14:cfRule>
          <x14:cfRule type="endsWith" priority="1236" stopIfTrue="1" operator="endsWith" id="{720914FE-F83C-4720-B751-FBDF511B211C}">
            <xm:f>RIGHT(CW54,LEN("Fail"))="Fail"</xm:f>
            <xm:f>"Fail"</xm:f>
            <x14:dxf>
              <font>
                <b/>
                <i val="0"/>
                <strike val="0"/>
                <color rgb="FFAA322F"/>
              </font>
              <fill>
                <patternFill patternType="solid">
                  <bgColor theme="0"/>
                </patternFill>
              </fill>
            </x14:dxf>
          </x14:cfRule>
          <x14:cfRule type="endsWith" priority="1240" stopIfTrue="1" operator="endsWith" id="{8199C41A-32F5-4813-99EF-B9BF5F88CE51}">
            <xm:f>RIGHT(CW54,LEN("Fail"))="Fail"</xm:f>
            <xm:f>"Fail"</xm:f>
            <x14:dxf>
              <font>
                <b/>
                <i val="0"/>
                <strike val="0"/>
                <color rgb="FFAA322F"/>
              </font>
              <fill>
                <patternFill patternType="solid">
                  <bgColor theme="0"/>
                </patternFill>
              </fill>
            </x14:dxf>
          </x14:cfRule>
          <xm:sqref>CW54:DA54</xm:sqref>
        </x14:conditionalFormatting>
        <x14:conditionalFormatting xmlns:xm="http://schemas.microsoft.com/office/excel/2006/main">
          <x14:cfRule type="endsWith" priority="1221" stopIfTrue="1" operator="endsWith" id="{FA1B9BFA-4060-42FF-ADC9-E94E6C908EC2}">
            <xm:f>RIGHT(CW58,LEN("Fail"))="Fail"</xm:f>
            <xm:f>"Fail"</xm:f>
            <x14:dxf>
              <font>
                <b/>
                <i val="0"/>
                <strike val="0"/>
                <color rgb="FFAA322F"/>
              </font>
              <fill>
                <patternFill patternType="solid">
                  <bgColor theme="0"/>
                </patternFill>
              </fill>
            </x14:dxf>
          </x14:cfRule>
          <x14:cfRule type="endsWith" priority="1225" stopIfTrue="1" operator="endsWith" id="{831A8353-D919-4E99-A530-ECBF4CAB9311}">
            <xm:f>RIGHT(CW58,LEN("Fail"))="Fail"</xm:f>
            <xm:f>"Fail"</xm:f>
            <x14:dxf>
              <font>
                <b/>
                <i val="0"/>
                <strike val="0"/>
                <color rgb="FFAA322F"/>
              </font>
              <fill>
                <patternFill patternType="solid">
                  <bgColor theme="0"/>
                </patternFill>
              </fill>
            </x14:dxf>
          </x14:cfRule>
          <x14:cfRule type="endsWith" priority="1217" stopIfTrue="1" operator="endsWith" id="{1E2015F9-C666-4812-839D-A387A849C555}">
            <xm:f>RIGHT(CW58,LEN("Fail"))="Fail"</xm:f>
            <xm:f>"Fail"</xm:f>
            <x14:dxf>
              <font>
                <b/>
                <i val="0"/>
                <strike val="0"/>
                <color rgb="FFAA322F"/>
              </font>
              <fill>
                <patternFill patternType="solid">
                  <bgColor theme="0"/>
                </patternFill>
              </fill>
            </x14:dxf>
          </x14:cfRule>
          <xm:sqref>CW58:DA58</xm:sqref>
        </x14:conditionalFormatting>
        <x14:conditionalFormatting xmlns:xm="http://schemas.microsoft.com/office/excel/2006/main">
          <x14:cfRule type="endsWith" priority="1213" stopIfTrue="1" operator="endsWith" id="{8AA078C1-F7D4-4D70-83E0-9C5A934FC2F9}">
            <xm:f>RIGHT(CW59,LEN("Fail"))="Fail"</xm:f>
            <xm:f>"Fail"</xm:f>
            <x14:dxf>
              <font>
                <b/>
                <i val="0"/>
                <strike val="0"/>
                <color rgb="FFAA322F"/>
              </font>
              <fill>
                <patternFill patternType="solid">
                  <bgColor theme="0"/>
                </patternFill>
              </fill>
            </x14:dxf>
          </x14:cfRule>
          <x14:cfRule type="endsWith" priority="1209" stopIfTrue="1" operator="endsWith" id="{85F07C62-720C-49D0-ABDC-CB3010BEDA97}">
            <xm:f>RIGHT(CW59,LEN("Fail"))="Fail"</xm:f>
            <xm:f>"Fail"</xm:f>
            <x14:dxf>
              <font>
                <b/>
                <i val="0"/>
                <strike val="0"/>
                <color rgb="FFAA322F"/>
              </font>
              <fill>
                <patternFill patternType="solid">
                  <bgColor theme="0"/>
                </patternFill>
              </fill>
            </x14:dxf>
          </x14:cfRule>
          <x14:cfRule type="endsWith" priority="1207" stopIfTrue="1" operator="endsWith" id="{79F5EF07-FDBD-4F9B-9675-CB8592CF8770}">
            <xm:f>RIGHT(CW59,LEN("Fail"))="Fail"</xm:f>
            <xm:f>"Fail"</xm:f>
            <x14:dxf>
              <font>
                <b/>
                <i val="0"/>
                <strike val="0"/>
                <color rgb="FFAA322F"/>
              </font>
              <fill>
                <patternFill patternType="solid">
                  <bgColor theme="0"/>
                </patternFill>
              </fill>
            </x14:dxf>
          </x14:cfRule>
          <xm:sqref>CW59:DA59</xm:sqref>
        </x14:conditionalFormatting>
        <x14:conditionalFormatting xmlns:xm="http://schemas.microsoft.com/office/excel/2006/main">
          <x14:cfRule type="endsWith" priority="1230" stopIfTrue="1" operator="endsWith" id="{71F72A59-5739-46B2-B4C4-645AAC16006C}">
            <xm:f>RIGHT(CW60,LEN("Fail"))="Fail"</xm:f>
            <xm:f>"Fail"</xm:f>
            <x14:dxf>
              <font>
                <b/>
                <i val="0"/>
                <strike val="0"/>
                <color rgb="FFAA322F"/>
              </font>
              <fill>
                <patternFill patternType="solid">
                  <bgColor theme="0"/>
                </patternFill>
              </fill>
            </x14:dxf>
          </x14:cfRule>
          <xm:sqref>CW60:DA74</xm:sqref>
        </x14:conditionalFormatting>
        <x14:conditionalFormatting xmlns:xm="http://schemas.microsoft.com/office/excel/2006/main">
          <x14:cfRule type="endsWith" priority="603" stopIfTrue="1" operator="endsWith" id="{4578DCCD-4BAB-4A3C-88E5-7EFD007659B6}">
            <xm:f>RIGHT(CW73,LEN("Fail"))="Fail"</xm:f>
            <xm:f>"Fail"</xm:f>
            <x14:dxf>
              <font>
                <b/>
                <i val="0"/>
                <strike val="0"/>
                <color rgb="FFAA322F"/>
              </font>
              <fill>
                <patternFill patternType="solid">
                  <bgColor theme="0"/>
                </patternFill>
              </fill>
            </x14:dxf>
          </x14:cfRule>
          <xm:sqref>CW73:DA73</xm:sqref>
        </x14:conditionalFormatting>
        <x14:conditionalFormatting xmlns:xm="http://schemas.microsoft.com/office/excel/2006/main">
          <x14:cfRule type="endsWith" priority="1200" stopIfTrue="1" operator="endsWith" id="{CBD81DD9-3DBE-459F-BC94-0382C5DF1CA2}">
            <xm:f>RIGHT(CW75,LEN("Fail"))="Fail"</xm:f>
            <xm:f>"Fail"</xm:f>
            <x14:dxf>
              <font>
                <b/>
                <i val="0"/>
                <strike val="0"/>
                <color rgb="FFAA322F"/>
              </font>
              <fill>
                <patternFill patternType="solid">
                  <bgColor theme="0"/>
                </patternFill>
              </fill>
            </x14:dxf>
          </x14:cfRule>
          <xm:sqref>CW75:DA80 CW82:DA87</xm:sqref>
        </x14:conditionalFormatting>
        <x14:conditionalFormatting xmlns:xm="http://schemas.microsoft.com/office/excel/2006/main">
          <x14:cfRule type="endsWith" priority="1195" stopIfTrue="1" operator="endsWith" id="{723BBBB8-C45F-4968-82F3-196437F7F965}">
            <xm:f>RIGHT(CW81,LEN("Fail"))="Fail"</xm:f>
            <xm:f>"Fail"</xm:f>
            <x14:dxf>
              <font>
                <b/>
                <i val="0"/>
                <strike val="0"/>
                <color rgb="FFAA322F"/>
              </font>
              <fill>
                <patternFill patternType="solid">
                  <bgColor theme="0"/>
                </patternFill>
              </fill>
            </x14:dxf>
          </x14:cfRule>
          <xm:sqref>CW81:DA81</xm:sqref>
        </x14:conditionalFormatting>
        <x14:conditionalFormatting xmlns:xm="http://schemas.microsoft.com/office/excel/2006/main">
          <x14:cfRule type="endsWith" priority="352" stopIfTrue="1" operator="endsWith" id="{1732CCB9-AC09-4CDD-BE28-6995AF099E1C}">
            <xm:f>RIGHT(CW84,LEN("Fail"))="Fail"</xm:f>
            <xm:f>"Fail"</xm:f>
            <x14:dxf>
              <font>
                <b/>
                <i val="0"/>
                <strike val="0"/>
                <color rgb="FFAA322F"/>
              </font>
              <fill>
                <patternFill patternType="solid">
                  <bgColor theme="0"/>
                </patternFill>
              </fill>
            </x14:dxf>
          </x14:cfRule>
          <xm:sqref>CW84:DA84</xm:sqref>
        </x14:conditionalFormatting>
        <x14:conditionalFormatting xmlns:xm="http://schemas.microsoft.com/office/excel/2006/main">
          <x14:cfRule type="endsWith" priority="466" stopIfTrue="1" operator="endsWith" id="{84292C86-77A6-49FC-ABD6-78B4B93FF959}">
            <xm:f>RIGHT(CW87,LEN("Fail"))="Fail"</xm:f>
            <xm:f>"Fail"</xm:f>
            <x14:dxf>
              <font>
                <b/>
                <i val="0"/>
                <strike val="0"/>
                <color rgb="FFAA322F"/>
              </font>
              <fill>
                <patternFill patternType="solid">
                  <bgColor theme="0"/>
                </patternFill>
              </fill>
            </x14:dxf>
          </x14:cfRule>
          <xm:sqref>CW87:DA87</xm:sqref>
        </x14:conditionalFormatting>
        <x14:conditionalFormatting xmlns:xm="http://schemas.microsoft.com/office/excel/2006/main">
          <x14:cfRule type="endsWith" priority="650" stopIfTrue="1" operator="endsWith" id="{CF4FBB8A-BDAF-4078-9028-7A293A2FEDEB}">
            <xm:f>RIGHT(CW88,LEN("Fail"))="Fail"</xm:f>
            <xm:f>"Fail"</xm:f>
            <x14:dxf>
              <font>
                <b/>
                <i val="0"/>
                <strike val="0"/>
                <color rgb="FFAA322F"/>
              </font>
              <fill>
                <patternFill patternType="solid">
                  <bgColor theme="0"/>
                </patternFill>
              </fill>
            </x14:dxf>
          </x14:cfRule>
          <xm:sqref>CW88:DA88</xm:sqref>
        </x14:conditionalFormatting>
        <x14:conditionalFormatting xmlns:xm="http://schemas.microsoft.com/office/excel/2006/main">
          <x14:cfRule type="endsWith" priority="64" stopIfTrue="1" operator="endsWith" id="{B4B48094-9164-4D3F-A25F-80E041FE5E4B}">
            <xm:f>RIGHT(CW89,LEN("Fail"))="Fail"</xm:f>
            <xm:f>"Fail"</xm:f>
            <x14:dxf>
              <font>
                <b/>
                <i val="0"/>
                <strike val="0"/>
                <color rgb="FFAA322F"/>
              </font>
              <fill>
                <patternFill patternType="solid">
                  <bgColor theme="0"/>
                </patternFill>
              </fill>
            </x14:dxf>
          </x14:cfRule>
          <xm:sqref>CW89:DA89</xm:sqref>
        </x14:conditionalFormatting>
        <x14:conditionalFormatting xmlns:xm="http://schemas.microsoft.com/office/excel/2006/main">
          <x14:cfRule type="endsWith" priority="2079" stopIfTrue="1" operator="endsWith" id="{F43135B2-3CC2-4168-B1D8-BF5D2BD03EBA}">
            <xm:f>RIGHT(DA50,LEN("Fail"))="Fail"</xm:f>
            <xm:f>"Fail"</xm:f>
            <x14:dxf>
              <font>
                <b/>
                <i val="0"/>
                <strike val="0"/>
                <color rgb="FFAA322F"/>
              </font>
              <fill>
                <patternFill patternType="solid">
                  <bgColor theme="0"/>
                </patternFill>
              </fill>
            </x14:dxf>
          </x14:cfRule>
          <xm:sqref>DA50</xm:sqref>
        </x14:conditionalFormatting>
        <x14:conditionalFormatting xmlns:xm="http://schemas.microsoft.com/office/excel/2006/main">
          <x14:cfRule type="endsWith" priority="2573" stopIfTrue="1" operator="endsWith" id="{072CF53C-8AD3-4B5A-9843-9B04408B6D8A}">
            <xm:f>RIGHT(DB49,LEN("Fail"))="Fail"</xm:f>
            <xm:f>"Fail"</xm:f>
            <x14:dxf>
              <font>
                <b/>
                <i val="0"/>
                <strike val="0"/>
                <color rgb="FFAA322F"/>
              </font>
              <fill>
                <patternFill patternType="solid">
                  <bgColor theme="0"/>
                </patternFill>
              </fill>
            </x14:dxf>
          </x14:cfRule>
          <xm:sqref>DB49</xm:sqref>
        </x14:conditionalFormatting>
        <x14:conditionalFormatting xmlns:xm="http://schemas.microsoft.com/office/excel/2006/main">
          <x14:cfRule type="endsWith" priority="1123" stopIfTrue="1" operator="endsWith" id="{F3C71302-0060-4227-A4D9-2CEC5C88C0C2}">
            <xm:f>RIGHT(DB61,LEN("Fail"))="Fail"</xm:f>
            <xm:f>"Fail"</xm:f>
            <x14:dxf>
              <font>
                <b/>
                <i val="0"/>
                <strike val="0"/>
                <color rgb="FFAA322F"/>
              </font>
              <fill>
                <patternFill patternType="solid">
                  <bgColor theme="0"/>
                </patternFill>
              </fill>
            </x14:dxf>
          </x14:cfRule>
          <xm:sqref>DB61</xm:sqref>
        </x14:conditionalFormatting>
        <x14:conditionalFormatting xmlns:xm="http://schemas.microsoft.com/office/excel/2006/main">
          <x14:cfRule type="endsWith" priority="1185" stopIfTrue="1" operator="endsWith" id="{953AE320-CFE3-405B-9DDD-A602C1BE3990}">
            <xm:f>RIGHT(DB75,LEN("Fail"))="Fail"</xm:f>
            <xm:f>"Fail"</xm:f>
            <x14:dxf>
              <font>
                <b/>
                <i val="0"/>
                <strike val="0"/>
                <color rgb="FFAA322F"/>
              </font>
              <fill>
                <patternFill patternType="solid">
                  <bgColor theme="0"/>
                </patternFill>
              </fill>
            </x14:dxf>
          </x14:cfRule>
          <xm:sqref>DB75:DB81</xm:sqref>
        </x14:conditionalFormatting>
        <x14:conditionalFormatting xmlns:xm="http://schemas.microsoft.com/office/excel/2006/main">
          <x14:cfRule type="endsWith" priority="1181" stopIfTrue="1" operator="endsWith" id="{3C7A2282-7C98-4937-B5B8-FE111DA995CD}">
            <xm:f>RIGHT(DB52,LEN("Fail"))="Fail"</xm:f>
            <xm:f>"Fail"</xm:f>
            <x14:dxf>
              <font>
                <b/>
                <i val="0"/>
                <strike val="0"/>
                <color rgb="FFAA322F"/>
              </font>
              <fill>
                <patternFill patternType="solid">
                  <bgColor theme="0"/>
                </patternFill>
              </fill>
            </x14:dxf>
          </x14:cfRule>
          <xm:sqref>DB52:DG52</xm:sqref>
        </x14:conditionalFormatting>
        <x14:conditionalFormatting xmlns:xm="http://schemas.microsoft.com/office/excel/2006/main">
          <x14:cfRule type="endsWith" priority="1147" stopIfTrue="1" operator="endsWith" id="{E26C96A6-BD33-435B-A949-B5F92811F23F}">
            <xm:f>RIGHT(DB60,LEN("Fail"))="Fail"</xm:f>
            <xm:f>"Fail"</xm:f>
            <x14:dxf>
              <font>
                <b/>
                <i val="0"/>
                <strike val="0"/>
                <color rgb="FFAA322F"/>
              </font>
              <fill>
                <patternFill patternType="solid">
                  <bgColor theme="0"/>
                </patternFill>
              </fill>
            </x14:dxf>
          </x14:cfRule>
          <xm:sqref>DB60:DG60</xm:sqref>
        </x14:conditionalFormatting>
        <x14:conditionalFormatting xmlns:xm="http://schemas.microsoft.com/office/excel/2006/main">
          <x14:cfRule type="endsWith" priority="1177" stopIfTrue="1" operator="endsWith" id="{3A3CC404-ACDC-4F82-AD82-B161EF4F8A31}">
            <xm:f>RIGHT(DC52,LEN("Fail"))="Fail"</xm:f>
            <xm:f>"Fail"</xm:f>
            <x14:dxf>
              <font>
                <b/>
                <i val="0"/>
                <strike val="0"/>
                <color rgb="FFAA322F"/>
              </font>
              <fill>
                <patternFill patternType="solid">
                  <bgColor theme="0"/>
                </patternFill>
              </fill>
            </x14:dxf>
          </x14:cfRule>
          <xm:sqref>DC52:DG52</xm:sqref>
        </x14:conditionalFormatting>
        <x14:conditionalFormatting xmlns:xm="http://schemas.microsoft.com/office/excel/2006/main">
          <x14:cfRule type="endsWith" priority="1173" stopIfTrue="1" operator="endsWith" id="{A1FB877F-05B2-4602-8389-BC813940293E}">
            <xm:f>RIGHT(DC52,LEN("Fail"))="Fail"</xm:f>
            <xm:f>"Fail"</xm:f>
            <x14:dxf>
              <font>
                <b/>
                <i val="0"/>
                <strike val="0"/>
                <color rgb="FFAA322F"/>
              </font>
              <fill>
                <patternFill patternType="solid">
                  <bgColor theme="0"/>
                </patternFill>
              </fill>
            </x14:dxf>
          </x14:cfRule>
          <xm:sqref>DC52:DG53</xm:sqref>
        </x14:conditionalFormatting>
        <x14:conditionalFormatting xmlns:xm="http://schemas.microsoft.com/office/excel/2006/main">
          <x14:cfRule type="endsWith" priority="1165" stopIfTrue="1" operator="endsWith" id="{469C19D8-4974-46BB-922F-D0F201B3920F}">
            <xm:f>RIGHT(DC53,LEN("Fail"))="Fail"</xm:f>
            <xm:f>"Fail"</xm:f>
            <x14:dxf>
              <font>
                <b/>
                <i val="0"/>
                <strike val="0"/>
                <color rgb="FFAA322F"/>
              </font>
              <fill>
                <patternFill patternType="solid">
                  <bgColor theme="0"/>
                </patternFill>
              </fill>
            </x14:dxf>
          </x14:cfRule>
          <x14:cfRule type="endsWith" priority="1169" stopIfTrue="1" operator="endsWith" id="{EE492C09-D20B-4617-B2FC-B437030A5A4A}">
            <xm:f>RIGHT(DC53,LEN("Fail"))="Fail"</xm:f>
            <xm:f>"Fail"</xm:f>
            <x14:dxf>
              <font>
                <b/>
                <i val="0"/>
                <strike val="0"/>
                <color rgb="FFAA322F"/>
              </font>
              <fill>
                <patternFill patternType="solid">
                  <bgColor theme="0"/>
                </patternFill>
              </fill>
            </x14:dxf>
          </x14:cfRule>
          <xm:sqref>DC53:DG53</xm:sqref>
        </x14:conditionalFormatting>
        <x14:conditionalFormatting xmlns:xm="http://schemas.microsoft.com/office/excel/2006/main">
          <x14:cfRule type="endsWith" priority="1161" stopIfTrue="1" operator="endsWith" id="{BA432684-17BF-421A-BBE5-7D7FA5D70BF2}">
            <xm:f>RIGHT(DC54,LEN("Fail"))="Fail"</xm:f>
            <xm:f>"Fail"</xm:f>
            <x14:dxf>
              <font>
                <b/>
                <i val="0"/>
                <strike val="0"/>
                <color rgb="FFAA322F"/>
              </font>
              <fill>
                <patternFill patternType="solid">
                  <bgColor theme="0"/>
                </patternFill>
              </fill>
            </x14:dxf>
          </x14:cfRule>
          <x14:cfRule type="endsWith" priority="1157" stopIfTrue="1" operator="endsWith" id="{5FF23089-EFEA-4818-B4A2-045F55E177A4}">
            <xm:f>RIGHT(DC54,LEN("Fail"))="Fail"</xm:f>
            <xm:f>"Fail"</xm:f>
            <x14:dxf>
              <font>
                <b/>
                <i val="0"/>
                <strike val="0"/>
                <color rgb="FFAA322F"/>
              </font>
              <fill>
                <patternFill patternType="solid">
                  <bgColor theme="0"/>
                </patternFill>
              </fill>
            </x14:dxf>
          </x14:cfRule>
          <x14:cfRule type="endsWith" priority="1155" stopIfTrue="1" operator="endsWith" id="{01EC27E3-A5CB-46DE-9AF3-59B69213DF62}">
            <xm:f>RIGHT(DC54,LEN("Fail"))="Fail"</xm:f>
            <xm:f>"Fail"</xm:f>
            <x14:dxf>
              <font>
                <b/>
                <i val="0"/>
                <strike val="0"/>
                <color rgb="FFAA322F"/>
              </font>
              <fill>
                <patternFill patternType="solid">
                  <bgColor theme="0"/>
                </patternFill>
              </fill>
            </x14:dxf>
          </x14:cfRule>
          <xm:sqref>DC54:DG54</xm:sqref>
        </x14:conditionalFormatting>
        <x14:conditionalFormatting xmlns:xm="http://schemas.microsoft.com/office/excel/2006/main">
          <x14:cfRule type="endsWith" priority="1138" stopIfTrue="1" operator="endsWith" id="{B7C99E95-131C-4048-AE00-25D4D5569B56}">
            <xm:f>RIGHT(DC58,LEN("Fail"))="Fail"</xm:f>
            <xm:f>"Fail"</xm:f>
            <x14:dxf>
              <font>
                <b/>
                <i val="0"/>
                <strike val="0"/>
                <color rgb="FFAA322F"/>
              </font>
              <fill>
                <patternFill patternType="solid">
                  <bgColor theme="0"/>
                </patternFill>
              </fill>
            </x14:dxf>
          </x14:cfRule>
          <x14:cfRule type="endsWith" priority="1142" stopIfTrue="1" operator="endsWith" id="{339844FB-326B-48EE-B761-6C788BE4F495}">
            <xm:f>RIGHT(DC58,LEN("Fail"))="Fail"</xm:f>
            <xm:f>"Fail"</xm:f>
            <x14:dxf>
              <font>
                <b/>
                <i val="0"/>
                <strike val="0"/>
                <color rgb="FFAA322F"/>
              </font>
              <fill>
                <patternFill patternType="solid">
                  <bgColor theme="0"/>
                </patternFill>
              </fill>
            </x14:dxf>
          </x14:cfRule>
          <x14:cfRule type="endsWith" priority="1146" stopIfTrue="1" operator="endsWith" id="{E8A0E3A7-D40E-4B06-A6B2-62DC40B9E134}">
            <xm:f>RIGHT(DC58,LEN("Fail"))="Fail"</xm:f>
            <xm:f>"Fail"</xm:f>
            <x14:dxf>
              <font>
                <b/>
                <i val="0"/>
                <strike val="0"/>
                <color rgb="FFAA322F"/>
              </font>
              <fill>
                <patternFill patternType="solid">
                  <bgColor theme="0"/>
                </patternFill>
              </fill>
            </x14:dxf>
          </x14:cfRule>
          <xm:sqref>DC58:DG58</xm:sqref>
        </x14:conditionalFormatting>
        <x14:conditionalFormatting xmlns:xm="http://schemas.microsoft.com/office/excel/2006/main">
          <x14:cfRule type="endsWith" priority="1128" stopIfTrue="1" operator="endsWith" id="{F2095568-FE3B-43C9-AF42-47861AAF0D60}">
            <xm:f>RIGHT(DC59,LEN("Fail"))="Fail"</xm:f>
            <xm:f>"Fail"</xm:f>
            <x14:dxf>
              <font>
                <b/>
                <i val="0"/>
                <strike val="0"/>
                <color rgb="FFAA322F"/>
              </font>
              <fill>
                <patternFill patternType="solid">
                  <bgColor theme="0"/>
                </patternFill>
              </fill>
            </x14:dxf>
          </x14:cfRule>
          <x14:cfRule type="endsWith" priority="1134" stopIfTrue="1" operator="endsWith" id="{7EE75E69-EE76-40B3-A4CE-7EC414B5E1C5}">
            <xm:f>RIGHT(DC59,LEN("Fail"))="Fail"</xm:f>
            <xm:f>"Fail"</xm:f>
            <x14:dxf>
              <font>
                <b/>
                <i val="0"/>
                <strike val="0"/>
                <color rgb="FFAA322F"/>
              </font>
              <fill>
                <patternFill patternType="solid">
                  <bgColor theme="0"/>
                </patternFill>
              </fill>
            </x14:dxf>
          </x14:cfRule>
          <x14:cfRule type="endsWith" priority="1130" stopIfTrue="1" operator="endsWith" id="{0076D926-AFE4-43DF-B7E2-707CF29E3006}">
            <xm:f>RIGHT(DC59,LEN("Fail"))="Fail"</xm:f>
            <xm:f>"Fail"</xm:f>
            <x14:dxf>
              <font>
                <b/>
                <i val="0"/>
                <strike val="0"/>
                <color rgb="FFAA322F"/>
              </font>
              <fill>
                <patternFill patternType="solid">
                  <bgColor theme="0"/>
                </patternFill>
              </fill>
            </x14:dxf>
          </x14:cfRule>
          <xm:sqref>DC59:DG59</xm:sqref>
        </x14:conditionalFormatting>
        <x14:conditionalFormatting xmlns:xm="http://schemas.microsoft.com/office/excel/2006/main">
          <x14:cfRule type="endsWith" priority="1151" stopIfTrue="1" operator="endsWith" id="{019B965C-4B46-41AF-B729-D01B5D608257}">
            <xm:f>RIGHT(DC60,LEN("Fail"))="Fail"</xm:f>
            <xm:f>"Fail"</xm:f>
            <x14:dxf>
              <font>
                <b/>
                <i val="0"/>
                <strike val="0"/>
                <color rgb="FFAA322F"/>
              </font>
              <fill>
                <patternFill patternType="solid">
                  <bgColor theme="0"/>
                </patternFill>
              </fill>
            </x14:dxf>
          </x14:cfRule>
          <xm:sqref>DC60:DG74</xm:sqref>
        </x14:conditionalFormatting>
        <x14:conditionalFormatting xmlns:xm="http://schemas.microsoft.com/office/excel/2006/main">
          <x14:cfRule type="endsWith" priority="600" stopIfTrue="1" operator="endsWith" id="{792D87E0-9BB3-4D07-AD36-38700861C5F9}">
            <xm:f>RIGHT(DC73,LEN("Fail"))="Fail"</xm:f>
            <xm:f>"Fail"</xm:f>
            <x14:dxf>
              <font>
                <b/>
                <i val="0"/>
                <strike val="0"/>
                <color rgb="FFAA322F"/>
              </font>
              <fill>
                <patternFill patternType="solid">
                  <bgColor theme="0"/>
                </patternFill>
              </fill>
            </x14:dxf>
          </x14:cfRule>
          <x14:cfRule type="endsWith" priority="528" stopIfTrue="1" operator="endsWith" id="{D02F0FC1-A786-4EE2-B946-C30A722BDE58}">
            <xm:f>RIGHT(DC73,LEN("Fail"))="Fail"</xm:f>
            <xm:f>"Fail"</xm:f>
            <x14:dxf>
              <font>
                <b/>
                <i val="0"/>
                <strike val="0"/>
                <color rgb="FFAA322F"/>
              </font>
              <fill>
                <patternFill patternType="solid">
                  <bgColor theme="0"/>
                </patternFill>
              </fill>
            </x14:dxf>
          </x14:cfRule>
          <xm:sqref>DC73:DG73</xm:sqref>
        </x14:conditionalFormatting>
        <x14:conditionalFormatting xmlns:xm="http://schemas.microsoft.com/office/excel/2006/main">
          <x14:cfRule type="endsWith" priority="1121" stopIfTrue="1" operator="endsWith" id="{FAA64224-34D8-4060-AA75-F6B3EBC257CD}">
            <xm:f>RIGHT(DC75,LEN("Fail"))="Fail"</xm:f>
            <xm:f>"Fail"</xm:f>
            <x14:dxf>
              <font>
                <b/>
                <i val="0"/>
                <strike val="0"/>
                <color rgb="FFAA322F"/>
              </font>
              <fill>
                <patternFill patternType="solid">
                  <bgColor theme="0"/>
                </patternFill>
              </fill>
            </x14:dxf>
          </x14:cfRule>
          <xm:sqref>DC75:DG80 DC82:DG87</xm:sqref>
        </x14:conditionalFormatting>
        <x14:conditionalFormatting xmlns:xm="http://schemas.microsoft.com/office/excel/2006/main">
          <x14:cfRule type="endsWith" priority="1116" stopIfTrue="1" operator="endsWith" id="{565CB592-6BF3-4DDC-B3F1-A501D8A40EB6}">
            <xm:f>RIGHT(DC81,LEN("Fail"))="Fail"</xm:f>
            <xm:f>"Fail"</xm:f>
            <x14:dxf>
              <font>
                <b/>
                <i val="0"/>
                <strike val="0"/>
                <color rgb="FFAA322F"/>
              </font>
              <fill>
                <patternFill patternType="solid">
                  <bgColor theme="0"/>
                </patternFill>
              </fill>
            </x14:dxf>
          </x14:cfRule>
          <xm:sqref>DC81:DG81</xm:sqref>
        </x14:conditionalFormatting>
        <x14:conditionalFormatting xmlns:xm="http://schemas.microsoft.com/office/excel/2006/main">
          <x14:cfRule type="endsWith" priority="277" stopIfTrue="1" operator="endsWith" id="{6F111EDB-71A0-4B29-8A6F-9D460BED23A4}">
            <xm:f>RIGHT(DC84,LEN("Fail"))="Fail"</xm:f>
            <xm:f>"Fail"</xm:f>
            <x14:dxf>
              <font>
                <b/>
                <i val="0"/>
                <strike val="0"/>
                <color rgb="FFAA322F"/>
              </font>
              <fill>
                <patternFill patternType="solid">
                  <bgColor theme="0"/>
                </patternFill>
              </fill>
            </x14:dxf>
          </x14:cfRule>
          <x14:cfRule type="endsWith" priority="349" stopIfTrue="1" operator="endsWith" id="{4B50B025-C2CF-4B07-954B-C722CBA98E9A}">
            <xm:f>RIGHT(DC84,LEN("Fail"))="Fail"</xm:f>
            <xm:f>"Fail"</xm:f>
            <x14:dxf>
              <font>
                <b/>
                <i val="0"/>
                <strike val="0"/>
                <color rgb="FFAA322F"/>
              </font>
              <fill>
                <patternFill patternType="solid">
                  <bgColor theme="0"/>
                </patternFill>
              </fill>
            </x14:dxf>
          </x14:cfRule>
          <xm:sqref>DC84:DG84</xm:sqref>
        </x14:conditionalFormatting>
        <x14:conditionalFormatting xmlns:xm="http://schemas.microsoft.com/office/excel/2006/main">
          <x14:cfRule type="endsWith" priority="404" stopIfTrue="1" operator="endsWith" id="{1730D605-05ED-4F6B-9C46-EC7FCD8DB079}">
            <xm:f>RIGHT(DC87,LEN("Fail"))="Fail"</xm:f>
            <xm:f>"Fail"</xm:f>
            <x14:dxf>
              <font>
                <b/>
                <i val="0"/>
                <strike val="0"/>
                <color rgb="FFAA322F"/>
              </font>
              <fill>
                <patternFill patternType="solid">
                  <bgColor theme="0"/>
                </patternFill>
              </fill>
            </x14:dxf>
          </x14:cfRule>
          <x14:cfRule type="endsWith" priority="463" stopIfTrue="1" operator="endsWith" id="{046F0C58-5EF5-4447-BA5A-9D43DD260FF3}">
            <xm:f>RIGHT(DC87,LEN("Fail"))="Fail"</xm:f>
            <xm:f>"Fail"</xm:f>
            <x14:dxf>
              <font>
                <b/>
                <i val="0"/>
                <strike val="0"/>
                <color rgb="FFAA322F"/>
              </font>
              <fill>
                <patternFill patternType="solid">
                  <bgColor theme="0"/>
                </patternFill>
              </fill>
            </x14:dxf>
          </x14:cfRule>
          <xm:sqref>DC87:DG87</xm:sqref>
        </x14:conditionalFormatting>
        <x14:conditionalFormatting xmlns:xm="http://schemas.microsoft.com/office/excel/2006/main">
          <x14:cfRule type="endsWith" priority="649" stopIfTrue="1" operator="endsWith" id="{B7287827-E1C9-4151-8C71-987F2E6423E0}">
            <xm:f>RIGHT(DC88,LEN("Fail"))="Fail"</xm:f>
            <xm:f>"Fail"</xm:f>
            <x14:dxf>
              <font>
                <b/>
                <i val="0"/>
                <strike val="0"/>
                <color rgb="FFAA322F"/>
              </font>
              <fill>
                <patternFill patternType="solid">
                  <bgColor theme="0"/>
                </patternFill>
              </fill>
            </x14:dxf>
          </x14:cfRule>
          <xm:sqref>DC88:DG88</xm:sqref>
        </x14:conditionalFormatting>
        <x14:conditionalFormatting xmlns:xm="http://schemas.microsoft.com/office/excel/2006/main">
          <x14:cfRule type="endsWith" priority="59" stopIfTrue="1" operator="endsWith" id="{8FDF548C-046E-4F09-A6F1-C6B644A7B85A}">
            <xm:f>RIGHT(DC89,LEN("Fail"))="Fail"</xm:f>
            <xm:f>"Fail"</xm:f>
            <x14:dxf>
              <font>
                <b/>
                <i val="0"/>
                <strike val="0"/>
                <color rgb="FFAA322F"/>
              </font>
              <fill>
                <patternFill patternType="solid">
                  <bgColor theme="0"/>
                </patternFill>
              </fill>
            </x14:dxf>
          </x14:cfRule>
          <xm:sqref>DC89:DG89</xm:sqref>
        </x14:conditionalFormatting>
        <x14:conditionalFormatting xmlns:xm="http://schemas.microsoft.com/office/excel/2006/main">
          <x14:cfRule type="endsWith" priority="2076" stopIfTrue="1" operator="endsWith" id="{B4EA9834-5A20-456D-9055-502B965E8550}">
            <xm:f>RIGHT(DG50,LEN("Fail"))="Fail"</xm:f>
            <xm:f>"Fail"</xm:f>
            <x14:dxf>
              <font>
                <b/>
                <i val="0"/>
                <strike val="0"/>
                <color rgb="FFAA322F"/>
              </font>
              <fill>
                <patternFill patternType="solid">
                  <bgColor theme="0"/>
                </patternFill>
              </fill>
            </x14:dxf>
          </x14:cfRule>
          <xm:sqref>DG50</xm:sqref>
        </x14:conditionalFormatting>
        <x14:conditionalFormatting xmlns:xm="http://schemas.microsoft.com/office/excel/2006/main">
          <x14:cfRule type="endsWith" priority="2568" stopIfTrue="1" operator="endsWith" id="{0D0F641D-D7A6-40B3-9662-294E2789AF1B}">
            <xm:f>RIGHT(DH49,LEN("Fail"))="Fail"</xm:f>
            <xm:f>"Fail"</xm:f>
            <x14:dxf>
              <font>
                <b/>
                <i val="0"/>
                <strike val="0"/>
                <color rgb="FFAA322F"/>
              </font>
              <fill>
                <patternFill patternType="solid">
                  <bgColor theme="0"/>
                </patternFill>
              </fill>
            </x14:dxf>
          </x14:cfRule>
          <xm:sqref>DH49</xm:sqref>
        </x14:conditionalFormatting>
        <x14:conditionalFormatting xmlns:xm="http://schemas.microsoft.com/office/excel/2006/main">
          <x14:cfRule type="endsWith" priority="1044" stopIfTrue="1" operator="endsWith" id="{3BF82274-70D1-46A1-AB29-7EB478BBC090}">
            <xm:f>RIGHT(DH61,LEN("Fail"))="Fail"</xm:f>
            <xm:f>"Fail"</xm:f>
            <x14:dxf>
              <font>
                <b/>
                <i val="0"/>
                <strike val="0"/>
                <color rgb="FFAA322F"/>
              </font>
              <fill>
                <patternFill patternType="solid">
                  <bgColor theme="0"/>
                </patternFill>
              </fill>
            </x14:dxf>
          </x14:cfRule>
          <xm:sqref>DH61</xm:sqref>
        </x14:conditionalFormatting>
        <x14:conditionalFormatting xmlns:xm="http://schemas.microsoft.com/office/excel/2006/main">
          <x14:cfRule type="endsWith" priority="1106" stopIfTrue="1" operator="endsWith" id="{98A8DE52-A499-40B8-A317-61BE79EEAFC0}">
            <xm:f>RIGHT(DH75,LEN("Fail"))="Fail"</xm:f>
            <xm:f>"Fail"</xm:f>
            <x14:dxf>
              <font>
                <b/>
                <i val="0"/>
                <strike val="0"/>
                <color rgb="FFAA322F"/>
              </font>
              <fill>
                <patternFill patternType="solid">
                  <bgColor theme="0"/>
                </patternFill>
              </fill>
            </x14:dxf>
          </x14:cfRule>
          <xm:sqref>DH75:DH81</xm:sqref>
        </x14:conditionalFormatting>
        <x14:conditionalFormatting xmlns:xm="http://schemas.microsoft.com/office/excel/2006/main">
          <x14:cfRule type="endsWith" priority="2657" stopIfTrue="1" operator="endsWith" id="{193DB4A8-5E2A-4F47-BEA6-347A8B85BD2B}">
            <xm:f>RIGHT(DH50,LEN("Fail"))="Fail"</xm:f>
            <xm:f>"Fail"</xm:f>
            <x14:dxf>
              <font>
                <b/>
                <i val="0"/>
                <strike val="0"/>
                <color rgb="FFAA322F"/>
              </font>
              <fill>
                <patternFill patternType="solid">
                  <bgColor theme="0"/>
                </patternFill>
              </fill>
            </x14:dxf>
          </x14:cfRule>
          <x14:cfRule type="endsWith" priority="2659" stopIfTrue="1" operator="endsWith" id="{A3C66DD6-D2D6-4A06-B423-479BC5E3F54C}">
            <xm:f>RIGHT(DH50,LEN("Fail"))="Fail"</xm:f>
            <xm:f>"Fail"</xm:f>
            <x14:dxf>
              <font>
                <b/>
                <i val="0"/>
                <strike val="0"/>
                <color rgb="FFAA322F"/>
              </font>
              <fill>
                <patternFill patternType="solid">
                  <bgColor theme="0"/>
                </patternFill>
              </fill>
            </x14:dxf>
          </x14:cfRule>
          <xm:sqref>DH50:DL50 DN50:DR50</xm:sqref>
        </x14:conditionalFormatting>
        <x14:conditionalFormatting xmlns:xm="http://schemas.microsoft.com/office/excel/2006/main">
          <x14:cfRule type="endsWith" priority="1102" stopIfTrue="1" operator="endsWith" id="{0C6B3404-CD9E-4EE7-94F7-DA4C84AA0D45}">
            <xm:f>RIGHT(DH52,LEN("Fail"))="Fail"</xm:f>
            <xm:f>"Fail"</xm:f>
            <x14:dxf>
              <font>
                <b/>
                <i val="0"/>
                <strike val="0"/>
                <color rgb="FFAA322F"/>
              </font>
              <fill>
                <patternFill patternType="solid">
                  <bgColor theme="0"/>
                </patternFill>
              </fill>
            </x14:dxf>
          </x14:cfRule>
          <xm:sqref>DH52:DM52</xm:sqref>
        </x14:conditionalFormatting>
        <x14:conditionalFormatting xmlns:xm="http://schemas.microsoft.com/office/excel/2006/main">
          <x14:cfRule type="endsWith" priority="1068" stopIfTrue="1" operator="endsWith" id="{46C38567-2D63-46BE-BF39-1CC049292781}">
            <xm:f>RIGHT(DH60,LEN("Fail"))="Fail"</xm:f>
            <xm:f>"Fail"</xm:f>
            <x14:dxf>
              <font>
                <b/>
                <i val="0"/>
                <strike val="0"/>
                <color rgb="FFAA322F"/>
              </font>
              <fill>
                <patternFill patternType="solid">
                  <bgColor theme="0"/>
                </patternFill>
              </fill>
            </x14:dxf>
          </x14:cfRule>
          <xm:sqref>DH60:DM60</xm:sqref>
        </x14:conditionalFormatting>
        <x14:conditionalFormatting xmlns:xm="http://schemas.microsoft.com/office/excel/2006/main">
          <x14:cfRule type="endsWith" priority="1098" stopIfTrue="1" operator="endsWith" id="{6E353291-8867-45BD-A04D-50FF2E2EBC32}">
            <xm:f>RIGHT(DI52,LEN("Fail"))="Fail"</xm:f>
            <xm:f>"Fail"</xm:f>
            <x14:dxf>
              <font>
                <b/>
                <i val="0"/>
                <strike val="0"/>
                <color rgb="FFAA322F"/>
              </font>
              <fill>
                <patternFill patternType="solid">
                  <bgColor theme="0"/>
                </patternFill>
              </fill>
            </x14:dxf>
          </x14:cfRule>
          <xm:sqref>DI52:DM52</xm:sqref>
        </x14:conditionalFormatting>
        <x14:conditionalFormatting xmlns:xm="http://schemas.microsoft.com/office/excel/2006/main">
          <x14:cfRule type="endsWith" priority="1094" stopIfTrue="1" operator="endsWith" id="{AE6D2BAC-CCBD-4E00-B828-CD06C1CD5B6A}">
            <xm:f>RIGHT(DI52,LEN("Fail"))="Fail"</xm:f>
            <xm:f>"Fail"</xm:f>
            <x14:dxf>
              <font>
                <b/>
                <i val="0"/>
                <strike val="0"/>
                <color rgb="FFAA322F"/>
              </font>
              <fill>
                <patternFill patternType="solid">
                  <bgColor theme="0"/>
                </patternFill>
              </fill>
            </x14:dxf>
          </x14:cfRule>
          <xm:sqref>DI52:DM53</xm:sqref>
        </x14:conditionalFormatting>
        <x14:conditionalFormatting xmlns:xm="http://schemas.microsoft.com/office/excel/2006/main">
          <x14:cfRule type="endsWith" priority="1090" stopIfTrue="1" operator="endsWith" id="{12879050-B9D2-477A-81D0-89F1C7A09ACC}">
            <xm:f>RIGHT(DI53,LEN("Fail"))="Fail"</xm:f>
            <xm:f>"Fail"</xm:f>
            <x14:dxf>
              <font>
                <b/>
                <i val="0"/>
                <strike val="0"/>
                <color rgb="FFAA322F"/>
              </font>
              <fill>
                <patternFill patternType="solid">
                  <bgColor theme="0"/>
                </patternFill>
              </fill>
            </x14:dxf>
          </x14:cfRule>
          <x14:cfRule type="endsWith" priority="1086" stopIfTrue="1" operator="endsWith" id="{D4298FD3-996A-48B4-96D5-C836A99ABBD2}">
            <xm:f>RIGHT(DI53,LEN("Fail"))="Fail"</xm:f>
            <xm:f>"Fail"</xm:f>
            <x14:dxf>
              <font>
                <b/>
                <i val="0"/>
                <strike val="0"/>
                <color rgb="FFAA322F"/>
              </font>
              <fill>
                <patternFill patternType="solid">
                  <bgColor theme="0"/>
                </patternFill>
              </fill>
            </x14:dxf>
          </x14:cfRule>
          <xm:sqref>DI53:DM53</xm:sqref>
        </x14:conditionalFormatting>
        <x14:conditionalFormatting xmlns:xm="http://schemas.microsoft.com/office/excel/2006/main">
          <x14:cfRule type="endsWith" priority="1076" stopIfTrue="1" operator="endsWith" id="{B078A1DF-5E65-4369-9CB4-6CC4064E8757}">
            <xm:f>RIGHT(DI54,LEN("Fail"))="Fail"</xm:f>
            <xm:f>"Fail"</xm:f>
            <x14:dxf>
              <font>
                <b/>
                <i val="0"/>
                <strike val="0"/>
                <color rgb="FFAA322F"/>
              </font>
              <fill>
                <patternFill patternType="solid">
                  <bgColor theme="0"/>
                </patternFill>
              </fill>
            </x14:dxf>
          </x14:cfRule>
          <x14:cfRule type="endsWith" priority="1082" stopIfTrue="1" operator="endsWith" id="{28ED0AFA-A68F-43CC-9E0C-2BB99DF7F935}">
            <xm:f>RIGHT(DI54,LEN("Fail"))="Fail"</xm:f>
            <xm:f>"Fail"</xm:f>
            <x14:dxf>
              <font>
                <b/>
                <i val="0"/>
                <strike val="0"/>
                <color rgb="FFAA322F"/>
              </font>
              <fill>
                <patternFill patternType="solid">
                  <bgColor theme="0"/>
                </patternFill>
              </fill>
            </x14:dxf>
          </x14:cfRule>
          <x14:cfRule type="endsWith" priority="1078" stopIfTrue="1" operator="endsWith" id="{E06B2E0E-A05D-4E32-B257-6D7685879929}">
            <xm:f>RIGHT(DI54,LEN("Fail"))="Fail"</xm:f>
            <xm:f>"Fail"</xm:f>
            <x14:dxf>
              <font>
                <b/>
                <i val="0"/>
                <strike val="0"/>
                <color rgb="FFAA322F"/>
              </font>
              <fill>
                <patternFill patternType="solid">
                  <bgColor theme="0"/>
                </patternFill>
              </fill>
            </x14:dxf>
          </x14:cfRule>
          <xm:sqref>DI54:DM54</xm:sqref>
        </x14:conditionalFormatting>
        <x14:conditionalFormatting xmlns:xm="http://schemas.microsoft.com/office/excel/2006/main">
          <x14:cfRule type="endsWith" priority="1067" stopIfTrue="1" operator="endsWith" id="{791FFFE9-B6BC-4C3F-875C-A635C8160B36}">
            <xm:f>RIGHT(DI58,LEN("Fail"))="Fail"</xm:f>
            <xm:f>"Fail"</xm:f>
            <x14:dxf>
              <font>
                <b/>
                <i val="0"/>
                <strike val="0"/>
                <color rgb="FFAA322F"/>
              </font>
              <fill>
                <patternFill patternType="solid">
                  <bgColor theme="0"/>
                </patternFill>
              </fill>
            </x14:dxf>
          </x14:cfRule>
          <x14:cfRule type="endsWith" priority="1063" stopIfTrue="1" operator="endsWith" id="{1D1E5400-1FA8-4600-BC25-1511D6FA2434}">
            <xm:f>RIGHT(DI58,LEN("Fail"))="Fail"</xm:f>
            <xm:f>"Fail"</xm:f>
            <x14:dxf>
              <font>
                <b/>
                <i val="0"/>
                <strike val="0"/>
                <color rgb="FFAA322F"/>
              </font>
              <fill>
                <patternFill patternType="solid">
                  <bgColor theme="0"/>
                </patternFill>
              </fill>
            </x14:dxf>
          </x14:cfRule>
          <x14:cfRule type="endsWith" priority="1059" stopIfTrue="1" operator="endsWith" id="{B745585F-2A76-4CBF-9CC8-D2A83E8B0823}">
            <xm:f>RIGHT(DI58,LEN("Fail"))="Fail"</xm:f>
            <xm:f>"Fail"</xm:f>
            <x14:dxf>
              <font>
                <b/>
                <i val="0"/>
                <strike val="0"/>
                <color rgb="FFAA322F"/>
              </font>
              <fill>
                <patternFill patternType="solid">
                  <bgColor theme="0"/>
                </patternFill>
              </fill>
            </x14:dxf>
          </x14:cfRule>
          <xm:sqref>DI58:DM58</xm:sqref>
        </x14:conditionalFormatting>
        <x14:conditionalFormatting xmlns:xm="http://schemas.microsoft.com/office/excel/2006/main">
          <x14:cfRule type="endsWith" priority="1055" stopIfTrue="1" operator="endsWith" id="{83FED47B-D65F-4249-B141-FF14D1994668}">
            <xm:f>RIGHT(DI59,LEN("Fail"))="Fail"</xm:f>
            <xm:f>"Fail"</xm:f>
            <x14:dxf>
              <font>
                <b/>
                <i val="0"/>
                <strike val="0"/>
                <color rgb="FFAA322F"/>
              </font>
              <fill>
                <patternFill patternType="solid">
                  <bgColor theme="0"/>
                </patternFill>
              </fill>
            </x14:dxf>
          </x14:cfRule>
          <x14:cfRule type="endsWith" priority="1051" stopIfTrue="1" operator="endsWith" id="{F95F78B0-17B2-454B-A1BA-0F40CFE72DB2}">
            <xm:f>RIGHT(DI59,LEN("Fail"))="Fail"</xm:f>
            <xm:f>"Fail"</xm:f>
            <x14:dxf>
              <font>
                <b/>
                <i val="0"/>
                <strike val="0"/>
                <color rgb="FFAA322F"/>
              </font>
              <fill>
                <patternFill patternType="solid">
                  <bgColor theme="0"/>
                </patternFill>
              </fill>
            </x14:dxf>
          </x14:cfRule>
          <x14:cfRule type="endsWith" priority="1049" stopIfTrue="1" operator="endsWith" id="{17AEF5F5-FCD5-4B5B-9DFB-760179EDED2A}">
            <xm:f>RIGHT(DI59,LEN("Fail"))="Fail"</xm:f>
            <xm:f>"Fail"</xm:f>
            <x14:dxf>
              <font>
                <b/>
                <i val="0"/>
                <strike val="0"/>
                <color rgb="FFAA322F"/>
              </font>
              <fill>
                <patternFill patternType="solid">
                  <bgColor theme="0"/>
                </patternFill>
              </fill>
            </x14:dxf>
          </x14:cfRule>
          <xm:sqref>DI59:DM59</xm:sqref>
        </x14:conditionalFormatting>
        <x14:conditionalFormatting xmlns:xm="http://schemas.microsoft.com/office/excel/2006/main">
          <x14:cfRule type="endsWith" priority="1072" stopIfTrue="1" operator="endsWith" id="{C6D10C19-3244-4870-BEA8-A8A1266B8100}">
            <xm:f>RIGHT(DI60,LEN("Fail"))="Fail"</xm:f>
            <xm:f>"Fail"</xm:f>
            <x14:dxf>
              <font>
                <b/>
                <i val="0"/>
                <strike val="0"/>
                <color rgb="FFAA322F"/>
              </font>
              <fill>
                <patternFill patternType="solid">
                  <bgColor theme="0"/>
                </patternFill>
              </fill>
            </x14:dxf>
          </x14:cfRule>
          <xm:sqref>DI60:DM74</xm:sqref>
        </x14:conditionalFormatting>
        <x14:conditionalFormatting xmlns:xm="http://schemas.microsoft.com/office/excel/2006/main">
          <x14:cfRule type="endsWith" priority="525" stopIfTrue="1" operator="endsWith" id="{2E462445-E955-4127-B348-640DD601BB4D}">
            <xm:f>RIGHT(DI73,LEN("Fail"))="Fail"</xm:f>
            <xm:f>"Fail"</xm:f>
            <x14:dxf>
              <font>
                <b/>
                <i val="0"/>
                <strike val="0"/>
                <color rgb="FFAA322F"/>
              </font>
              <fill>
                <patternFill patternType="solid">
                  <bgColor theme="0"/>
                </patternFill>
              </fill>
            </x14:dxf>
          </x14:cfRule>
          <x14:cfRule type="endsWith" priority="597" stopIfTrue="1" operator="endsWith" id="{D9E95767-51CF-4211-974E-0014519AB91F}">
            <xm:f>RIGHT(DI73,LEN("Fail"))="Fail"</xm:f>
            <xm:f>"Fail"</xm:f>
            <x14:dxf>
              <font>
                <b/>
                <i val="0"/>
                <strike val="0"/>
                <color rgb="FFAA322F"/>
              </font>
              <fill>
                <patternFill patternType="solid">
                  <bgColor theme="0"/>
                </patternFill>
              </fill>
            </x14:dxf>
          </x14:cfRule>
          <xm:sqref>DI73:DM73</xm:sqref>
        </x14:conditionalFormatting>
        <x14:conditionalFormatting xmlns:xm="http://schemas.microsoft.com/office/excel/2006/main">
          <x14:cfRule type="endsWith" priority="1042" stopIfTrue="1" operator="endsWith" id="{DEF5B23B-7185-4783-814F-71DA79E0C7F3}">
            <xm:f>RIGHT(DI75,LEN("Fail"))="Fail"</xm:f>
            <xm:f>"Fail"</xm:f>
            <x14:dxf>
              <font>
                <b/>
                <i val="0"/>
                <strike val="0"/>
                <color rgb="FFAA322F"/>
              </font>
              <fill>
                <patternFill patternType="solid">
                  <bgColor theme="0"/>
                </patternFill>
              </fill>
            </x14:dxf>
          </x14:cfRule>
          <xm:sqref>DI75:DM80 DI82:DM87</xm:sqref>
        </x14:conditionalFormatting>
        <x14:conditionalFormatting xmlns:xm="http://schemas.microsoft.com/office/excel/2006/main">
          <x14:cfRule type="endsWith" priority="1037" stopIfTrue="1" operator="endsWith" id="{EACFAAC5-DE30-4450-AEE0-1A238BE78392}">
            <xm:f>RIGHT(DI81,LEN("Fail"))="Fail"</xm:f>
            <xm:f>"Fail"</xm:f>
            <x14:dxf>
              <font>
                <b/>
                <i val="0"/>
                <strike val="0"/>
                <color rgb="FFAA322F"/>
              </font>
              <fill>
                <patternFill patternType="solid">
                  <bgColor theme="0"/>
                </patternFill>
              </fill>
            </x14:dxf>
          </x14:cfRule>
          <xm:sqref>DI81:DM81</xm:sqref>
        </x14:conditionalFormatting>
        <x14:conditionalFormatting xmlns:xm="http://schemas.microsoft.com/office/excel/2006/main">
          <x14:cfRule type="endsWith" priority="346" stopIfTrue="1" operator="endsWith" id="{A27E6A57-ECAE-4837-84DF-28EEE3B0E84F}">
            <xm:f>RIGHT(DI84,LEN("Fail"))="Fail"</xm:f>
            <xm:f>"Fail"</xm:f>
            <x14:dxf>
              <font>
                <b/>
                <i val="0"/>
                <strike val="0"/>
                <color rgb="FFAA322F"/>
              </font>
              <fill>
                <patternFill patternType="solid">
                  <bgColor theme="0"/>
                </patternFill>
              </fill>
            </x14:dxf>
          </x14:cfRule>
          <x14:cfRule type="endsWith" priority="274" stopIfTrue="1" operator="endsWith" id="{DF30B716-E62B-48F6-86D3-85E8F02E5472}">
            <xm:f>RIGHT(DI84,LEN("Fail"))="Fail"</xm:f>
            <xm:f>"Fail"</xm:f>
            <x14:dxf>
              <font>
                <b/>
                <i val="0"/>
                <strike val="0"/>
                <color rgb="FFAA322F"/>
              </font>
              <fill>
                <patternFill patternType="solid">
                  <bgColor theme="0"/>
                </patternFill>
              </fill>
            </x14:dxf>
          </x14:cfRule>
          <xm:sqref>DI84:DM84</xm:sqref>
        </x14:conditionalFormatting>
        <x14:conditionalFormatting xmlns:xm="http://schemas.microsoft.com/office/excel/2006/main">
          <x14:cfRule type="endsWith" priority="403" stopIfTrue="1" operator="endsWith" id="{385C71DD-6C6C-4117-8F5F-8A05B70C1186}">
            <xm:f>RIGHT(DI87,LEN("Fail"))="Fail"</xm:f>
            <xm:f>"Fail"</xm:f>
            <x14:dxf>
              <font>
                <b/>
                <i val="0"/>
                <strike val="0"/>
                <color rgb="FFAA322F"/>
              </font>
              <fill>
                <patternFill patternType="solid">
                  <bgColor theme="0"/>
                </patternFill>
              </fill>
            </x14:dxf>
          </x14:cfRule>
          <x14:cfRule type="endsWith" priority="460" stopIfTrue="1" operator="endsWith" id="{B02C2CCE-48A4-4063-8D35-D7C9DCD6A927}">
            <xm:f>RIGHT(DI87,LEN("Fail"))="Fail"</xm:f>
            <xm:f>"Fail"</xm:f>
            <x14:dxf>
              <font>
                <b/>
                <i val="0"/>
                <strike val="0"/>
                <color rgb="FFAA322F"/>
              </font>
              <fill>
                <patternFill patternType="solid">
                  <bgColor theme="0"/>
                </patternFill>
              </fill>
            </x14:dxf>
          </x14:cfRule>
          <xm:sqref>DI87:DM87</xm:sqref>
        </x14:conditionalFormatting>
        <x14:conditionalFormatting xmlns:xm="http://schemas.microsoft.com/office/excel/2006/main">
          <x14:cfRule type="endsWith" priority="648" stopIfTrue="1" operator="endsWith" id="{D3AC62C7-91F5-48F1-8570-67E926B6C042}">
            <xm:f>RIGHT(DI88,LEN("Fail"))="Fail"</xm:f>
            <xm:f>"Fail"</xm:f>
            <x14:dxf>
              <font>
                <b/>
                <i val="0"/>
                <strike val="0"/>
                <color rgb="FFAA322F"/>
              </font>
              <fill>
                <patternFill patternType="solid">
                  <bgColor theme="0"/>
                </patternFill>
              </fill>
            </x14:dxf>
          </x14:cfRule>
          <xm:sqref>DI88:DM88</xm:sqref>
        </x14:conditionalFormatting>
        <x14:conditionalFormatting xmlns:xm="http://schemas.microsoft.com/office/excel/2006/main">
          <x14:cfRule type="endsWith" priority="54" stopIfTrue="1" operator="endsWith" id="{BA4919B2-8CBD-4F4F-8A56-151B85C7B3F4}">
            <xm:f>RIGHT(DI89,LEN("Fail"))="Fail"</xm:f>
            <xm:f>"Fail"</xm:f>
            <x14:dxf>
              <font>
                <b/>
                <i val="0"/>
                <strike val="0"/>
                <color rgb="FFAA322F"/>
              </font>
              <fill>
                <patternFill patternType="solid">
                  <bgColor theme="0"/>
                </patternFill>
              </fill>
            </x14:dxf>
          </x14:cfRule>
          <xm:sqref>DI89:DM89</xm:sqref>
        </x14:conditionalFormatting>
        <x14:conditionalFormatting xmlns:xm="http://schemas.microsoft.com/office/excel/2006/main">
          <x14:cfRule type="endsWith" priority="2073" stopIfTrue="1" operator="endsWith" id="{435333F6-5B4D-431B-ACFE-BB09CB44276F}">
            <xm:f>RIGHT(DM50,LEN("Fail"))="Fail"</xm:f>
            <xm:f>"Fail"</xm:f>
            <x14:dxf>
              <font>
                <b/>
                <i val="0"/>
                <strike val="0"/>
                <color rgb="FFAA322F"/>
              </font>
              <fill>
                <patternFill patternType="solid">
                  <bgColor theme="0"/>
                </patternFill>
              </fill>
            </x14:dxf>
          </x14:cfRule>
          <xm:sqref>DM50</xm:sqref>
        </x14:conditionalFormatting>
        <x14:conditionalFormatting xmlns:xm="http://schemas.microsoft.com/office/excel/2006/main">
          <x14:cfRule type="endsWith" priority="2567" stopIfTrue="1" operator="endsWith" id="{2F099AB9-70C1-4828-ABED-C958C2C2E8B5}">
            <xm:f>RIGHT(DN49,LEN("Fail"))="Fail"</xm:f>
            <xm:f>"Fail"</xm:f>
            <x14:dxf>
              <font>
                <b/>
                <i val="0"/>
                <strike val="0"/>
                <color rgb="FFAA322F"/>
              </font>
              <fill>
                <patternFill patternType="solid">
                  <bgColor theme="0"/>
                </patternFill>
              </fill>
            </x14:dxf>
          </x14:cfRule>
          <xm:sqref>DN49</xm:sqref>
        </x14:conditionalFormatting>
        <x14:conditionalFormatting xmlns:xm="http://schemas.microsoft.com/office/excel/2006/main">
          <x14:cfRule type="endsWith" priority="965" stopIfTrue="1" operator="endsWith" id="{BFDC82E1-8E15-45AC-8A39-65BC9A25BE9F}">
            <xm:f>RIGHT(DN61,LEN("Fail"))="Fail"</xm:f>
            <xm:f>"Fail"</xm:f>
            <x14:dxf>
              <font>
                <b/>
                <i val="0"/>
                <strike val="0"/>
                <color rgb="FFAA322F"/>
              </font>
              <fill>
                <patternFill patternType="solid">
                  <bgColor theme="0"/>
                </patternFill>
              </fill>
            </x14:dxf>
          </x14:cfRule>
          <xm:sqref>DN61</xm:sqref>
        </x14:conditionalFormatting>
        <x14:conditionalFormatting xmlns:xm="http://schemas.microsoft.com/office/excel/2006/main">
          <x14:cfRule type="endsWith" priority="1027" stopIfTrue="1" operator="endsWith" id="{D7EE063B-1406-4935-9C18-15D92E5CC093}">
            <xm:f>RIGHT(DN75,LEN("Fail"))="Fail"</xm:f>
            <xm:f>"Fail"</xm:f>
            <x14:dxf>
              <font>
                <b/>
                <i val="0"/>
                <strike val="0"/>
                <color rgb="FFAA322F"/>
              </font>
              <fill>
                <patternFill patternType="solid">
                  <bgColor theme="0"/>
                </patternFill>
              </fill>
            </x14:dxf>
          </x14:cfRule>
          <xm:sqref>DN75:DN81</xm:sqref>
        </x14:conditionalFormatting>
        <x14:conditionalFormatting xmlns:xm="http://schemas.microsoft.com/office/excel/2006/main">
          <x14:cfRule type="endsWith" priority="1023" stopIfTrue="1" operator="endsWith" id="{1014BB8A-FA19-45ED-B950-E5317C0F649A}">
            <xm:f>RIGHT(DN52,LEN("Fail"))="Fail"</xm:f>
            <xm:f>"Fail"</xm:f>
            <x14:dxf>
              <font>
                <b/>
                <i val="0"/>
                <strike val="0"/>
                <color rgb="FFAA322F"/>
              </font>
              <fill>
                <patternFill patternType="solid">
                  <bgColor theme="0"/>
                </patternFill>
              </fill>
            </x14:dxf>
          </x14:cfRule>
          <xm:sqref>DN52:DS52</xm:sqref>
        </x14:conditionalFormatting>
        <x14:conditionalFormatting xmlns:xm="http://schemas.microsoft.com/office/excel/2006/main">
          <x14:cfRule type="endsWith" priority="989" stopIfTrue="1" operator="endsWith" id="{1D9E1C5F-A997-4B9A-A2D8-7A4CB5DD0367}">
            <xm:f>RIGHT(DN60,LEN("Fail"))="Fail"</xm:f>
            <xm:f>"Fail"</xm:f>
            <x14:dxf>
              <font>
                <b/>
                <i val="0"/>
                <strike val="0"/>
                <color rgb="FFAA322F"/>
              </font>
              <fill>
                <patternFill patternType="solid">
                  <bgColor theme="0"/>
                </patternFill>
              </fill>
            </x14:dxf>
          </x14:cfRule>
          <xm:sqref>DN60:DS60</xm:sqref>
        </x14:conditionalFormatting>
        <x14:conditionalFormatting xmlns:xm="http://schemas.microsoft.com/office/excel/2006/main">
          <x14:cfRule type="endsWith" priority="1019" stopIfTrue="1" operator="endsWith" id="{ACAB5A6E-AA1B-48FA-9122-C792FD976567}">
            <xm:f>RIGHT(DO52,LEN("Fail"))="Fail"</xm:f>
            <xm:f>"Fail"</xm:f>
            <x14:dxf>
              <font>
                <b/>
                <i val="0"/>
                <strike val="0"/>
                <color rgb="FFAA322F"/>
              </font>
              <fill>
                <patternFill patternType="solid">
                  <bgColor theme="0"/>
                </patternFill>
              </fill>
            </x14:dxf>
          </x14:cfRule>
          <xm:sqref>DO52:DS52</xm:sqref>
        </x14:conditionalFormatting>
        <x14:conditionalFormatting xmlns:xm="http://schemas.microsoft.com/office/excel/2006/main">
          <x14:cfRule type="endsWith" priority="1015" stopIfTrue="1" operator="endsWith" id="{402F04A9-A2C5-4F96-9644-0E45CF0E50CB}">
            <xm:f>RIGHT(DO52,LEN("Fail"))="Fail"</xm:f>
            <xm:f>"Fail"</xm:f>
            <x14:dxf>
              <font>
                <b/>
                <i val="0"/>
                <strike val="0"/>
                <color rgb="FFAA322F"/>
              </font>
              <fill>
                <patternFill patternType="solid">
                  <bgColor theme="0"/>
                </patternFill>
              </fill>
            </x14:dxf>
          </x14:cfRule>
          <xm:sqref>DO52:DS53</xm:sqref>
        </x14:conditionalFormatting>
        <x14:conditionalFormatting xmlns:xm="http://schemas.microsoft.com/office/excel/2006/main">
          <x14:cfRule type="endsWith" priority="1011" stopIfTrue="1" operator="endsWith" id="{FF1962E8-38ED-4FD1-8A05-FB33049E50E9}">
            <xm:f>RIGHT(DO53,LEN("Fail"))="Fail"</xm:f>
            <xm:f>"Fail"</xm:f>
            <x14:dxf>
              <font>
                <b/>
                <i val="0"/>
                <strike val="0"/>
                <color rgb="FFAA322F"/>
              </font>
              <fill>
                <patternFill patternType="solid">
                  <bgColor theme="0"/>
                </patternFill>
              </fill>
            </x14:dxf>
          </x14:cfRule>
          <x14:cfRule type="endsWith" priority="1007" stopIfTrue="1" operator="endsWith" id="{3465BF21-A77C-4FC5-AC55-46F145FC3A9D}">
            <xm:f>RIGHT(DO53,LEN("Fail"))="Fail"</xm:f>
            <xm:f>"Fail"</xm:f>
            <x14:dxf>
              <font>
                <b/>
                <i val="0"/>
                <strike val="0"/>
                <color rgb="FFAA322F"/>
              </font>
              <fill>
                <patternFill patternType="solid">
                  <bgColor theme="0"/>
                </patternFill>
              </fill>
            </x14:dxf>
          </x14:cfRule>
          <xm:sqref>DO53:DS53</xm:sqref>
        </x14:conditionalFormatting>
        <x14:conditionalFormatting xmlns:xm="http://schemas.microsoft.com/office/excel/2006/main">
          <x14:cfRule type="endsWith" priority="1003" stopIfTrue="1" operator="endsWith" id="{57139AF3-F71B-4A25-BAAD-BDA87A23328C}">
            <xm:f>RIGHT(DO54,LEN("Fail"))="Fail"</xm:f>
            <xm:f>"Fail"</xm:f>
            <x14:dxf>
              <font>
                <b/>
                <i val="0"/>
                <strike val="0"/>
                <color rgb="FFAA322F"/>
              </font>
              <fill>
                <patternFill patternType="solid">
                  <bgColor theme="0"/>
                </patternFill>
              </fill>
            </x14:dxf>
          </x14:cfRule>
          <x14:cfRule type="endsWith" priority="999" stopIfTrue="1" operator="endsWith" id="{AF1AB8F0-0646-4181-BD84-B4EE95F9B1A9}">
            <xm:f>RIGHT(DO54,LEN("Fail"))="Fail"</xm:f>
            <xm:f>"Fail"</xm:f>
            <x14:dxf>
              <font>
                <b/>
                <i val="0"/>
                <strike val="0"/>
                <color rgb="FFAA322F"/>
              </font>
              <fill>
                <patternFill patternType="solid">
                  <bgColor theme="0"/>
                </patternFill>
              </fill>
            </x14:dxf>
          </x14:cfRule>
          <x14:cfRule type="endsWith" priority="997" stopIfTrue="1" operator="endsWith" id="{31BFD6F8-65D9-4BB7-BAD1-352C244E6FCE}">
            <xm:f>RIGHT(DO54,LEN("Fail"))="Fail"</xm:f>
            <xm:f>"Fail"</xm:f>
            <x14:dxf>
              <font>
                <b/>
                <i val="0"/>
                <strike val="0"/>
                <color rgb="FFAA322F"/>
              </font>
              <fill>
                <patternFill patternType="solid">
                  <bgColor theme="0"/>
                </patternFill>
              </fill>
            </x14:dxf>
          </x14:cfRule>
          <xm:sqref>DO54:DS54</xm:sqref>
        </x14:conditionalFormatting>
        <x14:conditionalFormatting xmlns:xm="http://schemas.microsoft.com/office/excel/2006/main">
          <x14:cfRule type="endsWith" priority="980" stopIfTrue="1" operator="endsWith" id="{AB6C1557-F7CB-4A4E-AC7B-A3AEA5BBB4D1}">
            <xm:f>RIGHT(DO58,LEN("Fail"))="Fail"</xm:f>
            <xm:f>"Fail"</xm:f>
            <x14:dxf>
              <font>
                <b/>
                <i val="0"/>
                <strike val="0"/>
                <color rgb="FFAA322F"/>
              </font>
              <fill>
                <patternFill patternType="solid">
                  <bgColor theme="0"/>
                </patternFill>
              </fill>
            </x14:dxf>
          </x14:cfRule>
          <x14:cfRule type="endsWith" priority="984" stopIfTrue="1" operator="endsWith" id="{663A1686-DC65-44DB-AD6C-6C7DD61F55A0}">
            <xm:f>RIGHT(DO58,LEN("Fail"))="Fail"</xm:f>
            <xm:f>"Fail"</xm:f>
            <x14:dxf>
              <font>
                <b/>
                <i val="0"/>
                <strike val="0"/>
                <color rgb="FFAA322F"/>
              </font>
              <fill>
                <patternFill patternType="solid">
                  <bgColor theme="0"/>
                </patternFill>
              </fill>
            </x14:dxf>
          </x14:cfRule>
          <x14:cfRule type="endsWith" priority="988" stopIfTrue="1" operator="endsWith" id="{9521CB02-6F32-4DF2-95E0-D96BA2798F00}">
            <xm:f>RIGHT(DO58,LEN("Fail"))="Fail"</xm:f>
            <xm:f>"Fail"</xm:f>
            <x14:dxf>
              <font>
                <b/>
                <i val="0"/>
                <strike val="0"/>
                <color rgb="FFAA322F"/>
              </font>
              <fill>
                <patternFill patternType="solid">
                  <bgColor theme="0"/>
                </patternFill>
              </fill>
            </x14:dxf>
          </x14:cfRule>
          <xm:sqref>DO58:DS58</xm:sqref>
        </x14:conditionalFormatting>
        <x14:conditionalFormatting xmlns:xm="http://schemas.microsoft.com/office/excel/2006/main">
          <x14:cfRule type="endsWith" priority="972" stopIfTrue="1" operator="endsWith" id="{26513D1A-E9B8-4136-A7F6-3DF685B29F3E}">
            <xm:f>RIGHT(DO59,LEN("Fail"))="Fail"</xm:f>
            <xm:f>"Fail"</xm:f>
            <x14:dxf>
              <font>
                <b/>
                <i val="0"/>
                <strike val="0"/>
                <color rgb="FFAA322F"/>
              </font>
              <fill>
                <patternFill patternType="solid">
                  <bgColor theme="0"/>
                </patternFill>
              </fill>
            </x14:dxf>
          </x14:cfRule>
          <x14:cfRule type="endsWith" priority="970" stopIfTrue="1" operator="endsWith" id="{F8B86480-55F1-4382-8F74-F61D6B5831D7}">
            <xm:f>RIGHT(DO59,LEN("Fail"))="Fail"</xm:f>
            <xm:f>"Fail"</xm:f>
            <x14:dxf>
              <font>
                <b/>
                <i val="0"/>
                <strike val="0"/>
                <color rgb="FFAA322F"/>
              </font>
              <fill>
                <patternFill patternType="solid">
                  <bgColor theme="0"/>
                </patternFill>
              </fill>
            </x14:dxf>
          </x14:cfRule>
          <x14:cfRule type="endsWith" priority="976" stopIfTrue="1" operator="endsWith" id="{DCF26169-A304-4799-BE4A-1715A46C023A}">
            <xm:f>RIGHT(DO59,LEN("Fail"))="Fail"</xm:f>
            <xm:f>"Fail"</xm:f>
            <x14:dxf>
              <font>
                <b/>
                <i val="0"/>
                <strike val="0"/>
                <color rgb="FFAA322F"/>
              </font>
              <fill>
                <patternFill patternType="solid">
                  <bgColor theme="0"/>
                </patternFill>
              </fill>
            </x14:dxf>
          </x14:cfRule>
          <xm:sqref>DO59:DS59</xm:sqref>
        </x14:conditionalFormatting>
        <x14:conditionalFormatting xmlns:xm="http://schemas.microsoft.com/office/excel/2006/main">
          <x14:cfRule type="endsWith" priority="993" stopIfTrue="1" operator="endsWith" id="{03F06544-19D8-4FCA-ACD5-FCCA29413DA5}">
            <xm:f>RIGHT(DO60,LEN("Fail"))="Fail"</xm:f>
            <xm:f>"Fail"</xm:f>
            <x14:dxf>
              <font>
                <b/>
                <i val="0"/>
                <strike val="0"/>
                <color rgb="FFAA322F"/>
              </font>
              <fill>
                <patternFill patternType="solid">
                  <bgColor theme="0"/>
                </patternFill>
              </fill>
            </x14:dxf>
          </x14:cfRule>
          <xm:sqref>DO60:DS74</xm:sqref>
        </x14:conditionalFormatting>
        <x14:conditionalFormatting xmlns:xm="http://schemas.microsoft.com/office/excel/2006/main">
          <x14:cfRule type="endsWith" priority="594" stopIfTrue="1" operator="endsWith" id="{D35DCD96-85D0-4089-B32E-3F5830526218}">
            <xm:f>RIGHT(DO73,LEN("Fail"))="Fail"</xm:f>
            <xm:f>"Fail"</xm:f>
            <x14:dxf>
              <font>
                <b/>
                <i val="0"/>
                <strike val="0"/>
                <color rgb="FFAA322F"/>
              </font>
              <fill>
                <patternFill patternType="solid">
                  <bgColor theme="0"/>
                </patternFill>
              </fill>
            </x14:dxf>
          </x14:cfRule>
          <x14:cfRule type="endsWith" priority="522" stopIfTrue="1" operator="endsWith" id="{DBA9168A-C704-4A7A-B5E3-3216BCF32CEA}">
            <xm:f>RIGHT(DO73,LEN("Fail"))="Fail"</xm:f>
            <xm:f>"Fail"</xm:f>
            <x14:dxf>
              <font>
                <b/>
                <i val="0"/>
                <strike val="0"/>
                <color rgb="FFAA322F"/>
              </font>
              <fill>
                <patternFill patternType="solid">
                  <bgColor theme="0"/>
                </patternFill>
              </fill>
            </x14:dxf>
          </x14:cfRule>
          <xm:sqref>DO73:DS73</xm:sqref>
        </x14:conditionalFormatting>
        <x14:conditionalFormatting xmlns:xm="http://schemas.microsoft.com/office/excel/2006/main">
          <x14:cfRule type="endsWith" priority="963" stopIfTrue="1" operator="endsWith" id="{11E6A93E-A11E-4C63-BEEB-F02531EEFB30}">
            <xm:f>RIGHT(DO75,LEN("Fail"))="Fail"</xm:f>
            <xm:f>"Fail"</xm:f>
            <x14:dxf>
              <font>
                <b/>
                <i val="0"/>
                <strike val="0"/>
                <color rgb="FFAA322F"/>
              </font>
              <fill>
                <patternFill patternType="solid">
                  <bgColor theme="0"/>
                </patternFill>
              </fill>
            </x14:dxf>
          </x14:cfRule>
          <xm:sqref>DO75:DS80 DO82:DS87</xm:sqref>
        </x14:conditionalFormatting>
        <x14:conditionalFormatting xmlns:xm="http://schemas.microsoft.com/office/excel/2006/main">
          <x14:cfRule type="endsWith" priority="958" stopIfTrue="1" operator="endsWith" id="{B9E13E4B-0436-421C-8F77-9B517040421D}">
            <xm:f>RIGHT(DO81,LEN("Fail"))="Fail"</xm:f>
            <xm:f>"Fail"</xm:f>
            <x14:dxf>
              <font>
                <b/>
                <i val="0"/>
                <strike val="0"/>
                <color rgb="FFAA322F"/>
              </font>
              <fill>
                <patternFill patternType="solid">
                  <bgColor theme="0"/>
                </patternFill>
              </fill>
            </x14:dxf>
          </x14:cfRule>
          <xm:sqref>DO81:DS81</xm:sqref>
        </x14:conditionalFormatting>
        <x14:conditionalFormatting xmlns:xm="http://schemas.microsoft.com/office/excel/2006/main">
          <x14:cfRule type="endsWith" priority="343" stopIfTrue="1" operator="endsWith" id="{49E0FA84-55FE-4765-BBC6-523387DA6A4B}">
            <xm:f>RIGHT(DO84,LEN("Fail"))="Fail"</xm:f>
            <xm:f>"Fail"</xm:f>
            <x14:dxf>
              <font>
                <b/>
                <i val="0"/>
                <strike val="0"/>
                <color rgb="FFAA322F"/>
              </font>
              <fill>
                <patternFill patternType="solid">
                  <bgColor theme="0"/>
                </patternFill>
              </fill>
            </x14:dxf>
          </x14:cfRule>
          <x14:cfRule type="endsWith" priority="271" stopIfTrue="1" operator="endsWith" id="{AED42AFE-4471-4D06-96B8-B9A9008301AA}">
            <xm:f>RIGHT(DO84,LEN("Fail"))="Fail"</xm:f>
            <xm:f>"Fail"</xm:f>
            <x14:dxf>
              <font>
                <b/>
                <i val="0"/>
                <strike val="0"/>
                <color rgb="FFAA322F"/>
              </font>
              <fill>
                <patternFill patternType="solid">
                  <bgColor theme="0"/>
                </patternFill>
              </fill>
            </x14:dxf>
          </x14:cfRule>
          <xm:sqref>DO84:DS84</xm:sqref>
        </x14:conditionalFormatting>
        <x14:conditionalFormatting xmlns:xm="http://schemas.microsoft.com/office/excel/2006/main">
          <x14:cfRule type="endsWith" priority="402" stopIfTrue="1" operator="endsWith" id="{56D6C85A-53B7-420B-AFB6-CE2C9E028A1A}">
            <xm:f>RIGHT(DO87,LEN("Fail"))="Fail"</xm:f>
            <xm:f>"Fail"</xm:f>
            <x14:dxf>
              <font>
                <b/>
                <i val="0"/>
                <strike val="0"/>
                <color rgb="FFAA322F"/>
              </font>
              <fill>
                <patternFill patternType="solid">
                  <bgColor theme="0"/>
                </patternFill>
              </fill>
            </x14:dxf>
          </x14:cfRule>
          <x14:cfRule type="endsWith" priority="457" stopIfTrue="1" operator="endsWith" id="{C2DD7883-228E-474F-B9A3-53C3CAA585D2}">
            <xm:f>RIGHT(DO87,LEN("Fail"))="Fail"</xm:f>
            <xm:f>"Fail"</xm:f>
            <x14:dxf>
              <font>
                <b/>
                <i val="0"/>
                <strike val="0"/>
                <color rgb="FFAA322F"/>
              </font>
              <fill>
                <patternFill patternType="solid">
                  <bgColor theme="0"/>
                </patternFill>
              </fill>
            </x14:dxf>
          </x14:cfRule>
          <xm:sqref>DO87:DS87</xm:sqref>
        </x14:conditionalFormatting>
        <x14:conditionalFormatting xmlns:xm="http://schemas.microsoft.com/office/excel/2006/main">
          <x14:cfRule type="endsWith" priority="647" stopIfTrue="1" operator="endsWith" id="{EC4F1D72-3486-40D9-A57A-CF63C27B73B8}">
            <xm:f>RIGHT(DO88,LEN("Fail"))="Fail"</xm:f>
            <xm:f>"Fail"</xm:f>
            <x14:dxf>
              <font>
                <b/>
                <i val="0"/>
                <strike val="0"/>
                <color rgb="FFAA322F"/>
              </font>
              <fill>
                <patternFill patternType="solid">
                  <bgColor theme="0"/>
                </patternFill>
              </fill>
            </x14:dxf>
          </x14:cfRule>
          <xm:sqref>DO88:DS88</xm:sqref>
        </x14:conditionalFormatting>
        <x14:conditionalFormatting xmlns:xm="http://schemas.microsoft.com/office/excel/2006/main">
          <x14:cfRule type="endsWith" priority="49" stopIfTrue="1" operator="endsWith" id="{B609E0E9-0E59-48E6-A641-7E3B0E1EBE9B}">
            <xm:f>RIGHT(DO89,LEN("Fail"))="Fail"</xm:f>
            <xm:f>"Fail"</xm:f>
            <x14:dxf>
              <font>
                <b/>
                <i val="0"/>
                <strike val="0"/>
                <color rgb="FFAA322F"/>
              </font>
              <fill>
                <patternFill patternType="solid">
                  <bgColor theme="0"/>
                </patternFill>
              </fill>
            </x14:dxf>
          </x14:cfRule>
          <xm:sqref>DO89:DS89</xm:sqref>
        </x14:conditionalFormatting>
        <x14:conditionalFormatting xmlns:xm="http://schemas.microsoft.com/office/excel/2006/main">
          <x14:cfRule type="endsWith" priority="2070" stopIfTrue="1" operator="endsWith" id="{451FDD6C-334E-45F5-BEE2-0A8E5C6C2CA9}">
            <xm:f>RIGHT(DS50,LEN("Fail"))="Fail"</xm:f>
            <xm:f>"Fail"</xm:f>
            <x14:dxf>
              <font>
                <b/>
                <i val="0"/>
                <strike val="0"/>
                <color rgb="FFAA322F"/>
              </font>
              <fill>
                <patternFill patternType="solid">
                  <bgColor theme="0"/>
                </patternFill>
              </fill>
            </x14:dxf>
          </x14:cfRule>
          <xm:sqref>DS50</xm:sqref>
        </x14:conditionalFormatting>
        <x14:conditionalFormatting xmlns:xm="http://schemas.microsoft.com/office/excel/2006/main">
          <x14:cfRule type="endsWith" priority="2562" stopIfTrue="1" operator="endsWith" id="{7460B472-2A9B-4243-9892-3268664C0C13}">
            <xm:f>RIGHT(DT49,LEN("Fail"))="Fail"</xm:f>
            <xm:f>"Fail"</xm:f>
            <x14:dxf>
              <font>
                <b/>
                <i val="0"/>
                <strike val="0"/>
                <color rgb="FFAA322F"/>
              </font>
              <fill>
                <patternFill patternType="solid">
                  <bgColor theme="0"/>
                </patternFill>
              </fill>
            </x14:dxf>
          </x14:cfRule>
          <xm:sqref>DT49</xm:sqref>
        </x14:conditionalFormatting>
        <x14:conditionalFormatting xmlns:xm="http://schemas.microsoft.com/office/excel/2006/main">
          <x14:cfRule type="endsWith" priority="886" stopIfTrue="1" operator="endsWith" id="{A8BF5172-506B-4A9D-8EAB-51FDD3CC4DA4}">
            <xm:f>RIGHT(DT61,LEN("Fail"))="Fail"</xm:f>
            <xm:f>"Fail"</xm:f>
            <x14:dxf>
              <font>
                <b/>
                <i val="0"/>
                <strike val="0"/>
                <color rgb="FFAA322F"/>
              </font>
              <fill>
                <patternFill patternType="solid">
                  <bgColor theme="0"/>
                </patternFill>
              </fill>
            </x14:dxf>
          </x14:cfRule>
          <xm:sqref>DT61</xm:sqref>
        </x14:conditionalFormatting>
        <x14:conditionalFormatting xmlns:xm="http://schemas.microsoft.com/office/excel/2006/main">
          <x14:cfRule type="endsWith" priority="948" stopIfTrue="1" operator="endsWith" id="{0F4454B1-CCB7-43A2-B93B-7240D06AB4EF}">
            <xm:f>RIGHT(DT75,LEN("Fail"))="Fail"</xm:f>
            <xm:f>"Fail"</xm:f>
            <x14:dxf>
              <font>
                <b/>
                <i val="0"/>
                <strike val="0"/>
                <color rgb="FFAA322F"/>
              </font>
              <fill>
                <patternFill patternType="solid">
                  <bgColor theme="0"/>
                </patternFill>
              </fill>
            </x14:dxf>
          </x14:cfRule>
          <xm:sqref>DT75:DT81</xm:sqref>
        </x14:conditionalFormatting>
        <x14:conditionalFormatting xmlns:xm="http://schemas.microsoft.com/office/excel/2006/main">
          <x14:cfRule type="endsWith" priority="2665" stopIfTrue="1" operator="endsWith" id="{4613FD53-69FE-4B94-8A68-7FCEBCE97180}">
            <xm:f>RIGHT(DT50,LEN("Fail"))="Fail"</xm:f>
            <xm:f>"Fail"</xm:f>
            <x14:dxf>
              <font>
                <b/>
                <i val="0"/>
                <strike val="0"/>
                <color rgb="FFAA322F"/>
              </font>
              <fill>
                <patternFill patternType="solid">
                  <bgColor theme="0"/>
                </patternFill>
              </fill>
            </x14:dxf>
          </x14:cfRule>
          <x14:cfRule type="endsWith" priority="2667" stopIfTrue="1" operator="endsWith" id="{35C8A8EE-FBDE-43EA-AB03-04313C437347}">
            <xm:f>RIGHT(DT50,LEN("Fail"))="Fail"</xm:f>
            <xm:f>"Fail"</xm:f>
            <x14:dxf>
              <font>
                <b/>
                <i val="0"/>
                <strike val="0"/>
                <color rgb="FFAA322F"/>
              </font>
              <fill>
                <patternFill patternType="solid">
                  <bgColor theme="0"/>
                </patternFill>
              </fill>
            </x14:dxf>
          </x14:cfRule>
          <xm:sqref>DT50:DX50 DZ50:ED50</xm:sqref>
        </x14:conditionalFormatting>
        <x14:conditionalFormatting xmlns:xm="http://schemas.microsoft.com/office/excel/2006/main">
          <x14:cfRule type="endsWith" priority="944" stopIfTrue="1" operator="endsWith" id="{6A8188D2-DB57-44F8-852D-81567234B89D}">
            <xm:f>RIGHT(DT52,LEN("Fail"))="Fail"</xm:f>
            <xm:f>"Fail"</xm:f>
            <x14:dxf>
              <font>
                <b/>
                <i val="0"/>
                <strike val="0"/>
                <color rgb="FFAA322F"/>
              </font>
              <fill>
                <patternFill patternType="solid">
                  <bgColor theme="0"/>
                </patternFill>
              </fill>
            </x14:dxf>
          </x14:cfRule>
          <xm:sqref>DT52:DY52</xm:sqref>
        </x14:conditionalFormatting>
        <x14:conditionalFormatting xmlns:xm="http://schemas.microsoft.com/office/excel/2006/main">
          <x14:cfRule type="endsWith" priority="910" stopIfTrue="1" operator="endsWith" id="{69DDF611-5355-42B1-A21D-E924EAA85871}">
            <xm:f>RIGHT(DT60,LEN("Fail"))="Fail"</xm:f>
            <xm:f>"Fail"</xm:f>
            <x14:dxf>
              <font>
                <b/>
                <i val="0"/>
                <strike val="0"/>
                <color rgb="FFAA322F"/>
              </font>
              <fill>
                <patternFill patternType="solid">
                  <bgColor theme="0"/>
                </patternFill>
              </fill>
            </x14:dxf>
          </x14:cfRule>
          <xm:sqref>DT60:DY60</xm:sqref>
        </x14:conditionalFormatting>
        <x14:conditionalFormatting xmlns:xm="http://schemas.microsoft.com/office/excel/2006/main">
          <x14:cfRule type="endsWith" priority="940" stopIfTrue="1" operator="endsWith" id="{2B507570-F6DA-42CB-8232-242AF2EF84B9}">
            <xm:f>RIGHT(DU52,LEN("Fail"))="Fail"</xm:f>
            <xm:f>"Fail"</xm:f>
            <x14:dxf>
              <font>
                <b/>
                <i val="0"/>
                <strike val="0"/>
                <color rgb="FFAA322F"/>
              </font>
              <fill>
                <patternFill patternType="solid">
                  <bgColor theme="0"/>
                </patternFill>
              </fill>
            </x14:dxf>
          </x14:cfRule>
          <xm:sqref>DU52:DY52</xm:sqref>
        </x14:conditionalFormatting>
        <x14:conditionalFormatting xmlns:xm="http://schemas.microsoft.com/office/excel/2006/main">
          <x14:cfRule type="endsWith" priority="936" stopIfTrue="1" operator="endsWith" id="{D7311BB8-2825-4E09-BCFF-221F470B9C2D}">
            <xm:f>RIGHT(DU52,LEN("Fail"))="Fail"</xm:f>
            <xm:f>"Fail"</xm:f>
            <x14:dxf>
              <font>
                <b/>
                <i val="0"/>
                <strike val="0"/>
                <color rgb="FFAA322F"/>
              </font>
              <fill>
                <patternFill patternType="solid">
                  <bgColor theme="0"/>
                </patternFill>
              </fill>
            </x14:dxf>
          </x14:cfRule>
          <xm:sqref>DU52:DY53</xm:sqref>
        </x14:conditionalFormatting>
        <x14:conditionalFormatting xmlns:xm="http://schemas.microsoft.com/office/excel/2006/main">
          <x14:cfRule type="endsWith" priority="932" stopIfTrue="1" operator="endsWith" id="{A3867341-7354-46A6-97A5-0454AE350E00}">
            <xm:f>RIGHT(DU53,LEN("Fail"))="Fail"</xm:f>
            <xm:f>"Fail"</xm:f>
            <x14:dxf>
              <font>
                <b/>
                <i val="0"/>
                <strike val="0"/>
                <color rgb="FFAA322F"/>
              </font>
              <fill>
                <patternFill patternType="solid">
                  <bgColor theme="0"/>
                </patternFill>
              </fill>
            </x14:dxf>
          </x14:cfRule>
          <x14:cfRule type="endsWith" priority="928" stopIfTrue="1" operator="endsWith" id="{0E9AE456-1EA5-4B39-919E-C12158A2A1A7}">
            <xm:f>RIGHT(DU53,LEN("Fail"))="Fail"</xm:f>
            <xm:f>"Fail"</xm:f>
            <x14:dxf>
              <font>
                <b/>
                <i val="0"/>
                <strike val="0"/>
                <color rgb="FFAA322F"/>
              </font>
              <fill>
                <patternFill patternType="solid">
                  <bgColor theme="0"/>
                </patternFill>
              </fill>
            </x14:dxf>
          </x14:cfRule>
          <xm:sqref>DU53:DY53</xm:sqref>
        </x14:conditionalFormatting>
        <x14:conditionalFormatting xmlns:xm="http://schemas.microsoft.com/office/excel/2006/main">
          <x14:cfRule type="endsWith" priority="918" stopIfTrue="1" operator="endsWith" id="{EBD614EC-BCAB-4B88-AB9D-E072B8991A85}">
            <xm:f>RIGHT(DU54,LEN("Fail"))="Fail"</xm:f>
            <xm:f>"Fail"</xm:f>
            <x14:dxf>
              <font>
                <b/>
                <i val="0"/>
                <strike val="0"/>
                <color rgb="FFAA322F"/>
              </font>
              <fill>
                <patternFill patternType="solid">
                  <bgColor theme="0"/>
                </patternFill>
              </fill>
            </x14:dxf>
          </x14:cfRule>
          <x14:cfRule type="endsWith" priority="924" stopIfTrue="1" operator="endsWith" id="{6FEC112F-C022-4F32-96D0-900C950C4752}">
            <xm:f>RIGHT(DU54,LEN("Fail"))="Fail"</xm:f>
            <xm:f>"Fail"</xm:f>
            <x14:dxf>
              <font>
                <b/>
                <i val="0"/>
                <strike val="0"/>
                <color rgb="FFAA322F"/>
              </font>
              <fill>
                <patternFill patternType="solid">
                  <bgColor theme="0"/>
                </patternFill>
              </fill>
            </x14:dxf>
          </x14:cfRule>
          <x14:cfRule type="endsWith" priority="920" stopIfTrue="1" operator="endsWith" id="{44C8AE7C-79C3-4C5F-B13B-AE1C566A9B89}">
            <xm:f>RIGHT(DU54,LEN("Fail"))="Fail"</xm:f>
            <xm:f>"Fail"</xm:f>
            <x14:dxf>
              <font>
                <b/>
                <i val="0"/>
                <strike val="0"/>
                <color rgb="FFAA322F"/>
              </font>
              <fill>
                <patternFill patternType="solid">
                  <bgColor theme="0"/>
                </patternFill>
              </fill>
            </x14:dxf>
          </x14:cfRule>
          <xm:sqref>DU54:DY54</xm:sqref>
        </x14:conditionalFormatting>
        <x14:conditionalFormatting xmlns:xm="http://schemas.microsoft.com/office/excel/2006/main">
          <x14:cfRule type="endsWith" priority="909" stopIfTrue="1" operator="endsWith" id="{E21DC642-2937-4BFB-AD1D-443D75EFE145}">
            <xm:f>RIGHT(DU58,LEN("Fail"))="Fail"</xm:f>
            <xm:f>"Fail"</xm:f>
            <x14:dxf>
              <font>
                <b/>
                <i val="0"/>
                <strike val="0"/>
                <color rgb="FFAA322F"/>
              </font>
              <fill>
                <patternFill patternType="solid">
                  <bgColor theme="0"/>
                </patternFill>
              </fill>
            </x14:dxf>
          </x14:cfRule>
          <x14:cfRule type="endsWith" priority="901" stopIfTrue="1" operator="endsWith" id="{1A88BA6D-61D6-44EC-90AF-9BFFCBE64724}">
            <xm:f>RIGHT(DU58,LEN("Fail"))="Fail"</xm:f>
            <xm:f>"Fail"</xm:f>
            <x14:dxf>
              <font>
                <b/>
                <i val="0"/>
                <strike val="0"/>
                <color rgb="FFAA322F"/>
              </font>
              <fill>
                <patternFill patternType="solid">
                  <bgColor theme="0"/>
                </patternFill>
              </fill>
            </x14:dxf>
          </x14:cfRule>
          <x14:cfRule type="endsWith" priority="905" stopIfTrue="1" operator="endsWith" id="{2580B316-1CCD-4916-A4A8-88074C23C4F9}">
            <xm:f>RIGHT(DU58,LEN("Fail"))="Fail"</xm:f>
            <xm:f>"Fail"</xm:f>
            <x14:dxf>
              <font>
                <b/>
                <i val="0"/>
                <strike val="0"/>
                <color rgb="FFAA322F"/>
              </font>
              <fill>
                <patternFill patternType="solid">
                  <bgColor theme="0"/>
                </patternFill>
              </fill>
            </x14:dxf>
          </x14:cfRule>
          <xm:sqref>DU58:DY58</xm:sqref>
        </x14:conditionalFormatting>
        <x14:conditionalFormatting xmlns:xm="http://schemas.microsoft.com/office/excel/2006/main">
          <x14:cfRule type="endsWith" priority="891" stopIfTrue="1" operator="endsWith" id="{8768A56C-6CD0-4F10-816D-99BC46670ECB}">
            <xm:f>RIGHT(DU59,LEN("Fail"))="Fail"</xm:f>
            <xm:f>"Fail"</xm:f>
            <x14:dxf>
              <font>
                <b/>
                <i val="0"/>
                <strike val="0"/>
                <color rgb="FFAA322F"/>
              </font>
              <fill>
                <patternFill patternType="solid">
                  <bgColor theme="0"/>
                </patternFill>
              </fill>
            </x14:dxf>
          </x14:cfRule>
          <x14:cfRule type="endsWith" priority="897" stopIfTrue="1" operator="endsWith" id="{5BB94EB2-9D14-4C77-9634-B6F8408468CD}">
            <xm:f>RIGHT(DU59,LEN("Fail"))="Fail"</xm:f>
            <xm:f>"Fail"</xm:f>
            <x14:dxf>
              <font>
                <b/>
                <i val="0"/>
                <strike val="0"/>
                <color rgb="FFAA322F"/>
              </font>
              <fill>
                <patternFill patternType="solid">
                  <bgColor theme="0"/>
                </patternFill>
              </fill>
            </x14:dxf>
          </x14:cfRule>
          <x14:cfRule type="endsWith" priority="893" stopIfTrue="1" operator="endsWith" id="{1EC449BD-F030-433D-93E6-FFC6EC4A7079}">
            <xm:f>RIGHT(DU59,LEN("Fail"))="Fail"</xm:f>
            <xm:f>"Fail"</xm:f>
            <x14:dxf>
              <font>
                <b/>
                <i val="0"/>
                <strike val="0"/>
                <color rgb="FFAA322F"/>
              </font>
              <fill>
                <patternFill patternType="solid">
                  <bgColor theme="0"/>
                </patternFill>
              </fill>
            </x14:dxf>
          </x14:cfRule>
          <xm:sqref>DU59:DY59</xm:sqref>
        </x14:conditionalFormatting>
        <x14:conditionalFormatting xmlns:xm="http://schemas.microsoft.com/office/excel/2006/main">
          <x14:cfRule type="endsWith" priority="914" stopIfTrue="1" operator="endsWith" id="{51FA4578-A9A5-4598-BF8C-E108D59BB3BB}">
            <xm:f>RIGHT(DU60,LEN("Fail"))="Fail"</xm:f>
            <xm:f>"Fail"</xm:f>
            <x14:dxf>
              <font>
                <b/>
                <i val="0"/>
                <strike val="0"/>
                <color rgb="FFAA322F"/>
              </font>
              <fill>
                <patternFill patternType="solid">
                  <bgColor theme="0"/>
                </patternFill>
              </fill>
            </x14:dxf>
          </x14:cfRule>
          <xm:sqref>DU60:DY74</xm:sqref>
        </x14:conditionalFormatting>
        <x14:conditionalFormatting xmlns:xm="http://schemas.microsoft.com/office/excel/2006/main">
          <x14:cfRule type="endsWith" priority="588" stopIfTrue="1" operator="endsWith" id="{49BB4125-6836-4F92-A6D5-0CD9479C4028}">
            <xm:f>RIGHT(DU73,LEN("Fail"))="Fail"</xm:f>
            <xm:f>"Fail"</xm:f>
            <x14:dxf>
              <font>
                <b/>
                <i val="0"/>
                <strike val="0"/>
                <color rgb="FFAA322F"/>
              </font>
              <fill>
                <patternFill patternType="solid">
                  <bgColor theme="0"/>
                </patternFill>
              </fill>
            </x14:dxf>
          </x14:cfRule>
          <x14:cfRule type="endsWith" priority="591" stopIfTrue="1" operator="endsWith" id="{1A897EF1-EAFD-4795-9FFF-21D16B5E989E}">
            <xm:f>RIGHT(DU73,LEN("Fail"))="Fail"</xm:f>
            <xm:f>"Fail"</xm:f>
            <x14:dxf>
              <font>
                <b/>
                <i val="0"/>
                <strike val="0"/>
                <color rgb="FFAA322F"/>
              </font>
              <fill>
                <patternFill patternType="solid">
                  <bgColor theme="0"/>
                </patternFill>
              </fill>
            </x14:dxf>
          </x14:cfRule>
          <x14:cfRule type="endsWith" priority="519" stopIfTrue="1" operator="endsWith" id="{53F18AB0-3E79-414B-A7AD-F1EB035D8771}">
            <xm:f>RIGHT(DU73,LEN("Fail"))="Fail"</xm:f>
            <xm:f>"Fail"</xm:f>
            <x14:dxf>
              <font>
                <b/>
                <i val="0"/>
                <strike val="0"/>
                <color rgb="FFAA322F"/>
              </font>
              <fill>
                <patternFill patternType="solid">
                  <bgColor theme="0"/>
                </patternFill>
              </fill>
            </x14:dxf>
          </x14:cfRule>
          <xm:sqref>DU73:DY73</xm:sqref>
        </x14:conditionalFormatting>
        <x14:conditionalFormatting xmlns:xm="http://schemas.microsoft.com/office/excel/2006/main">
          <x14:cfRule type="endsWith" priority="884" stopIfTrue="1" operator="endsWith" id="{06756090-3B28-4073-97D3-A2D569A7B7A0}">
            <xm:f>RIGHT(DU75,LEN("Fail"))="Fail"</xm:f>
            <xm:f>"Fail"</xm:f>
            <x14:dxf>
              <font>
                <b/>
                <i val="0"/>
                <strike val="0"/>
                <color rgb="FFAA322F"/>
              </font>
              <fill>
                <patternFill patternType="solid">
                  <bgColor theme="0"/>
                </patternFill>
              </fill>
            </x14:dxf>
          </x14:cfRule>
          <xm:sqref>DU75:DY80 DU82:DY87</xm:sqref>
        </x14:conditionalFormatting>
        <x14:conditionalFormatting xmlns:xm="http://schemas.microsoft.com/office/excel/2006/main">
          <x14:cfRule type="endsWith" priority="879" stopIfTrue="1" operator="endsWith" id="{CFEC954F-E986-4485-AFDF-EBA61E54BC60}">
            <xm:f>RIGHT(DU81,LEN("Fail"))="Fail"</xm:f>
            <xm:f>"Fail"</xm:f>
            <x14:dxf>
              <font>
                <b/>
                <i val="0"/>
                <strike val="0"/>
                <color rgb="FFAA322F"/>
              </font>
              <fill>
                <patternFill patternType="solid">
                  <bgColor theme="0"/>
                </patternFill>
              </fill>
            </x14:dxf>
          </x14:cfRule>
          <xm:sqref>DU81:DY81</xm:sqref>
        </x14:conditionalFormatting>
        <x14:conditionalFormatting xmlns:xm="http://schemas.microsoft.com/office/excel/2006/main">
          <x14:cfRule type="endsWith" priority="337" stopIfTrue="1" operator="endsWith" id="{538D5898-43CA-42E8-A92C-1B24004146F9}">
            <xm:f>RIGHT(DU84,LEN("Fail"))="Fail"</xm:f>
            <xm:f>"Fail"</xm:f>
            <x14:dxf>
              <font>
                <b/>
                <i val="0"/>
                <strike val="0"/>
                <color rgb="FFAA322F"/>
              </font>
              <fill>
                <patternFill patternType="solid">
                  <bgColor theme="0"/>
                </patternFill>
              </fill>
            </x14:dxf>
          </x14:cfRule>
          <x14:cfRule type="endsWith" priority="340" stopIfTrue="1" operator="endsWith" id="{68F7FA04-63A9-4E33-BA60-F192ACA87B27}">
            <xm:f>RIGHT(DU84,LEN("Fail"))="Fail"</xm:f>
            <xm:f>"Fail"</xm:f>
            <x14:dxf>
              <font>
                <b/>
                <i val="0"/>
                <strike val="0"/>
                <color rgb="FFAA322F"/>
              </font>
              <fill>
                <patternFill patternType="solid">
                  <bgColor theme="0"/>
                </patternFill>
              </fill>
            </x14:dxf>
          </x14:cfRule>
          <x14:cfRule type="endsWith" priority="268" stopIfTrue="1" operator="endsWith" id="{075EA16E-70DE-4A1F-9865-47124AA8E8C1}">
            <xm:f>RIGHT(DU84,LEN("Fail"))="Fail"</xm:f>
            <xm:f>"Fail"</xm:f>
            <x14:dxf>
              <font>
                <b/>
                <i val="0"/>
                <strike val="0"/>
                <color rgb="FFAA322F"/>
              </font>
              <fill>
                <patternFill patternType="solid">
                  <bgColor theme="0"/>
                </patternFill>
              </fill>
            </x14:dxf>
          </x14:cfRule>
          <xm:sqref>DU84:DY84</xm:sqref>
        </x14:conditionalFormatting>
        <x14:conditionalFormatting xmlns:xm="http://schemas.microsoft.com/office/excel/2006/main">
          <x14:cfRule type="endsWith" priority="401" stopIfTrue="1" operator="endsWith" id="{8E6C4814-7B7B-45D9-B1F1-1E2ED065D0E9}">
            <xm:f>RIGHT(DU87,LEN("Fail"))="Fail"</xm:f>
            <xm:f>"Fail"</xm:f>
            <x14:dxf>
              <font>
                <b/>
                <i val="0"/>
                <strike val="0"/>
                <color rgb="FFAA322F"/>
              </font>
              <fill>
                <patternFill patternType="solid">
                  <bgColor theme="0"/>
                </patternFill>
              </fill>
            </x14:dxf>
          </x14:cfRule>
          <x14:cfRule type="endsWith" priority="454" stopIfTrue="1" operator="endsWith" id="{06E46FE0-CDBB-4F91-8904-E0F99AB91D1C}">
            <xm:f>RIGHT(DU87,LEN("Fail"))="Fail"</xm:f>
            <xm:f>"Fail"</xm:f>
            <x14:dxf>
              <font>
                <b/>
                <i val="0"/>
                <strike val="0"/>
                <color rgb="FFAA322F"/>
              </font>
              <fill>
                <patternFill patternType="solid">
                  <bgColor theme="0"/>
                </patternFill>
              </fill>
            </x14:dxf>
          </x14:cfRule>
          <x14:cfRule type="endsWith" priority="451" stopIfTrue="1" operator="endsWith" id="{A4DDDD0C-C7AE-4489-A7B4-CEFC111B6B7E}">
            <xm:f>RIGHT(DU87,LEN("Fail"))="Fail"</xm:f>
            <xm:f>"Fail"</xm:f>
            <x14:dxf>
              <font>
                <b/>
                <i val="0"/>
                <strike val="0"/>
                <color rgb="FFAA322F"/>
              </font>
              <fill>
                <patternFill patternType="solid">
                  <bgColor theme="0"/>
                </patternFill>
              </fill>
            </x14:dxf>
          </x14:cfRule>
          <xm:sqref>DU87:DY87</xm:sqref>
        </x14:conditionalFormatting>
        <x14:conditionalFormatting xmlns:xm="http://schemas.microsoft.com/office/excel/2006/main">
          <x14:cfRule type="endsWith" priority="646" stopIfTrue="1" operator="endsWith" id="{CAB4B269-F0EE-449A-81F3-D4DA7C4DF051}">
            <xm:f>RIGHT(DU88,LEN("Fail"))="Fail"</xm:f>
            <xm:f>"Fail"</xm:f>
            <x14:dxf>
              <font>
                <b/>
                <i val="0"/>
                <strike val="0"/>
                <color rgb="FFAA322F"/>
              </font>
              <fill>
                <patternFill patternType="solid">
                  <bgColor theme="0"/>
                </patternFill>
              </fill>
            </x14:dxf>
          </x14:cfRule>
          <xm:sqref>DU88:DY88</xm:sqref>
        </x14:conditionalFormatting>
        <x14:conditionalFormatting xmlns:xm="http://schemas.microsoft.com/office/excel/2006/main">
          <x14:cfRule type="endsWith" priority="44" stopIfTrue="1" operator="endsWith" id="{EAF447AA-3DF7-470B-9E24-E694CA0F4764}">
            <xm:f>RIGHT(DU89,LEN("Fail"))="Fail"</xm:f>
            <xm:f>"Fail"</xm:f>
            <x14:dxf>
              <font>
                <b/>
                <i val="0"/>
                <strike val="0"/>
                <color rgb="FFAA322F"/>
              </font>
              <fill>
                <patternFill patternType="solid">
                  <bgColor theme="0"/>
                </patternFill>
              </fill>
            </x14:dxf>
          </x14:cfRule>
          <xm:sqref>DU89:DY89</xm:sqref>
        </x14:conditionalFormatting>
        <x14:conditionalFormatting xmlns:xm="http://schemas.microsoft.com/office/excel/2006/main">
          <x14:cfRule type="endsWith" priority="2067" stopIfTrue="1" operator="endsWith" id="{7609E71B-269F-416F-8188-EA3DF5D18A09}">
            <xm:f>RIGHT(DY50,LEN("Fail"))="Fail"</xm:f>
            <xm:f>"Fail"</xm:f>
            <x14:dxf>
              <font>
                <b/>
                <i val="0"/>
                <strike val="0"/>
                <color rgb="FFAA322F"/>
              </font>
              <fill>
                <patternFill patternType="solid">
                  <bgColor theme="0"/>
                </patternFill>
              </fill>
            </x14:dxf>
          </x14:cfRule>
          <xm:sqref>DY50</xm:sqref>
        </x14:conditionalFormatting>
        <x14:conditionalFormatting xmlns:xm="http://schemas.microsoft.com/office/excel/2006/main">
          <x14:cfRule type="endsWith" priority="2561" stopIfTrue="1" operator="endsWith" id="{85AEA3A3-6AEB-4B86-A94A-EF22E670D5AF}">
            <xm:f>RIGHT(DZ49,LEN("Fail"))="Fail"</xm:f>
            <xm:f>"Fail"</xm:f>
            <x14:dxf>
              <font>
                <b/>
                <i val="0"/>
                <strike val="0"/>
                <color rgb="FFAA322F"/>
              </font>
              <fill>
                <patternFill patternType="solid">
                  <bgColor theme="0"/>
                </patternFill>
              </fill>
            </x14:dxf>
          </x14:cfRule>
          <xm:sqref>DZ49</xm:sqref>
        </x14:conditionalFormatting>
        <x14:conditionalFormatting xmlns:xm="http://schemas.microsoft.com/office/excel/2006/main">
          <x14:cfRule type="endsWith" priority="807" stopIfTrue="1" operator="endsWith" id="{C8E3958F-4B8C-4C11-BAC3-9B32F562C251}">
            <xm:f>RIGHT(DZ61,LEN("Fail"))="Fail"</xm:f>
            <xm:f>"Fail"</xm:f>
            <x14:dxf>
              <font>
                <b/>
                <i val="0"/>
                <strike val="0"/>
                <color rgb="FFAA322F"/>
              </font>
              <fill>
                <patternFill patternType="solid">
                  <bgColor theme="0"/>
                </patternFill>
              </fill>
            </x14:dxf>
          </x14:cfRule>
          <xm:sqref>DZ61</xm:sqref>
        </x14:conditionalFormatting>
        <x14:conditionalFormatting xmlns:xm="http://schemas.microsoft.com/office/excel/2006/main">
          <x14:cfRule type="endsWith" priority="869" stopIfTrue="1" operator="endsWith" id="{309C1195-3CD4-4DC4-A779-2AC81B37890E}">
            <xm:f>RIGHT(DZ75,LEN("Fail"))="Fail"</xm:f>
            <xm:f>"Fail"</xm:f>
            <x14:dxf>
              <font>
                <b/>
                <i val="0"/>
                <strike val="0"/>
                <color rgb="FFAA322F"/>
              </font>
              <fill>
                <patternFill patternType="solid">
                  <bgColor theme="0"/>
                </patternFill>
              </fill>
            </x14:dxf>
          </x14:cfRule>
          <xm:sqref>DZ75:DZ81</xm:sqref>
        </x14:conditionalFormatting>
        <x14:conditionalFormatting xmlns:xm="http://schemas.microsoft.com/office/excel/2006/main">
          <x14:cfRule type="endsWith" priority="865" stopIfTrue="1" operator="endsWith" id="{9B11791E-37DC-4F16-B853-70FC8161B2FE}">
            <xm:f>RIGHT(DZ52,LEN("Fail"))="Fail"</xm:f>
            <xm:f>"Fail"</xm:f>
            <x14:dxf>
              <font>
                <b/>
                <i val="0"/>
                <strike val="0"/>
                <color rgb="FFAA322F"/>
              </font>
              <fill>
                <patternFill patternType="solid">
                  <bgColor theme="0"/>
                </patternFill>
              </fill>
            </x14:dxf>
          </x14:cfRule>
          <xm:sqref>DZ52:EE52</xm:sqref>
        </x14:conditionalFormatting>
        <x14:conditionalFormatting xmlns:xm="http://schemas.microsoft.com/office/excel/2006/main">
          <x14:cfRule type="endsWith" priority="835" stopIfTrue="1" operator="endsWith" id="{A0A60C7B-FA81-4111-8421-E1D43E87C5DC}">
            <xm:f>RIGHT(DZ60,LEN("Fail"))="Fail"</xm:f>
            <xm:f>"Fail"</xm:f>
            <x14:dxf>
              <font>
                <b/>
                <i val="0"/>
                <strike val="0"/>
                <color rgb="FFAA322F"/>
              </font>
              <fill>
                <patternFill patternType="solid">
                  <bgColor theme="0"/>
                </patternFill>
              </fill>
            </x14:dxf>
          </x14:cfRule>
          <xm:sqref>DZ60:EE60</xm:sqref>
        </x14:conditionalFormatting>
        <x14:conditionalFormatting xmlns:xm="http://schemas.microsoft.com/office/excel/2006/main">
          <x14:cfRule type="endsWith" priority="800" stopIfTrue="1" operator="endsWith" id="{600FD7EB-9050-47E1-97A5-F037B7CAD2D6}">
            <xm:f>RIGHT(EA81,LEN("Fail"))="Fail"</xm:f>
            <xm:f>"Fail"</xm:f>
            <x14:dxf>
              <font>
                <b/>
                <i val="0"/>
                <strike val="0"/>
                <color rgb="FFAA322F"/>
              </font>
              <fill>
                <patternFill patternType="solid">
                  <bgColor theme="0"/>
                </patternFill>
              </fill>
            </x14:dxf>
          </x14:cfRule>
          <xm:sqref>EA81:ED81</xm:sqref>
        </x14:conditionalFormatting>
        <x14:conditionalFormatting xmlns:xm="http://schemas.microsoft.com/office/excel/2006/main">
          <x14:cfRule type="endsWith" priority="861" stopIfTrue="1" operator="endsWith" id="{06891DDC-411D-4A54-A3D5-A2DDE4684462}">
            <xm:f>RIGHT(EA52,LEN("Fail"))="Fail"</xm:f>
            <xm:f>"Fail"</xm:f>
            <x14:dxf>
              <font>
                <b/>
                <i val="0"/>
                <strike val="0"/>
                <color rgb="FFAA322F"/>
              </font>
              <fill>
                <patternFill patternType="solid">
                  <bgColor theme="0"/>
                </patternFill>
              </fill>
            </x14:dxf>
          </x14:cfRule>
          <xm:sqref>EA52:EE52</xm:sqref>
        </x14:conditionalFormatting>
        <x14:conditionalFormatting xmlns:xm="http://schemas.microsoft.com/office/excel/2006/main">
          <x14:cfRule type="endsWith" priority="857" stopIfTrue="1" operator="endsWith" id="{416E4A0D-AAC3-4AC7-B23F-EA62D7018A19}">
            <xm:f>RIGHT(EA52,LEN("Fail"))="Fail"</xm:f>
            <xm:f>"Fail"</xm:f>
            <x14:dxf>
              <font>
                <b/>
                <i val="0"/>
                <strike val="0"/>
                <color rgb="FFAA322F"/>
              </font>
              <fill>
                <patternFill patternType="solid">
                  <bgColor theme="0"/>
                </patternFill>
              </fill>
            </x14:dxf>
          </x14:cfRule>
          <xm:sqref>EA52:EE53</xm:sqref>
        </x14:conditionalFormatting>
        <x14:conditionalFormatting xmlns:xm="http://schemas.microsoft.com/office/excel/2006/main">
          <x14:cfRule type="endsWith" priority="853" stopIfTrue="1" operator="endsWith" id="{6E10CD61-72AB-48F5-A61B-EE2301069C75}">
            <xm:f>RIGHT(EA53,LEN("Fail"))="Fail"</xm:f>
            <xm:f>"Fail"</xm:f>
            <x14:dxf>
              <font>
                <b/>
                <i val="0"/>
                <strike val="0"/>
                <color rgb="FFAA322F"/>
              </font>
              <fill>
                <patternFill patternType="solid">
                  <bgColor theme="0"/>
                </patternFill>
              </fill>
            </x14:dxf>
          </x14:cfRule>
          <x14:cfRule type="endsWith" priority="849" stopIfTrue="1" operator="endsWith" id="{8BD78FD2-5ADF-4EAB-9821-6DF9895A6ECF}">
            <xm:f>RIGHT(EA53,LEN("Fail"))="Fail"</xm:f>
            <xm:f>"Fail"</xm:f>
            <x14:dxf>
              <font>
                <b/>
                <i val="0"/>
                <strike val="0"/>
                <color rgb="FFAA322F"/>
              </font>
              <fill>
                <patternFill patternType="solid">
                  <bgColor theme="0"/>
                </patternFill>
              </fill>
            </x14:dxf>
          </x14:cfRule>
          <xm:sqref>EA53:EE53</xm:sqref>
        </x14:conditionalFormatting>
        <x14:conditionalFormatting xmlns:xm="http://schemas.microsoft.com/office/excel/2006/main">
          <x14:cfRule type="endsWith" priority="841" stopIfTrue="1" operator="endsWith" id="{8F03A344-E314-44A2-AE61-C2C72E9C11F0}">
            <xm:f>RIGHT(EA54,LEN("Fail"))="Fail"</xm:f>
            <xm:f>"Fail"</xm:f>
            <x14:dxf>
              <font>
                <b/>
                <i val="0"/>
                <strike val="0"/>
                <color rgb="FFAA322F"/>
              </font>
              <fill>
                <patternFill patternType="solid">
                  <bgColor theme="0"/>
                </patternFill>
              </fill>
            </x14:dxf>
          </x14:cfRule>
          <x14:cfRule type="endsWith" priority="845" stopIfTrue="1" operator="endsWith" id="{95F6BFE7-3FAC-4B90-9004-8F980EC610BC}">
            <xm:f>RIGHT(EA54,LEN("Fail"))="Fail"</xm:f>
            <xm:f>"Fail"</xm:f>
            <x14:dxf>
              <font>
                <b/>
                <i val="0"/>
                <strike val="0"/>
                <color rgb="FFAA322F"/>
              </font>
              <fill>
                <patternFill patternType="solid">
                  <bgColor theme="0"/>
                </patternFill>
              </fill>
            </x14:dxf>
          </x14:cfRule>
          <x14:cfRule type="endsWith" priority="839" stopIfTrue="1" operator="endsWith" id="{026740DA-4D92-40E8-8954-133B8925267B}">
            <xm:f>RIGHT(EA54,LEN("Fail"))="Fail"</xm:f>
            <xm:f>"Fail"</xm:f>
            <x14:dxf>
              <font>
                <b/>
                <i val="0"/>
                <strike val="0"/>
                <color rgb="FFAA322F"/>
              </font>
              <fill>
                <patternFill patternType="solid">
                  <bgColor theme="0"/>
                </patternFill>
              </fill>
            </x14:dxf>
          </x14:cfRule>
          <xm:sqref>EA54:EE54</xm:sqref>
        </x14:conditionalFormatting>
        <x14:conditionalFormatting xmlns:xm="http://schemas.microsoft.com/office/excel/2006/main">
          <x14:cfRule type="endsWith" priority="830" stopIfTrue="1" operator="endsWith" id="{42658B75-E279-4D42-B59D-0EA4FB2524AB}">
            <xm:f>RIGHT(EA58,LEN("Fail"))="Fail"</xm:f>
            <xm:f>"Fail"</xm:f>
            <x14:dxf>
              <font>
                <b/>
                <i val="0"/>
                <strike val="0"/>
                <color rgb="FFAA322F"/>
              </font>
              <fill>
                <patternFill patternType="solid">
                  <bgColor theme="0"/>
                </patternFill>
              </fill>
            </x14:dxf>
          </x14:cfRule>
          <x14:cfRule type="endsWith" priority="826" stopIfTrue="1" operator="endsWith" id="{1D9CDC0B-C2C4-4B76-A100-BEE99CAAD9B0}">
            <xm:f>RIGHT(EA58,LEN("Fail"))="Fail"</xm:f>
            <xm:f>"Fail"</xm:f>
            <x14:dxf>
              <font>
                <b/>
                <i val="0"/>
                <strike val="0"/>
                <color rgb="FFAA322F"/>
              </font>
              <fill>
                <patternFill patternType="solid">
                  <bgColor theme="0"/>
                </patternFill>
              </fill>
            </x14:dxf>
          </x14:cfRule>
          <x14:cfRule type="endsWith" priority="822" stopIfTrue="1" operator="endsWith" id="{831FB3DE-561B-4D32-972F-1E0B7659357D}">
            <xm:f>RIGHT(EA58,LEN("Fail"))="Fail"</xm:f>
            <xm:f>"Fail"</xm:f>
            <x14:dxf>
              <font>
                <b/>
                <i val="0"/>
                <strike val="0"/>
                <color rgb="FFAA322F"/>
              </font>
              <fill>
                <patternFill patternType="solid">
                  <bgColor theme="0"/>
                </patternFill>
              </fill>
            </x14:dxf>
          </x14:cfRule>
          <xm:sqref>EA58:EE58</xm:sqref>
        </x14:conditionalFormatting>
        <x14:conditionalFormatting xmlns:xm="http://schemas.microsoft.com/office/excel/2006/main">
          <x14:cfRule type="endsWith" priority="818" stopIfTrue="1" operator="endsWith" id="{4CEC8495-DA2C-412B-9F23-33A4E17C29CC}">
            <xm:f>RIGHT(EA59,LEN("Fail"))="Fail"</xm:f>
            <xm:f>"Fail"</xm:f>
            <x14:dxf>
              <font>
                <b/>
                <i val="0"/>
                <strike val="0"/>
                <color rgb="FFAA322F"/>
              </font>
              <fill>
                <patternFill patternType="solid">
                  <bgColor theme="0"/>
                </patternFill>
              </fill>
            </x14:dxf>
          </x14:cfRule>
          <x14:cfRule type="endsWith" priority="814" stopIfTrue="1" operator="endsWith" id="{9B0E34C4-1F2E-439A-BD46-BD30E3030793}">
            <xm:f>RIGHT(EA59,LEN("Fail"))="Fail"</xm:f>
            <xm:f>"Fail"</xm:f>
            <x14:dxf>
              <font>
                <b/>
                <i val="0"/>
                <strike val="0"/>
                <color rgb="FFAA322F"/>
              </font>
              <fill>
                <patternFill patternType="solid">
                  <bgColor theme="0"/>
                </patternFill>
              </fill>
            </x14:dxf>
          </x14:cfRule>
          <x14:cfRule type="endsWith" priority="812" stopIfTrue="1" operator="endsWith" id="{C7ED87E0-2A66-4105-B0EA-F952A80F28CB}">
            <xm:f>RIGHT(EA59,LEN("Fail"))="Fail"</xm:f>
            <xm:f>"Fail"</xm:f>
            <x14:dxf>
              <font>
                <b/>
                <i val="0"/>
                <strike val="0"/>
                <color rgb="FFAA322F"/>
              </font>
              <fill>
                <patternFill patternType="solid">
                  <bgColor theme="0"/>
                </patternFill>
              </fill>
            </x14:dxf>
          </x14:cfRule>
          <xm:sqref>EA59:EE59</xm:sqref>
        </x14:conditionalFormatting>
        <x14:conditionalFormatting xmlns:xm="http://schemas.microsoft.com/office/excel/2006/main">
          <x14:cfRule type="endsWith" priority="831" stopIfTrue="1" operator="endsWith" id="{849DC9CB-8F12-4700-839B-8BAAE688112B}">
            <xm:f>RIGHT(EA60,LEN("Fail"))="Fail"</xm:f>
            <xm:f>"Fail"</xm:f>
            <x14:dxf>
              <font>
                <b/>
                <i val="0"/>
                <strike val="0"/>
                <color rgb="FFAA322F"/>
              </font>
              <fill>
                <patternFill patternType="solid">
                  <bgColor theme="0"/>
                </patternFill>
              </fill>
            </x14:dxf>
          </x14:cfRule>
          <xm:sqref>EA60:EE60</xm:sqref>
        </x14:conditionalFormatting>
        <x14:conditionalFormatting xmlns:xm="http://schemas.microsoft.com/office/excel/2006/main">
          <x14:cfRule type="endsWith" priority="2135" stopIfTrue="1" operator="endsWith" id="{9B134866-486A-423F-87B0-EE125BFF62C0}">
            <xm:f>RIGHT(C60,LEN("Fail"))="Fail"</xm:f>
            <xm:f>"Fail"</xm:f>
            <x14:dxf>
              <font>
                <b/>
                <i val="0"/>
                <strike val="0"/>
                <color rgb="FFAA322F"/>
              </font>
              <fill>
                <patternFill patternType="solid">
                  <bgColor theme="0"/>
                </patternFill>
              </fill>
            </x14:dxf>
          </x14:cfRule>
          <xm:sqref>EA73:EE73 C73:C81 AI60:AM74 CE61:CI74 EA84:EE86</xm:sqref>
        </x14:conditionalFormatting>
        <x14:conditionalFormatting xmlns:xm="http://schemas.microsoft.com/office/excel/2006/main">
          <x14:cfRule type="endsWith" priority="582" stopIfTrue="1" operator="endsWith" id="{EE65AF17-2C42-4F31-9B70-322E6F62902A}">
            <xm:f>RIGHT(EA73,LEN("Fail"))="Fail"</xm:f>
            <xm:f>"Fail"</xm:f>
            <x14:dxf>
              <font>
                <b/>
                <i val="0"/>
                <strike val="0"/>
                <color rgb="FFAA322F"/>
              </font>
              <fill>
                <patternFill patternType="solid">
                  <bgColor theme="0"/>
                </patternFill>
              </fill>
            </x14:dxf>
          </x14:cfRule>
          <x14:cfRule type="endsWith" priority="516" stopIfTrue="1" operator="endsWith" id="{F0DE89D1-66E2-46D3-B4EE-DE30EF478697}">
            <xm:f>RIGHT(EA73,LEN("Fail"))="Fail"</xm:f>
            <xm:f>"Fail"</xm:f>
            <x14:dxf>
              <font>
                <b/>
                <i val="0"/>
                <strike val="0"/>
                <color rgb="FFAA322F"/>
              </font>
              <fill>
                <patternFill patternType="solid">
                  <bgColor theme="0"/>
                </patternFill>
              </fill>
            </x14:dxf>
          </x14:cfRule>
          <xm:sqref>EA73:EE73</xm:sqref>
        </x14:conditionalFormatting>
        <x14:conditionalFormatting xmlns:xm="http://schemas.microsoft.com/office/excel/2006/main">
          <x14:cfRule type="endsWith" priority="585" stopIfTrue="1" operator="endsWith" id="{22AF2725-9CC5-4928-AD2F-A3275C24B26B}">
            <xm:f>RIGHT(EA73,LEN("Fail"))="Fail"</xm:f>
            <xm:f>"Fail"</xm:f>
            <x14:dxf>
              <font>
                <b/>
                <i val="0"/>
                <strike val="0"/>
                <color rgb="FFAA322F"/>
              </font>
              <fill>
                <patternFill patternType="solid">
                  <bgColor theme="0"/>
                </patternFill>
              </fill>
            </x14:dxf>
          </x14:cfRule>
          <xm:sqref>EA73:EE74</xm:sqref>
        </x14:conditionalFormatting>
        <x14:conditionalFormatting xmlns:xm="http://schemas.microsoft.com/office/excel/2006/main">
          <x14:cfRule type="endsWith" priority="805" stopIfTrue="1" operator="endsWith" id="{EFAB853B-3824-4162-A568-6FC06406A6A8}">
            <xm:f>RIGHT(EA75,LEN("Fail"))="Fail"</xm:f>
            <xm:f>"Fail"</xm:f>
            <x14:dxf>
              <font>
                <b/>
                <i val="0"/>
                <strike val="0"/>
                <color rgb="FFAA322F"/>
              </font>
              <fill>
                <patternFill patternType="solid">
                  <bgColor theme="0"/>
                </patternFill>
              </fill>
            </x14:dxf>
          </x14:cfRule>
          <xm:sqref>EA75:EE80 EA82:EE87</xm:sqref>
        </x14:conditionalFormatting>
        <x14:conditionalFormatting xmlns:xm="http://schemas.microsoft.com/office/excel/2006/main">
          <x14:cfRule type="endsWith" priority="334" stopIfTrue="1" operator="endsWith" id="{5BF15D34-FD0E-4126-9433-A8A6DA8D77B5}">
            <xm:f>RIGHT(EA84,LEN("Fail"))="Fail"</xm:f>
            <xm:f>"Fail"</xm:f>
            <x14:dxf>
              <font>
                <b/>
                <i val="0"/>
                <strike val="0"/>
                <color rgb="FFAA322F"/>
              </font>
              <fill>
                <patternFill patternType="solid">
                  <bgColor theme="0"/>
                </patternFill>
              </fill>
            </x14:dxf>
          </x14:cfRule>
          <x14:cfRule type="endsWith" priority="331" stopIfTrue="1" operator="endsWith" id="{73BAF97C-6C92-44B9-9A72-D8D8BBBC32A3}">
            <xm:f>RIGHT(EA84,LEN("Fail"))="Fail"</xm:f>
            <xm:f>"Fail"</xm:f>
            <x14:dxf>
              <font>
                <b/>
                <i val="0"/>
                <strike val="0"/>
                <color rgb="FFAA322F"/>
              </font>
              <fill>
                <patternFill patternType="solid">
                  <bgColor theme="0"/>
                </patternFill>
              </fill>
            </x14:dxf>
          </x14:cfRule>
          <x14:cfRule type="endsWith" priority="265" stopIfTrue="1" operator="endsWith" id="{15FBB059-F5B7-4B74-B96E-5CC3A8D8569F}">
            <xm:f>RIGHT(EA84,LEN("Fail"))="Fail"</xm:f>
            <xm:f>"Fail"</xm:f>
            <x14:dxf>
              <font>
                <b/>
                <i val="0"/>
                <strike val="0"/>
                <color rgb="FFAA322F"/>
              </font>
              <fill>
                <patternFill patternType="solid">
                  <bgColor theme="0"/>
                </patternFill>
              </fill>
            </x14:dxf>
          </x14:cfRule>
          <xm:sqref>EA84:EE84</xm:sqref>
        </x14:conditionalFormatting>
        <x14:conditionalFormatting xmlns:xm="http://schemas.microsoft.com/office/excel/2006/main">
          <x14:cfRule type="endsWith" priority="448" stopIfTrue="1" operator="endsWith" id="{CB80669E-E45F-4716-95C2-862CC8B8ADBC}">
            <xm:f>RIGHT(EA87,LEN("Fail"))="Fail"</xm:f>
            <xm:f>"Fail"</xm:f>
            <x14:dxf>
              <font>
                <b/>
                <i val="0"/>
                <strike val="0"/>
                <color rgb="FFAA322F"/>
              </font>
              <fill>
                <patternFill patternType="solid">
                  <bgColor theme="0"/>
                </patternFill>
              </fill>
            </x14:dxf>
          </x14:cfRule>
          <x14:cfRule type="endsWith" priority="400" stopIfTrue="1" operator="endsWith" id="{244151AA-ADA1-496E-826B-26BBB72A8D7B}">
            <xm:f>RIGHT(EA87,LEN("Fail"))="Fail"</xm:f>
            <xm:f>"Fail"</xm:f>
            <x14:dxf>
              <font>
                <b/>
                <i val="0"/>
                <strike val="0"/>
                <color rgb="FFAA322F"/>
              </font>
              <fill>
                <patternFill patternType="solid">
                  <bgColor theme="0"/>
                </patternFill>
              </fill>
            </x14:dxf>
          </x14:cfRule>
          <x14:cfRule type="endsWith" priority="445" stopIfTrue="1" operator="endsWith" id="{B90EFE29-F5A5-42D8-BC09-B18862DAF806}">
            <xm:f>RIGHT(EA87,LEN("Fail"))="Fail"</xm:f>
            <xm:f>"Fail"</xm:f>
            <x14:dxf>
              <font>
                <b/>
                <i val="0"/>
                <strike val="0"/>
                <color rgb="FFAA322F"/>
              </font>
              <fill>
                <patternFill patternType="solid">
                  <bgColor theme="0"/>
                </patternFill>
              </fill>
            </x14:dxf>
          </x14:cfRule>
          <xm:sqref>EA87:EE87</xm:sqref>
        </x14:conditionalFormatting>
        <x14:conditionalFormatting xmlns:xm="http://schemas.microsoft.com/office/excel/2006/main">
          <x14:cfRule type="endsWith" priority="645" stopIfTrue="1" operator="endsWith" id="{E25BC836-E49F-41EA-9DA9-9288A460CED4}">
            <xm:f>RIGHT(EA88,LEN("Fail"))="Fail"</xm:f>
            <xm:f>"Fail"</xm:f>
            <x14:dxf>
              <font>
                <b/>
                <i val="0"/>
                <strike val="0"/>
                <color rgb="FFAA322F"/>
              </font>
              <fill>
                <patternFill patternType="solid">
                  <bgColor theme="0"/>
                </patternFill>
              </fill>
            </x14:dxf>
          </x14:cfRule>
          <xm:sqref>EA88:EE88</xm:sqref>
        </x14:conditionalFormatting>
        <x14:conditionalFormatting xmlns:xm="http://schemas.microsoft.com/office/excel/2006/main">
          <x14:cfRule type="endsWith" priority="39" stopIfTrue="1" operator="endsWith" id="{32CD1E63-5E6A-44E8-B481-0D6F9F443E58}">
            <xm:f>RIGHT(EA89,LEN("Fail"))="Fail"</xm:f>
            <xm:f>"Fail"</xm:f>
            <x14:dxf>
              <font>
                <b/>
                <i val="0"/>
                <strike val="0"/>
                <color rgb="FFAA322F"/>
              </font>
              <fill>
                <patternFill patternType="solid">
                  <bgColor theme="0"/>
                </patternFill>
              </fill>
            </x14:dxf>
          </x14:cfRule>
          <xm:sqref>EA89:EE89</xm:sqref>
        </x14:conditionalFormatting>
        <x14:conditionalFormatting xmlns:xm="http://schemas.microsoft.com/office/excel/2006/main">
          <x14:cfRule type="endsWith" priority="2064" stopIfTrue="1" operator="endsWith" id="{77CBE120-5B99-4754-9BCA-ED850BE38903}">
            <xm:f>RIGHT(EE50,LEN("Fail"))="Fail"</xm:f>
            <xm:f>"Fail"</xm:f>
            <x14:dxf>
              <font>
                <b/>
                <i val="0"/>
                <strike val="0"/>
                <color rgb="FFAA322F"/>
              </font>
              <fill>
                <patternFill patternType="solid">
                  <bgColor theme="0"/>
                </patternFill>
              </fill>
            </x14:dxf>
          </x14:cfRule>
          <xm:sqref>EE50</xm:sqref>
        </x14:conditionalFormatting>
        <x14:conditionalFormatting xmlns:xm="http://schemas.microsoft.com/office/excel/2006/main">
          <x14:cfRule type="endsWith" priority="727" stopIfTrue="1" operator="endsWith" id="{70396365-0C08-447D-AFF4-BE52867C559D}">
            <xm:f>RIGHT(EE81,LEN("Fail"))="Fail"</xm:f>
            <xm:f>"Fail"</xm:f>
            <x14:dxf>
              <font>
                <b/>
                <i val="0"/>
                <strike val="0"/>
                <color rgb="FFAA322F"/>
              </font>
              <fill>
                <patternFill patternType="solid">
                  <bgColor theme="0"/>
                </patternFill>
              </fill>
            </x14:dxf>
          </x14:cfRule>
          <xm:sqref>EE81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EC6F1-7333-4A62-B94E-9D5BC2F34EC0}">
  <sheetPr>
    <tabColor rgb="FF00B0F0"/>
  </sheetPr>
  <dimension ref="A1:Z38"/>
  <sheetViews>
    <sheetView showGridLines="0" zoomScale="70" zoomScaleNormal="70" workbookViewId="0"/>
  </sheetViews>
  <sheetFormatPr defaultColWidth="0" defaultRowHeight="0" customHeight="1" zeroHeight="1" x14ac:dyDescent="0.25"/>
  <cols>
    <col min="1" max="1" width="2.42578125" style="1997" customWidth="1"/>
    <col min="2" max="2" width="18.5703125" style="1997" customWidth="1"/>
    <col min="3" max="25" width="18.5703125" style="1998" customWidth="1"/>
    <col min="26" max="26" width="4" style="1997" customWidth="1"/>
    <col min="27" max="16384" width="18.5703125" style="1997" hidden="1"/>
  </cols>
  <sheetData>
    <row r="1" spans="1:26" s="2062" customFormat="1" ht="30.75" x14ac:dyDescent="0.55000000000000004">
      <c r="A1" s="2068" t="s">
        <v>2444</v>
      </c>
      <c r="D1" s="2066"/>
      <c r="E1" s="2066"/>
      <c r="F1" s="2065"/>
      <c r="G1" s="652" t="str">
        <f>CONCATENATE("Reporting unit: ", 'General Info'!$C$7, " ", 'General Info'!$C$5)</f>
        <v xml:space="preserve">Reporting unit: 1 </v>
      </c>
      <c r="H1" s="788"/>
      <c r="I1" s="2067" t="s">
        <v>1834</v>
      </c>
      <c r="J1" s="2064"/>
      <c r="K1" s="2066"/>
      <c r="L1" s="2065"/>
      <c r="M1" s="2064"/>
      <c r="N1" s="2063"/>
      <c r="O1" s="2063"/>
      <c r="P1" s="2063"/>
      <c r="Q1" s="2063"/>
      <c r="R1" s="2063"/>
      <c r="S1" s="2063"/>
      <c r="T1" s="2063"/>
      <c r="U1" s="2063"/>
      <c r="V1" s="2063"/>
      <c r="W1" s="2063"/>
      <c r="X1" s="2063"/>
      <c r="Y1" s="2063"/>
      <c r="Z1" s="1997"/>
    </row>
    <row r="2" spans="1:26" s="2062" customFormat="1" ht="15" customHeight="1" x14ac:dyDescent="0.25">
      <c r="A2" s="1997"/>
      <c r="B2" s="2948" t="s">
        <v>2443</v>
      </c>
      <c r="C2" s="2948"/>
      <c r="D2" s="2950" t="s">
        <v>2442</v>
      </c>
      <c r="E2" s="2950"/>
      <c r="F2" s="2950"/>
      <c r="G2" s="2950"/>
      <c r="H2" s="2950"/>
      <c r="I2" s="2950"/>
      <c r="J2" s="2950"/>
      <c r="K2" s="2950"/>
      <c r="L2" s="2950"/>
      <c r="M2" s="2950"/>
      <c r="N2" s="2950"/>
      <c r="O2" s="2951"/>
      <c r="P2" s="2952" t="s">
        <v>2441</v>
      </c>
      <c r="Q2" s="2953"/>
      <c r="R2" s="2953"/>
      <c r="S2" s="2954"/>
      <c r="T2" s="2955" t="s">
        <v>2440</v>
      </c>
      <c r="U2" s="2955"/>
      <c r="V2" s="2955"/>
      <c r="W2" s="2955"/>
      <c r="X2" s="2955"/>
      <c r="Y2" s="2956"/>
      <c r="Z2" s="1997"/>
    </row>
    <row r="3" spans="1:26" ht="15" customHeight="1" x14ac:dyDescent="0.25">
      <c r="B3" s="2949"/>
      <c r="C3" s="2949"/>
      <c r="D3" s="2957" t="s">
        <v>2439</v>
      </c>
      <c r="E3" s="2957"/>
      <c r="F3" s="2957"/>
      <c r="G3" s="2957"/>
      <c r="H3" s="2957"/>
      <c r="I3" s="2958"/>
      <c r="J3" s="2959" t="s">
        <v>2438</v>
      </c>
      <c r="K3" s="2960"/>
      <c r="L3" s="2960"/>
      <c r="M3" s="2960"/>
      <c r="N3" s="2960"/>
      <c r="O3" s="2961"/>
      <c r="P3" s="2962" t="s">
        <v>2439</v>
      </c>
      <c r="Q3" s="2958"/>
      <c r="R3" s="2952" t="s">
        <v>2438</v>
      </c>
      <c r="S3" s="2954"/>
      <c r="T3" s="2952" t="s">
        <v>2439</v>
      </c>
      <c r="U3" s="2953"/>
      <c r="V3" s="2953"/>
      <c r="W3" s="2952" t="s">
        <v>2438</v>
      </c>
      <c r="X3" s="2953"/>
      <c r="Y3" s="2953"/>
    </row>
    <row r="4" spans="1:26" ht="16.5" x14ac:dyDescent="0.25">
      <c r="B4" s="2949"/>
      <c r="C4" s="2949"/>
      <c r="D4" s="2061" t="s">
        <v>2433</v>
      </c>
      <c r="E4" s="2058" t="s">
        <v>2432</v>
      </c>
      <c r="F4" s="2058" t="s">
        <v>2437</v>
      </c>
      <c r="G4" s="2058" t="s">
        <v>2436</v>
      </c>
      <c r="H4" s="2058" t="s">
        <v>2435</v>
      </c>
      <c r="I4" s="2057" t="s">
        <v>2434</v>
      </c>
      <c r="J4" s="2059" t="s">
        <v>2433</v>
      </c>
      <c r="K4" s="2058" t="s">
        <v>2432</v>
      </c>
      <c r="L4" s="2058" t="s">
        <v>2437</v>
      </c>
      <c r="M4" s="2058" t="s">
        <v>2436</v>
      </c>
      <c r="N4" s="2058" t="s">
        <v>2435</v>
      </c>
      <c r="O4" s="2060" t="s">
        <v>2434</v>
      </c>
      <c r="P4" s="2059" t="s">
        <v>2433</v>
      </c>
      <c r="Q4" s="2060" t="s">
        <v>2432</v>
      </c>
      <c r="R4" s="2061" t="s">
        <v>2433</v>
      </c>
      <c r="S4" s="2060" t="s">
        <v>2432</v>
      </c>
      <c r="T4" s="2059" t="s">
        <v>2431</v>
      </c>
      <c r="U4" s="2058" t="s">
        <v>1529</v>
      </c>
      <c r="V4" s="2060" t="s">
        <v>1528</v>
      </c>
      <c r="W4" s="2059" t="s">
        <v>2431</v>
      </c>
      <c r="X4" s="2058" t="s">
        <v>1529</v>
      </c>
      <c r="Y4" s="2057" t="s">
        <v>1528</v>
      </c>
    </row>
    <row r="5" spans="1:26" ht="16.5" x14ac:dyDescent="0.25">
      <c r="B5" s="2949"/>
      <c r="C5" s="2949"/>
      <c r="D5" s="2054" t="s">
        <v>2211</v>
      </c>
      <c r="E5" s="2053" t="s">
        <v>2210</v>
      </c>
      <c r="F5" s="2053" t="s">
        <v>2209</v>
      </c>
      <c r="G5" s="2053" t="s">
        <v>2208</v>
      </c>
      <c r="H5" s="2053" t="s">
        <v>2207</v>
      </c>
      <c r="I5" s="2055" t="s">
        <v>2206</v>
      </c>
      <c r="J5" s="2054" t="s">
        <v>2205</v>
      </c>
      <c r="K5" s="2053" t="s">
        <v>2204</v>
      </c>
      <c r="L5" s="2053" t="s">
        <v>2203</v>
      </c>
      <c r="M5" s="2053" t="s">
        <v>2202</v>
      </c>
      <c r="N5" s="2053" t="s">
        <v>2201</v>
      </c>
      <c r="O5" s="2055" t="s">
        <v>2200</v>
      </c>
      <c r="P5" s="2056" t="s">
        <v>2199</v>
      </c>
      <c r="Q5" s="2055" t="s">
        <v>2198</v>
      </c>
      <c r="R5" s="2054" t="s">
        <v>2197</v>
      </c>
      <c r="S5" s="2055" t="s">
        <v>2196</v>
      </c>
      <c r="T5" s="2056" t="s">
        <v>2195</v>
      </c>
      <c r="U5" s="2053" t="s">
        <v>2254</v>
      </c>
      <c r="V5" s="2055" t="s">
        <v>2252</v>
      </c>
      <c r="W5" s="2054" t="s">
        <v>2251</v>
      </c>
      <c r="X5" s="2053" t="s">
        <v>2249</v>
      </c>
      <c r="Y5" s="2052" t="s">
        <v>2247</v>
      </c>
    </row>
    <row r="6" spans="1:26" ht="15" customHeight="1" x14ac:dyDescent="0.25">
      <c r="B6" s="2051" t="s">
        <v>2211</v>
      </c>
      <c r="C6" s="2050" t="s">
        <v>1196</v>
      </c>
      <c r="D6" s="2049"/>
      <c r="E6" s="10"/>
      <c r="F6" s="10"/>
      <c r="G6" s="10"/>
      <c r="H6" s="10"/>
      <c r="I6" s="50"/>
      <c r="J6" s="2048"/>
      <c r="K6" s="10"/>
      <c r="L6" s="10"/>
      <c r="M6" s="10"/>
      <c r="N6" s="10"/>
      <c r="O6" s="2047"/>
      <c r="P6" s="2048"/>
      <c r="Q6" s="50"/>
      <c r="R6" s="2048"/>
      <c r="S6" s="2047"/>
      <c r="T6" s="2046">
        <v>400</v>
      </c>
      <c r="U6" s="2045">
        <v>500</v>
      </c>
      <c r="V6" s="2045">
        <v>300</v>
      </c>
      <c r="W6" s="2046">
        <v>400</v>
      </c>
      <c r="X6" s="2045">
        <v>500</v>
      </c>
      <c r="Y6" s="2045">
        <v>300</v>
      </c>
    </row>
    <row r="7" spans="1:26" ht="15" customHeight="1" x14ac:dyDescent="0.25">
      <c r="B7" s="1931" t="s">
        <v>2210</v>
      </c>
      <c r="C7" s="2039" t="s">
        <v>1080</v>
      </c>
      <c r="D7" s="27"/>
      <c r="E7" s="21"/>
      <c r="F7" s="21"/>
      <c r="G7" s="21"/>
      <c r="H7" s="21"/>
      <c r="I7" s="28"/>
      <c r="J7" s="898"/>
      <c r="K7" s="21"/>
      <c r="L7" s="21"/>
      <c r="M7" s="21"/>
      <c r="N7" s="21"/>
      <c r="O7" s="899"/>
      <c r="P7" s="898"/>
      <c r="Q7" s="28"/>
      <c r="R7" s="898"/>
      <c r="S7" s="899"/>
      <c r="T7" s="2038">
        <v>300</v>
      </c>
      <c r="U7" s="2037">
        <v>450</v>
      </c>
      <c r="V7" s="2037">
        <v>200</v>
      </c>
      <c r="W7" s="2038">
        <v>350</v>
      </c>
      <c r="X7" s="2037">
        <v>425</v>
      </c>
      <c r="Y7" s="2037">
        <v>300</v>
      </c>
    </row>
    <row r="8" spans="1:26" ht="15" customHeight="1" x14ac:dyDescent="0.25">
      <c r="B8" s="1931" t="s">
        <v>2209</v>
      </c>
      <c r="C8" s="2039" t="s">
        <v>1198</v>
      </c>
      <c r="D8" s="27"/>
      <c r="E8" s="21"/>
      <c r="F8" s="21"/>
      <c r="G8" s="21"/>
      <c r="H8" s="21"/>
      <c r="I8" s="28"/>
      <c r="J8" s="898"/>
      <c r="K8" s="21"/>
      <c r="L8" s="21"/>
      <c r="M8" s="21"/>
      <c r="N8" s="21"/>
      <c r="O8" s="899"/>
      <c r="P8" s="898"/>
      <c r="Q8" s="28"/>
      <c r="R8" s="898"/>
      <c r="S8" s="899"/>
      <c r="T8" s="2038">
        <v>250</v>
      </c>
      <c r="U8" s="2037">
        <v>350</v>
      </c>
      <c r="V8" s="2037">
        <v>150</v>
      </c>
      <c r="W8" s="2038">
        <v>325</v>
      </c>
      <c r="X8" s="2037">
        <v>300</v>
      </c>
      <c r="Y8" s="2037">
        <v>300</v>
      </c>
    </row>
    <row r="9" spans="1:26" ht="15" customHeight="1" x14ac:dyDescent="0.25">
      <c r="B9" s="1931" t="s">
        <v>2208</v>
      </c>
      <c r="C9" s="2039" t="s">
        <v>1096</v>
      </c>
      <c r="D9" s="27"/>
      <c r="E9" s="21"/>
      <c r="F9" s="21"/>
      <c r="G9" s="21"/>
      <c r="H9" s="21"/>
      <c r="I9" s="28"/>
      <c r="J9" s="898"/>
      <c r="K9" s="21"/>
      <c r="L9" s="21"/>
      <c r="M9" s="21"/>
      <c r="N9" s="21"/>
      <c r="O9" s="899"/>
      <c r="P9" s="898"/>
      <c r="Q9" s="28"/>
      <c r="R9" s="898"/>
      <c r="S9" s="899"/>
      <c r="T9" s="2038">
        <v>400</v>
      </c>
      <c r="U9" s="2037">
        <v>500</v>
      </c>
      <c r="V9" s="2037">
        <v>300</v>
      </c>
      <c r="W9" s="2038">
        <v>400</v>
      </c>
      <c r="X9" s="2037">
        <v>500</v>
      </c>
      <c r="Y9" s="2037">
        <v>300</v>
      </c>
    </row>
    <row r="10" spans="1:26" ht="15" customHeight="1" x14ac:dyDescent="0.25">
      <c r="B10" s="1931" t="s">
        <v>2207</v>
      </c>
      <c r="C10" s="2039" t="s">
        <v>1082</v>
      </c>
      <c r="D10" s="27"/>
      <c r="E10" s="21"/>
      <c r="F10" s="21"/>
      <c r="G10" s="21"/>
      <c r="H10" s="21"/>
      <c r="I10" s="28"/>
      <c r="J10" s="898"/>
      <c r="K10" s="21"/>
      <c r="L10" s="21"/>
      <c r="M10" s="21"/>
      <c r="N10" s="21"/>
      <c r="O10" s="899"/>
      <c r="P10" s="898"/>
      <c r="Q10" s="28"/>
      <c r="R10" s="898"/>
      <c r="S10" s="899"/>
      <c r="T10" s="2038">
        <v>200</v>
      </c>
      <c r="U10" s="2037">
        <v>300</v>
      </c>
      <c r="V10" s="2037">
        <v>150</v>
      </c>
      <c r="W10" s="2038">
        <v>200</v>
      </c>
      <c r="X10" s="2037">
        <v>275</v>
      </c>
      <c r="Y10" s="2037">
        <v>175</v>
      </c>
    </row>
    <row r="11" spans="1:26" ht="15" customHeight="1" x14ac:dyDescent="0.25">
      <c r="B11" s="1931" t="s">
        <v>2206</v>
      </c>
      <c r="C11" s="2039" t="s">
        <v>1081</v>
      </c>
      <c r="D11" s="27"/>
      <c r="E11" s="21"/>
      <c r="F11" s="21"/>
      <c r="G11" s="21"/>
      <c r="H11" s="21"/>
      <c r="I11" s="28"/>
      <c r="J11" s="898"/>
      <c r="K11" s="21"/>
      <c r="L11" s="21"/>
      <c r="M11" s="21"/>
      <c r="N11" s="21"/>
      <c r="O11" s="899"/>
      <c r="P11" s="898"/>
      <c r="Q11" s="28"/>
      <c r="R11" s="898"/>
      <c r="S11" s="899"/>
      <c r="T11" s="2038">
        <v>100</v>
      </c>
      <c r="U11" s="2037">
        <v>150</v>
      </c>
      <c r="V11" s="2037">
        <v>100</v>
      </c>
      <c r="W11" s="2038">
        <v>175</v>
      </c>
      <c r="X11" s="2037">
        <v>250</v>
      </c>
      <c r="Y11" s="2037">
        <v>200</v>
      </c>
    </row>
    <row r="12" spans="1:26" ht="15" customHeight="1" x14ac:dyDescent="0.25">
      <c r="B12" s="1931" t="s">
        <v>2205</v>
      </c>
      <c r="C12" s="2039" t="s">
        <v>1093</v>
      </c>
      <c r="D12" s="27"/>
      <c r="E12" s="21"/>
      <c r="F12" s="21"/>
      <c r="G12" s="21"/>
      <c r="H12" s="21"/>
      <c r="I12" s="28"/>
      <c r="J12" s="898"/>
      <c r="K12" s="21"/>
      <c r="L12" s="21"/>
      <c r="M12" s="21"/>
      <c r="N12" s="21"/>
      <c r="O12" s="899"/>
      <c r="P12" s="898"/>
      <c r="Q12" s="28"/>
      <c r="R12" s="898"/>
      <c r="S12" s="899"/>
      <c r="T12" s="2038">
        <v>250</v>
      </c>
      <c r="U12" s="2037">
        <v>300</v>
      </c>
      <c r="V12" s="2037">
        <v>150</v>
      </c>
      <c r="W12" s="2038">
        <v>225</v>
      </c>
      <c r="X12" s="2037">
        <v>300</v>
      </c>
      <c r="Y12" s="2037">
        <v>150</v>
      </c>
    </row>
    <row r="13" spans="1:26" ht="16.5" customHeight="1" x14ac:dyDescent="0.25">
      <c r="B13" s="1931" t="s">
        <v>2204</v>
      </c>
      <c r="C13" s="2039" t="s">
        <v>1106</v>
      </c>
      <c r="D13" s="27"/>
      <c r="E13" s="21"/>
      <c r="F13" s="21"/>
      <c r="G13" s="21"/>
      <c r="H13" s="21"/>
      <c r="I13" s="28"/>
      <c r="J13" s="898"/>
      <c r="K13" s="21"/>
      <c r="L13" s="21"/>
      <c r="M13" s="21"/>
      <c r="N13" s="21"/>
      <c r="O13" s="899"/>
      <c r="P13" s="898"/>
      <c r="Q13" s="28"/>
      <c r="R13" s="898"/>
      <c r="S13" s="899"/>
      <c r="T13" s="2038">
        <v>200</v>
      </c>
      <c r="U13" s="2037">
        <v>250</v>
      </c>
      <c r="V13" s="2037">
        <v>100</v>
      </c>
      <c r="W13" s="2038">
        <v>275</v>
      </c>
      <c r="X13" s="2037">
        <v>350</v>
      </c>
      <c r="Y13" s="2037">
        <v>250</v>
      </c>
    </row>
    <row r="14" spans="1:26" ht="15" customHeight="1" x14ac:dyDescent="0.25">
      <c r="B14" s="1931" t="s">
        <v>2203</v>
      </c>
      <c r="C14" s="2039" t="s">
        <v>1091</v>
      </c>
      <c r="D14" s="27"/>
      <c r="E14" s="21"/>
      <c r="F14" s="21"/>
      <c r="G14" s="21"/>
      <c r="H14" s="21"/>
      <c r="I14" s="28"/>
      <c r="J14" s="898"/>
      <c r="K14" s="21"/>
      <c r="L14" s="21"/>
      <c r="M14" s="21"/>
      <c r="N14" s="21"/>
      <c r="O14" s="899"/>
      <c r="P14" s="898"/>
      <c r="Q14" s="28"/>
      <c r="R14" s="898"/>
      <c r="S14" s="899"/>
      <c r="T14" s="2038">
        <v>200</v>
      </c>
      <c r="U14" s="2037">
        <v>250</v>
      </c>
      <c r="V14" s="2037">
        <v>150</v>
      </c>
      <c r="W14" s="2038">
        <v>200</v>
      </c>
      <c r="X14" s="2037">
        <v>325</v>
      </c>
      <c r="Y14" s="2037">
        <v>225</v>
      </c>
    </row>
    <row r="15" spans="1:26" ht="15" customHeight="1" x14ac:dyDescent="0.25">
      <c r="B15" s="1931" t="s">
        <v>2202</v>
      </c>
      <c r="C15" s="2039" t="s">
        <v>1077</v>
      </c>
      <c r="D15" s="27"/>
      <c r="E15" s="21"/>
      <c r="F15" s="21"/>
      <c r="G15" s="21"/>
      <c r="H15" s="21"/>
      <c r="I15" s="28"/>
      <c r="J15" s="898"/>
      <c r="K15" s="21"/>
      <c r="L15" s="21"/>
      <c r="M15" s="21"/>
      <c r="N15" s="21"/>
      <c r="O15" s="899"/>
      <c r="P15" s="898"/>
      <c r="Q15" s="28"/>
      <c r="R15" s="898"/>
      <c r="S15" s="899"/>
      <c r="T15" s="2038">
        <v>200</v>
      </c>
      <c r="U15" s="2037">
        <v>250</v>
      </c>
      <c r="V15" s="2037">
        <v>100</v>
      </c>
      <c r="W15" s="2038">
        <v>225</v>
      </c>
      <c r="X15" s="2037">
        <v>350</v>
      </c>
      <c r="Y15" s="2037">
        <v>200</v>
      </c>
    </row>
    <row r="16" spans="1:26" ht="15" customHeight="1" x14ac:dyDescent="0.25">
      <c r="B16" s="1931" t="s">
        <v>2201</v>
      </c>
      <c r="C16" s="2039" t="s">
        <v>1079</v>
      </c>
      <c r="D16" s="27"/>
      <c r="E16" s="21"/>
      <c r="F16" s="21"/>
      <c r="G16" s="21"/>
      <c r="H16" s="21"/>
      <c r="I16" s="28"/>
      <c r="J16" s="898"/>
      <c r="K16" s="21"/>
      <c r="L16" s="21"/>
      <c r="M16" s="21"/>
      <c r="N16" s="21"/>
      <c r="O16" s="899"/>
      <c r="P16" s="898"/>
      <c r="Q16" s="28"/>
      <c r="R16" s="898"/>
      <c r="S16" s="899"/>
      <c r="T16" s="2038">
        <v>250</v>
      </c>
      <c r="U16" s="2037">
        <v>300</v>
      </c>
      <c r="V16" s="2037">
        <v>150</v>
      </c>
      <c r="W16" s="2038">
        <v>275</v>
      </c>
      <c r="X16" s="2037">
        <v>425</v>
      </c>
      <c r="Y16" s="2037">
        <v>250</v>
      </c>
    </row>
    <row r="17" spans="2:25" ht="15" customHeight="1" x14ac:dyDescent="0.25">
      <c r="B17" s="1931" t="s">
        <v>2200</v>
      </c>
      <c r="C17" s="2039" t="s">
        <v>1083</v>
      </c>
      <c r="D17" s="27"/>
      <c r="E17" s="21"/>
      <c r="F17" s="21"/>
      <c r="G17" s="21"/>
      <c r="H17" s="21"/>
      <c r="I17" s="28"/>
      <c r="J17" s="898"/>
      <c r="K17" s="21"/>
      <c r="L17" s="21"/>
      <c r="M17" s="21"/>
      <c r="N17" s="21"/>
      <c r="O17" s="899"/>
      <c r="P17" s="898"/>
      <c r="Q17" s="28"/>
      <c r="R17" s="898"/>
      <c r="S17" s="899"/>
      <c r="T17" s="2038">
        <v>200</v>
      </c>
      <c r="U17" s="2037">
        <v>250</v>
      </c>
      <c r="V17" s="2037">
        <v>100</v>
      </c>
      <c r="W17" s="2038">
        <v>225</v>
      </c>
      <c r="X17" s="2037">
        <v>375</v>
      </c>
      <c r="Y17" s="2037">
        <v>200</v>
      </c>
    </row>
    <row r="18" spans="2:25" ht="15" customHeight="1" x14ac:dyDescent="0.25">
      <c r="B18" s="1931" t="s">
        <v>2199</v>
      </c>
      <c r="C18" s="2039" t="s">
        <v>1104</v>
      </c>
      <c r="D18" s="27"/>
      <c r="E18" s="21"/>
      <c r="F18" s="21"/>
      <c r="G18" s="21"/>
      <c r="H18" s="21"/>
      <c r="I18" s="28"/>
      <c r="J18" s="898"/>
      <c r="K18" s="21"/>
      <c r="L18" s="21"/>
      <c r="M18" s="21"/>
      <c r="N18" s="21"/>
      <c r="O18" s="899"/>
      <c r="P18" s="898"/>
      <c r="Q18" s="28"/>
      <c r="R18" s="898"/>
      <c r="S18" s="899"/>
      <c r="T18" s="2038">
        <v>250</v>
      </c>
      <c r="U18" s="2037">
        <v>450</v>
      </c>
      <c r="V18" s="2037">
        <v>200</v>
      </c>
      <c r="W18" s="2038">
        <v>400</v>
      </c>
      <c r="X18" s="2037">
        <v>500</v>
      </c>
      <c r="Y18" s="2037">
        <v>300</v>
      </c>
    </row>
    <row r="19" spans="2:25" ht="15" customHeight="1" x14ac:dyDescent="0.25">
      <c r="B19" s="1931" t="s">
        <v>2198</v>
      </c>
      <c r="C19" s="2039" t="s">
        <v>1109</v>
      </c>
      <c r="D19" s="27"/>
      <c r="E19" s="21"/>
      <c r="F19" s="21"/>
      <c r="G19" s="21"/>
      <c r="H19" s="21"/>
      <c r="I19" s="28"/>
      <c r="J19" s="898"/>
      <c r="K19" s="21"/>
      <c r="L19" s="21"/>
      <c r="M19" s="21"/>
      <c r="N19" s="21"/>
      <c r="O19" s="899"/>
      <c r="P19" s="898"/>
      <c r="Q19" s="28"/>
      <c r="R19" s="898"/>
      <c r="S19" s="899"/>
      <c r="T19" s="2038">
        <v>400</v>
      </c>
      <c r="U19" s="2037">
        <v>500</v>
      </c>
      <c r="V19" s="2037">
        <v>300</v>
      </c>
      <c r="W19" s="2038">
        <v>400</v>
      </c>
      <c r="X19" s="2037">
        <v>500</v>
      </c>
      <c r="Y19" s="2037">
        <v>300</v>
      </c>
    </row>
    <row r="20" spans="2:25" ht="15" customHeight="1" x14ac:dyDescent="0.25">
      <c r="B20" s="1931" t="s">
        <v>2197</v>
      </c>
      <c r="C20" s="2039" t="s">
        <v>1101</v>
      </c>
      <c r="D20" s="27"/>
      <c r="E20" s="21"/>
      <c r="F20" s="21"/>
      <c r="G20" s="21"/>
      <c r="H20" s="21"/>
      <c r="I20" s="28"/>
      <c r="J20" s="898"/>
      <c r="K20" s="21"/>
      <c r="L20" s="21"/>
      <c r="M20" s="21"/>
      <c r="N20" s="21"/>
      <c r="O20" s="899"/>
      <c r="P20" s="898"/>
      <c r="Q20" s="28"/>
      <c r="R20" s="898"/>
      <c r="S20" s="899"/>
      <c r="T20" s="2038">
        <v>400</v>
      </c>
      <c r="U20" s="2037">
        <v>500</v>
      </c>
      <c r="V20" s="2037">
        <v>300</v>
      </c>
      <c r="W20" s="2038">
        <v>325</v>
      </c>
      <c r="X20" s="2037">
        <v>475</v>
      </c>
      <c r="Y20" s="2037">
        <v>225</v>
      </c>
    </row>
    <row r="21" spans="2:25" ht="15" customHeight="1" x14ac:dyDescent="0.25">
      <c r="B21" s="1931" t="s">
        <v>2196</v>
      </c>
      <c r="C21" s="2039" t="s">
        <v>1078</v>
      </c>
      <c r="D21" s="27"/>
      <c r="E21" s="21"/>
      <c r="F21" s="21"/>
      <c r="G21" s="21"/>
      <c r="H21" s="21"/>
      <c r="I21" s="28"/>
      <c r="J21" s="898"/>
      <c r="K21" s="21"/>
      <c r="L21" s="21"/>
      <c r="M21" s="21"/>
      <c r="N21" s="21"/>
      <c r="O21" s="899"/>
      <c r="P21" s="898"/>
      <c r="Q21" s="28"/>
      <c r="R21" s="898"/>
      <c r="S21" s="899"/>
      <c r="T21" s="2038">
        <v>100</v>
      </c>
      <c r="U21" s="2037">
        <v>100</v>
      </c>
      <c r="V21" s="2037">
        <v>100</v>
      </c>
      <c r="W21" s="2038">
        <v>100</v>
      </c>
      <c r="X21" s="2037">
        <v>100</v>
      </c>
      <c r="Y21" s="2037">
        <v>100</v>
      </c>
    </row>
    <row r="22" spans="2:25" ht="15" customHeight="1" x14ac:dyDescent="0.25">
      <c r="B22" s="1931" t="s">
        <v>2195</v>
      </c>
      <c r="C22" s="2039" t="s">
        <v>1086</v>
      </c>
      <c r="D22" s="27"/>
      <c r="E22" s="21"/>
      <c r="F22" s="21"/>
      <c r="G22" s="21"/>
      <c r="H22" s="21"/>
      <c r="I22" s="28"/>
      <c r="J22" s="898"/>
      <c r="K22" s="21"/>
      <c r="L22" s="21"/>
      <c r="M22" s="21"/>
      <c r="N22" s="21"/>
      <c r="O22" s="899"/>
      <c r="P22" s="898"/>
      <c r="Q22" s="28"/>
      <c r="R22" s="898"/>
      <c r="S22" s="899"/>
      <c r="T22" s="2038">
        <v>300</v>
      </c>
      <c r="U22" s="2037">
        <v>400</v>
      </c>
      <c r="V22" s="2037">
        <v>200</v>
      </c>
      <c r="W22" s="2038">
        <v>225</v>
      </c>
      <c r="X22" s="2037">
        <v>350</v>
      </c>
      <c r="Y22" s="2037">
        <v>225</v>
      </c>
    </row>
    <row r="23" spans="2:25" ht="15" customHeight="1" x14ac:dyDescent="0.25">
      <c r="B23" s="1931" t="s">
        <v>2254</v>
      </c>
      <c r="C23" s="2039" t="s">
        <v>1088</v>
      </c>
      <c r="D23" s="27"/>
      <c r="E23" s="21"/>
      <c r="F23" s="21"/>
      <c r="G23" s="21"/>
      <c r="H23" s="21"/>
      <c r="I23" s="28"/>
      <c r="J23" s="898"/>
      <c r="K23" s="21"/>
      <c r="L23" s="21"/>
      <c r="M23" s="21"/>
      <c r="N23" s="21"/>
      <c r="O23" s="899"/>
      <c r="P23" s="898"/>
      <c r="Q23" s="28"/>
      <c r="R23" s="898"/>
      <c r="S23" s="899"/>
      <c r="T23" s="2038">
        <v>400</v>
      </c>
      <c r="U23" s="2037">
        <v>500</v>
      </c>
      <c r="V23" s="2037">
        <v>300</v>
      </c>
      <c r="W23" s="2038">
        <v>400</v>
      </c>
      <c r="X23" s="2037">
        <v>500</v>
      </c>
      <c r="Y23" s="2037">
        <v>200</v>
      </c>
    </row>
    <row r="24" spans="2:25" ht="15" customHeight="1" x14ac:dyDescent="0.25">
      <c r="B24" s="1931" t="s">
        <v>2252</v>
      </c>
      <c r="C24" s="2039" t="s">
        <v>1102</v>
      </c>
      <c r="D24" s="27"/>
      <c r="E24" s="21"/>
      <c r="F24" s="21"/>
      <c r="G24" s="21"/>
      <c r="H24" s="21"/>
      <c r="I24" s="28"/>
      <c r="J24" s="898"/>
      <c r="K24" s="21"/>
      <c r="L24" s="21"/>
      <c r="M24" s="21"/>
      <c r="N24" s="21"/>
      <c r="O24" s="899"/>
      <c r="P24" s="898"/>
      <c r="Q24" s="28"/>
      <c r="R24" s="898"/>
      <c r="S24" s="899"/>
      <c r="T24" s="2038">
        <v>250</v>
      </c>
      <c r="U24" s="2037">
        <v>350</v>
      </c>
      <c r="V24" s="2037">
        <v>150</v>
      </c>
      <c r="W24" s="2038">
        <v>400</v>
      </c>
      <c r="X24" s="2037">
        <v>500</v>
      </c>
      <c r="Y24" s="2037">
        <v>300</v>
      </c>
    </row>
    <row r="25" spans="2:25" ht="15" customHeight="1" x14ac:dyDescent="0.25">
      <c r="B25" s="1931" t="s">
        <v>2251</v>
      </c>
      <c r="C25" s="2039" t="s">
        <v>2430</v>
      </c>
      <c r="D25" s="27"/>
      <c r="E25" s="21"/>
      <c r="F25" s="21"/>
      <c r="G25" s="21"/>
      <c r="H25" s="21"/>
      <c r="I25" s="28"/>
      <c r="J25" s="898"/>
      <c r="K25" s="21"/>
      <c r="L25" s="21"/>
      <c r="M25" s="21"/>
      <c r="N25" s="21"/>
      <c r="O25" s="899"/>
      <c r="P25" s="898"/>
      <c r="Q25" s="28"/>
      <c r="R25" s="898"/>
      <c r="S25" s="899"/>
      <c r="T25" s="2038">
        <v>350</v>
      </c>
      <c r="U25" s="2037">
        <v>500</v>
      </c>
      <c r="V25" s="2037">
        <v>250</v>
      </c>
      <c r="W25" s="2038">
        <v>375</v>
      </c>
      <c r="X25" s="2037">
        <v>450</v>
      </c>
      <c r="Y25" s="2037">
        <v>300</v>
      </c>
    </row>
    <row r="26" spans="2:25" ht="16.5" x14ac:dyDescent="0.25">
      <c r="B26" s="1931" t="s">
        <v>2249</v>
      </c>
      <c r="C26" s="2039" t="s">
        <v>1094</v>
      </c>
      <c r="D26" s="27"/>
      <c r="E26" s="21"/>
      <c r="F26" s="21"/>
      <c r="G26" s="21"/>
      <c r="H26" s="21"/>
      <c r="I26" s="28"/>
      <c r="J26" s="898"/>
      <c r="K26" s="21"/>
      <c r="L26" s="21"/>
      <c r="M26" s="21"/>
      <c r="N26" s="21"/>
      <c r="O26" s="899"/>
      <c r="P26" s="898"/>
      <c r="Q26" s="28"/>
      <c r="R26" s="898"/>
      <c r="S26" s="899"/>
      <c r="T26" s="2038">
        <v>400</v>
      </c>
      <c r="U26" s="2037">
        <v>500</v>
      </c>
      <c r="V26" s="2037">
        <v>300</v>
      </c>
      <c r="W26" s="2038">
        <v>400</v>
      </c>
      <c r="X26" s="2037">
        <v>500</v>
      </c>
      <c r="Y26" s="2037">
        <v>300</v>
      </c>
    </row>
    <row r="27" spans="2:25" ht="15" customHeight="1" x14ac:dyDescent="0.25">
      <c r="B27" s="1931" t="s">
        <v>2247</v>
      </c>
      <c r="C27" s="2039" t="s">
        <v>1097</v>
      </c>
      <c r="D27" s="27"/>
      <c r="E27" s="21"/>
      <c r="F27" s="21"/>
      <c r="G27" s="21"/>
      <c r="H27" s="21"/>
      <c r="I27" s="28"/>
      <c r="J27" s="898"/>
      <c r="K27" s="21"/>
      <c r="L27" s="21"/>
      <c r="M27" s="21"/>
      <c r="N27" s="21"/>
      <c r="O27" s="899"/>
      <c r="P27" s="898"/>
      <c r="Q27" s="28"/>
      <c r="R27" s="898"/>
      <c r="S27" s="899"/>
      <c r="T27" s="2038">
        <v>200</v>
      </c>
      <c r="U27" s="2037">
        <v>300</v>
      </c>
      <c r="V27" s="2037">
        <v>150</v>
      </c>
      <c r="W27" s="2038">
        <v>275</v>
      </c>
      <c r="X27" s="2037">
        <v>375</v>
      </c>
      <c r="Y27" s="2037">
        <v>250</v>
      </c>
    </row>
    <row r="28" spans="2:25" ht="16.5" x14ac:dyDescent="0.25">
      <c r="B28" s="1931" t="s">
        <v>2246</v>
      </c>
      <c r="C28" s="2039" t="s">
        <v>1084</v>
      </c>
      <c r="D28" s="27"/>
      <c r="E28" s="21"/>
      <c r="F28" s="21"/>
      <c r="G28" s="21"/>
      <c r="H28" s="21"/>
      <c r="I28" s="28"/>
      <c r="J28" s="898"/>
      <c r="K28" s="21"/>
      <c r="L28" s="21"/>
      <c r="M28" s="21"/>
      <c r="N28" s="21"/>
      <c r="O28" s="899"/>
      <c r="P28" s="898"/>
      <c r="Q28" s="28"/>
      <c r="R28" s="898"/>
      <c r="S28" s="899"/>
      <c r="T28" s="2038">
        <v>200</v>
      </c>
      <c r="U28" s="2037">
        <v>300</v>
      </c>
      <c r="V28" s="2037">
        <v>150</v>
      </c>
      <c r="W28" s="2038">
        <v>275</v>
      </c>
      <c r="X28" s="2037">
        <v>425</v>
      </c>
      <c r="Y28" s="2037">
        <v>200</v>
      </c>
    </row>
    <row r="29" spans="2:25" ht="16.5" x14ac:dyDescent="0.25">
      <c r="B29" s="1931" t="s">
        <v>2245</v>
      </c>
      <c r="C29" s="2039" t="s">
        <v>1087</v>
      </c>
      <c r="D29" s="2044"/>
      <c r="E29" s="2041"/>
      <c r="F29" s="2041"/>
      <c r="G29" s="2041"/>
      <c r="H29" s="2041"/>
      <c r="I29" s="2043"/>
      <c r="J29" s="2042"/>
      <c r="K29" s="2041"/>
      <c r="L29" s="2041"/>
      <c r="M29" s="2041"/>
      <c r="N29" s="2041"/>
      <c r="O29" s="2040"/>
      <c r="P29" s="898"/>
      <c r="Q29" s="28"/>
      <c r="R29" s="898"/>
      <c r="S29" s="899"/>
      <c r="T29" s="2038">
        <v>150</v>
      </c>
      <c r="U29" s="2037">
        <v>200</v>
      </c>
      <c r="V29" s="2037">
        <v>100</v>
      </c>
      <c r="W29" s="2038">
        <v>175</v>
      </c>
      <c r="X29" s="2037">
        <v>250</v>
      </c>
      <c r="Y29" s="2037">
        <v>225</v>
      </c>
    </row>
    <row r="30" spans="2:25" ht="16.5" x14ac:dyDescent="0.25">
      <c r="B30" s="1931" t="s">
        <v>2244</v>
      </c>
      <c r="C30" s="2039" t="s">
        <v>1095</v>
      </c>
      <c r="D30" s="27"/>
      <c r="E30" s="21"/>
      <c r="F30" s="21"/>
      <c r="G30" s="21"/>
      <c r="H30" s="21"/>
      <c r="I30" s="28"/>
      <c r="J30" s="898"/>
      <c r="K30" s="21"/>
      <c r="L30" s="21"/>
      <c r="M30" s="21"/>
      <c r="N30" s="21"/>
      <c r="O30" s="899"/>
      <c r="P30" s="898"/>
      <c r="Q30" s="28"/>
      <c r="R30" s="898"/>
      <c r="S30" s="899"/>
      <c r="T30" s="2038">
        <v>400</v>
      </c>
      <c r="U30" s="2037">
        <v>500</v>
      </c>
      <c r="V30" s="2037">
        <v>300</v>
      </c>
      <c r="W30" s="2038">
        <v>400</v>
      </c>
      <c r="X30" s="2037">
        <v>500</v>
      </c>
      <c r="Y30" s="2037">
        <v>300</v>
      </c>
    </row>
    <row r="31" spans="2:25" ht="16.5" x14ac:dyDescent="0.25">
      <c r="B31" s="1931" t="s">
        <v>2242</v>
      </c>
      <c r="C31" s="2039" t="s">
        <v>1076</v>
      </c>
      <c r="D31" s="27"/>
      <c r="E31" s="21"/>
      <c r="F31" s="21"/>
      <c r="G31" s="21"/>
      <c r="H31" s="21"/>
      <c r="I31" s="28"/>
      <c r="J31" s="898"/>
      <c r="K31" s="21"/>
      <c r="L31" s="21"/>
      <c r="M31" s="21"/>
      <c r="N31" s="21"/>
      <c r="O31" s="899"/>
      <c r="P31" s="898"/>
      <c r="Q31" s="28"/>
      <c r="R31" s="898"/>
      <c r="S31" s="899"/>
      <c r="T31" s="2038">
        <v>200</v>
      </c>
      <c r="U31" s="2037">
        <v>300</v>
      </c>
      <c r="V31" s="2037">
        <v>150</v>
      </c>
      <c r="W31" s="2038">
        <v>200</v>
      </c>
      <c r="X31" s="2037">
        <v>300</v>
      </c>
      <c r="Y31" s="2037">
        <v>225</v>
      </c>
    </row>
    <row r="32" spans="2:25" ht="16.5" x14ac:dyDescent="0.25">
      <c r="B32" s="2016" t="s">
        <v>2240</v>
      </c>
      <c r="C32" s="2036" t="s">
        <v>1090</v>
      </c>
      <c r="D32" s="229"/>
      <c r="E32" s="17"/>
      <c r="F32" s="17"/>
      <c r="G32" s="17"/>
      <c r="H32" s="17"/>
      <c r="I32" s="49"/>
      <c r="J32" s="902"/>
      <c r="K32" s="17"/>
      <c r="L32" s="17"/>
      <c r="M32" s="17"/>
      <c r="N32" s="17"/>
      <c r="O32" s="903"/>
      <c r="P32" s="902"/>
      <c r="Q32" s="49"/>
      <c r="R32" s="902"/>
      <c r="S32" s="903"/>
      <c r="T32" s="2035">
        <v>400</v>
      </c>
      <c r="U32" s="2034">
        <v>500</v>
      </c>
      <c r="V32" s="2034">
        <v>300</v>
      </c>
      <c r="W32" s="2035">
        <v>325</v>
      </c>
      <c r="X32" s="2034">
        <v>500</v>
      </c>
      <c r="Y32" s="2034">
        <v>300</v>
      </c>
    </row>
    <row r="33" spans="2:25" ht="16.5" x14ac:dyDescent="0.25">
      <c r="B33" s="1931" t="s">
        <v>2238</v>
      </c>
      <c r="C33" s="2030"/>
      <c r="D33" s="2033"/>
      <c r="E33" s="2030"/>
      <c r="F33" s="2030"/>
      <c r="G33" s="2030"/>
      <c r="H33" s="2030"/>
      <c r="I33" s="2032"/>
      <c r="J33" s="2031"/>
      <c r="K33" s="2030"/>
      <c r="L33" s="2030"/>
      <c r="M33" s="2030"/>
      <c r="N33" s="2030"/>
      <c r="O33" s="2029"/>
      <c r="P33" s="2027"/>
      <c r="Q33" s="2028"/>
      <c r="R33" s="2027"/>
      <c r="S33" s="2026"/>
      <c r="T33" s="2025"/>
      <c r="U33" s="2024"/>
      <c r="V33" s="2024"/>
      <c r="W33" s="2025"/>
      <c r="X33" s="2024"/>
      <c r="Y33" s="2024"/>
    </row>
    <row r="34" spans="2:25" ht="16.5" x14ac:dyDescent="0.25">
      <c r="B34" s="1931" t="s">
        <v>2233</v>
      </c>
      <c r="C34" s="2022"/>
      <c r="D34" s="2023"/>
      <c r="E34" s="2022"/>
      <c r="F34" s="2022"/>
      <c r="G34" s="2022"/>
      <c r="H34" s="2022"/>
      <c r="I34" s="2021"/>
      <c r="J34" s="2020"/>
      <c r="K34" s="2022"/>
      <c r="L34" s="2022"/>
      <c r="M34" s="2022"/>
      <c r="N34" s="2022"/>
      <c r="O34" s="2019"/>
      <c r="P34" s="2020"/>
      <c r="Q34" s="2021"/>
      <c r="R34" s="2020"/>
      <c r="S34" s="2019"/>
      <c r="T34" s="2018"/>
      <c r="U34" s="2017"/>
      <c r="V34" s="2017"/>
      <c r="W34" s="2018"/>
      <c r="X34" s="2017"/>
      <c r="Y34" s="2017"/>
    </row>
    <row r="35" spans="2:25" ht="16.5" x14ac:dyDescent="0.25">
      <c r="B35" s="1931" t="s">
        <v>2230</v>
      </c>
      <c r="C35" s="2022"/>
      <c r="D35" s="2023"/>
      <c r="E35" s="2022"/>
      <c r="F35" s="2022"/>
      <c r="G35" s="2022"/>
      <c r="H35" s="2022"/>
      <c r="I35" s="2021"/>
      <c r="J35" s="2020"/>
      <c r="K35" s="2022"/>
      <c r="L35" s="2022"/>
      <c r="M35" s="2022"/>
      <c r="N35" s="2022"/>
      <c r="O35" s="2019"/>
      <c r="P35" s="2020"/>
      <c r="Q35" s="2021"/>
      <c r="R35" s="2020"/>
      <c r="S35" s="2019"/>
      <c r="T35" s="2018"/>
      <c r="U35" s="2017"/>
      <c r="V35" s="2017"/>
      <c r="W35" s="2018"/>
      <c r="X35" s="2017"/>
      <c r="Y35" s="2017"/>
    </row>
    <row r="36" spans="2:25" ht="16.5" x14ac:dyDescent="0.25">
      <c r="B36" s="2016" t="s">
        <v>2194</v>
      </c>
      <c r="C36" s="2014"/>
      <c r="D36" s="2015"/>
      <c r="E36" s="2014"/>
      <c r="F36" s="2014"/>
      <c r="G36" s="2014"/>
      <c r="H36" s="2014"/>
      <c r="I36" s="2013"/>
      <c r="J36" s="2012"/>
      <c r="K36" s="2014"/>
      <c r="L36" s="2014"/>
      <c r="M36" s="2014"/>
      <c r="N36" s="2014"/>
      <c r="O36" s="2011"/>
      <c r="P36" s="2012"/>
      <c r="Q36" s="2013"/>
      <c r="R36" s="2012"/>
      <c r="S36" s="2011"/>
      <c r="T36" s="2010"/>
      <c r="U36" s="2009"/>
      <c r="V36" s="2009"/>
      <c r="W36" s="2010"/>
      <c r="X36" s="2009"/>
      <c r="Y36" s="2009"/>
    </row>
    <row r="37" spans="2:25" ht="16.5" x14ac:dyDescent="0.25">
      <c r="B37" s="1915" t="s">
        <v>2193</v>
      </c>
      <c r="C37" s="2008" t="s">
        <v>96</v>
      </c>
      <c r="D37" s="2007"/>
      <c r="E37" s="2006"/>
      <c r="F37" s="2006"/>
      <c r="G37" s="2006"/>
      <c r="H37" s="2006"/>
      <c r="I37" s="2005"/>
      <c r="J37" s="2004"/>
      <c r="K37" s="2006"/>
      <c r="L37" s="2006"/>
      <c r="M37" s="2006"/>
      <c r="N37" s="2006"/>
      <c r="O37" s="2003"/>
      <c r="P37" s="2004"/>
      <c r="Q37" s="2005"/>
      <c r="R37" s="2004"/>
      <c r="S37" s="2003"/>
      <c r="T37" s="2002"/>
      <c r="U37" s="2001"/>
      <c r="V37" s="2000"/>
      <c r="W37" s="2002"/>
      <c r="X37" s="2001"/>
      <c r="Y37" s="2000"/>
    </row>
    <row r="38" spans="2:25" ht="12" customHeight="1" x14ac:dyDescent="0.25">
      <c r="C38" s="1999"/>
      <c r="D38" s="1999"/>
      <c r="E38" s="1999"/>
      <c r="F38" s="1999"/>
      <c r="G38" s="1999"/>
      <c r="H38" s="1999"/>
      <c r="I38" s="1999"/>
      <c r="J38" s="1999"/>
      <c r="K38" s="1999"/>
      <c r="L38" s="1999"/>
      <c r="M38" s="1999"/>
      <c r="N38" s="1999"/>
      <c r="O38" s="1999"/>
      <c r="P38" s="1999"/>
      <c r="Q38" s="1999"/>
      <c r="R38" s="1999"/>
      <c r="S38" s="1999"/>
      <c r="T38" s="1999"/>
      <c r="U38" s="1999"/>
      <c r="V38" s="1999"/>
      <c r="W38" s="1999"/>
      <c r="X38" s="1999"/>
      <c r="Y38" s="1999"/>
    </row>
  </sheetData>
  <sheetProtection algorithmName="SHA-512" hashValue="xOXh4+zS9aILOKb59rIw9B9YUrwBhvP8PNJX5I7bkjPmtBsOBukqLoyP+y7vpOPmLUOv4bq6RMND5qbF6CD5qA==" saltValue="w0ragPrMFq+m1lrHKRDenA==" spinCount="100000" sheet="1" objects="1" scenarios="1"/>
  <mergeCells count="10">
    <mergeCell ref="B2:C5"/>
    <mergeCell ref="D2:O2"/>
    <mergeCell ref="P2:S2"/>
    <mergeCell ref="T2:Y2"/>
    <mergeCell ref="D3:I3"/>
    <mergeCell ref="J3:O3"/>
    <mergeCell ref="P3:Q3"/>
    <mergeCell ref="R3:S3"/>
    <mergeCell ref="T3:V3"/>
    <mergeCell ref="W3:Y3"/>
  </mergeCells>
  <conditionalFormatting sqref="J1">
    <cfRule type="cellIs" dxfId="3307" priority="7" stopIfTrue="1" operator="equal">
      <formula>"Error"</formula>
    </cfRule>
    <cfRule type="cellIs" dxfId="3306" priority="8" stopIfTrue="1" operator="equal">
      <formula>"Pass"</formula>
    </cfRule>
  </conditionalFormatting>
  <conditionalFormatting sqref="M1">
    <cfRule type="cellIs" dxfId="3305" priority="9" stopIfTrue="1" operator="equal">
      <formula>"Error"</formula>
    </cfRule>
    <cfRule type="cellIs" dxfId="3304" priority="10" stopIfTrue="1" operator="equal">
      <formula>"Pass"</formula>
    </cfRule>
  </conditionalFormatting>
  <conditionalFormatting sqref="B6:B37">
    <cfRule type="cellIs" dxfId="3303" priority="3" stopIfTrue="1" operator="lessThan">
      <formula>0</formula>
    </cfRule>
    <cfRule type="cellIs" dxfId="3302" priority="4" stopIfTrue="1" operator="equal">
      <formula>"Pass"</formula>
    </cfRule>
    <cfRule type="cellIs" dxfId="3301" priority="5" stopIfTrue="1" operator="equal">
      <formula>"please check"</formula>
    </cfRule>
  </conditionalFormatting>
  <conditionalFormatting sqref="I1">
    <cfRule type="cellIs" dxfId="3300" priority="1" stopIfTrue="1" operator="equal">
      <formula>"Error"</formula>
    </cfRule>
    <cfRule type="cellIs" dxfId="3299" priority="2" stopIfTrue="1" operator="equal">
      <formula>"Pass"</formula>
    </cfRule>
  </conditionalFormatting>
  <hyperlinks>
    <hyperlink ref="I1" location="'Contents (EU)'!A1" display="back to contents" xr:uid="{8EB01B5F-6BCB-41A9-8463-51D3FC214DDD}"/>
  </hyperlinks>
  <pageMargins left="0.7" right="0.7" top="0.75" bottom="0.75" header="0.3" footer="0.3"/>
  <pageSetup paperSize="9" orientation="portrait" r:id="rId1"/>
  <headerFooter>
    <oddHeader>&amp;L&amp;"Aptos"&amp;12&amp;K000000 EBA Regular Use&amp;1#_x000D_</oddHeader>
  </headerFooter>
  <extLst>
    <ext xmlns:x14="http://schemas.microsoft.com/office/spreadsheetml/2009/9/main" uri="{78C0D931-6437-407d-A8EE-F0AAD7539E65}">
      <x14:conditionalFormattings>
        <x14:conditionalFormatting xmlns:xm="http://schemas.microsoft.com/office/excel/2006/main">
          <x14:cfRule type="endsWith" priority="6" stopIfTrue="1" operator="endsWith" id="{C2389A16-9768-42F8-BB45-36A79F4ECCE7}">
            <xm:f>RIGHT(B6,LEN("Fail"))="Fail"</xm:f>
            <xm:f>"Fail"</xm:f>
            <x14:dxf>
              <font>
                <b/>
                <i val="0"/>
                <strike val="0"/>
                <color rgb="FFAA322F"/>
              </font>
              <fill>
                <patternFill patternType="solid">
                  <bgColor theme="0"/>
                </patternFill>
              </fill>
            </x14:dxf>
          </x14:cfRule>
          <xm:sqref>B6:B37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2E48A-5B4A-4294-B97F-70B080BADEF5}">
  <sheetPr>
    <tabColor rgb="FF00B0F0"/>
  </sheetPr>
  <dimension ref="A1:H28"/>
  <sheetViews>
    <sheetView showGridLines="0" zoomScale="70" zoomScaleNormal="70" workbookViewId="0"/>
  </sheetViews>
  <sheetFormatPr defaultColWidth="0" defaultRowHeight="0" customHeight="1" zeroHeight="1" x14ac:dyDescent="0.25"/>
  <cols>
    <col min="1" max="1" width="3.5703125" style="2069" customWidth="1"/>
    <col min="2" max="2" width="11.5703125" style="2069" customWidth="1"/>
    <col min="3" max="3" width="73.5703125" style="2069" customWidth="1"/>
    <col min="4" max="4" width="18.5703125" style="2069" customWidth="1"/>
    <col min="5" max="6" width="24.5703125" style="2069" customWidth="1"/>
    <col min="7" max="7" width="3.5703125" style="2069" customWidth="1"/>
    <col min="8" max="8" width="0" style="2069" hidden="1" customWidth="1"/>
    <col min="9" max="16384" width="10.5703125" style="2069" hidden="1"/>
  </cols>
  <sheetData>
    <row r="1" spans="1:8" ht="30.75" x14ac:dyDescent="0.55000000000000004">
      <c r="A1" s="2106" t="s">
        <v>2462</v>
      </c>
      <c r="B1" s="2106"/>
      <c r="C1" s="2105"/>
      <c r="E1" s="652" t="str">
        <f>CONCATENATE("Reporting unit: ", 'General Info'!$C$7, " ", 'General Info'!$C$5)</f>
        <v xml:space="preserve">Reporting unit: 1 </v>
      </c>
      <c r="F1" s="2104" t="s">
        <v>1834</v>
      </c>
      <c r="G1" s="2070"/>
    </row>
    <row r="2" spans="1:8" ht="16.5" x14ac:dyDescent="0.3">
      <c r="A2" s="2103" t="s">
        <v>2461</v>
      </c>
      <c r="B2" s="2103"/>
      <c r="C2" s="2102"/>
      <c r="D2" s="2101"/>
      <c r="E2" s="2101"/>
      <c r="F2" s="2101"/>
      <c r="G2" s="2070"/>
    </row>
    <row r="3" spans="1:8" ht="33" x14ac:dyDescent="0.3">
      <c r="A3" s="2070"/>
      <c r="B3" s="2070"/>
      <c r="C3" s="2100"/>
      <c r="D3" s="2099" t="s">
        <v>50</v>
      </c>
      <c r="E3" s="2098" t="s">
        <v>2460</v>
      </c>
      <c r="F3" s="2097" t="s">
        <v>2459</v>
      </c>
      <c r="G3" s="2070"/>
    </row>
    <row r="4" spans="1:8" ht="16.5" x14ac:dyDescent="0.3">
      <c r="A4" s="2070"/>
      <c r="B4" s="2070"/>
      <c r="C4" s="2096"/>
      <c r="D4" s="2095" t="s">
        <v>2211</v>
      </c>
      <c r="E4" s="2094" t="s">
        <v>2210</v>
      </c>
      <c r="F4" s="2093" t="s">
        <v>2209</v>
      </c>
      <c r="G4" s="2070"/>
    </row>
    <row r="5" spans="1:8" ht="16.5" x14ac:dyDescent="0.3">
      <c r="A5" s="2070"/>
      <c r="B5" s="2092" t="s">
        <v>2211</v>
      </c>
      <c r="C5" s="2091" t="s">
        <v>2458</v>
      </c>
      <c r="D5" s="2090">
        <f>+D6+D12</f>
        <v>0</v>
      </c>
      <c r="E5" s="2090">
        <f>+E6+E12</f>
        <v>0</v>
      </c>
      <c r="F5" s="2089">
        <f>+F6+F12</f>
        <v>0</v>
      </c>
      <c r="G5" s="2088"/>
    </row>
    <row r="6" spans="1:8" ht="16.5" x14ac:dyDescent="0.3">
      <c r="A6" s="2070"/>
      <c r="B6" s="2087" t="s">
        <v>2210</v>
      </c>
      <c r="C6" s="2086" t="s">
        <v>2457</v>
      </c>
      <c r="D6" s="2085">
        <f>+D7</f>
        <v>0</v>
      </c>
      <c r="E6" s="2085">
        <f>+E7</f>
        <v>0</v>
      </c>
      <c r="F6" s="2084">
        <f>+F7</f>
        <v>0</v>
      </c>
      <c r="G6" s="2070"/>
    </row>
    <row r="7" spans="1:8" ht="16.5" x14ac:dyDescent="0.3">
      <c r="A7" s="2070"/>
      <c r="B7" s="2078" t="s">
        <v>2209</v>
      </c>
      <c r="C7" s="2081" t="s">
        <v>2456</v>
      </c>
      <c r="D7" s="2080">
        <f>SUM(D8:D11)</f>
        <v>0</v>
      </c>
      <c r="E7" s="2080">
        <f>SUM(E8:E11)</f>
        <v>0</v>
      </c>
      <c r="F7" s="2079">
        <f>SUM(F8:F11)</f>
        <v>0</v>
      </c>
      <c r="G7" s="2070"/>
      <c r="H7" s="2083"/>
    </row>
    <row r="8" spans="1:8" ht="16.5" x14ac:dyDescent="0.3">
      <c r="A8" s="2070"/>
      <c r="B8" s="2078" t="s">
        <v>2208</v>
      </c>
      <c r="C8" s="2077" t="s">
        <v>2455</v>
      </c>
      <c r="D8" s="2076"/>
      <c r="E8" s="2076"/>
      <c r="F8" s="2075"/>
      <c r="G8" s="2070"/>
    </row>
    <row r="9" spans="1:8" ht="16.5" x14ac:dyDescent="0.3">
      <c r="A9" s="2070"/>
      <c r="B9" s="2078" t="s">
        <v>2207</v>
      </c>
      <c r="C9" s="2077" t="s">
        <v>2454</v>
      </c>
      <c r="D9" s="2076"/>
      <c r="E9" s="2076"/>
      <c r="F9" s="2075"/>
      <c r="G9" s="2070"/>
    </row>
    <row r="10" spans="1:8" ht="16.5" x14ac:dyDescent="0.3">
      <c r="A10" s="2070"/>
      <c r="B10" s="2078" t="s">
        <v>2206</v>
      </c>
      <c r="C10" s="2077" t="s">
        <v>2453</v>
      </c>
      <c r="D10" s="2076"/>
      <c r="E10" s="2076"/>
      <c r="F10" s="2075"/>
      <c r="G10" s="2070"/>
    </row>
    <row r="11" spans="1:8" ht="16.5" x14ac:dyDescent="0.3">
      <c r="A11" s="2070"/>
      <c r="B11" s="2078" t="s">
        <v>2205</v>
      </c>
      <c r="C11" s="2077" t="s">
        <v>2452</v>
      </c>
      <c r="D11" s="2076"/>
      <c r="E11" s="2076"/>
      <c r="F11" s="2075"/>
      <c r="G11" s="2070"/>
    </row>
    <row r="12" spans="1:8" ht="16.5" x14ac:dyDescent="0.3">
      <c r="A12" s="2070"/>
      <c r="B12" s="2078" t="s">
        <v>2204</v>
      </c>
      <c r="C12" s="2082" t="s">
        <v>2451</v>
      </c>
      <c r="D12" s="2080">
        <f>+D13+D18</f>
        <v>0</v>
      </c>
      <c r="E12" s="2080">
        <f>+E13+E18</f>
        <v>0</v>
      </c>
      <c r="F12" s="2079">
        <f>+F13+F18</f>
        <v>0</v>
      </c>
      <c r="G12" s="2070"/>
    </row>
    <row r="13" spans="1:8" ht="16.5" x14ac:dyDescent="0.3">
      <c r="A13" s="2070"/>
      <c r="B13" s="2078" t="s">
        <v>2203</v>
      </c>
      <c r="C13" s="2081" t="s">
        <v>2450</v>
      </c>
      <c r="D13" s="2080">
        <f>SUM(D14:D17)</f>
        <v>0</v>
      </c>
      <c r="E13" s="2080">
        <f>SUM(E14:E17)</f>
        <v>0</v>
      </c>
      <c r="F13" s="2079">
        <f>SUM(F14:F17)</f>
        <v>0</v>
      </c>
      <c r="G13" s="2070"/>
    </row>
    <row r="14" spans="1:8" ht="16.5" x14ac:dyDescent="0.3">
      <c r="A14" s="2070"/>
      <c r="B14" s="2078" t="s">
        <v>2202</v>
      </c>
      <c r="C14" s="2077" t="s">
        <v>2448</v>
      </c>
      <c r="D14" s="2076"/>
      <c r="E14" s="2076"/>
      <c r="F14" s="2075"/>
      <c r="G14" s="2070"/>
    </row>
    <row r="15" spans="1:8" ht="16.5" x14ac:dyDescent="0.3">
      <c r="A15" s="2070"/>
      <c r="B15" s="2078" t="s">
        <v>2201</v>
      </c>
      <c r="C15" s="2077" t="s">
        <v>2447</v>
      </c>
      <c r="D15" s="2076"/>
      <c r="E15" s="2076"/>
      <c r="F15" s="2075"/>
      <c r="G15" s="2070"/>
    </row>
    <row r="16" spans="1:8" ht="16.5" x14ac:dyDescent="0.3">
      <c r="A16" s="2070"/>
      <c r="B16" s="2078" t="s">
        <v>2200</v>
      </c>
      <c r="C16" s="2077" t="s">
        <v>2446</v>
      </c>
      <c r="D16" s="2076"/>
      <c r="E16" s="2076"/>
      <c r="F16" s="2075"/>
      <c r="G16" s="2070"/>
    </row>
    <row r="17" spans="1:7" ht="16.5" x14ac:dyDescent="0.3">
      <c r="A17" s="2070"/>
      <c r="B17" s="2078" t="s">
        <v>2199</v>
      </c>
      <c r="C17" s="2077" t="s">
        <v>2445</v>
      </c>
      <c r="D17" s="2076"/>
      <c r="E17" s="2076"/>
      <c r="F17" s="2075"/>
      <c r="G17" s="2070"/>
    </row>
    <row r="18" spans="1:7" ht="16.5" x14ac:dyDescent="0.3">
      <c r="A18" s="2070"/>
      <c r="B18" s="2078" t="s">
        <v>2198</v>
      </c>
      <c r="C18" s="2081" t="s">
        <v>2449</v>
      </c>
      <c r="D18" s="2080">
        <f>SUM(D19:D22)</f>
        <v>0</v>
      </c>
      <c r="E18" s="2080">
        <f>SUM(E19:E22)</f>
        <v>0</v>
      </c>
      <c r="F18" s="2079">
        <f>SUM(F19:F22)</f>
        <v>0</v>
      </c>
      <c r="G18" s="2070"/>
    </row>
    <row r="19" spans="1:7" ht="16.5" x14ac:dyDescent="0.3">
      <c r="A19" s="2070"/>
      <c r="B19" s="2078" t="s">
        <v>2197</v>
      </c>
      <c r="C19" s="2077" t="s">
        <v>2448</v>
      </c>
      <c r="D19" s="2076"/>
      <c r="E19" s="2076"/>
      <c r="F19" s="2075"/>
      <c r="G19" s="2070"/>
    </row>
    <row r="20" spans="1:7" ht="16.5" x14ac:dyDescent="0.3">
      <c r="A20" s="2070"/>
      <c r="B20" s="2078" t="s">
        <v>2196</v>
      </c>
      <c r="C20" s="2077" t="s">
        <v>2447</v>
      </c>
      <c r="D20" s="2076"/>
      <c r="E20" s="2076"/>
      <c r="F20" s="2075"/>
      <c r="G20" s="2070"/>
    </row>
    <row r="21" spans="1:7" ht="16.5" x14ac:dyDescent="0.3">
      <c r="A21" s="2070"/>
      <c r="B21" s="2078" t="s">
        <v>2195</v>
      </c>
      <c r="C21" s="2077" t="s">
        <v>2446</v>
      </c>
      <c r="D21" s="2076"/>
      <c r="E21" s="2076"/>
      <c r="F21" s="2075"/>
      <c r="G21" s="2070"/>
    </row>
    <row r="22" spans="1:7" ht="16.5" x14ac:dyDescent="0.3">
      <c r="A22" s="2070"/>
      <c r="B22" s="2074" t="s">
        <v>2254</v>
      </c>
      <c r="C22" s="2073" t="s">
        <v>2445</v>
      </c>
      <c r="D22" s="2072"/>
      <c r="E22" s="2072"/>
      <c r="F22" s="2071"/>
      <c r="G22" s="2070"/>
    </row>
    <row r="23" spans="1:7" ht="12.75" customHeight="1" x14ac:dyDescent="0.3">
      <c r="A23" s="2070"/>
      <c r="B23" s="2070"/>
      <c r="C23" s="2070"/>
      <c r="D23" s="2070"/>
      <c r="E23" s="2070"/>
      <c r="F23" s="2070"/>
      <c r="G23" s="2070"/>
    </row>
    <row r="24" spans="1:7" ht="16.5" hidden="1" x14ac:dyDescent="0.3">
      <c r="A24" s="2070"/>
      <c r="B24" s="2070"/>
      <c r="C24" s="2070"/>
      <c r="D24" s="2070"/>
      <c r="E24" s="2070"/>
      <c r="F24" s="2070"/>
      <c r="G24" s="2070"/>
    </row>
    <row r="25" spans="1:7" ht="16.5" hidden="1" x14ac:dyDescent="0.3">
      <c r="A25" s="2070"/>
      <c r="B25" s="2070"/>
      <c r="C25" s="2070"/>
      <c r="D25" s="2070"/>
      <c r="E25" s="2070"/>
      <c r="F25" s="2070"/>
      <c r="G25" s="2070"/>
    </row>
    <row r="26" spans="1:7" ht="16.5" hidden="1" x14ac:dyDescent="0.3">
      <c r="A26" s="2070"/>
      <c r="B26" s="2070"/>
      <c r="C26" s="2070"/>
      <c r="D26" s="2070"/>
      <c r="E26" s="2070"/>
      <c r="F26" s="2070"/>
      <c r="G26" s="2070"/>
    </row>
    <row r="27" spans="1:7" ht="16.5" hidden="1" x14ac:dyDescent="0.3">
      <c r="A27" s="2070"/>
      <c r="B27" s="2070"/>
      <c r="C27" s="2070"/>
      <c r="D27" s="2070"/>
      <c r="E27" s="2070"/>
      <c r="F27" s="2070"/>
      <c r="G27" s="2070"/>
    </row>
    <row r="28" spans="1:7" ht="16.5" hidden="1" x14ac:dyDescent="0.3">
      <c r="A28" s="2070"/>
      <c r="B28" s="2070"/>
      <c r="C28" s="2070"/>
      <c r="D28" s="2070"/>
      <c r="E28" s="2070"/>
      <c r="F28" s="2070"/>
      <c r="G28" s="2070"/>
    </row>
  </sheetData>
  <sheetProtection algorithmName="SHA-512" hashValue="UblJtJNBOFYUPJ2vrFUdCOx7zeXDYWGoyTYvvPOmniL1yuNgpDEhGwsRd9pmfZrFBMrr4G0S1IX3vOGbJyUvIQ==" saltValue="1VlbXankatmzU25m4FInPg==" spinCount="100000" sheet="1" objects="1" scenarios="1"/>
  <conditionalFormatting sqref="D8:F11">
    <cfRule type="cellIs" dxfId="3297" priority="5" stopIfTrue="1" operator="lessThan">
      <formula>0</formula>
    </cfRule>
  </conditionalFormatting>
  <conditionalFormatting sqref="D14:F17">
    <cfRule type="cellIs" dxfId="3296" priority="4" stopIfTrue="1" operator="lessThan">
      <formula>0</formula>
    </cfRule>
  </conditionalFormatting>
  <conditionalFormatting sqref="D19:F22">
    <cfRule type="cellIs" dxfId="3295" priority="3" stopIfTrue="1" operator="lessThan">
      <formula>0</formula>
    </cfRule>
  </conditionalFormatting>
  <conditionalFormatting sqref="F1">
    <cfRule type="cellIs" dxfId="3294" priority="1" stopIfTrue="1" operator="equal">
      <formula>"Error"</formula>
    </cfRule>
    <cfRule type="cellIs" dxfId="3293" priority="2" stopIfTrue="1" operator="equal">
      <formula>"Pass"</formula>
    </cfRule>
  </conditionalFormatting>
  <hyperlinks>
    <hyperlink ref="F1" location="'Contents (EU)'!A1" display="back to contents" xr:uid="{596EA176-C80E-42DA-A921-394299B3A2B8}"/>
  </hyperlinks>
  <pageMargins left="0.7" right="0.7" top="0.75" bottom="0.75" header="0.3" footer="0.3"/>
  <headerFooter>
    <oddHeader>&amp;L&amp;"Aptos"&amp;12&amp;K000000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5384D-A75A-423C-B6D3-03CA1D64293E}">
  <sheetPr>
    <tabColor rgb="FF00B0F0"/>
  </sheetPr>
  <dimension ref="A1:P19"/>
  <sheetViews>
    <sheetView showGridLines="0" zoomScale="70" zoomScaleNormal="70" workbookViewId="0"/>
  </sheetViews>
  <sheetFormatPr defaultColWidth="0" defaultRowHeight="0" customHeight="1" zeroHeight="1" x14ac:dyDescent="0.25"/>
  <cols>
    <col min="1" max="1" width="2.42578125" style="2069" customWidth="1"/>
    <col min="2" max="2" width="11.5703125" style="2069" customWidth="1"/>
    <col min="3" max="3" width="10.5703125" style="2069" customWidth="1"/>
    <col min="4" max="4" width="21.42578125" style="2069" customWidth="1"/>
    <col min="5" max="5" width="29.5703125" style="2069" customWidth="1"/>
    <col min="6" max="6" width="10.5703125" style="2069" customWidth="1"/>
    <col min="7" max="7" width="14.5703125" style="2069" customWidth="1"/>
    <col min="8" max="8" width="21" style="2069" customWidth="1"/>
    <col min="9" max="9" width="19.5703125" style="2069" customWidth="1"/>
    <col min="10" max="15" width="12" style="2069" customWidth="1"/>
    <col min="16" max="16" width="3.42578125" style="2069" customWidth="1"/>
    <col min="17" max="16384" width="10.5703125" style="2069" hidden="1"/>
  </cols>
  <sheetData>
    <row r="1" spans="1:16" ht="30.75" x14ac:dyDescent="0.55000000000000004">
      <c r="A1" s="2106" t="s">
        <v>2483</v>
      </c>
      <c r="B1" s="2152"/>
      <c r="C1" s="2105"/>
      <c r="D1" s="2105"/>
      <c r="E1" s="2151"/>
      <c r="F1" s="2105"/>
      <c r="G1" s="652" t="str">
        <f>CONCATENATE("Reporting unit: ", 'General Info'!$C$7, " ", 'General Info'!$C$5)</f>
        <v xml:space="preserve">Reporting unit: 1 </v>
      </c>
      <c r="H1" s="788"/>
      <c r="I1" s="2067" t="s">
        <v>1834</v>
      </c>
      <c r="J1" s="2105"/>
      <c r="K1" s="2105"/>
      <c r="L1" s="2105"/>
      <c r="M1" s="2105"/>
      <c r="N1" s="2105"/>
      <c r="O1" s="2105"/>
      <c r="P1" s="2070"/>
    </row>
    <row r="2" spans="1:16" ht="70.349999999999994" customHeight="1" x14ac:dyDescent="0.3">
      <c r="A2" s="2070"/>
      <c r="B2" s="2102"/>
      <c r="C2" s="2102"/>
      <c r="D2" s="2102"/>
      <c r="E2" s="2102"/>
      <c r="F2" s="2102"/>
      <c r="G2" s="2102"/>
      <c r="H2" s="2149"/>
      <c r="I2" s="2150" t="s">
        <v>2482</v>
      </c>
      <c r="J2" s="2963" t="s">
        <v>2481</v>
      </c>
      <c r="K2" s="2964"/>
      <c r="L2" s="2965"/>
      <c r="M2" s="2966" t="s">
        <v>2480</v>
      </c>
      <c r="N2" s="2964"/>
      <c r="O2" s="2967"/>
      <c r="P2" s="2070"/>
    </row>
    <row r="3" spans="1:16" ht="16.5" x14ac:dyDescent="0.3">
      <c r="A3" s="2070"/>
      <c r="B3" s="2102"/>
      <c r="C3" s="2102"/>
      <c r="D3" s="2102"/>
      <c r="E3" s="2102"/>
      <c r="F3" s="2149"/>
      <c r="G3" s="2968" t="s">
        <v>2479</v>
      </c>
      <c r="H3" s="2969"/>
      <c r="I3" s="2970" t="s">
        <v>2478</v>
      </c>
      <c r="J3" s="2972" t="s">
        <v>2478</v>
      </c>
      <c r="K3" s="2974" t="s">
        <v>2477</v>
      </c>
      <c r="L3" s="2975"/>
      <c r="M3" s="2976" t="s">
        <v>2478</v>
      </c>
      <c r="N3" s="2974" t="s">
        <v>2477</v>
      </c>
      <c r="O3" s="2978"/>
      <c r="P3" s="2070"/>
    </row>
    <row r="4" spans="1:16" ht="49.5" x14ac:dyDescent="0.3">
      <c r="A4" s="2070"/>
      <c r="B4" s="2101"/>
      <c r="C4" s="2985" t="s">
        <v>1069</v>
      </c>
      <c r="D4" s="2987" t="s">
        <v>2476</v>
      </c>
      <c r="E4" s="2989" t="s">
        <v>2475</v>
      </c>
      <c r="F4" s="2990"/>
      <c r="G4" s="2148" t="s">
        <v>2473</v>
      </c>
      <c r="H4" s="2147" t="s">
        <v>2474</v>
      </c>
      <c r="I4" s="2971"/>
      <c r="J4" s="2973"/>
      <c r="K4" s="2145" t="s">
        <v>2473</v>
      </c>
      <c r="L4" s="2146" t="s">
        <v>2472</v>
      </c>
      <c r="M4" s="2977"/>
      <c r="N4" s="2145" t="s">
        <v>2473</v>
      </c>
      <c r="O4" s="2144" t="s">
        <v>2472</v>
      </c>
      <c r="P4" s="2070"/>
    </row>
    <row r="5" spans="1:16" ht="16.5" x14ac:dyDescent="0.3">
      <c r="A5" s="2070"/>
      <c r="B5" s="2105"/>
      <c r="C5" s="2986"/>
      <c r="D5" s="2988"/>
      <c r="E5" s="2991"/>
      <c r="F5" s="2992"/>
      <c r="G5" s="2095" t="s">
        <v>2211</v>
      </c>
      <c r="H5" s="2142" t="s">
        <v>2210</v>
      </c>
      <c r="I5" s="2143" t="s">
        <v>2209</v>
      </c>
      <c r="J5" s="2095" t="s">
        <v>2208</v>
      </c>
      <c r="K5" s="2095" t="s">
        <v>2207</v>
      </c>
      <c r="L5" s="2142" t="s">
        <v>2206</v>
      </c>
      <c r="M5" s="2095" t="s">
        <v>2205</v>
      </c>
      <c r="N5" s="2095" t="s">
        <v>2204</v>
      </c>
      <c r="O5" s="2141" t="s">
        <v>2203</v>
      </c>
      <c r="P5" s="2070"/>
    </row>
    <row r="6" spans="1:16" ht="16.5" x14ac:dyDescent="0.3">
      <c r="A6" s="2070"/>
      <c r="B6" s="2140" t="s">
        <v>2211</v>
      </c>
      <c r="C6" s="2993" t="s">
        <v>1170</v>
      </c>
      <c r="D6" s="2993" t="s">
        <v>2471</v>
      </c>
      <c r="E6" s="2996" t="s">
        <v>2469</v>
      </c>
      <c r="F6" s="2138" t="s">
        <v>2468</v>
      </c>
      <c r="G6" s="2134"/>
      <c r="H6" s="2135"/>
      <c r="I6" s="2137"/>
      <c r="J6" s="2136"/>
      <c r="K6" s="2133"/>
      <c r="L6" s="2135"/>
      <c r="M6" s="2134"/>
      <c r="N6" s="2133"/>
      <c r="O6" s="2132"/>
      <c r="P6" s="2070"/>
    </row>
    <row r="7" spans="1:16" ht="16.5" x14ac:dyDescent="0.3">
      <c r="A7" s="2070"/>
      <c r="B7" s="2139" t="s">
        <v>2210</v>
      </c>
      <c r="C7" s="2994"/>
      <c r="D7" s="2994"/>
      <c r="E7" s="2979"/>
      <c r="F7" s="2130" t="s">
        <v>2467</v>
      </c>
      <c r="G7" s="2126"/>
      <c r="H7" s="2127"/>
      <c r="I7" s="2129"/>
      <c r="J7" s="2128"/>
      <c r="K7" s="2125"/>
      <c r="L7" s="2127"/>
      <c r="M7" s="2126"/>
      <c r="N7" s="2125"/>
      <c r="O7" s="2124"/>
      <c r="P7" s="2070"/>
    </row>
    <row r="8" spans="1:16" ht="16.5" x14ac:dyDescent="0.3">
      <c r="A8" s="2070"/>
      <c r="B8" s="2131" t="s">
        <v>2209</v>
      </c>
      <c r="C8" s="2994"/>
      <c r="D8" s="2994"/>
      <c r="E8" s="2979"/>
      <c r="F8" s="2130" t="s">
        <v>2466</v>
      </c>
      <c r="G8" s="2126"/>
      <c r="H8" s="2127"/>
      <c r="I8" s="2129"/>
      <c r="J8" s="2128"/>
      <c r="K8" s="2125"/>
      <c r="L8" s="2127"/>
      <c r="M8" s="2126"/>
      <c r="N8" s="2125"/>
      <c r="O8" s="2124"/>
      <c r="P8" s="2070"/>
    </row>
    <row r="9" spans="1:16" ht="16.5" x14ac:dyDescent="0.3">
      <c r="A9" s="2070"/>
      <c r="B9" s="2131" t="s">
        <v>2208</v>
      </c>
      <c r="C9" s="2994"/>
      <c r="D9" s="2994"/>
      <c r="E9" s="2979"/>
      <c r="F9" s="2130" t="s">
        <v>2465</v>
      </c>
      <c r="G9" s="2126"/>
      <c r="H9" s="2127"/>
      <c r="I9" s="2129"/>
      <c r="J9" s="2128"/>
      <c r="K9" s="2125"/>
      <c r="L9" s="2127"/>
      <c r="M9" s="2126"/>
      <c r="N9" s="2125"/>
      <c r="O9" s="2124"/>
      <c r="P9" s="2070"/>
    </row>
    <row r="10" spans="1:16" ht="16.5" x14ac:dyDescent="0.3">
      <c r="A10" s="2070"/>
      <c r="B10" s="2131" t="s">
        <v>2207</v>
      </c>
      <c r="C10" s="2994"/>
      <c r="D10" s="2994"/>
      <c r="E10" s="2979" t="s">
        <v>2464</v>
      </c>
      <c r="F10" s="2980"/>
      <c r="G10" s="2126"/>
      <c r="H10" s="2127"/>
      <c r="I10" s="2129"/>
      <c r="J10" s="2128"/>
      <c r="K10" s="2125"/>
      <c r="L10" s="2127"/>
      <c r="M10" s="2126"/>
      <c r="N10" s="2125"/>
      <c r="O10" s="2124"/>
      <c r="P10" s="2070"/>
    </row>
    <row r="11" spans="1:16" ht="16.5" x14ac:dyDescent="0.3">
      <c r="A11" s="2070"/>
      <c r="B11" s="2131" t="s">
        <v>2206</v>
      </c>
      <c r="C11" s="2994"/>
      <c r="D11" s="2995"/>
      <c r="E11" s="2981" t="s">
        <v>211</v>
      </c>
      <c r="F11" s="2982"/>
      <c r="G11" s="2119"/>
      <c r="H11" s="2120"/>
      <c r="I11" s="2122"/>
      <c r="J11" s="2121"/>
      <c r="K11" s="2118"/>
      <c r="L11" s="2120"/>
      <c r="M11" s="2119"/>
      <c r="N11" s="2118"/>
      <c r="O11" s="2117"/>
      <c r="P11" s="2070"/>
    </row>
    <row r="12" spans="1:16" ht="16.5" x14ac:dyDescent="0.3">
      <c r="A12" s="2070"/>
      <c r="B12" s="2131" t="s">
        <v>2205</v>
      </c>
      <c r="C12" s="2994"/>
      <c r="D12" s="2993" t="s">
        <v>2470</v>
      </c>
      <c r="E12" s="2996" t="s">
        <v>2469</v>
      </c>
      <c r="F12" s="2138" t="s">
        <v>2468</v>
      </c>
      <c r="G12" s="2134"/>
      <c r="H12" s="2135"/>
      <c r="I12" s="2137"/>
      <c r="J12" s="2136"/>
      <c r="K12" s="2133"/>
      <c r="L12" s="2135"/>
      <c r="M12" s="2134"/>
      <c r="N12" s="2133"/>
      <c r="O12" s="2132"/>
      <c r="P12" s="2070"/>
    </row>
    <row r="13" spans="1:16" ht="16.5" x14ac:dyDescent="0.3">
      <c r="A13" s="2070"/>
      <c r="B13" s="2131" t="s">
        <v>2204</v>
      </c>
      <c r="C13" s="2994"/>
      <c r="D13" s="2994"/>
      <c r="E13" s="2979"/>
      <c r="F13" s="2130" t="s">
        <v>2467</v>
      </c>
      <c r="G13" s="2126"/>
      <c r="H13" s="2127"/>
      <c r="I13" s="2129"/>
      <c r="J13" s="2128"/>
      <c r="K13" s="2125"/>
      <c r="L13" s="2127"/>
      <c r="M13" s="2126"/>
      <c r="N13" s="2125"/>
      <c r="O13" s="2124"/>
      <c r="P13" s="2070"/>
    </row>
    <row r="14" spans="1:16" ht="16.5" x14ac:dyDescent="0.3">
      <c r="A14" s="2070"/>
      <c r="B14" s="2131" t="s">
        <v>2203</v>
      </c>
      <c r="C14" s="2994"/>
      <c r="D14" s="2994"/>
      <c r="E14" s="2979"/>
      <c r="F14" s="2130" t="s">
        <v>2466</v>
      </c>
      <c r="G14" s="2126"/>
      <c r="H14" s="2127"/>
      <c r="I14" s="2129"/>
      <c r="J14" s="2128"/>
      <c r="K14" s="2125"/>
      <c r="L14" s="2127"/>
      <c r="M14" s="2126"/>
      <c r="N14" s="2125"/>
      <c r="O14" s="2124"/>
      <c r="P14" s="2070"/>
    </row>
    <row r="15" spans="1:16" ht="16.5" x14ac:dyDescent="0.3">
      <c r="A15" s="2070"/>
      <c r="B15" s="2131" t="s">
        <v>2202</v>
      </c>
      <c r="C15" s="2994"/>
      <c r="D15" s="2994"/>
      <c r="E15" s="2979"/>
      <c r="F15" s="2130" t="s">
        <v>2465</v>
      </c>
      <c r="G15" s="2126"/>
      <c r="H15" s="2127"/>
      <c r="I15" s="2129"/>
      <c r="J15" s="2128"/>
      <c r="K15" s="2125"/>
      <c r="L15" s="2127"/>
      <c r="M15" s="2126"/>
      <c r="N15" s="2125"/>
      <c r="O15" s="2124"/>
      <c r="P15" s="2070"/>
    </row>
    <row r="16" spans="1:16" ht="16.5" x14ac:dyDescent="0.3">
      <c r="A16" s="2070"/>
      <c r="B16" s="2131" t="s">
        <v>2201</v>
      </c>
      <c r="C16" s="2994"/>
      <c r="D16" s="2994"/>
      <c r="E16" s="2979" t="s">
        <v>2464</v>
      </c>
      <c r="F16" s="2980"/>
      <c r="G16" s="2126"/>
      <c r="H16" s="2127"/>
      <c r="I16" s="2129"/>
      <c r="J16" s="2128"/>
      <c r="K16" s="2125"/>
      <c r="L16" s="2127"/>
      <c r="M16" s="2126"/>
      <c r="N16" s="2125"/>
      <c r="O16" s="2124"/>
      <c r="P16" s="2070"/>
    </row>
    <row r="17" spans="1:16" ht="16.5" x14ac:dyDescent="0.3">
      <c r="A17" s="2070"/>
      <c r="B17" s="2123" t="s">
        <v>2200</v>
      </c>
      <c r="C17" s="2995"/>
      <c r="D17" s="2995"/>
      <c r="E17" s="2981" t="s">
        <v>211</v>
      </c>
      <c r="F17" s="2982"/>
      <c r="G17" s="2119"/>
      <c r="H17" s="2120"/>
      <c r="I17" s="2122"/>
      <c r="J17" s="2121"/>
      <c r="K17" s="2118"/>
      <c r="L17" s="2120"/>
      <c r="M17" s="2119"/>
      <c r="N17" s="2118"/>
      <c r="O17" s="2117"/>
      <c r="P17" s="2070"/>
    </row>
    <row r="18" spans="1:16" ht="16.5" x14ac:dyDescent="0.3">
      <c r="A18" s="2070"/>
      <c r="B18" s="2116" t="s">
        <v>2199</v>
      </c>
      <c r="C18" s="2115"/>
      <c r="D18" s="2983" t="s">
        <v>2463</v>
      </c>
      <c r="E18" s="2983"/>
      <c r="F18" s="2984"/>
      <c r="G18" s="2114"/>
      <c r="H18" s="2113"/>
      <c r="I18" s="2112"/>
      <c r="J18" s="2111"/>
      <c r="K18" s="2108">
        <f>+SUM(K6:K11)-SUM(K12:K17)</f>
        <v>0</v>
      </c>
      <c r="L18" s="2110">
        <f>+SUM(L6:L11)-SUM(L12:L17)</f>
        <v>0</v>
      </c>
      <c r="M18" s="2109"/>
      <c r="N18" s="2108">
        <f>+SUM(N6:N11)-SUM(N12:N17)</f>
        <v>0</v>
      </c>
      <c r="O18" s="2107">
        <f>+SUM(O6:O11)-SUM(O12:O17)</f>
        <v>0</v>
      </c>
      <c r="P18" s="2070"/>
    </row>
    <row r="19" spans="1:16" ht="8.25" customHeight="1" x14ac:dyDescent="0.3">
      <c r="A19" s="2070"/>
      <c r="B19" s="2070"/>
      <c r="C19" s="2070"/>
      <c r="D19" s="2070"/>
      <c r="E19" s="2070"/>
      <c r="F19" s="2070"/>
      <c r="G19" s="2070"/>
      <c r="H19" s="2070"/>
      <c r="I19" s="2070"/>
      <c r="J19" s="2070"/>
      <c r="K19" s="2070"/>
      <c r="L19" s="2070"/>
      <c r="M19" s="2070"/>
      <c r="N19" s="2070"/>
      <c r="O19" s="2070"/>
      <c r="P19" s="2070"/>
    </row>
  </sheetData>
  <sheetProtection algorithmName="SHA-512" hashValue="ccaS8En6fEafpL1gPzbK7cbbQDodI45/izaflPE57UWmGr2MURMwIG/kWYW3U/O7BQqVNVWQyhtvB4Y+RYWFgQ==" saltValue="6jkRzmqT8BF8yQFP6bPVog==" spinCount="100000" sheet="1" objects="1" scenarios="1"/>
  <mergeCells count="21">
    <mergeCell ref="E16:F16"/>
    <mergeCell ref="E17:F17"/>
    <mergeCell ref="E11:F11"/>
    <mergeCell ref="D18:F18"/>
    <mergeCell ref="C4:C5"/>
    <mergeCell ref="D4:D5"/>
    <mergeCell ref="E4:F5"/>
    <mergeCell ref="C6:C17"/>
    <mergeCell ref="D6:D11"/>
    <mergeCell ref="E6:E9"/>
    <mergeCell ref="E10:F10"/>
    <mergeCell ref="D12:D17"/>
    <mergeCell ref="E12:E15"/>
    <mergeCell ref="J2:L2"/>
    <mergeCell ref="M2:O2"/>
    <mergeCell ref="G3:H3"/>
    <mergeCell ref="I3:I4"/>
    <mergeCell ref="J3:J4"/>
    <mergeCell ref="K3:L3"/>
    <mergeCell ref="M3:M4"/>
    <mergeCell ref="N3:O3"/>
  </mergeCells>
  <conditionalFormatting sqref="E1">
    <cfRule type="cellIs" dxfId="3292" priority="3" stopIfTrue="1" operator="equal">
      <formula>"Error"</formula>
    </cfRule>
    <cfRule type="cellIs" dxfId="3291" priority="4" stopIfTrue="1" operator="equal">
      <formula>"Pass"</formula>
    </cfRule>
  </conditionalFormatting>
  <conditionalFormatting sqref="I1">
    <cfRule type="cellIs" dxfId="3290" priority="1" stopIfTrue="1" operator="equal">
      <formula>"Error"</formula>
    </cfRule>
    <cfRule type="cellIs" dxfId="3289" priority="2" stopIfTrue="1" operator="equal">
      <formula>"Pass"</formula>
    </cfRule>
  </conditionalFormatting>
  <hyperlinks>
    <hyperlink ref="I1" location="'Contents (EU)'!A1" display="back to contents" xr:uid="{1FD90DEA-B504-4151-B59C-4C65530DF39A}"/>
  </hyperlinks>
  <pageMargins left="0.7" right="0.7" top="0.75" bottom="0.75" header="0.3" footer="0.3"/>
  <headerFooter>
    <oddHeader>&amp;L&amp;"Aptos"&amp;12&amp;K000000 EBA Regular Use&amp;1#_x000D_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E65D-5684-4BE9-8F19-217C1928EF50}">
  <sheetPr>
    <tabColor rgb="FF00B0F0"/>
  </sheetPr>
  <dimension ref="A1:XFC67"/>
  <sheetViews>
    <sheetView showGridLines="0" zoomScale="70" zoomScaleNormal="70" workbookViewId="0"/>
  </sheetViews>
  <sheetFormatPr defaultColWidth="0" defaultRowHeight="0" customHeight="1" zeroHeight="1" x14ac:dyDescent="0.3"/>
  <cols>
    <col min="1" max="1" width="1.5703125" style="2153" customWidth="1"/>
    <col min="2" max="2" width="11.5703125" style="2153" customWidth="1"/>
    <col min="3" max="3" width="10.5703125" style="2153" customWidth="1"/>
    <col min="4" max="6" width="18" style="2153" customWidth="1"/>
    <col min="7" max="7" width="34.42578125" style="2153" customWidth="1"/>
    <col min="8" max="8" width="35.42578125" style="2153" customWidth="1"/>
    <col min="9" max="9" width="25.5703125" style="2153" customWidth="1"/>
    <col min="10" max="13" width="16.42578125" style="2153" customWidth="1"/>
    <col min="14" max="14" width="28.5703125" style="2153" customWidth="1"/>
    <col min="15" max="15" width="16.42578125" style="2153" customWidth="1"/>
    <col min="16" max="16" width="18.5703125" style="2153" customWidth="1"/>
    <col min="17" max="17" width="16.42578125" style="2153" customWidth="1"/>
    <col min="18" max="18" width="3" style="2153" customWidth="1"/>
    <col min="19" max="24" width="16.42578125" style="2153" hidden="1"/>
    <col min="25" max="16382" width="25.42578125" style="2153" hidden="1"/>
    <col min="16383" max="16383" width="11.5703125" style="2153" hidden="1"/>
    <col min="16384" max="16384" width="17" style="2153" hidden="1"/>
  </cols>
  <sheetData>
    <row r="1" spans="1:17" ht="30.75" x14ac:dyDescent="0.3">
      <c r="A1" s="2242" t="s">
        <v>2175</v>
      </c>
      <c r="B1" s="2241"/>
      <c r="C1" s="2207"/>
      <c r="D1" s="2207"/>
      <c r="E1" s="2151"/>
      <c r="F1" s="2207"/>
      <c r="G1" s="652" t="str">
        <f>CONCATENATE("Reporting unit: ", 'General Info'!$C$7, " ", 'General Info'!$C$5)</f>
        <v xml:space="preserve">Reporting unit: 1 </v>
      </c>
      <c r="H1" s="788"/>
      <c r="I1" s="2067" t="s">
        <v>1834</v>
      </c>
      <c r="J1" s="2207"/>
      <c r="K1" s="2207"/>
      <c r="L1" s="2207"/>
      <c r="M1" s="2207"/>
      <c r="N1" s="2207"/>
      <c r="O1" s="2207"/>
      <c r="P1" s="2207"/>
      <c r="Q1" s="2207"/>
    </row>
    <row r="2" spans="1:17" ht="16.5" x14ac:dyDescent="0.3">
      <c r="A2" s="2210" t="s">
        <v>2520</v>
      </c>
      <c r="B2" s="2240"/>
      <c r="C2" s="2240"/>
      <c r="D2" s="2209"/>
      <c r="E2" s="2209"/>
      <c r="F2" s="2209"/>
      <c r="G2" s="2240"/>
      <c r="H2" s="2240"/>
      <c r="I2" s="2240"/>
      <c r="J2" s="2240"/>
      <c r="K2" s="2240"/>
      <c r="L2" s="2240"/>
      <c r="M2" s="2240"/>
      <c r="N2" s="2240"/>
      <c r="O2" s="2240"/>
      <c r="P2" s="2240"/>
      <c r="Q2" s="2240"/>
    </row>
    <row r="3" spans="1:17" ht="27.6" customHeight="1" x14ac:dyDescent="0.3">
      <c r="B3" s="3016"/>
      <c r="C3" s="3016"/>
      <c r="D3" s="3018" t="s">
        <v>2509</v>
      </c>
      <c r="E3" s="3018"/>
      <c r="F3" s="3018"/>
      <c r="G3" s="3021" t="s">
        <v>2519</v>
      </c>
      <c r="H3" s="3021"/>
      <c r="I3" s="3021"/>
      <c r="J3" s="3021"/>
      <c r="K3" s="3021"/>
      <c r="L3" s="3022"/>
      <c r="M3" s="2999" t="s">
        <v>2518</v>
      </c>
      <c r="N3" s="2999"/>
      <c r="O3" s="2999"/>
      <c r="P3" s="2999"/>
      <c r="Q3" s="2999"/>
    </row>
    <row r="4" spans="1:17" ht="27.6" customHeight="1" x14ac:dyDescent="0.3">
      <c r="B4" s="3017"/>
      <c r="C4" s="3017"/>
      <c r="D4" s="3019"/>
      <c r="E4" s="3019"/>
      <c r="F4" s="3019"/>
      <c r="G4" s="3000" t="s">
        <v>2516</v>
      </c>
      <c r="H4" s="3002" t="s">
        <v>2515</v>
      </c>
      <c r="I4" s="2997" t="s">
        <v>2514</v>
      </c>
      <c r="J4" s="2997" t="s">
        <v>2517</v>
      </c>
      <c r="K4" s="2997" t="s">
        <v>2513</v>
      </c>
      <c r="L4" s="3004" t="s">
        <v>2512</v>
      </c>
      <c r="M4" s="3008" t="s">
        <v>2516</v>
      </c>
      <c r="N4" s="3002" t="s">
        <v>2515</v>
      </c>
      <c r="O4" s="2997" t="s">
        <v>2514</v>
      </c>
      <c r="P4" s="2997" t="s">
        <v>2513</v>
      </c>
      <c r="Q4" s="3006" t="s">
        <v>2512</v>
      </c>
    </row>
    <row r="5" spans="1:17" ht="69" customHeight="1" x14ac:dyDescent="0.3">
      <c r="B5" s="3017"/>
      <c r="C5" s="3017"/>
      <c r="D5" s="3020"/>
      <c r="E5" s="3020"/>
      <c r="F5" s="3020"/>
      <c r="G5" s="3001"/>
      <c r="H5" s="3003"/>
      <c r="I5" s="2998"/>
      <c r="J5" s="2998"/>
      <c r="K5" s="2998"/>
      <c r="L5" s="3005"/>
      <c r="M5" s="3009"/>
      <c r="N5" s="3003"/>
      <c r="O5" s="2998"/>
      <c r="P5" s="2998"/>
      <c r="Q5" s="3007"/>
    </row>
    <row r="6" spans="1:17" ht="13.5" customHeight="1" x14ac:dyDescent="0.3">
      <c r="B6" s="2239"/>
      <c r="C6" s="2239"/>
      <c r="D6" s="2205"/>
      <c r="E6" s="2205"/>
      <c r="F6" s="2205"/>
      <c r="G6" s="2238" t="s">
        <v>2211</v>
      </c>
      <c r="H6" s="2237" t="s">
        <v>2210</v>
      </c>
      <c r="I6" s="2233" t="s">
        <v>2209</v>
      </c>
      <c r="J6" s="2233" t="s">
        <v>2208</v>
      </c>
      <c r="K6" s="2233" t="s">
        <v>2207</v>
      </c>
      <c r="L6" s="2236" t="s">
        <v>2206</v>
      </c>
      <c r="M6" s="2235" t="s">
        <v>2205</v>
      </c>
      <c r="N6" s="2234" t="s">
        <v>2204</v>
      </c>
      <c r="O6" s="2233" t="s">
        <v>2203</v>
      </c>
      <c r="P6" s="2233" t="s">
        <v>2202</v>
      </c>
      <c r="Q6" s="2232" t="s">
        <v>2201</v>
      </c>
    </row>
    <row r="7" spans="1:17" ht="14.1" customHeight="1" x14ac:dyDescent="0.3">
      <c r="B7" s="2231" t="s">
        <v>2211</v>
      </c>
      <c r="C7" s="3011" t="s">
        <v>2471</v>
      </c>
      <c r="D7" s="3014" t="s">
        <v>2493</v>
      </c>
      <c r="E7" s="3014"/>
      <c r="F7" s="3014"/>
      <c r="G7" s="2228"/>
      <c r="H7" s="2225"/>
      <c r="I7" s="2224"/>
      <c r="J7" s="2224"/>
      <c r="K7" s="2224"/>
      <c r="L7" s="2227"/>
      <c r="M7" s="2226"/>
      <c r="N7" s="2225"/>
      <c r="O7" s="2224"/>
      <c r="P7" s="2224"/>
      <c r="Q7" s="2223"/>
    </row>
    <row r="8" spans="1:17" ht="14.1" customHeight="1" x14ac:dyDescent="0.3">
      <c r="B8" s="2230" t="s">
        <v>2210</v>
      </c>
      <c r="C8" s="3012"/>
      <c r="D8" s="3015" t="s">
        <v>2492</v>
      </c>
      <c r="E8" s="3015"/>
      <c r="F8" s="3015"/>
      <c r="G8" s="2218"/>
      <c r="H8" s="2177"/>
      <c r="I8" s="2173"/>
      <c r="J8" s="2173"/>
      <c r="K8" s="2173"/>
      <c r="L8" s="2172"/>
      <c r="M8" s="2217"/>
      <c r="N8" s="2177"/>
      <c r="O8" s="2173"/>
      <c r="P8" s="2173"/>
      <c r="Q8" s="2176"/>
    </row>
    <row r="9" spans="1:17" ht="14.1" customHeight="1" x14ac:dyDescent="0.3">
      <c r="B9" s="2219" t="s">
        <v>2209</v>
      </c>
      <c r="C9" s="3012"/>
      <c r="D9" s="3010" t="s">
        <v>2501</v>
      </c>
      <c r="E9" s="3010"/>
      <c r="F9" s="3010"/>
      <c r="G9" s="2218"/>
      <c r="H9" s="2177"/>
      <c r="I9" s="2173"/>
      <c r="J9" s="2173"/>
      <c r="K9" s="2173"/>
      <c r="L9" s="2172"/>
      <c r="M9" s="2217"/>
      <c r="N9" s="2177"/>
      <c r="O9" s="2173"/>
      <c r="P9" s="2173"/>
      <c r="Q9" s="2176"/>
    </row>
    <row r="10" spans="1:17" ht="14.1" customHeight="1" x14ac:dyDescent="0.3">
      <c r="B10" s="2219" t="s">
        <v>2208</v>
      </c>
      <c r="C10" s="3012"/>
      <c r="D10" s="3010" t="s">
        <v>2500</v>
      </c>
      <c r="E10" s="3010"/>
      <c r="F10" s="3010"/>
      <c r="G10" s="2218"/>
      <c r="H10" s="2177"/>
      <c r="I10" s="2173"/>
      <c r="J10" s="2173"/>
      <c r="K10" s="2173"/>
      <c r="L10" s="2172"/>
      <c r="M10" s="2217"/>
      <c r="N10" s="2177"/>
      <c r="O10" s="2173"/>
      <c r="P10" s="2173"/>
      <c r="Q10" s="2176"/>
    </row>
    <row r="11" spans="1:17" ht="14.1" customHeight="1" x14ac:dyDescent="0.3">
      <c r="B11" s="2219" t="s">
        <v>2207</v>
      </c>
      <c r="C11" s="3012"/>
      <c r="D11" s="3010" t="s">
        <v>2499</v>
      </c>
      <c r="E11" s="3010"/>
      <c r="F11" s="3010"/>
      <c r="G11" s="2218"/>
      <c r="H11" s="2177"/>
      <c r="I11" s="2173"/>
      <c r="J11" s="2173"/>
      <c r="K11" s="2173"/>
      <c r="L11" s="2172"/>
      <c r="M11" s="2217"/>
      <c r="N11" s="2177"/>
      <c r="O11" s="2173"/>
      <c r="P11" s="2173"/>
      <c r="Q11" s="2176"/>
    </row>
    <row r="12" spans="1:17" ht="14.1" customHeight="1" x14ac:dyDescent="0.3">
      <c r="B12" s="2219" t="s">
        <v>2206</v>
      </c>
      <c r="C12" s="3012"/>
      <c r="D12" s="3010" t="s">
        <v>2498</v>
      </c>
      <c r="E12" s="3010"/>
      <c r="F12" s="3010"/>
      <c r="G12" s="2218"/>
      <c r="H12" s="2177"/>
      <c r="I12" s="2173"/>
      <c r="J12" s="2173"/>
      <c r="K12" s="2173"/>
      <c r="L12" s="2172"/>
      <c r="M12" s="2217"/>
      <c r="N12" s="2177"/>
      <c r="O12" s="2173"/>
      <c r="P12" s="2173"/>
      <c r="Q12" s="2176"/>
    </row>
    <row r="13" spans="1:17" ht="14.1" customHeight="1" x14ac:dyDescent="0.3">
      <c r="B13" s="2219" t="s">
        <v>2205</v>
      </c>
      <c r="C13" s="3012"/>
      <c r="D13" s="3010" t="s">
        <v>2497</v>
      </c>
      <c r="E13" s="3010"/>
      <c r="F13" s="3010"/>
      <c r="G13" s="2218"/>
      <c r="H13" s="2177"/>
      <c r="I13" s="2173"/>
      <c r="J13" s="2173"/>
      <c r="K13" s="2173"/>
      <c r="L13" s="2172"/>
      <c r="M13" s="2217"/>
      <c r="N13" s="2177"/>
      <c r="O13" s="2173"/>
      <c r="P13" s="2173"/>
      <c r="Q13" s="2176"/>
    </row>
    <row r="14" spans="1:17" ht="14.1" customHeight="1" x14ac:dyDescent="0.3">
      <c r="B14" s="2219" t="s">
        <v>2204</v>
      </c>
      <c r="C14" s="3012"/>
      <c r="D14" s="3010" t="s">
        <v>2496</v>
      </c>
      <c r="E14" s="3010"/>
      <c r="F14" s="3010"/>
      <c r="G14" s="2218"/>
      <c r="H14" s="2177"/>
      <c r="I14" s="2173"/>
      <c r="J14" s="2173"/>
      <c r="K14" s="2173"/>
      <c r="L14" s="2172"/>
      <c r="M14" s="2217"/>
      <c r="N14" s="2222"/>
      <c r="O14" s="2221"/>
      <c r="P14" s="2221"/>
      <c r="Q14" s="2220"/>
    </row>
    <row r="15" spans="1:17" ht="14.1" customHeight="1" x14ac:dyDescent="0.3">
      <c r="B15" s="2219" t="s">
        <v>2203</v>
      </c>
      <c r="C15" s="3012"/>
      <c r="D15" s="3024" t="s">
        <v>2487</v>
      </c>
      <c r="E15" s="3024"/>
      <c r="F15" s="3024"/>
      <c r="G15" s="2218"/>
      <c r="H15" s="2177"/>
      <c r="I15" s="2173"/>
      <c r="J15" s="2173"/>
      <c r="K15" s="2173"/>
      <c r="L15" s="2172"/>
      <c r="M15" s="2217"/>
      <c r="N15" s="2222"/>
      <c r="O15" s="2221"/>
      <c r="P15" s="2221"/>
      <c r="Q15" s="2220"/>
    </row>
    <row r="16" spans="1:17" ht="14.1" customHeight="1" x14ac:dyDescent="0.3">
      <c r="B16" s="2219" t="s">
        <v>2202</v>
      </c>
      <c r="C16" s="3012"/>
      <c r="D16" s="3010" t="s">
        <v>211</v>
      </c>
      <c r="E16" s="3010"/>
      <c r="F16" s="3010"/>
      <c r="G16" s="2218"/>
      <c r="H16" s="2177"/>
      <c r="I16" s="2173"/>
      <c r="J16" s="2173"/>
      <c r="K16" s="2173"/>
      <c r="L16" s="2172"/>
      <c r="M16" s="2217"/>
      <c r="N16" s="2177"/>
      <c r="O16" s="2173"/>
      <c r="P16" s="2173"/>
      <c r="Q16" s="2176"/>
    </row>
    <row r="17" spans="1:18" ht="14.1" customHeight="1" x14ac:dyDescent="0.3">
      <c r="B17" s="2216" t="s">
        <v>2201</v>
      </c>
      <c r="C17" s="3013"/>
      <c r="D17" s="3023" t="s">
        <v>2495</v>
      </c>
      <c r="E17" s="3023"/>
      <c r="F17" s="3023"/>
      <c r="G17" s="2215"/>
      <c r="H17" s="2165"/>
      <c r="I17" s="2164"/>
      <c r="J17" s="2164"/>
      <c r="K17" s="2164"/>
      <c r="L17" s="2166"/>
      <c r="M17" s="2214"/>
      <c r="N17" s="2165"/>
      <c r="O17" s="2164"/>
      <c r="P17" s="2164"/>
      <c r="Q17" s="2163"/>
    </row>
    <row r="18" spans="1:18" ht="14.1" customHeight="1" x14ac:dyDescent="0.3">
      <c r="B18" s="2213" t="s">
        <v>2200</v>
      </c>
      <c r="C18" s="3028" t="s">
        <v>2494</v>
      </c>
      <c r="D18" s="3028"/>
      <c r="E18" s="3028"/>
      <c r="F18" s="3028"/>
      <c r="G18" s="2189"/>
      <c r="H18" s="2211">
        <f>SUM(H7:H10,,H15,H16:H17)</f>
        <v>0</v>
      </c>
      <c r="I18" s="2185">
        <f>SUM(I7:I10,,I15,I16:I17)</f>
        <v>0</v>
      </c>
      <c r="J18" s="2185">
        <f>SUM(J7:J10,,J15,J16:J17)</f>
        <v>0</v>
      </c>
      <c r="K18" s="2185">
        <f>SUM(K7:K10,,K15,K16:K17)</f>
        <v>0</v>
      </c>
      <c r="L18" s="2187">
        <f>SUM(L7:L10,L15,L16:L17)</f>
        <v>0</v>
      </c>
      <c r="M18" s="2212"/>
      <c r="N18" s="2211">
        <f>SUM(N7:N10,N16:N17)</f>
        <v>0</v>
      </c>
      <c r="O18" s="2185">
        <f>SUM(O7:O10,O16:O17)</f>
        <v>0</v>
      </c>
      <c r="P18" s="2185">
        <f>SUM(P7:P10,P16:P17)</f>
        <v>0</v>
      </c>
      <c r="Q18" s="2184">
        <f>SUM(Q7:Q10,Q16:Q17)</f>
        <v>0</v>
      </c>
    </row>
    <row r="19" spans="1:18" ht="14.1" customHeight="1" x14ac:dyDescent="0.3">
      <c r="B19" s="2229" t="s">
        <v>2199</v>
      </c>
      <c r="C19" s="3011" t="s">
        <v>2470</v>
      </c>
      <c r="D19" s="3029" t="s">
        <v>2493</v>
      </c>
      <c r="E19" s="3029"/>
      <c r="F19" s="3029"/>
      <c r="G19" s="2228"/>
      <c r="H19" s="2225"/>
      <c r="I19" s="2224"/>
      <c r="J19" s="2224"/>
      <c r="K19" s="2224"/>
      <c r="L19" s="2227"/>
      <c r="M19" s="2226"/>
      <c r="N19" s="2225"/>
      <c r="O19" s="2224"/>
      <c r="P19" s="2224"/>
      <c r="Q19" s="2223"/>
    </row>
    <row r="20" spans="1:18" ht="14.1" customHeight="1" x14ac:dyDescent="0.3">
      <c r="B20" s="2219" t="s">
        <v>2198</v>
      </c>
      <c r="C20" s="3012"/>
      <c r="D20" s="3010" t="s">
        <v>2492</v>
      </c>
      <c r="E20" s="3010"/>
      <c r="F20" s="3010"/>
      <c r="G20" s="2218"/>
      <c r="H20" s="2177"/>
      <c r="I20" s="2173"/>
      <c r="J20" s="2173"/>
      <c r="K20" s="2173"/>
      <c r="L20" s="2172"/>
      <c r="M20" s="2217"/>
      <c r="N20" s="2177"/>
      <c r="O20" s="2173"/>
      <c r="P20" s="2173"/>
      <c r="Q20" s="2176"/>
    </row>
    <row r="21" spans="1:18" ht="14.1" customHeight="1" x14ac:dyDescent="0.3">
      <c r="B21" s="2219" t="s">
        <v>2197</v>
      </c>
      <c r="C21" s="3012"/>
      <c r="D21" s="3010" t="s">
        <v>2491</v>
      </c>
      <c r="E21" s="3010"/>
      <c r="F21" s="3010"/>
      <c r="G21" s="2218"/>
      <c r="H21" s="2177"/>
      <c r="I21" s="2173"/>
      <c r="J21" s="2173"/>
      <c r="K21" s="2173"/>
      <c r="L21" s="2172"/>
      <c r="M21" s="2217"/>
      <c r="N21" s="2177"/>
      <c r="O21" s="2173"/>
      <c r="P21" s="2173"/>
      <c r="Q21" s="2176"/>
    </row>
    <row r="22" spans="1:18" ht="14.1" customHeight="1" x14ac:dyDescent="0.3">
      <c r="B22" s="2219" t="s">
        <v>2196</v>
      </c>
      <c r="C22" s="3012"/>
      <c r="D22" s="3010" t="s">
        <v>2490</v>
      </c>
      <c r="E22" s="3010"/>
      <c r="F22" s="3010"/>
      <c r="G22" s="2218"/>
      <c r="H22" s="2177"/>
      <c r="I22" s="2173"/>
      <c r="J22" s="2173"/>
      <c r="K22" s="2173"/>
      <c r="L22" s="2172"/>
      <c r="M22" s="2217"/>
      <c r="N22" s="2177"/>
      <c r="O22" s="2173"/>
      <c r="P22" s="2173"/>
      <c r="Q22" s="2176"/>
    </row>
    <row r="23" spans="1:18" ht="14.1" customHeight="1" x14ac:dyDescent="0.3">
      <c r="B23" s="2219" t="s">
        <v>2195</v>
      </c>
      <c r="C23" s="3012"/>
      <c r="D23" s="3010" t="s">
        <v>2489</v>
      </c>
      <c r="E23" s="3010"/>
      <c r="F23" s="3010"/>
      <c r="G23" s="2218"/>
      <c r="H23" s="2177"/>
      <c r="I23" s="2173"/>
      <c r="J23" s="2173"/>
      <c r="K23" s="2173"/>
      <c r="L23" s="2172"/>
      <c r="M23" s="2217"/>
      <c r="N23" s="2177"/>
      <c r="O23" s="2173"/>
      <c r="P23" s="2173"/>
      <c r="Q23" s="2176"/>
    </row>
    <row r="24" spans="1:18" ht="14.1" customHeight="1" x14ac:dyDescent="0.3">
      <c r="B24" s="2219" t="s">
        <v>2254</v>
      </c>
      <c r="C24" s="3012"/>
      <c r="D24" s="3010" t="s">
        <v>2488</v>
      </c>
      <c r="E24" s="3010"/>
      <c r="F24" s="3010"/>
      <c r="G24" s="2218"/>
      <c r="H24" s="2177"/>
      <c r="I24" s="2173"/>
      <c r="J24" s="2173"/>
      <c r="K24" s="2173"/>
      <c r="L24" s="2172"/>
      <c r="M24" s="2217"/>
      <c r="N24" s="2222"/>
      <c r="O24" s="2221"/>
      <c r="P24" s="2221"/>
      <c r="Q24" s="2220"/>
    </row>
    <row r="25" spans="1:18" ht="14.1" customHeight="1" x14ac:dyDescent="0.3">
      <c r="B25" s="2219" t="s">
        <v>2252</v>
      </c>
      <c r="C25" s="3012"/>
      <c r="D25" s="3024" t="s">
        <v>2487</v>
      </c>
      <c r="E25" s="3024"/>
      <c r="F25" s="3024"/>
      <c r="G25" s="2218"/>
      <c r="H25" s="2177"/>
      <c r="I25" s="2173"/>
      <c r="J25" s="2173"/>
      <c r="K25" s="2173"/>
      <c r="L25" s="2172"/>
      <c r="M25" s="2217"/>
      <c r="N25" s="2222"/>
      <c r="O25" s="2221"/>
      <c r="P25" s="2221"/>
      <c r="Q25" s="2220"/>
    </row>
    <row r="26" spans="1:18" ht="14.1" customHeight="1" x14ac:dyDescent="0.3">
      <c r="B26" s="2219" t="s">
        <v>2251</v>
      </c>
      <c r="C26" s="3012"/>
      <c r="D26" s="3010" t="s">
        <v>211</v>
      </c>
      <c r="E26" s="3010"/>
      <c r="F26" s="3010"/>
      <c r="G26" s="2218"/>
      <c r="H26" s="2177"/>
      <c r="I26" s="2173"/>
      <c r="J26" s="2173"/>
      <c r="K26" s="2173"/>
      <c r="L26" s="2172"/>
      <c r="M26" s="2217"/>
      <c r="N26" s="2177"/>
      <c r="O26" s="2173"/>
      <c r="P26" s="2173"/>
      <c r="Q26" s="2176"/>
    </row>
    <row r="27" spans="1:18" ht="14.1" customHeight="1" x14ac:dyDescent="0.3">
      <c r="B27" s="2216" t="s">
        <v>2249</v>
      </c>
      <c r="C27" s="3013"/>
      <c r="D27" s="3030" t="s">
        <v>2486</v>
      </c>
      <c r="E27" s="3030"/>
      <c r="F27" s="3030"/>
      <c r="G27" s="2215"/>
      <c r="H27" s="2165"/>
      <c r="I27" s="2164"/>
      <c r="J27" s="2164"/>
      <c r="K27" s="2164"/>
      <c r="L27" s="2166"/>
      <c r="M27" s="2214"/>
      <c r="N27" s="2165"/>
      <c r="O27" s="2164"/>
      <c r="P27" s="2164"/>
      <c r="Q27" s="2163"/>
    </row>
    <row r="28" spans="1:18" ht="14.1" customHeight="1" x14ac:dyDescent="0.3">
      <c r="A28" s="2207"/>
      <c r="B28" s="2213" t="s">
        <v>2247</v>
      </c>
      <c r="C28" s="3028" t="s">
        <v>2485</v>
      </c>
      <c r="D28" s="3028"/>
      <c r="E28" s="3028"/>
      <c r="F28" s="3028"/>
      <c r="G28" s="2189"/>
      <c r="H28" s="2211">
        <f>SUM(H19:H23,H25:H27)</f>
        <v>0</v>
      </c>
      <c r="I28" s="2185">
        <f>SUM(I19:I23,I25:I27)</f>
        <v>0</v>
      </c>
      <c r="J28" s="2185">
        <f>SUM(J19:J23,J25:J27)</f>
        <v>0</v>
      </c>
      <c r="K28" s="2185">
        <f>SUM(K19:K23,K25:K27)</f>
        <v>0</v>
      </c>
      <c r="L28" s="2187">
        <f>SUM(L19:L23,L25:L27)</f>
        <v>0</v>
      </c>
      <c r="M28" s="2212"/>
      <c r="N28" s="2211">
        <f>SUM(N19:N23,N26:N27)</f>
        <v>0</v>
      </c>
      <c r="O28" s="2185">
        <f>SUM(O19:O23,O26:O27)</f>
        <v>0</v>
      </c>
      <c r="P28" s="2185">
        <f>SUM(P19:P23,P26:P27)</f>
        <v>0</v>
      </c>
      <c r="Q28" s="2184">
        <f>SUM(Q19:Q23,Q26:Q27)</f>
        <v>0</v>
      </c>
      <c r="R28" s="2207"/>
    </row>
    <row r="29" spans="1:18" ht="23.25" customHeight="1" x14ac:dyDescent="0.3">
      <c r="A29" s="2210" t="s">
        <v>2511</v>
      </c>
    </row>
    <row r="30" spans="1:18" ht="25.5" customHeight="1" x14ac:dyDescent="0.3">
      <c r="B30" s="2209"/>
      <c r="C30" s="3025" t="s">
        <v>2510</v>
      </c>
      <c r="D30" s="3026"/>
      <c r="E30" s="3026"/>
      <c r="F30" s="3026"/>
      <c r="G30" s="3026"/>
      <c r="H30" s="3026"/>
      <c r="I30" s="3026"/>
      <c r="J30" s="3026"/>
      <c r="K30" s="3026"/>
      <c r="L30" s="3026"/>
      <c r="M30" s="3026"/>
      <c r="N30" s="3026"/>
      <c r="O30" s="3027"/>
      <c r="P30" s="2209"/>
      <c r="Q30" s="2209"/>
      <c r="R30" s="2209"/>
    </row>
    <row r="31" spans="1:18" ht="28.5" customHeight="1" x14ac:dyDescent="0.3">
      <c r="C31" s="3048"/>
      <c r="D31" s="3018" t="s">
        <v>2509</v>
      </c>
      <c r="E31" s="3018"/>
      <c r="F31" s="3018"/>
      <c r="G31" s="2208" t="s">
        <v>2508</v>
      </c>
      <c r="H31" s="3031" t="s">
        <v>2507</v>
      </c>
      <c r="I31" s="3032"/>
      <c r="J31" s="3032"/>
      <c r="K31" s="3033"/>
      <c r="L31" s="3034" t="s">
        <v>2506</v>
      </c>
      <c r="M31" s="3032"/>
      <c r="N31" s="3032"/>
      <c r="O31" s="3035"/>
    </row>
    <row r="32" spans="1:18" ht="14.1" customHeight="1" x14ac:dyDescent="0.3">
      <c r="C32" s="3048"/>
      <c r="D32" s="3019"/>
      <c r="E32" s="3019"/>
      <c r="F32" s="3019"/>
      <c r="G32" s="3036" t="s">
        <v>2504</v>
      </c>
      <c r="H32" s="3038" t="s">
        <v>2504</v>
      </c>
      <c r="I32" s="3044" t="s">
        <v>2503</v>
      </c>
      <c r="J32" s="3044" t="s">
        <v>2477</v>
      </c>
      <c r="K32" s="3040" t="s">
        <v>2505</v>
      </c>
      <c r="L32" s="3046" t="s">
        <v>2504</v>
      </c>
      <c r="M32" s="3044" t="s">
        <v>2503</v>
      </c>
      <c r="N32" s="3044" t="s">
        <v>2477</v>
      </c>
      <c r="O32" s="3042" t="s">
        <v>2502</v>
      </c>
    </row>
    <row r="33" spans="2:15" ht="36" customHeight="1" x14ac:dyDescent="0.3">
      <c r="C33" s="3048"/>
      <c r="D33" s="3019"/>
      <c r="E33" s="3019"/>
      <c r="F33" s="3019"/>
      <c r="G33" s="3037"/>
      <c r="H33" s="3039"/>
      <c r="I33" s="3045"/>
      <c r="J33" s="3045"/>
      <c r="K33" s="3041"/>
      <c r="L33" s="3047"/>
      <c r="M33" s="3045"/>
      <c r="N33" s="3045"/>
      <c r="O33" s="3043"/>
    </row>
    <row r="34" spans="2:15" ht="12" customHeight="1" x14ac:dyDescent="0.3">
      <c r="B34" s="2207"/>
      <c r="C34" s="2206"/>
      <c r="D34" s="2205"/>
      <c r="E34" s="2205"/>
      <c r="F34" s="2205"/>
      <c r="G34" s="2204" t="s">
        <v>2211</v>
      </c>
      <c r="H34" s="2203" t="s">
        <v>2210</v>
      </c>
      <c r="I34" s="2200" t="s">
        <v>2209</v>
      </c>
      <c r="J34" s="2200" t="s">
        <v>2208</v>
      </c>
      <c r="K34" s="2202" t="s">
        <v>2207</v>
      </c>
      <c r="L34" s="2201" t="s">
        <v>2206</v>
      </c>
      <c r="M34" s="2200" t="s">
        <v>2205</v>
      </c>
      <c r="N34" s="2200" t="s">
        <v>2204</v>
      </c>
      <c r="O34" s="2199" t="s">
        <v>2203</v>
      </c>
    </row>
    <row r="35" spans="2:15" ht="14.1" customHeight="1" x14ac:dyDescent="0.3">
      <c r="B35" s="2198" t="s">
        <v>2245</v>
      </c>
      <c r="C35" s="3050" t="s">
        <v>2471</v>
      </c>
      <c r="D35" s="3052" t="s">
        <v>2493</v>
      </c>
      <c r="E35" s="3052"/>
      <c r="F35" s="3052"/>
      <c r="G35" s="2181"/>
      <c r="H35" s="2182"/>
      <c r="I35" s="2179"/>
      <c r="J35" s="2179"/>
      <c r="K35" s="2181"/>
      <c r="L35" s="2180"/>
      <c r="M35" s="2179"/>
      <c r="N35" s="2179"/>
      <c r="O35" s="2178"/>
    </row>
    <row r="36" spans="2:15" ht="14.1" customHeight="1" x14ac:dyDescent="0.3">
      <c r="B36" s="2197" t="s">
        <v>2244</v>
      </c>
      <c r="C36" s="3012"/>
      <c r="D36" s="3015" t="s">
        <v>2492</v>
      </c>
      <c r="E36" s="3015"/>
      <c r="F36" s="3015"/>
      <c r="G36" s="2172"/>
      <c r="H36" s="2174"/>
      <c r="I36" s="2173"/>
      <c r="J36" s="2173"/>
      <c r="K36" s="2172"/>
      <c r="L36" s="2177"/>
      <c r="M36" s="2173"/>
      <c r="N36" s="2173"/>
      <c r="O36" s="2176"/>
    </row>
    <row r="37" spans="2:15" ht="14.1" customHeight="1" x14ac:dyDescent="0.3">
      <c r="B37" s="2175" t="s">
        <v>2242</v>
      </c>
      <c r="C37" s="3012"/>
      <c r="D37" s="3010" t="s">
        <v>2501</v>
      </c>
      <c r="E37" s="3010"/>
      <c r="F37" s="3010"/>
      <c r="G37" s="2172"/>
      <c r="H37" s="2174"/>
      <c r="I37" s="2173"/>
      <c r="J37" s="2173"/>
      <c r="K37" s="2172"/>
      <c r="L37" s="2177"/>
      <c r="M37" s="2173"/>
      <c r="N37" s="2173"/>
      <c r="O37" s="2176"/>
    </row>
    <row r="38" spans="2:15" ht="14.1" customHeight="1" x14ac:dyDescent="0.3">
      <c r="B38" s="2175" t="s">
        <v>2240</v>
      </c>
      <c r="C38" s="3012"/>
      <c r="D38" s="3010" t="s">
        <v>2500</v>
      </c>
      <c r="E38" s="3010"/>
      <c r="F38" s="3010"/>
      <c r="G38" s="2172"/>
      <c r="H38" s="2174"/>
      <c r="I38" s="2173"/>
      <c r="J38" s="2173"/>
      <c r="K38" s="2172"/>
      <c r="L38" s="2177"/>
      <c r="M38" s="2173"/>
      <c r="N38" s="2173"/>
      <c r="O38" s="2176"/>
    </row>
    <row r="39" spans="2:15" ht="14.1" customHeight="1" x14ac:dyDescent="0.3">
      <c r="B39" s="2175" t="s">
        <v>2238</v>
      </c>
      <c r="C39" s="3012"/>
      <c r="D39" s="3010" t="s">
        <v>2499</v>
      </c>
      <c r="E39" s="3010"/>
      <c r="F39" s="3010"/>
      <c r="G39" s="2172"/>
      <c r="H39" s="2174"/>
      <c r="I39" s="2173"/>
      <c r="J39" s="2173"/>
      <c r="K39" s="2172"/>
      <c r="L39" s="2177"/>
      <c r="M39" s="2173"/>
      <c r="N39" s="2173"/>
      <c r="O39" s="2176"/>
    </row>
    <row r="40" spans="2:15" ht="14.1" customHeight="1" x14ac:dyDescent="0.3">
      <c r="B40" s="2175" t="s">
        <v>2233</v>
      </c>
      <c r="C40" s="3012"/>
      <c r="D40" s="3010" t="s">
        <v>2498</v>
      </c>
      <c r="E40" s="3010"/>
      <c r="F40" s="3010"/>
      <c r="G40" s="2172"/>
      <c r="H40" s="2174"/>
      <c r="I40" s="2173"/>
      <c r="J40" s="2173"/>
      <c r="K40" s="2172"/>
      <c r="L40" s="2177"/>
      <c r="M40" s="2173"/>
      <c r="N40" s="2173"/>
      <c r="O40" s="2176"/>
    </row>
    <row r="41" spans="2:15" ht="14.1" customHeight="1" x14ac:dyDescent="0.3">
      <c r="B41" s="2175" t="s">
        <v>2230</v>
      </c>
      <c r="C41" s="3012"/>
      <c r="D41" s="3010" t="s">
        <v>2497</v>
      </c>
      <c r="E41" s="3010"/>
      <c r="F41" s="3010"/>
      <c r="G41" s="2172"/>
      <c r="H41" s="2174"/>
      <c r="I41" s="2173"/>
      <c r="J41" s="2173"/>
      <c r="K41" s="2172"/>
      <c r="L41" s="2177"/>
      <c r="M41" s="2173"/>
      <c r="N41" s="2173"/>
      <c r="O41" s="2176"/>
    </row>
    <row r="42" spans="2:15" ht="14.1" customHeight="1" x14ac:dyDescent="0.3">
      <c r="B42" s="2175" t="s">
        <v>2194</v>
      </c>
      <c r="C42" s="3012"/>
      <c r="D42" s="3010" t="s">
        <v>2496</v>
      </c>
      <c r="E42" s="3010"/>
      <c r="F42" s="3010"/>
      <c r="G42" s="2172"/>
      <c r="H42" s="2174"/>
      <c r="I42" s="2173"/>
      <c r="J42" s="2173"/>
      <c r="K42" s="2172"/>
      <c r="L42" s="2177"/>
      <c r="M42" s="2173"/>
      <c r="N42" s="2173"/>
      <c r="O42" s="2176"/>
    </row>
    <row r="43" spans="2:15" ht="14.1" customHeight="1" x14ac:dyDescent="0.3">
      <c r="B43" s="2175" t="s">
        <v>2193</v>
      </c>
      <c r="C43" s="3012"/>
      <c r="D43" s="3024" t="s">
        <v>2487</v>
      </c>
      <c r="E43" s="3024"/>
      <c r="F43" s="3024"/>
      <c r="G43" s="2172"/>
      <c r="H43" s="2174"/>
      <c r="I43" s="2173"/>
      <c r="J43" s="2173"/>
      <c r="K43" s="2172"/>
      <c r="L43" s="2177"/>
      <c r="M43" s="2173"/>
      <c r="N43" s="2173"/>
      <c r="O43" s="2176"/>
    </row>
    <row r="44" spans="2:15" ht="14.1" customHeight="1" x14ac:dyDescent="0.3">
      <c r="B44" s="2175" t="s">
        <v>2192</v>
      </c>
      <c r="C44" s="3012"/>
      <c r="D44" s="3010" t="s">
        <v>211</v>
      </c>
      <c r="E44" s="3010"/>
      <c r="F44" s="3010"/>
      <c r="G44" s="2172"/>
      <c r="H44" s="2174"/>
      <c r="I44" s="2173"/>
      <c r="J44" s="2173"/>
      <c r="K44" s="2172"/>
      <c r="L44" s="2177"/>
      <c r="M44" s="2173"/>
      <c r="N44" s="2173"/>
      <c r="O44" s="2176"/>
    </row>
    <row r="45" spans="2:15" ht="14.1" customHeight="1" x14ac:dyDescent="0.3">
      <c r="B45" s="2196" t="s">
        <v>2191</v>
      </c>
      <c r="C45" s="3051"/>
      <c r="D45" s="3054" t="s">
        <v>2495</v>
      </c>
      <c r="E45" s="3054"/>
      <c r="F45" s="3054"/>
      <c r="G45" s="2194"/>
      <c r="H45" s="2195"/>
      <c r="I45" s="2192"/>
      <c r="J45" s="2192"/>
      <c r="K45" s="2194"/>
      <c r="L45" s="2193"/>
      <c r="M45" s="2192"/>
      <c r="N45" s="2192"/>
      <c r="O45" s="2191"/>
    </row>
    <row r="46" spans="2:15" ht="14.1" customHeight="1" x14ac:dyDescent="0.3">
      <c r="B46" s="2190" t="s">
        <v>2190</v>
      </c>
      <c r="C46" s="3028" t="s">
        <v>2494</v>
      </c>
      <c r="D46" s="3028"/>
      <c r="E46" s="3028"/>
      <c r="F46" s="3028"/>
      <c r="G46" s="2189"/>
      <c r="H46" s="2188"/>
      <c r="I46" s="2185">
        <f>SUM(I35:I38,I43,I44:I45)</f>
        <v>0</v>
      </c>
      <c r="J46" s="2185">
        <f>SUM(J35:J38,J43,J44:J45)</f>
        <v>0</v>
      </c>
      <c r="K46" s="2187">
        <f>SUM(K35:K38,K43,K44:K45)</f>
        <v>0</v>
      </c>
      <c r="L46" s="2186"/>
      <c r="M46" s="2185">
        <f>SUM(M35:M38,M43,M44:M45)</f>
        <v>0</v>
      </c>
      <c r="N46" s="2185">
        <f>SUM(N35:N38,N43,N44:N45)</f>
        <v>0</v>
      </c>
      <c r="O46" s="2184">
        <f>SUM(O35:O38,O43,O44:O45)</f>
        <v>0</v>
      </c>
    </row>
    <row r="47" spans="2:15" ht="14.1" customHeight="1" x14ac:dyDescent="0.3">
      <c r="B47" s="2183" t="s">
        <v>2403</v>
      </c>
      <c r="C47" s="3050" t="s">
        <v>2470</v>
      </c>
      <c r="D47" s="3055" t="s">
        <v>2493</v>
      </c>
      <c r="E47" s="3055"/>
      <c r="F47" s="3055"/>
      <c r="G47" s="2181"/>
      <c r="H47" s="2182"/>
      <c r="I47" s="2179"/>
      <c r="J47" s="2179"/>
      <c r="K47" s="2181"/>
      <c r="L47" s="2180"/>
      <c r="M47" s="2179"/>
      <c r="N47" s="2179"/>
      <c r="O47" s="2178"/>
    </row>
    <row r="48" spans="2:15" ht="14.1" customHeight="1" x14ac:dyDescent="0.3">
      <c r="B48" s="2175" t="s">
        <v>2402</v>
      </c>
      <c r="C48" s="3012"/>
      <c r="D48" s="3010" t="s">
        <v>2492</v>
      </c>
      <c r="E48" s="3010"/>
      <c r="F48" s="3010"/>
      <c r="G48" s="2172"/>
      <c r="H48" s="2174"/>
      <c r="I48" s="2173"/>
      <c r="J48" s="2173"/>
      <c r="K48" s="2172"/>
      <c r="L48" s="2177"/>
      <c r="M48" s="2173"/>
      <c r="N48" s="2173"/>
      <c r="O48" s="2176"/>
    </row>
    <row r="49" spans="2:15" ht="14.1" customHeight="1" x14ac:dyDescent="0.3">
      <c r="B49" s="2175" t="s">
        <v>2401</v>
      </c>
      <c r="C49" s="3012"/>
      <c r="D49" s="3010" t="s">
        <v>2491</v>
      </c>
      <c r="E49" s="3010"/>
      <c r="F49" s="3010"/>
      <c r="G49" s="2172"/>
      <c r="H49" s="2174"/>
      <c r="I49" s="2173"/>
      <c r="J49" s="2173"/>
      <c r="K49" s="2172"/>
      <c r="L49" s="2177"/>
      <c r="M49" s="2173"/>
      <c r="N49" s="2173"/>
      <c r="O49" s="2176"/>
    </row>
    <row r="50" spans="2:15" ht="14.1" customHeight="1" x14ac:dyDescent="0.3">
      <c r="B50" s="2175" t="s">
        <v>2400</v>
      </c>
      <c r="C50" s="3012"/>
      <c r="D50" s="3010" t="s">
        <v>2490</v>
      </c>
      <c r="E50" s="3010"/>
      <c r="F50" s="3010"/>
      <c r="G50" s="2172"/>
      <c r="H50" s="2174"/>
      <c r="I50" s="2173"/>
      <c r="J50" s="2173"/>
      <c r="K50" s="2172"/>
      <c r="L50" s="2177"/>
      <c r="M50" s="2173"/>
      <c r="N50" s="2173"/>
      <c r="O50" s="2176"/>
    </row>
    <row r="51" spans="2:15" ht="14.1" customHeight="1" x14ac:dyDescent="0.3">
      <c r="B51" s="2175" t="s">
        <v>2355</v>
      </c>
      <c r="C51" s="3012"/>
      <c r="D51" s="3010" t="s">
        <v>2489</v>
      </c>
      <c r="E51" s="3010"/>
      <c r="F51" s="3010"/>
      <c r="G51" s="2172"/>
      <c r="H51" s="2174"/>
      <c r="I51" s="2173"/>
      <c r="J51" s="2173"/>
      <c r="K51" s="2172"/>
      <c r="L51" s="2177"/>
      <c r="M51" s="2173"/>
      <c r="N51" s="2173"/>
      <c r="O51" s="2176"/>
    </row>
    <row r="52" spans="2:15" ht="14.1" customHeight="1" x14ac:dyDescent="0.3">
      <c r="B52" s="2175" t="s">
        <v>2353</v>
      </c>
      <c r="C52" s="3012"/>
      <c r="D52" s="3010" t="s">
        <v>2488</v>
      </c>
      <c r="E52" s="3010"/>
      <c r="F52" s="3010"/>
      <c r="G52" s="2172"/>
      <c r="H52" s="2174"/>
      <c r="I52" s="2173"/>
      <c r="J52" s="2173"/>
      <c r="K52" s="2172"/>
      <c r="L52" s="2177"/>
      <c r="M52" s="2173"/>
      <c r="N52" s="2173"/>
      <c r="O52" s="2176"/>
    </row>
    <row r="53" spans="2:15" ht="14.1" customHeight="1" x14ac:dyDescent="0.3">
      <c r="B53" s="2175" t="s">
        <v>2352</v>
      </c>
      <c r="C53" s="3012"/>
      <c r="D53" s="3024" t="s">
        <v>2487</v>
      </c>
      <c r="E53" s="3024"/>
      <c r="F53" s="3024"/>
      <c r="G53" s="2172"/>
      <c r="H53" s="2174"/>
      <c r="I53" s="2173"/>
      <c r="J53" s="2173"/>
      <c r="K53" s="2172"/>
      <c r="L53" s="2177"/>
      <c r="M53" s="2173"/>
      <c r="N53" s="2173"/>
      <c r="O53" s="2176"/>
    </row>
    <row r="54" spans="2:15" ht="14.1" customHeight="1" x14ac:dyDescent="0.3">
      <c r="B54" s="2175" t="s">
        <v>2350</v>
      </c>
      <c r="C54" s="3012"/>
      <c r="D54" s="3010" t="s">
        <v>211</v>
      </c>
      <c r="E54" s="3010"/>
      <c r="F54" s="3010"/>
      <c r="G54" s="2172"/>
      <c r="H54" s="2174"/>
      <c r="I54" s="2173"/>
      <c r="J54" s="2173"/>
      <c r="K54" s="2172"/>
      <c r="L54" s="2171"/>
      <c r="M54" s="2170"/>
      <c r="N54" s="2170"/>
      <c r="O54" s="2169"/>
    </row>
    <row r="55" spans="2:15" ht="14.1" customHeight="1" x14ac:dyDescent="0.3">
      <c r="B55" s="2168" t="s">
        <v>2349</v>
      </c>
      <c r="C55" s="3013"/>
      <c r="D55" s="3030" t="s">
        <v>2486</v>
      </c>
      <c r="E55" s="3030"/>
      <c r="F55" s="3030"/>
      <c r="G55" s="2166"/>
      <c r="H55" s="2167"/>
      <c r="I55" s="2164"/>
      <c r="J55" s="2164"/>
      <c r="K55" s="2166"/>
      <c r="L55" s="2165"/>
      <c r="M55" s="2164"/>
      <c r="N55" s="2164"/>
      <c r="O55" s="2163"/>
    </row>
    <row r="56" spans="2:15" ht="14.1" customHeight="1" x14ac:dyDescent="0.3">
      <c r="B56" s="2160" t="s">
        <v>2347</v>
      </c>
      <c r="C56" s="3049" t="s">
        <v>2485</v>
      </c>
      <c r="D56" s="3049"/>
      <c r="E56" s="3049"/>
      <c r="F56" s="3049"/>
      <c r="G56" s="2159"/>
      <c r="H56" s="2162"/>
      <c r="I56" s="2155">
        <f>SUM(I47:I51,I53:I55)</f>
        <v>0</v>
      </c>
      <c r="J56" s="2155">
        <f>SUM(J47:J51,J53:J55)</f>
        <v>0</v>
      </c>
      <c r="K56" s="2157">
        <f>SUM(K47:K51,K53:K55)</f>
        <v>0</v>
      </c>
      <c r="L56" s="2161"/>
      <c r="M56" s="2155">
        <f>SUM(M47:M51,M53:M55)</f>
        <v>0</v>
      </c>
      <c r="N56" s="2155">
        <f>SUM(N47:N51,N53:N55)</f>
        <v>0</v>
      </c>
      <c r="O56" s="2154">
        <f>SUM(O47:O51,O53:O55)</f>
        <v>0</v>
      </c>
    </row>
    <row r="57" spans="2:15" ht="14.1" customHeight="1" x14ac:dyDescent="0.3">
      <c r="B57" s="2160" t="s">
        <v>2346</v>
      </c>
      <c r="C57" s="3053" t="s">
        <v>2484</v>
      </c>
      <c r="D57" s="3053"/>
      <c r="E57" s="3053"/>
      <c r="F57" s="3053"/>
      <c r="G57" s="2159"/>
      <c r="H57" s="2158"/>
      <c r="I57" s="2155">
        <f>+I46-I56</f>
        <v>0</v>
      </c>
      <c r="J57" s="2155">
        <f>+J46-J56</f>
        <v>0</v>
      </c>
      <c r="K57" s="2157">
        <f>+K46-K56</f>
        <v>0</v>
      </c>
      <c r="L57" s="2156"/>
      <c r="M57" s="2155">
        <f>+M46-M56</f>
        <v>0</v>
      </c>
      <c r="N57" s="2155">
        <f>+N46-N56</f>
        <v>0</v>
      </c>
      <c r="O57" s="2154">
        <f>+O46-O56</f>
        <v>0</v>
      </c>
    </row>
    <row r="58" spans="2:15" ht="14.1" customHeight="1" x14ac:dyDescent="0.3"/>
    <row r="59" spans="2:15" ht="14.1" customHeight="1" x14ac:dyDescent="0.3"/>
    <row r="65" s="2153" customFormat="1" ht="0" hidden="1" customHeight="1" x14ac:dyDescent="0.3"/>
    <row r="66" s="2153" customFormat="1" ht="0" hidden="1" customHeight="1" x14ac:dyDescent="0.3"/>
    <row r="67" s="2153" customFormat="1" ht="0" hidden="1" customHeight="1" x14ac:dyDescent="0.3"/>
  </sheetData>
  <sheetProtection algorithmName="SHA-512" hashValue="i1qH/8MysvZ0/Nvw3Xe6QkcKuts7mBP0jmz/HgutD8NMAhE7NAhvS0xV9V+JtvHlEPN2UHcgoS95It1plB9v1w==" saltValue="nVsD3al2mS0iyZFgNjy+8w==" spinCount="100000" sheet="1" objects="1" scenarios="1"/>
  <mergeCells count="78">
    <mergeCell ref="C57:F57"/>
    <mergeCell ref="D43:F43"/>
    <mergeCell ref="D44:F44"/>
    <mergeCell ref="D45:F45"/>
    <mergeCell ref="C46:F46"/>
    <mergeCell ref="C47:C55"/>
    <mergeCell ref="D47:F47"/>
    <mergeCell ref="D48:F48"/>
    <mergeCell ref="D49:F49"/>
    <mergeCell ref="D50:F50"/>
    <mergeCell ref="D51:F51"/>
    <mergeCell ref="D52:F52"/>
    <mergeCell ref="D53:F53"/>
    <mergeCell ref="C31:C33"/>
    <mergeCell ref="D31:F33"/>
    <mergeCell ref="D54:F54"/>
    <mergeCell ref="D55:F55"/>
    <mergeCell ref="C56:F56"/>
    <mergeCell ref="C35:C45"/>
    <mergeCell ref="D35:F35"/>
    <mergeCell ref="D36:F36"/>
    <mergeCell ref="D37:F37"/>
    <mergeCell ref="D38:F38"/>
    <mergeCell ref="D39:F39"/>
    <mergeCell ref="D40:F40"/>
    <mergeCell ref="D41:F41"/>
    <mergeCell ref="D42:F42"/>
    <mergeCell ref="H31:K31"/>
    <mergeCell ref="L31:O31"/>
    <mergeCell ref="G32:G33"/>
    <mergeCell ref="H32:H33"/>
    <mergeCell ref="K32:K33"/>
    <mergeCell ref="O32:O33"/>
    <mergeCell ref="I32:I33"/>
    <mergeCell ref="J32:J33"/>
    <mergeCell ref="L32:L33"/>
    <mergeCell ref="M32:M33"/>
    <mergeCell ref="N32:N33"/>
    <mergeCell ref="D21:F21"/>
    <mergeCell ref="D22:F22"/>
    <mergeCell ref="D17:F17"/>
    <mergeCell ref="D15:F15"/>
    <mergeCell ref="C30:O30"/>
    <mergeCell ref="C18:F18"/>
    <mergeCell ref="C19:C27"/>
    <mergeCell ref="D19:F19"/>
    <mergeCell ref="D20:F20"/>
    <mergeCell ref="C28:F28"/>
    <mergeCell ref="D27:F27"/>
    <mergeCell ref="D23:F23"/>
    <mergeCell ref="D24:F24"/>
    <mergeCell ref="D25:F25"/>
    <mergeCell ref="D26:F26"/>
    <mergeCell ref="D14:F14"/>
    <mergeCell ref="J4:J5"/>
    <mergeCell ref="K4:K5"/>
    <mergeCell ref="C7:C17"/>
    <mergeCell ref="D7:F7"/>
    <mergeCell ref="D8:F8"/>
    <mergeCell ref="B3:C5"/>
    <mergeCell ref="D16:F16"/>
    <mergeCell ref="D13:F13"/>
    <mergeCell ref="D11:F11"/>
    <mergeCell ref="D12:F12"/>
    <mergeCell ref="D3:F5"/>
    <mergeCell ref="G3:L3"/>
    <mergeCell ref="D9:F9"/>
    <mergeCell ref="D10:F10"/>
    <mergeCell ref="P4:P5"/>
    <mergeCell ref="M3:Q3"/>
    <mergeCell ref="G4:G5"/>
    <mergeCell ref="H4:H5"/>
    <mergeCell ref="I4:I5"/>
    <mergeCell ref="L4:L5"/>
    <mergeCell ref="Q4:Q5"/>
    <mergeCell ref="M4:M5"/>
    <mergeCell ref="N4:N5"/>
    <mergeCell ref="O4:O5"/>
  </mergeCells>
  <conditionalFormatting sqref="E1">
    <cfRule type="cellIs" dxfId="3288" priority="3" stopIfTrue="1" operator="equal">
      <formula>"Error"</formula>
    </cfRule>
    <cfRule type="cellIs" dxfId="3287" priority="4" stopIfTrue="1" operator="equal">
      <formula>"Pass"</formula>
    </cfRule>
  </conditionalFormatting>
  <conditionalFormatting sqref="G31:H32">
    <cfRule type="cellIs" dxfId="3286" priority="13" stopIfTrue="1" operator="lessThan">
      <formula>0</formula>
    </cfRule>
  </conditionalFormatting>
  <conditionalFormatting sqref="G35:O57">
    <cfRule type="cellIs" dxfId="3285" priority="5" stopIfTrue="1" operator="lessThan">
      <formula>0</formula>
    </cfRule>
  </conditionalFormatting>
  <conditionalFormatting sqref="H4:L4 H7:L27 G28:M28">
    <cfRule type="cellIs" dxfId="3284" priority="9" stopIfTrue="1" operator="lessThan">
      <formula>0</formula>
    </cfRule>
  </conditionalFormatting>
  <conditionalFormatting sqref="I32:K32">
    <cfRule type="cellIs" dxfId="3283" priority="11" stopIfTrue="1" operator="lessThan">
      <formula>0</formula>
    </cfRule>
  </conditionalFormatting>
  <conditionalFormatting sqref="L31:L32">
    <cfRule type="cellIs" dxfId="3282" priority="12" stopIfTrue="1" operator="lessThan">
      <formula>0</formula>
    </cfRule>
  </conditionalFormatting>
  <conditionalFormatting sqref="M18">
    <cfRule type="cellIs" dxfId="3281" priority="6" stopIfTrue="1" operator="lessThan">
      <formula>0</formula>
    </cfRule>
  </conditionalFormatting>
  <conditionalFormatting sqref="M32:O32">
    <cfRule type="cellIs" dxfId="3280" priority="10" stopIfTrue="1" operator="lessThan">
      <formula>0</formula>
    </cfRule>
  </conditionalFormatting>
  <conditionalFormatting sqref="N4:Q4">
    <cfRule type="cellIs" dxfId="3279" priority="8" stopIfTrue="1" operator="lessThan">
      <formula>0</formula>
    </cfRule>
  </conditionalFormatting>
  <conditionalFormatting sqref="N7:Q28 G18">
    <cfRule type="cellIs" dxfId="3278" priority="7" stopIfTrue="1" operator="lessThan">
      <formula>0</formula>
    </cfRule>
  </conditionalFormatting>
  <conditionalFormatting sqref="I1">
    <cfRule type="cellIs" dxfId="3277" priority="1" stopIfTrue="1" operator="equal">
      <formula>"Error"</formula>
    </cfRule>
    <cfRule type="cellIs" dxfId="3276" priority="2" stopIfTrue="1" operator="equal">
      <formula>"Pass"</formula>
    </cfRule>
  </conditionalFormatting>
  <dataValidations count="2">
    <dataValidation type="list" allowBlank="1" showInputMessage="1" showErrorMessage="1" sqref="M7:M17 M19:M27" xr:uid="{1B379598-64E8-4768-A570-7EA61B557453}">
      <formula1>"Only for EVE , Only for NII,  All metrics (EVE and NII)"</formula1>
    </dataValidation>
    <dataValidation type="list" allowBlank="1" showInputMessage="1" showErrorMessage="1" sqref="G7:G17 G19:G27" xr:uid="{D9DBD9D0-4151-421C-B544-9E990D90692B}">
      <formula1>"Only for EVE , Only for NII, Only for MVC, All metrics (EVE  NII and MVC)"</formula1>
    </dataValidation>
  </dataValidations>
  <hyperlinks>
    <hyperlink ref="I1" location="'Contents (EU)'!A1" display="back to contents" xr:uid="{476EDB7B-63DC-463A-A9A4-387E76EA490B}"/>
  </hyperlinks>
  <pageMargins left="0.7" right="0.7" top="0.75" bottom="0.75" header="0.3" footer="0.3"/>
  <pageSetup paperSize="9" orientation="portrait" r:id="rId1"/>
  <headerFooter>
    <oddHeader>&amp;L&amp;"Aptos"&amp;12&amp;K000000 EBA Regular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66"/>
  <sheetViews>
    <sheetView zoomScale="75" zoomScaleNormal="75" workbookViewId="0"/>
  </sheetViews>
  <sheetFormatPr defaultColWidth="0" defaultRowHeight="15" customHeight="1" zeroHeight="1" x14ac:dyDescent="0.25"/>
  <cols>
    <col min="1" max="1" width="1.7109375" style="59" customWidth="1"/>
    <col min="2" max="2" width="100.7109375" style="58" customWidth="1"/>
    <col min="3" max="3" width="16.7109375" style="58" customWidth="1"/>
    <col min="4" max="4" width="20.7109375" style="58" customWidth="1"/>
    <col min="5" max="5" width="1.7109375" style="244" customWidth="1"/>
    <col min="6" max="16384" width="16.7109375" hidden="1"/>
  </cols>
  <sheetData>
    <row r="1" spans="1:5" ht="30" customHeight="1" x14ac:dyDescent="0.55000000000000004">
      <c r="A1" s="1614" t="s">
        <v>784</v>
      </c>
      <c r="B1" s="1615"/>
      <c r="C1" s="1616" t="str">
        <f>CONCATENATE("v",Parameters!C4,".",Parameters!D4,".",Parameters!E4)</f>
        <v>v5.3.2</v>
      </c>
      <c r="D1" s="1616" t="s">
        <v>1834</v>
      </c>
      <c r="E1" s="1251"/>
    </row>
    <row r="2" spans="1:5" ht="45" customHeight="1" x14ac:dyDescent="0.25">
      <c r="A2" s="590" t="s">
        <v>1671</v>
      </c>
      <c r="B2" s="762"/>
      <c r="C2" s="751"/>
      <c r="D2" s="751"/>
      <c r="E2" s="643"/>
    </row>
    <row r="3" spans="1:5" ht="15" customHeight="1" x14ac:dyDescent="0.25">
      <c r="A3" s="259"/>
      <c r="B3" s="396" t="s">
        <v>40</v>
      </c>
      <c r="C3" s="1667"/>
      <c r="D3" s="792"/>
    </row>
    <row r="4" spans="1:5" ht="15" customHeight="1" x14ac:dyDescent="0.25">
      <c r="A4" s="259"/>
      <c r="B4" s="343" t="s">
        <v>39</v>
      </c>
      <c r="C4" s="1668"/>
      <c r="D4" s="6"/>
    </row>
    <row r="5" spans="1:5" ht="15" customHeight="1" x14ac:dyDescent="0.25">
      <c r="A5" s="259"/>
      <c r="B5" s="343" t="s">
        <v>41</v>
      </c>
      <c r="C5" s="1668"/>
      <c r="D5" s="6"/>
    </row>
    <row r="6" spans="1:5" ht="15" customHeight="1" x14ac:dyDescent="0.25">
      <c r="A6" s="259"/>
      <c r="B6" s="115" t="s">
        <v>870</v>
      </c>
      <c r="C6" s="1669"/>
      <c r="D6" s="6"/>
    </row>
    <row r="7" spans="1:5" ht="15" customHeight="1" x14ac:dyDescent="0.25">
      <c r="A7" s="259"/>
      <c r="B7" s="343" t="s">
        <v>109</v>
      </c>
      <c r="C7" s="1666" t="s">
        <v>37</v>
      </c>
      <c r="D7" s="6"/>
    </row>
    <row r="8" spans="1:5" ht="15" customHeight="1" x14ac:dyDescent="0.25">
      <c r="A8" s="259"/>
      <c r="B8" s="343" t="s">
        <v>110</v>
      </c>
      <c r="C8" s="1666" t="s">
        <v>37</v>
      </c>
      <c r="D8" s="6"/>
    </row>
    <row r="9" spans="1:5" ht="15" customHeight="1" x14ac:dyDescent="0.25">
      <c r="A9" s="259"/>
      <c r="B9" s="343" t="s">
        <v>111</v>
      </c>
      <c r="C9" s="1666" t="s">
        <v>37</v>
      </c>
      <c r="D9" s="6"/>
    </row>
    <row r="10" spans="1:5" ht="30" customHeight="1" x14ac:dyDescent="0.25">
      <c r="A10" s="259"/>
      <c r="B10" s="343" t="s">
        <v>34</v>
      </c>
      <c r="C10" s="1666" t="s">
        <v>118</v>
      </c>
      <c r="D10" s="6"/>
    </row>
    <row r="11" spans="1:5" ht="15" customHeight="1" x14ac:dyDescent="0.25">
      <c r="A11" s="259"/>
      <c r="B11" s="343" t="s">
        <v>93</v>
      </c>
      <c r="C11" s="1666"/>
      <c r="D11" s="6"/>
    </row>
    <row r="12" spans="1:5" ht="15" customHeight="1" x14ac:dyDescent="0.25">
      <c r="A12" s="259"/>
      <c r="B12" s="343" t="s">
        <v>16</v>
      </c>
      <c r="C12" s="1670"/>
      <c r="D12" s="6"/>
    </row>
    <row r="13" spans="1:5" ht="15" hidden="1" customHeight="1" x14ac:dyDescent="0.25">
      <c r="A13" s="259"/>
      <c r="B13" s="115" t="s">
        <v>870</v>
      </c>
      <c r="C13" s="1669"/>
      <c r="D13" s="6"/>
    </row>
    <row r="14" spans="1:5" ht="15" hidden="1" customHeight="1" x14ac:dyDescent="0.25">
      <c r="A14" s="259"/>
      <c r="B14" s="115" t="s">
        <v>870</v>
      </c>
      <c r="C14" s="1669"/>
      <c r="D14" s="6"/>
    </row>
    <row r="15" spans="1:5" ht="15" customHeight="1" x14ac:dyDescent="0.25">
      <c r="A15" s="259"/>
      <c r="B15" s="165" t="s">
        <v>27</v>
      </c>
      <c r="C15" s="1671">
        <v>1</v>
      </c>
      <c r="D15" s="62">
        <f>C15*'General Info'!C7</f>
        <v>1</v>
      </c>
    </row>
    <row r="16" spans="1:5" ht="15" customHeight="1" x14ac:dyDescent="0.25">
      <c r="A16" s="259"/>
      <c r="B16" s="1034" t="s">
        <v>65</v>
      </c>
      <c r="C16" s="1672"/>
      <c r="D16" s="9"/>
    </row>
    <row r="17" spans="1:10" ht="15" customHeight="1" x14ac:dyDescent="0.25">
      <c r="A17" s="259"/>
      <c r="B17" s="56"/>
      <c r="C17" s="56"/>
      <c r="D17" s="56"/>
    </row>
    <row r="18" spans="1:10" ht="45" customHeight="1" x14ac:dyDescent="0.25">
      <c r="A18" s="590" t="s">
        <v>1672</v>
      </c>
      <c r="B18" s="762"/>
      <c r="C18" s="751"/>
      <c r="D18" s="751"/>
      <c r="E18" s="643"/>
      <c r="F18" s="1555"/>
    </row>
    <row r="19" spans="1:10" ht="15" customHeight="1" x14ac:dyDescent="0.25">
      <c r="A19" s="259"/>
      <c r="B19" s="411" t="s">
        <v>1992</v>
      </c>
      <c r="C19" s="409" t="s">
        <v>36</v>
      </c>
      <c r="D19" s="792"/>
      <c r="F19" s="209"/>
      <c r="G19" s="58"/>
      <c r="H19" s="58"/>
      <c r="I19" s="58"/>
      <c r="J19" s="58"/>
    </row>
    <row r="20" spans="1:10" ht="15" customHeight="1" x14ac:dyDescent="0.25">
      <c r="A20" s="259"/>
      <c r="B20" s="302" t="s">
        <v>63</v>
      </c>
      <c r="C20" s="1666" t="s">
        <v>36</v>
      </c>
      <c r="D20" s="6"/>
      <c r="F20" s="209"/>
      <c r="G20" s="58"/>
      <c r="H20" s="58"/>
      <c r="I20" s="58"/>
      <c r="J20" s="58"/>
    </row>
    <row r="21" spans="1:10" ht="15" customHeight="1" x14ac:dyDescent="0.25">
      <c r="A21" s="259"/>
      <c r="B21" s="165" t="s">
        <v>439</v>
      </c>
      <c r="C21" s="1666" t="s">
        <v>36</v>
      </c>
      <c r="D21" s="6"/>
      <c r="F21" s="1555"/>
    </row>
    <row r="22" spans="1:10" ht="15" customHeight="1" x14ac:dyDescent="0.25">
      <c r="A22" s="259"/>
      <c r="B22" s="302" t="s">
        <v>63</v>
      </c>
      <c r="C22" s="1665" t="s">
        <v>36</v>
      </c>
      <c r="D22" s="6"/>
      <c r="F22" s="1555"/>
    </row>
    <row r="23" spans="1:10" ht="15" customHeight="1" x14ac:dyDescent="0.25">
      <c r="A23" s="259"/>
      <c r="B23" s="165" t="s">
        <v>426</v>
      </c>
      <c r="C23" s="1665" t="s">
        <v>36</v>
      </c>
      <c r="D23" s="6"/>
      <c r="F23" s="1555"/>
    </row>
    <row r="24" spans="1:10" ht="15" customHeight="1" x14ac:dyDescent="0.25">
      <c r="A24" s="259"/>
      <c r="B24" s="302" t="s">
        <v>63</v>
      </c>
      <c r="C24" s="1665" t="s">
        <v>36</v>
      </c>
      <c r="D24" s="6"/>
    </row>
    <row r="25" spans="1:10" ht="15" customHeight="1" x14ac:dyDescent="0.25">
      <c r="A25" s="259"/>
      <c r="B25" s="165" t="s">
        <v>48</v>
      </c>
      <c r="C25" s="1665" t="s">
        <v>37</v>
      </c>
      <c r="D25" s="6"/>
    </row>
    <row r="26" spans="1:10" ht="15" customHeight="1" x14ac:dyDescent="0.25">
      <c r="A26" s="259"/>
      <c r="B26" s="302" t="s">
        <v>63</v>
      </c>
      <c r="C26" s="1665" t="s">
        <v>37</v>
      </c>
      <c r="D26" s="6"/>
    </row>
    <row r="27" spans="1:10" ht="15" customHeight="1" x14ac:dyDescent="0.25">
      <c r="A27" s="259"/>
      <c r="B27" s="103" t="s">
        <v>1517</v>
      </c>
      <c r="C27" s="1665" t="s">
        <v>36</v>
      </c>
      <c r="D27" s="6"/>
    </row>
    <row r="28" spans="1:10" ht="15" customHeight="1" x14ac:dyDescent="0.25">
      <c r="A28" s="259"/>
      <c r="B28" s="302" t="s">
        <v>63</v>
      </c>
      <c r="C28" s="1665" t="s">
        <v>36</v>
      </c>
      <c r="D28" s="6"/>
    </row>
    <row r="29" spans="1:10" ht="15" customHeight="1" x14ac:dyDescent="0.25">
      <c r="A29" s="259"/>
      <c r="B29" s="103" t="s">
        <v>923</v>
      </c>
      <c r="C29" s="1665" t="s">
        <v>36</v>
      </c>
      <c r="D29" s="6"/>
    </row>
    <row r="30" spans="1:10" ht="15" customHeight="1" x14ac:dyDescent="0.25">
      <c r="A30" s="259"/>
      <c r="B30" s="302" t="s">
        <v>63</v>
      </c>
      <c r="C30" s="1665" t="s">
        <v>36</v>
      </c>
      <c r="D30" s="6"/>
    </row>
    <row r="31" spans="1:10" ht="15" customHeight="1" x14ac:dyDescent="0.25">
      <c r="A31" s="259"/>
      <c r="B31" s="165" t="s">
        <v>126</v>
      </c>
      <c r="C31" s="1665" t="s">
        <v>37</v>
      </c>
      <c r="D31" s="6"/>
    </row>
    <row r="32" spans="1:10" ht="15" customHeight="1" x14ac:dyDescent="0.25">
      <c r="A32" s="259"/>
      <c r="B32" s="302" t="s">
        <v>63</v>
      </c>
      <c r="C32" s="1665" t="s">
        <v>37</v>
      </c>
      <c r="D32" s="6"/>
    </row>
    <row r="33" spans="1:4" ht="15" customHeight="1" x14ac:dyDescent="0.25">
      <c r="A33" s="259"/>
      <c r="B33" s="103" t="s">
        <v>909</v>
      </c>
      <c r="C33" s="1665" t="s">
        <v>36</v>
      </c>
      <c r="D33" s="6"/>
    </row>
    <row r="34" spans="1:4" ht="15" customHeight="1" x14ac:dyDescent="0.25">
      <c r="A34" s="259"/>
      <c r="B34" s="302" t="s">
        <v>63</v>
      </c>
      <c r="C34" s="1665" t="s">
        <v>36</v>
      </c>
      <c r="D34" s="6"/>
    </row>
    <row r="35" spans="1:4" ht="15" customHeight="1" x14ac:dyDescent="0.25">
      <c r="A35" s="259"/>
      <c r="B35" s="103" t="s">
        <v>908</v>
      </c>
      <c r="C35" s="1665" t="s">
        <v>36</v>
      </c>
      <c r="D35" s="6"/>
    </row>
    <row r="36" spans="1:4" ht="15" customHeight="1" x14ac:dyDescent="0.25">
      <c r="A36" s="259"/>
      <c r="B36" s="302" t="s">
        <v>63</v>
      </c>
      <c r="C36" s="1665" t="s">
        <v>36</v>
      </c>
      <c r="D36" s="6"/>
    </row>
    <row r="37" spans="1:4" ht="15" customHeight="1" x14ac:dyDescent="0.25">
      <c r="A37" s="259"/>
      <c r="B37" s="165" t="s">
        <v>464</v>
      </c>
      <c r="C37" s="1665" t="s">
        <v>36</v>
      </c>
      <c r="D37" s="6"/>
    </row>
    <row r="38" spans="1:4" ht="15" customHeight="1" x14ac:dyDescent="0.25">
      <c r="A38" s="259"/>
      <c r="B38" s="302" t="s">
        <v>63</v>
      </c>
      <c r="C38" s="1665" t="s">
        <v>36</v>
      </c>
      <c r="D38" s="6"/>
    </row>
    <row r="39" spans="1:4" ht="15" customHeight="1" x14ac:dyDescent="0.25">
      <c r="A39" s="259"/>
      <c r="B39" s="103" t="s">
        <v>879</v>
      </c>
      <c r="C39" s="1665" t="s">
        <v>36</v>
      </c>
      <c r="D39" s="6"/>
    </row>
    <row r="40" spans="1:4" ht="15" customHeight="1" x14ac:dyDescent="0.25">
      <c r="A40" s="259"/>
      <c r="B40" s="302" t="s">
        <v>63</v>
      </c>
      <c r="C40" s="1665" t="s">
        <v>36</v>
      </c>
      <c r="D40" s="6"/>
    </row>
    <row r="41" spans="1:4" ht="15" customHeight="1" x14ac:dyDescent="0.25">
      <c r="A41" s="259"/>
      <c r="B41" s="165" t="s">
        <v>624</v>
      </c>
      <c r="C41" s="1665" t="s">
        <v>36</v>
      </c>
      <c r="D41" s="6"/>
    </row>
    <row r="42" spans="1:4" ht="15" customHeight="1" x14ac:dyDescent="0.25">
      <c r="A42" s="259"/>
      <c r="B42" s="302" t="s">
        <v>63</v>
      </c>
      <c r="C42" s="1665" t="s">
        <v>36</v>
      </c>
      <c r="D42" s="6"/>
    </row>
    <row r="43" spans="1:4" ht="15" customHeight="1" x14ac:dyDescent="0.25">
      <c r="A43" s="259"/>
      <c r="B43" s="165" t="s">
        <v>427</v>
      </c>
      <c r="C43" s="1665" t="s">
        <v>36</v>
      </c>
      <c r="D43" s="6"/>
    </row>
    <row r="44" spans="1:4" ht="15" customHeight="1" x14ac:dyDescent="0.25">
      <c r="A44" s="259"/>
      <c r="B44" s="302" t="s">
        <v>63</v>
      </c>
      <c r="C44" s="1665" t="s">
        <v>36</v>
      </c>
      <c r="D44" s="6"/>
    </row>
    <row r="45" spans="1:4" ht="15" customHeight="1" x14ac:dyDescent="0.25">
      <c r="A45" s="259"/>
      <c r="B45" s="103" t="s">
        <v>1316</v>
      </c>
      <c r="C45" s="1665" t="s">
        <v>36</v>
      </c>
      <c r="D45" s="6"/>
    </row>
    <row r="46" spans="1:4" ht="15" customHeight="1" x14ac:dyDescent="0.25">
      <c r="A46" s="259"/>
      <c r="B46" s="302" t="s">
        <v>63</v>
      </c>
      <c r="C46" s="1665" t="s">
        <v>36</v>
      </c>
      <c r="D46" s="6"/>
    </row>
    <row r="47" spans="1:4" ht="15" customHeight="1" x14ac:dyDescent="0.25">
      <c r="A47" s="259"/>
      <c r="B47" s="165" t="s">
        <v>510</v>
      </c>
      <c r="C47" s="1665" t="s">
        <v>36</v>
      </c>
      <c r="D47" s="6"/>
    </row>
    <row r="48" spans="1:4" ht="15" customHeight="1" x14ac:dyDescent="0.25">
      <c r="A48" s="259"/>
      <c r="B48" s="302" t="s">
        <v>63</v>
      </c>
      <c r="C48" s="1665" t="s">
        <v>36</v>
      </c>
      <c r="D48" s="6"/>
    </row>
    <row r="49" spans="1:6" ht="15" customHeight="1" x14ac:dyDescent="0.25">
      <c r="A49" s="259"/>
      <c r="B49" s="103" t="s">
        <v>964</v>
      </c>
      <c r="C49" s="1665" t="s">
        <v>36</v>
      </c>
      <c r="D49" s="6"/>
    </row>
    <row r="50" spans="1:6" ht="15" customHeight="1" x14ac:dyDescent="0.25">
      <c r="A50" s="259"/>
      <c r="B50" s="302" t="s">
        <v>63</v>
      </c>
      <c r="C50" s="1665" t="s">
        <v>36</v>
      </c>
      <c r="D50" s="6"/>
    </row>
    <row r="51" spans="1:6" ht="15" customHeight="1" x14ac:dyDescent="0.25">
      <c r="A51" s="259"/>
      <c r="B51" s="165" t="s">
        <v>213</v>
      </c>
      <c r="C51" s="1665" t="s">
        <v>36</v>
      </c>
      <c r="D51" s="6"/>
    </row>
    <row r="52" spans="1:6" ht="15" customHeight="1" x14ac:dyDescent="0.25">
      <c r="A52" s="259"/>
      <c r="B52" s="302" t="s">
        <v>63</v>
      </c>
      <c r="C52" s="1665" t="s">
        <v>36</v>
      </c>
      <c r="D52" s="6"/>
    </row>
    <row r="53" spans="1:6" ht="15" customHeight="1" x14ac:dyDescent="0.25">
      <c r="A53" s="259"/>
      <c r="B53" s="103" t="s">
        <v>928</v>
      </c>
      <c r="C53" s="1665" t="s">
        <v>36</v>
      </c>
      <c r="D53" s="894"/>
    </row>
    <row r="54" spans="1:6" ht="15" customHeight="1" x14ac:dyDescent="0.25">
      <c r="A54" s="259"/>
      <c r="B54" s="302" t="s">
        <v>63</v>
      </c>
      <c r="C54" s="1665" t="s">
        <v>36</v>
      </c>
      <c r="D54" s="894"/>
    </row>
    <row r="55" spans="1:6" ht="15" customHeight="1" x14ac:dyDescent="0.25">
      <c r="A55" s="259"/>
      <c r="B55" s="71" t="s">
        <v>212</v>
      </c>
      <c r="C55" s="1676" t="s">
        <v>36</v>
      </c>
      <c r="D55" s="894"/>
    </row>
    <row r="56" spans="1:6" ht="15" customHeight="1" x14ac:dyDescent="0.25">
      <c r="A56" s="259"/>
      <c r="B56" s="364" t="s">
        <v>63</v>
      </c>
      <c r="C56" s="410" t="s">
        <v>36</v>
      </c>
      <c r="D56" s="1685"/>
    </row>
    <row r="57" spans="1:6" ht="15" customHeight="1" x14ac:dyDescent="0.25">
      <c r="A57" s="1617"/>
      <c r="B57" s="240"/>
      <c r="C57" s="240"/>
      <c r="D57" s="240"/>
      <c r="E57" s="779"/>
    </row>
    <row r="58" spans="1:6" ht="45" customHeight="1" x14ac:dyDescent="0.25">
      <c r="A58" s="590" t="s">
        <v>1991</v>
      </c>
      <c r="B58" s="762"/>
      <c r="C58" s="751"/>
      <c r="D58" s="751"/>
      <c r="E58" s="643"/>
      <c r="F58" s="1555"/>
    </row>
    <row r="59" spans="1:6" ht="15" customHeight="1" x14ac:dyDescent="0.25">
      <c r="A59" s="209"/>
      <c r="B59" s="396" t="s">
        <v>1987</v>
      </c>
      <c r="C59" s="409" t="s">
        <v>36</v>
      </c>
      <c r="D59" s="792"/>
    </row>
    <row r="60" spans="1:6" ht="15" customHeight="1" x14ac:dyDescent="0.25">
      <c r="A60" s="209"/>
      <c r="B60" s="1673" t="s">
        <v>2005</v>
      </c>
      <c r="C60" s="1665" t="s">
        <v>37</v>
      </c>
      <c r="D60" s="894"/>
    </row>
    <row r="61" spans="1:6" ht="15" customHeight="1" x14ac:dyDescent="0.25">
      <c r="A61" s="209"/>
      <c r="B61" s="1673" t="s">
        <v>2006</v>
      </c>
      <c r="C61" s="1665" t="s">
        <v>36</v>
      </c>
      <c r="D61" s="1598" t="str">
        <f>IF(OR(C60="Yes", C61="Yes"), "Yes", "No")</f>
        <v>Yes</v>
      </c>
    </row>
    <row r="62" spans="1:6" ht="15" customHeight="1" x14ac:dyDescent="0.25">
      <c r="A62" s="209"/>
      <c r="B62" s="343" t="s">
        <v>1990</v>
      </c>
      <c r="C62" s="1665" t="s">
        <v>36</v>
      </c>
      <c r="D62" s="894"/>
    </row>
    <row r="63" spans="1:6" ht="15" customHeight="1" x14ac:dyDescent="0.25">
      <c r="A63" s="209"/>
      <c r="B63" s="343" t="s">
        <v>1989</v>
      </c>
      <c r="C63" s="1665" t="s">
        <v>36</v>
      </c>
      <c r="D63" s="894"/>
    </row>
    <row r="64" spans="1:6" ht="15" customHeight="1" x14ac:dyDescent="0.25">
      <c r="A64" s="209"/>
      <c r="B64" s="343" t="s">
        <v>1988</v>
      </c>
      <c r="C64" s="1665" t="s">
        <v>36</v>
      </c>
      <c r="D64" s="894"/>
    </row>
    <row r="65" spans="1:5" ht="15" customHeight="1" x14ac:dyDescent="0.25">
      <c r="A65" s="209"/>
      <c r="B65" s="70" t="s">
        <v>384</v>
      </c>
      <c r="C65" s="410" t="s">
        <v>36</v>
      </c>
      <c r="D65" s="522"/>
    </row>
    <row r="66" spans="1:5" ht="15" customHeight="1" x14ac:dyDescent="0.25">
      <c r="A66" s="644"/>
      <c r="B66" s="240"/>
      <c r="C66" s="240"/>
      <c r="D66" s="240"/>
      <c r="E66" s="779"/>
    </row>
  </sheetData>
  <sheetProtection algorithmName="SHA-512" hashValue="7uh7DhslQB5yq/cJW7PlqPhWX8gcfEQvKY83J6JvOp9r6lMqJDdvIH+LDh0BhEWsAPwYsquiXyHoR0JtYUT4Nw==" saltValue="CAmqixRvLjIVoCNss14w7A==" spinCount="100000" sheet="1" objects="1" scenarios="1"/>
  <conditionalFormatting sqref="F19:I20">
    <cfRule type="cellIs" dxfId="3255" priority="1" stopIfTrue="1" operator="equal">
      <formula>"Pass"</formula>
    </cfRule>
    <cfRule type="cellIs" dxfId="3254" priority="2"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59:C65 C19:C56" xr:uid="{00000000-0002-0000-0000-000003000000}">
      <formula1>YesNo</formula1>
    </dataValidation>
  </dataValidations>
  <hyperlinks>
    <hyperlink ref="D1" location="Contents!A1" display="back" xr:uid="{D6B1F7EA-0AD2-41BF-BF0F-B4ED61E09DCD}"/>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BABB-1D4C-4BC6-9465-4B4C7EF5C856}">
  <sheetPr>
    <tabColor rgb="FF00B0F0"/>
  </sheetPr>
  <dimension ref="A1:K25"/>
  <sheetViews>
    <sheetView showGridLines="0" zoomScale="70" zoomScaleNormal="70" workbookViewId="0"/>
  </sheetViews>
  <sheetFormatPr defaultColWidth="0" defaultRowHeight="0" customHeight="1" zeroHeight="1" x14ac:dyDescent="0.25"/>
  <cols>
    <col min="1" max="2" width="11.42578125" style="5" customWidth="1"/>
    <col min="3" max="10" width="31.5703125" style="5" customWidth="1"/>
    <col min="11" max="11" width="11.42578125" style="5" customWidth="1"/>
    <col min="12" max="16384" width="11.42578125" style="5" hidden="1"/>
  </cols>
  <sheetData>
    <row r="1" spans="1:11" ht="30.75" x14ac:dyDescent="0.55000000000000004">
      <c r="A1" s="2261" t="s">
        <v>2533</v>
      </c>
      <c r="B1" s="2261"/>
      <c r="C1" s="341"/>
      <c r="D1" s="2259"/>
      <c r="E1" s="1065" t="str">
        <f>CONCATENATE("Reporting unit: ", 'General Info'!$C$7, " ", 'General Info'!$C$5)</f>
        <v xml:space="preserve">Reporting unit: 1 </v>
      </c>
      <c r="F1" s="2259"/>
      <c r="G1" s="2067" t="s">
        <v>1834</v>
      </c>
      <c r="H1" s="2260"/>
      <c r="I1" s="2259"/>
      <c r="J1" s="2259"/>
      <c r="K1" s="2243"/>
    </row>
    <row r="2" spans="1:11" ht="16.5" x14ac:dyDescent="0.3">
      <c r="C2" s="2243"/>
      <c r="D2" s="2243"/>
      <c r="E2" s="2243"/>
      <c r="F2" s="2243"/>
      <c r="G2" s="2243"/>
      <c r="H2" s="2243"/>
      <c r="I2" s="2243"/>
      <c r="J2" s="2243"/>
      <c r="K2" s="2243"/>
    </row>
    <row r="3" spans="1:11" ht="16.5" x14ac:dyDescent="0.3">
      <c r="C3" s="2258"/>
      <c r="D3" s="2243"/>
      <c r="E3" s="2243"/>
      <c r="F3" s="2243"/>
      <c r="G3" s="2243"/>
      <c r="H3" s="2243"/>
      <c r="I3" s="2243"/>
      <c r="J3" s="2243"/>
      <c r="K3" s="2243"/>
    </row>
    <row r="4" spans="1:11" ht="60" customHeight="1" x14ac:dyDescent="0.3">
      <c r="C4" s="2243"/>
      <c r="D4" s="2243"/>
      <c r="E4" s="3057" t="s">
        <v>2532</v>
      </c>
      <c r="F4" s="3058"/>
      <c r="G4" s="3059"/>
      <c r="H4" s="2243"/>
    </row>
    <row r="5" spans="1:11" ht="37.5" customHeight="1" x14ac:dyDescent="0.3">
      <c r="C5" s="2243"/>
      <c r="D5" s="2243"/>
      <c r="E5" s="2257" t="s">
        <v>2531</v>
      </c>
      <c r="F5" s="2256" t="s">
        <v>2530</v>
      </c>
      <c r="G5" s="2255" t="s">
        <v>2529</v>
      </c>
      <c r="H5" s="2243"/>
    </row>
    <row r="6" spans="1:11" ht="16.5" x14ac:dyDescent="0.3">
      <c r="C6" s="2243"/>
      <c r="D6" s="2243"/>
      <c r="E6" s="2254" t="s">
        <v>2211</v>
      </c>
      <c r="F6" s="2253" t="s">
        <v>2210</v>
      </c>
      <c r="G6" s="2252" t="s">
        <v>2209</v>
      </c>
      <c r="H6" s="2243"/>
    </row>
    <row r="7" spans="1:11" ht="16.5" x14ac:dyDescent="0.3">
      <c r="B7" s="2248" t="s">
        <v>2211</v>
      </c>
      <c r="C7" s="3060" t="s">
        <v>2490</v>
      </c>
      <c r="D7" s="2247" t="s">
        <v>2524</v>
      </c>
      <c r="E7" s="2251"/>
      <c r="F7" s="2250"/>
      <c r="G7" s="2249"/>
      <c r="H7" s="2243"/>
    </row>
    <row r="8" spans="1:11" ht="16.5" x14ac:dyDescent="0.3">
      <c r="B8" s="2248" t="s">
        <v>2210</v>
      </c>
      <c r="C8" s="3060"/>
      <c r="D8" s="2247" t="s">
        <v>2523</v>
      </c>
      <c r="E8" s="2246"/>
      <c r="F8" s="2245"/>
      <c r="G8" s="2244"/>
      <c r="H8" s="2243"/>
    </row>
    <row r="9" spans="1:11" ht="16.5" x14ac:dyDescent="0.3">
      <c r="B9" s="2248" t="s">
        <v>2209</v>
      </c>
      <c r="C9" s="3060"/>
      <c r="D9" s="2247" t="s">
        <v>2522</v>
      </c>
      <c r="E9" s="2246"/>
      <c r="F9" s="2245"/>
      <c r="G9" s="2244"/>
      <c r="H9" s="2243"/>
    </row>
    <row r="10" spans="1:11" ht="16.5" x14ac:dyDescent="0.3">
      <c r="B10" s="2248" t="s">
        <v>2208</v>
      </c>
      <c r="C10" s="3060" t="s">
        <v>2491</v>
      </c>
      <c r="D10" s="2247" t="s">
        <v>2528</v>
      </c>
      <c r="E10" s="2246"/>
      <c r="F10" s="2245"/>
      <c r="G10" s="2244"/>
      <c r="H10" s="2243"/>
    </row>
    <row r="11" spans="1:11" ht="16.5" x14ac:dyDescent="0.3">
      <c r="B11" s="2248" t="s">
        <v>2207</v>
      </c>
      <c r="C11" s="3060"/>
      <c r="D11" s="2247" t="s">
        <v>2527</v>
      </c>
      <c r="E11" s="2246"/>
      <c r="F11" s="2245"/>
      <c r="G11" s="2244"/>
      <c r="H11" s="2243"/>
    </row>
    <row r="12" spans="1:11" ht="16.5" x14ac:dyDescent="0.3">
      <c r="B12" s="2248" t="s">
        <v>2206</v>
      </c>
      <c r="C12" s="3060"/>
      <c r="D12" s="2247" t="s">
        <v>2523</v>
      </c>
      <c r="E12" s="2246"/>
      <c r="F12" s="2245"/>
      <c r="G12" s="2244"/>
      <c r="H12" s="2243"/>
    </row>
    <row r="13" spans="1:11" ht="16.5" x14ac:dyDescent="0.3">
      <c r="B13" s="2248" t="s">
        <v>2205</v>
      </c>
      <c r="C13" s="3060"/>
      <c r="D13" s="2247" t="s">
        <v>2522</v>
      </c>
      <c r="E13" s="2246"/>
      <c r="F13" s="2245"/>
      <c r="G13" s="2244"/>
      <c r="H13" s="2243"/>
    </row>
    <row r="14" spans="1:11" ht="16.5" x14ac:dyDescent="0.3">
      <c r="B14" s="2248" t="s">
        <v>2204</v>
      </c>
      <c r="C14" s="3060" t="s">
        <v>2526</v>
      </c>
      <c r="D14" s="2247" t="s">
        <v>2524</v>
      </c>
      <c r="E14" s="2251"/>
      <c r="F14" s="2250"/>
      <c r="G14" s="2249"/>
      <c r="H14" s="2243"/>
    </row>
    <row r="15" spans="1:11" ht="16.5" x14ac:dyDescent="0.3">
      <c r="B15" s="2248" t="s">
        <v>2203</v>
      </c>
      <c r="C15" s="3060"/>
      <c r="D15" s="2247" t="s">
        <v>2523</v>
      </c>
      <c r="E15" s="2246"/>
      <c r="F15" s="2245"/>
      <c r="G15" s="2244"/>
      <c r="H15" s="2243"/>
    </row>
    <row r="16" spans="1:11" ht="16.5" x14ac:dyDescent="0.3">
      <c r="B16" s="2248" t="s">
        <v>2202</v>
      </c>
      <c r="C16" s="3060"/>
      <c r="D16" s="2247" t="s">
        <v>2522</v>
      </c>
      <c r="E16" s="2246"/>
      <c r="F16" s="2245"/>
      <c r="G16" s="2244"/>
      <c r="H16" s="2243"/>
    </row>
    <row r="17" spans="2:11" ht="16.5" x14ac:dyDescent="0.3">
      <c r="B17" s="2248" t="s">
        <v>2201</v>
      </c>
      <c r="C17" s="3060" t="s">
        <v>2525</v>
      </c>
      <c r="D17" s="2247" t="s">
        <v>2524</v>
      </c>
      <c r="E17" s="2251"/>
      <c r="F17" s="2250"/>
      <c r="G17" s="2249"/>
      <c r="H17" s="2243"/>
    </row>
    <row r="18" spans="2:11" ht="16.5" x14ac:dyDescent="0.3">
      <c r="B18" s="2248" t="s">
        <v>2200</v>
      </c>
      <c r="C18" s="3060"/>
      <c r="D18" s="2247" t="s">
        <v>2523</v>
      </c>
      <c r="E18" s="2246"/>
      <c r="F18" s="2245"/>
      <c r="G18" s="2244"/>
      <c r="H18" s="2243"/>
    </row>
    <row r="19" spans="2:11" ht="16.5" x14ac:dyDescent="0.3">
      <c r="B19" s="2248" t="s">
        <v>2199</v>
      </c>
      <c r="C19" s="3060"/>
      <c r="D19" s="2247" t="s">
        <v>2522</v>
      </c>
      <c r="E19" s="2246"/>
      <c r="F19" s="2245"/>
      <c r="G19" s="2244"/>
      <c r="H19" s="2243"/>
    </row>
    <row r="20" spans="2:11" s="1854" customFormat="1" ht="15.75" customHeight="1" x14ac:dyDescent="0.3">
      <c r="C20" s="2243"/>
      <c r="D20" s="2243"/>
      <c r="E20" s="2243"/>
      <c r="F20" s="2243"/>
      <c r="G20" s="2243"/>
      <c r="H20" s="2243"/>
      <c r="I20" s="2243"/>
      <c r="J20" s="2243"/>
      <c r="K20" s="2243"/>
    </row>
    <row r="21" spans="2:11" s="1854" customFormat="1" ht="15.75" customHeight="1" x14ac:dyDescent="0.25">
      <c r="C21" s="3056" t="s">
        <v>2521</v>
      </c>
      <c r="D21" s="3056"/>
      <c r="E21" s="3056"/>
      <c r="F21" s="3056"/>
      <c r="G21" s="3056"/>
      <c r="H21" s="3056"/>
      <c r="I21" s="3056"/>
      <c r="J21" s="3056"/>
      <c r="K21" s="3056"/>
    </row>
    <row r="22" spans="2:11" s="1854" customFormat="1" ht="14.25" x14ac:dyDescent="0.25">
      <c r="C22" s="3056"/>
      <c r="D22" s="3056"/>
      <c r="E22" s="3056"/>
      <c r="F22" s="3056"/>
      <c r="G22" s="3056"/>
      <c r="H22" s="3056"/>
      <c r="I22" s="3056"/>
      <c r="J22" s="3056"/>
      <c r="K22" s="3056"/>
    </row>
    <row r="23" spans="2:11" s="1854" customFormat="1" ht="14.25" x14ac:dyDescent="0.25">
      <c r="C23" s="3056"/>
      <c r="D23" s="3056"/>
      <c r="E23" s="3056"/>
      <c r="F23" s="3056"/>
      <c r="G23" s="3056"/>
      <c r="H23" s="3056"/>
      <c r="I23" s="3056"/>
      <c r="J23" s="3056"/>
      <c r="K23" s="3056"/>
    </row>
    <row r="24" spans="2:11" s="1854" customFormat="1" ht="14.25" x14ac:dyDescent="0.25">
      <c r="C24" s="3056"/>
      <c r="D24" s="3056"/>
      <c r="E24" s="3056"/>
      <c r="F24" s="3056"/>
      <c r="G24" s="3056"/>
      <c r="H24" s="3056"/>
      <c r="I24" s="3056"/>
      <c r="J24" s="3056"/>
      <c r="K24" s="3056"/>
    </row>
    <row r="25" spans="2:11" s="1854" customFormat="1" ht="14.25" x14ac:dyDescent="0.25"/>
  </sheetData>
  <sheetProtection algorithmName="SHA-512" hashValue="zcp+8mlI6RBXBHYZMayiLSYMUCdzd1WnjXY55Q4fV1QyzY6/bycZW2FcWD1ETiTGUAa99Kza+a0ydwqzFzuGOQ==" saltValue="XRonEyxKN8pPM7p+KiHiIw==" spinCount="100000" sheet="1" objects="1" scenarios="1"/>
  <mergeCells count="6">
    <mergeCell ref="C21:K24"/>
    <mergeCell ref="E4:G4"/>
    <mergeCell ref="C7:C9"/>
    <mergeCell ref="C10:C13"/>
    <mergeCell ref="C14:C16"/>
    <mergeCell ref="C17:C19"/>
  </mergeCells>
  <conditionalFormatting sqref="H1">
    <cfRule type="cellIs" dxfId="3275" priority="3" stopIfTrue="1" operator="equal">
      <formula>"Error"</formula>
    </cfRule>
    <cfRule type="cellIs" dxfId="3274" priority="4" stopIfTrue="1" operator="equal">
      <formula>"Pass"</formula>
    </cfRule>
  </conditionalFormatting>
  <conditionalFormatting sqref="G1">
    <cfRule type="cellIs" dxfId="3273" priority="1" stopIfTrue="1" operator="equal">
      <formula>"Error"</formula>
    </cfRule>
    <cfRule type="cellIs" dxfId="3272" priority="2" stopIfTrue="1" operator="equal">
      <formula>"Pass"</formula>
    </cfRule>
  </conditionalFormatting>
  <hyperlinks>
    <hyperlink ref="G1" location="'Contents (EU)'!A1" display="back to contents" xr:uid="{0A63EABA-558E-4B41-82A0-89B111A70091}"/>
  </hyperlinks>
  <pageMargins left="0.7" right="0.7" top="0.75" bottom="0.75" header="0.3" footer="0.3"/>
  <headerFooter>
    <oddHeader>&amp;L&amp;"Aptos"&amp;12&amp;K000000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A52FD-B6AE-4C91-817B-5D26E32243BE}">
  <sheetPr>
    <tabColor rgb="FF00B0F0"/>
  </sheetPr>
  <dimension ref="A1:K34"/>
  <sheetViews>
    <sheetView showGridLines="0" zoomScale="70" zoomScaleNormal="70" workbookViewId="0"/>
  </sheetViews>
  <sheetFormatPr defaultColWidth="0" defaultRowHeight="0" customHeight="1" zeroHeight="1" x14ac:dyDescent="0.25"/>
  <cols>
    <col min="1" max="1" width="2" style="2262" customWidth="1"/>
    <col min="2" max="2" width="15.42578125" style="2262" customWidth="1"/>
    <col min="3" max="3" width="83.5703125" style="2262" customWidth="1"/>
    <col min="4" max="4" width="17.5703125" style="2262" customWidth="1"/>
    <col min="5" max="7" width="16.42578125" style="2262" customWidth="1"/>
    <col min="8" max="8" width="18.5703125" style="2262" customWidth="1"/>
    <col min="9" max="9" width="16.42578125" style="2262" customWidth="1"/>
    <col min="10" max="10" width="13.42578125" style="2262" customWidth="1"/>
    <col min="11" max="11" width="4.42578125" style="2262" customWidth="1"/>
    <col min="12" max="16384" width="10.5703125" style="2262" hidden="1"/>
  </cols>
  <sheetData>
    <row r="1" spans="1:11" ht="30.75" x14ac:dyDescent="0.55000000000000004">
      <c r="A1" s="2333" t="s">
        <v>2562</v>
      </c>
      <c r="B1" s="2333"/>
      <c r="C1" s="2096"/>
      <c r="D1" s="2096"/>
      <c r="E1" s="2096"/>
      <c r="F1" s="652" t="str">
        <f>CONCATENATE("Reporting unit: ", 'General Info'!$C$7, " ", 'General Info'!$C$5)</f>
        <v xml:space="preserve">Reporting unit: 1 </v>
      </c>
      <c r="G1" s="788"/>
      <c r="H1" s="2332" t="s">
        <v>1834</v>
      </c>
      <c r="I1" s="2096"/>
      <c r="J1" s="2096"/>
      <c r="K1" s="2100"/>
    </row>
    <row r="2" spans="1:11" ht="16.5" x14ac:dyDescent="0.3">
      <c r="A2" s="2283" t="s">
        <v>2561</v>
      </c>
      <c r="B2" s="2331"/>
      <c r="C2" s="2103"/>
      <c r="D2" s="2103"/>
      <c r="E2" s="3061"/>
      <c r="F2" s="3061"/>
      <c r="G2" s="3061"/>
      <c r="H2" s="3061"/>
      <c r="I2" s="3061"/>
      <c r="J2" s="3061"/>
      <c r="K2" s="2100"/>
    </row>
    <row r="3" spans="1:11" ht="16.5" customHeight="1" x14ac:dyDescent="0.3">
      <c r="A3" s="2100"/>
      <c r="B3" s="2100"/>
      <c r="C3" s="2100"/>
      <c r="D3" s="2330"/>
      <c r="E3" s="3062" t="s">
        <v>2560</v>
      </c>
      <c r="F3" s="3062"/>
      <c r="G3" s="3062"/>
      <c r="H3" s="3062"/>
      <c r="I3" s="3062"/>
      <c r="J3" s="2103"/>
      <c r="K3" s="2100"/>
    </row>
    <row r="4" spans="1:11" ht="85.5" customHeight="1" x14ac:dyDescent="0.3">
      <c r="A4" s="2100"/>
      <c r="B4" s="2100"/>
      <c r="C4" s="2100"/>
      <c r="D4" s="2329" t="s">
        <v>1038</v>
      </c>
      <c r="E4" s="2328" t="s">
        <v>2559</v>
      </c>
      <c r="F4" s="2280" t="s">
        <v>2558</v>
      </c>
      <c r="G4" s="2280" t="s">
        <v>2557</v>
      </c>
      <c r="H4" s="2280" t="s">
        <v>2556</v>
      </c>
      <c r="I4" s="2327" t="s">
        <v>2555</v>
      </c>
      <c r="J4" s="2326" t="s">
        <v>2539</v>
      </c>
      <c r="K4" s="2100"/>
    </row>
    <row r="5" spans="1:11" ht="18" customHeight="1" x14ac:dyDescent="0.3">
      <c r="A5" s="2100"/>
      <c r="B5" s="2096"/>
      <c r="C5" s="2096"/>
      <c r="D5" s="2254" t="s">
        <v>2211</v>
      </c>
      <c r="E5" s="2325" t="s">
        <v>2210</v>
      </c>
      <c r="F5" s="2324" t="s">
        <v>2209</v>
      </c>
      <c r="G5" s="2324" t="s">
        <v>2208</v>
      </c>
      <c r="H5" s="2324" t="s">
        <v>2207</v>
      </c>
      <c r="I5" s="2323" t="s">
        <v>2206</v>
      </c>
      <c r="J5" s="2322" t="s">
        <v>2205</v>
      </c>
      <c r="K5" s="2100"/>
    </row>
    <row r="6" spans="1:11" ht="16.5" x14ac:dyDescent="0.3">
      <c r="A6" s="2100"/>
      <c r="B6" s="2321" t="s">
        <v>2211</v>
      </c>
      <c r="C6" s="2320" t="s">
        <v>2554</v>
      </c>
      <c r="D6" s="2319"/>
      <c r="E6" s="2318"/>
      <c r="F6" s="2317"/>
      <c r="G6" s="2317"/>
      <c r="H6" s="2317"/>
      <c r="I6" s="2316"/>
      <c r="J6" s="2315"/>
      <c r="K6" s="2100"/>
    </row>
    <row r="7" spans="1:11" ht="16.5" x14ac:dyDescent="0.3">
      <c r="A7" s="2100"/>
      <c r="B7" s="2314" t="s">
        <v>2210</v>
      </c>
      <c r="C7" s="2298" t="s">
        <v>2553</v>
      </c>
      <c r="D7" s="2295"/>
      <c r="E7" s="2294"/>
      <c r="F7" s="2293"/>
      <c r="G7" s="2293"/>
      <c r="H7" s="2293"/>
      <c r="I7" s="2292"/>
      <c r="J7" s="2291"/>
      <c r="K7" s="2100"/>
    </row>
    <row r="8" spans="1:11" ht="16.5" x14ac:dyDescent="0.3">
      <c r="A8" s="2100"/>
      <c r="B8" s="2297" t="s">
        <v>2209</v>
      </c>
      <c r="C8" s="2296" t="s">
        <v>2550</v>
      </c>
      <c r="D8" s="2295"/>
      <c r="E8" s="2294"/>
      <c r="F8" s="2221"/>
      <c r="G8" s="2293"/>
      <c r="H8" s="2299"/>
      <c r="I8" s="2292"/>
      <c r="J8" s="2291"/>
      <c r="K8" s="2100"/>
    </row>
    <row r="9" spans="1:11" ht="16.5" x14ac:dyDescent="0.3">
      <c r="A9" s="2100"/>
      <c r="B9" s="2297" t="s">
        <v>2208</v>
      </c>
      <c r="C9" s="2296" t="s">
        <v>2549</v>
      </c>
      <c r="D9" s="2295"/>
      <c r="E9" s="2221"/>
      <c r="F9" s="2293"/>
      <c r="G9" s="2299"/>
      <c r="H9" s="2293"/>
      <c r="I9" s="2292"/>
      <c r="J9" s="2291"/>
      <c r="K9" s="2100"/>
    </row>
    <row r="10" spans="1:11" ht="16.5" x14ac:dyDescent="0.3">
      <c r="A10" s="2100"/>
      <c r="B10" s="2297" t="s">
        <v>2207</v>
      </c>
      <c r="C10" s="2298" t="s">
        <v>2501</v>
      </c>
      <c r="D10" s="2295"/>
      <c r="E10" s="2294"/>
      <c r="F10" s="2293"/>
      <c r="G10" s="2293"/>
      <c r="H10" s="2293"/>
      <c r="I10" s="2292"/>
      <c r="J10" s="2291"/>
      <c r="K10" s="2100"/>
    </row>
    <row r="11" spans="1:11" ht="16.5" x14ac:dyDescent="0.3">
      <c r="A11" s="2100"/>
      <c r="B11" s="2297" t="s">
        <v>2206</v>
      </c>
      <c r="C11" s="2296" t="s">
        <v>2550</v>
      </c>
      <c r="D11" s="2295"/>
      <c r="E11" s="2294"/>
      <c r="F11" s="2299"/>
      <c r="G11" s="2293"/>
      <c r="H11" s="2299"/>
      <c r="I11" s="2292"/>
      <c r="J11" s="2291"/>
      <c r="K11" s="2100"/>
    </row>
    <row r="12" spans="1:11" ht="16.5" x14ac:dyDescent="0.3">
      <c r="A12" s="2100"/>
      <c r="B12" s="2313" t="s">
        <v>2205</v>
      </c>
      <c r="C12" s="2312" t="s">
        <v>2549</v>
      </c>
      <c r="D12" s="2311"/>
      <c r="E12" s="2310"/>
      <c r="F12" s="2308"/>
      <c r="G12" s="2309"/>
      <c r="H12" s="2308"/>
      <c r="I12" s="2285"/>
      <c r="J12" s="2284"/>
      <c r="K12" s="2100"/>
    </row>
    <row r="13" spans="1:11" ht="16.5" x14ac:dyDescent="0.3">
      <c r="A13" s="2100"/>
      <c r="B13" s="2307" t="s">
        <v>2204</v>
      </c>
      <c r="C13" s="2306" t="s">
        <v>2552</v>
      </c>
      <c r="D13" s="2305"/>
      <c r="E13" s="2304"/>
      <c r="F13" s="2303"/>
      <c r="G13" s="2303"/>
      <c r="H13" s="2303"/>
      <c r="I13" s="2302"/>
      <c r="J13" s="2301"/>
      <c r="K13" s="2100"/>
    </row>
    <row r="14" spans="1:11" ht="16.5" x14ac:dyDescent="0.3">
      <c r="A14" s="2100"/>
      <c r="B14" s="2297" t="s">
        <v>2203</v>
      </c>
      <c r="C14" s="2298" t="s">
        <v>2551</v>
      </c>
      <c r="D14" s="2295"/>
      <c r="E14" s="2294"/>
      <c r="F14" s="2293"/>
      <c r="G14" s="2293"/>
      <c r="H14" s="2293"/>
      <c r="I14" s="2292"/>
      <c r="J14" s="2291"/>
      <c r="K14" s="2100"/>
    </row>
    <row r="15" spans="1:11" ht="16.5" x14ac:dyDescent="0.3">
      <c r="A15" s="2100"/>
      <c r="B15" s="2297" t="s">
        <v>2202</v>
      </c>
      <c r="C15" s="2296" t="s">
        <v>2550</v>
      </c>
      <c r="D15" s="2295"/>
      <c r="E15" s="2294"/>
      <c r="F15" s="2299"/>
      <c r="G15" s="2293"/>
      <c r="H15" s="2299"/>
      <c r="I15" s="2292"/>
      <c r="J15" s="2291"/>
      <c r="K15" s="2100"/>
    </row>
    <row r="16" spans="1:11" ht="16.5" x14ac:dyDescent="0.3">
      <c r="A16" s="2100"/>
      <c r="B16" s="2297" t="s">
        <v>2201</v>
      </c>
      <c r="C16" s="2296" t="s">
        <v>2549</v>
      </c>
      <c r="D16" s="2295"/>
      <c r="E16" s="2300"/>
      <c r="F16" s="2293"/>
      <c r="G16" s="2299"/>
      <c r="H16" s="2293"/>
      <c r="I16" s="2292"/>
      <c r="J16" s="2291"/>
      <c r="K16" s="2100"/>
    </row>
    <row r="17" spans="1:11" ht="16.5" x14ac:dyDescent="0.3">
      <c r="A17" s="2100"/>
      <c r="B17" s="2297" t="s">
        <v>2200</v>
      </c>
      <c r="C17" s="2298" t="s">
        <v>2548</v>
      </c>
      <c r="D17" s="2295"/>
      <c r="E17" s="2294"/>
      <c r="F17" s="2293"/>
      <c r="G17" s="2293"/>
      <c r="H17" s="2293"/>
      <c r="I17" s="2292"/>
      <c r="J17" s="2291"/>
      <c r="K17" s="2100"/>
    </row>
    <row r="18" spans="1:11" ht="16.5" x14ac:dyDescent="0.3">
      <c r="A18" s="2100"/>
      <c r="B18" s="2297" t="s">
        <v>2199</v>
      </c>
      <c r="C18" s="2296" t="s">
        <v>2547</v>
      </c>
      <c r="D18" s="2295"/>
      <c r="E18" s="2294"/>
      <c r="F18" s="2293"/>
      <c r="G18" s="2293"/>
      <c r="H18" s="2293"/>
      <c r="I18" s="2292"/>
      <c r="J18" s="2291"/>
      <c r="K18" s="2100"/>
    </row>
    <row r="19" spans="1:11" ht="16.5" x14ac:dyDescent="0.3">
      <c r="A19" s="2100"/>
      <c r="B19" s="2297" t="s">
        <v>2198</v>
      </c>
      <c r="C19" s="2296" t="s">
        <v>2546</v>
      </c>
      <c r="D19" s="2295"/>
      <c r="E19" s="2294"/>
      <c r="F19" s="2293"/>
      <c r="G19" s="2293"/>
      <c r="H19" s="2293"/>
      <c r="I19" s="2292"/>
      <c r="J19" s="2291"/>
      <c r="K19" s="2100"/>
    </row>
    <row r="20" spans="1:11" ht="16.5" x14ac:dyDescent="0.3">
      <c r="A20" s="2100"/>
      <c r="B20" s="2290" t="s">
        <v>2197</v>
      </c>
      <c r="C20" s="2289" t="s">
        <v>443</v>
      </c>
      <c r="D20" s="2288"/>
      <c r="E20" s="2287"/>
      <c r="F20" s="2286"/>
      <c r="G20" s="2286"/>
      <c r="H20" s="2286"/>
      <c r="I20" s="2285"/>
      <c r="J20" s="2284"/>
      <c r="K20" s="2096"/>
    </row>
    <row r="21" spans="1:11" ht="16.5" x14ac:dyDescent="0.3">
      <c r="A21" s="2283" t="s">
        <v>2545</v>
      </c>
      <c r="B21" s="2096"/>
      <c r="C21" s="2100"/>
      <c r="D21" s="2096"/>
      <c r="E21" s="2096"/>
      <c r="F21" s="2096"/>
      <c r="G21" s="2096"/>
      <c r="H21" s="2096"/>
      <c r="I21" s="2282"/>
      <c r="J21" s="2282"/>
      <c r="K21" s="2100"/>
    </row>
    <row r="22" spans="1:11" ht="14.85" customHeight="1" x14ac:dyDescent="0.3">
      <c r="A22" s="2100"/>
      <c r="B22" s="2100"/>
      <c r="C22" s="2282"/>
      <c r="D22" s="3063" t="s">
        <v>2544</v>
      </c>
      <c r="E22" s="3064"/>
      <c r="F22" s="3064"/>
      <c r="G22" s="3064"/>
      <c r="H22" s="3065"/>
      <c r="I22" s="2100"/>
      <c r="J22" s="2100"/>
      <c r="K22" s="2100"/>
    </row>
    <row r="23" spans="1:11" ht="78.75" customHeight="1" x14ac:dyDescent="0.3">
      <c r="A23" s="2100"/>
      <c r="B23" s="2100"/>
      <c r="C23" s="2100"/>
      <c r="D23" s="2281" t="s">
        <v>2543</v>
      </c>
      <c r="E23" s="2280" t="s">
        <v>2542</v>
      </c>
      <c r="F23" s="2280" t="s">
        <v>2541</v>
      </c>
      <c r="G23" s="2280" t="s">
        <v>2540</v>
      </c>
      <c r="H23" s="2279" t="s">
        <v>2539</v>
      </c>
      <c r="I23" s="2100"/>
      <c r="J23" s="2100"/>
      <c r="K23" s="2100"/>
    </row>
    <row r="24" spans="1:11" ht="15" customHeight="1" x14ac:dyDescent="0.3">
      <c r="A24" s="2100"/>
      <c r="B24" s="2100"/>
      <c r="C24" s="2096"/>
      <c r="D24" s="2278" t="s">
        <v>2211</v>
      </c>
      <c r="E24" s="2277" t="s">
        <v>2210</v>
      </c>
      <c r="F24" s="2277" t="s">
        <v>2209</v>
      </c>
      <c r="G24" s="2277" t="s">
        <v>2208</v>
      </c>
      <c r="H24" s="2276" t="s">
        <v>2207</v>
      </c>
      <c r="I24" s="2100"/>
      <c r="J24" s="2100"/>
      <c r="K24" s="2100"/>
    </row>
    <row r="25" spans="1:11" ht="16.5" x14ac:dyDescent="0.3">
      <c r="A25" s="2100"/>
      <c r="B25" s="2275" t="s">
        <v>2196</v>
      </c>
      <c r="C25" s="2274" t="s">
        <v>2538</v>
      </c>
      <c r="D25" s="2273"/>
      <c r="E25" s="2273"/>
      <c r="F25" s="2273"/>
      <c r="G25" s="2273"/>
      <c r="H25" s="2272"/>
      <c r="I25" s="2100"/>
      <c r="J25" s="2100"/>
      <c r="K25" s="2100"/>
    </row>
    <row r="26" spans="1:11" ht="16.5" x14ac:dyDescent="0.3">
      <c r="A26" s="2100"/>
      <c r="B26" s="2270" t="s">
        <v>2195</v>
      </c>
      <c r="C26" s="2269" t="s">
        <v>2537</v>
      </c>
      <c r="D26" s="2268"/>
      <c r="E26" s="2268"/>
      <c r="F26" s="2268"/>
      <c r="G26" s="2268"/>
      <c r="H26" s="2271"/>
      <c r="I26" s="2100"/>
      <c r="J26" s="2100"/>
      <c r="K26" s="2100"/>
    </row>
    <row r="27" spans="1:11" ht="16.5" x14ac:dyDescent="0.3">
      <c r="A27" s="2100"/>
      <c r="B27" s="2270" t="s">
        <v>2254</v>
      </c>
      <c r="C27" s="2269" t="s">
        <v>2536</v>
      </c>
      <c r="D27" s="2268"/>
      <c r="E27" s="2268"/>
      <c r="F27" s="2268"/>
      <c r="G27" s="2268"/>
      <c r="H27" s="2267"/>
      <c r="I27" s="2100"/>
      <c r="J27" s="2100"/>
      <c r="K27" s="2100"/>
    </row>
    <row r="28" spans="1:11" ht="16.5" x14ac:dyDescent="0.3">
      <c r="A28" s="2100"/>
      <c r="B28" s="2270" t="s">
        <v>2252</v>
      </c>
      <c r="C28" s="2269" t="s">
        <v>2535</v>
      </c>
      <c r="D28" s="2268"/>
      <c r="E28" s="2268"/>
      <c r="F28" s="2268"/>
      <c r="G28" s="2268"/>
      <c r="H28" s="2267"/>
      <c r="I28" s="2100"/>
      <c r="J28" s="2100"/>
      <c r="K28" s="2100"/>
    </row>
    <row r="29" spans="1:11" ht="16.5" x14ac:dyDescent="0.3">
      <c r="A29" s="2100"/>
      <c r="B29" s="2266" t="s">
        <v>2251</v>
      </c>
      <c r="C29" s="2265" t="s">
        <v>2534</v>
      </c>
      <c r="D29" s="2264"/>
      <c r="E29" s="2264"/>
      <c r="F29" s="2264"/>
      <c r="G29" s="2264"/>
      <c r="H29" s="2263"/>
      <c r="I29" s="2100"/>
      <c r="J29" s="2100"/>
      <c r="K29" s="2100"/>
    </row>
    <row r="30" spans="1:11" ht="13.5" customHeight="1" x14ac:dyDescent="0.3">
      <c r="A30" s="2100"/>
      <c r="B30" s="2100"/>
      <c r="C30" s="2100"/>
      <c r="D30" s="2100"/>
      <c r="E30" s="2100"/>
      <c r="F30" s="2100"/>
      <c r="G30" s="2100"/>
      <c r="H30" s="2100"/>
      <c r="I30" s="2100"/>
      <c r="J30" s="2100"/>
      <c r="K30" s="2100"/>
    </row>
    <row r="31" spans="1:11" ht="16.5" hidden="1" x14ac:dyDescent="0.3">
      <c r="A31" s="2100"/>
      <c r="B31" s="2100"/>
      <c r="C31" s="2100"/>
      <c r="D31" s="2100"/>
      <c r="E31" s="2100"/>
      <c r="F31" s="2100"/>
      <c r="G31" s="2100"/>
      <c r="H31" s="2100"/>
      <c r="I31" s="2100"/>
      <c r="J31" s="2100"/>
      <c r="K31" s="2100"/>
    </row>
    <row r="32" spans="1:11" ht="16.5" hidden="1" x14ac:dyDescent="0.3">
      <c r="A32" s="2100"/>
      <c r="B32" s="2100"/>
      <c r="C32" s="2100"/>
      <c r="D32" s="2100"/>
      <c r="E32" s="2100"/>
      <c r="F32" s="2100"/>
      <c r="G32" s="2100"/>
      <c r="H32" s="2100"/>
      <c r="I32" s="2100"/>
      <c r="J32" s="2100"/>
      <c r="K32" s="2100"/>
    </row>
    <row r="33" spans="1:11" ht="16.5" hidden="1" x14ac:dyDescent="0.3">
      <c r="A33" s="2100"/>
      <c r="B33" s="2100"/>
      <c r="C33" s="2100"/>
      <c r="D33" s="2100"/>
      <c r="E33" s="2100"/>
      <c r="F33" s="2100"/>
      <c r="G33" s="2100"/>
      <c r="H33" s="2100"/>
      <c r="I33" s="2100"/>
      <c r="J33" s="2100"/>
      <c r="K33" s="2100"/>
    </row>
    <row r="34" spans="1:11" ht="16.5" hidden="1" x14ac:dyDescent="0.3">
      <c r="A34" s="2100"/>
      <c r="B34" s="2100"/>
      <c r="C34" s="2100"/>
      <c r="D34" s="2100"/>
      <c r="E34" s="2100"/>
      <c r="F34" s="2100"/>
      <c r="G34" s="2100"/>
      <c r="H34" s="2100"/>
      <c r="I34" s="2100"/>
      <c r="J34" s="2100"/>
      <c r="K34" s="2100"/>
    </row>
  </sheetData>
  <sheetProtection algorithmName="SHA-512" hashValue="z7y7KQAABDV/8EAMcqL4xpIFD5rlKCbLNrXkStXIw4pkqaszxLtHp8Y/ADDSLZ9sa1nEnDXBzvpuFNH9hpm6Mg==" saltValue="5WavC8yf7aJi0bm9iY300Q==" spinCount="100000" sheet="1" objects="1" scenarios="1"/>
  <mergeCells count="3">
    <mergeCell ref="E2:J2"/>
    <mergeCell ref="E3:I3"/>
    <mergeCell ref="D22:H22"/>
  </mergeCells>
  <conditionalFormatting sqref="E9">
    <cfRule type="cellIs" dxfId="3271" priority="4" stopIfTrue="1" operator="lessThan">
      <formula>0</formula>
    </cfRule>
  </conditionalFormatting>
  <conditionalFormatting sqref="F8">
    <cfRule type="cellIs" dxfId="3270" priority="3" stopIfTrue="1" operator="lessThan">
      <formula>0</formula>
    </cfRule>
  </conditionalFormatting>
  <conditionalFormatting sqref="H1">
    <cfRule type="cellIs" dxfId="3269" priority="1" stopIfTrue="1" operator="equal">
      <formula>"Error"</formula>
    </cfRule>
    <cfRule type="cellIs" dxfId="3268" priority="2" stopIfTrue="1" operator="equal">
      <formula>"Pass"</formula>
    </cfRule>
  </conditionalFormatting>
  <hyperlinks>
    <hyperlink ref="H1" location="'Contents (EU)'!A1" display="back to contents" xr:uid="{5E16CF15-FA0B-4212-8F7B-26A70691000B}"/>
  </hyperlinks>
  <pageMargins left="0.7" right="0.7" top="0.75" bottom="0.75" header="0.3" footer="0.3"/>
  <headerFooter>
    <oddHeader>&amp;L&amp;"Aptos"&amp;12&amp;K000000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E9C9-1B86-4210-AEC5-5F512E587DDF}">
  <sheetPr>
    <tabColor rgb="FF00B0F0"/>
  </sheetPr>
  <dimension ref="A1:U85"/>
  <sheetViews>
    <sheetView showGridLines="0" zoomScale="70" zoomScaleNormal="70" workbookViewId="0"/>
  </sheetViews>
  <sheetFormatPr defaultColWidth="0" defaultRowHeight="15" zeroHeight="1" x14ac:dyDescent="0.25"/>
  <cols>
    <col min="1" max="1" width="3.5703125" style="2334" customWidth="1"/>
    <col min="2" max="2" width="14.42578125" style="2339" customWidth="1"/>
    <col min="3" max="3" width="33.42578125" style="2338" customWidth="1"/>
    <col min="4" max="8" width="41.42578125" style="2336" customWidth="1"/>
    <col min="9" max="9" width="74.42578125" style="2337" customWidth="1"/>
    <col min="10" max="10" width="36" style="2336" customWidth="1"/>
    <col min="11" max="11" width="53.5703125" style="2335" customWidth="1"/>
    <col min="12" max="12" width="9.42578125" style="2334" customWidth="1"/>
    <col min="13" max="13" width="9.42578125" style="2334" hidden="1" customWidth="1"/>
    <col min="14" max="14" width="83.42578125" style="2334" hidden="1" customWidth="1"/>
    <col min="15" max="16384" width="9.42578125" style="2334" hidden="1"/>
  </cols>
  <sheetData>
    <row r="1" spans="1:21" s="2413" customFormat="1" ht="69.75" customHeight="1" x14ac:dyDescent="0.3">
      <c r="A1" s="2417" t="s">
        <v>2636</v>
      </c>
      <c r="B1" s="2416"/>
      <c r="C1" s="2415"/>
      <c r="D1" s="2326"/>
      <c r="E1" s="2326"/>
      <c r="F1" s="652" t="str">
        <f>CONCATENATE("Reporting unit: ", 'General Info'!$C$7, " ", 'General Info'!$C$5)</f>
        <v xml:space="preserve">Reporting unit: 1 </v>
      </c>
      <c r="G1" s="788"/>
      <c r="H1" s="2067" t="s">
        <v>1834</v>
      </c>
      <c r="I1" s="2326"/>
      <c r="J1" s="2326"/>
      <c r="K1" s="2414"/>
      <c r="L1" s="2342"/>
      <c r="M1" s="2334"/>
      <c r="N1" s="2334"/>
      <c r="O1" s="2334"/>
      <c r="P1" s="2334"/>
      <c r="Q1" s="2334"/>
      <c r="R1" s="2334"/>
      <c r="S1" s="2334"/>
      <c r="T1" s="2334"/>
      <c r="U1" s="2334"/>
    </row>
    <row r="2" spans="1:21" ht="62.25" customHeight="1" x14ac:dyDescent="0.25">
      <c r="A2" s="2412"/>
      <c r="B2" s="2411" t="s">
        <v>2635</v>
      </c>
      <c r="C2" s="2410" t="s">
        <v>333</v>
      </c>
      <c r="D2" s="3066" t="s">
        <v>335</v>
      </c>
      <c r="E2" s="3067"/>
      <c r="F2" s="3067"/>
      <c r="G2" s="3067"/>
      <c r="H2" s="3068"/>
      <c r="I2" s="3069" t="s">
        <v>2634</v>
      </c>
      <c r="J2" s="3067"/>
      <c r="K2" s="3070"/>
      <c r="L2" s="2342"/>
    </row>
    <row r="3" spans="1:21" ht="62.25" customHeight="1" x14ac:dyDescent="0.25">
      <c r="A3" s="2342"/>
      <c r="B3" s="2409"/>
      <c r="C3" s="2408"/>
      <c r="D3" s="3071"/>
      <c r="E3" s="3072"/>
      <c r="F3" s="3072"/>
      <c r="G3" s="3072"/>
      <c r="H3" s="3073"/>
      <c r="I3" s="2407" t="s">
        <v>2211</v>
      </c>
      <c r="J3" s="2406" t="s">
        <v>2210</v>
      </c>
      <c r="K3" s="2405" t="s">
        <v>2209</v>
      </c>
      <c r="L3" s="2342"/>
    </row>
    <row r="4" spans="1:21" ht="62.25" customHeight="1" x14ac:dyDescent="0.25">
      <c r="A4" s="2404"/>
      <c r="B4" s="3074" t="s">
        <v>2633</v>
      </c>
      <c r="C4" s="3075"/>
      <c r="D4" s="3075"/>
      <c r="E4" s="3075"/>
      <c r="F4" s="3075"/>
      <c r="G4" s="3075"/>
      <c r="H4" s="3075"/>
      <c r="I4" s="3076"/>
      <c r="J4" s="3076"/>
      <c r="K4" s="3077"/>
      <c r="L4" s="2342"/>
    </row>
    <row r="5" spans="1:21" ht="62.25" customHeight="1" x14ac:dyDescent="0.25">
      <c r="A5" s="2371"/>
      <c r="B5" s="2361" t="s">
        <v>2211</v>
      </c>
      <c r="C5" s="2360">
        <v>1</v>
      </c>
      <c r="D5" s="3078" t="s">
        <v>2632</v>
      </c>
      <c r="E5" s="3079"/>
      <c r="F5" s="3079"/>
      <c r="G5" s="3079"/>
      <c r="H5" s="3079"/>
      <c r="I5" s="2403"/>
      <c r="J5" s="2402"/>
      <c r="K5" s="2402"/>
      <c r="L5" s="2342"/>
    </row>
    <row r="6" spans="1:21" ht="62.25" customHeight="1" x14ac:dyDescent="0.25">
      <c r="A6" s="2371"/>
      <c r="B6" s="2361" t="s">
        <v>2210</v>
      </c>
      <c r="C6" s="2360">
        <v>2</v>
      </c>
      <c r="D6" s="3078" t="s">
        <v>2631</v>
      </c>
      <c r="E6" s="3079"/>
      <c r="F6" s="3079"/>
      <c r="G6" s="3079"/>
      <c r="H6" s="3082"/>
      <c r="I6" s="2385"/>
      <c r="J6" s="2401"/>
      <c r="K6" s="2400"/>
      <c r="L6" s="2342"/>
    </row>
    <row r="7" spans="1:21" ht="62.25" customHeight="1" x14ac:dyDescent="0.25">
      <c r="A7" s="2371"/>
      <c r="B7" s="2369" t="s">
        <v>2209</v>
      </c>
      <c r="C7" s="2368">
        <v>3</v>
      </c>
      <c r="D7" s="3083" t="s">
        <v>2630</v>
      </c>
      <c r="E7" s="3083"/>
      <c r="F7" s="3083"/>
      <c r="G7" s="3083"/>
      <c r="H7" s="3083"/>
      <c r="I7" s="2381"/>
      <c r="J7" s="2383"/>
      <c r="K7" s="2365"/>
      <c r="L7" s="2342"/>
    </row>
    <row r="8" spans="1:21" ht="62.25" customHeight="1" x14ac:dyDescent="0.25">
      <c r="A8" s="2371"/>
      <c r="B8" s="2364" t="s">
        <v>2208</v>
      </c>
      <c r="C8" s="2354">
        <v>4</v>
      </c>
      <c r="D8" s="3084" t="s">
        <v>2629</v>
      </c>
      <c r="E8" s="3084"/>
      <c r="F8" s="3084"/>
      <c r="G8" s="3084"/>
      <c r="H8" s="3084"/>
      <c r="I8" s="2353"/>
      <c r="J8" s="2363"/>
      <c r="K8" s="2362"/>
      <c r="L8" s="2342"/>
    </row>
    <row r="9" spans="1:21" ht="62.25" customHeight="1" x14ac:dyDescent="0.25">
      <c r="A9" s="2371"/>
      <c r="B9" s="3074" t="s">
        <v>2628</v>
      </c>
      <c r="C9" s="3075"/>
      <c r="D9" s="3075"/>
      <c r="E9" s="3075"/>
      <c r="F9" s="3075"/>
      <c r="G9" s="3075"/>
      <c r="H9" s="3075"/>
      <c r="I9" s="3075"/>
      <c r="J9" s="3075"/>
      <c r="K9" s="3085"/>
      <c r="L9" s="2342"/>
    </row>
    <row r="10" spans="1:21" ht="62.25" customHeight="1" x14ac:dyDescent="0.25">
      <c r="A10" s="2371"/>
      <c r="B10" s="2361" t="s">
        <v>2207</v>
      </c>
      <c r="C10" s="2360">
        <v>5</v>
      </c>
      <c r="D10" s="3086" t="s">
        <v>2627</v>
      </c>
      <c r="E10" s="3086"/>
      <c r="F10" s="3086"/>
      <c r="G10" s="3086"/>
      <c r="H10" s="3086"/>
      <c r="I10" s="2385"/>
      <c r="J10" s="2379"/>
      <c r="K10" s="2357"/>
      <c r="L10" s="2342"/>
    </row>
    <row r="11" spans="1:21" ht="62.25" customHeight="1" x14ac:dyDescent="0.25">
      <c r="A11" s="2371"/>
      <c r="B11" s="2369" t="s">
        <v>2206</v>
      </c>
      <c r="C11" s="2368">
        <v>6</v>
      </c>
      <c r="D11" s="3087" t="s">
        <v>2626</v>
      </c>
      <c r="E11" s="3087"/>
      <c r="F11" s="3087"/>
      <c r="G11" s="3087"/>
      <c r="H11" s="3087"/>
      <c r="I11" s="2381"/>
      <c r="J11" s="2366"/>
      <c r="K11" s="2365"/>
      <c r="L11" s="2342"/>
    </row>
    <row r="12" spans="1:21" ht="62.25" customHeight="1" x14ac:dyDescent="0.25">
      <c r="A12" s="2356"/>
      <c r="B12" s="2369" t="s">
        <v>2205</v>
      </c>
      <c r="C12" s="2368">
        <v>7</v>
      </c>
      <c r="D12" s="3080" t="s">
        <v>2625</v>
      </c>
      <c r="E12" s="3080"/>
      <c r="F12" s="3080"/>
      <c r="G12" s="3080"/>
      <c r="H12" s="3080"/>
      <c r="I12" s="2367"/>
      <c r="J12" s="2383"/>
      <c r="K12" s="2365"/>
      <c r="L12" s="2342"/>
    </row>
    <row r="13" spans="1:21" ht="62.25" customHeight="1" x14ac:dyDescent="0.25">
      <c r="A13" s="2356"/>
      <c r="B13" s="2369" t="s">
        <v>2204</v>
      </c>
      <c r="C13" s="2368">
        <v>8</v>
      </c>
      <c r="D13" s="3080" t="s">
        <v>2624</v>
      </c>
      <c r="E13" s="3080"/>
      <c r="F13" s="3080"/>
      <c r="G13" s="3080"/>
      <c r="H13" s="3080"/>
      <c r="I13" s="2367"/>
      <c r="J13" s="2399"/>
      <c r="K13" s="2398"/>
      <c r="L13" s="2342"/>
    </row>
    <row r="14" spans="1:21" ht="62.25" customHeight="1" x14ac:dyDescent="0.25">
      <c r="A14" s="2356"/>
      <c r="B14" s="2369" t="s">
        <v>2203</v>
      </c>
      <c r="C14" s="2368">
        <v>9</v>
      </c>
      <c r="D14" s="3080" t="s">
        <v>2623</v>
      </c>
      <c r="E14" s="3080"/>
      <c r="F14" s="3080"/>
      <c r="G14" s="3080"/>
      <c r="H14" s="3080"/>
      <c r="I14" s="2381"/>
      <c r="J14" s="2383"/>
      <c r="K14" s="2365"/>
      <c r="L14" s="2342"/>
    </row>
    <row r="15" spans="1:21" s="2395" customFormat="1" ht="62.25" customHeight="1" x14ac:dyDescent="0.25">
      <c r="A15" s="2356"/>
      <c r="B15" s="2369" t="s">
        <v>2202</v>
      </c>
      <c r="C15" s="2368">
        <v>10</v>
      </c>
      <c r="D15" s="3080" t="s">
        <v>2622</v>
      </c>
      <c r="E15" s="3080"/>
      <c r="F15" s="3080"/>
      <c r="G15" s="3080"/>
      <c r="H15" s="3080"/>
      <c r="I15" s="2381"/>
      <c r="J15" s="2383"/>
      <c r="K15" s="2397"/>
      <c r="L15" s="2396"/>
    </row>
    <row r="16" spans="1:21" ht="62.25" customHeight="1" x14ac:dyDescent="0.25">
      <c r="A16" s="2356"/>
      <c r="B16" s="2369" t="s">
        <v>2201</v>
      </c>
      <c r="C16" s="2368">
        <v>11</v>
      </c>
      <c r="D16" s="3080" t="s">
        <v>2621</v>
      </c>
      <c r="E16" s="3080"/>
      <c r="F16" s="3080"/>
      <c r="G16" s="3080"/>
      <c r="H16" s="3080"/>
      <c r="I16" s="2367"/>
      <c r="J16" s="2394"/>
      <c r="K16" s="2365"/>
      <c r="L16" s="2342"/>
    </row>
    <row r="17" spans="1:12" ht="62.25" customHeight="1" x14ac:dyDescent="0.25">
      <c r="A17" s="2356"/>
      <c r="B17" s="2369" t="s">
        <v>2200</v>
      </c>
      <c r="C17" s="2368">
        <v>12</v>
      </c>
      <c r="D17" s="3081" t="s">
        <v>2620</v>
      </c>
      <c r="E17" s="3080"/>
      <c r="F17" s="3080"/>
      <c r="G17" s="3080"/>
      <c r="H17" s="3080"/>
      <c r="I17" s="2367"/>
      <c r="J17" s="2394"/>
      <c r="K17" s="2365"/>
      <c r="L17" s="2342"/>
    </row>
    <row r="18" spans="1:12" ht="62.25" customHeight="1" x14ac:dyDescent="0.25">
      <c r="A18" s="2371"/>
      <c r="B18" s="2369" t="s">
        <v>2199</v>
      </c>
      <c r="C18" s="2368">
        <v>13</v>
      </c>
      <c r="D18" s="3087" t="s">
        <v>2619</v>
      </c>
      <c r="E18" s="3087"/>
      <c r="F18" s="3087"/>
      <c r="G18" s="3087"/>
      <c r="H18" s="3087"/>
      <c r="I18" s="2381"/>
      <c r="J18" s="2383"/>
      <c r="K18" s="2365"/>
      <c r="L18" s="2342"/>
    </row>
    <row r="19" spans="1:12" s="2347" customFormat="1" ht="98.25" customHeight="1" x14ac:dyDescent="0.25">
      <c r="A19" s="2392"/>
      <c r="B19" s="2364" t="s">
        <v>2198</v>
      </c>
      <c r="C19" s="2354">
        <v>14</v>
      </c>
      <c r="D19" s="3084" t="s">
        <v>2618</v>
      </c>
      <c r="E19" s="3088"/>
      <c r="F19" s="3088"/>
      <c r="G19" s="3088"/>
      <c r="H19" s="3088"/>
      <c r="I19" s="2382"/>
      <c r="J19" s="2393"/>
      <c r="K19" s="2362"/>
      <c r="L19" s="2348"/>
    </row>
    <row r="20" spans="1:12" s="2347" customFormat="1" ht="62.25" customHeight="1" x14ac:dyDescent="0.25">
      <c r="A20" s="2371"/>
      <c r="B20" s="3074" t="s">
        <v>2617</v>
      </c>
      <c r="C20" s="3075"/>
      <c r="D20" s="3075"/>
      <c r="E20" s="3075"/>
      <c r="F20" s="3075"/>
      <c r="G20" s="3075"/>
      <c r="H20" s="3075"/>
      <c r="I20" s="3075"/>
      <c r="J20" s="3075"/>
      <c r="K20" s="3085"/>
      <c r="L20" s="2348"/>
    </row>
    <row r="21" spans="1:12" s="2347" customFormat="1" ht="62.25" customHeight="1" x14ac:dyDescent="0.25">
      <c r="A21" s="2371"/>
      <c r="B21" s="2361" t="s">
        <v>2197</v>
      </c>
      <c r="C21" s="2360">
        <v>15</v>
      </c>
      <c r="D21" s="3086" t="s">
        <v>2616</v>
      </c>
      <c r="E21" s="3086"/>
      <c r="F21" s="3086"/>
      <c r="G21" s="3086"/>
      <c r="H21" s="3086"/>
      <c r="I21" s="2359"/>
      <c r="J21" s="2370"/>
      <c r="K21" s="2357"/>
      <c r="L21" s="2348"/>
    </row>
    <row r="22" spans="1:12" s="2347" customFormat="1" ht="62.25" customHeight="1" x14ac:dyDescent="0.25">
      <c r="A22" s="2371"/>
      <c r="B22" s="2369" t="s">
        <v>2196</v>
      </c>
      <c r="C22" s="2368">
        <v>16</v>
      </c>
      <c r="D22" s="3087" t="s">
        <v>2615</v>
      </c>
      <c r="E22" s="3087"/>
      <c r="F22" s="3087"/>
      <c r="G22" s="3087"/>
      <c r="H22" s="3087"/>
      <c r="I22" s="2381"/>
      <c r="J22" s="2383"/>
      <c r="K22" s="2365"/>
      <c r="L22" s="2348"/>
    </row>
    <row r="23" spans="1:12" s="2347" customFormat="1" ht="62.25" customHeight="1" x14ac:dyDescent="0.25">
      <c r="A23" s="2371"/>
      <c r="B23" s="2369" t="s">
        <v>2195</v>
      </c>
      <c r="C23" s="2368">
        <v>17</v>
      </c>
      <c r="D23" s="3087" t="s">
        <v>2614</v>
      </c>
      <c r="E23" s="3087"/>
      <c r="F23" s="3087"/>
      <c r="G23" s="3087"/>
      <c r="H23" s="3087"/>
      <c r="I23" s="2367"/>
      <c r="J23" s="2383"/>
      <c r="K23" s="2365"/>
      <c r="L23" s="2348"/>
    </row>
    <row r="24" spans="1:12" s="2347" customFormat="1" ht="62.25" customHeight="1" x14ac:dyDescent="0.25">
      <c r="A24" s="2371"/>
      <c r="B24" s="2369" t="s">
        <v>2254</v>
      </c>
      <c r="C24" s="2368">
        <v>18</v>
      </c>
      <c r="D24" s="3089" t="s">
        <v>2613</v>
      </c>
      <c r="E24" s="3089"/>
      <c r="F24" s="3089"/>
      <c r="G24" s="3089"/>
      <c r="H24" s="3089"/>
      <c r="I24" s="2386"/>
      <c r="J24" s="2366"/>
      <c r="K24" s="2365"/>
      <c r="L24" s="2348"/>
    </row>
    <row r="25" spans="1:12" s="2347" customFormat="1" ht="62.25" customHeight="1" x14ac:dyDescent="0.25">
      <c r="A25" s="2371"/>
      <c r="B25" s="2364" t="s">
        <v>2252</v>
      </c>
      <c r="C25" s="2354">
        <v>19</v>
      </c>
      <c r="D25" s="3084" t="s">
        <v>2612</v>
      </c>
      <c r="E25" s="3084"/>
      <c r="F25" s="3084"/>
      <c r="G25" s="3084"/>
      <c r="H25" s="3084"/>
      <c r="I25" s="2353"/>
      <c r="J25" s="2363"/>
      <c r="K25" s="2362"/>
      <c r="L25" s="2348"/>
    </row>
    <row r="26" spans="1:12" s="2347" customFormat="1" ht="62.25" customHeight="1" x14ac:dyDescent="0.25">
      <c r="A26" s="2371"/>
      <c r="B26" s="3074" t="s">
        <v>2611</v>
      </c>
      <c r="C26" s="3075"/>
      <c r="D26" s="3075"/>
      <c r="E26" s="3075"/>
      <c r="F26" s="3075"/>
      <c r="G26" s="3075"/>
      <c r="H26" s="3075"/>
      <c r="I26" s="3075"/>
      <c r="J26" s="3075"/>
      <c r="K26" s="3085"/>
      <c r="L26" s="2348"/>
    </row>
    <row r="27" spans="1:12" s="2347" customFormat="1" ht="62.25" customHeight="1" x14ac:dyDescent="0.25">
      <c r="A27" s="2392"/>
      <c r="B27" s="2361" t="s">
        <v>2251</v>
      </c>
      <c r="C27" s="2360">
        <v>20</v>
      </c>
      <c r="D27" s="3086" t="s">
        <v>2610</v>
      </c>
      <c r="E27" s="3086"/>
      <c r="F27" s="3086"/>
      <c r="G27" s="3086"/>
      <c r="H27" s="3086"/>
      <c r="I27" s="2385"/>
      <c r="J27" s="2370"/>
      <c r="K27" s="2357"/>
      <c r="L27" s="2348"/>
    </row>
    <row r="28" spans="1:12" s="2347" customFormat="1" ht="62.25" customHeight="1" x14ac:dyDescent="0.25">
      <c r="A28" s="2392"/>
      <c r="B28" s="2369" t="s">
        <v>2249</v>
      </c>
      <c r="C28" s="2368">
        <v>21</v>
      </c>
      <c r="D28" s="3083" t="s">
        <v>2609</v>
      </c>
      <c r="E28" s="3087"/>
      <c r="F28" s="3087"/>
      <c r="G28" s="3087"/>
      <c r="H28" s="3087"/>
      <c r="I28" s="2381"/>
      <c r="J28" s="2366"/>
      <c r="K28" s="2365"/>
      <c r="L28" s="2348"/>
    </row>
    <row r="29" spans="1:12" s="2347" customFormat="1" ht="62.25" customHeight="1" x14ac:dyDescent="0.25">
      <c r="A29" s="2371"/>
      <c r="B29" s="2369" t="s">
        <v>2247</v>
      </c>
      <c r="C29" s="2368">
        <v>22</v>
      </c>
      <c r="D29" s="3089" t="s">
        <v>2608</v>
      </c>
      <c r="E29" s="3090"/>
      <c r="F29" s="3090"/>
      <c r="G29" s="3090"/>
      <c r="H29" s="3090"/>
      <c r="I29" s="2386"/>
      <c r="J29" s="2366"/>
      <c r="K29" s="2365"/>
      <c r="L29" s="2348"/>
    </row>
    <row r="30" spans="1:12" s="2347" customFormat="1" ht="62.25" customHeight="1" x14ac:dyDescent="0.25">
      <c r="A30" s="2371"/>
      <c r="B30" s="2369" t="s">
        <v>2246</v>
      </c>
      <c r="C30" s="2368">
        <v>23</v>
      </c>
      <c r="D30" s="3087" t="s">
        <v>2607</v>
      </c>
      <c r="E30" s="3087"/>
      <c r="F30" s="3087"/>
      <c r="G30" s="3087"/>
      <c r="H30" s="3087"/>
      <c r="I30" s="2381"/>
      <c r="J30" s="2383"/>
      <c r="K30" s="2365"/>
      <c r="L30" s="2348"/>
    </row>
    <row r="31" spans="1:12" s="2347" customFormat="1" ht="62.25" customHeight="1" x14ac:dyDescent="0.25">
      <c r="A31" s="2371"/>
      <c r="B31" s="2364" t="s">
        <v>2245</v>
      </c>
      <c r="C31" s="2354">
        <v>24</v>
      </c>
      <c r="D31" s="3097" t="s">
        <v>2606</v>
      </c>
      <c r="E31" s="3097"/>
      <c r="F31" s="3097"/>
      <c r="G31" s="3097"/>
      <c r="H31" s="3097"/>
      <c r="I31" s="2382"/>
      <c r="J31" s="2363"/>
      <c r="K31" s="2362"/>
      <c r="L31" s="2348"/>
    </row>
    <row r="32" spans="1:12" s="2347" customFormat="1" ht="62.25" customHeight="1" x14ac:dyDescent="0.25">
      <c r="A32" s="2371"/>
      <c r="B32" s="3093" t="s">
        <v>2605</v>
      </c>
      <c r="C32" s="3094"/>
      <c r="D32" s="3094"/>
      <c r="E32" s="3094"/>
      <c r="F32" s="3094"/>
      <c r="G32" s="3094"/>
      <c r="H32" s="3094"/>
      <c r="I32" s="3094"/>
      <c r="J32" s="3094"/>
      <c r="K32" s="3095"/>
      <c r="L32" s="2348"/>
    </row>
    <row r="33" spans="1:12" s="2347" customFormat="1" ht="62.25" customHeight="1" x14ac:dyDescent="0.25">
      <c r="A33" s="2371"/>
      <c r="B33" s="2361" t="s">
        <v>2244</v>
      </c>
      <c r="C33" s="2360">
        <v>25</v>
      </c>
      <c r="D33" s="3086" t="s">
        <v>2604</v>
      </c>
      <c r="E33" s="3086"/>
      <c r="F33" s="3086"/>
      <c r="G33" s="3086"/>
      <c r="H33" s="3086"/>
      <c r="I33" s="2391"/>
      <c r="J33" s="2370"/>
      <c r="K33" s="2357"/>
      <c r="L33" s="2348"/>
    </row>
    <row r="34" spans="1:12" s="2347" customFormat="1" ht="62.25" customHeight="1" x14ac:dyDescent="0.25">
      <c r="A34" s="2371"/>
      <c r="B34" s="2369" t="s">
        <v>2242</v>
      </c>
      <c r="C34" s="2368">
        <v>26</v>
      </c>
      <c r="D34" s="3091" t="s">
        <v>2603</v>
      </c>
      <c r="E34" s="3091"/>
      <c r="F34" s="3091"/>
      <c r="G34" s="3091"/>
      <c r="H34" s="3091"/>
      <c r="I34" s="2367"/>
      <c r="J34" s="2366"/>
      <c r="K34" s="2365"/>
      <c r="L34" s="2348"/>
    </row>
    <row r="35" spans="1:12" s="2347" customFormat="1" ht="62.25" customHeight="1" x14ac:dyDescent="0.25">
      <c r="A35" s="2371"/>
      <c r="B35" s="2369" t="s">
        <v>2240</v>
      </c>
      <c r="C35" s="2368">
        <v>27</v>
      </c>
      <c r="D35" s="3091" t="s">
        <v>2602</v>
      </c>
      <c r="E35" s="3091"/>
      <c r="F35" s="3091"/>
      <c r="G35" s="3091"/>
      <c r="H35" s="3091"/>
      <c r="I35" s="2367"/>
      <c r="J35" s="2366"/>
      <c r="K35" s="2365"/>
      <c r="L35" s="2348"/>
    </row>
    <row r="36" spans="1:12" s="2347" customFormat="1" ht="62.25" customHeight="1" x14ac:dyDescent="0.25">
      <c r="A36" s="2371"/>
      <c r="B36" s="2369" t="s">
        <v>2238</v>
      </c>
      <c r="C36" s="2368">
        <v>28</v>
      </c>
      <c r="D36" s="3091" t="s">
        <v>2601</v>
      </c>
      <c r="E36" s="3091"/>
      <c r="F36" s="3091"/>
      <c r="G36" s="3091"/>
      <c r="H36" s="3091"/>
      <c r="I36" s="2367"/>
      <c r="J36" s="2366"/>
      <c r="K36" s="2365"/>
      <c r="L36" s="2348"/>
    </row>
    <row r="37" spans="1:12" s="2347" customFormat="1" ht="62.25" customHeight="1" x14ac:dyDescent="0.25">
      <c r="A37" s="2371"/>
      <c r="B37" s="2369" t="s">
        <v>2233</v>
      </c>
      <c r="C37" s="2368">
        <v>29</v>
      </c>
      <c r="D37" s="3091" t="s">
        <v>2600</v>
      </c>
      <c r="E37" s="3091"/>
      <c r="F37" s="3091"/>
      <c r="G37" s="3091"/>
      <c r="H37" s="3091"/>
      <c r="I37" s="2367"/>
      <c r="J37" s="2366"/>
      <c r="K37" s="2365"/>
      <c r="L37" s="2348"/>
    </row>
    <row r="38" spans="1:12" s="2347" customFormat="1" ht="62.25" customHeight="1" x14ac:dyDescent="0.25">
      <c r="A38" s="2371"/>
      <c r="B38" s="2364" t="s">
        <v>2230</v>
      </c>
      <c r="C38" s="2354">
        <v>30</v>
      </c>
      <c r="D38" s="3092" t="s">
        <v>2599</v>
      </c>
      <c r="E38" s="3092"/>
      <c r="F38" s="3092"/>
      <c r="G38" s="3092"/>
      <c r="H38" s="3092"/>
      <c r="I38" s="2353"/>
      <c r="J38" s="2363"/>
      <c r="K38" s="2362"/>
      <c r="L38" s="2348"/>
    </row>
    <row r="39" spans="1:12" s="2347" customFormat="1" ht="62.25" customHeight="1" x14ac:dyDescent="0.25">
      <c r="A39" s="2371"/>
      <c r="B39" s="3093" t="s">
        <v>2598</v>
      </c>
      <c r="C39" s="3094"/>
      <c r="D39" s="3094"/>
      <c r="E39" s="3094"/>
      <c r="F39" s="3094"/>
      <c r="G39" s="3094"/>
      <c r="H39" s="3094"/>
      <c r="I39" s="3094"/>
      <c r="J39" s="3094"/>
      <c r="K39" s="3095"/>
      <c r="L39" s="2348"/>
    </row>
    <row r="40" spans="1:12" s="2347" customFormat="1" ht="62.25" customHeight="1" x14ac:dyDescent="0.25">
      <c r="A40" s="2371"/>
      <c r="B40" s="2376" t="s">
        <v>2194</v>
      </c>
      <c r="C40" s="2375">
        <v>31</v>
      </c>
      <c r="D40" s="3096" t="s">
        <v>2597</v>
      </c>
      <c r="E40" s="3096"/>
      <c r="F40" s="3096"/>
      <c r="G40" s="3096"/>
      <c r="H40" s="3096"/>
      <c r="I40" s="2390"/>
      <c r="J40" s="2373"/>
      <c r="K40" s="2372"/>
      <c r="L40" s="2348"/>
    </row>
    <row r="41" spans="1:12" s="2347" customFormat="1" ht="62.25" customHeight="1" x14ac:dyDescent="0.25">
      <c r="A41" s="2371"/>
      <c r="B41" s="3074" t="s">
        <v>2596</v>
      </c>
      <c r="C41" s="3075"/>
      <c r="D41" s="3075"/>
      <c r="E41" s="3075"/>
      <c r="F41" s="3075"/>
      <c r="G41" s="3075"/>
      <c r="H41" s="3075"/>
      <c r="I41" s="3075"/>
      <c r="J41" s="3075"/>
      <c r="K41" s="3085"/>
      <c r="L41" s="2348"/>
    </row>
    <row r="42" spans="1:12" s="2347" customFormat="1" ht="62.25" customHeight="1" x14ac:dyDescent="0.25">
      <c r="A42" s="2371"/>
      <c r="B42" s="2361" t="s">
        <v>2193</v>
      </c>
      <c r="C42" s="2389">
        <v>32</v>
      </c>
      <c r="D42" s="3098" t="s">
        <v>2595</v>
      </c>
      <c r="E42" s="3098"/>
      <c r="F42" s="3098"/>
      <c r="G42" s="3098"/>
      <c r="H42" s="3098"/>
      <c r="I42" s="2385"/>
      <c r="J42" s="2379"/>
      <c r="K42" s="2357"/>
      <c r="L42" s="2348"/>
    </row>
    <row r="43" spans="1:12" s="2347" customFormat="1" ht="62.25" customHeight="1" x14ac:dyDescent="0.25">
      <c r="A43" s="2371"/>
      <c r="B43" s="2369" t="s">
        <v>2192</v>
      </c>
      <c r="C43" s="2388">
        <v>33</v>
      </c>
      <c r="D43" s="3102" t="s">
        <v>2594</v>
      </c>
      <c r="E43" s="3102"/>
      <c r="F43" s="3102"/>
      <c r="G43" s="3102"/>
      <c r="H43" s="3102"/>
      <c r="I43" s="2381"/>
      <c r="J43" s="2366"/>
      <c r="K43" s="2365"/>
      <c r="L43" s="2348"/>
    </row>
    <row r="44" spans="1:12" s="2347" customFormat="1" ht="62.25" customHeight="1" x14ac:dyDescent="0.25">
      <c r="A44" s="2371"/>
      <c r="B44" s="2369" t="s">
        <v>2191</v>
      </c>
      <c r="C44" s="2388">
        <v>34</v>
      </c>
      <c r="D44" s="3103" t="s">
        <v>2593</v>
      </c>
      <c r="E44" s="3103"/>
      <c r="F44" s="3103"/>
      <c r="G44" s="3103"/>
      <c r="H44" s="3103"/>
      <c r="I44" s="2381"/>
      <c r="J44" s="2366"/>
      <c r="K44" s="2365"/>
      <c r="L44" s="2348"/>
    </row>
    <row r="45" spans="1:12" s="2347" customFormat="1" ht="62.25" customHeight="1" x14ac:dyDescent="0.25">
      <c r="A45" s="2371"/>
      <c r="B45" s="2369" t="s">
        <v>2190</v>
      </c>
      <c r="C45" s="2388">
        <v>35</v>
      </c>
      <c r="D45" s="3103" t="s">
        <v>2592</v>
      </c>
      <c r="E45" s="3103"/>
      <c r="F45" s="3103"/>
      <c r="G45" s="3103"/>
      <c r="H45" s="3103"/>
      <c r="I45" s="2381"/>
      <c r="J45" s="2366"/>
      <c r="K45" s="2365"/>
      <c r="L45" s="2348"/>
    </row>
    <row r="46" spans="1:12" s="2347" customFormat="1" ht="62.25" customHeight="1" x14ac:dyDescent="0.25">
      <c r="A46" s="2371"/>
      <c r="B46" s="2369" t="s">
        <v>2403</v>
      </c>
      <c r="C46" s="2388">
        <v>36</v>
      </c>
      <c r="D46" s="3103" t="s">
        <v>2591</v>
      </c>
      <c r="E46" s="3103"/>
      <c r="F46" s="3103"/>
      <c r="G46" s="3103"/>
      <c r="H46" s="3103"/>
      <c r="I46" s="2381"/>
      <c r="J46" s="2366"/>
      <c r="K46" s="2365"/>
      <c r="L46" s="2348"/>
    </row>
    <row r="47" spans="1:12" s="2347" customFormat="1" ht="62.25" customHeight="1" x14ac:dyDescent="0.25">
      <c r="A47" s="2371"/>
      <c r="B47" s="2364" t="s">
        <v>2402</v>
      </c>
      <c r="C47" s="2387">
        <v>37</v>
      </c>
      <c r="D47" s="3104" t="s">
        <v>2590</v>
      </c>
      <c r="E47" s="3104"/>
      <c r="F47" s="3104"/>
      <c r="G47" s="3104"/>
      <c r="H47" s="3104"/>
      <c r="I47" s="2382"/>
      <c r="J47" s="2363"/>
      <c r="K47" s="2362"/>
      <c r="L47" s="2348"/>
    </row>
    <row r="48" spans="1:12" s="2347" customFormat="1" ht="62.25" customHeight="1" x14ac:dyDescent="0.25">
      <c r="A48" s="2371"/>
      <c r="B48" s="3093" t="s">
        <v>2589</v>
      </c>
      <c r="C48" s="3094"/>
      <c r="D48" s="3094"/>
      <c r="E48" s="3094"/>
      <c r="F48" s="3094"/>
      <c r="G48" s="3094"/>
      <c r="H48" s="3094"/>
      <c r="I48" s="3094"/>
      <c r="J48" s="3094"/>
      <c r="K48" s="3095"/>
      <c r="L48" s="2348"/>
    </row>
    <row r="49" spans="1:12" s="2347" customFormat="1" ht="62.25" customHeight="1" x14ac:dyDescent="0.25">
      <c r="A49" s="2356"/>
      <c r="B49" s="2361" t="s">
        <v>2401</v>
      </c>
      <c r="C49" s="2360">
        <v>38</v>
      </c>
      <c r="D49" s="3105" t="s">
        <v>2588</v>
      </c>
      <c r="E49" s="3106"/>
      <c r="F49" s="3106"/>
      <c r="G49" s="3106"/>
      <c r="H49" s="3106"/>
      <c r="I49" s="2359"/>
      <c r="J49" s="2379"/>
      <c r="K49" s="2357"/>
      <c r="L49" s="2348"/>
    </row>
    <row r="50" spans="1:12" s="2347" customFormat="1" ht="62.25" customHeight="1" x14ac:dyDescent="0.25">
      <c r="A50" s="2371"/>
      <c r="B50" s="2369" t="s">
        <v>2400</v>
      </c>
      <c r="C50" s="2368">
        <v>39</v>
      </c>
      <c r="D50" s="3107" t="s">
        <v>2587</v>
      </c>
      <c r="E50" s="3107"/>
      <c r="F50" s="3107"/>
      <c r="G50" s="3107"/>
      <c r="H50" s="3107"/>
      <c r="I50" s="2386"/>
      <c r="J50" s="2366"/>
      <c r="K50" s="2365"/>
      <c r="L50" s="2348"/>
    </row>
    <row r="51" spans="1:12" s="2347" customFormat="1" ht="62.25" customHeight="1" x14ac:dyDescent="0.25">
      <c r="A51" s="2371"/>
      <c r="B51" s="2369" t="s">
        <v>2355</v>
      </c>
      <c r="C51" s="2368">
        <v>40</v>
      </c>
      <c r="D51" s="3107" t="s">
        <v>2586</v>
      </c>
      <c r="E51" s="3107"/>
      <c r="F51" s="3107"/>
      <c r="G51" s="3107"/>
      <c r="H51" s="3107"/>
      <c r="I51" s="2386"/>
      <c r="J51" s="2366"/>
      <c r="K51" s="2365"/>
      <c r="L51" s="2348"/>
    </row>
    <row r="52" spans="1:12" s="2347" customFormat="1" ht="62.25" customHeight="1" x14ac:dyDescent="0.25">
      <c r="A52" s="2371"/>
      <c r="B52" s="2369" t="s">
        <v>2353</v>
      </c>
      <c r="C52" s="2368">
        <v>41</v>
      </c>
      <c r="D52" s="3087" t="s">
        <v>2585</v>
      </c>
      <c r="E52" s="3087"/>
      <c r="F52" s="3087"/>
      <c r="G52" s="3087"/>
      <c r="H52" s="3087"/>
      <c r="I52" s="2381"/>
      <c r="J52" s="2366"/>
      <c r="K52" s="2365"/>
      <c r="L52" s="2348"/>
    </row>
    <row r="53" spans="1:12" s="2347" customFormat="1" ht="62.25" customHeight="1" x14ac:dyDescent="0.25">
      <c r="A53" s="2371"/>
      <c r="B53" s="2364" t="s">
        <v>2352</v>
      </c>
      <c r="C53" s="2354">
        <v>42</v>
      </c>
      <c r="D53" s="3084" t="s">
        <v>2584</v>
      </c>
      <c r="E53" s="3084"/>
      <c r="F53" s="3084"/>
      <c r="G53" s="3084"/>
      <c r="H53" s="3084"/>
      <c r="I53" s="2382"/>
      <c r="J53" s="2363"/>
      <c r="K53" s="2362"/>
      <c r="L53" s="2348"/>
    </row>
    <row r="54" spans="1:12" s="2347" customFormat="1" ht="47.1" customHeight="1" x14ac:dyDescent="0.25">
      <c r="A54" s="2371"/>
      <c r="B54" s="3093" t="s">
        <v>2583</v>
      </c>
      <c r="C54" s="3094"/>
      <c r="D54" s="3094"/>
      <c r="E54" s="3094"/>
      <c r="F54" s="3094"/>
      <c r="G54" s="3094"/>
      <c r="H54" s="3094"/>
      <c r="I54" s="3094"/>
      <c r="J54" s="3094"/>
      <c r="K54" s="3095"/>
      <c r="L54" s="2348"/>
    </row>
    <row r="55" spans="1:12" s="2347" customFormat="1" ht="62.25" customHeight="1" x14ac:dyDescent="0.25">
      <c r="A55" s="2371"/>
      <c r="B55" s="2361" t="s">
        <v>2350</v>
      </c>
      <c r="C55" s="2360">
        <v>43</v>
      </c>
      <c r="D55" s="3105" t="s">
        <v>2582</v>
      </c>
      <c r="E55" s="3105"/>
      <c r="F55" s="3105"/>
      <c r="G55" s="3105"/>
      <c r="H55" s="3105"/>
      <c r="I55" s="2385"/>
      <c r="J55" s="2379"/>
      <c r="K55" s="2384"/>
      <c r="L55" s="2348"/>
    </row>
    <row r="56" spans="1:12" s="2347" customFormat="1" ht="62.25" customHeight="1" x14ac:dyDescent="0.25">
      <c r="A56" s="2356"/>
      <c r="B56" s="2369" t="s">
        <v>2349</v>
      </c>
      <c r="C56" s="2368">
        <v>44</v>
      </c>
      <c r="D56" s="3080" t="s">
        <v>2581</v>
      </c>
      <c r="E56" s="3099"/>
      <c r="F56" s="3099"/>
      <c r="G56" s="3099"/>
      <c r="H56" s="3099"/>
      <c r="I56" s="2367"/>
      <c r="J56" s="2383"/>
      <c r="K56" s="2365"/>
      <c r="L56" s="2348"/>
    </row>
    <row r="57" spans="1:12" s="2347" customFormat="1" ht="62.25" customHeight="1" x14ac:dyDescent="0.25">
      <c r="A57" s="2356"/>
      <c r="B57" s="2369" t="s">
        <v>2347</v>
      </c>
      <c r="C57" s="2368">
        <v>45</v>
      </c>
      <c r="D57" s="3080" t="s">
        <v>2580</v>
      </c>
      <c r="E57" s="3099"/>
      <c r="F57" s="3099"/>
      <c r="G57" s="3099"/>
      <c r="H57" s="3099"/>
      <c r="I57" s="2367"/>
      <c r="J57" s="2366"/>
      <c r="K57" s="2365"/>
      <c r="L57" s="2348"/>
    </row>
    <row r="58" spans="1:12" s="2347" customFormat="1" ht="62.25" customHeight="1" x14ac:dyDescent="0.25">
      <c r="A58" s="2356"/>
      <c r="B58" s="2364" t="s">
        <v>2346</v>
      </c>
      <c r="C58" s="2354">
        <v>46</v>
      </c>
      <c r="D58" s="3100" t="s">
        <v>2579</v>
      </c>
      <c r="E58" s="3101"/>
      <c r="F58" s="3101"/>
      <c r="G58" s="3101"/>
      <c r="H58" s="3101"/>
      <c r="I58" s="2382"/>
      <c r="J58" s="2363"/>
      <c r="K58" s="2362"/>
      <c r="L58" s="2348"/>
    </row>
    <row r="59" spans="1:12" s="2347" customFormat="1" ht="47.1" customHeight="1" x14ac:dyDescent="0.25">
      <c r="A59" s="2371"/>
      <c r="B59" s="3093" t="s">
        <v>2578</v>
      </c>
      <c r="C59" s="3094"/>
      <c r="D59" s="3094"/>
      <c r="E59" s="3094"/>
      <c r="F59" s="3094"/>
      <c r="G59" s="3094"/>
      <c r="H59" s="3094"/>
      <c r="I59" s="3094"/>
      <c r="J59" s="3094"/>
      <c r="K59" s="3095"/>
      <c r="L59" s="2348"/>
    </row>
    <row r="60" spans="1:12" s="2347" customFormat="1" ht="47.1" customHeight="1" x14ac:dyDescent="0.25">
      <c r="A60" s="2371"/>
      <c r="B60" s="2361" t="s">
        <v>2344</v>
      </c>
      <c r="C60" s="2360">
        <v>47</v>
      </c>
      <c r="D60" s="3105" t="s">
        <v>2577</v>
      </c>
      <c r="E60" s="3106"/>
      <c r="F60" s="3106"/>
      <c r="G60" s="3106"/>
      <c r="H60" s="3106"/>
      <c r="I60" s="2381"/>
      <c r="J60" s="2379"/>
      <c r="K60" s="2380"/>
      <c r="L60" s="2348"/>
    </row>
    <row r="61" spans="1:12" s="2347" customFormat="1" ht="62.25" customHeight="1" x14ac:dyDescent="0.25">
      <c r="A61" s="2356"/>
      <c r="B61" s="2361" t="s">
        <v>2343</v>
      </c>
      <c r="C61" s="2360">
        <v>48</v>
      </c>
      <c r="D61" s="3105" t="s">
        <v>2576</v>
      </c>
      <c r="E61" s="3106"/>
      <c r="F61" s="3106"/>
      <c r="G61" s="3106"/>
      <c r="H61" s="3106"/>
      <c r="I61" s="2359"/>
      <c r="J61" s="2379"/>
      <c r="K61" s="2365"/>
      <c r="L61" s="2348"/>
    </row>
    <row r="62" spans="1:12" s="2347" customFormat="1" ht="62.25" customHeight="1" x14ac:dyDescent="0.25">
      <c r="A62" s="2356"/>
      <c r="B62" s="2369" t="s">
        <v>2341</v>
      </c>
      <c r="C62" s="2368">
        <v>49</v>
      </c>
      <c r="D62" s="3080" t="s">
        <v>2575</v>
      </c>
      <c r="E62" s="3099"/>
      <c r="F62" s="3099"/>
      <c r="G62" s="3099"/>
      <c r="H62" s="3099"/>
      <c r="I62" s="2367"/>
      <c r="J62" s="2366"/>
      <c r="K62" s="2365"/>
      <c r="L62" s="2348"/>
    </row>
    <row r="63" spans="1:12" s="2347" customFormat="1" ht="62.25" customHeight="1" x14ac:dyDescent="0.25">
      <c r="A63" s="2356"/>
      <c r="B63" s="2369" t="s">
        <v>2339</v>
      </c>
      <c r="C63" s="2368">
        <v>50</v>
      </c>
      <c r="D63" s="3080" t="s">
        <v>2574</v>
      </c>
      <c r="E63" s="3099"/>
      <c r="F63" s="3099"/>
      <c r="G63" s="3099"/>
      <c r="H63" s="3099"/>
      <c r="I63" s="2367"/>
      <c r="J63" s="2366"/>
      <c r="K63" s="2365"/>
      <c r="L63" s="2348"/>
    </row>
    <row r="64" spans="1:12" s="2347" customFormat="1" ht="62.25" customHeight="1" x14ac:dyDescent="0.25">
      <c r="A64" s="2356"/>
      <c r="B64" s="2369" t="s">
        <v>2338</v>
      </c>
      <c r="C64" s="2368">
        <v>51</v>
      </c>
      <c r="D64" s="3080" t="s">
        <v>2573</v>
      </c>
      <c r="E64" s="3099"/>
      <c r="F64" s="3099"/>
      <c r="G64" s="3099"/>
      <c r="H64" s="3099"/>
      <c r="I64" s="2367"/>
      <c r="J64" s="2378"/>
      <c r="K64" s="2365"/>
      <c r="L64" s="2348"/>
    </row>
    <row r="65" spans="1:12" s="2347" customFormat="1" ht="62.25" customHeight="1" x14ac:dyDescent="0.25">
      <c r="A65" s="2356"/>
      <c r="B65" s="2364" t="s">
        <v>2336</v>
      </c>
      <c r="C65" s="2354">
        <v>52</v>
      </c>
      <c r="D65" s="3100" t="s">
        <v>2572</v>
      </c>
      <c r="E65" s="3101"/>
      <c r="F65" s="3101"/>
      <c r="G65" s="3101"/>
      <c r="H65" s="3101"/>
      <c r="I65" s="2353"/>
      <c r="J65" s="2377"/>
      <c r="K65" s="2362"/>
      <c r="L65" s="2348"/>
    </row>
    <row r="66" spans="1:12" s="2347" customFormat="1" ht="47.1" customHeight="1" x14ac:dyDescent="0.25">
      <c r="A66" s="2371"/>
      <c r="B66" s="3074" t="s">
        <v>2571</v>
      </c>
      <c r="C66" s="3075"/>
      <c r="D66" s="3075"/>
      <c r="E66" s="3075"/>
      <c r="F66" s="3075"/>
      <c r="G66" s="3075"/>
      <c r="H66" s="3075"/>
      <c r="I66" s="3075"/>
      <c r="J66" s="3075"/>
      <c r="K66" s="3085"/>
      <c r="L66" s="2348"/>
    </row>
    <row r="67" spans="1:12" s="2347" customFormat="1" ht="62.25" customHeight="1" x14ac:dyDescent="0.25">
      <c r="A67" s="2356"/>
      <c r="B67" s="2376" t="s">
        <v>2335</v>
      </c>
      <c r="C67" s="2375">
        <v>53</v>
      </c>
      <c r="D67" s="3108" t="s">
        <v>2570</v>
      </c>
      <c r="E67" s="3109"/>
      <c r="F67" s="3109"/>
      <c r="G67" s="3109"/>
      <c r="H67" s="3109"/>
      <c r="I67" s="2374"/>
      <c r="J67" s="2373"/>
      <c r="K67" s="2372"/>
      <c r="L67" s="2348"/>
    </row>
    <row r="68" spans="1:12" s="2347" customFormat="1" ht="47.1" customHeight="1" x14ac:dyDescent="0.25">
      <c r="A68" s="2371"/>
      <c r="B68" s="3074" t="s">
        <v>2569</v>
      </c>
      <c r="C68" s="3075"/>
      <c r="D68" s="3075"/>
      <c r="E68" s="3075"/>
      <c r="F68" s="3075"/>
      <c r="G68" s="3075"/>
      <c r="H68" s="3075"/>
      <c r="I68" s="3075"/>
      <c r="J68" s="3075"/>
      <c r="K68" s="3085"/>
      <c r="L68" s="2348"/>
    </row>
    <row r="69" spans="1:12" s="2347" customFormat="1" ht="62.25" customHeight="1" x14ac:dyDescent="0.25">
      <c r="A69" s="2356"/>
      <c r="B69" s="2361" t="s">
        <v>2333</v>
      </c>
      <c r="C69" s="2360">
        <v>54</v>
      </c>
      <c r="D69" s="3105" t="s">
        <v>2568</v>
      </c>
      <c r="E69" s="3106"/>
      <c r="F69" s="3106"/>
      <c r="G69" s="3106"/>
      <c r="H69" s="3106"/>
      <c r="I69" s="2359"/>
      <c r="J69" s="2370"/>
      <c r="K69" s="2357"/>
      <c r="L69" s="2348"/>
    </row>
    <row r="70" spans="1:12" s="2347" customFormat="1" ht="62.25" customHeight="1" x14ac:dyDescent="0.25">
      <c r="A70" s="2356"/>
      <c r="B70" s="2369" t="s">
        <v>2332</v>
      </c>
      <c r="C70" s="2368">
        <v>55</v>
      </c>
      <c r="D70" s="3080" t="s">
        <v>2567</v>
      </c>
      <c r="E70" s="3099"/>
      <c r="F70" s="3099"/>
      <c r="G70" s="3099"/>
      <c r="H70" s="3099"/>
      <c r="I70" s="2367"/>
      <c r="J70" s="2366"/>
      <c r="K70" s="2365"/>
      <c r="L70" s="2348"/>
    </row>
    <row r="71" spans="1:12" s="2347" customFormat="1" ht="62.25" customHeight="1" x14ac:dyDescent="0.25">
      <c r="A71" s="2356"/>
      <c r="B71" s="2364" t="s">
        <v>2330</v>
      </c>
      <c r="C71" s="2354">
        <v>56</v>
      </c>
      <c r="D71" s="3100" t="s">
        <v>2566</v>
      </c>
      <c r="E71" s="3101"/>
      <c r="F71" s="3101"/>
      <c r="G71" s="3101"/>
      <c r="H71" s="3101"/>
      <c r="I71" s="2353"/>
      <c r="J71" s="2363"/>
      <c r="K71" s="2362"/>
      <c r="L71" s="2348"/>
    </row>
    <row r="72" spans="1:12" s="2347" customFormat="1" ht="62.25" customHeight="1" x14ac:dyDescent="0.25">
      <c r="A72" s="2356"/>
      <c r="B72" s="3074" t="s">
        <v>2565</v>
      </c>
      <c r="C72" s="3075"/>
      <c r="D72" s="3075"/>
      <c r="E72" s="3075"/>
      <c r="F72" s="3075"/>
      <c r="G72" s="3075"/>
      <c r="H72" s="3075"/>
      <c r="I72" s="3075"/>
      <c r="J72" s="3075"/>
      <c r="K72" s="3085"/>
      <c r="L72" s="2348"/>
    </row>
    <row r="73" spans="1:12" s="2347" customFormat="1" ht="62.25" customHeight="1" x14ac:dyDescent="0.25">
      <c r="A73" s="2356"/>
      <c r="B73" s="2361" t="s">
        <v>2328</v>
      </c>
      <c r="C73" s="2360">
        <v>57</v>
      </c>
      <c r="D73" s="3105" t="s">
        <v>2564</v>
      </c>
      <c r="E73" s="3106"/>
      <c r="F73" s="3106"/>
      <c r="G73" s="3106"/>
      <c r="H73" s="3106"/>
      <c r="I73" s="2359"/>
      <c r="J73" s="2358"/>
      <c r="K73" s="2357"/>
      <c r="L73" s="2348"/>
    </row>
    <row r="74" spans="1:12" s="2347" customFormat="1" ht="62.25" customHeight="1" x14ac:dyDescent="0.25">
      <c r="A74" s="2356"/>
      <c r="B74" s="2355" t="s">
        <v>2326</v>
      </c>
      <c r="C74" s="2354">
        <v>58</v>
      </c>
      <c r="D74" s="3100" t="s">
        <v>2563</v>
      </c>
      <c r="E74" s="3101"/>
      <c r="F74" s="3101"/>
      <c r="G74" s="3101"/>
      <c r="H74" s="3101"/>
      <c r="I74" s="2353"/>
      <c r="J74" s="2352"/>
      <c r="K74" s="2351"/>
      <c r="L74" s="2348"/>
    </row>
    <row r="75" spans="1:12" s="2347" customFormat="1" ht="16.5" x14ac:dyDescent="0.25">
      <c r="A75" s="2342"/>
      <c r="B75" s="2346"/>
      <c r="C75" s="2350"/>
      <c r="D75" s="2350"/>
      <c r="E75" s="2350"/>
      <c r="F75" s="2350"/>
      <c r="G75" s="2350"/>
      <c r="H75" s="2350"/>
      <c r="I75" s="2349"/>
      <c r="J75" s="2344"/>
      <c r="K75" s="2343"/>
      <c r="L75" s="2348"/>
    </row>
    <row r="76" spans="1:12" s="2347" customFormat="1" ht="16.5" hidden="1" x14ac:dyDescent="0.25">
      <c r="A76" s="2342"/>
      <c r="B76" s="2346"/>
      <c r="C76" s="2344"/>
      <c r="D76" s="2344"/>
      <c r="E76" s="2344"/>
      <c r="F76" s="2344"/>
      <c r="G76" s="2344"/>
      <c r="H76" s="2344"/>
      <c r="I76" s="2345"/>
      <c r="J76" s="2344"/>
      <c r="K76" s="2343"/>
      <c r="L76" s="2348"/>
    </row>
    <row r="77" spans="1:12" s="2347" customFormat="1" ht="16.5" hidden="1" x14ac:dyDescent="0.25">
      <c r="A77" s="2342"/>
      <c r="B77" s="2346"/>
      <c r="C77" s="2344"/>
      <c r="D77" s="2344"/>
      <c r="E77" s="2344"/>
      <c r="F77" s="2344"/>
      <c r="G77" s="2344"/>
      <c r="H77" s="2344"/>
      <c r="I77" s="2345"/>
      <c r="J77" s="2344"/>
      <c r="K77" s="2343"/>
      <c r="L77" s="2348"/>
    </row>
    <row r="78" spans="1:12" s="2347" customFormat="1" ht="16.5" hidden="1" x14ac:dyDescent="0.25">
      <c r="A78" s="2342"/>
      <c r="B78" s="2346"/>
      <c r="C78" s="2344"/>
      <c r="D78" s="2344"/>
      <c r="E78" s="2344"/>
      <c r="F78" s="2344"/>
      <c r="G78" s="2344"/>
      <c r="H78" s="2344"/>
      <c r="I78" s="2345"/>
      <c r="J78" s="2344"/>
      <c r="K78" s="2343"/>
      <c r="L78" s="2348"/>
    </row>
    <row r="79" spans="1:12" s="2347" customFormat="1" ht="16.5" hidden="1" x14ac:dyDescent="0.25">
      <c r="A79" s="2342"/>
      <c r="B79" s="2346"/>
      <c r="C79" s="2344"/>
      <c r="D79" s="2344"/>
      <c r="E79" s="2344"/>
      <c r="F79" s="2344"/>
      <c r="G79" s="2344"/>
      <c r="H79" s="2344"/>
      <c r="I79" s="2345"/>
      <c r="J79" s="2344"/>
      <c r="K79" s="2343"/>
      <c r="L79" s="2348"/>
    </row>
    <row r="80" spans="1:12" s="2347" customFormat="1" ht="16.5" hidden="1" x14ac:dyDescent="0.25">
      <c r="A80" s="2342"/>
      <c r="B80" s="2346"/>
      <c r="C80" s="2344"/>
      <c r="D80" s="2344"/>
      <c r="E80" s="2344"/>
      <c r="F80" s="2344"/>
      <c r="G80" s="2344"/>
      <c r="H80" s="2344"/>
      <c r="I80" s="2345"/>
      <c r="J80" s="2344"/>
      <c r="K80" s="2343"/>
      <c r="L80" s="2348"/>
    </row>
    <row r="81" spans="1:12" s="2347" customFormat="1" ht="16.5" hidden="1" x14ac:dyDescent="0.25">
      <c r="A81" s="2342"/>
      <c r="B81" s="2346"/>
      <c r="C81" s="2344"/>
      <c r="D81" s="2344"/>
      <c r="E81" s="2344"/>
      <c r="F81" s="2344"/>
      <c r="G81" s="2344"/>
      <c r="H81" s="2344"/>
      <c r="I81" s="2345"/>
      <c r="J81" s="2344"/>
      <c r="K81" s="2343"/>
      <c r="L81" s="2348"/>
    </row>
    <row r="82" spans="1:12" s="2347" customFormat="1" ht="16.5" hidden="1" x14ac:dyDescent="0.25">
      <c r="A82" s="2342"/>
      <c r="B82" s="2346"/>
      <c r="C82" s="2344"/>
      <c r="D82" s="2344"/>
      <c r="E82" s="2344"/>
      <c r="F82" s="2344"/>
      <c r="G82" s="2344"/>
      <c r="H82" s="2344"/>
      <c r="I82" s="2345"/>
      <c r="J82" s="2344"/>
      <c r="K82" s="2343"/>
      <c r="L82" s="2348"/>
    </row>
    <row r="83" spans="1:12" ht="16.5" hidden="1" x14ac:dyDescent="0.25">
      <c r="A83" s="2342"/>
      <c r="B83" s="2346"/>
      <c r="C83" s="2344"/>
      <c r="D83" s="2344"/>
      <c r="E83" s="2344"/>
      <c r="F83" s="2344"/>
      <c r="G83" s="2344"/>
      <c r="H83" s="2344"/>
      <c r="I83" s="2345"/>
      <c r="J83" s="2344"/>
      <c r="K83" s="2343"/>
      <c r="L83" s="2342"/>
    </row>
    <row r="84" spans="1:12" hidden="1" x14ac:dyDescent="0.25">
      <c r="B84" s="2341"/>
      <c r="C84" s="2336"/>
      <c r="I84" s="2340"/>
    </row>
    <row r="85" spans="1:12" hidden="1" x14ac:dyDescent="0.25">
      <c r="B85" s="2341"/>
      <c r="C85" s="2336"/>
      <c r="I85" s="2340"/>
    </row>
  </sheetData>
  <sheetProtection algorithmName="SHA-512" hashValue="eCsHftCFpdv/bbzPVn36cb++hTMT58YHWti8w5kLXwI4RSQSnfq7D/gW31cGF52EFsP8jUHCr3b8kO2k2PcquQ==" saltValue="fLIWTxBAyuC4s+5wBczaoQ==" spinCount="100000" sheet="1" objects="1" scenarios="1"/>
  <mergeCells count="74">
    <mergeCell ref="D73:H73"/>
    <mergeCell ref="D74:H74"/>
    <mergeCell ref="D67:H67"/>
    <mergeCell ref="B68:K68"/>
    <mergeCell ref="D69:H69"/>
    <mergeCell ref="D70:H70"/>
    <mergeCell ref="D71:H71"/>
    <mergeCell ref="B72:K72"/>
    <mergeCell ref="B66:K66"/>
    <mergeCell ref="D55:H55"/>
    <mergeCell ref="D56:H56"/>
    <mergeCell ref="D57:H57"/>
    <mergeCell ref="D58:H58"/>
    <mergeCell ref="B59:K59"/>
    <mergeCell ref="D60:H60"/>
    <mergeCell ref="D61:H61"/>
    <mergeCell ref="D62:H62"/>
    <mergeCell ref="D63:H63"/>
    <mergeCell ref="D42:H42"/>
    <mergeCell ref="B41:K41"/>
    <mergeCell ref="D64:H64"/>
    <mergeCell ref="D65:H65"/>
    <mergeCell ref="B54:K54"/>
    <mergeCell ref="D43:H43"/>
    <mergeCell ref="D44:H44"/>
    <mergeCell ref="D45:H45"/>
    <mergeCell ref="D46:H46"/>
    <mergeCell ref="D47:H47"/>
    <mergeCell ref="B48:K48"/>
    <mergeCell ref="D49:H49"/>
    <mergeCell ref="D50:H50"/>
    <mergeCell ref="D51:H51"/>
    <mergeCell ref="D52:H52"/>
    <mergeCell ref="D53:H53"/>
    <mergeCell ref="D36:H36"/>
    <mergeCell ref="D38:H38"/>
    <mergeCell ref="B39:K39"/>
    <mergeCell ref="D40:H40"/>
    <mergeCell ref="D31:H31"/>
    <mergeCell ref="B32:K32"/>
    <mergeCell ref="D33:H33"/>
    <mergeCell ref="D34:H34"/>
    <mergeCell ref="D35:H35"/>
    <mergeCell ref="D37:H37"/>
    <mergeCell ref="D18:H18"/>
    <mergeCell ref="B26:K26"/>
    <mergeCell ref="D27:H27"/>
    <mergeCell ref="D28:H28"/>
    <mergeCell ref="D29:H29"/>
    <mergeCell ref="D30:H30"/>
    <mergeCell ref="D19:H19"/>
    <mergeCell ref="B20:K20"/>
    <mergeCell ref="D21:H21"/>
    <mergeCell ref="D22:H22"/>
    <mergeCell ref="D23:H23"/>
    <mergeCell ref="D24:H24"/>
    <mergeCell ref="D25:H25"/>
    <mergeCell ref="D12:H12"/>
    <mergeCell ref="D13:H13"/>
    <mergeCell ref="D16:H16"/>
    <mergeCell ref="D17:H17"/>
    <mergeCell ref="D6:H6"/>
    <mergeCell ref="D7:H7"/>
    <mergeCell ref="D8:H8"/>
    <mergeCell ref="B9:K9"/>
    <mergeCell ref="D10:H10"/>
    <mergeCell ref="D11:H11"/>
    <mergeCell ref="D14:H14"/>
    <mergeCell ref="D15:H15"/>
    <mergeCell ref="D2:H2"/>
    <mergeCell ref="I2:K2"/>
    <mergeCell ref="D3:H3"/>
    <mergeCell ref="B4:K4"/>
    <mergeCell ref="D5:H5"/>
  </mergeCells>
  <conditionalFormatting sqref="H1">
    <cfRule type="cellIs" dxfId="3267" priority="1" stopIfTrue="1" operator="equal">
      <formula>"Error"</formula>
    </cfRule>
    <cfRule type="cellIs" dxfId="3266" priority="2" stopIfTrue="1" operator="equal">
      <formula>"Pass"</formula>
    </cfRule>
  </conditionalFormatting>
  <dataValidations count="31">
    <dataValidation type="list" allowBlank="1" showInputMessage="1" showErrorMessage="1" sqref="J5" xr:uid="{B0ACCB85-EBDB-46B0-8787-AA304470E724}">
      <formula1>"Core,Non-Core"</formula1>
    </dataValidation>
    <dataValidation type="list" allowBlank="1" showInputMessage="1" showErrorMessage="1" sqref="I69" xr:uid="{FA0E8AC4-67C2-4CE0-89BE-5651BF74C05D}">
      <formula1>"Yes (the Bank considers the embedded losses/gains due to IRRBB on its internal capital allocation on IRRBB), No "</formula1>
    </dataValidation>
    <dataValidation type="list" allowBlank="1" showInputMessage="1" showErrorMessage="1" sqref="I63" xr:uid="{EBBECBDF-9C75-4F5E-9A84-79CAB9BEE9E0}">
      <formula1>"Yes (IRRBB metrics changing key NMD behavioral assumptions are integrated in the Bank internal IRRBB Capital assessment), No (IRRBB metrics changing key NMD behavioral assumptions are not integrated in the Bank internal IRRBB Capital assessment)"</formula1>
    </dataValidation>
    <dataValidation type="list" allowBlank="1" showInputMessage="1" showErrorMessage="1" sqref="I62:I63" xr:uid="{EC6AC01B-8D9E-41EA-8026-D12AF9B090B2}">
      <formula1>"Yes (IRRBB metrics changing key NMD behavioral assumptions are integrated in the Bank internal IRRBB Limits), No (IRRBB metrics changing key NMD behavioral assumptions are not  integrated in the Bank internal IRRBB Limits)"</formula1>
    </dataValidation>
    <dataValidation type="list" allowBlank="1" showInputMessage="1" showErrorMessage="1" sqref="I61" xr:uid="{735005F5-B410-47A5-93E2-F44720EB6CC9}">
      <formula1>"Yes (the Bank adresses the Model Risk due to the uncertainty on key NMD assumptions), No"</formula1>
    </dataValidation>
    <dataValidation type="list" allowBlank="1" showInputMessage="1" showErrorMessage="1" sqref="I56" xr:uid="{7BCF57B3-F776-4FBB-A86B-0A9B95005932}">
      <formula1>"Yes (managerial actions are taken to avoid exceeding the NII SOT threshold), No (managerial actions are taken only when other internal NII metrics indicate the Bank is having an undue risk on the NII metric)"</formula1>
    </dataValidation>
    <dataValidation type="list" allowBlank="1" showInputMessage="1" showErrorMessage="1" sqref="K55" xr:uid="{9426E468-1313-4986-A276-DB3A3F4F0441}">
      <formula1>"Yes, relevant driver is the difference in magnitude between the decrease in the cost of deposits (smaller decrease) compared to the decrease in the remuneration of floating rate assets (larger decrease) ,No"</formula1>
    </dataValidation>
    <dataValidation type="list" allowBlank="1" showInputMessage="1" showErrorMessage="1" sqref="I52" xr:uid="{BB60C7FD-F1B7-4B33-AD69-F2E52CB7FD3A}">
      <formula1>"Yes (idyosincratic component included) ,No"</formula1>
    </dataValidation>
    <dataValidation type="list" allowBlank="1" showInputMessage="1" showErrorMessage="1" sqref="I25" xr:uid="{7E4BACCB-3470-4439-B5A6-A7791EB6DFC2}">
      <formula1>"Yes (it is considered also for the EVE metric the lower room for a reduction of the customer projected cost in the downward IR scenarios - compared to the the standardised IR - to avoid their repricing at negative rates), No"</formula1>
    </dataValidation>
    <dataValidation type="list" allowBlank="1" showInputMessage="1" showErrorMessage="1" sqref="I21" xr:uid="{5CEB1BE6-AE23-427C-AD3D-01D621714981}">
      <formula1>"Yes (in parallel +200 bps IR scenario the cost of unstable NMDs balances also increases in +200 bps - compared to the new rates applied for unstable NMDs balances in the baseline IR scenario), No"</formula1>
    </dataValidation>
    <dataValidation type="list" allowBlank="1" showInputMessage="1" showErrorMessage="1" sqref="I17" xr:uid="{D924DB48-275F-4601-8286-B20E462D1CA4}">
      <formula1>"Yes (the core NMD balances (allocated bellow 1 Year horizon) are repriced at the projected rates of each IR scenario for the purpose of the 1 Year NII metric), No (the core NMD balances are not repriced for the 1 Year NII metric)"</formula1>
    </dataValidation>
    <dataValidation type="list" allowBlank="1" showInputMessage="1" showErrorMessage="1" sqref="I16" xr:uid="{CB5ADBCB-964E-4376-A6A4-A60FFC158DE2}">
      <formula1>"Yes (also managerial decisions would have shorten the averaqe NMD repricing to achieve a more prudent NMD treatment in case that the 5-year cap would not have been in the regulation) , No "</formula1>
    </dataValidation>
    <dataValidation type="list" allowBlank="1" showInputMessage="1" showErrorMessage="1" sqref="I12" xr:uid="{EE50DBDF-9571-418D-822C-F7435814FDC6}">
      <formula1>"A model with empricial data, A Model with empricial data but subject to an expert/managerial adjustment, Only managerial/expert criteria"</formula1>
    </dataValidation>
    <dataValidation type="list" allowBlank="1" showInputMessage="1" showErrorMessage="1" sqref="J19" xr:uid="{4604887D-6C02-4065-B412-D27AA73F7F14}">
      <formula1>"Regulated savings referred to in paragraph (a) of Article 428f(2) of the CRR, NMDs with material economic or fiscal constraints in case of withdrawal"</formula1>
    </dataValidation>
    <dataValidation type="list" allowBlank="1" showInputMessage="1" showErrorMessage="1" sqref="I57" xr:uid="{C66B88A6-DE39-43F7-B329-067DF55033EF}">
      <formula1>"Projected NII level in the worst IR scenario insufficient to cover recurrent costs,Projected NII level in the worst IR scenario below the recent realized NII, Others, Not applicable as the Bank only considers the NII SOT limit"</formula1>
    </dataValidation>
    <dataValidation type="list" allowBlank="1" showInputMessage="1" showErrorMessage="1" sqref="I58" xr:uid="{8183B7E6-4170-48FD-B6AC-812530D4197F}">
      <formula1>"Forward rates, Spot rates, Forecast by Economic department,  Other ,  Not applicable as only the NII SOT metric is considered"</formula1>
    </dataValidation>
    <dataValidation type="list" allowBlank="1" showInputMessage="1" showErrorMessage="1" sqref="I13" xr:uid="{CB6BE1D8-C3EE-40C7-B129-8E72AE92E745}">
      <formula1>"Yes (the application of the 5Y cap is reducing the repricing maturity of the original model repricing profile), No, Not applicable as the NMD average repricing is only set by managerial decisions"</formula1>
    </dataValidation>
    <dataValidation type="list" allowBlank="1" showInputMessage="1" showErrorMessage="1" sqref="I70" xr:uid="{6D27E940-8E7E-43B2-B199-7394E5878701}">
      <formula1>"Only Amortized cost debt portfolio, All IR assets registered at Amortized cost, All IRRBB perimeter (both IR assets and liabilities considered) , Not applicable because the Bank does not consider the Embedded Losses on its capital IRRBB assessment"</formula1>
    </dataValidation>
    <dataValidation type="list" allowBlank="1" showInputMessage="1" showErrorMessage="1" sqref="I71" xr:uid="{C8938FA7-411A-4ABE-A489-D84B58E15831}">
      <formula1>"The same method as applied for IRRBB assessment, Other , Not applicable because NMD are not considered for embedded losses/gains computation"</formula1>
    </dataValidation>
    <dataValidation type="list" allowBlank="1" showInputMessage="1" showErrorMessage="1" sqref="I67" xr:uid="{14631481-5DCD-4FC2-A983-4DBFEB1BA63A}">
      <formula1>"Both EVE and NII+MV changes, Only the EVE metric , Only NII + MV changes, Only NII metric"</formula1>
    </dataValidation>
    <dataValidation type="list" allowBlank="1" showInputMessage="1" showErrorMessage="1" sqref="I49" xr:uid="{A14321F3-2104-4C59-868E-03CAA9BDD079}">
      <formula1>"Yes a different perimeter is envisaged for the assessment of the CSRBB on the EVE and NII metric , No (same perimeter is considered)"</formula1>
    </dataValidation>
    <dataValidation type="list" allowBlank="1" showInputMessage="1" showErrorMessage="1" sqref="I34:I38" xr:uid="{83632989-980A-4B48-9BD9-AB10DFDC18F5}">
      <formula1>"Surpassed relevant materiality threshold,Yes [Modelled even not surpassing materility threshold],No [Not modeled and not surpassed materiality threshold]"</formula1>
    </dataValidation>
    <dataValidation type="list" allowBlank="1" showInputMessage="1" showErrorMessage="1" sqref="I8" xr:uid="{33E5BF6F-8205-4F9F-BDD7-DADD64BFD3DE}">
      <formula1>"Yes, No (the account size is not considered as a factor to identify core balances)"</formula1>
    </dataValidation>
    <dataValidation type="list" allowBlank="1" showInputMessage="1" showErrorMessage="1" sqref="I6" xr:uid="{4E211294-3FB1-4FD0-895E-2602FC0A7E85}">
      <formula1>"Yes, No (short historical period)"</formula1>
    </dataValidation>
    <dataValidation type="list" allowBlank="1" showInputMessage="1" showErrorMessage="1" sqref="J6" xr:uid="{91A8E58E-71B0-48F0-817C-E554CA0653B1}">
      <formula1>"Yes (conservative adjustement applied), No"</formula1>
    </dataValidation>
    <dataValidation type="list" allowBlank="1" showInputMessage="1" showErrorMessage="1" sqref="I10:I11 I27:I28 I7 I18:I19 I5" xr:uid="{89375268-F8E3-413B-A3B3-E3768DD63C38}">
      <formula1>"Yes, No"</formula1>
    </dataValidation>
    <dataValidation type="list" allowBlank="1" showInputMessage="1" showErrorMessage="1" sqref="I23" xr:uid="{EE525DA0-A9E8-4652-9DB5-282B28E86612}">
      <formula1>"Only calculation of empirical prepayment rates, a model for the estimate the rate of prepayments"</formula1>
    </dataValidation>
    <dataValidation type="list" allowBlank="1" showInputMessage="1" showErrorMessage="1" sqref="I22" xr:uid="{8227FE4E-8838-4508-AC72-5EA34D5188DC}">
      <formula1>"Treatment as Automatic IR Option, Treatment as a Behavioral Option"</formula1>
    </dataValidation>
    <dataValidation type="list" allowBlank="1" showInputMessage="1" showErrorMessage="1" sqref="I30" xr:uid="{0C7978C7-9BC0-4FF9-B1E6-2CC95C71AD53}">
      <formula1>"Only NII, Both NII and EVE, Both (NII + FV instruments) and EVE"</formula1>
    </dataValidation>
    <dataValidation type="list" allowBlank="1" showInputMessage="1" showErrorMessage="1" sqref="J10" xr:uid="{4B9BA396-EF3E-4280-8C69-237C72B627AF}">
      <formula1>"Non core volumes, Non core average repricing, Both,Other"</formula1>
    </dataValidation>
    <dataValidation type="list" allowBlank="1" showInputMessage="1" showErrorMessage="1" sqref="I31 I42:I47 I40 H67 J34:J38 H56:H58 H60:H65 I55 I53 H69:H71 H73:H74 I60" xr:uid="{DA17EF3B-D9CB-4556-918E-6E57A10C226D}">
      <formula1>"Yes,No"</formula1>
    </dataValidation>
  </dataValidations>
  <hyperlinks>
    <hyperlink ref="H1" location="'Contents (EU)'!A1" display="back to contents" xr:uid="{58A789B8-50CE-40DF-8297-E760C8900C86}"/>
  </hyperlinks>
  <pageMargins left="0.7" right="0.7" top="0.75" bottom="0.75" header="0.3" footer="0.3"/>
  <headerFooter>
    <oddHeader>&amp;L&amp;"Aptos"&amp;12&amp;K000000 EBA Regular Use&amp;1#_x000D_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931"/>
  <sheetViews>
    <sheetView zoomScale="75" zoomScaleNormal="75" workbookViewId="0"/>
  </sheetViews>
  <sheetFormatPr defaultColWidth="0" defaultRowHeight="15" customHeight="1" zeroHeight="1" x14ac:dyDescent="0.25"/>
  <cols>
    <col min="1" max="1" width="1.7109375" style="209" customWidth="1"/>
    <col min="2" max="2" width="60.7109375" style="58" customWidth="1"/>
    <col min="3" max="8" width="18.7109375" style="58" customWidth="1"/>
    <col min="9" max="9" width="1.7109375" style="244" customWidth="1"/>
    <col min="10" max="10" width="0" hidden="1" customWidth="1"/>
    <col min="11" max="16384" width="11.42578125" hidden="1"/>
  </cols>
  <sheetData>
    <row r="1" spans="1:9" ht="30" customHeight="1" x14ac:dyDescent="0.55000000000000004">
      <c r="A1" s="812" t="s">
        <v>43</v>
      </c>
      <c r="B1" s="786"/>
      <c r="C1" s="1511" t="s">
        <v>1834</v>
      </c>
      <c r="D1" s="786"/>
      <c r="E1" s="786"/>
      <c r="F1" s="786"/>
      <c r="G1" s="786"/>
      <c r="H1" s="786"/>
      <c r="I1" s="1147"/>
    </row>
    <row r="2" spans="1:9" ht="30" customHeight="1" x14ac:dyDescent="0.3">
      <c r="A2" s="1556" t="s">
        <v>1791</v>
      </c>
      <c r="B2" s="751"/>
      <c r="C2" s="751"/>
      <c r="D2" s="751"/>
      <c r="E2" s="751"/>
      <c r="F2" s="751"/>
      <c r="G2" s="751"/>
      <c r="H2" s="751"/>
      <c r="I2" s="643"/>
    </row>
    <row r="3" spans="1:9" ht="15" customHeight="1" x14ac:dyDescent="0.25"/>
    <row r="4" spans="1:9" ht="15" customHeight="1" x14ac:dyDescent="0.25">
      <c r="B4" s="596" t="s">
        <v>33</v>
      </c>
      <c r="C4" s="1148">
        <v>5</v>
      </c>
      <c r="D4" s="1148">
        <v>3</v>
      </c>
      <c r="E4" s="1466">
        <v>2</v>
      </c>
      <c r="F4" s="1467">
        <v>0</v>
      </c>
      <c r="I4" s="1149"/>
    </row>
    <row r="5" spans="1:9" ht="15" customHeight="1" x14ac:dyDescent="0.25">
      <c r="A5" s="644"/>
      <c r="B5" s="240"/>
      <c r="C5" s="240"/>
      <c r="D5" s="240"/>
      <c r="E5" s="240"/>
      <c r="F5" s="240"/>
      <c r="G5" s="240"/>
      <c r="H5" s="240"/>
      <c r="I5" s="779"/>
    </row>
    <row r="6" spans="1:9" ht="45" customHeight="1" x14ac:dyDescent="0.3">
      <c r="A6" s="214" t="s">
        <v>1974</v>
      </c>
      <c r="B6" s="211"/>
      <c r="C6" s="212"/>
      <c r="D6" s="212"/>
      <c r="E6" s="212"/>
      <c r="F6" s="212"/>
      <c r="G6" s="212"/>
      <c r="H6" s="212"/>
      <c r="I6" s="1157"/>
    </row>
    <row r="7" spans="1:9" ht="45" customHeight="1" x14ac:dyDescent="0.25">
      <c r="A7" s="227" t="s">
        <v>1973</v>
      </c>
      <c r="B7" s="1358"/>
      <c r="C7" s="1358"/>
      <c r="D7" s="1359"/>
      <c r="E7" s="1359"/>
    </row>
    <row r="8" spans="1:9" ht="15" customHeight="1" x14ac:dyDescent="0.25">
      <c r="B8" s="3113"/>
      <c r="C8" s="3113"/>
      <c r="D8" s="3113"/>
      <c r="E8" s="3113"/>
      <c r="F8" s="2615" t="s">
        <v>141</v>
      </c>
      <c r="G8" s="2615"/>
      <c r="H8" s="2615"/>
    </row>
    <row r="9" spans="1:9" ht="30" customHeight="1" x14ac:dyDescent="0.25">
      <c r="B9" s="2813"/>
      <c r="C9" s="2813"/>
      <c r="D9" s="2813"/>
      <c r="E9" s="2813"/>
      <c r="F9" s="398" t="s">
        <v>139</v>
      </c>
      <c r="G9" s="827" t="s">
        <v>148</v>
      </c>
      <c r="H9" s="821" t="s">
        <v>140</v>
      </c>
    </row>
    <row r="10" spans="1:9" ht="15" customHeight="1" x14ac:dyDescent="0.25">
      <c r="B10" s="1459" t="str">
        <f>NSFR!B53</f>
        <v>RSF from central bank assets; of which:</v>
      </c>
      <c r="C10" s="1160"/>
      <c r="D10" s="1160"/>
      <c r="E10" s="1160"/>
      <c r="F10" s="401"/>
      <c r="G10" s="402"/>
      <c r="H10" s="403"/>
    </row>
    <row r="11" spans="1:9" ht="15" customHeight="1" x14ac:dyDescent="0.25">
      <c r="A11" s="214"/>
      <c r="B11" s="78" t="str">
        <f>NSFR!B54</f>
        <v>Coins and banknotes</v>
      </c>
      <c r="C11" s="31"/>
      <c r="D11" s="31"/>
      <c r="E11" s="31"/>
      <c r="F11" s="404">
        <v>0</v>
      </c>
      <c r="G11" s="13"/>
      <c r="H11" s="81"/>
    </row>
    <row r="12" spans="1:9" ht="15" customHeight="1" x14ac:dyDescent="0.25">
      <c r="A12" s="214"/>
      <c r="B12" s="78" t="str">
        <f>NSFR!B55</f>
        <v>Total central bank reserves</v>
      </c>
      <c r="C12" s="343"/>
      <c r="D12" s="343"/>
      <c r="E12" s="343"/>
      <c r="F12" s="404">
        <v>0</v>
      </c>
      <c r="G12" s="404">
        <v>0</v>
      </c>
      <c r="H12" s="399">
        <v>0</v>
      </c>
    </row>
    <row r="13" spans="1:9" ht="15" customHeight="1" x14ac:dyDescent="0.25">
      <c r="A13" s="214"/>
      <c r="B13" s="77" t="str">
        <f>NSFR!B56</f>
        <v xml:space="preserve">Of which are required central bank reserves </v>
      </c>
      <c r="C13" s="343"/>
      <c r="D13" s="343"/>
      <c r="E13" s="343"/>
      <c r="F13" s="404">
        <v>0</v>
      </c>
      <c r="G13" s="404">
        <v>0</v>
      </c>
      <c r="H13" s="399">
        <v>0</v>
      </c>
    </row>
    <row r="14" spans="1:9" ht="15" hidden="1" customHeight="1" x14ac:dyDescent="0.25">
      <c r="A14" s="214"/>
      <c r="B14" s="51"/>
      <c r="C14" s="51"/>
      <c r="D14" s="51"/>
      <c r="E14" s="51"/>
      <c r="F14" s="37"/>
      <c r="G14" s="13"/>
      <c r="H14" s="81"/>
    </row>
    <row r="15" spans="1:9" ht="15" hidden="1" customHeight="1" x14ac:dyDescent="0.25">
      <c r="A15" s="214"/>
      <c r="B15" s="51"/>
      <c r="C15" s="51"/>
      <c r="D15" s="51"/>
      <c r="E15" s="51"/>
      <c r="F15" s="37"/>
      <c r="G15" s="13"/>
      <c r="H15" s="81"/>
    </row>
    <row r="16" spans="1:9" ht="45" customHeight="1" x14ac:dyDescent="0.25">
      <c r="A16" s="214"/>
      <c r="B16" s="2764"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764"/>
      <c r="D16" s="2764"/>
      <c r="E16" s="2764"/>
      <c r="F16" s="37"/>
      <c r="G16" s="13"/>
      <c r="H16" s="81"/>
    </row>
    <row r="17" spans="1:8" ht="15" customHeight="1" x14ac:dyDescent="0.25">
      <c r="A17" s="214"/>
      <c r="B17" s="78" t="str">
        <f>NSFR!B60</f>
        <v>Unencumbered</v>
      </c>
      <c r="C17" s="343"/>
      <c r="D17" s="343"/>
      <c r="E17" s="343"/>
      <c r="F17" s="404">
        <v>0</v>
      </c>
      <c r="G17" s="404">
        <v>0</v>
      </c>
      <c r="H17" s="399">
        <v>0</v>
      </c>
    </row>
    <row r="18" spans="1:8" ht="15" customHeight="1" x14ac:dyDescent="0.25">
      <c r="A18" s="214"/>
      <c r="B18" s="78" t="str">
        <f>NSFR!B61</f>
        <v>Remaining period of encumbrance &lt; 6 months</v>
      </c>
      <c r="C18" s="343"/>
      <c r="D18" s="343"/>
      <c r="E18" s="343"/>
      <c r="F18" s="404">
        <v>0</v>
      </c>
      <c r="G18" s="404">
        <v>0</v>
      </c>
      <c r="H18" s="399">
        <v>0</v>
      </c>
    </row>
    <row r="19" spans="1:8" ht="15" customHeight="1" x14ac:dyDescent="0.25">
      <c r="A19" s="214"/>
      <c r="B19" s="78" t="str">
        <f>NSFR!B62</f>
        <v>Remaining period of encumbrance ≥ 6 months to &lt; 1 year</v>
      </c>
      <c r="C19" s="343"/>
      <c r="D19" s="343"/>
      <c r="E19" s="343"/>
      <c r="F19" s="404">
        <v>0</v>
      </c>
      <c r="G19" s="404">
        <v>0</v>
      </c>
      <c r="H19" s="399">
        <v>0</v>
      </c>
    </row>
    <row r="20" spans="1:8" ht="15" customHeight="1" x14ac:dyDescent="0.25">
      <c r="A20" s="214"/>
      <c r="B20" s="78" t="str">
        <f>NSFR!B63</f>
        <v>Remaining period of encumbrance ≥ 1 year</v>
      </c>
      <c r="C20" s="343"/>
      <c r="D20" s="343"/>
      <c r="E20" s="343"/>
      <c r="F20" s="404">
        <v>0</v>
      </c>
      <c r="G20" s="404">
        <v>0</v>
      </c>
      <c r="H20" s="399">
        <v>0</v>
      </c>
    </row>
    <row r="21" spans="1:8" ht="15" customHeight="1" x14ac:dyDescent="0.25">
      <c r="A21" s="214"/>
      <c r="B21" s="1366" t="str">
        <f>NSFR!B64</f>
        <v>Encumbered for exceptional CB liquidity operations, ≥ 6 months to &lt; 1 year</v>
      </c>
      <c r="C21" s="343"/>
      <c r="D21" s="343"/>
      <c r="E21" s="343"/>
      <c r="F21" s="404"/>
      <c r="G21" s="404"/>
      <c r="H21" s="399"/>
    </row>
    <row r="22" spans="1:8" ht="15" customHeight="1" x14ac:dyDescent="0.25">
      <c r="A22" s="214"/>
      <c r="B22" s="1366" t="str">
        <f>NSFR!B65</f>
        <v>Encumbered for exceptional CB liquidity operations, ≥ 1 year</v>
      </c>
      <c r="C22" s="343"/>
      <c r="D22" s="343"/>
      <c r="E22" s="343"/>
      <c r="F22" s="404"/>
      <c r="G22" s="404"/>
      <c r="H22" s="399"/>
    </row>
    <row r="23" spans="1:8" ht="15" hidden="1" customHeight="1" x14ac:dyDescent="0.25">
      <c r="A23" s="214"/>
      <c r="B23" s="51"/>
      <c r="C23" s="51"/>
      <c r="D23" s="51"/>
      <c r="E23" s="51"/>
      <c r="F23" s="37"/>
      <c r="G23" s="13"/>
      <c r="H23" s="81"/>
    </row>
    <row r="24" spans="1:8" ht="15" hidden="1" customHeight="1" x14ac:dyDescent="0.25">
      <c r="A24" s="214"/>
      <c r="B24" s="51"/>
      <c r="C24" s="51"/>
      <c r="D24" s="51"/>
      <c r="E24" s="51"/>
      <c r="F24" s="37"/>
      <c r="G24" s="13"/>
      <c r="H24" s="81"/>
    </row>
    <row r="25" spans="1:8" ht="30" customHeight="1" x14ac:dyDescent="0.25">
      <c r="A25" s="214"/>
      <c r="B25" s="2764" t="str">
        <f>NSFR!B68</f>
        <v>Deposits held at other banks which are members of the same cooperative network of banks and which are subject to national discretion according to NSF30.14FN7</v>
      </c>
      <c r="C25" s="2764"/>
      <c r="D25" s="2764"/>
      <c r="E25" s="2764"/>
      <c r="F25" s="404"/>
      <c r="G25" s="404"/>
      <c r="H25" s="399">
        <v>1</v>
      </c>
    </row>
    <row r="26" spans="1:8" ht="15" customHeight="1" x14ac:dyDescent="0.25">
      <c r="A26" s="214"/>
      <c r="B26" s="1469" t="str">
        <f>NSFR!B69</f>
        <v>Other deposits at other banks which are members of the same cooperative network of banks; of which:</v>
      </c>
      <c r="C26" s="343"/>
      <c r="D26" s="343"/>
      <c r="E26" s="343"/>
      <c r="F26" s="37"/>
      <c r="G26" s="13"/>
      <c r="H26" s="81"/>
    </row>
    <row r="27" spans="1:8" ht="15" customHeight="1" x14ac:dyDescent="0.25">
      <c r="A27" s="214"/>
      <c r="B27" s="78" t="str">
        <f>NSFR!B70</f>
        <v>Unencumbered</v>
      </c>
      <c r="C27" s="343"/>
      <c r="D27" s="343"/>
      <c r="E27" s="343"/>
      <c r="F27" s="404">
        <v>0.15</v>
      </c>
      <c r="G27" s="404">
        <v>0.5</v>
      </c>
      <c r="H27" s="399">
        <v>1</v>
      </c>
    </row>
    <row r="28" spans="1:8" ht="15" customHeight="1" x14ac:dyDescent="0.25">
      <c r="A28" s="214"/>
      <c r="B28" s="77" t="str">
        <f>NSFR!B71</f>
        <v>Remaining period of encumbrance &lt; 6 months</v>
      </c>
      <c r="C28" s="343"/>
      <c r="D28" s="343"/>
      <c r="E28" s="343"/>
      <c r="F28" s="404">
        <v>0.15</v>
      </c>
      <c r="G28" s="404">
        <v>0.5</v>
      </c>
      <c r="H28" s="399">
        <v>1</v>
      </c>
    </row>
    <row r="29" spans="1:8" ht="15" customHeight="1" x14ac:dyDescent="0.25">
      <c r="A29" s="214"/>
      <c r="B29" s="77" t="str">
        <f>NSFR!B72</f>
        <v>Remaining period of encumbrance ≥ 6 months to &lt; 1 year</v>
      </c>
      <c r="C29" s="343"/>
      <c r="D29" s="343"/>
      <c r="E29" s="343"/>
      <c r="F29" s="404">
        <v>0.5</v>
      </c>
      <c r="G29" s="404">
        <v>0.5</v>
      </c>
      <c r="H29" s="399">
        <v>1</v>
      </c>
    </row>
    <row r="30" spans="1:8" ht="15" customHeight="1" x14ac:dyDescent="0.25">
      <c r="A30" s="214"/>
      <c r="B30" s="77" t="str">
        <f>NSFR!B73</f>
        <v>Remaining period of encumbrance ≥ 1 year</v>
      </c>
      <c r="C30" s="343"/>
      <c r="D30" s="343"/>
      <c r="E30" s="343"/>
      <c r="F30" s="404">
        <v>1</v>
      </c>
      <c r="G30" s="404">
        <v>1</v>
      </c>
      <c r="H30" s="399">
        <v>1</v>
      </c>
    </row>
    <row r="31" spans="1:8" ht="15" hidden="1" customHeight="1" x14ac:dyDescent="0.25">
      <c r="A31" s="214"/>
      <c r="B31" s="51"/>
      <c r="C31" s="51"/>
      <c r="D31" s="51"/>
      <c r="E31" s="51"/>
      <c r="F31" s="37"/>
      <c r="G31" s="13"/>
      <c r="H31" s="81"/>
    </row>
    <row r="32" spans="1:8" ht="15" hidden="1" customHeight="1" x14ac:dyDescent="0.25">
      <c r="A32" s="214"/>
      <c r="B32" s="51"/>
      <c r="C32" s="51"/>
      <c r="D32" s="51"/>
      <c r="E32" s="51"/>
      <c r="F32" s="37"/>
      <c r="G32" s="13"/>
      <c r="H32" s="81"/>
    </row>
    <row r="33" spans="1:8" ht="15" customHeight="1" x14ac:dyDescent="0.25">
      <c r="A33" s="214"/>
      <c r="B33" s="42" t="str">
        <f>NSFR!B76</f>
        <v>Loans to financial institutions, of which:</v>
      </c>
      <c r="C33" s="343"/>
      <c r="D33" s="343"/>
      <c r="E33" s="343"/>
      <c r="F33" s="37"/>
      <c r="G33" s="13"/>
      <c r="H33" s="81"/>
    </row>
    <row r="34" spans="1:8" ht="15" customHeight="1" x14ac:dyDescent="0.25">
      <c r="A34" s="214"/>
      <c r="B34" s="2511" t="str">
        <f>NSFR!B77</f>
        <v>Loans to financial institutions secured by Level 1 collateral and where the bank has the ability to freely rehypothecate the received collateral for the life of the loan; of which:</v>
      </c>
      <c r="C34" s="2511"/>
      <c r="D34" s="2511"/>
      <c r="E34" s="2512"/>
      <c r="F34" s="37"/>
      <c r="G34" s="13"/>
      <c r="H34" s="81"/>
    </row>
    <row r="35" spans="1:8" ht="15" customHeight="1" x14ac:dyDescent="0.25">
      <c r="A35" s="214"/>
      <c r="B35" s="77" t="str">
        <f>NSFR!B78</f>
        <v>Unencumbered</v>
      </c>
      <c r="C35" s="343"/>
      <c r="D35" s="343"/>
      <c r="E35" s="343"/>
      <c r="F35" s="404">
        <v>0.1</v>
      </c>
      <c r="G35" s="404">
        <v>0.5</v>
      </c>
      <c r="H35" s="399">
        <v>1</v>
      </c>
    </row>
    <row r="36" spans="1:8" ht="15" customHeight="1" x14ac:dyDescent="0.25">
      <c r="A36" s="214"/>
      <c r="B36" s="77" t="str">
        <f>NSFR!B79</f>
        <v>Remaining period of encumbrance &lt; 6 months</v>
      </c>
      <c r="C36" s="343"/>
      <c r="D36" s="343"/>
      <c r="E36" s="343"/>
      <c r="F36" s="404">
        <v>0.1</v>
      </c>
      <c r="G36" s="404">
        <v>0.5</v>
      </c>
      <c r="H36" s="399">
        <v>1</v>
      </c>
    </row>
    <row r="37" spans="1:8" ht="15" customHeight="1" x14ac:dyDescent="0.25">
      <c r="A37" s="214"/>
      <c r="B37" s="77" t="str">
        <f>NSFR!B80</f>
        <v>Remaining period of encumbrance ≥ 6 months to &lt; 1 year</v>
      </c>
      <c r="C37" s="343"/>
      <c r="D37" s="343"/>
      <c r="E37" s="343"/>
      <c r="F37" s="404">
        <v>0.5</v>
      </c>
      <c r="G37" s="404">
        <v>0.5</v>
      </c>
      <c r="H37" s="399">
        <v>1</v>
      </c>
    </row>
    <row r="38" spans="1:8" ht="15" customHeight="1" x14ac:dyDescent="0.25">
      <c r="A38" s="214"/>
      <c r="B38" s="77" t="str">
        <f>NSFR!B81</f>
        <v>Remaining period of encumbrance ≥ 1 year</v>
      </c>
      <c r="C38" s="343"/>
      <c r="D38" s="343"/>
      <c r="E38" s="343"/>
      <c r="F38" s="404">
        <v>1</v>
      </c>
      <c r="G38" s="404">
        <v>1</v>
      </c>
      <c r="H38" s="399">
        <v>1</v>
      </c>
    </row>
    <row r="39" spans="1:8" ht="15" customHeight="1" x14ac:dyDescent="0.25">
      <c r="A39" s="214"/>
      <c r="B39" s="1468" t="str">
        <f>NSFR!B82</f>
        <v>Encumbered for exceptional CB liquidity operations, ≥ 6 months to &lt; 1 year</v>
      </c>
      <c r="C39" s="343"/>
      <c r="D39" s="343"/>
      <c r="E39" s="343"/>
      <c r="F39" s="404"/>
      <c r="G39" s="404"/>
      <c r="H39" s="399"/>
    </row>
    <row r="40" spans="1:8" ht="15" customHeight="1" x14ac:dyDescent="0.25">
      <c r="A40" s="214"/>
      <c r="B40" s="1468" t="str">
        <f>NSFR!B83</f>
        <v>Encumbered for exceptional CB liquidity operations, ≥ 1 year</v>
      </c>
      <c r="C40" s="343"/>
      <c r="D40" s="343"/>
      <c r="E40" s="343"/>
      <c r="F40" s="404"/>
      <c r="G40" s="404"/>
      <c r="H40" s="399"/>
    </row>
    <row r="41" spans="1:8" ht="15" hidden="1" customHeight="1" x14ac:dyDescent="0.25">
      <c r="A41" s="214"/>
      <c r="B41" s="51"/>
      <c r="C41" s="51"/>
      <c r="D41" s="51"/>
      <c r="E41" s="51"/>
      <c r="F41" s="37"/>
      <c r="G41" s="13"/>
      <c r="H41" s="81"/>
    </row>
    <row r="42" spans="1:8" ht="15" hidden="1" customHeight="1" x14ac:dyDescent="0.25">
      <c r="A42" s="214"/>
      <c r="B42" s="51"/>
      <c r="C42" s="51"/>
      <c r="D42" s="51"/>
      <c r="E42" s="51"/>
      <c r="F42" s="37"/>
      <c r="G42" s="13"/>
      <c r="H42" s="81"/>
    </row>
    <row r="43" spans="1:8" ht="15" customHeight="1" x14ac:dyDescent="0.25">
      <c r="A43" s="214"/>
      <c r="B43" s="2511" t="str">
        <f>NSFR!B86</f>
        <v>All other secured loans to financial institutions, of which:</v>
      </c>
      <c r="C43" s="2511"/>
      <c r="D43" s="2511"/>
      <c r="E43" s="2512"/>
      <c r="F43" s="37"/>
      <c r="G43" s="13"/>
      <c r="H43" s="81"/>
    </row>
    <row r="44" spans="1:8" ht="15" customHeight="1" x14ac:dyDescent="0.25">
      <c r="A44" s="214"/>
      <c r="B44" s="77" t="str">
        <f>NSFR!B87</f>
        <v>Unencumbered</v>
      </c>
      <c r="C44" s="343"/>
      <c r="D44" s="343"/>
      <c r="E44" s="343"/>
      <c r="F44" s="404">
        <v>0.15</v>
      </c>
      <c r="G44" s="404">
        <v>0.5</v>
      </c>
      <c r="H44" s="399">
        <v>1</v>
      </c>
    </row>
    <row r="45" spans="1:8" ht="15" customHeight="1" x14ac:dyDescent="0.25">
      <c r="A45" s="214"/>
      <c r="B45" s="77" t="str">
        <f>NSFR!B88</f>
        <v>Remaining period of encumbrance &lt; 6 months</v>
      </c>
      <c r="C45" s="343"/>
      <c r="D45" s="343"/>
      <c r="E45" s="343"/>
      <c r="F45" s="404">
        <v>0.15</v>
      </c>
      <c r="G45" s="404">
        <v>0.5</v>
      </c>
      <c r="H45" s="399">
        <v>1</v>
      </c>
    </row>
    <row r="46" spans="1:8" ht="15" customHeight="1" x14ac:dyDescent="0.25">
      <c r="A46" s="214"/>
      <c r="B46" s="77" t="str">
        <f>NSFR!B89</f>
        <v>Remaining period of encumbrance ≥ 6 months to &lt; 1 year</v>
      </c>
      <c r="C46" s="343"/>
      <c r="D46" s="343"/>
      <c r="E46" s="343"/>
      <c r="F46" s="404">
        <v>0.5</v>
      </c>
      <c r="G46" s="404">
        <v>0.5</v>
      </c>
      <c r="H46" s="399">
        <v>1</v>
      </c>
    </row>
    <row r="47" spans="1:8" ht="15" customHeight="1" x14ac:dyDescent="0.25">
      <c r="A47" s="214"/>
      <c r="B47" s="77" t="str">
        <f>NSFR!B90</f>
        <v>Remaining period of encumbrance ≥ 1 year</v>
      </c>
      <c r="C47" s="343"/>
      <c r="D47" s="343"/>
      <c r="E47" s="343"/>
      <c r="F47" s="404">
        <v>1</v>
      </c>
      <c r="G47" s="404">
        <v>1</v>
      </c>
      <c r="H47" s="399">
        <v>1</v>
      </c>
    </row>
    <row r="48" spans="1:8" ht="15" customHeight="1" x14ac:dyDescent="0.25">
      <c r="A48" s="214"/>
      <c r="B48" s="1468" t="str">
        <f>NSFR!B91</f>
        <v>Encumbered for exceptional CB liquidity operations, ≥ 6 months to &lt; 1 year</v>
      </c>
      <c r="C48" s="343"/>
      <c r="D48" s="343"/>
      <c r="E48" s="343"/>
      <c r="F48" s="404"/>
      <c r="G48" s="404"/>
      <c r="H48" s="399"/>
    </row>
    <row r="49" spans="1:8" ht="15" customHeight="1" x14ac:dyDescent="0.25">
      <c r="A49" s="214"/>
      <c r="B49" s="1468" t="str">
        <f>NSFR!B92</f>
        <v>Encumbered for exceptional CB liquidity operations, ≥ 1 year</v>
      </c>
      <c r="C49" s="343"/>
      <c r="D49" s="343"/>
      <c r="E49" s="343"/>
      <c r="F49" s="404"/>
      <c r="G49" s="404"/>
      <c r="H49" s="399"/>
    </row>
    <row r="50" spans="1:8" ht="15" hidden="1" customHeight="1" x14ac:dyDescent="0.25">
      <c r="A50" s="214"/>
      <c r="B50" s="51"/>
      <c r="C50" s="51"/>
      <c r="D50" s="51"/>
      <c r="E50" s="51"/>
      <c r="F50" s="37"/>
      <c r="G50" s="13"/>
      <c r="H50" s="81"/>
    </row>
    <row r="51" spans="1:8" ht="15" hidden="1" customHeight="1" x14ac:dyDescent="0.25">
      <c r="A51" s="214"/>
      <c r="B51" s="51"/>
      <c r="C51" s="51"/>
      <c r="D51" s="51"/>
      <c r="E51" s="51"/>
      <c r="F51" s="37"/>
      <c r="G51" s="13"/>
      <c r="H51" s="81"/>
    </row>
    <row r="52" spans="1:8" ht="15" customHeight="1" x14ac:dyDescent="0.25">
      <c r="A52" s="214"/>
      <c r="B52" s="2511" t="str">
        <f>NSFR!B95</f>
        <v>Unsecured loans to financial institutions, of which:</v>
      </c>
      <c r="C52" s="2511"/>
      <c r="D52" s="2511"/>
      <c r="E52" s="2512"/>
      <c r="F52" s="37"/>
      <c r="G52" s="13"/>
      <c r="H52" s="81"/>
    </row>
    <row r="53" spans="1:8" ht="15" customHeight="1" x14ac:dyDescent="0.25">
      <c r="A53" s="214"/>
      <c r="B53" s="77" t="str">
        <f>NSFR!B96</f>
        <v>Unencumbered</v>
      </c>
      <c r="C53" s="343"/>
      <c r="D53" s="343"/>
      <c r="E53" s="343"/>
      <c r="F53" s="404">
        <v>0.15</v>
      </c>
      <c r="G53" s="404">
        <v>0.5</v>
      </c>
      <c r="H53" s="399">
        <v>1</v>
      </c>
    </row>
    <row r="54" spans="1:8" ht="15" customHeight="1" x14ac:dyDescent="0.25">
      <c r="A54" s="214"/>
      <c r="B54" s="77" t="str">
        <f>NSFR!B97</f>
        <v>Remaining period of encumbrance &lt; 6 months</v>
      </c>
      <c r="C54" s="343"/>
      <c r="D54" s="343"/>
      <c r="E54" s="343"/>
      <c r="F54" s="404">
        <v>0.15</v>
      </c>
      <c r="G54" s="404">
        <v>0.5</v>
      </c>
      <c r="H54" s="399">
        <v>1</v>
      </c>
    </row>
    <row r="55" spans="1:8" ht="15" customHeight="1" x14ac:dyDescent="0.25">
      <c r="A55" s="214"/>
      <c r="B55" s="77" t="str">
        <f>NSFR!B98</f>
        <v>Remaining period of encumbrance ≥ 6 months to &lt; 1 year</v>
      </c>
      <c r="C55" s="343"/>
      <c r="D55" s="343"/>
      <c r="E55" s="343"/>
      <c r="F55" s="404">
        <v>0.5</v>
      </c>
      <c r="G55" s="404">
        <v>0.5</v>
      </c>
      <c r="H55" s="399">
        <v>1</v>
      </c>
    </row>
    <row r="56" spans="1:8" ht="15" customHeight="1" x14ac:dyDescent="0.25">
      <c r="A56" s="214"/>
      <c r="B56" s="77" t="str">
        <f>NSFR!B99</f>
        <v>Remaining period of encumbrance ≥ 1 year</v>
      </c>
      <c r="C56" s="343"/>
      <c r="D56" s="343"/>
      <c r="E56" s="343"/>
      <c r="F56" s="404">
        <v>1</v>
      </c>
      <c r="G56" s="404">
        <v>1</v>
      </c>
      <c r="H56" s="399">
        <v>1</v>
      </c>
    </row>
    <row r="57" spans="1:8" ht="15" customHeight="1" x14ac:dyDescent="0.25">
      <c r="A57" s="214"/>
      <c r="B57" s="1468" t="str">
        <f>NSFR!B100</f>
        <v>Encumbered for exceptional CB liquidity operations, ≥ 6 months to &lt; 1 year</v>
      </c>
      <c r="C57" s="343"/>
      <c r="D57" s="343"/>
      <c r="E57" s="343"/>
      <c r="F57" s="404"/>
      <c r="G57" s="404"/>
      <c r="H57" s="399"/>
    </row>
    <row r="58" spans="1:8" ht="15" customHeight="1" x14ac:dyDescent="0.25">
      <c r="A58" s="214"/>
      <c r="B58" s="1468" t="str">
        <f>NSFR!B101</f>
        <v>Encumbered for exceptional CB liquidity operations, ≥ 1 year</v>
      </c>
      <c r="C58" s="343"/>
      <c r="D58" s="343"/>
      <c r="E58" s="343"/>
      <c r="F58" s="404"/>
      <c r="G58" s="404"/>
      <c r="H58" s="399"/>
    </row>
    <row r="59" spans="1:8" ht="15" hidden="1" customHeight="1" x14ac:dyDescent="0.25">
      <c r="A59" s="214"/>
      <c r="B59" s="51"/>
      <c r="C59" s="51"/>
      <c r="D59" s="51"/>
      <c r="E59" s="51"/>
      <c r="F59" s="37"/>
      <c r="G59" s="13"/>
      <c r="H59" s="81"/>
    </row>
    <row r="60" spans="1:8" ht="15" hidden="1" customHeight="1" x14ac:dyDescent="0.25">
      <c r="A60" s="214"/>
      <c r="B60" s="51"/>
      <c r="C60" s="51"/>
      <c r="D60" s="51"/>
      <c r="E60" s="51"/>
      <c r="F60" s="37"/>
      <c r="G60" s="13"/>
      <c r="H60" s="81"/>
    </row>
    <row r="61" spans="1:8" ht="15" hidden="1" customHeight="1" x14ac:dyDescent="0.25">
      <c r="A61" s="214"/>
      <c r="B61" s="51"/>
      <c r="C61" s="51"/>
      <c r="D61" s="51"/>
      <c r="E61" s="51"/>
      <c r="F61" s="37"/>
      <c r="G61" s="13"/>
      <c r="H61" s="81"/>
    </row>
    <row r="62" spans="1:8" ht="15" hidden="1" customHeight="1" x14ac:dyDescent="0.25">
      <c r="A62" s="214"/>
      <c r="B62" s="51"/>
      <c r="C62" s="51"/>
      <c r="D62" s="51"/>
      <c r="E62" s="51"/>
      <c r="F62" s="37"/>
      <c r="G62" s="13"/>
      <c r="H62" s="81"/>
    </row>
    <row r="63" spans="1:8" ht="15" hidden="1" customHeight="1" x14ac:dyDescent="0.25">
      <c r="A63" s="214"/>
      <c r="B63" s="51"/>
      <c r="C63" s="51"/>
      <c r="D63" s="51"/>
      <c r="E63" s="51"/>
      <c r="F63" s="37"/>
      <c r="G63" s="13"/>
      <c r="H63" s="81"/>
    </row>
    <row r="64" spans="1:8" ht="15" hidden="1" customHeight="1" x14ac:dyDescent="0.25">
      <c r="A64" s="214"/>
      <c r="B64" s="51"/>
      <c r="C64" s="51"/>
      <c r="D64" s="51"/>
      <c r="E64" s="51"/>
      <c r="F64" s="37"/>
      <c r="G64" s="13"/>
      <c r="H64" s="81"/>
    </row>
    <row r="65" spans="1:8" ht="15" hidden="1" customHeight="1" x14ac:dyDescent="0.25">
      <c r="A65" s="214"/>
      <c r="B65" s="51"/>
      <c r="C65" s="51"/>
      <c r="D65" s="51"/>
      <c r="E65" s="51"/>
      <c r="F65" s="37"/>
      <c r="G65" s="13"/>
      <c r="H65" s="81"/>
    </row>
    <row r="66" spans="1:8" ht="15" hidden="1" customHeight="1" x14ac:dyDescent="0.25">
      <c r="A66" s="214"/>
      <c r="B66" s="51"/>
      <c r="C66" s="51"/>
      <c r="D66" s="51"/>
      <c r="E66" s="51"/>
      <c r="F66" s="37"/>
      <c r="G66" s="13"/>
      <c r="H66" s="81"/>
    </row>
    <row r="67" spans="1:8" ht="15" hidden="1" customHeight="1" x14ac:dyDescent="0.25">
      <c r="A67" s="214"/>
      <c r="B67" s="51"/>
      <c r="C67" s="51"/>
      <c r="D67" s="51"/>
      <c r="E67" s="51"/>
      <c r="F67" s="37"/>
      <c r="G67" s="13"/>
      <c r="H67" s="81"/>
    </row>
    <row r="68" spans="1:8" ht="15" hidden="1" customHeight="1" x14ac:dyDescent="0.25">
      <c r="A68" s="214"/>
      <c r="B68" s="51"/>
      <c r="C68" s="51"/>
      <c r="D68" s="51"/>
      <c r="E68" s="51"/>
      <c r="F68" s="37"/>
      <c r="G68" s="13"/>
      <c r="H68" s="81"/>
    </row>
    <row r="69" spans="1:8" ht="15" hidden="1" customHeight="1" x14ac:dyDescent="0.25">
      <c r="A69" s="214"/>
      <c r="B69" s="51"/>
      <c r="C69" s="51"/>
      <c r="D69" s="51"/>
      <c r="E69" s="51"/>
      <c r="F69" s="37"/>
      <c r="G69" s="13"/>
      <c r="H69" s="81"/>
    </row>
    <row r="70" spans="1:8" ht="15" customHeight="1" x14ac:dyDescent="0.25">
      <c r="A70" s="214"/>
      <c r="B70" s="42" t="str">
        <f>NSFR!B113</f>
        <v>Securities eligible as HQLA; of which:</v>
      </c>
      <c r="C70" s="343"/>
      <c r="D70" s="343"/>
      <c r="E70" s="343"/>
      <c r="F70" s="37"/>
      <c r="G70" s="13"/>
      <c r="H70" s="81"/>
    </row>
    <row r="71" spans="1:8" ht="15" customHeight="1" x14ac:dyDescent="0.25">
      <c r="A71" s="214"/>
      <c r="B71" s="78" t="str">
        <f>NSFR!B114</f>
        <v>Securities eligible as Level 1 HQLA for the LCR, of which:</v>
      </c>
      <c r="C71" s="343"/>
      <c r="D71" s="343"/>
      <c r="E71" s="343"/>
      <c r="F71" s="37"/>
      <c r="G71" s="13"/>
      <c r="H71" s="81"/>
    </row>
    <row r="72" spans="1:8" ht="15" customHeight="1" x14ac:dyDescent="0.25">
      <c r="A72" s="214"/>
      <c r="B72" s="77" t="str">
        <f>NSFR!B115</f>
        <v>Unencumbered</v>
      </c>
      <c r="C72" s="343"/>
      <c r="D72" s="343"/>
      <c r="E72" s="343"/>
      <c r="F72" s="404">
        <v>0.05</v>
      </c>
      <c r="G72" s="404">
        <v>0.05</v>
      </c>
      <c r="H72" s="399">
        <v>0.05</v>
      </c>
    </row>
    <row r="73" spans="1:8" ht="15" customHeight="1" x14ac:dyDescent="0.25">
      <c r="A73" s="214"/>
      <c r="B73" s="77" t="str">
        <f>NSFR!B116</f>
        <v>Remaining period of encumbrance &lt; 6 months</v>
      </c>
      <c r="C73" s="343"/>
      <c r="D73" s="343"/>
      <c r="E73" s="343"/>
      <c r="F73" s="404">
        <v>0.05</v>
      </c>
      <c r="G73" s="404">
        <v>0.05</v>
      </c>
      <c r="H73" s="399">
        <v>0.05</v>
      </c>
    </row>
    <row r="74" spans="1:8" ht="15" customHeight="1" x14ac:dyDescent="0.25">
      <c r="A74" s="214"/>
      <c r="B74" s="77" t="str">
        <f>NSFR!B117</f>
        <v>Remaining period of encumbrance ≥ 6 months to &lt; 1 year</v>
      </c>
      <c r="C74" s="343"/>
      <c r="D74" s="343"/>
      <c r="E74" s="343"/>
      <c r="F74" s="404">
        <v>0.5</v>
      </c>
      <c r="G74" s="404">
        <v>0.5</v>
      </c>
      <c r="H74" s="399">
        <v>0.5</v>
      </c>
    </row>
    <row r="75" spans="1:8" ht="15" customHeight="1" x14ac:dyDescent="0.25">
      <c r="A75" s="214"/>
      <c r="B75" s="77" t="str">
        <f>NSFR!B118</f>
        <v>Remaining period of encumbrance ≥ 1 year</v>
      </c>
      <c r="C75" s="343"/>
      <c r="D75" s="343"/>
      <c r="E75" s="343"/>
      <c r="F75" s="404">
        <v>1</v>
      </c>
      <c r="G75" s="404">
        <v>1</v>
      </c>
      <c r="H75" s="399">
        <v>1</v>
      </c>
    </row>
    <row r="76" spans="1:8" ht="15" customHeight="1" x14ac:dyDescent="0.25">
      <c r="A76" s="214"/>
      <c r="B76" s="1468" t="str">
        <f>NSFR!B119</f>
        <v>Encumbered for exceptional CB liquidity operations, ≥ 6 months to &lt; 1 year</v>
      </c>
      <c r="C76" s="343"/>
      <c r="D76" s="343"/>
      <c r="E76" s="343"/>
      <c r="F76" s="404"/>
      <c r="G76" s="404"/>
      <c r="H76" s="399"/>
    </row>
    <row r="77" spans="1:8" ht="15" customHeight="1" x14ac:dyDescent="0.25">
      <c r="A77" s="214"/>
      <c r="B77" s="1468" t="str">
        <f>NSFR!B120</f>
        <v>Encumbered for exceptional CB liquidity operations, ≥ 1 year</v>
      </c>
      <c r="C77" s="343"/>
      <c r="D77" s="343"/>
      <c r="E77" s="343"/>
      <c r="F77" s="404"/>
      <c r="G77" s="404"/>
      <c r="H77" s="399"/>
    </row>
    <row r="78" spans="1:8" ht="15" hidden="1" customHeight="1" x14ac:dyDescent="0.25">
      <c r="A78" s="214"/>
      <c r="B78" s="51"/>
      <c r="C78" s="51"/>
      <c r="D78" s="51"/>
      <c r="E78" s="51"/>
      <c r="F78" s="37"/>
      <c r="G78" s="13"/>
      <c r="H78" s="81"/>
    </row>
    <row r="79" spans="1:8" ht="15" hidden="1" customHeight="1" x14ac:dyDescent="0.25">
      <c r="A79" s="214"/>
      <c r="B79" s="51"/>
      <c r="C79" s="51"/>
      <c r="D79" s="51"/>
      <c r="E79" s="51"/>
      <c r="F79" s="37"/>
      <c r="G79" s="13"/>
      <c r="H79" s="81"/>
    </row>
    <row r="80" spans="1:8" ht="15" customHeight="1" x14ac:dyDescent="0.25">
      <c r="A80" s="214"/>
      <c r="B80" s="78" t="str">
        <f>NSFR!B123</f>
        <v>Securities eligible for Level 2A HQLA for the LCR, of which:</v>
      </c>
      <c r="C80" s="343"/>
      <c r="D80" s="343"/>
      <c r="E80" s="343"/>
      <c r="F80" s="37"/>
      <c r="G80" s="13"/>
      <c r="H80" s="81"/>
    </row>
    <row r="81" spans="1:8" ht="15" customHeight="1" x14ac:dyDescent="0.25">
      <c r="A81" s="214"/>
      <c r="B81" s="77" t="str">
        <f>NSFR!B124</f>
        <v>Unencumbered</v>
      </c>
      <c r="C81" s="343"/>
      <c r="D81" s="343"/>
      <c r="E81" s="343"/>
      <c r="F81" s="404">
        <v>0.15</v>
      </c>
      <c r="G81" s="404">
        <v>0.15</v>
      </c>
      <c r="H81" s="399">
        <v>0.15</v>
      </c>
    </row>
    <row r="82" spans="1:8" ht="15" customHeight="1" x14ac:dyDescent="0.25">
      <c r="A82" s="214"/>
      <c r="B82" s="77" t="str">
        <f>NSFR!B125</f>
        <v>Remaining period of encumbrance &lt; 6 months</v>
      </c>
      <c r="C82" s="343"/>
      <c r="D82" s="343"/>
      <c r="E82" s="343"/>
      <c r="F82" s="404">
        <v>0.15</v>
      </c>
      <c r="G82" s="404">
        <v>0.15</v>
      </c>
      <c r="H82" s="399">
        <v>0.15</v>
      </c>
    </row>
    <row r="83" spans="1:8" ht="15" customHeight="1" x14ac:dyDescent="0.25">
      <c r="A83" s="214"/>
      <c r="B83" s="77" t="str">
        <f>NSFR!B126</f>
        <v>Remaining period of encumbrance ≥ 6 months to &lt; 1 year</v>
      </c>
      <c r="C83" s="343"/>
      <c r="D83" s="343"/>
      <c r="E83" s="343"/>
      <c r="F83" s="404">
        <v>0.5</v>
      </c>
      <c r="G83" s="404">
        <v>0.5</v>
      </c>
      <c r="H83" s="399">
        <v>0.5</v>
      </c>
    </row>
    <row r="84" spans="1:8" ht="15" customHeight="1" x14ac:dyDescent="0.25">
      <c r="A84" s="214"/>
      <c r="B84" s="1468" t="str">
        <f>NSFR!B127</f>
        <v>Remaining period of encumbrance ≥ 1 year</v>
      </c>
      <c r="C84" s="343"/>
      <c r="D84" s="343"/>
      <c r="E84" s="343"/>
      <c r="F84" s="404">
        <v>1</v>
      </c>
      <c r="G84" s="404">
        <v>1</v>
      </c>
      <c r="H84" s="399">
        <v>1</v>
      </c>
    </row>
    <row r="85" spans="1:8" ht="15" customHeight="1" x14ac:dyDescent="0.25">
      <c r="A85" s="214"/>
      <c r="B85" s="1468" t="str">
        <f>NSFR!B128</f>
        <v>Encumbered for exceptional CB liquidity operations, ≥ 6 months to &lt; 1 year</v>
      </c>
      <c r="C85" s="343"/>
      <c r="D85" s="343"/>
      <c r="E85" s="343"/>
      <c r="F85" s="404"/>
      <c r="G85" s="404"/>
      <c r="H85" s="399"/>
    </row>
    <row r="86" spans="1:8" ht="15" customHeight="1" x14ac:dyDescent="0.25">
      <c r="A86" s="214"/>
      <c r="B86" s="1468" t="str">
        <f>NSFR!B129</f>
        <v>Encumbered for exceptional CB liquidity operations, ≥ 1 year</v>
      </c>
      <c r="C86" s="343"/>
      <c r="D86" s="343"/>
      <c r="E86" s="343"/>
      <c r="F86" s="404"/>
      <c r="G86" s="404"/>
      <c r="H86" s="399"/>
    </row>
    <row r="87" spans="1:8" ht="15" hidden="1" customHeight="1" x14ac:dyDescent="0.25">
      <c r="A87" s="214"/>
      <c r="B87" s="51"/>
      <c r="C87" s="51"/>
      <c r="D87" s="51"/>
      <c r="E87" s="51"/>
      <c r="F87" s="37"/>
      <c r="G87" s="13"/>
      <c r="H87" s="81"/>
    </row>
    <row r="88" spans="1:8" ht="15" hidden="1" customHeight="1" x14ac:dyDescent="0.25">
      <c r="A88" s="214"/>
      <c r="B88" s="51"/>
      <c r="C88" s="51"/>
      <c r="D88" s="51"/>
      <c r="E88" s="51"/>
      <c r="F88" s="37"/>
      <c r="G88" s="13"/>
      <c r="H88" s="81"/>
    </row>
    <row r="89" spans="1:8" ht="15" customHeight="1" x14ac:dyDescent="0.25">
      <c r="A89" s="214"/>
      <c r="B89" s="78" t="str">
        <f>NSFR!B132</f>
        <v xml:space="preserve">Securities eligible for Level 2B HQLA for the LCR, of which: </v>
      </c>
      <c r="C89" s="343"/>
      <c r="D89" s="343"/>
      <c r="E89" s="343"/>
      <c r="F89" s="37"/>
      <c r="G89" s="13"/>
      <c r="H89" s="81"/>
    </row>
    <row r="90" spans="1:8" ht="15" customHeight="1" x14ac:dyDescent="0.25">
      <c r="A90" s="214"/>
      <c r="B90" s="77" t="str">
        <f>NSFR!B133</f>
        <v>Unencumbered</v>
      </c>
      <c r="C90" s="343"/>
      <c r="D90" s="343"/>
      <c r="E90" s="343"/>
      <c r="F90" s="404">
        <v>0.5</v>
      </c>
      <c r="G90" s="404">
        <v>0.5</v>
      </c>
      <c r="H90" s="399">
        <v>0.5</v>
      </c>
    </row>
    <row r="91" spans="1:8" ht="15" customHeight="1" x14ac:dyDescent="0.25">
      <c r="A91" s="214"/>
      <c r="B91" s="77" t="str">
        <f>NSFR!B134</f>
        <v>Remaining period of encumbrance &lt; 6 months</v>
      </c>
      <c r="C91" s="343"/>
      <c r="D91" s="343"/>
      <c r="E91" s="343"/>
      <c r="F91" s="404">
        <v>0.5</v>
      </c>
      <c r="G91" s="404">
        <v>0.5</v>
      </c>
      <c r="H91" s="399">
        <v>0.5</v>
      </c>
    </row>
    <row r="92" spans="1:8" ht="15" customHeight="1" x14ac:dyDescent="0.25">
      <c r="A92" s="214"/>
      <c r="B92" s="77" t="str">
        <f>NSFR!B135</f>
        <v>Remaining period of encumbrance ≥ 6 months to &lt; 1 year</v>
      </c>
      <c r="C92" s="343"/>
      <c r="D92" s="343"/>
      <c r="E92" s="343"/>
      <c r="F92" s="404">
        <v>0.5</v>
      </c>
      <c r="G92" s="404">
        <v>0.5</v>
      </c>
      <c r="H92" s="399">
        <v>0.5</v>
      </c>
    </row>
    <row r="93" spans="1:8" ht="15" customHeight="1" x14ac:dyDescent="0.25">
      <c r="A93" s="214"/>
      <c r="B93" s="77" t="str">
        <f>NSFR!B136</f>
        <v>Remaining period of encumbrance ≥ 1 year</v>
      </c>
      <c r="C93" s="343"/>
      <c r="D93" s="343"/>
      <c r="E93" s="343"/>
      <c r="F93" s="404">
        <v>1</v>
      </c>
      <c r="G93" s="404">
        <v>1</v>
      </c>
      <c r="H93" s="399">
        <v>1</v>
      </c>
    </row>
    <row r="94" spans="1:8" ht="15" customHeight="1" x14ac:dyDescent="0.25">
      <c r="A94" s="214"/>
      <c r="B94" s="1468" t="str">
        <f>NSFR!B137</f>
        <v>Encumbered for exceptional CB liquidity operations, ≥ 6 months to &lt; 1 year</v>
      </c>
      <c r="C94" s="343"/>
      <c r="D94" s="343"/>
      <c r="E94" s="343"/>
      <c r="F94" s="404"/>
      <c r="G94" s="404"/>
      <c r="H94" s="399"/>
    </row>
    <row r="95" spans="1:8" ht="15" customHeight="1" x14ac:dyDescent="0.25">
      <c r="A95" s="214"/>
      <c r="B95" s="1468" t="str">
        <f>NSFR!B138</f>
        <v>Encumbered for exceptional CB liquidity operations, ≥ 1 year</v>
      </c>
      <c r="C95" s="343"/>
      <c r="D95" s="343"/>
      <c r="E95" s="343"/>
      <c r="F95" s="404"/>
      <c r="G95" s="404"/>
      <c r="H95" s="399"/>
    </row>
    <row r="96" spans="1:8" ht="15" hidden="1" customHeight="1" x14ac:dyDescent="0.25">
      <c r="A96" s="214"/>
      <c r="B96" s="51"/>
      <c r="C96" s="51"/>
      <c r="D96" s="51"/>
      <c r="E96" s="51"/>
      <c r="F96" s="37"/>
      <c r="G96" s="13"/>
      <c r="H96" s="81"/>
    </row>
    <row r="97" spans="1:8" ht="15" hidden="1" customHeight="1" x14ac:dyDescent="0.25">
      <c r="A97" s="214"/>
      <c r="B97" s="51"/>
      <c r="C97" s="51"/>
      <c r="D97" s="51"/>
      <c r="E97" s="51"/>
      <c r="F97" s="37"/>
      <c r="G97" s="13"/>
      <c r="H97" s="81"/>
    </row>
    <row r="98" spans="1:8" ht="15" hidden="1" customHeight="1" x14ac:dyDescent="0.25">
      <c r="A98" s="214"/>
      <c r="B98" s="51"/>
      <c r="C98" s="51"/>
      <c r="D98" s="51"/>
      <c r="E98" s="51"/>
      <c r="F98" s="37"/>
      <c r="G98" s="13"/>
      <c r="H98" s="81"/>
    </row>
    <row r="99" spans="1:8" ht="15" hidden="1" customHeight="1" x14ac:dyDescent="0.25">
      <c r="A99" s="214"/>
      <c r="B99" s="51"/>
      <c r="C99" s="51"/>
      <c r="D99" s="51"/>
      <c r="E99" s="51"/>
      <c r="F99" s="37"/>
      <c r="G99" s="13"/>
      <c r="H99" s="81"/>
    </row>
    <row r="100" spans="1:8" ht="15" hidden="1" customHeight="1" x14ac:dyDescent="0.25">
      <c r="A100" s="214"/>
      <c r="B100" s="51"/>
      <c r="C100" s="51"/>
      <c r="D100" s="51"/>
      <c r="E100" s="51"/>
      <c r="F100" s="37"/>
      <c r="G100" s="13"/>
      <c r="H100" s="81"/>
    </row>
    <row r="101" spans="1:8" ht="15" hidden="1" customHeight="1" x14ac:dyDescent="0.25">
      <c r="A101" s="214"/>
      <c r="B101" s="51"/>
      <c r="C101" s="51"/>
      <c r="D101" s="51"/>
      <c r="E101" s="51"/>
      <c r="F101" s="37"/>
      <c r="G101" s="13"/>
      <c r="H101" s="81"/>
    </row>
    <row r="102" spans="1:8" ht="15" hidden="1" customHeight="1" x14ac:dyDescent="0.25">
      <c r="A102" s="214"/>
      <c r="B102" s="51"/>
      <c r="C102" s="51"/>
      <c r="D102" s="51"/>
      <c r="E102" s="51"/>
      <c r="F102" s="37"/>
      <c r="G102" s="13"/>
      <c r="H102" s="81"/>
    </row>
    <row r="103" spans="1:8" ht="15" hidden="1" customHeight="1" x14ac:dyDescent="0.25">
      <c r="A103" s="214"/>
      <c r="B103" s="51"/>
      <c r="C103" s="51"/>
      <c r="D103" s="51"/>
      <c r="E103" s="51"/>
      <c r="F103" s="37"/>
      <c r="G103" s="13"/>
      <c r="H103" s="81"/>
    </row>
    <row r="104" spans="1:8" ht="15" hidden="1" customHeight="1" x14ac:dyDescent="0.25">
      <c r="A104" s="214"/>
      <c r="B104" s="51"/>
      <c r="C104" s="51"/>
      <c r="D104" s="51"/>
      <c r="E104" s="51"/>
      <c r="F104" s="37"/>
      <c r="G104" s="13"/>
      <c r="H104" s="81"/>
    </row>
    <row r="105" spans="1:8" ht="15" hidden="1" customHeight="1" x14ac:dyDescent="0.25">
      <c r="A105" s="214"/>
      <c r="B105" s="51"/>
      <c r="C105" s="51"/>
      <c r="D105" s="51"/>
      <c r="E105" s="51"/>
      <c r="F105" s="37"/>
      <c r="G105" s="13"/>
      <c r="H105" s="81"/>
    </row>
    <row r="106" spans="1:8" ht="15" hidden="1" customHeight="1" x14ac:dyDescent="0.25">
      <c r="A106" s="214"/>
      <c r="B106" s="51"/>
      <c r="C106" s="51"/>
      <c r="D106" s="51"/>
      <c r="E106" s="51"/>
      <c r="F106" s="37"/>
      <c r="G106" s="13"/>
      <c r="H106" s="81"/>
    </row>
    <row r="107" spans="1:8" ht="15" customHeight="1" x14ac:dyDescent="0.25">
      <c r="A107" s="214"/>
      <c r="B107" s="3111" t="str">
        <f>NSFR!B150</f>
        <v>Deposits held at financial institutions for operational purposes; of which:</v>
      </c>
      <c r="C107" s="3111"/>
      <c r="D107" s="3111"/>
      <c r="E107" s="3112"/>
      <c r="F107" s="37"/>
      <c r="G107" s="13"/>
      <c r="H107" s="81"/>
    </row>
    <row r="108" spans="1:8" ht="15" customHeight="1" x14ac:dyDescent="0.25">
      <c r="A108" s="214"/>
      <c r="B108" s="78" t="str">
        <f>NSFR!B151</f>
        <v>Unencumbered</v>
      </c>
      <c r="C108" s="302"/>
      <c r="D108" s="302"/>
      <c r="E108" s="302"/>
      <c r="F108" s="404">
        <v>0.5</v>
      </c>
      <c r="G108" s="404">
        <v>0.5</v>
      </c>
      <c r="H108" s="399">
        <v>1</v>
      </c>
    </row>
    <row r="109" spans="1:8" ht="15" customHeight="1" x14ac:dyDescent="0.25">
      <c r="A109" s="214"/>
      <c r="B109" s="78" t="str">
        <f>NSFR!B152</f>
        <v>Remaining period of encumbrance &lt; 6 months</v>
      </c>
      <c r="C109" s="343"/>
      <c r="D109" s="343"/>
      <c r="E109" s="343"/>
      <c r="F109" s="404">
        <v>0.5</v>
      </c>
      <c r="G109" s="404">
        <v>0.5</v>
      </c>
      <c r="H109" s="399">
        <v>1</v>
      </c>
    </row>
    <row r="110" spans="1:8" ht="15" customHeight="1" x14ac:dyDescent="0.25">
      <c r="A110" s="214"/>
      <c r="B110" s="78" t="str">
        <f>NSFR!B153</f>
        <v>Remaining period of encumbrance ≥ 6 months to &lt; 1 year</v>
      </c>
      <c r="C110" s="343"/>
      <c r="D110" s="343"/>
      <c r="E110" s="343"/>
      <c r="F110" s="404">
        <v>0.5</v>
      </c>
      <c r="G110" s="404">
        <v>0.5</v>
      </c>
      <c r="H110" s="399">
        <v>1</v>
      </c>
    </row>
    <row r="111" spans="1:8" ht="15" customHeight="1" x14ac:dyDescent="0.25">
      <c r="A111" s="214"/>
      <c r="B111" s="78" t="str">
        <f>NSFR!B154</f>
        <v>Remaining period of encumbrance ≥ 1 year</v>
      </c>
      <c r="C111" s="343"/>
      <c r="D111" s="343"/>
      <c r="E111" s="343"/>
      <c r="F111" s="404">
        <v>1</v>
      </c>
      <c r="G111" s="404">
        <v>1</v>
      </c>
      <c r="H111" s="399">
        <v>1</v>
      </c>
    </row>
    <row r="112" spans="1:8" ht="15" customHeight="1" x14ac:dyDescent="0.25">
      <c r="A112" s="214"/>
      <c r="B112" s="1366" t="str">
        <f>NSFR!B155</f>
        <v>Encumbered for exceptional CB liquidity operations, ≥ 6 months to &lt; 1 year</v>
      </c>
      <c r="C112" s="343"/>
      <c r="D112" s="343"/>
      <c r="E112" s="343"/>
      <c r="F112" s="404"/>
      <c r="G112" s="404"/>
      <c r="H112" s="399"/>
    </row>
    <row r="113" spans="1:8" ht="15" customHeight="1" x14ac:dyDescent="0.25">
      <c r="A113" s="214"/>
      <c r="B113" s="1366" t="str">
        <f>NSFR!B156</f>
        <v>Encumbered for exceptional CB liquidity operations, ≥ 1 year</v>
      </c>
      <c r="C113" s="343"/>
      <c r="D113" s="343"/>
      <c r="E113" s="343"/>
      <c r="F113" s="404"/>
      <c r="G113" s="404"/>
      <c r="H113" s="399"/>
    </row>
    <row r="114" spans="1:8" ht="15" hidden="1" customHeight="1" x14ac:dyDescent="0.25">
      <c r="A114" s="214"/>
      <c r="B114" s="51"/>
      <c r="C114" s="51"/>
      <c r="D114" s="51"/>
      <c r="E114" s="51"/>
      <c r="F114" s="37"/>
      <c r="G114" s="13"/>
      <c r="H114" s="81"/>
    </row>
    <row r="115" spans="1:8" ht="15" hidden="1" customHeight="1" x14ac:dyDescent="0.25">
      <c r="A115" s="214"/>
      <c r="B115" s="51"/>
      <c r="C115" s="51"/>
      <c r="D115" s="51"/>
      <c r="E115" s="51"/>
      <c r="F115" s="37"/>
      <c r="G115" s="13"/>
      <c r="H115" s="81"/>
    </row>
    <row r="116" spans="1:8" ht="15" customHeight="1" x14ac:dyDescent="0.25">
      <c r="A116" s="214"/>
      <c r="B116" s="2764" t="str">
        <f>NSFR!B159</f>
        <v>Loans, of which:</v>
      </c>
      <c r="C116" s="2764"/>
      <c r="D116" s="2764"/>
      <c r="E116" s="3110"/>
      <c r="F116" s="37"/>
      <c r="G116" s="13"/>
      <c r="H116" s="81"/>
    </row>
    <row r="117" spans="1:8" ht="15" customHeight="1" x14ac:dyDescent="0.25">
      <c r="A117" s="214"/>
      <c r="B117" s="2511" t="str">
        <f>NSFR!B160</f>
        <v>Loans to non-financial corporate clients; of which:</v>
      </c>
      <c r="C117" s="2511"/>
      <c r="D117" s="2511"/>
      <c r="E117" s="2512"/>
      <c r="F117" s="37"/>
      <c r="G117" s="13"/>
      <c r="H117" s="81"/>
    </row>
    <row r="118" spans="1:8" ht="15" customHeight="1" x14ac:dyDescent="0.25">
      <c r="A118" s="214"/>
      <c r="B118" s="77" t="str">
        <f>NSFR!B161</f>
        <v>Unencumbered</v>
      </c>
      <c r="C118" s="343"/>
      <c r="D118" s="343"/>
      <c r="E118" s="343"/>
      <c r="F118" s="404">
        <v>0.5</v>
      </c>
      <c r="G118" s="404">
        <v>0.5</v>
      </c>
      <c r="H118" s="399"/>
    </row>
    <row r="119" spans="1:8" ht="15" customHeight="1" x14ac:dyDescent="0.25">
      <c r="A119" s="214"/>
      <c r="B119" s="77" t="str">
        <f>NSFR!B162</f>
        <v>Remaining period of encumbrance &lt; 6 months</v>
      </c>
      <c r="C119" s="343"/>
      <c r="D119" s="343"/>
      <c r="E119" s="343"/>
      <c r="F119" s="404">
        <v>0.5</v>
      </c>
      <c r="G119" s="404">
        <v>0.5</v>
      </c>
      <c r="H119" s="399"/>
    </row>
    <row r="120" spans="1:8" ht="15" customHeight="1" x14ac:dyDescent="0.25">
      <c r="A120" s="214"/>
      <c r="B120" s="77" t="str">
        <f>NSFR!B163</f>
        <v>Remaining period of encumbrance ≥ 6 months to &lt; 1 year</v>
      </c>
      <c r="C120" s="343"/>
      <c r="D120" s="343"/>
      <c r="E120" s="343"/>
      <c r="F120" s="404">
        <v>0.5</v>
      </c>
      <c r="G120" s="404">
        <v>0.5</v>
      </c>
      <c r="H120" s="399"/>
    </row>
    <row r="121" spans="1:8" ht="15" customHeight="1" x14ac:dyDescent="0.25">
      <c r="A121" s="214"/>
      <c r="B121" s="77" t="str">
        <f>NSFR!B164</f>
        <v>Remaining period of encumbrance ≥ 1 year</v>
      </c>
      <c r="C121" s="343"/>
      <c r="D121" s="343"/>
      <c r="E121" s="343"/>
      <c r="F121" s="404">
        <v>1</v>
      </c>
      <c r="G121" s="404">
        <v>1</v>
      </c>
      <c r="H121" s="399"/>
    </row>
    <row r="122" spans="1:8" ht="15" customHeight="1" x14ac:dyDescent="0.25">
      <c r="A122" s="214"/>
      <c r="B122" s="1468" t="str">
        <f>NSFR!B165</f>
        <v>Encumbered for exceptional CB liquidity operations, ≥ 6 months to &lt; 1 year</v>
      </c>
      <c r="C122" s="343"/>
      <c r="D122" s="343"/>
      <c r="E122" s="343"/>
      <c r="F122" s="404"/>
      <c r="G122" s="404"/>
      <c r="H122" s="399"/>
    </row>
    <row r="123" spans="1:8" ht="15" customHeight="1" x14ac:dyDescent="0.25">
      <c r="A123" s="214"/>
      <c r="B123" s="1468" t="str">
        <f>NSFR!B166</f>
        <v>Encumbered for exceptional CB liquidity operations, ≥ 1 year</v>
      </c>
      <c r="C123" s="343"/>
      <c r="D123" s="343"/>
      <c r="E123" s="343"/>
      <c r="F123" s="404"/>
      <c r="G123" s="404"/>
      <c r="H123" s="399"/>
    </row>
    <row r="124" spans="1:8" ht="15" hidden="1" customHeight="1" x14ac:dyDescent="0.25">
      <c r="A124" s="214"/>
      <c r="B124" s="51"/>
      <c r="C124" s="51"/>
      <c r="D124" s="51"/>
      <c r="E124" s="51"/>
      <c r="F124" s="37"/>
      <c r="G124" s="13"/>
      <c r="H124" s="81"/>
    </row>
    <row r="125" spans="1:8" ht="15" hidden="1" customHeight="1" x14ac:dyDescent="0.25">
      <c r="A125" s="214"/>
      <c r="B125" s="51"/>
      <c r="C125" s="51"/>
      <c r="D125" s="51"/>
      <c r="E125" s="51"/>
      <c r="F125" s="37"/>
      <c r="G125" s="13"/>
      <c r="H125" s="81"/>
    </row>
    <row r="126" spans="1:8" ht="15" customHeight="1" x14ac:dyDescent="0.25">
      <c r="A126" s="214"/>
      <c r="B126" s="2511" t="str">
        <f>NSFR!B169</f>
        <v>Loans to central banks with a residual maturity of less than one year; of which:</v>
      </c>
      <c r="C126" s="2511"/>
      <c r="D126" s="2511"/>
      <c r="E126" s="2512"/>
      <c r="F126" s="37"/>
      <c r="G126" s="13"/>
      <c r="H126" s="81"/>
    </row>
    <row r="127" spans="1:8" ht="15" customHeight="1" x14ac:dyDescent="0.25">
      <c r="A127" s="214"/>
      <c r="B127" s="77" t="str">
        <f>NSFR!B170</f>
        <v>Unencumbered</v>
      </c>
      <c r="C127" s="343"/>
      <c r="D127" s="343"/>
      <c r="E127" s="343"/>
      <c r="F127" s="404">
        <v>0</v>
      </c>
      <c r="G127" s="404">
        <v>0.5</v>
      </c>
      <c r="H127" s="81"/>
    </row>
    <row r="128" spans="1:8" ht="15" customHeight="1" x14ac:dyDescent="0.25">
      <c r="A128" s="214"/>
      <c r="B128" s="77" t="str">
        <f>NSFR!B171</f>
        <v>Remaining period of encumbrance &lt; 6 months</v>
      </c>
      <c r="C128" s="343"/>
      <c r="D128" s="343"/>
      <c r="E128" s="343"/>
      <c r="F128" s="404">
        <v>0</v>
      </c>
      <c r="G128" s="404">
        <v>0.5</v>
      </c>
      <c r="H128" s="81"/>
    </row>
    <row r="129" spans="1:8" ht="15" customHeight="1" x14ac:dyDescent="0.25">
      <c r="A129" s="214"/>
      <c r="B129" s="77" t="str">
        <f>NSFR!B172</f>
        <v>Remaining period of encumbrance ≥ 6 months to &lt; 1 year</v>
      </c>
      <c r="C129" s="343"/>
      <c r="D129" s="343"/>
      <c r="E129" s="343"/>
      <c r="F129" s="404">
        <v>0.5</v>
      </c>
      <c r="G129" s="404">
        <v>0.5</v>
      </c>
      <c r="H129" s="81"/>
    </row>
    <row r="130" spans="1:8" ht="15" customHeight="1" x14ac:dyDescent="0.25">
      <c r="A130" s="214"/>
      <c r="B130" s="77" t="str">
        <f>NSFR!B173</f>
        <v>Remaining period of encumbrance ≥ 1 year</v>
      </c>
      <c r="C130" s="343"/>
      <c r="D130" s="343"/>
      <c r="E130" s="343"/>
      <c r="F130" s="404">
        <v>1</v>
      </c>
      <c r="G130" s="404">
        <v>1</v>
      </c>
      <c r="H130" s="81"/>
    </row>
    <row r="131" spans="1:8" ht="15" customHeight="1" x14ac:dyDescent="0.25">
      <c r="A131" s="214"/>
      <c r="B131" s="1468" t="str">
        <f>NSFR!B174</f>
        <v>Encumbered for exceptional CB liquidity operations, ≥ 6 months to &lt; 1 year</v>
      </c>
      <c r="C131" s="343"/>
      <c r="D131" s="343"/>
      <c r="E131" s="343"/>
      <c r="F131" s="404"/>
      <c r="G131" s="404"/>
      <c r="H131" s="81"/>
    </row>
    <row r="132" spans="1:8" ht="15" customHeight="1" x14ac:dyDescent="0.25">
      <c r="A132" s="214"/>
      <c r="B132" s="1468" t="str">
        <f>NSFR!B175</f>
        <v>Encumbered for exceptional CB liquidity operations, ≥ 1 year</v>
      </c>
      <c r="C132" s="343"/>
      <c r="D132" s="343"/>
      <c r="E132" s="343"/>
      <c r="F132" s="404"/>
      <c r="G132" s="404"/>
      <c r="H132" s="81"/>
    </row>
    <row r="133" spans="1:8" ht="15" hidden="1" customHeight="1" x14ac:dyDescent="0.25">
      <c r="A133" s="214"/>
      <c r="B133" s="51"/>
      <c r="C133" s="51"/>
      <c r="D133" s="51"/>
      <c r="E133" s="51"/>
      <c r="F133" s="37"/>
      <c r="G133" s="13"/>
      <c r="H133" s="81"/>
    </row>
    <row r="134" spans="1:8" ht="15" hidden="1" customHeight="1" x14ac:dyDescent="0.25">
      <c r="A134" s="214"/>
      <c r="B134" s="51"/>
      <c r="C134" s="51"/>
      <c r="D134" s="51"/>
      <c r="E134" s="51"/>
      <c r="F134" s="37"/>
      <c r="G134" s="13"/>
      <c r="H134" s="81"/>
    </row>
    <row r="135" spans="1:8" ht="15" customHeight="1" x14ac:dyDescent="0.25">
      <c r="A135" s="214"/>
      <c r="B135" s="2511" t="str">
        <f>NSFR!B178</f>
        <v>Loans to sovereigns, PSEs, MDBs and NDBs with a residual maturity of less than one year; of which:</v>
      </c>
      <c r="C135" s="2511"/>
      <c r="D135" s="2511"/>
      <c r="E135" s="2512"/>
      <c r="F135" s="37"/>
      <c r="G135" s="13"/>
      <c r="H135" s="81"/>
    </row>
    <row r="136" spans="1:8" ht="15" customHeight="1" x14ac:dyDescent="0.25">
      <c r="A136" s="214"/>
      <c r="B136" s="77" t="str">
        <f>NSFR!B179</f>
        <v>Unencumbered</v>
      </c>
      <c r="C136" s="343"/>
      <c r="D136" s="343"/>
      <c r="E136" s="343"/>
      <c r="F136" s="404">
        <v>0.5</v>
      </c>
      <c r="G136" s="404">
        <v>0.5</v>
      </c>
      <c r="H136" s="81"/>
    </row>
    <row r="137" spans="1:8" ht="15" customHeight="1" x14ac:dyDescent="0.25">
      <c r="A137" s="214"/>
      <c r="B137" s="77" t="str">
        <f>NSFR!B180</f>
        <v>Remaining period of encumbrance &lt; 6 months</v>
      </c>
      <c r="C137" s="343"/>
      <c r="D137" s="343"/>
      <c r="E137" s="343"/>
      <c r="F137" s="404">
        <v>0.5</v>
      </c>
      <c r="G137" s="404">
        <v>0.5</v>
      </c>
      <c r="H137" s="81"/>
    </row>
    <row r="138" spans="1:8" ht="15" customHeight="1" x14ac:dyDescent="0.25">
      <c r="A138" s="214"/>
      <c r="B138" s="77" t="str">
        <f>NSFR!B181</f>
        <v>Remaining period of encumbrance ≥ 6 months to &lt; 1 year</v>
      </c>
      <c r="C138" s="343"/>
      <c r="D138" s="343"/>
      <c r="E138" s="343"/>
      <c r="F138" s="404">
        <v>0.5</v>
      </c>
      <c r="G138" s="404">
        <v>0.5</v>
      </c>
      <c r="H138" s="81"/>
    </row>
    <row r="139" spans="1:8" ht="15" customHeight="1" x14ac:dyDescent="0.25">
      <c r="A139" s="214"/>
      <c r="B139" s="77" t="str">
        <f>NSFR!B182</f>
        <v>Remaining period of encumbrance ≥ 1 year</v>
      </c>
      <c r="C139" s="343"/>
      <c r="D139" s="343"/>
      <c r="E139" s="343"/>
      <c r="F139" s="404">
        <v>1</v>
      </c>
      <c r="G139" s="404">
        <v>1</v>
      </c>
      <c r="H139" s="81"/>
    </row>
    <row r="140" spans="1:8" ht="15" customHeight="1" x14ac:dyDescent="0.25">
      <c r="A140" s="214"/>
      <c r="B140" s="1468" t="str">
        <f>NSFR!B183</f>
        <v>Encumbered for exceptional CB liquidity operations, ≥ 6 months to &lt; 1 year</v>
      </c>
      <c r="C140" s="343"/>
      <c r="D140" s="343"/>
      <c r="E140" s="343"/>
      <c r="F140" s="404"/>
      <c r="G140" s="404"/>
      <c r="H140" s="81"/>
    </row>
    <row r="141" spans="1:8" ht="15" customHeight="1" x14ac:dyDescent="0.25">
      <c r="A141" s="214"/>
      <c r="B141" s="1468" t="str">
        <f>NSFR!B184</f>
        <v>Encumbered for exceptional CB liquidity operations, ≥ 1 year</v>
      </c>
      <c r="C141" s="343"/>
      <c r="D141" s="343"/>
      <c r="E141" s="343"/>
      <c r="F141" s="404"/>
      <c r="G141" s="404"/>
      <c r="H141" s="81"/>
    </row>
    <row r="142" spans="1:8" ht="15" hidden="1" customHeight="1" x14ac:dyDescent="0.25">
      <c r="A142" s="214"/>
      <c r="B142" s="51"/>
      <c r="C142" s="51"/>
      <c r="D142" s="51"/>
      <c r="E142" s="51"/>
      <c r="F142" s="37"/>
      <c r="G142" s="13"/>
      <c r="H142" s="81"/>
    </row>
    <row r="143" spans="1:8" ht="15" hidden="1" customHeight="1" x14ac:dyDescent="0.25">
      <c r="A143" s="214"/>
      <c r="B143" s="51"/>
      <c r="C143" s="51"/>
      <c r="D143" s="51"/>
      <c r="E143" s="51"/>
      <c r="F143" s="37"/>
      <c r="G143" s="13"/>
      <c r="H143" s="81"/>
    </row>
    <row r="144" spans="1:8" ht="30" customHeight="1" x14ac:dyDescent="0.25">
      <c r="A144" s="214"/>
      <c r="B144" s="3114" t="str">
        <f>NSFR!B187</f>
        <v>Residential mortgages of any maturity that would qualify for the 35% or lower risk weight under the Basel II standardised approach for credit risk; of which:</v>
      </c>
      <c r="C144" s="3114"/>
      <c r="D144" s="3114"/>
      <c r="E144" s="3115"/>
      <c r="F144" s="37"/>
      <c r="G144" s="13"/>
      <c r="H144" s="81"/>
    </row>
    <row r="145" spans="1:8" ht="15" customHeight="1" x14ac:dyDescent="0.25">
      <c r="A145" s="214"/>
      <c r="B145" s="77" t="str">
        <f>NSFR!B188</f>
        <v>Unencumbered</v>
      </c>
      <c r="C145" s="343"/>
      <c r="D145" s="343"/>
      <c r="E145" s="343"/>
      <c r="F145" s="404">
        <v>0.5</v>
      </c>
      <c r="G145" s="404">
        <v>0.5</v>
      </c>
      <c r="H145" s="399">
        <v>0.65</v>
      </c>
    </row>
    <row r="146" spans="1:8" ht="15" customHeight="1" x14ac:dyDescent="0.25">
      <c r="A146" s="214"/>
      <c r="B146" s="77" t="str">
        <f>NSFR!B189</f>
        <v>Remaining period of encumbrance &lt; 6 months</v>
      </c>
      <c r="C146" s="343"/>
      <c r="D146" s="343"/>
      <c r="E146" s="343"/>
      <c r="F146" s="404">
        <v>0.5</v>
      </c>
      <c r="G146" s="404">
        <v>0.5</v>
      </c>
      <c r="H146" s="399">
        <v>0.65</v>
      </c>
    </row>
    <row r="147" spans="1:8" ht="15" customHeight="1" x14ac:dyDescent="0.25">
      <c r="A147" s="214"/>
      <c r="B147" s="77" t="str">
        <f>NSFR!B190</f>
        <v>Remaining period of encumbrance ≥ 6 months to &lt; 1 year</v>
      </c>
      <c r="C147" s="343"/>
      <c r="D147" s="343"/>
      <c r="E147" s="343"/>
      <c r="F147" s="404">
        <v>0.5</v>
      </c>
      <c r="G147" s="404">
        <v>0.5</v>
      </c>
      <c r="H147" s="399">
        <v>0.65</v>
      </c>
    </row>
    <row r="148" spans="1:8" ht="15" customHeight="1" x14ac:dyDescent="0.25">
      <c r="A148" s="214"/>
      <c r="B148" s="77" t="str">
        <f>NSFR!B191</f>
        <v>Remaining period of encumbrance ≥ 1 year</v>
      </c>
      <c r="C148" s="343"/>
      <c r="D148" s="343"/>
      <c r="E148" s="343"/>
      <c r="F148" s="404">
        <v>1</v>
      </c>
      <c r="G148" s="404">
        <v>1</v>
      </c>
      <c r="H148" s="399">
        <v>1</v>
      </c>
    </row>
    <row r="149" spans="1:8" ht="15" customHeight="1" x14ac:dyDescent="0.25">
      <c r="A149" s="214"/>
      <c r="B149" s="1468" t="str">
        <f>NSFR!B192</f>
        <v>Encumbered for exceptional CB liquidity operations, ≥ 6 months to &lt; 1 year</v>
      </c>
      <c r="C149" s="343"/>
      <c r="D149" s="343"/>
      <c r="E149" s="343"/>
      <c r="F149" s="404"/>
      <c r="G149" s="404"/>
      <c r="H149" s="404"/>
    </row>
    <row r="150" spans="1:8" ht="15" customHeight="1" x14ac:dyDescent="0.25">
      <c r="A150" s="214"/>
      <c r="B150" s="1468" t="str">
        <f>NSFR!B193</f>
        <v>Encumbered for exceptional CB liquidity operations, ≥ 1 year</v>
      </c>
      <c r="C150" s="343"/>
      <c r="D150" s="343"/>
      <c r="E150" s="343"/>
      <c r="F150" s="404"/>
      <c r="G150" s="404"/>
      <c r="H150" s="404"/>
    </row>
    <row r="151" spans="1:8" ht="15" hidden="1" customHeight="1" x14ac:dyDescent="0.25">
      <c r="A151" s="214"/>
      <c r="B151" s="51"/>
      <c r="C151" s="51"/>
      <c r="D151" s="51"/>
      <c r="E151" s="51"/>
      <c r="F151" s="37"/>
      <c r="G151" s="13"/>
      <c r="H151" s="81"/>
    </row>
    <row r="152" spans="1:8" ht="15" hidden="1" customHeight="1" x14ac:dyDescent="0.25">
      <c r="A152" s="214"/>
      <c r="B152" s="51"/>
      <c r="C152" s="51"/>
      <c r="D152" s="51"/>
      <c r="E152" s="51"/>
      <c r="F152" s="37"/>
      <c r="G152" s="13"/>
      <c r="H152" s="81"/>
    </row>
    <row r="153" spans="1:8" ht="30" customHeight="1" x14ac:dyDescent="0.25">
      <c r="A153" s="214"/>
      <c r="B153" s="2511" t="str">
        <f>NSFR!B196</f>
        <v>Other loans, excluding loans to financial institutions, with a residual maturity of one year or greater that would qualify for the 35% or lower risk weight under the standardised approach for credit risk; of which:</v>
      </c>
      <c r="C153" s="2511"/>
      <c r="D153" s="2511"/>
      <c r="E153" s="2512"/>
      <c r="F153" s="37"/>
      <c r="G153" s="13"/>
      <c r="H153" s="81"/>
    </row>
    <row r="154" spans="1:8" ht="15" customHeight="1" x14ac:dyDescent="0.25">
      <c r="A154" s="214"/>
      <c r="B154" s="77" t="str">
        <f>NSFR!B197</f>
        <v>Unencumbered</v>
      </c>
      <c r="C154" s="343"/>
      <c r="D154" s="343"/>
      <c r="E154" s="343"/>
      <c r="F154" s="399">
        <v>0</v>
      </c>
      <c r="G154" s="399">
        <v>0</v>
      </c>
      <c r="H154" s="399">
        <v>0.65</v>
      </c>
    </row>
    <row r="155" spans="1:8" ht="15" customHeight="1" x14ac:dyDescent="0.25">
      <c r="A155" s="214"/>
      <c r="B155" s="77" t="str">
        <f>NSFR!B198</f>
        <v>Remaining period of encumbrance &lt; 6 months</v>
      </c>
      <c r="C155" s="343"/>
      <c r="D155" s="343"/>
      <c r="E155" s="343"/>
      <c r="F155" s="399">
        <v>0</v>
      </c>
      <c r="G155" s="399">
        <v>0</v>
      </c>
      <c r="H155" s="399">
        <v>0.65</v>
      </c>
    </row>
    <row r="156" spans="1:8" ht="15" customHeight="1" x14ac:dyDescent="0.25">
      <c r="A156" s="214"/>
      <c r="B156" s="77" t="str">
        <f>NSFR!B199</f>
        <v>Remaining period of encumbrance ≥ 6 months to &lt; 1 year</v>
      </c>
      <c r="C156" s="343"/>
      <c r="D156" s="343"/>
      <c r="E156" s="343"/>
      <c r="F156" s="399">
        <v>0</v>
      </c>
      <c r="G156" s="399">
        <v>0</v>
      </c>
      <c r="H156" s="399">
        <v>0.65</v>
      </c>
    </row>
    <row r="157" spans="1:8" ht="15" customHeight="1" x14ac:dyDescent="0.25">
      <c r="A157" s="214"/>
      <c r="B157" s="77" t="str">
        <f>NSFR!B200</f>
        <v>Remaining period of encumbrance ≥ 1 year</v>
      </c>
      <c r="C157" s="343"/>
      <c r="D157" s="343"/>
      <c r="E157" s="343"/>
      <c r="F157" s="399">
        <v>0</v>
      </c>
      <c r="G157" s="399">
        <v>0</v>
      </c>
      <c r="H157" s="399">
        <v>1</v>
      </c>
    </row>
    <row r="158" spans="1:8" ht="15" customHeight="1" x14ac:dyDescent="0.25">
      <c r="A158" s="214"/>
      <c r="B158" s="1468" t="str">
        <f>NSFR!B201</f>
        <v>Encumbered for exceptional CB liquidity operations, ≥ 6 months to &lt; 1 year</v>
      </c>
      <c r="C158" s="343"/>
      <c r="D158" s="343"/>
      <c r="E158" s="343"/>
      <c r="F158" s="404"/>
      <c r="G158" s="404"/>
      <c r="H158" s="404"/>
    </row>
    <row r="159" spans="1:8" ht="15" customHeight="1" x14ac:dyDescent="0.25">
      <c r="A159" s="214"/>
      <c r="B159" s="1468" t="str">
        <f>NSFR!B202</f>
        <v>Encumbered for exceptional CB liquidity operations, ≥ 1 year</v>
      </c>
      <c r="C159" s="343"/>
      <c r="D159" s="343"/>
      <c r="E159" s="343"/>
      <c r="F159" s="404"/>
      <c r="G159" s="404"/>
      <c r="H159" s="404"/>
    </row>
    <row r="160" spans="1:8" ht="15" hidden="1" customHeight="1" x14ac:dyDescent="0.25">
      <c r="A160" s="214"/>
      <c r="B160" s="51"/>
      <c r="C160" s="51"/>
      <c r="D160" s="51"/>
      <c r="E160" s="51"/>
      <c r="F160" s="37"/>
      <c r="G160" s="13"/>
      <c r="H160" s="81"/>
    </row>
    <row r="161" spans="1:8" ht="15" hidden="1" customHeight="1" x14ac:dyDescent="0.25">
      <c r="A161" s="214"/>
      <c r="B161" s="51"/>
      <c r="C161" s="51"/>
      <c r="D161" s="51"/>
      <c r="E161" s="51"/>
      <c r="F161" s="37"/>
      <c r="G161" s="13"/>
      <c r="H161" s="81"/>
    </row>
    <row r="162" spans="1:8" ht="15" hidden="1" customHeight="1" x14ac:dyDescent="0.25">
      <c r="A162" s="214"/>
      <c r="B162" s="51"/>
      <c r="C162" s="51"/>
      <c r="D162" s="51"/>
      <c r="E162" s="51"/>
      <c r="F162" s="37"/>
      <c r="G162" s="13"/>
      <c r="H162" s="81"/>
    </row>
    <row r="163" spans="1:8" ht="15" hidden="1" customHeight="1" x14ac:dyDescent="0.25">
      <c r="A163" s="214"/>
      <c r="B163" s="51"/>
      <c r="C163" s="51"/>
      <c r="D163" s="51"/>
      <c r="E163" s="51"/>
      <c r="F163" s="37"/>
      <c r="G163" s="13"/>
      <c r="H163" s="81"/>
    </row>
    <row r="164" spans="1:8" ht="15" hidden="1" customHeight="1" x14ac:dyDescent="0.25">
      <c r="A164" s="214"/>
      <c r="B164" s="51"/>
      <c r="C164" s="51"/>
      <c r="D164" s="51"/>
      <c r="E164" s="51"/>
      <c r="F164" s="37"/>
      <c r="G164" s="13"/>
      <c r="H164" s="81"/>
    </row>
    <row r="165" spans="1:8" ht="15" hidden="1" customHeight="1" x14ac:dyDescent="0.25">
      <c r="A165" s="214"/>
      <c r="B165" s="51"/>
      <c r="C165" s="51"/>
      <c r="D165" s="51"/>
      <c r="E165" s="51"/>
      <c r="F165" s="37"/>
      <c r="G165" s="13"/>
      <c r="H165" s="81"/>
    </row>
    <row r="166" spans="1:8" ht="15" hidden="1" customHeight="1" x14ac:dyDescent="0.25">
      <c r="A166" s="214"/>
      <c r="B166" s="51"/>
      <c r="C166" s="51"/>
      <c r="D166" s="51"/>
      <c r="E166" s="51"/>
      <c r="F166" s="37"/>
      <c r="G166" s="13"/>
      <c r="H166" s="81"/>
    </row>
    <row r="167" spans="1:8" ht="15" hidden="1" customHeight="1" x14ac:dyDescent="0.25">
      <c r="A167" s="214"/>
      <c r="B167" s="51"/>
      <c r="C167" s="51"/>
      <c r="D167" s="51"/>
      <c r="E167" s="51"/>
      <c r="F167" s="37"/>
      <c r="G167" s="13"/>
      <c r="H167" s="81"/>
    </row>
    <row r="168" spans="1:8" ht="15" hidden="1" customHeight="1" x14ac:dyDescent="0.25">
      <c r="A168" s="214"/>
      <c r="B168" s="51"/>
      <c r="C168" s="51"/>
      <c r="D168" s="51"/>
      <c r="E168" s="51"/>
      <c r="F168" s="37"/>
      <c r="G168" s="13"/>
      <c r="H168" s="81"/>
    </row>
    <row r="169" spans="1:8" ht="15" hidden="1" customHeight="1" x14ac:dyDescent="0.25">
      <c r="A169" s="214"/>
      <c r="B169" s="51"/>
      <c r="C169" s="51"/>
      <c r="D169" s="51"/>
      <c r="E169" s="51"/>
      <c r="F169" s="37"/>
      <c r="G169" s="13"/>
      <c r="H169" s="81"/>
    </row>
    <row r="170" spans="1:8" ht="15" hidden="1" customHeight="1" x14ac:dyDescent="0.25">
      <c r="A170" s="214"/>
      <c r="B170" s="51"/>
      <c r="C170" s="51"/>
      <c r="D170" s="51"/>
      <c r="E170" s="51"/>
      <c r="F170" s="37"/>
      <c r="G170" s="13"/>
      <c r="H170" s="81"/>
    </row>
    <row r="171" spans="1:8" ht="30" customHeight="1" x14ac:dyDescent="0.25">
      <c r="A171" s="214"/>
      <c r="B171" s="3114" t="str">
        <f>NSFR!B214</f>
        <v>Loans to retail and small business customers (excluding residential mortgages reported above) with a residual maturity of less than one year; of which:</v>
      </c>
      <c r="C171" s="3114"/>
      <c r="D171" s="3114"/>
      <c r="E171" s="3115"/>
      <c r="F171" s="37"/>
      <c r="G171" s="13"/>
      <c r="H171" s="81"/>
    </row>
    <row r="172" spans="1:8" ht="15" customHeight="1" x14ac:dyDescent="0.25">
      <c r="A172" s="214"/>
      <c r="B172" s="77" t="str">
        <f>NSFR!B215</f>
        <v>Unencumbered</v>
      </c>
      <c r="C172" s="343"/>
      <c r="D172" s="343"/>
      <c r="E172" s="343"/>
      <c r="F172" s="404">
        <v>0.5</v>
      </c>
      <c r="G172" s="404">
        <v>0.5</v>
      </c>
      <c r="H172" s="81"/>
    </row>
    <row r="173" spans="1:8" ht="15" customHeight="1" x14ac:dyDescent="0.25">
      <c r="A173" s="214"/>
      <c r="B173" s="77" t="str">
        <f>NSFR!B216</f>
        <v>Remaining period of encumbrance &lt; 6 months</v>
      </c>
      <c r="C173" s="343"/>
      <c r="D173" s="343"/>
      <c r="E173" s="343"/>
      <c r="F173" s="404">
        <v>0.5</v>
      </c>
      <c r="G173" s="404">
        <v>0.5</v>
      </c>
      <c r="H173" s="81"/>
    </row>
    <row r="174" spans="1:8" ht="15" customHeight="1" x14ac:dyDescent="0.25">
      <c r="A174" s="214"/>
      <c r="B174" s="77" t="str">
        <f>NSFR!B217</f>
        <v>Remaining period of encumbrance ≥ 6 months to &lt; 1 year</v>
      </c>
      <c r="C174" s="343"/>
      <c r="D174" s="343"/>
      <c r="E174" s="343"/>
      <c r="F174" s="404">
        <v>0.5</v>
      </c>
      <c r="G174" s="404">
        <v>0.5</v>
      </c>
      <c r="H174" s="81"/>
    </row>
    <row r="175" spans="1:8" ht="15" customHeight="1" x14ac:dyDescent="0.25">
      <c r="A175" s="214"/>
      <c r="B175" s="77" t="str">
        <f>NSFR!B218</f>
        <v>Remaining period of encumbrance ≥ 1 year</v>
      </c>
      <c r="C175" s="343"/>
      <c r="D175" s="343"/>
      <c r="E175" s="343"/>
      <c r="F175" s="404">
        <v>1</v>
      </c>
      <c r="G175" s="404">
        <v>1</v>
      </c>
      <c r="H175" s="81"/>
    </row>
    <row r="176" spans="1:8" ht="15" customHeight="1" x14ac:dyDescent="0.25">
      <c r="A176" s="214"/>
      <c r="B176" s="1468" t="str">
        <f>NSFR!B219</f>
        <v>Encumbered for exceptional CB liquidity operations, ≥ 6 months to &lt; 1 year</v>
      </c>
      <c r="C176" s="343"/>
      <c r="D176" s="343"/>
      <c r="E176" s="343"/>
      <c r="F176" s="404"/>
      <c r="G176" s="404"/>
      <c r="H176" s="81"/>
    </row>
    <row r="177" spans="1:8" ht="15" customHeight="1" x14ac:dyDescent="0.25">
      <c r="A177" s="214"/>
      <c r="B177" s="1468" t="str">
        <f>NSFR!B220</f>
        <v>Encumbered for exceptional CB liquidity operations, ≥ 1 year</v>
      </c>
      <c r="C177" s="343"/>
      <c r="D177" s="343"/>
      <c r="E177" s="343"/>
      <c r="F177" s="404"/>
      <c r="G177" s="404"/>
      <c r="H177" s="81"/>
    </row>
    <row r="178" spans="1:8" ht="15" hidden="1" customHeight="1" x14ac:dyDescent="0.25">
      <c r="A178" s="214"/>
      <c r="B178" s="51"/>
      <c r="C178" s="51"/>
      <c r="D178" s="51"/>
      <c r="E178" s="51"/>
      <c r="F178" s="37"/>
      <c r="G178" s="13"/>
      <c r="H178" s="81"/>
    </row>
    <row r="179" spans="1:8" ht="15" hidden="1" customHeight="1" x14ac:dyDescent="0.25">
      <c r="A179" s="214"/>
      <c r="B179" s="51"/>
      <c r="C179" s="51"/>
      <c r="D179" s="51"/>
      <c r="E179" s="51"/>
      <c r="F179" s="37"/>
      <c r="G179" s="13"/>
      <c r="H179" s="81"/>
    </row>
    <row r="180" spans="1:8" ht="15" customHeight="1" x14ac:dyDescent="0.25">
      <c r="A180" s="214"/>
      <c r="B180" s="3114" t="str">
        <f>NSFR!B223</f>
        <v>Performing loans (except loans to financial institutions and loans reported in above categories) with risk weights greater than 35% under the standardised approach for credit risk; of which:</v>
      </c>
      <c r="C180" s="3114"/>
      <c r="D180" s="3114"/>
      <c r="E180" s="3115"/>
      <c r="F180" s="37"/>
      <c r="G180" s="13"/>
      <c r="H180" s="81"/>
    </row>
    <row r="181" spans="1:8" ht="15" customHeight="1" x14ac:dyDescent="0.25">
      <c r="A181" s="214"/>
      <c r="B181" s="77" t="str">
        <f>NSFR!B224</f>
        <v>Unencumbered</v>
      </c>
      <c r="C181" s="343"/>
      <c r="D181" s="343"/>
      <c r="E181" s="343"/>
      <c r="F181" s="404">
        <v>0.5</v>
      </c>
      <c r="G181" s="404">
        <v>0.5</v>
      </c>
      <c r="H181" s="399">
        <v>0.85</v>
      </c>
    </row>
    <row r="182" spans="1:8" ht="15" customHeight="1" x14ac:dyDescent="0.25">
      <c r="A182" s="214"/>
      <c r="B182" s="77" t="str">
        <f>NSFR!B225</f>
        <v>Remaining period of encumbrance &lt; 6 months</v>
      </c>
      <c r="C182" s="343"/>
      <c r="D182" s="343"/>
      <c r="E182" s="343"/>
      <c r="F182" s="404">
        <v>0.5</v>
      </c>
      <c r="G182" s="404">
        <v>0.5</v>
      </c>
      <c r="H182" s="399">
        <v>0.85</v>
      </c>
    </row>
    <row r="183" spans="1:8" ht="15" customHeight="1" x14ac:dyDescent="0.25">
      <c r="A183" s="214"/>
      <c r="B183" s="77" t="str">
        <f>NSFR!B226</f>
        <v>Remaining period of encumbrance ≥ 6 months to &lt; 1 year</v>
      </c>
      <c r="C183" s="343"/>
      <c r="D183" s="343"/>
      <c r="E183" s="343"/>
      <c r="F183" s="404">
        <v>0.5</v>
      </c>
      <c r="G183" s="404">
        <v>0.5</v>
      </c>
      <c r="H183" s="399">
        <v>0.85</v>
      </c>
    </row>
    <row r="184" spans="1:8" ht="15" customHeight="1" x14ac:dyDescent="0.25">
      <c r="A184" s="214"/>
      <c r="B184" s="77" t="str">
        <f>NSFR!B227</f>
        <v>Remaining period of encumbrance ≥ 1 year</v>
      </c>
      <c r="C184" s="343"/>
      <c r="D184" s="343"/>
      <c r="E184" s="343"/>
      <c r="F184" s="404">
        <v>1</v>
      </c>
      <c r="G184" s="404">
        <v>1</v>
      </c>
      <c r="H184" s="399">
        <v>1</v>
      </c>
    </row>
    <row r="185" spans="1:8" ht="15" customHeight="1" x14ac:dyDescent="0.25">
      <c r="A185" s="214"/>
      <c r="B185" s="1468" t="str">
        <f>NSFR!B228</f>
        <v>Encumbered for exceptional CB liquidity operations, ≥ 6 months to &lt; 1 year</v>
      </c>
      <c r="C185" s="343"/>
      <c r="D185" s="343"/>
      <c r="E185" s="343"/>
      <c r="F185" s="404"/>
      <c r="G185" s="404"/>
      <c r="H185" s="404"/>
    </row>
    <row r="186" spans="1:8" ht="15" customHeight="1" x14ac:dyDescent="0.25">
      <c r="A186" s="214"/>
      <c r="B186" s="1468" t="str">
        <f>NSFR!B229</f>
        <v>Encumbered for exceptional CB liquidity operations, ≥ 1 year</v>
      </c>
      <c r="C186" s="343"/>
      <c r="D186" s="343"/>
      <c r="E186" s="343"/>
      <c r="F186" s="404"/>
      <c r="G186" s="404"/>
      <c r="H186" s="404"/>
    </row>
    <row r="187" spans="1:8" ht="15" hidden="1" customHeight="1" x14ac:dyDescent="0.25">
      <c r="A187" s="214"/>
      <c r="B187" s="51"/>
      <c r="C187" s="51"/>
      <c r="D187" s="51"/>
      <c r="E187" s="51"/>
      <c r="F187" s="37"/>
      <c r="G187" s="13"/>
      <c r="H187" s="81"/>
    </row>
    <row r="188" spans="1:8" ht="15" hidden="1" customHeight="1" x14ac:dyDescent="0.25">
      <c r="A188" s="214"/>
      <c r="B188" s="51"/>
      <c r="C188" s="51"/>
      <c r="D188" s="51"/>
      <c r="E188" s="51"/>
      <c r="F188" s="37"/>
      <c r="G188" s="13"/>
      <c r="H188" s="81"/>
    </row>
    <row r="189" spans="1:8" ht="15" hidden="1" customHeight="1" x14ac:dyDescent="0.25">
      <c r="A189" s="214"/>
      <c r="B189" s="51"/>
      <c r="C189" s="51"/>
      <c r="D189" s="51"/>
      <c r="E189" s="51"/>
      <c r="F189" s="37"/>
      <c r="G189" s="13"/>
      <c r="H189" s="81"/>
    </row>
    <row r="190" spans="1:8" ht="15" hidden="1" customHeight="1" x14ac:dyDescent="0.25">
      <c r="A190" s="214"/>
      <c r="B190" s="51"/>
      <c r="C190" s="51"/>
      <c r="D190" s="51"/>
      <c r="E190" s="51"/>
      <c r="F190" s="37"/>
      <c r="G190" s="13"/>
      <c r="H190" s="81"/>
    </row>
    <row r="191" spans="1:8" ht="15" hidden="1" customHeight="1" x14ac:dyDescent="0.25">
      <c r="A191" s="214"/>
      <c r="B191" s="51"/>
      <c r="C191" s="51"/>
      <c r="D191" s="51"/>
      <c r="E191" s="51"/>
      <c r="F191" s="37"/>
      <c r="G191" s="13"/>
      <c r="H191" s="81"/>
    </row>
    <row r="192" spans="1:8" ht="15" hidden="1" customHeight="1" x14ac:dyDescent="0.25">
      <c r="A192" s="214"/>
      <c r="B192" s="51"/>
      <c r="C192" s="51"/>
      <c r="D192" s="51"/>
      <c r="E192" s="51"/>
      <c r="F192" s="37"/>
      <c r="G192" s="13"/>
      <c r="H192" s="81"/>
    </row>
    <row r="193" spans="1:8" ht="15" hidden="1" customHeight="1" x14ac:dyDescent="0.25">
      <c r="A193" s="214"/>
      <c r="B193" s="51"/>
      <c r="C193" s="51"/>
      <c r="D193" s="51"/>
      <c r="E193" s="51"/>
      <c r="F193" s="37"/>
      <c r="G193" s="13"/>
      <c r="H193" s="81"/>
    </row>
    <row r="194" spans="1:8" ht="15" hidden="1" customHeight="1" x14ac:dyDescent="0.25">
      <c r="A194" s="214"/>
      <c r="B194" s="51"/>
      <c r="C194" s="51"/>
      <c r="D194" s="51"/>
      <c r="E194" s="51"/>
      <c r="F194" s="37"/>
      <c r="G194" s="13"/>
      <c r="H194" s="81"/>
    </row>
    <row r="195" spans="1:8" ht="15" hidden="1" customHeight="1" x14ac:dyDescent="0.25">
      <c r="A195" s="214"/>
      <c r="B195" s="51"/>
      <c r="C195" s="51"/>
      <c r="D195" s="51"/>
      <c r="E195" s="51"/>
      <c r="F195" s="37"/>
      <c r="G195" s="13"/>
      <c r="H195" s="81"/>
    </row>
    <row r="196" spans="1:8" ht="15" hidden="1" customHeight="1" x14ac:dyDescent="0.25">
      <c r="A196" s="214"/>
      <c r="B196" s="51"/>
      <c r="C196" s="51"/>
      <c r="D196" s="51"/>
      <c r="E196" s="51"/>
      <c r="F196" s="37"/>
      <c r="G196" s="13"/>
      <c r="H196" s="81"/>
    </row>
    <row r="197" spans="1:8" ht="15" hidden="1" customHeight="1" x14ac:dyDescent="0.25">
      <c r="A197" s="214"/>
      <c r="B197" s="51"/>
      <c r="C197" s="51"/>
      <c r="D197" s="51"/>
      <c r="E197" s="51"/>
      <c r="F197" s="37"/>
      <c r="G197" s="13"/>
      <c r="H197" s="81"/>
    </row>
    <row r="198" spans="1:8" ht="15" customHeight="1" x14ac:dyDescent="0.25">
      <c r="A198" s="214"/>
      <c r="B198" s="42" t="str">
        <f>NSFR!B241</f>
        <v>Non-HQLA exchange traded equities; of which:</v>
      </c>
      <c r="C198" s="343"/>
      <c r="D198" s="343"/>
      <c r="E198" s="343"/>
      <c r="F198" s="37"/>
      <c r="G198" s="13"/>
      <c r="H198" s="81"/>
    </row>
    <row r="199" spans="1:8" ht="15" customHeight="1" x14ac:dyDescent="0.25">
      <c r="A199" s="214"/>
      <c r="B199" s="78" t="str">
        <f>NSFR!B242</f>
        <v>Unencumbered</v>
      </c>
      <c r="C199" s="343"/>
      <c r="D199" s="343"/>
      <c r="E199" s="343"/>
      <c r="F199" s="404"/>
      <c r="G199" s="404"/>
      <c r="H199" s="399">
        <v>0.85</v>
      </c>
    </row>
    <row r="200" spans="1:8" ht="15" customHeight="1" x14ac:dyDescent="0.25">
      <c r="A200" s="214"/>
      <c r="B200" s="78" t="str">
        <f>NSFR!B243</f>
        <v>Remaining period of encumbrance &lt; 6 months</v>
      </c>
      <c r="C200" s="343"/>
      <c r="D200" s="343"/>
      <c r="E200" s="343"/>
      <c r="F200" s="399">
        <v>0</v>
      </c>
      <c r="G200" s="399">
        <v>0</v>
      </c>
      <c r="H200" s="399">
        <v>0.85</v>
      </c>
    </row>
    <row r="201" spans="1:8" ht="15" customHeight="1" x14ac:dyDescent="0.25">
      <c r="A201" s="214"/>
      <c r="B201" s="78" t="str">
        <f>NSFR!B244</f>
        <v>Remaining period of encumbrance ≥ 6 months to &lt; 1 year</v>
      </c>
      <c r="C201" s="343"/>
      <c r="D201" s="343"/>
      <c r="E201" s="343"/>
      <c r="F201" s="399">
        <v>0</v>
      </c>
      <c r="G201" s="399">
        <v>0</v>
      </c>
      <c r="H201" s="399">
        <v>0.85</v>
      </c>
    </row>
    <row r="202" spans="1:8" ht="15" customHeight="1" x14ac:dyDescent="0.25">
      <c r="A202" s="214"/>
      <c r="B202" s="78" t="str">
        <f>NSFR!B245</f>
        <v>Remaining period of encumbrance ≥ 1 year</v>
      </c>
      <c r="C202" s="343"/>
      <c r="D202" s="343"/>
      <c r="E202" s="343"/>
      <c r="F202" s="399">
        <v>0</v>
      </c>
      <c r="G202" s="399">
        <v>0</v>
      </c>
      <c r="H202" s="399">
        <v>1</v>
      </c>
    </row>
    <row r="203" spans="1:8" ht="15" customHeight="1" x14ac:dyDescent="0.25">
      <c r="A203" s="214"/>
      <c r="B203" s="1366" t="str">
        <f>NSFR!B246</f>
        <v>Encumbered for exceptional CB liquidity operations, ≥ 6 months to &lt; 1 year</v>
      </c>
      <c r="C203" s="343"/>
      <c r="D203" s="343"/>
      <c r="E203" s="343"/>
      <c r="F203" s="404"/>
      <c r="G203" s="404"/>
      <c r="H203" s="404"/>
    </row>
    <row r="204" spans="1:8" ht="15" customHeight="1" x14ac:dyDescent="0.25">
      <c r="A204" s="214"/>
      <c r="B204" s="1366" t="str">
        <f>NSFR!B247</f>
        <v>Encumbered for exceptional CB liquidity operations, ≥ 1 year</v>
      </c>
      <c r="C204" s="343"/>
      <c r="D204" s="343"/>
      <c r="E204" s="343"/>
      <c r="F204" s="404"/>
      <c r="G204" s="404"/>
      <c r="H204" s="404"/>
    </row>
    <row r="205" spans="1:8" ht="15" hidden="1" customHeight="1" x14ac:dyDescent="0.25">
      <c r="A205" s="214"/>
      <c r="B205" s="51"/>
      <c r="C205" s="51"/>
      <c r="D205" s="51"/>
      <c r="E205" s="51"/>
      <c r="F205" s="37"/>
      <c r="G205" s="13"/>
      <c r="H205" s="81"/>
    </row>
    <row r="206" spans="1:8" ht="15" hidden="1" customHeight="1" x14ac:dyDescent="0.25">
      <c r="A206" s="214"/>
      <c r="B206" s="51"/>
      <c r="C206" s="51"/>
      <c r="D206" s="51"/>
      <c r="E206" s="51"/>
      <c r="F206" s="37"/>
      <c r="G206" s="13"/>
      <c r="H206" s="81"/>
    </row>
    <row r="207" spans="1:8" ht="15" customHeight="1" x14ac:dyDescent="0.25">
      <c r="A207" s="214"/>
      <c r="B207" s="42" t="str">
        <f>NSFR!B250</f>
        <v>Non-HQLA securities not in default; of which:</v>
      </c>
      <c r="C207" s="343"/>
      <c r="D207" s="343"/>
      <c r="E207" s="343"/>
      <c r="F207" s="37"/>
      <c r="G207" s="13"/>
      <c r="H207" s="81"/>
    </row>
    <row r="208" spans="1:8" ht="15" customHeight="1" x14ac:dyDescent="0.25">
      <c r="A208" s="214"/>
      <c r="B208" s="78" t="str">
        <f>NSFR!B251</f>
        <v>Unencumbered</v>
      </c>
      <c r="C208" s="343"/>
      <c r="D208" s="343"/>
      <c r="E208" s="343"/>
      <c r="F208" s="404">
        <v>0.5</v>
      </c>
      <c r="G208" s="404">
        <v>0.5</v>
      </c>
      <c r="H208" s="399">
        <v>0.85</v>
      </c>
    </row>
    <row r="209" spans="1:8" ht="15" customHeight="1" x14ac:dyDescent="0.25">
      <c r="A209" s="214"/>
      <c r="B209" s="78" t="str">
        <f>NSFR!B252</f>
        <v>Remaining period of encumbrance &lt; 6 months</v>
      </c>
      <c r="C209" s="343"/>
      <c r="D209" s="343"/>
      <c r="E209" s="343"/>
      <c r="F209" s="404">
        <v>0.5</v>
      </c>
      <c r="G209" s="404">
        <v>0.5</v>
      </c>
      <c r="H209" s="399">
        <v>0.85</v>
      </c>
    </row>
    <row r="210" spans="1:8" ht="15" customHeight="1" x14ac:dyDescent="0.25">
      <c r="A210" s="214"/>
      <c r="B210" s="78" t="str">
        <f>NSFR!B253</f>
        <v>Remaining period of encumbrance ≥ 6 months to &lt; 1 year</v>
      </c>
      <c r="C210" s="343"/>
      <c r="D210" s="343"/>
      <c r="E210" s="343"/>
      <c r="F210" s="404">
        <v>0.5</v>
      </c>
      <c r="G210" s="404">
        <v>0.5</v>
      </c>
      <c r="H210" s="399">
        <v>0.85</v>
      </c>
    </row>
    <row r="211" spans="1:8" ht="15" customHeight="1" x14ac:dyDescent="0.25">
      <c r="A211" s="214"/>
      <c r="B211" s="78" t="str">
        <f>NSFR!B254</f>
        <v>Remaining period of encumbrance ≥ 1 year</v>
      </c>
      <c r="C211" s="343"/>
      <c r="D211" s="343"/>
      <c r="E211" s="343"/>
      <c r="F211" s="404">
        <v>1</v>
      </c>
      <c r="G211" s="404">
        <v>1</v>
      </c>
      <c r="H211" s="399">
        <v>1</v>
      </c>
    </row>
    <row r="212" spans="1:8" ht="15" customHeight="1" x14ac:dyDescent="0.25">
      <c r="A212" s="214"/>
      <c r="B212" s="1366" t="str">
        <f>NSFR!B255</f>
        <v>Encumbered for exceptional CB liquidity operations, ≥ 6 months to &lt; 1 year</v>
      </c>
      <c r="C212" s="343"/>
      <c r="D212" s="343"/>
      <c r="E212" s="343"/>
      <c r="F212" s="404"/>
      <c r="G212" s="404"/>
      <c r="H212" s="404"/>
    </row>
    <row r="213" spans="1:8" ht="15" customHeight="1" x14ac:dyDescent="0.25">
      <c r="A213" s="214"/>
      <c r="B213" s="1366" t="str">
        <f>NSFR!B256</f>
        <v>Encumbered for exceptional CB liquidity operations, ≥ 1 year</v>
      </c>
      <c r="C213" s="343"/>
      <c r="D213" s="343"/>
      <c r="E213" s="343"/>
      <c r="F213" s="404"/>
      <c r="G213" s="404"/>
      <c r="H213" s="404"/>
    </row>
    <row r="214" spans="1:8" ht="15" hidden="1" customHeight="1" x14ac:dyDescent="0.25">
      <c r="A214" s="214"/>
      <c r="B214" s="51"/>
      <c r="C214" s="51"/>
      <c r="D214" s="51"/>
      <c r="E214" s="51"/>
      <c r="F214" s="37"/>
      <c r="G214" s="13"/>
      <c r="H214" s="81"/>
    </row>
    <row r="215" spans="1:8" ht="15" hidden="1" customHeight="1" x14ac:dyDescent="0.25">
      <c r="A215" s="214"/>
      <c r="B215" s="51"/>
      <c r="C215" s="51"/>
      <c r="D215" s="51"/>
      <c r="E215" s="51"/>
      <c r="F215" s="37"/>
      <c r="G215" s="13"/>
      <c r="H215" s="81"/>
    </row>
    <row r="216" spans="1:8" ht="15" customHeight="1" x14ac:dyDescent="0.25">
      <c r="A216" s="214"/>
      <c r="B216" s="42" t="str">
        <f>NSFR!B259</f>
        <v>Physical traded commodities including gold; of which:</v>
      </c>
      <c r="C216" s="343"/>
      <c r="D216" s="343"/>
      <c r="E216" s="343"/>
      <c r="F216" s="37"/>
      <c r="G216" s="13"/>
      <c r="H216" s="81"/>
    </row>
    <row r="217" spans="1:8" ht="15" customHeight="1" x14ac:dyDescent="0.25">
      <c r="A217" s="214"/>
      <c r="B217" s="78" t="str">
        <f>NSFR!B260</f>
        <v>Unencumbered</v>
      </c>
      <c r="C217" s="343"/>
      <c r="D217" s="343"/>
      <c r="E217" s="343"/>
      <c r="F217" s="37"/>
      <c r="G217" s="13"/>
      <c r="H217" s="399">
        <v>0.85</v>
      </c>
    </row>
    <row r="218" spans="1:8" ht="15" customHeight="1" x14ac:dyDescent="0.25">
      <c r="A218" s="214"/>
      <c r="B218" s="78" t="str">
        <f>NSFR!B261</f>
        <v>Remaining period of encumbrance &lt; 6 months</v>
      </c>
      <c r="C218" s="343"/>
      <c r="D218" s="343"/>
      <c r="E218" s="343"/>
      <c r="F218" s="37"/>
      <c r="G218" s="13"/>
      <c r="H218" s="399">
        <v>0.85</v>
      </c>
    </row>
    <row r="219" spans="1:8" ht="15" customHeight="1" x14ac:dyDescent="0.25">
      <c r="A219" s="214"/>
      <c r="B219" s="78" t="str">
        <f>NSFR!B262</f>
        <v>Remaining period of encumbrance ≥ 6 months to &lt; 1 year</v>
      </c>
      <c r="C219" s="343"/>
      <c r="D219" s="343"/>
      <c r="E219" s="343"/>
      <c r="F219" s="37"/>
      <c r="G219" s="13"/>
      <c r="H219" s="399">
        <v>0.85</v>
      </c>
    </row>
    <row r="220" spans="1:8" ht="15" customHeight="1" x14ac:dyDescent="0.25">
      <c r="A220" s="214"/>
      <c r="B220" s="78" t="str">
        <f>NSFR!B263</f>
        <v>Remaining period of encumbrance ≥ 1 year</v>
      </c>
      <c r="C220" s="343"/>
      <c r="D220" s="343"/>
      <c r="E220" s="343"/>
      <c r="F220" s="37"/>
      <c r="G220" s="13"/>
      <c r="H220" s="399">
        <v>1</v>
      </c>
    </row>
    <row r="221" spans="1:8" ht="15" customHeight="1" x14ac:dyDescent="0.25">
      <c r="A221" s="214"/>
      <c r="B221" s="1366" t="str">
        <f>NSFR!B264</f>
        <v>Encumbered for exceptional CB liquidity operations, ≥ 6 months to &lt; 1 year</v>
      </c>
      <c r="C221" s="343"/>
      <c r="D221" s="343"/>
      <c r="E221" s="343"/>
      <c r="F221" s="37"/>
      <c r="G221" s="13"/>
      <c r="H221" s="404"/>
    </row>
    <row r="222" spans="1:8" ht="15" customHeight="1" x14ac:dyDescent="0.25">
      <c r="A222" s="214"/>
      <c r="B222" s="1366" t="str">
        <f>NSFR!B265</f>
        <v>Encumbered for exceptional CB liquidity operations, ≥ 1 year</v>
      </c>
      <c r="C222" s="343"/>
      <c r="D222" s="343"/>
      <c r="E222" s="343"/>
      <c r="F222" s="37"/>
      <c r="G222" s="13"/>
      <c r="H222" s="404"/>
    </row>
    <row r="223" spans="1:8" ht="15" hidden="1" customHeight="1" x14ac:dyDescent="0.25">
      <c r="A223" s="214"/>
      <c r="B223" s="51"/>
      <c r="C223" s="51"/>
      <c r="D223" s="51"/>
      <c r="E223" s="51"/>
      <c r="F223" s="37"/>
      <c r="G223" s="13"/>
      <c r="H223" s="81"/>
    </row>
    <row r="224" spans="1:8" ht="15" hidden="1" customHeight="1" x14ac:dyDescent="0.25">
      <c r="A224" s="214"/>
      <c r="B224" s="51"/>
      <c r="C224" s="51"/>
      <c r="D224" s="51"/>
      <c r="E224" s="51"/>
      <c r="F224" s="37"/>
      <c r="G224" s="13"/>
      <c r="H224" s="81"/>
    </row>
    <row r="225" spans="1:8" ht="15" customHeight="1" x14ac:dyDescent="0.25">
      <c r="A225" s="214"/>
      <c r="B225" s="2764" t="str">
        <f>NSFR!B268</f>
        <v xml:space="preserve">Other short-term unsecured instruments and transactions with a residual maturity of less than one year, of which: </v>
      </c>
      <c r="C225" s="2764"/>
      <c r="D225" s="2764"/>
      <c r="E225" s="3110"/>
      <c r="F225" s="37"/>
      <c r="G225" s="13"/>
      <c r="H225" s="81"/>
    </row>
    <row r="226" spans="1:8" ht="15" customHeight="1" x14ac:dyDescent="0.25">
      <c r="A226" s="214"/>
      <c r="B226" s="78" t="str">
        <f>NSFR!B269</f>
        <v>Unencumbered</v>
      </c>
      <c r="C226" s="343"/>
      <c r="D226" s="343"/>
      <c r="E226" s="343"/>
      <c r="F226" s="404">
        <v>0.5</v>
      </c>
      <c r="G226" s="404">
        <v>0.5</v>
      </c>
      <c r="H226" s="81"/>
    </row>
    <row r="227" spans="1:8" ht="15" customHeight="1" x14ac:dyDescent="0.25">
      <c r="A227" s="214"/>
      <c r="B227" s="78" t="str">
        <f>NSFR!B270</f>
        <v>Remaining period of encumbrance &lt; 6 months</v>
      </c>
      <c r="C227" s="343"/>
      <c r="D227" s="343"/>
      <c r="E227" s="343"/>
      <c r="F227" s="404">
        <v>0.5</v>
      </c>
      <c r="G227" s="404">
        <v>0.5</v>
      </c>
      <c r="H227" s="81"/>
    </row>
    <row r="228" spans="1:8" ht="15" customHeight="1" x14ac:dyDescent="0.25">
      <c r="A228" s="214"/>
      <c r="B228" s="78" t="str">
        <f>NSFR!B271</f>
        <v>Remaining period of encumbrance ≥ 6 months to &lt; 1 year</v>
      </c>
      <c r="C228" s="343"/>
      <c r="D228" s="343"/>
      <c r="E228" s="343"/>
      <c r="F228" s="404">
        <v>0.5</v>
      </c>
      <c r="G228" s="404">
        <v>0.5</v>
      </c>
      <c r="H228" s="81"/>
    </row>
    <row r="229" spans="1:8" ht="15" customHeight="1" x14ac:dyDescent="0.25">
      <c r="A229" s="214"/>
      <c r="B229" s="78" t="str">
        <f>NSFR!B272</f>
        <v>Remaining period of encumbrance ≥ 1 year</v>
      </c>
      <c r="C229" s="343"/>
      <c r="D229" s="343"/>
      <c r="E229" s="343"/>
      <c r="F229" s="404">
        <v>1</v>
      </c>
      <c r="G229" s="404">
        <v>1</v>
      </c>
      <c r="H229" s="81"/>
    </row>
    <row r="230" spans="1:8" ht="15" customHeight="1" x14ac:dyDescent="0.25">
      <c r="A230" s="214"/>
      <c r="B230" s="1366" t="str">
        <f>NSFR!B273</f>
        <v>Encumbered for exceptional CB liquidity operations, ≥ 6 months to &lt; 1 year</v>
      </c>
      <c r="C230" s="343"/>
      <c r="D230" s="343"/>
      <c r="E230" s="343"/>
      <c r="F230" s="404"/>
      <c r="G230" s="404"/>
      <c r="H230" s="81"/>
    </row>
    <row r="231" spans="1:8" ht="15" customHeight="1" x14ac:dyDescent="0.25">
      <c r="A231" s="214"/>
      <c r="B231" s="1366" t="str">
        <f>NSFR!B274</f>
        <v>Encumbered for exceptional CB liquidity operations, ≥ 1 year</v>
      </c>
      <c r="C231" s="343"/>
      <c r="D231" s="343"/>
      <c r="E231" s="343"/>
      <c r="F231" s="404"/>
      <c r="G231" s="404"/>
      <c r="H231" s="81"/>
    </row>
    <row r="232" spans="1:8" ht="15" hidden="1" customHeight="1" x14ac:dyDescent="0.25">
      <c r="A232" s="214"/>
      <c r="B232" s="51"/>
      <c r="C232" s="51"/>
      <c r="D232" s="51"/>
      <c r="E232" s="51"/>
      <c r="F232" s="37"/>
      <c r="G232" s="13"/>
      <c r="H232" s="81"/>
    </row>
    <row r="233" spans="1:8" ht="15" hidden="1" customHeight="1" x14ac:dyDescent="0.25">
      <c r="A233" s="214"/>
      <c r="B233" s="51"/>
      <c r="C233" s="51"/>
      <c r="D233" s="51"/>
      <c r="E233" s="51"/>
      <c r="F233" s="37"/>
      <c r="G233" s="13"/>
      <c r="H233" s="81"/>
    </row>
    <row r="234" spans="1:8" ht="15" customHeight="1" x14ac:dyDescent="0.25">
      <c r="A234" s="214"/>
      <c r="B234" s="1368" t="str">
        <f>NSFR!B277</f>
        <v>Defaulted securities and non-performing loans</v>
      </c>
      <c r="C234" s="343"/>
      <c r="D234" s="343"/>
      <c r="E234" s="343"/>
      <c r="F234" s="404">
        <v>1</v>
      </c>
      <c r="G234" s="404">
        <v>1</v>
      </c>
      <c r="H234" s="399">
        <v>1</v>
      </c>
    </row>
    <row r="235" spans="1:8" ht="15" customHeight="1" x14ac:dyDescent="0.25">
      <c r="A235" s="214"/>
      <c r="B235" s="3111" t="str">
        <f>NSFR!B278</f>
        <v>NSFR net derivative assets</v>
      </c>
      <c r="C235" s="3111"/>
      <c r="D235" s="3111"/>
      <c r="E235" s="3112"/>
      <c r="F235" s="37"/>
      <c r="G235" s="13"/>
      <c r="H235" s="399">
        <v>1</v>
      </c>
    </row>
    <row r="236" spans="1:8" ht="15" customHeight="1" x14ac:dyDescent="0.25">
      <c r="A236" s="214"/>
      <c r="B236" s="1368" t="str">
        <f>NSFR!B279</f>
        <v>Required stable funding associated with derivative liabilities</v>
      </c>
      <c r="C236" s="343"/>
      <c r="D236" s="343"/>
      <c r="E236" s="343"/>
      <c r="F236" s="37"/>
      <c r="G236" s="13"/>
      <c r="H236" s="399">
        <v>0.2</v>
      </c>
    </row>
    <row r="237" spans="1:8" ht="30" customHeight="1" x14ac:dyDescent="0.25">
      <c r="A237" s="214"/>
      <c r="B237" s="3111" t="str">
        <f>NSFR!B280</f>
        <v>Required stable funding associated with initial margin posted and cash or other assets provided to contribute to the default fund of a CCP</v>
      </c>
      <c r="C237" s="3111"/>
      <c r="D237" s="3111"/>
      <c r="E237" s="3112"/>
      <c r="F237" s="404"/>
      <c r="G237" s="404"/>
      <c r="H237" s="399">
        <v>0.85</v>
      </c>
    </row>
    <row r="238" spans="1:8" ht="15" customHeight="1" x14ac:dyDescent="0.25">
      <c r="A238" s="214"/>
      <c r="B238" s="1368" t="str">
        <f>NSFR!B281</f>
        <v>Items deducted from regulatory capital</v>
      </c>
      <c r="C238" s="343"/>
      <c r="D238" s="343"/>
      <c r="E238" s="343"/>
      <c r="F238" s="404">
        <v>1</v>
      </c>
      <c r="G238" s="404">
        <v>1</v>
      </c>
      <c r="H238" s="399">
        <v>1</v>
      </c>
    </row>
    <row r="239" spans="1:8" ht="15" customHeight="1" x14ac:dyDescent="0.25">
      <c r="A239" s="214"/>
      <c r="B239" s="1368" t="str">
        <f>NSFR!B282</f>
        <v>Trade date receivables</v>
      </c>
      <c r="C239" s="343"/>
      <c r="D239" s="343"/>
      <c r="E239" s="343"/>
      <c r="F239" s="13"/>
      <c r="G239" s="13"/>
      <c r="H239" s="404">
        <v>0</v>
      </c>
    </row>
    <row r="240" spans="1:8" ht="15" customHeight="1" x14ac:dyDescent="0.25">
      <c r="A240" s="214"/>
      <c r="B240" s="1368" t="str">
        <f>NSFR!B283</f>
        <v>Interdependent assets</v>
      </c>
      <c r="C240" s="343"/>
      <c r="D240" s="343"/>
      <c r="E240" s="343"/>
      <c r="F240" s="404">
        <v>0</v>
      </c>
      <c r="G240" s="404">
        <v>0</v>
      </c>
      <c r="H240" s="399">
        <v>0</v>
      </c>
    </row>
    <row r="241" spans="1:8" ht="15" hidden="1" customHeight="1" x14ac:dyDescent="0.25">
      <c r="A241" s="214"/>
      <c r="B241" s="397"/>
      <c r="C241" s="1363"/>
      <c r="D241" s="1363"/>
      <c r="E241" s="1363"/>
      <c r="F241" s="783"/>
      <c r="G241" s="784"/>
      <c r="H241" s="784"/>
    </row>
    <row r="242" spans="1:8" ht="15" customHeight="1" x14ac:dyDescent="0.25">
      <c r="A242" s="214"/>
      <c r="B242" s="3120" t="str">
        <f>NSFR!B285</f>
        <v>All other assets not included in above categories that qualify for 100% treatment</v>
      </c>
      <c r="C242" s="3120"/>
      <c r="D242" s="3120"/>
      <c r="E242" s="3121"/>
      <c r="F242" s="405">
        <v>1</v>
      </c>
      <c r="G242" s="405">
        <v>1</v>
      </c>
      <c r="H242" s="400">
        <v>1</v>
      </c>
    </row>
    <row r="243" spans="1:8" ht="15" hidden="1" customHeight="1" x14ac:dyDescent="0.25">
      <c r="A243" s="214"/>
      <c r="B243" s="1542"/>
      <c r="C243" s="1542"/>
      <c r="D243" s="1542"/>
      <c r="E243" s="1542"/>
      <c r="F243" s="212"/>
      <c r="G243" s="212"/>
      <c r="H243" s="212"/>
    </row>
    <row r="244" spans="1:8" ht="15" hidden="1" customHeight="1" x14ac:dyDescent="0.25">
      <c r="A244" s="214"/>
      <c r="B244" s="1542"/>
      <c r="C244" s="1542"/>
      <c r="D244" s="1542"/>
      <c r="E244" s="1542"/>
      <c r="F244" s="212"/>
      <c r="G244" s="212"/>
      <c r="H244" s="212"/>
    </row>
    <row r="245" spans="1:8" ht="15" hidden="1" customHeight="1" x14ac:dyDescent="0.25">
      <c r="A245" s="214"/>
      <c r="B245" s="1542"/>
      <c r="C245" s="1542"/>
      <c r="D245" s="1542"/>
      <c r="E245" s="1542"/>
      <c r="F245" s="212"/>
      <c r="G245" s="212"/>
      <c r="H245" s="212"/>
    </row>
    <row r="246" spans="1:8" ht="45" customHeight="1" x14ac:dyDescent="0.25">
      <c r="A246" s="227" t="s">
        <v>1975</v>
      </c>
      <c r="B246" s="1358"/>
      <c r="C246" s="1358"/>
      <c r="D246" s="1359"/>
      <c r="E246" s="1359"/>
    </row>
    <row r="247" spans="1:8" ht="15" customHeight="1" x14ac:dyDescent="0.25">
      <c r="B247" s="3119"/>
      <c r="C247" s="3119"/>
      <c r="D247" s="3119"/>
      <c r="E247" s="3119"/>
      <c r="F247" s="848" t="s">
        <v>141</v>
      </c>
    </row>
    <row r="248" spans="1:8" ht="15" customHeight="1" x14ac:dyDescent="0.25">
      <c r="A248" s="214"/>
      <c r="B248" s="1166" t="str">
        <f>NSFR!B291</f>
        <v>Irrevocable or conditionally revocable liquidity facilities</v>
      </c>
      <c r="C248" s="1364"/>
      <c r="D248" s="1364"/>
      <c r="E248" s="1364"/>
      <c r="F248" s="1369">
        <v>0.05</v>
      </c>
      <c r="G248" s="212"/>
      <c r="H248" s="212"/>
    </row>
    <row r="249" spans="1:8" ht="15" customHeight="1" x14ac:dyDescent="0.25">
      <c r="A249" s="214"/>
      <c r="B249" s="31" t="str">
        <f>NSFR!B292</f>
        <v>Irrevocable or conditionally revocable credit facilities</v>
      </c>
      <c r="C249" s="1365"/>
      <c r="D249" s="1365"/>
      <c r="E249" s="1365"/>
      <c r="F249" s="399">
        <v>0.05</v>
      </c>
      <c r="G249" s="212"/>
      <c r="H249" s="212"/>
    </row>
    <row r="250" spans="1:8" ht="15" customHeight="1" x14ac:dyDescent="0.25">
      <c r="A250" s="214"/>
      <c r="B250" s="31" t="str">
        <f>NSFR!B293</f>
        <v>Unconditionally revocable liquidity facilities</v>
      </c>
      <c r="C250" s="1365"/>
      <c r="D250" s="1365"/>
      <c r="E250" s="1365"/>
      <c r="F250" s="399">
        <v>0</v>
      </c>
      <c r="G250" s="212"/>
      <c r="H250" s="212"/>
    </row>
    <row r="251" spans="1:8" ht="15" customHeight="1" x14ac:dyDescent="0.25">
      <c r="A251" s="214"/>
      <c r="B251" s="31" t="str">
        <f>NSFR!B294</f>
        <v>Unconditionally revocable credit facilities</v>
      </c>
      <c r="C251" s="1365"/>
      <c r="D251" s="1365"/>
      <c r="E251" s="1365"/>
      <c r="F251" s="399">
        <v>0</v>
      </c>
      <c r="G251" s="212"/>
      <c r="H251" s="212"/>
    </row>
    <row r="252" spans="1:8" ht="15" customHeight="1" x14ac:dyDescent="0.25">
      <c r="A252" s="214"/>
      <c r="B252" s="31" t="str">
        <f>NSFR!B295</f>
        <v>Trade finance-related obligations (including guarantees and letters of credit)</v>
      </c>
      <c r="C252" s="1365"/>
      <c r="D252" s="1365"/>
      <c r="E252" s="1365"/>
      <c r="F252" s="399">
        <v>0</v>
      </c>
      <c r="G252" s="212"/>
      <c r="H252" s="212"/>
    </row>
    <row r="253" spans="1:8" ht="15" customHeight="1" x14ac:dyDescent="0.25">
      <c r="A253" s="214"/>
      <c r="B253" s="31" t="str">
        <f>NSFR!B296</f>
        <v>Guarantees and letters of credit unrelated to trade finance obligations</v>
      </c>
      <c r="C253" s="1365"/>
      <c r="D253" s="1365"/>
      <c r="E253" s="1365"/>
      <c r="F253" s="399">
        <v>0</v>
      </c>
      <c r="G253" s="212"/>
      <c r="H253" s="212"/>
    </row>
    <row r="254" spans="1:8" ht="15" customHeight="1" x14ac:dyDescent="0.25">
      <c r="A254" s="214"/>
      <c r="B254" s="31" t="str">
        <f>NSFR!B297</f>
        <v xml:space="preserve">Non-contractual obligations, such as: </v>
      </c>
      <c r="C254" s="1365"/>
      <c r="D254" s="1365"/>
      <c r="E254" s="1365"/>
      <c r="F254" s="1370"/>
      <c r="G254" s="212"/>
      <c r="H254" s="212"/>
    </row>
    <row r="255" spans="1:8" ht="15" customHeight="1" x14ac:dyDescent="0.25">
      <c r="A255" s="214"/>
      <c r="B255" s="1366" t="str">
        <f>NSFR!B298</f>
        <v>Debt-buy back requests (incl related conduits)</v>
      </c>
      <c r="C255" s="1365"/>
      <c r="D255" s="1365"/>
      <c r="E255" s="1365"/>
      <c r="F255" s="399">
        <v>0</v>
      </c>
      <c r="G255" s="212"/>
      <c r="H255" s="212"/>
    </row>
    <row r="256" spans="1:8" ht="15" customHeight="1" x14ac:dyDescent="0.25">
      <c r="A256" s="214"/>
      <c r="B256" s="1366" t="str">
        <f>NSFR!B299</f>
        <v>Structured products</v>
      </c>
      <c r="C256" s="1365"/>
      <c r="D256" s="1365"/>
      <c r="E256" s="1365"/>
      <c r="F256" s="399">
        <v>0</v>
      </c>
      <c r="G256" s="212"/>
      <c r="H256" s="212"/>
    </row>
    <row r="257" spans="1:9" ht="15" customHeight="1" x14ac:dyDescent="0.25">
      <c r="A257" s="214"/>
      <c r="B257" s="1366" t="str">
        <f>NSFR!B300</f>
        <v>Managed funds</v>
      </c>
      <c r="C257" s="1365"/>
      <c r="D257" s="1365"/>
      <c r="E257" s="1365"/>
      <c r="F257" s="399">
        <v>0</v>
      </c>
      <c r="G257" s="212"/>
      <c r="H257" s="212"/>
    </row>
    <row r="258" spans="1:9" ht="15" customHeight="1" x14ac:dyDescent="0.25">
      <c r="A258" s="214"/>
      <c r="B258" s="1366" t="str">
        <f>NSFR!B301</f>
        <v>Other non-contractual obligations</v>
      </c>
      <c r="C258" s="1365"/>
      <c r="D258" s="1365"/>
      <c r="E258" s="1365"/>
      <c r="F258" s="399">
        <v>0</v>
      </c>
      <c r="G258" s="212"/>
      <c r="H258" s="212"/>
    </row>
    <row r="259" spans="1:9" ht="15" customHeight="1" x14ac:dyDescent="0.25">
      <c r="A259" s="214"/>
      <c r="B259" s="533" t="str">
        <f>NSFR!B302</f>
        <v>All other off balance-sheet obligations not included in the above categories</v>
      </c>
      <c r="C259" s="1367"/>
      <c r="D259" s="1367"/>
      <c r="E259" s="1367"/>
      <c r="F259" s="400">
        <v>0</v>
      </c>
      <c r="G259" s="212"/>
      <c r="H259" s="212"/>
    </row>
    <row r="260" spans="1:9" ht="15" customHeight="1" x14ac:dyDescent="0.3">
      <c r="A260" s="1154"/>
      <c r="B260" s="1155"/>
      <c r="C260" s="1156"/>
      <c r="D260" s="1156"/>
      <c r="E260" s="1156"/>
      <c r="F260" s="1156"/>
      <c r="G260" s="328"/>
      <c r="H260" s="328"/>
      <c r="I260" s="779"/>
    </row>
    <row r="261" spans="1:9" ht="45" customHeight="1" x14ac:dyDescent="0.25">
      <c r="A261" s="579" t="s">
        <v>1976</v>
      </c>
      <c r="B261" s="1151"/>
      <c r="C261" s="1151"/>
      <c r="D261" s="1152"/>
      <c r="E261" s="1152"/>
      <c r="F261" s="1153"/>
      <c r="G261" s="751"/>
      <c r="H261" s="751"/>
    </row>
    <row r="262" spans="1:9" ht="15" customHeight="1" x14ac:dyDescent="0.25">
      <c r="A262" s="213"/>
      <c r="B262" s="762" t="s">
        <v>620</v>
      </c>
      <c r="C262" s="396"/>
      <c r="D262" s="396"/>
      <c r="E262" s="396"/>
      <c r="F262" s="409" t="s">
        <v>36</v>
      </c>
    </row>
    <row r="263" spans="1:9" ht="15" customHeight="1" x14ac:dyDescent="0.25">
      <c r="A263" s="213"/>
      <c r="B263" s="170" t="s">
        <v>876</v>
      </c>
      <c r="C263" s="70"/>
      <c r="D263" s="70"/>
      <c r="E263" s="70"/>
      <c r="F263" s="410" t="s">
        <v>36</v>
      </c>
    </row>
    <row r="264" spans="1:9" ht="15" customHeight="1" x14ac:dyDescent="0.25">
      <c r="A264" s="227"/>
      <c r="B264" s="1151"/>
      <c r="C264" s="1151"/>
      <c r="D264" s="1152"/>
      <c r="E264" s="1152"/>
      <c r="F264" s="1153"/>
    </row>
    <row r="265" spans="1:9" ht="30" customHeight="1" x14ac:dyDescent="0.25">
      <c r="A265" s="227"/>
      <c r="B265" s="1151"/>
      <c r="C265" s="1158"/>
      <c r="D265" s="862"/>
      <c r="E265" s="862"/>
      <c r="F265" s="407" t="s">
        <v>542</v>
      </c>
      <c r="G265" s="1214" t="s">
        <v>373</v>
      </c>
    </row>
    <row r="266" spans="1:9" ht="15" customHeight="1" x14ac:dyDescent="0.25">
      <c r="B266" s="406" t="s">
        <v>653</v>
      </c>
      <c r="C266" s="406"/>
      <c r="D266" s="406"/>
      <c r="E266" s="406"/>
      <c r="F266" s="420"/>
      <c r="G266" s="419"/>
    </row>
    <row r="267" spans="1:9" ht="15" customHeight="1" x14ac:dyDescent="0.25">
      <c r="B267" s="118" t="s">
        <v>490</v>
      </c>
      <c r="C267" s="302"/>
      <c r="D267" s="302"/>
      <c r="E267" s="302"/>
      <c r="F267" s="163"/>
      <c r="G267" s="303"/>
    </row>
    <row r="268" spans="1:9" ht="15" customHeight="1" x14ac:dyDescent="0.25">
      <c r="B268" s="118" t="s">
        <v>1462</v>
      </c>
      <c r="C268" s="302"/>
      <c r="D268" s="302"/>
      <c r="E268" s="302"/>
      <c r="F268" s="163"/>
      <c r="G268" s="303"/>
    </row>
    <row r="269" spans="1:9" ht="15" customHeight="1" x14ac:dyDescent="0.25">
      <c r="B269" s="228" t="s">
        <v>797</v>
      </c>
      <c r="C269" s="304"/>
      <c r="D269" s="304"/>
      <c r="E269" s="304"/>
      <c r="F269" s="163"/>
      <c r="G269" s="303"/>
    </row>
    <row r="270" spans="1:9" ht="15" customHeight="1" x14ac:dyDescent="0.25">
      <c r="B270" s="228" t="s">
        <v>798</v>
      </c>
      <c r="C270" s="304"/>
      <c r="D270" s="304"/>
      <c r="E270" s="304"/>
      <c r="F270" s="163"/>
      <c r="G270" s="303"/>
    </row>
    <row r="271" spans="1:9" ht="15" customHeight="1" x14ac:dyDescent="0.25">
      <c r="B271" s="137" t="s">
        <v>661</v>
      </c>
      <c r="C271" s="137"/>
      <c r="D271" s="137"/>
      <c r="E271" s="137"/>
      <c r="F271" s="163"/>
      <c r="G271" s="303"/>
    </row>
    <row r="272" spans="1:9" ht="15" customHeight="1" x14ac:dyDescent="0.25">
      <c r="B272" s="118" t="s">
        <v>549</v>
      </c>
      <c r="C272" s="137"/>
      <c r="D272" s="137"/>
      <c r="E272" s="137"/>
      <c r="F272" s="163"/>
      <c r="G272" s="303"/>
    </row>
    <row r="273" spans="2:7" ht="15" customHeight="1" x14ac:dyDescent="0.25">
      <c r="B273" s="118" t="s">
        <v>660</v>
      </c>
      <c r="C273" s="305"/>
      <c r="D273" s="305"/>
      <c r="E273" s="305"/>
      <c r="F273" s="408"/>
      <c r="G273" s="306"/>
    </row>
    <row r="274" spans="2:7" ht="15" customHeight="1" x14ac:dyDescent="0.25">
      <c r="B274" s="119" t="s">
        <v>656</v>
      </c>
      <c r="C274" s="165"/>
      <c r="D274" s="165"/>
      <c r="E274" s="165"/>
      <c r="F274" s="163"/>
      <c r="G274" s="303"/>
    </row>
    <row r="275" spans="2:7" ht="15" customHeight="1" x14ac:dyDescent="0.25">
      <c r="B275" s="361" t="s">
        <v>658</v>
      </c>
      <c r="C275" s="194"/>
      <c r="D275" s="194"/>
      <c r="E275" s="194"/>
      <c r="F275" s="1610">
        <v>0.2</v>
      </c>
      <c r="G275" s="306"/>
    </row>
    <row r="276" spans="2:7" ht="15" customHeight="1" x14ac:dyDescent="0.25">
      <c r="B276" s="361" t="s">
        <v>459</v>
      </c>
      <c r="C276" s="194"/>
      <c r="D276" s="194"/>
      <c r="E276" s="194"/>
      <c r="F276" s="1610">
        <v>0.3</v>
      </c>
      <c r="G276" s="303"/>
    </row>
    <row r="277" spans="2:7" ht="15" customHeight="1" x14ac:dyDescent="0.25">
      <c r="B277" s="361" t="s">
        <v>460</v>
      </c>
      <c r="C277" s="194"/>
      <c r="D277" s="194"/>
      <c r="E277" s="194"/>
      <c r="F277" s="1610">
        <v>0.5</v>
      </c>
      <c r="G277" s="306"/>
    </row>
    <row r="278" spans="2:7" ht="15" customHeight="1" x14ac:dyDescent="0.25">
      <c r="B278" s="361" t="s">
        <v>461</v>
      </c>
      <c r="C278" s="194"/>
      <c r="D278" s="194"/>
      <c r="E278" s="194"/>
      <c r="F278" s="1610">
        <v>1</v>
      </c>
      <c r="G278" s="303"/>
    </row>
    <row r="279" spans="2:7" ht="15" customHeight="1" x14ac:dyDescent="0.25">
      <c r="B279" s="361" t="s">
        <v>659</v>
      </c>
      <c r="C279" s="194"/>
      <c r="D279" s="194"/>
      <c r="E279" s="194"/>
      <c r="F279" s="1610">
        <v>1.5</v>
      </c>
      <c r="G279" s="306"/>
    </row>
    <row r="280" spans="2:7" ht="15" customHeight="1" x14ac:dyDescent="0.25">
      <c r="B280" s="119" t="s">
        <v>657</v>
      </c>
      <c r="C280" s="165"/>
      <c r="D280" s="165"/>
      <c r="E280" s="165"/>
      <c r="F280" s="163"/>
      <c r="G280" s="306"/>
    </row>
    <row r="281" spans="2:7" ht="15" customHeight="1" x14ac:dyDescent="0.25">
      <c r="B281" s="361" t="s">
        <v>658</v>
      </c>
      <c r="C281" s="194"/>
      <c r="D281" s="194"/>
      <c r="E281" s="194"/>
      <c r="F281" s="1610">
        <v>0.2</v>
      </c>
      <c r="G281" s="303"/>
    </row>
    <row r="282" spans="2:7" ht="15" customHeight="1" x14ac:dyDescent="0.25">
      <c r="B282" s="361" t="s">
        <v>459</v>
      </c>
      <c r="C282" s="194"/>
      <c r="D282" s="194"/>
      <c r="E282" s="194"/>
      <c r="F282" s="1610">
        <v>0.2</v>
      </c>
      <c r="G282" s="306"/>
    </row>
    <row r="283" spans="2:7" ht="15" customHeight="1" x14ac:dyDescent="0.25">
      <c r="B283" s="361" t="s">
        <v>460</v>
      </c>
      <c r="C283" s="194"/>
      <c r="D283" s="194"/>
      <c r="E283" s="194"/>
      <c r="F283" s="1610">
        <v>0.2</v>
      </c>
      <c r="G283" s="303"/>
    </row>
    <row r="284" spans="2:7" ht="15" customHeight="1" x14ac:dyDescent="0.25">
      <c r="B284" s="361" t="s">
        <v>461</v>
      </c>
      <c r="C284" s="194"/>
      <c r="D284" s="194"/>
      <c r="E284" s="194"/>
      <c r="F284" s="1610">
        <v>0.5</v>
      </c>
      <c r="G284" s="306"/>
    </row>
    <row r="285" spans="2:7" ht="15" customHeight="1" x14ac:dyDescent="0.25">
      <c r="B285" s="361" t="s">
        <v>659</v>
      </c>
      <c r="C285" s="194"/>
      <c r="D285" s="194"/>
      <c r="E285" s="194"/>
      <c r="F285" s="1610">
        <v>1.5</v>
      </c>
      <c r="G285" s="303"/>
    </row>
    <row r="286" spans="2:7" ht="15" customHeight="1" x14ac:dyDescent="0.25">
      <c r="B286" s="118" t="s">
        <v>662</v>
      </c>
      <c r="C286" s="305"/>
      <c r="D286" s="305"/>
      <c r="E286" s="305"/>
      <c r="F286" s="408"/>
      <c r="G286" s="303"/>
    </row>
    <row r="287" spans="2:7" ht="15" customHeight="1" x14ac:dyDescent="0.25">
      <c r="B287" s="119" t="s">
        <v>800</v>
      </c>
      <c r="C287" s="165"/>
      <c r="D287" s="165"/>
      <c r="E287" s="165"/>
      <c r="F287" s="163"/>
      <c r="G287" s="306"/>
    </row>
    <row r="288" spans="2:7" ht="15" customHeight="1" x14ac:dyDescent="0.25">
      <c r="B288" s="361" t="s">
        <v>664</v>
      </c>
      <c r="C288" s="194"/>
      <c r="D288" s="194"/>
      <c r="E288" s="194"/>
      <c r="F288" s="1610">
        <v>0.3</v>
      </c>
      <c r="G288" s="303"/>
    </row>
    <row r="289" spans="2:7" ht="15" customHeight="1" x14ac:dyDescent="0.25">
      <c r="B289" s="361" t="s">
        <v>665</v>
      </c>
      <c r="C289" s="194"/>
      <c r="D289" s="194"/>
      <c r="E289" s="194"/>
      <c r="F289" s="1610">
        <v>0.4</v>
      </c>
      <c r="G289" s="306"/>
    </row>
    <row r="290" spans="2:7" ht="15" customHeight="1" x14ac:dyDescent="0.25">
      <c r="B290" s="361" t="s">
        <v>666</v>
      </c>
      <c r="C290" s="194"/>
      <c r="D290" s="194"/>
      <c r="E290" s="194"/>
      <c r="F290" s="1610">
        <v>0.75</v>
      </c>
      <c r="G290" s="303"/>
    </row>
    <row r="291" spans="2:7" ht="15" customHeight="1" x14ac:dyDescent="0.25">
      <c r="B291" s="361" t="s">
        <v>667</v>
      </c>
      <c r="C291" s="194"/>
      <c r="D291" s="194"/>
      <c r="E291" s="194"/>
      <c r="F291" s="1610">
        <v>1.5</v>
      </c>
      <c r="G291" s="306"/>
    </row>
    <row r="292" spans="2:7" ht="15" customHeight="1" x14ac:dyDescent="0.25">
      <c r="B292" s="119" t="s">
        <v>801</v>
      </c>
      <c r="C292" s="165"/>
      <c r="D292" s="165"/>
      <c r="E292" s="165"/>
      <c r="F292" s="163"/>
      <c r="G292" s="303"/>
    </row>
    <row r="293" spans="2:7" ht="15" customHeight="1" x14ac:dyDescent="0.25">
      <c r="B293" s="361" t="s">
        <v>668</v>
      </c>
      <c r="C293" s="194"/>
      <c r="D293" s="194"/>
      <c r="E293" s="194"/>
      <c r="F293" s="1610">
        <v>0.2</v>
      </c>
      <c r="G293" s="306"/>
    </row>
    <row r="294" spans="2:7" ht="15" customHeight="1" x14ac:dyDescent="0.25">
      <c r="B294" s="361" t="s">
        <v>666</v>
      </c>
      <c r="C294" s="194"/>
      <c r="D294" s="194"/>
      <c r="E294" s="194"/>
      <c r="F294" s="1610">
        <v>0.5</v>
      </c>
      <c r="G294" s="303"/>
    </row>
    <row r="295" spans="2:7" ht="15" customHeight="1" x14ac:dyDescent="0.25">
      <c r="B295" s="361" t="s">
        <v>667</v>
      </c>
      <c r="C295" s="194"/>
      <c r="D295" s="194"/>
      <c r="E295" s="194"/>
      <c r="F295" s="1610">
        <v>1.5</v>
      </c>
      <c r="G295" s="306"/>
    </row>
    <row r="296" spans="2:7" ht="15" customHeight="1" x14ac:dyDescent="0.25">
      <c r="B296" s="137" t="s">
        <v>669</v>
      </c>
      <c r="C296" s="305"/>
      <c r="D296" s="305"/>
      <c r="E296" s="305"/>
      <c r="F296" s="408"/>
      <c r="G296" s="303"/>
    </row>
    <row r="297" spans="2:7" ht="15" customHeight="1" x14ac:dyDescent="0.25">
      <c r="B297" s="118" t="s">
        <v>802</v>
      </c>
      <c r="C297" s="165"/>
      <c r="D297" s="165"/>
      <c r="E297" s="165"/>
      <c r="F297" s="163"/>
      <c r="G297" s="306"/>
    </row>
    <row r="298" spans="2:7" ht="15" customHeight="1" x14ac:dyDescent="0.25">
      <c r="B298" s="360" t="s">
        <v>658</v>
      </c>
      <c r="C298" s="194"/>
      <c r="D298" s="194"/>
      <c r="E298" s="194"/>
      <c r="F298" s="1610">
        <v>0.1</v>
      </c>
      <c r="G298" s="303"/>
    </row>
    <row r="299" spans="2:7" ht="15" customHeight="1" x14ac:dyDescent="0.25">
      <c r="B299" s="360" t="s">
        <v>459</v>
      </c>
      <c r="C299" s="194"/>
      <c r="D299" s="194"/>
      <c r="E299" s="194"/>
      <c r="F299" s="1610">
        <v>0.2</v>
      </c>
      <c r="G299" s="306"/>
    </row>
    <row r="300" spans="2:7" ht="15" customHeight="1" x14ac:dyDescent="0.25">
      <c r="B300" s="360" t="s">
        <v>460</v>
      </c>
      <c r="C300" s="194"/>
      <c r="D300" s="194"/>
      <c r="E300" s="194"/>
      <c r="F300" s="1610">
        <v>0.2</v>
      </c>
      <c r="G300" s="303"/>
    </row>
    <row r="301" spans="2:7" ht="15" customHeight="1" x14ac:dyDescent="0.25">
      <c r="B301" s="360" t="s">
        <v>461</v>
      </c>
      <c r="C301" s="194"/>
      <c r="D301" s="194"/>
      <c r="E301" s="194"/>
      <c r="F301" s="1610">
        <v>0.5</v>
      </c>
      <c r="G301" s="306"/>
    </row>
    <row r="302" spans="2:7" ht="15" customHeight="1" x14ac:dyDescent="0.25">
      <c r="B302" s="360" t="s">
        <v>659</v>
      </c>
      <c r="C302" s="194"/>
      <c r="D302" s="194"/>
      <c r="E302" s="194"/>
      <c r="F302" s="1610">
        <v>1</v>
      </c>
      <c r="G302" s="303"/>
    </row>
    <row r="303" spans="2:7" ht="15" customHeight="1" x14ac:dyDescent="0.25">
      <c r="B303" s="118" t="s">
        <v>671</v>
      </c>
      <c r="C303" s="165"/>
      <c r="D303" s="165"/>
      <c r="E303" s="165"/>
      <c r="F303" s="163"/>
      <c r="G303" s="306"/>
    </row>
    <row r="304" spans="2:7" ht="15" customHeight="1" x14ac:dyDescent="0.25">
      <c r="B304" s="360" t="s">
        <v>672</v>
      </c>
      <c r="C304" s="194"/>
      <c r="D304" s="194"/>
      <c r="E304" s="194"/>
      <c r="F304" s="1610">
        <v>0.1</v>
      </c>
      <c r="G304" s="303"/>
    </row>
    <row r="305" spans="2:7" ht="15" customHeight="1" x14ac:dyDescent="0.25">
      <c r="B305" s="360" t="s">
        <v>673</v>
      </c>
      <c r="C305" s="194"/>
      <c r="D305" s="194"/>
      <c r="E305" s="194"/>
      <c r="F305" s="1610">
        <v>0.15</v>
      </c>
      <c r="G305" s="306"/>
    </row>
    <row r="306" spans="2:7" ht="15" customHeight="1" x14ac:dyDescent="0.25">
      <c r="B306" s="360" t="s">
        <v>674</v>
      </c>
      <c r="C306" s="194"/>
      <c r="D306" s="194"/>
      <c r="E306" s="194"/>
      <c r="F306" s="1610">
        <v>0.2</v>
      </c>
      <c r="G306" s="303"/>
    </row>
    <row r="307" spans="2:7" ht="15" customHeight="1" x14ac:dyDescent="0.25">
      <c r="B307" s="360" t="s">
        <v>675</v>
      </c>
      <c r="C307" s="194"/>
      <c r="D307" s="194"/>
      <c r="E307" s="194"/>
      <c r="F307" s="1610">
        <v>0.25</v>
      </c>
      <c r="G307" s="306"/>
    </row>
    <row r="308" spans="2:7" ht="15" customHeight="1" x14ac:dyDescent="0.25">
      <c r="B308" s="360" t="s">
        <v>676</v>
      </c>
      <c r="C308" s="194"/>
      <c r="D308" s="194"/>
      <c r="E308" s="194"/>
      <c r="F308" s="1610">
        <v>0.35</v>
      </c>
      <c r="G308" s="303"/>
    </row>
    <row r="309" spans="2:7" ht="15" customHeight="1" x14ac:dyDescent="0.25">
      <c r="B309" s="360" t="s">
        <v>677</v>
      </c>
      <c r="C309" s="194"/>
      <c r="D309" s="194"/>
      <c r="E309" s="194"/>
      <c r="F309" s="1610">
        <v>0.5</v>
      </c>
      <c r="G309" s="306"/>
    </row>
    <row r="310" spans="2:7" ht="15" customHeight="1" x14ac:dyDescent="0.25">
      <c r="B310" s="360" t="s">
        <v>678</v>
      </c>
      <c r="C310" s="194"/>
      <c r="D310" s="194"/>
      <c r="E310" s="194"/>
      <c r="F310" s="1610">
        <v>1</v>
      </c>
      <c r="G310" s="303"/>
    </row>
    <row r="311" spans="2:7" ht="15" customHeight="1" x14ac:dyDescent="0.25">
      <c r="B311" s="137" t="s">
        <v>803</v>
      </c>
      <c r="C311" s="137"/>
      <c r="D311" s="137"/>
      <c r="E311" s="137"/>
      <c r="F311" s="163"/>
      <c r="G311" s="306"/>
    </row>
    <row r="312" spans="2:7" ht="15" customHeight="1" x14ac:dyDescent="0.25">
      <c r="B312" s="307" t="s">
        <v>804</v>
      </c>
      <c r="C312" s="305"/>
      <c r="D312" s="305"/>
      <c r="E312" s="305"/>
      <c r="F312" s="163"/>
      <c r="G312" s="303"/>
    </row>
    <row r="313" spans="2:7" ht="15" customHeight="1" x14ac:dyDescent="0.25">
      <c r="B313" s="119" t="s">
        <v>681</v>
      </c>
      <c r="C313" s="302"/>
      <c r="D313" s="302"/>
      <c r="E313" s="302"/>
      <c r="F313" s="163"/>
      <c r="G313" s="306"/>
    </row>
    <row r="314" spans="2:7" ht="15" customHeight="1" x14ac:dyDescent="0.25">
      <c r="B314" s="361" t="s">
        <v>658</v>
      </c>
      <c r="C314" s="194"/>
      <c r="D314" s="194"/>
      <c r="E314" s="194"/>
      <c r="F314" s="1610">
        <v>0.2</v>
      </c>
      <c r="G314" s="303"/>
    </row>
    <row r="315" spans="2:7" ht="15" customHeight="1" x14ac:dyDescent="0.25">
      <c r="B315" s="361" t="s">
        <v>459</v>
      </c>
      <c r="C315" s="194"/>
      <c r="D315" s="194"/>
      <c r="E315" s="194"/>
      <c r="F315" s="1610">
        <v>0.5</v>
      </c>
      <c r="G315" s="306"/>
    </row>
    <row r="316" spans="2:7" ht="15" customHeight="1" x14ac:dyDescent="0.25">
      <c r="B316" s="361" t="s">
        <v>460</v>
      </c>
      <c r="C316" s="194"/>
      <c r="D316" s="194"/>
      <c r="E316" s="194"/>
      <c r="F316" s="1610">
        <v>0.75</v>
      </c>
      <c r="G316" s="303"/>
    </row>
    <row r="317" spans="2:7" ht="15" customHeight="1" x14ac:dyDescent="0.25">
      <c r="B317" s="361" t="s">
        <v>462</v>
      </c>
      <c r="C317" s="194"/>
      <c r="D317" s="194"/>
      <c r="E317" s="194"/>
      <c r="F317" s="1610">
        <v>1</v>
      </c>
      <c r="G317" s="306"/>
    </row>
    <row r="318" spans="2:7" ht="15" customHeight="1" x14ac:dyDescent="0.25">
      <c r="B318" s="361" t="s">
        <v>682</v>
      </c>
      <c r="C318" s="194"/>
      <c r="D318" s="194"/>
      <c r="E318" s="194"/>
      <c r="F318" s="1610">
        <v>1.5</v>
      </c>
      <c r="G318" s="303"/>
    </row>
    <row r="319" spans="2:7" ht="15" customHeight="1" x14ac:dyDescent="0.25">
      <c r="B319" s="119" t="s">
        <v>683</v>
      </c>
      <c r="C319" s="302"/>
      <c r="D319" s="302"/>
      <c r="E319" s="302"/>
      <c r="F319" s="1610">
        <v>1</v>
      </c>
      <c r="G319" s="306"/>
    </row>
    <row r="320" spans="2:7" ht="15" customHeight="1" x14ac:dyDescent="0.25">
      <c r="B320" s="307" t="s">
        <v>805</v>
      </c>
      <c r="C320" s="305"/>
      <c r="D320" s="305"/>
      <c r="E320" s="305"/>
      <c r="F320" s="163"/>
      <c r="G320" s="303"/>
    </row>
    <row r="321" spans="2:7" ht="15" customHeight="1" x14ac:dyDescent="0.25">
      <c r="B321" s="360" t="s">
        <v>685</v>
      </c>
      <c r="C321" s="194"/>
      <c r="D321" s="194"/>
      <c r="E321" s="194"/>
      <c r="F321" s="1610">
        <v>0.65</v>
      </c>
      <c r="G321" s="306"/>
    </row>
    <row r="322" spans="2:7" ht="15" customHeight="1" x14ac:dyDescent="0.25">
      <c r="B322" s="360" t="s">
        <v>686</v>
      </c>
      <c r="C322" s="194"/>
      <c r="D322" s="194"/>
      <c r="E322" s="194"/>
      <c r="F322" s="1610">
        <v>1</v>
      </c>
      <c r="G322" s="303"/>
    </row>
    <row r="323" spans="2:7" ht="15" customHeight="1" x14ac:dyDescent="0.25">
      <c r="B323" s="137" t="s">
        <v>550</v>
      </c>
      <c r="C323" s="137"/>
      <c r="D323" s="137"/>
      <c r="E323" s="137"/>
      <c r="F323" s="1610">
        <v>0.85</v>
      </c>
      <c r="G323" s="306"/>
    </row>
    <row r="324" spans="2:7" ht="15" customHeight="1" x14ac:dyDescent="0.25">
      <c r="B324" s="137" t="s">
        <v>687</v>
      </c>
      <c r="C324" s="137"/>
      <c r="D324" s="137"/>
      <c r="E324" s="137"/>
      <c r="F324" s="163"/>
      <c r="G324" s="303"/>
    </row>
    <row r="325" spans="2:7" ht="15" customHeight="1" x14ac:dyDescent="0.25">
      <c r="B325" s="271" t="s">
        <v>806</v>
      </c>
      <c r="C325" s="137"/>
      <c r="D325" s="137"/>
      <c r="E325" s="137"/>
      <c r="F325" s="163"/>
      <c r="G325" s="303"/>
    </row>
    <row r="326" spans="2:7" ht="15" customHeight="1" x14ac:dyDescent="0.25">
      <c r="B326" s="118" t="s">
        <v>693</v>
      </c>
      <c r="C326" s="302"/>
      <c r="D326" s="302"/>
      <c r="E326" s="302"/>
      <c r="F326" s="163"/>
      <c r="G326" s="306"/>
    </row>
    <row r="327" spans="2:7" ht="15" customHeight="1" x14ac:dyDescent="0.25">
      <c r="B327" s="362" t="s">
        <v>689</v>
      </c>
      <c r="C327" s="194"/>
      <c r="D327" s="194"/>
      <c r="E327" s="194"/>
      <c r="F327" s="1610">
        <v>1.3</v>
      </c>
      <c r="G327" s="303"/>
    </row>
    <row r="328" spans="2:7" ht="15" customHeight="1" x14ac:dyDescent="0.25">
      <c r="B328" s="362" t="s">
        <v>690</v>
      </c>
      <c r="C328" s="194"/>
      <c r="D328" s="194"/>
      <c r="E328" s="194"/>
      <c r="F328" s="1610">
        <v>1</v>
      </c>
      <c r="G328" s="306"/>
    </row>
    <row r="329" spans="2:7" ht="15" customHeight="1" x14ac:dyDescent="0.25">
      <c r="B329" s="360" t="s">
        <v>691</v>
      </c>
      <c r="C329" s="194"/>
      <c r="D329" s="194"/>
      <c r="E329" s="194"/>
      <c r="F329" s="1610">
        <v>0.8</v>
      </c>
      <c r="G329" s="303"/>
    </row>
    <row r="330" spans="2:7" ht="15" customHeight="1" x14ac:dyDescent="0.25">
      <c r="B330" s="228" t="s">
        <v>692</v>
      </c>
      <c r="C330" s="304"/>
      <c r="D330" s="304"/>
      <c r="E330" s="304"/>
      <c r="F330" s="1610">
        <v>1</v>
      </c>
      <c r="G330" s="306"/>
    </row>
    <row r="331" spans="2:7" ht="15" customHeight="1" x14ac:dyDescent="0.25">
      <c r="B331" s="228" t="s">
        <v>694</v>
      </c>
      <c r="C331" s="304"/>
      <c r="D331" s="304"/>
      <c r="E331" s="304"/>
      <c r="F331" s="1610">
        <v>1</v>
      </c>
      <c r="G331" s="303"/>
    </row>
    <row r="332" spans="2:7" ht="15" customHeight="1" x14ac:dyDescent="0.25">
      <c r="B332" s="296" t="s">
        <v>695</v>
      </c>
      <c r="C332" s="296"/>
      <c r="D332" s="296"/>
      <c r="E332" s="296"/>
      <c r="F332" s="163"/>
      <c r="G332" s="306"/>
    </row>
    <row r="333" spans="2:7" ht="15" customHeight="1" x14ac:dyDescent="0.25">
      <c r="B333" s="173" t="s">
        <v>696</v>
      </c>
      <c r="C333" s="173"/>
      <c r="D333" s="173"/>
      <c r="E333" s="173"/>
      <c r="F333" s="1610">
        <v>4</v>
      </c>
      <c r="G333" s="303"/>
    </row>
    <row r="334" spans="2:7" ht="15" customHeight="1" x14ac:dyDescent="0.25">
      <c r="B334" s="173" t="s">
        <v>697</v>
      </c>
      <c r="C334" s="173"/>
      <c r="D334" s="173"/>
      <c r="E334" s="173"/>
      <c r="F334" s="1610">
        <v>1</v>
      </c>
      <c r="G334" s="306"/>
    </row>
    <row r="335" spans="2:7" ht="15" customHeight="1" x14ac:dyDescent="0.25">
      <c r="B335" s="173" t="s">
        <v>698</v>
      </c>
      <c r="C335" s="173"/>
      <c r="D335" s="173"/>
      <c r="E335" s="173"/>
      <c r="F335" s="1610">
        <v>2.5</v>
      </c>
      <c r="G335" s="303"/>
    </row>
    <row r="336" spans="2:7" ht="15" customHeight="1" x14ac:dyDescent="0.25">
      <c r="B336" s="2727" t="s">
        <v>552</v>
      </c>
      <c r="C336" s="2727"/>
      <c r="D336" s="2727"/>
      <c r="E336" s="2727"/>
      <c r="F336" s="163"/>
      <c r="G336" s="306"/>
    </row>
    <row r="337" spans="2:7" ht="15" customHeight="1" x14ac:dyDescent="0.25">
      <c r="B337" s="296" t="s">
        <v>699</v>
      </c>
      <c r="C337" s="296"/>
      <c r="D337" s="296"/>
      <c r="E337" s="296"/>
      <c r="F337" s="163"/>
      <c r="G337" s="303"/>
    </row>
    <row r="338" spans="2:7" ht="15" customHeight="1" x14ac:dyDescent="0.25">
      <c r="B338" s="173" t="s">
        <v>807</v>
      </c>
      <c r="C338" s="173"/>
      <c r="D338" s="173"/>
      <c r="E338" s="173"/>
      <c r="F338" s="163"/>
      <c r="G338" s="303"/>
    </row>
    <row r="339" spans="2:7" ht="15" customHeight="1" x14ac:dyDescent="0.25">
      <c r="B339" s="173" t="s">
        <v>700</v>
      </c>
      <c r="C339" s="173"/>
      <c r="D339" s="173"/>
      <c r="E339" s="173"/>
      <c r="F339" s="163"/>
      <c r="G339" s="306"/>
    </row>
    <row r="340" spans="2:7" ht="15" customHeight="1" x14ac:dyDescent="0.25">
      <c r="B340" s="137" t="s">
        <v>202</v>
      </c>
      <c r="C340" s="137"/>
      <c r="D340" s="137"/>
      <c r="E340" s="137"/>
      <c r="F340" s="163"/>
      <c r="G340" s="303"/>
    </row>
    <row r="341" spans="2:7" ht="15" customHeight="1" x14ac:dyDescent="0.25">
      <c r="B341" s="118" t="s">
        <v>702</v>
      </c>
      <c r="C341" s="302"/>
      <c r="D341" s="302"/>
      <c r="E341" s="302"/>
      <c r="F341" s="1610">
        <v>0.45</v>
      </c>
      <c r="G341" s="1611">
        <f>MIN(F341*1.5,150%)</f>
        <v>0.67500000000000004</v>
      </c>
    </row>
    <row r="342" spans="2:7" ht="15" customHeight="1" x14ac:dyDescent="0.25">
      <c r="B342" s="118" t="s">
        <v>808</v>
      </c>
      <c r="C342" s="118"/>
      <c r="D342" s="118"/>
      <c r="E342" s="118"/>
      <c r="F342" s="1610">
        <v>0.75</v>
      </c>
      <c r="G342" s="1611">
        <f t="shared" ref="G342:G343" si="0">MIN(F342*1.5,150%)</f>
        <v>1.125</v>
      </c>
    </row>
    <row r="343" spans="2:7" ht="15" customHeight="1" x14ac:dyDescent="0.25">
      <c r="B343" s="118" t="s">
        <v>703</v>
      </c>
      <c r="C343" s="302"/>
      <c r="D343" s="302"/>
      <c r="E343" s="302"/>
      <c r="F343" s="1610">
        <v>1</v>
      </c>
      <c r="G343" s="1611">
        <f t="shared" si="0"/>
        <v>1.5</v>
      </c>
    </row>
    <row r="344" spans="2:7" ht="15" customHeight="1" x14ac:dyDescent="0.25">
      <c r="B344" s="137" t="s">
        <v>704</v>
      </c>
      <c r="C344" s="137"/>
      <c r="D344" s="137"/>
      <c r="E344" s="137"/>
      <c r="F344" s="163"/>
      <c r="G344" s="303"/>
    </row>
    <row r="345" spans="2:7" ht="15" customHeight="1" x14ac:dyDescent="0.25">
      <c r="B345" s="307" t="s">
        <v>810</v>
      </c>
      <c r="C345" s="307"/>
      <c r="D345" s="307"/>
      <c r="E345" s="307"/>
      <c r="F345" s="163"/>
      <c r="G345" s="303"/>
    </row>
    <row r="346" spans="2:7" ht="15" customHeight="1" x14ac:dyDescent="0.25">
      <c r="B346" s="360" t="s">
        <v>705</v>
      </c>
      <c r="C346" s="194"/>
      <c r="D346" s="194"/>
      <c r="E346" s="194"/>
      <c r="F346" s="163"/>
      <c r="G346" s="303"/>
    </row>
    <row r="347" spans="2:7" ht="15" customHeight="1" x14ac:dyDescent="0.25">
      <c r="B347" s="361" t="s">
        <v>554</v>
      </c>
      <c r="C347" s="534"/>
      <c r="D347" s="534"/>
      <c r="E347" s="534"/>
      <c r="F347" s="1610">
        <v>0.2</v>
      </c>
      <c r="G347" s="1611">
        <f t="shared" ref="G347:G352" si="1">MIN(F347*1.5,150%)</f>
        <v>0.30000000000000004</v>
      </c>
    </row>
    <row r="348" spans="2:7" ht="15" customHeight="1" x14ac:dyDescent="0.25">
      <c r="B348" s="361" t="s">
        <v>555</v>
      </c>
      <c r="C348" s="534"/>
      <c r="D348" s="534"/>
      <c r="E348" s="534"/>
      <c r="F348" s="1610">
        <v>0.25</v>
      </c>
      <c r="G348" s="1611">
        <f t="shared" si="1"/>
        <v>0.375</v>
      </c>
    </row>
    <row r="349" spans="2:7" ht="15" customHeight="1" x14ac:dyDescent="0.25">
      <c r="B349" s="361" t="s">
        <v>556</v>
      </c>
      <c r="C349" s="534"/>
      <c r="D349" s="534"/>
      <c r="E349" s="534"/>
      <c r="F349" s="1610">
        <v>0.3</v>
      </c>
      <c r="G349" s="1611">
        <f t="shared" si="1"/>
        <v>0.44999999999999996</v>
      </c>
    </row>
    <row r="350" spans="2:7" ht="15" customHeight="1" x14ac:dyDescent="0.25">
      <c r="B350" s="361" t="s">
        <v>557</v>
      </c>
      <c r="C350" s="534"/>
      <c r="D350" s="534"/>
      <c r="E350" s="534"/>
      <c r="F350" s="1610">
        <v>0.4</v>
      </c>
      <c r="G350" s="1611">
        <f t="shared" si="1"/>
        <v>0.60000000000000009</v>
      </c>
    </row>
    <row r="351" spans="2:7" ht="15" customHeight="1" x14ac:dyDescent="0.25">
      <c r="B351" s="361" t="s">
        <v>558</v>
      </c>
      <c r="C351" s="534"/>
      <c r="D351" s="534"/>
      <c r="E351" s="534"/>
      <c r="F351" s="1610">
        <v>0.5</v>
      </c>
      <c r="G351" s="1611">
        <f t="shared" si="1"/>
        <v>0.75</v>
      </c>
    </row>
    <row r="352" spans="2:7" ht="15" customHeight="1" x14ac:dyDescent="0.25">
      <c r="B352" s="361" t="s">
        <v>559</v>
      </c>
      <c r="C352" s="534"/>
      <c r="D352" s="534"/>
      <c r="E352" s="534"/>
      <c r="F352" s="1610">
        <v>0.7</v>
      </c>
      <c r="G352" s="1611">
        <f t="shared" si="1"/>
        <v>1.0499999999999998</v>
      </c>
    </row>
    <row r="353" spans="2:7" ht="15" customHeight="1" x14ac:dyDescent="0.25">
      <c r="B353" s="361" t="s">
        <v>560</v>
      </c>
      <c r="C353" s="534"/>
      <c r="D353" s="534"/>
      <c r="E353" s="534"/>
      <c r="F353" s="163"/>
      <c r="G353" s="303"/>
    </row>
    <row r="354" spans="2:7" ht="15" customHeight="1" x14ac:dyDescent="0.25">
      <c r="B354" s="360" t="s">
        <v>707</v>
      </c>
      <c r="C354" s="194"/>
      <c r="D354" s="194"/>
      <c r="E354" s="194"/>
      <c r="F354" s="163"/>
      <c r="G354" s="303"/>
    </row>
    <row r="355" spans="2:7" ht="15" customHeight="1" x14ac:dyDescent="0.25">
      <c r="B355" s="359" t="s">
        <v>835</v>
      </c>
      <c r="C355" s="534"/>
      <c r="D355" s="534"/>
      <c r="E355" s="534"/>
      <c r="F355" s="1610">
        <v>0.2</v>
      </c>
      <c r="G355" s="1611">
        <f>MIN(F355*1.5,150%)</f>
        <v>0.30000000000000004</v>
      </c>
    </row>
    <row r="356" spans="2:7" ht="15" customHeight="1" x14ac:dyDescent="0.25">
      <c r="B356" s="359" t="s">
        <v>836</v>
      </c>
      <c r="C356" s="534"/>
      <c r="D356" s="534"/>
      <c r="E356" s="534"/>
      <c r="F356" s="163"/>
      <c r="G356" s="303"/>
    </row>
    <row r="357" spans="2:7" ht="15" customHeight="1" x14ac:dyDescent="0.25">
      <c r="B357" s="361" t="s">
        <v>560</v>
      </c>
      <c r="C357" s="534"/>
      <c r="D357" s="534"/>
      <c r="E357" s="534"/>
      <c r="F357" s="163"/>
      <c r="G357" s="303"/>
    </row>
    <row r="358" spans="2:7" ht="15" customHeight="1" x14ac:dyDescent="0.25">
      <c r="B358" s="307" t="s">
        <v>809</v>
      </c>
      <c r="C358" s="307"/>
      <c r="D358" s="307"/>
      <c r="E358" s="307"/>
      <c r="F358" s="163"/>
      <c r="G358" s="303"/>
    </row>
    <row r="359" spans="2:7" ht="15" customHeight="1" x14ac:dyDescent="0.25">
      <c r="B359" s="360" t="s">
        <v>705</v>
      </c>
      <c r="C359" s="194"/>
      <c r="D359" s="194"/>
      <c r="E359" s="194"/>
      <c r="F359" s="163"/>
      <c r="G359" s="303"/>
    </row>
    <row r="360" spans="2:7" ht="15" customHeight="1" x14ac:dyDescent="0.25">
      <c r="B360" s="361" t="s">
        <v>814</v>
      </c>
      <c r="C360" s="534"/>
      <c r="D360" s="534"/>
      <c r="E360" s="534"/>
      <c r="F360" s="163"/>
      <c r="G360" s="303"/>
    </row>
    <row r="361" spans="2:7" ht="15" customHeight="1" x14ac:dyDescent="0.25">
      <c r="B361" s="361" t="s">
        <v>561</v>
      </c>
      <c r="C361" s="534"/>
      <c r="D361" s="534"/>
      <c r="E361" s="534"/>
      <c r="F361" s="163"/>
      <c r="G361" s="303"/>
    </row>
    <row r="362" spans="2:7" ht="15" customHeight="1" x14ac:dyDescent="0.25">
      <c r="B362" s="361" t="s">
        <v>560</v>
      </c>
      <c r="C362" s="534"/>
      <c r="D362" s="534"/>
      <c r="E362" s="534"/>
      <c r="F362" s="163"/>
      <c r="G362" s="303"/>
    </row>
    <row r="363" spans="2:7" ht="15" customHeight="1" x14ac:dyDescent="0.25">
      <c r="B363" s="360" t="s">
        <v>707</v>
      </c>
      <c r="C363" s="194"/>
      <c r="D363" s="194"/>
      <c r="E363" s="194"/>
      <c r="F363" s="163"/>
      <c r="G363" s="303"/>
    </row>
    <row r="364" spans="2:7" ht="15" customHeight="1" x14ac:dyDescent="0.25">
      <c r="B364" s="359" t="s">
        <v>835</v>
      </c>
      <c r="C364" s="534"/>
      <c r="D364" s="534"/>
      <c r="E364" s="534"/>
      <c r="F364" s="163"/>
      <c r="G364" s="303"/>
    </row>
    <row r="365" spans="2:7" ht="15" customHeight="1" x14ac:dyDescent="0.25">
      <c r="B365" s="359" t="s">
        <v>836</v>
      </c>
      <c r="C365" s="534"/>
      <c r="D365" s="534"/>
      <c r="E365" s="534"/>
      <c r="F365" s="163"/>
      <c r="G365" s="303"/>
    </row>
    <row r="366" spans="2:7" ht="15" customHeight="1" x14ac:dyDescent="0.25">
      <c r="B366" s="361" t="s">
        <v>560</v>
      </c>
      <c r="C366" s="534"/>
      <c r="D366" s="534"/>
      <c r="E366" s="534"/>
      <c r="F366" s="163"/>
      <c r="G366" s="303"/>
    </row>
    <row r="367" spans="2:7" ht="15" customHeight="1" x14ac:dyDescent="0.25">
      <c r="B367" s="307" t="s">
        <v>811</v>
      </c>
      <c r="C367" s="307"/>
      <c r="D367" s="307"/>
      <c r="E367" s="307"/>
      <c r="F367" s="163"/>
      <c r="G367" s="303"/>
    </row>
    <row r="368" spans="2:7" ht="15" customHeight="1" x14ac:dyDescent="0.25">
      <c r="B368" s="360" t="s">
        <v>554</v>
      </c>
      <c r="C368" s="534"/>
      <c r="D368" s="534"/>
      <c r="E368" s="534"/>
      <c r="F368" s="1612">
        <v>0.3</v>
      </c>
      <c r="G368" s="303"/>
    </row>
    <row r="369" spans="2:7" ht="15" customHeight="1" x14ac:dyDescent="0.25">
      <c r="B369" s="360" t="s">
        <v>555</v>
      </c>
      <c r="C369" s="534"/>
      <c r="D369" s="534"/>
      <c r="E369" s="534"/>
      <c r="F369" s="1612">
        <v>0.35</v>
      </c>
      <c r="G369" s="303"/>
    </row>
    <row r="370" spans="2:7" ht="15" customHeight="1" x14ac:dyDescent="0.25">
      <c r="B370" s="360" t="s">
        <v>556</v>
      </c>
      <c r="C370" s="534"/>
      <c r="D370" s="534"/>
      <c r="E370" s="534"/>
      <c r="F370" s="1612">
        <v>0.45</v>
      </c>
      <c r="G370" s="303"/>
    </row>
    <row r="371" spans="2:7" ht="15" customHeight="1" x14ac:dyDescent="0.25">
      <c r="B371" s="360" t="s">
        <v>557</v>
      </c>
      <c r="C371" s="534"/>
      <c r="D371" s="534"/>
      <c r="E371" s="534"/>
      <c r="F371" s="1612">
        <v>0.6</v>
      </c>
      <c r="G371" s="303"/>
    </row>
    <row r="372" spans="2:7" ht="15" customHeight="1" x14ac:dyDescent="0.25">
      <c r="B372" s="360" t="s">
        <v>558</v>
      </c>
      <c r="C372" s="534"/>
      <c r="D372" s="534"/>
      <c r="E372" s="534"/>
      <c r="F372" s="1612">
        <v>0.75</v>
      </c>
      <c r="G372" s="303"/>
    </row>
    <row r="373" spans="2:7" ht="15" customHeight="1" x14ac:dyDescent="0.25">
      <c r="B373" s="360" t="s">
        <v>559</v>
      </c>
      <c r="C373" s="534"/>
      <c r="D373" s="534"/>
      <c r="E373" s="534"/>
      <c r="F373" s="1612">
        <v>1.05</v>
      </c>
      <c r="G373" s="303"/>
    </row>
    <row r="374" spans="2:7" ht="15" customHeight="1" x14ac:dyDescent="0.25">
      <c r="B374" s="360" t="s">
        <v>560</v>
      </c>
      <c r="C374" s="534"/>
      <c r="D374" s="534"/>
      <c r="E374" s="534"/>
      <c r="F374" s="1612">
        <v>1.5</v>
      </c>
      <c r="G374" s="303"/>
    </row>
    <row r="375" spans="2:7" ht="15" customHeight="1" x14ac:dyDescent="0.25">
      <c r="B375" s="307" t="s">
        <v>812</v>
      </c>
      <c r="C375" s="307"/>
      <c r="D375" s="307"/>
      <c r="E375" s="307"/>
      <c r="F375" s="163"/>
      <c r="G375" s="303"/>
    </row>
    <row r="376" spans="2:7" ht="15" customHeight="1" x14ac:dyDescent="0.25">
      <c r="B376" s="360" t="s">
        <v>562</v>
      </c>
      <c r="C376" s="534"/>
      <c r="D376" s="534"/>
      <c r="E376" s="534"/>
      <c r="F376" s="1612">
        <v>0.7</v>
      </c>
      <c r="G376" s="303"/>
    </row>
    <row r="377" spans="2:7" ht="15" customHeight="1" x14ac:dyDescent="0.25">
      <c r="B377" s="360" t="s">
        <v>563</v>
      </c>
      <c r="C377" s="534"/>
      <c r="D377" s="534"/>
      <c r="E377" s="534"/>
      <c r="F377" s="1612">
        <v>0.9</v>
      </c>
      <c r="G377" s="303"/>
    </row>
    <row r="378" spans="2:7" ht="15" customHeight="1" x14ac:dyDescent="0.25">
      <c r="B378" s="360" t="s">
        <v>564</v>
      </c>
      <c r="C378" s="534"/>
      <c r="D378" s="534"/>
      <c r="E378" s="534"/>
      <c r="F378" s="1612">
        <v>1.1000000000000001</v>
      </c>
      <c r="G378" s="303"/>
    </row>
    <row r="379" spans="2:7" ht="15" customHeight="1" x14ac:dyDescent="0.25">
      <c r="B379" s="360" t="s">
        <v>560</v>
      </c>
      <c r="C379" s="534"/>
      <c r="D379" s="534"/>
      <c r="E379" s="534"/>
      <c r="F379" s="1612">
        <v>1.5</v>
      </c>
      <c r="G379" s="303"/>
    </row>
    <row r="380" spans="2:7" ht="15" customHeight="1" x14ac:dyDescent="0.25">
      <c r="B380" s="307" t="s">
        <v>813</v>
      </c>
      <c r="C380" s="307"/>
      <c r="D380" s="307"/>
      <c r="E380" s="307"/>
      <c r="F380" s="163"/>
      <c r="G380" s="303"/>
    </row>
    <row r="381" spans="2:7" ht="15" customHeight="1" x14ac:dyDescent="0.25">
      <c r="B381" s="360" t="s">
        <v>621</v>
      </c>
      <c r="C381" s="534"/>
      <c r="D381" s="534"/>
      <c r="E381" s="534"/>
      <c r="F381" s="1612">
        <v>1.5</v>
      </c>
      <c r="G381" s="303"/>
    </row>
    <row r="382" spans="2:7" ht="15" customHeight="1" x14ac:dyDescent="0.25">
      <c r="B382" s="360" t="s">
        <v>622</v>
      </c>
      <c r="C382" s="534"/>
      <c r="D382" s="534"/>
      <c r="E382" s="534"/>
      <c r="F382" s="1612">
        <v>1</v>
      </c>
      <c r="G382" s="303"/>
    </row>
    <row r="383" spans="2:7" ht="15" customHeight="1" x14ac:dyDescent="0.25">
      <c r="B383" s="137" t="s">
        <v>773</v>
      </c>
      <c r="C383" s="137"/>
      <c r="D383" s="137"/>
      <c r="E383" s="137"/>
      <c r="F383" s="163"/>
      <c r="G383" s="303"/>
    </row>
    <row r="384" spans="2:7" ht="15" customHeight="1" x14ac:dyDescent="0.25">
      <c r="B384" s="173" t="s">
        <v>723</v>
      </c>
      <c r="C384" s="308"/>
      <c r="D384" s="308"/>
      <c r="E384" s="308"/>
      <c r="F384" s="163"/>
      <c r="G384" s="303"/>
    </row>
    <row r="385" spans="1:9" ht="15" customHeight="1" x14ac:dyDescent="0.25">
      <c r="B385" s="137" t="s">
        <v>623</v>
      </c>
      <c r="C385" s="309"/>
      <c r="D385" s="309"/>
      <c r="E385" s="309"/>
      <c r="F385" s="163"/>
      <c r="G385" s="303"/>
    </row>
    <row r="386" spans="1:9" ht="15" customHeight="1" x14ac:dyDescent="0.25">
      <c r="B386" s="234" t="s">
        <v>31</v>
      </c>
      <c r="C386" s="234"/>
      <c r="D386" s="234"/>
      <c r="E386" s="234"/>
      <c r="F386" s="195"/>
      <c r="G386" s="166"/>
    </row>
    <row r="387" spans="1:9" ht="15" customHeight="1" x14ac:dyDescent="0.3">
      <c r="A387" s="1154"/>
      <c r="B387" s="1155"/>
      <c r="C387" s="1156"/>
      <c r="D387" s="1156"/>
      <c r="E387" s="1156"/>
      <c r="F387" s="1156"/>
      <c r="G387" s="328"/>
      <c r="H387" s="328"/>
      <c r="I387" s="779"/>
    </row>
    <row r="388" spans="1:9" ht="45" customHeight="1" x14ac:dyDescent="0.25">
      <c r="A388" s="579" t="s">
        <v>1977</v>
      </c>
      <c r="B388" s="396"/>
      <c r="C388" s="396"/>
      <c r="D388" s="396"/>
      <c r="E388" s="396"/>
      <c r="F388" s="751"/>
    </row>
    <row r="389" spans="1:9" ht="30" customHeight="1" x14ac:dyDescent="0.25">
      <c r="B389" s="3117" t="s">
        <v>1493</v>
      </c>
      <c r="C389" s="3117"/>
      <c r="D389" s="3117"/>
      <c r="E389" s="3118"/>
      <c r="F389" s="409" t="s">
        <v>36</v>
      </c>
    </row>
    <row r="390" spans="1:9" ht="15" customHeight="1" x14ac:dyDescent="0.3">
      <c r="A390" s="214"/>
      <c r="B390" s="1150"/>
      <c r="C390" s="790"/>
      <c r="D390" s="790"/>
      <c r="E390" s="790"/>
      <c r="F390" s="790"/>
      <c r="G390" s="328"/>
      <c r="H390" s="328"/>
      <c r="I390" s="779"/>
    </row>
    <row r="391" spans="1:9" ht="45" customHeight="1" x14ac:dyDescent="0.25">
      <c r="A391" s="579" t="s">
        <v>1978</v>
      </c>
      <c r="B391" s="396"/>
      <c r="C391" s="396"/>
      <c r="D391" s="396"/>
      <c r="E391" s="396"/>
      <c r="F391" s="751"/>
    </row>
    <row r="392" spans="1:9" ht="15" customHeight="1" x14ac:dyDescent="0.25">
      <c r="B392" s="413" t="s">
        <v>1347</v>
      </c>
      <c r="C392" s="413"/>
      <c r="D392" s="413"/>
      <c r="E392" s="413"/>
      <c r="F392" s="409" t="s">
        <v>640</v>
      </c>
    </row>
    <row r="393" spans="1:9" ht="15" customHeight="1" x14ac:dyDescent="0.25">
      <c r="B393" s="170" t="s">
        <v>1348</v>
      </c>
      <c r="C393" s="170"/>
      <c r="D393" s="170"/>
      <c r="E393" s="170"/>
      <c r="F393" s="410" t="s">
        <v>37</v>
      </c>
    </row>
    <row r="394" spans="1:9" ht="15" customHeight="1" x14ac:dyDescent="0.3">
      <c r="A394" s="214"/>
      <c r="B394" s="1150"/>
      <c r="C394" s="790"/>
      <c r="D394" s="790"/>
      <c r="E394" s="790"/>
      <c r="F394" s="790"/>
      <c r="G394" s="328"/>
      <c r="H394" s="328"/>
      <c r="I394" s="779"/>
    </row>
    <row r="395" spans="1:9" ht="45" customHeight="1" x14ac:dyDescent="0.25">
      <c r="A395" s="579" t="s">
        <v>1979</v>
      </c>
      <c r="B395" s="396"/>
      <c r="C395" s="396"/>
      <c r="D395" s="396"/>
      <c r="E395" s="396"/>
      <c r="F395" s="751"/>
    </row>
    <row r="396" spans="1:9" ht="15" customHeight="1" x14ac:dyDescent="0.25">
      <c r="B396" s="670" t="s">
        <v>722</v>
      </c>
      <c r="C396" s="396"/>
      <c r="D396" s="396"/>
      <c r="E396" s="396"/>
      <c r="F396" s="409" t="s">
        <v>36</v>
      </c>
    </row>
    <row r="397" spans="1:9" ht="15" customHeight="1" x14ac:dyDescent="0.3">
      <c r="A397" s="214"/>
      <c r="B397" s="1150"/>
      <c r="C397" s="790"/>
      <c r="D397" s="790"/>
      <c r="E397" s="790"/>
      <c r="F397" s="790"/>
      <c r="G397" s="328"/>
      <c r="H397" s="328"/>
    </row>
    <row r="398" spans="1:9" ht="45" customHeight="1" x14ac:dyDescent="0.25">
      <c r="A398" s="579" t="s">
        <v>1980</v>
      </c>
      <c r="B398" s="1151"/>
      <c r="C398" s="1151"/>
      <c r="D398" s="1152"/>
      <c r="E398" s="1152"/>
      <c r="F398" s="1153"/>
      <c r="G398" s="751"/>
      <c r="H398" s="751"/>
      <c r="I398" s="643"/>
    </row>
    <row r="399" spans="1:9" ht="15" customHeight="1" x14ac:dyDescent="0.25">
      <c r="A399" s="213"/>
      <c r="B399" s="652" t="s">
        <v>1368</v>
      </c>
      <c r="C399" s="1159">
        <v>0</v>
      </c>
      <c r="D399" s="671" t="s">
        <v>1367</v>
      </c>
      <c r="E399" s="794"/>
      <c r="F399" s="794"/>
      <c r="G399" s="794"/>
      <c r="H399" s="794"/>
    </row>
    <row r="400" spans="1:9" ht="15" customHeight="1" x14ac:dyDescent="0.25">
      <c r="B400" s="1064" t="s">
        <v>42</v>
      </c>
      <c r="C400" s="509">
        <v>1</v>
      </c>
      <c r="D400" s="411" t="s">
        <v>36</v>
      </c>
      <c r="E400" s="411"/>
      <c r="F400" s="411"/>
      <c r="G400" s="411"/>
      <c r="H400" s="411"/>
    </row>
    <row r="401" spans="2:8" ht="15" customHeight="1" x14ac:dyDescent="0.25">
      <c r="B401" s="240"/>
      <c r="C401" s="254">
        <v>2</v>
      </c>
      <c r="D401" s="1034" t="s">
        <v>37</v>
      </c>
      <c r="E401" s="1034"/>
      <c r="F401" s="1034"/>
      <c r="G401" s="1034"/>
      <c r="H401" s="1034"/>
    </row>
    <row r="402" spans="2:8" ht="15" customHeight="1" x14ac:dyDescent="0.25">
      <c r="B402" s="652" t="s">
        <v>28</v>
      </c>
      <c r="C402" s="1159">
        <v>3</v>
      </c>
      <c r="D402" s="794"/>
      <c r="E402" s="794"/>
      <c r="F402" s="794"/>
      <c r="G402" s="794"/>
      <c r="H402" s="794"/>
    </row>
    <row r="403" spans="2:8" ht="15" customHeight="1" x14ac:dyDescent="0.25">
      <c r="B403" s="1064" t="s">
        <v>93</v>
      </c>
      <c r="C403" s="509">
        <v>1</v>
      </c>
      <c r="D403" s="411">
        <v>1</v>
      </c>
      <c r="E403" s="411"/>
      <c r="F403" s="411"/>
      <c r="G403" s="411"/>
      <c r="H403" s="411"/>
    </row>
    <row r="404" spans="2:8" ht="15" customHeight="1" x14ac:dyDescent="0.25">
      <c r="B404" s="240"/>
      <c r="C404" s="254">
        <v>2</v>
      </c>
      <c r="D404" s="1034">
        <v>2</v>
      </c>
      <c r="E404" s="71"/>
      <c r="F404" s="71"/>
      <c r="G404" s="71"/>
      <c r="H404" s="71"/>
    </row>
    <row r="405" spans="2:8" ht="15" customHeight="1" x14ac:dyDescent="0.25">
      <c r="B405" s="60" t="s">
        <v>162</v>
      </c>
      <c r="C405" s="509">
        <v>1</v>
      </c>
      <c r="D405" s="411">
        <v>1</v>
      </c>
      <c r="E405" s="1160">
        <v>1</v>
      </c>
      <c r="F405" s="411" t="s">
        <v>163</v>
      </c>
      <c r="G405" s="411"/>
      <c r="H405" s="411"/>
    </row>
    <row r="406" spans="2:8" ht="15" customHeight="1" x14ac:dyDescent="0.25">
      <c r="C406" s="73">
        <v>2</v>
      </c>
      <c r="D406" s="165">
        <v>1000</v>
      </c>
      <c r="E406" s="85">
        <v>1000</v>
      </c>
      <c r="F406" s="165" t="s">
        <v>164</v>
      </c>
      <c r="G406" s="165"/>
      <c r="H406" s="165"/>
    </row>
    <row r="407" spans="2:8" ht="15" customHeight="1" x14ac:dyDescent="0.25">
      <c r="C407" s="254">
        <v>3</v>
      </c>
      <c r="D407" s="1034">
        <v>1000000</v>
      </c>
      <c r="E407" s="1440">
        <v>1000000</v>
      </c>
      <c r="F407" s="1034" t="s">
        <v>165</v>
      </c>
      <c r="G407" s="1034"/>
      <c r="H407" s="1034"/>
    </row>
    <row r="408" spans="2:8" ht="15" customHeight="1" x14ac:dyDescent="0.25">
      <c r="B408" s="1161" t="s">
        <v>104</v>
      </c>
      <c r="C408" s="509">
        <v>1</v>
      </c>
      <c r="D408" s="411" t="s">
        <v>105</v>
      </c>
      <c r="E408" s="68"/>
      <c r="F408" s="68"/>
      <c r="G408" s="68"/>
      <c r="H408" s="68"/>
    </row>
    <row r="409" spans="2:8" ht="15" customHeight="1" x14ac:dyDescent="0.25">
      <c r="C409" s="73">
        <v>2</v>
      </c>
      <c r="D409" s="165" t="s">
        <v>106</v>
      </c>
      <c r="E409" s="165"/>
      <c r="F409" s="165"/>
      <c r="G409" s="165"/>
      <c r="H409" s="165"/>
    </row>
    <row r="410" spans="2:8" ht="15" customHeight="1" x14ac:dyDescent="0.25">
      <c r="C410" s="254">
        <v>3</v>
      </c>
      <c r="D410" s="1034" t="s">
        <v>107</v>
      </c>
      <c r="E410" s="1034"/>
      <c r="F410" s="1034"/>
      <c r="G410" s="1034"/>
      <c r="H410" s="1034"/>
    </row>
    <row r="411" spans="2:8" ht="15" customHeight="1" x14ac:dyDescent="0.25">
      <c r="B411" s="1064" t="s">
        <v>21</v>
      </c>
      <c r="C411" s="509">
        <v>1</v>
      </c>
      <c r="D411" s="411" t="s">
        <v>108</v>
      </c>
      <c r="E411" s="411"/>
      <c r="F411" s="411"/>
      <c r="G411" s="411"/>
      <c r="H411" s="411"/>
    </row>
    <row r="412" spans="2:8" ht="15" customHeight="1" x14ac:dyDescent="0.25">
      <c r="C412" s="73">
        <v>2</v>
      </c>
      <c r="D412" s="165" t="s">
        <v>19</v>
      </c>
      <c r="E412" s="165"/>
      <c r="F412" s="165"/>
      <c r="G412" s="165"/>
      <c r="H412" s="165"/>
    </row>
    <row r="413" spans="2:8" ht="15" customHeight="1" x14ac:dyDescent="0.25">
      <c r="C413" s="73">
        <v>3</v>
      </c>
      <c r="D413" s="165" t="s">
        <v>20</v>
      </c>
      <c r="E413" s="165"/>
      <c r="F413" s="165"/>
      <c r="G413" s="165"/>
      <c r="H413" s="165"/>
    </row>
    <row r="414" spans="2:8" ht="15" customHeight="1" x14ac:dyDescent="0.25">
      <c r="B414" s="240"/>
      <c r="C414" s="254">
        <v>4</v>
      </c>
      <c r="D414" s="1034" t="s">
        <v>107</v>
      </c>
      <c r="E414" s="1034"/>
      <c r="F414" s="1034"/>
      <c r="G414" s="1034"/>
      <c r="H414" s="1034"/>
    </row>
    <row r="415" spans="2:8" ht="15" customHeight="1" x14ac:dyDescent="0.25">
      <c r="B415" s="1064" t="s">
        <v>171</v>
      </c>
      <c r="C415" s="509">
        <v>1</v>
      </c>
      <c r="D415" s="165" t="s">
        <v>166</v>
      </c>
      <c r="E415" s="411"/>
      <c r="F415" s="411"/>
      <c r="G415" s="411"/>
      <c r="H415" s="411"/>
    </row>
    <row r="416" spans="2:8" ht="15" customHeight="1" x14ac:dyDescent="0.25">
      <c r="B416" s="240"/>
      <c r="C416" s="74">
        <v>2</v>
      </c>
      <c r="D416" s="71" t="s">
        <v>167</v>
      </c>
      <c r="E416" s="71"/>
      <c r="F416" s="71"/>
      <c r="G416" s="71"/>
      <c r="H416" s="71"/>
    </row>
    <row r="417" spans="2:8" ht="15" customHeight="1" x14ac:dyDescent="0.25">
      <c r="B417" s="1064" t="s">
        <v>170</v>
      </c>
      <c r="C417" s="509">
        <v>1</v>
      </c>
      <c r="D417" s="411" t="s">
        <v>168</v>
      </c>
      <c r="E417" s="411"/>
      <c r="F417" s="411"/>
      <c r="G417" s="411"/>
      <c r="H417" s="411"/>
    </row>
    <row r="418" spans="2:8" ht="15" customHeight="1" x14ac:dyDescent="0.25">
      <c r="B418" s="240"/>
      <c r="C418" s="254">
        <v>2</v>
      </c>
      <c r="D418" s="1034" t="s">
        <v>169</v>
      </c>
      <c r="E418" s="1034"/>
      <c r="F418" s="1034"/>
      <c r="G418" s="1034"/>
      <c r="H418" s="1034"/>
    </row>
    <row r="419" spans="2:8" ht="15" customHeight="1" x14ac:dyDescent="0.25">
      <c r="B419" s="1064" t="s">
        <v>46</v>
      </c>
      <c r="C419" s="509">
        <v>0</v>
      </c>
      <c r="D419" s="165" t="s">
        <v>100</v>
      </c>
      <c r="E419" s="411"/>
      <c r="F419" s="411"/>
      <c r="G419" s="411"/>
      <c r="H419" s="411"/>
    </row>
    <row r="420" spans="2:8" ht="15" customHeight="1" x14ac:dyDescent="0.25">
      <c r="B420" s="60"/>
      <c r="C420" s="73">
        <v>1</v>
      </c>
      <c r="D420" s="165" t="s">
        <v>101</v>
      </c>
      <c r="E420" s="165"/>
      <c r="F420" s="165"/>
      <c r="G420" s="165"/>
      <c r="H420" s="165"/>
    </row>
    <row r="421" spans="2:8" ht="15" customHeight="1" x14ac:dyDescent="0.25">
      <c r="C421" s="73">
        <v>2</v>
      </c>
      <c r="D421" s="165" t="s">
        <v>102</v>
      </c>
      <c r="E421" s="165"/>
      <c r="F421" s="165"/>
      <c r="G421" s="165"/>
      <c r="H421" s="165"/>
    </row>
    <row r="422" spans="2:8" ht="15" customHeight="1" x14ac:dyDescent="0.25">
      <c r="C422" s="74">
        <v>3</v>
      </c>
      <c r="D422" s="71" t="s">
        <v>103</v>
      </c>
      <c r="E422" s="71"/>
      <c r="F422" s="71"/>
      <c r="G422" s="71"/>
      <c r="H422" s="71"/>
    </row>
    <row r="423" spans="2:8" ht="15" customHeight="1" x14ac:dyDescent="0.25">
      <c r="B423" s="1064" t="s">
        <v>2008</v>
      </c>
      <c r="C423" s="509">
        <v>1</v>
      </c>
      <c r="D423" s="1162" t="s">
        <v>6</v>
      </c>
      <c r="E423" s="411"/>
      <c r="F423" s="411"/>
      <c r="G423" s="411"/>
      <c r="H423" s="411"/>
    </row>
    <row r="424" spans="2:8" ht="15" customHeight="1" x14ac:dyDescent="0.25">
      <c r="C424" s="199">
        <v>2</v>
      </c>
      <c r="D424" s="84" t="s">
        <v>2009</v>
      </c>
      <c r="E424" s="68"/>
      <c r="F424" s="68"/>
      <c r="G424" s="68"/>
      <c r="H424" s="68"/>
    </row>
    <row r="425" spans="2:8" ht="15" customHeight="1" x14ac:dyDescent="0.25">
      <c r="B425" s="240"/>
      <c r="C425" s="329">
        <v>3</v>
      </c>
      <c r="D425" s="148" t="s">
        <v>2010</v>
      </c>
      <c r="E425" s="236"/>
      <c r="F425" s="236"/>
      <c r="G425" s="236"/>
      <c r="H425" s="236"/>
    </row>
    <row r="426" spans="2:8" ht="15" customHeight="1" x14ac:dyDescent="0.25">
      <c r="B426" s="1064" t="s">
        <v>643</v>
      </c>
      <c r="C426" s="509">
        <v>1</v>
      </c>
      <c r="D426" s="1162" t="s">
        <v>641</v>
      </c>
      <c r="E426" s="411"/>
      <c r="F426" s="411"/>
      <c r="G426" s="411"/>
      <c r="H426" s="411"/>
    </row>
    <row r="427" spans="2:8" ht="15" customHeight="1" x14ac:dyDescent="0.25">
      <c r="C427" s="199">
        <v>2</v>
      </c>
      <c r="D427" s="84" t="s">
        <v>642</v>
      </c>
      <c r="E427" s="68"/>
      <c r="F427" s="68"/>
      <c r="G427" s="68"/>
      <c r="H427" s="68"/>
    </row>
    <row r="428" spans="2:8" ht="15" customHeight="1" x14ac:dyDescent="0.25">
      <c r="B428" s="240"/>
      <c r="C428" s="329">
        <v>3</v>
      </c>
      <c r="D428" s="148" t="s">
        <v>640</v>
      </c>
      <c r="E428" s="236"/>
      <c r="F428" s="236"/>
      <c r="G428" s="236"/>
      <c r="H428" s="236"/>
    </row>
    <row r="429" spans="2:8" ht="15" customHeight="1" x14ac:dyDescent="0.25">
      <c r="B429" s="1064" t="s">
        <v>97</v>
      </c>
      <c r="C429" s="509">
        <v>1</v>
      </c>
      <c r="D429" s="411" t="s">
        <v>38</v>
      </c>
      <c r="E429" s="411"/>
      <c r="F429" s="411"/>
      <c r="G429" s="411"/>
      <c r="H429" s="411"/>
    </row>
    <row r="430" spans="2:8" ht="15" customHeight="1" x14ac:dyDescent="0.25">
      <c r="B430" s="240"/>
      <c r="C430" s="254">
        <v>2</v>
      </c>
      <c r="D430" s="1034" t="s">
        <v>98</v>
      </c>
      <c r="E430" s="1034"/>
      <c r="F430" s="1034"/>
      <c r="G430" s="1034"/>
      <c r="H430" s="1034"/>
    </row>
    <row r="431" spans="2:8" ht="15" customHeight="1" x14ac:dyDescent="0.25">
      <c r="B431" s="1064" t="s">
        <v>6</v>
      </c>
      <c r="C431" s="509">
        <v>0</v>
      </c>
      <c r="D431" s="165" t="s">
        <v>7</v>
      </c>
      <c r="E431" s="411"/>
      <c r="F431" s="411"/>
      <c r="G431" s="411"/>
      <c r="H431" s="411"/>
    </row>
    <row r="432" spans="2:8" ht="15" customHeight="1" x14ac:dyDescent="0.25">
      <c r="B432" s="60"/>
      <c r="C432" s="73">
        <v>1</v>
      </c>
      <c r="D432" s="165" t="s">
        <v>8</v>
      </c>
      <c r="E432" s="165"/>
      <c r="F432" s="165"/>
      <c r="G432" s="165"/>
      <c r="H432" s="165"/>
    </row>
    <row r="433" spans="1:8" ht="15" customHeight="1" x14ac:dyDescent="0.25">
      <c r="C433" s="73">
        <v>2</v>
      </c>
      <c r="D433" s="1034" t="s">
        <v>9</v>
      </c>
      <c r="E433" s="165"/>
      <c r="F433" s="165"/>
      <c r="G433" s="165"/>
      <c r="H433" s="165"/>
    </row>
    <row r="434" spans="1:8" ht="15" customHeight="1" x14ac:dyDescent="0.25">
      <c r="B434" s="1161" t="s">
        <v>34</v>
      </c>
      <c r="C434" s="509">
        <v>1</v>
      </c>
      <c r="D434" s="411" t="s">
        <v>118</v>
      </c>
      <c r="E434" s="411"/>
      <c r="F434" s="411"/>
      <c r="G434" s="411"/>
      <c r="H434" s="411"/>
    </row>
    <row r="435" spans="1:8" ht="15" customHeight="1" x14ac:dyDescent="0.25">
      <c r="C435" s="73">
        <v>2</v>
      </c>
      <c r="D435" s="165" t="s">
        <v>117</v>
      </c>
      <c r="E435" s="165"/>
      <c r="F435" s="165"/>
      <c r="G435" s="165"/>
      <c r="H435" s="165"/>
    </row>
    <row r="436" spans="1:8" ht="15" customHeight="1" x14ac:dyDescent="0.25">
      <c r="B436" s="240"/>
      <c r="C436" s="254">
        <v>3</v>
      </c>
      <c r="D436" s="1034" t="s">
        <v>119</v>
      </c>
      <c r="E436" s="1034"/>
      <c r="F436" s="1034"/>
      <c r="G436" s="1034"/>
      <c r="H436" s="1034"/>
    </row>
    <row r="437" spans="1:8" ht="15" customHeight="1" x14ac:dyDescent="0.25">
      <c r="B437" s="60" t="s">
        <v>3</v>
      </c>
      <c r="C437" s="509">
        <v>1</v>
      </c>
      <c r="D437" s="411"/>
      <c r="E437" s="411"/>
      <c r="F437" s="411"/>
      <c r="G437" s="411"/>
      <c r="H437" s="411"/>
    </row>
    <row r="438" spans="1:8" ht="15" customHeight="1" x14ac:dyDescent="0.25">
      <c r="B438" s="60"/>
      <c r="C438" s="73">
        <v>2</v>
      </c>
      <c r="D438" s="165"/>
      <c r="E438" s="165"/>
      <c r="F438" s="165"/>
      <c r="G438" s="165"/>
      <c r="H438" s="165"/>
    </row>
    <row r="439" spans="1:8" ht="15" customHeight="1" x14ac:dyDescent="0.25">
      <c r="A439" s="1489"/>
      <c r="B439" s="60"/>
      <c r="C439" s="73">
        <v>3</v>
      </c>
      <c r="D439" s="165"/>
      <c r="E439" s="165"/>
      <c r="F439" s="165"/>
      <c r="G439" s="165"/>
      <c r="H439" s="165"/>
    </row>
    <row r="440" spans="1:8" ht="15" customHeight="1" x14ac:dyDescent="0.25">
      <c r="B440" s="60"/>
      <c r="C440" s="73">
        <v>4</v>
      </c>
      <c r="D440" s="165"/>
      <c r="E440" s="165"/>
      <c r="F440" s="165"/>
      <c r="G440" s="165"/>
      <c r="H440" s="165"/>
    </row>
    <row r="441" spans="1:8" ht="15" customHeight="1" x14ac:dyDescent="0.25">
      <c r="B441" s="60"/>
      <c r="C441" s="73">
        <v>5</v>
      </c>
      <c r="D441" s="165"/>
      <c r="E441" s="165"/>
      <c r="F441" s="165"/>
      <c r="G441" s="165"/>
      <c r="H441" s="165"/>
    </row>
    <row r="442" spans="1:8" ht="15" customHeight="1" x14ac:dyDescent="0.25">
      <c r="C442" s="73">
        <v>6</v>
      </c>
      <c r="D442" s="165"/>
      <c r="E442" s="165"/>
      <c r="F442" s="165"/>
      <c r="G442" s="165"/>
      <c r="H442" s="165"/>
    </row>
    <row r="443" spans="1:8" ht="15" customHeight="1" x14ac:dyDescent="0.25">
      <c r="C443" s="73">
        <v>7</v>
      </c>
      <c r="D443" s="165"/>
      <c r="E443" s="165"/>
      <c r="F443" s="165"/>
      <c r="G443" s="165"/>
      <c r="H443" s="165"/>
    </row>
    <row r="444" spans="1:8" ht="15" customHeight="1" x14ac:dyDescent="0.25">
      <c r="B444" s="240"/>
      <c r="C444" s="254">
        <v>8</v>
      </c>
      <c r="D444" s="1034"/>
      <c r="E444" s="1034"/>
      <c r="F444" s="1034"/>
      <c r="G444" s="1034"/>
      <c r="H444" s="1034"/>
    </row>
    <row r="445" spans="1:8" ht="15" customHeight="1" x14ac:dyDescent="0.25">
      <c r="B445" s="1064" t="s">
        <v>492</v>
      </c>
      <c r="C445" s="509">
        <v>1</v>
      </c>
      <c r="D445" s="413" t="s">
        <v>494</v>
      </c>
      <c r="E445" s="411"/>
      <c r="F445" s="411"/>
      <c r="G445" s="411"/>
      <c r="H445" s="411"/>
    </row>
    <row r="446" spans="1:8" ht="15" customHeight="1" x14ac:dyDescent="0.25">
      <c r="B446" s="240"/>
      <c r="C446" s="254">
        <v>2</v>
      </c>
      <c r="D446" s="1034" t="s">
        <v>493</v>
      </c>
      <c r="E446" s="1034"/>
      <c r="F446" s="1034"/>
      <c r="G446" s="1034"/>
      <c r="H446" s="1034"/>
    </row>
    <row r="447" spans="1:8" ht="15" customHeight="1" x14ac:dyDescent="0.25">
      <c r="B447" s="1064" t="s">
        <v>516</v>
      </c>
      <c r="C447" s="1163">
        <v>1</v>
      </c>
      <c r="D447" s="886" t="s">
        <v>512</v>
      </c>
      <c r="E447" s="396"/>
      <c r="F447" s="411"/>
      <c r="G447" s="411"/>
      <c r="H447" s="411"/>
    </row>
    <row r="448" spans="1:8" ht="15" customHeight="1" x14ac:dyDescent="0.25">
      <c r="C448" s="86">
        <v>2</v>
      </c>
      <c r="D448" s="230" t="s">
        <v>513</v>
      </c>
      <c r="E448" s="68"/>
      <c r="F448" s="68"/>
      <c r="G448" s="68"/>
      <c r="H448" s="68"/>
    </row>
    <row r="449" spans="2:9" ht="15" customHeight="1" x14ac:dyDescent="0.25">
      <c r="C449" s="86">
        <v>3</v>
      </c>
      <c r="D449" s="230" t="s">
        <v>514</v>
      </c>
      <c r="E449" s="68"/>
      <c r="F449" s="68"/>
      <c r="G449" s="68"/>
      <c r="H449" s="68"/>
    </row>
    <row r="450" spans="2:9" ht="15" customHeight="1" x14ac:dyDescent="0.25">
      <c r="B450" s="240"/>
      <c r="C450" s="1164">
        <v>4</v>
      </c>
      <c r="D450" s="1165" t="s">
        <v>515</v>
      </c>
      <c r="E450" s="236"/>
      <c r="F450" s="236"/>
      <c r="G450" s="236"/>
      <c r="H450" s="236"/>
    </row>
    <row r="451" spans="2:9" ht="15" customHeight="1" x14ac:dyDescent="0.25">
      <c r="B451" s="1064" t="s">
        <v>457</v>
      </c>
      <c r="C451" s="509">
        <v>1</v>
      </c>
      <c r="D451" s="1162" t="s">
        <v>336</v>
      </c>
      <c r="E451" s="411"/>
      <c r="F451" s="1166"/>
      <c r="G451" s="1166"/>
      <c r="H451" s="1166"/>
      <c r="I451" s="1167"/>
    </row>
    <row r="452" spans="2:9" ht="15" customHeight="1" x14ac:dyDescent="0.25">
      <c r="C452" s="73">
        <v>2</v>
      </c>
      <c r="D452" s="84" t="s">
        <v>337</v>
      </c>
      <c r="E452" s="165"/>
      <c r="F452" s="31"/>
      <c r="G452" s="31"/>
      <c r="H452" s="31"/>
      <c r="I452" s="1167"/>
    </row>
    <row r="453" spans="2:9" ht="15" customHeight="1" x14ac:dyDescent="0.25">
      <c r="B453" s="5"/>
      <c r="C453" s="144">
        <v>3</v>
      </c>
      <c r="D453" s="145" t="s">
        <v>338</v>
      </c>
      <c r="E453" s="146"/>
      <c r="F453" s="31"/>
      <c r="G453" s="31"/>
      <c r="H453" s="31"/>
      <c r="I453" s="1167"/>
    </row>
    <row r="454" spans="2:9" ht="15" customHeight="1" x14ac:dyDescent="0.25">
      <c r="B454" s="5"/>
      <c r="C454" s="144">
        <v>4</v>
      </c>
      <c r="D454" s="145" t="s">
        <v>339</v>
      </c>
      <c r="E454" s="146"/>
      <c r="F454" s="31"/>
      <c r="G454" s="31"/>
      <c r="H454" s="31"/>
      <c r="I454" s="1167"/>
    </row>
    <row r="455" spans="2:9" ht="15" customHeight="1" x14ac:dyDescent="0.25">
      <c r="B455" s="5"/>
      <c r="C455" s="144">
        <v>5</v>
      </c>
      <c r="D455" s="145" t="s">
        <v>340</v>
      </c>
      <c r="E455" s="146"/>
      <c r="F455" s="31"/>
      <c r="G455" s="31"/>
      <c r="H455" s="31"/>
      <c r="I455" s="1167"/>
    </row>
    <row r="456" spans="2:9" ht="15" customHeight="1" x14ac:dyDescent="0.25">
      <c r="B456" s="5"/>
      <c r="C456" s="144">
        <v>6</v>
      </c>
      <c r="D456" s="145" t="s">
        <v>341</v>
      </c>
      <c r="E456" s="146"/>
      <c r="F456" s="31"/>
      <c r="G456" s="31"/>
      <c r="H456" s="31"/>
      <c r="I456" s="1167"/>
    </row>
    <row r="457" spans="2:9" ht="15" customHeight="1" x14ac:dyDescent="0.25">
      <c r="B457" s="5"/>
      <c r="C457" s="144">
        <v>7</v>
      </c>
      <c r="D457" s="145" t="s">
        <v>342</v>
      </c>
      <c r="E457" s="146"/>
      <c r="F457" s="31"/>
      <c r="G457" s="31"/>
      <c r="H457" s="31"/>
      <c r="I457" s="1167"/>
    </row>
    <row r="458" spans="2:9" ht="15" customHeight="1" x14ac:dyDescent="0.25">
      <c r="B458" s="5"/>
      <c r="C458" s="144">
        <v>8</v>
      </c>
      <c r="D458" s="145" t="s">
        <v>343</v>
      </c>
      <c r="E458" s="146"/>
      <c r="F458" s="31"/>
      <c r="G458" s="31"/>
      <c r="H458" s="31"/>
      <c r="I458" s="1167"/>
    </row>
    <row r="459" spans="2:9" ht="15" customHeight="1" x14ac:dyDescent="0.25">
      <c r="B459" s="5"/>
      <c r="C459" s="144">
        <v>9</v>
      </c>
      <c r="D459" s="145" t="s">
        <v>344</v>
      </c>
      <c r="E459" s="146"/>
      <c r="F459" s="31"/>
      <c r="G459" s="31"/>
      <c r="H459" s="31"/>
      <c r="I459" s="1167"/>
    </row>
    <row r="460" spans="2:9" ht="15" customHeight="1" x14ac:dyDescent="0.25">
      <c r="B460" s="5"/>
      <c r="C460" s="144">
        <v>10</v>
      </c>
      <c r="D460" s="145" t="s">
        <v>345</v>
      </c>
      <c r="E460" s="146"/>
      <c r="F460" s="31"/>
      <c r="G460" s="31"/>
      <c r="H460" s="31"/>
      <c r="I460" s="1167"/>
    </row>
    <row r="461" spans="2:9" ht="15" customHeight="1" x14ac:dyDescent="0.25">
      <c r="B461" s="5"/>
      <c r="C461" s="144">
        <v>11</v>
      </c>
      <c r="D461" s="145" t="s">
        <v>346</v>
      </c>
      <c r="E461" s="146"/>
      <c r="F461" s="31"/>
      <c r="G461" s="31"/>
      <c r="H461" s="31"/>
      <c r="I461" s="1167"/>
    </row>
    <row r="462" spans="2:9" ht="15" customHeight="1" x14ac:dyDescent="0.25">
      <c r="B462" s="5"/>
      <c r="C462" s="144">
        <v>12</v>
      </c>
      <c r="D462" s="145" t="s">
        <v>347</v>
      </c>
      <c r="E462" s="146"/>
      <c r="F462" s="31"/>
      <c r="G462" s="31"/>
      <c r="H462" s="31"/>
      <c r="I462" s="1167"/>
    </row>
    <row r="463" spans="2:9" ht="15" customHeight="1" x14ac:dyDescent="0.25">
      <c r="B463" s="5"/>
      <c r="C463" s="144">
        <v>13</v>
      </c>
      <c r="D463" s="145" t="s">
        <v>348</v>
      </c>
      <c r="E463" s="146"/>
      <c r="F463" s="31"/>
      <c r="G463" s="31"/>
      <c r="H463" s="31"/>
      <c r="I463" s="1167"/>
    </row>
    <row r="464" spans="2:9" ht="15" customHeight="1" x14ac:dyDescent="0.25">
      <c r="B464" s="5"/>
      <c r="C464" s="144">
        <v>14</v>
      </c>
      <c r="D464" s="145" t="s">
        <v>349</v>
      </c>
      <c r="E464" s="146"/>
      <c r="F464" s="31"/>
      <c r="G464" s="31"/>
      <c r="H464" s="31"/>
      <c r="I464" s="1167"/>
    </row>
    <row r="465" spans="2:9" ht="15" customHeight="1" x14ac:dyDescent="0.25">
      <c r="B465" s="5"/>
      <c r="C465" s="144">
        <v>15</v>
      </c>
      <c r="D465" s="145" t="s">
        <v>350</v>
      </c>
      <c r="E465" s="146"/>
      <c r="F465" s="31"/>
      <c r="G465" s="31"/>
      <c r="H465" s="31"/>
      <c r="I465" s="1167"/>
    </row>
    <row r="466" spans="2:9" ht="15" customHeight="1" x14ac:dyDescent="0.25">
      <c r="B466" s="5"/>
      <c r="C466" s="144">
        <v>16</v>
      </c>
      <c r="D466" s="145" t="s">
        <v>351</v>
      </c>
      <c r="E466" s="146"/>
      <c r="F466" s="31"/>
      <c r="G466" s="31"/>
      <c r="H466" s="31"/>
      <c r="I466" s="1167"/>
    </row>
    <row r="467" spans="2:9" ht="15" customHeight="1" x14ac:dyDescent="0.25">
      <c r="B467" s="5"/>
      <c r="C467" s="144">
        <v>17</v>
      </c>
      <c r="D467" s="145" t="s">
        <v>352</v>
      </c>
      <c r="E467" s="146"/>
      <c r="F467" s="31"/>
      <c r="G467" s="31"/>
      <c r="H467" s="31"/>
      <c r="I467" s="1167"/>
    </row>
    <row r="468" spans="2:9" ht="15" customHeight="1" x14ac:dyDescent="0.25">
      <c r="B468" s="5"/>
      <c r="C468" s="144">
        <v>18</v>
      </c>
      <c r="D468" s="145" t="s">
        <v>353</v>
      </c>
      <c r="E468" s="146"/>
      <c r="F468" s="31"/>
      <c r="G468" s="31"/>
      <c r="H468" s="31"/>
      <c r="I468" s="1167"/>
    </row>
    <row r="469" spans="2:9" ht="15" customHeight="1" x14ac:dyDescent="0.25">
      <c r="B469" s="5"/>
      <c r="C469" s="144">
        <v>19</v>
      </c>
      <c r="D469" s="145" t="s">
        <v>354</v>
      </c>
      <c r="E469" s="146"/>
      <c r="F469" s="31"/>
      <c r="G469" s="31"/>
      <c r="H469" s="31"/>
      <c r="I469" s="1167"/>
    </row>
    <row r="470" spans="2:9" ht="15" customHeight="1" x14ac:dyDescent="0.25">
      <c r="B470" s="5"/>
      <c r="C470" s="144">
        <v>20</v>
      </c>
      <c r="D470" s="145" t="s">
        <v>355</v>
      </c>
      <c r="E470" s="146"/>
      <c r="F470" s="31"/>
      <c r="G470" s="31"/>
      <c r="H470" s="31"/>
      <c r="I470" s="1167"/>
    </row>
    <row r="471" spans="2:9" ht="15" customHeight="1" x14ac:dyDescent="0.25">
      <c r="B471" s="5"/>
      <c r="C471" s="881">
        <v>21</v>
      </c>
      <c r="D471" s="882" t="s">
        <v>356</v>
      </c>
      <c r="E471" s="883"/>
      <c r="F471" s="809"/>
      <c r="G471" s="809"/>
      <c r="H471" s="809"/>
      <c r="I471" s="1167"/>
    </row>
    <row r="472" spans="2:9" ht="15" customHeight="1" x14ac:dyDescent="0.25">
      <c r="B472" s="1064" t="s">
        <v>160</v>
      </c>
      <c r="C472" s="1168">
        <v>0</v>
      </c>
      <c r="D472" s="670"/>
      <c r="E472" s="762"/>
      <c r="F472" s="762"/>
      <c r="G472" s="762"/>
      <c r="H472" s="762"/>
    </row>
    <row r="473" spans="2:9" ht="15" customHeight="1" x14ac:dyDescent="0.25">
      <c r="B473" s="60"/>
      <c r="C473" s="73">
        <v>1</v>
      </c>
      <c r="D473" s="165"/>
      <c r="E473" s="165"/>
      <c r="F473" s="165"/>
      <c r="G473" s="165"/>
      <c r="H473" s="165"/>
    </row>
    <row r="474" spans="2:9" ht="15" customHeight="1" x14ac:dyDescent="0.25">
      <c r="B474" s="60"/>
      <c r="C474" s="73">
        <v>2</v>
      </c>
      <c r="D474" s="165"/>
      <c r="E474" s="165"/>
      <c r="F474" s="165"/>
      <c r="G474" s="165"/>
      <c r="H474" s="165"/>
    </row>
    <row r="475" spans="2:9" ht="15" customHeight="1" x14ac:dyDescent="0.25">
      <c r="B475" s="60"/>
      <c r="C475" s="73">
        <v>3</v>
      </c>
      <c r="D475" s="165"/>
      <c r="E475" s="165"/>
      <c r="F475" s="165"/>
      <c r="G475" s="165"/>
      <c r="H475" s="165"/>
    </row>
    <row r="476" spans="2:9" ht="15" customHeight="1" x14ac:dyDescent="0.25">
      <c r="B476" s="60"/>
      <c r="C476" s="73">
        <v>4</v>
      </c>
      <c r="D476" s="165"/>
      <c r="E476" s="165"/>
      <c r="F476" s="165"/>
      <c r="G476" s="165"/>
      <c r="H476" s="165"/>
    </row>
    <row r="477" spans="2:9" ht="15" customHeight="1" x14ac:dyDescent="0.25">
      <c r="B477" s="60"/>
      <c r="C477" s="73">
        <v>5</v>
      </c>
      <c r="D477" s="165"/>
      <c r="E477" s="165"/>
      <c r="F477" s="165"/>
      <c r="G477" s="165"/>
      <c r="H477" s="165"/>
    </row>
    <row r="478" spans="2:9" ht="15" customHeight="1" x14ac:dyDescent="0.25">
      <c r="B478" s="60"/>
      <c r="C478" s="73">
        <v>6</v>
      </c>
      <c r="D478" s="165"/>
      <c r="E478" s="165"/>
      <c r="F478" s="165"/>
      <c r="G478" s="165"/>
      <c r="H478" s="165"/>
    </row>
    <row r="479" spans="2:9" ht="15" customHeight="1" x14ac:dyDescent="0.25">
      <c r="B479" s="60"/>
      <c r="C479" s="73">
        <v>7</v>
      </c>
      <c r="D479" s="165"/>
      <c r="E479" s="165"/>
      <c r="F479" s="165"/>
      <c r="G479" s="165"/>
      <c r="H479" s="165"/>
    </row>
    <row r="480" spans="2:9" ht="15" customHeight="1" x14ac:dyDescent="0.25">
      <c r="B480" s="60"/>
      <c r="C480" s="73">
        <v>8</v>
      </c>
      <c r="D480" s="165"/>
      <c r="E480" s="165"/>
      <c r="F480" s="165"/>
      <c r="G480" s="165"/>
      <c r="H480" s="165"/>
    </row>
    <row r="481" spans="2:8" ht="15" customHeight="1" x14ac:dyDescent="0.25">
      <c r="B481" s="60"/>
      <c r="C481" s="73">
        <v>9</v>
      </c>
      <c r="D481" s="165"/>
      <c r="E481" s="165"/>
      <c r="F481" s="165"/>
      <c r="G481" s="165"/>
      <c r="H481" s="165"/>
    </row>
    <row r="482" spans="2:8" ht="15" customHeight="1" x14ac:dyDescent="0.25">
      <c r="B482" s="60"/>
      <c r="C482" s="73">
        <v>10</v>
      </c>
      <c r="D482" s="165"/>
      <c r="E482" s="165"/>
      <c r="F482" s="165"/>
      <c r="G482" s="165"/>
      <c r="H482" s="165"/>
    </row>
    <row r="483" spans="2:8" ht="15" customHeight="1" x14ac:dyDescent="0.25">
      <c r="B483" s="60"/>
      <c r="C483" s="73">
        <v>11</v>
      </c>
      <c r="D483" s="165"/>
      <c r="E483" s="165"/>
      <c r="F483" s="165"/>
      <c r="G483" s="165"/>
      <c r="H483" s="165"/>
    </row>
    <row r="484" spans="2:8" ht="15" customHeight="1" x14ac:dyDescent="0.25">
      <c r="B484" s="60"/>
      <c r="C484" s="73">
        <v>12</v>
      </c>
      <c r="D484" s="165"/>
      <c r="E484" s="165"/>
      <c r="F484" s="165"/>
      <c r="G484" s="165"/>
      <c r="H484" s="165"/>
    </row>
    <row r="485" spans="2:8" ht="15" customHeight="1" x14ac:dyDescent="0.25">
      <c r="B485" s="60"/>
      <c r="C485" s="73">
        <v>13</v>
      </c>
      <c r="D485" s="165"/>
      <c r="E485" s="165"/>
      <c r="F485" s="165"/>
      <c r="G485" s="165"/>
      <c r="H485" s="165"/>
    </row>
    <row r="486" spans="2:8" ht="15" customHeight="1" x14ac:dyDescent="0.25">
      <c r="B486" s="60"/>
      <c r="C486" s="73">
        <v>14</v>
      </c>
      <c r="D486" s="165"/>
      <c r="E486" s="165"/>
      <c r="F486" s="165"/>
      <c r="G486" s="165"/>
      <c r="H486" s="165"/>
    </row>
    <row r="487" spans="2:8" ht="15" customHeight="1" x14ac:dyDescent="0.25">
      <c r="B487" s="60"/>
      <c r="C487" s="73">
        <v>15</v>
      </c>
      <c r="D487" s="165"/>
      <c r="E487" s="165"/>
      <c r="F487" s="165"/>
      <c r="G487" s="165"/>
      <c r="H487" s="165"/>
    </row>
    <row r="488" spans="2:8" ht="15" customHeight="1" x14ac:dyDescent="0.25">
      <c r="B488" s="60"/>
      <c r="C488" s="73">
        <v>16</v>
      </c>
      <c r="D488" s="165"/>
      <c r="E488" s="165"/>
      <c r="F488" s="165"/>
      <c r="G488" s="165"/>
      <c r="H488" s="165"/>
    </row>
    <row r="489" spans="2:8" ht="15" customHeight="1" x14ac:dyDescent="0.25">
      <c r="B489" s="60"/>
      <c r="C489" s="73">
        <v>17</v>
      </c>
      <c r="D489" s="165"/>
      <c r="E489" s="165"/>
      <c r="F489" s="165"/>
      <c r="G489" s="165"/>
      <c r="H489" s="165"/>
    </row>
    <row r="490" spans="2:8" ht="15" customHeight="1" x14ac:dyDescent="0.25">
      <c r="B490" s="60"/>
      <c r="C490" s="73">
        <v>18</v>
      </c>
      <c r="D490" s="165"/>
      <c r="E490" s="165"/>
      <c r="F490" s="165"/>
      <c r="G490" s="165"/>
      <c r="H490" s="165"/>
    </row>
    <row r="491" spans="2:8" ht="15" customHeight="1" x14ac:dyDescent="0.25">
      <c r="B491" s="60"/>
      <c r="C491" s="73">
        <v>19</v>
      </c>
      <c r="D491" s="165"/>
      <c r="E491" s="165"/>
      <c r="F491" s="165"/>
      <c r="G491" s="165"/>
      <c r="H491" s="165"/>
    </row>
    <row r="492" spans="2:8" ht="15" customHeight="1" x14ac:dyDescent="0.25">
      <c r="B492" s="60"/>
      <c r="C492" s="73">
        <v>20</v>
      </c>
      <c r="D492" s="165"/>
      <c r="E492" s="165"/>
      <c r="F492" s="165"/>
      <c r="G492" s="165"/>
      <c r="H492" s="165"/>
    </row>
    <row r="493" spans="2:8" ht="15" customHeight="1" x14ac:dyDescent="0.25">
      <c r="B493" s="60"/>
      <c r="C493" s="73">
        <v>21</v>
      </c>
      <c r="D493" s="165"/>
      <c r="E493" s="165"/>
      <c r="F493" s="165"/>
      <c r="G493" s="165"/>
      <c r="H493" s="165"/>
    </row>
    <row r="494" spans="2:8" ht="15" customHeight="1" x14ac:dyDescent="0.25">
      <c r="B494" s="60"/>
      <c r="C494" s="73">
        <v>22</v>
      </c>
      <c r="D494" s="165"/>
      <c r="E494" s="165"/>
      <c r="F494" s="165"/>
      <c r="G494" s="165"/>
      <c r="H494" s="165"/>
    </row>
    <row r="495" spans="2:8" ht="15" customHeight="1" x14ac:dyDescent="0.25">
      <c r="B495" s="60"/>
      <c r="C495" s="73">
        <v>23</v>
      </c>
      <c r="D495" s="165"/>
      <c r="E495" s="165"/>
      <c r="F495" s="165"/>
      <c r="G495" s="165"/>
      <c r="H495" s="165"/>
    </row>
    <row r="496" spans="2:8" ht="15" customHeight="1" x14ac:dyDescent="0.25">
      <c r="B496" s="60"/>
      <c r="C496" s="73">
        <v>24</v>
      </c>
      <c r="D496" s="165"/>
      <c r="E496" s="165"/>
      <c r="F496" s="165"/>
      <c r="G496" s="165"/>
      <c r="H496" s="165"/>
    </row>
    <row r="497" spans="2:8" ht="15" customHeight="1" x14ac:dyDescent="0.25">
      <c r="B497" s="60"/>
      <c r="C497" s="73">
        <v>25</v>
      </c>
      <c r="D497" s="165"/>
      <c r="E497" s="165"/>
      <c r="F497" s="165"/>
      <c r="G497" s="165"/>
      <c r="H497" s="165"/>
    </row>
    <row r="498" spans="2:8" ht="15" customHeight="1" x14ac:dyDescent="0.25">
      <c r="B498" s="60"/>
      <c r="C498" s="73">
        <v>26</v>
      </c>
      <c r="D498" s="165"/>
      <c r="E498" s="165"/>
      <c r="F498" s="165"/>
      <c r="G498" s="165"/>
      <c r="H498" s="165"/>
    </row>
    <row r="499" spans="2:8" ht="15" customHeight="1" x14ac:dyDescent="0.25">
      <c r="B499" s="60"/>
      <c r="C499" s="73">
        <v>27</v>
      </c>
      <c r="D499" s="165"/>
      <c r="E499" s="165"/>
      <c r="F499" s="165"/>
      <c r="G499" s="165"/>
      <c r="H499" s="165"/>
    </row>
    <row r="500" spans="2:8" ht="15" customHeight="1" x14ac:dyDescent="0.25">
      <c r="B500" s="60"/>
      <c r="C500" s="73">
        <v>28</v>
      </c>
      <c r="D500" s="165"/>
      <c r="E500" s="165"/>
      <c r="F500" s="165"/>
      <c r="G500" s="165"/>
      <c r="H500" s="165"/>
    </row>
    <row r="501" spans="2:8" ht="15" customHeight="1" x14ac:dyDescent="0.25">
      <c r="B501" s="60"/>
      <c r="C501" s="73">
        <v>29</v>
      </c>
      <c r="D501" s="165"/>
      <c r="E501" s="165"/>
      <c r="F501" s="165"/>
      <c r="G501" s="165"/>
      <c r="H501" s="165"/>
    </row>
    <row r="502" spans="2:8" ht="15" customHeight="1" x14ac:dyDescent="0.25">
      <c r="B502" s="60"/>
      <c r="C502" s="73">
        <v>30</v>
      </c>
      <c r="D502" s="165"/>
      <c r="E502" s="165"/>
      <c r="F502" s="165"/>
      <c r="G502" s="165"/>
      <c r="H502" s="165"/>
    </row>
    <row r="503" spans="2:8" ht="15" customHeight="1" x14ac:dyDescent="0.25">
      <c r="B503" s="60"/>
      <c r="C503" s="73">
        <v>31</v>
      </c>
      <c r="D503" s="165"/>
      <c r="E503" s="165"/>
      <c r="F503" s="165"/>
      <c r="G503" s="165"/>
      <c r="H503" s="165"/>
    </row>
    <row r="504" spans="2:8" ht="15" customHeight="1" x14ac:dyDescent="0.25">
      <c r="B504" s="60"/>
      <c r="C504" s="73">
        <v>32</v>
      </c>
      <c r="D504" s="165"/>
      <c r="E504" s="165"/>
      <c r="F504" s="165"/>
      <c r="G504" s="165"/>
      <c r="H504" s="165"/>
    </row>
    <row r="505" spans="2:8" ht="15" customHeight="1" x14ac:dyDescent="0.25">
      <c r="B505" s="60"/>
      <c r="C505" s="73">
        <v>33</v>
      </c>
      <c r="D505" s="165"/>
      <c r="E505" s="165"/>
      <c r="F505" s="165"/>
      <c r="G505" s="165"/>
      <c r="H505" s="165"/>
    </row>
    <row r="506" spans="2:8" ht="15" customHeight="1" x14ac:dyDescent="0.25">
      <c r="B506" s="60"/>
      <c r="C506" s="73">
        <v>34</v>
      </c>
      <c r="D506" s="165"/>
      <c r="E506" s="165"/>
      <c r="F506" s="165"/>
      <c r="G506" s="165"/>
      <c r="H506" s="165"/>
    </row>
    <row r="507" spans="2:8" ht="15" customHeight="1" x14ac:dyDescent="0.25">
      <c r="B507" s="60"/>
      <c r="C507" s="73">
        <v>35</v>
      </c>
      <c r="D507" s="165"/>
      <c r="E507" s="165"/>
      <c r="F507" s="165"/>
      <c r="G507" s="165"/>
      <c r="H507" s="165"/>
    </row>
    <row r="508" spans="2:8" ht="15" customHeight="1" x14ac:dyDescent="0.25">
      <c r="B508" s="60"/>
      <c r="C508" s="73">
        <v>36</v>
      </c>
      <c r="D508" s="165"/>
      <c r="E508" s="165"/>
      <c r="F508" s="165"/>
      <c r="G508" s="165"/>
      <c r="H508" s="165"/>
    </row>
    <row r="509" spans="2:8" ht="15" customHeight="1" x14ac:dyDescent="0.25">
      <c r="B509" s="60"/>
      <c r="C509" s="73">
        <v>37</v>
      </c>
      <c r="D509" s="165"/>
      <c r="E509" s="165"/>
      <c r="F509" s="165"/>
      <c r="G509" s="165"/>
      <c r="H509" s="165"/>
    </row>
    <row r="510" spans="2:8" ht="15" customHeight="1" x14ac:dyDescent="0.25">
      <c r="B510" s="60"/>
      <c r="C510" s="73">
        <v>38</v>
      </c>
      <c r="D510" s="165"/>
      <c r="E510" s="165"/>
      <c r="F510" s="165"/>
      <c r="G510" s="165"/>
      <c r="H510" s="165"/>
    </row>
    <row r="511" spans="2:8" ht="15" customHeight="1" x14ac:dyDescent="0.25">
      <c r="B511" s="60"/>
      <c r="C511" s="73">
        <v>39</v>
      </c>
      <c r="D511" s="165"/>
      <c r="E511" s="165"/>
      <c r="F511" s="165"/>
      <c r="G511" s="165"/>
      <c r="H511" s="165"/>
    </row>
    <row r="512" spans="2:8" ht="15" customHeight="1" x14ac:dyDescent="0.25">
      <c r="B512" s="60"/>
      <c r="C512" s="73">
        <v>40</v>
      </c>
      <c r="D512" s="165"/>
      <c r="E512" s="165"/>
      <c r="F512" s="165"/>
      <c r="G512" s="165"/>
      <c r="H512" s="165"/>
    </row>
    <row r="513" spans="2:8" ht="15" customHeight="1" x14ac:dyDescent="0.25">
      <c r="B513" s="60"/>
      <c r="C513" s="73">
        <v>41</v>
      </c>
      <c r="D513" s="165"/>
      <c r="E513" s="165"/>
      <c r="F513" s="165"/>
      <c r="G513" s="165"/>
      <c r="H513" s="165"/>
    </row>
    <row r="514" spans="2:8" ht="15" customHeight="1" x14ac:dyDescent="0.25">
      <c r="B514" s="60"/>
      <c r="C514" s="73">
        <v>42</v>
      </c>
      <c r="D514" s="165"/>
      <c r="E514" s="165"/>
      <c r="F514" s="165"/>
      <c r="G514" s="165"/>
      <c r="H514" s="165"/>
    </row>
    <row r="515" spans="2:8" ht="15" customHeight="1" x14ac:dyDescent="0.25">
      <c r="B515" s="60"/>
      <c r="C515" s="73">
        <v>43</v>
      </c>
      <c r="D515" s="165"/>
      <c r="E515" s="165"/>
      <c r="F515" s="165"/>
      <c r="G515" s="165"/>
      <c r="H515" s="165"/>
    </row>
    <row r="516" spans="2:8" ht="15" customHeight="1" x14ac:dyDescent="0.25">
      <c r="B516" s="60"/>
      <c r="C516" s="73">
        <v>44</v>
      </c>
      <c r="D516" s="165"/>
      <c r="E516" s="165"/>
      <c r="F516" s="165"/>
      <c r="G516" s="165"/>
      <c r="H516" s="165"/>
    </row>
    <row r="517" spans="2:8" ht="15" customHeight="1" x14ac:dyDescent="0.25">
      <c r="B517" s="60"/>
      <c r="C517" s="73">
        <v>45</v>
      </c>
      <c r="D517" s="165"/>
      <c r="E517" s="165"/>
      <c r="F517" s="165"/>
      <c r="G517" s="165"/>
      <c r="H517" s="165"/>
    </row>
    <row r="518" spans="2:8" ht="15" customHeight="1" x14ac:dyDescent="0.25">
      <c r="B518" s="60"/>
      <c r="C518" s="73">
        <v>46</v>
      </c>
      <c r="D518" s="165"/>
      <c r="E518" s="165"/>
      <c r="F518" s="165"/>
      <c r="G518" s="165"/>
      <c r="H518" s="165"/>
    </row>
    <row r="519" spans="2:8" ht="15" customHeight="1" x14ac:dyDescent="0.25">
      <c r="B519" s="60"/>
      <c r="C519" s="73">
        <v>47</v>
      </c>
      <c r="D519" s="165"/>
      <c r="E519" s="165"/>
      <c r="F519" s="165"/>
      <c r="G519" s="165"/>
      <c r="H519" s="165"/>
    </row>
    <row r="520" spans="2:8" ht="15" customHeight="1" x14ac:dyDescent="0.25">
      <c r="B520" s="60"/>
      <c r="C520" s="73">
        <v>48</v>
      </c>
      <c r="D520" s="165"/>
      <c r="E520" s="165"/>
      <c r="F520" s="165"/>
      <c r="G520" s="165"/>
      <c r="H520" s="165"/>
    </row>
    <row r="521" spans="2:8" ht="15" customHeight="1" x14ac:dyDescent="0.25">
      <c r="B521" s="60"/>
      <c r="C521" s="73">
        <v>49</v>
      </c>
      <c r="D521" s="165"/>
      <c r="E521" s="165"/>
      <c r="F521" s="165"/>
      <c r="G521" s="165"/>
      <c r="H521" s="165"/>
    </row>
    <row r="522" spans="2:8" ht="15" customHeight="1" x14ac:dyDescent="0.25">
      <c r="B522" s="60"/>
      <c r="C522" s="73">
        <v>50</v>
      </c>
      <c r="D522" s="165"/>
      <c r="E522" s="165"/>
      <c r="F522" s="165"/>
      <c r="G522" s="165"/>
      <c r="H522" s="165"/>
    </row>
    <row r="523" spans="2:8" ht="15" customHeight="1" x14ac:dyDescent="0.25">
      <c r="B523" s="60"/>
      <c r="C523" s="73">
        <v>51</v>
      </c>
      <c r="D523" s="165"/>
      <c r="E523" s="165"/>
      <c r="F523" s="165"/>
      <c r="G523" s="165"/>
      <c r="H523" s="165"/>
    </row>
    <row r="524" spans="2:8" ht="15" customHeight="1" x14ac:dyDescent="0.25">
      <c r="B524" s="60"/>
      <c r="C524" s="73">
        <v>52</v>
      </c>
      <c r="D524" s="165"/>
      <c r="E524" s="165"/>
      <c r="F524" s="165"/>
      <c r="G524" s="165"/>
      <c r="H524" s="165"/>
    </row>
    <row r="525" spans="2:8" ht="15" customHeight="1" x14ac:dyDescent="0.25">
      <c r="B525" s="60"/>
      <c r="C525" s="73">
        <v>53</v>
      </c>
      <c r="D525" s="165"/>
      <c r="E525" s="165"/>
      <c r="F525" s="165"/>
      <c r="G525" s="165"/>
      <c r="H525" s="165"/>
    </row>
    <row r="526" spans="2:8" ht="15" customHeight="1" x14ac:dyDescent="0.25">
      <c r="B526" s="60"/>
      <c r="C526" s="73">
        <v>54</v>
      </c>
      <c r="D526" s="165"/>
      <c r="E526" s="165"/>
      <c r="F526" s="165"/>
      <c r="G526" s="165"/>
      <c r="H526" s="165"/>
    </row>
    <row r="527" spans="2:8" ht="15" customHeight="1" x14ac:dyDescent="0.25">
      <c r="B527" s="60"/>
      <c r="C527" s="73">
        <v>55</v>
      </c>
      <c r="D527" s="165"/>
      <c r="E527" s="165"/>
      <c r="F527" s="165"/>
      <c r="G527" s="165"/>
      <c r="H527" s="165"/>
    </row>
    <row r="528" spans="2:8" ht="15" customHeight="1" x14ac:dyDescent="0.25">
      <c r="B528" s="60"/>
      <c r="C528" s="73">
        <v>56</v>
      </c>
      <c r="D528" s="165"/>
      <c r="E528" s="165"/>
      <c r="F528" s="165"/>
      <c r="G528" s="165"/>
      <c r="H528" s="165"/>
    </row>
    <row r="529" spans="2:8" ht="15" customHeight="1" x14ac:dyDescent="0.25">
      <c r="B529" s="60"/>
      <c r="C529" s="73">
        <v>57</v>
      </c>
      <c r="D529" s="165"/>
      <c r="E529" s="165"/>
      <c r="F529" s="165"/>
      <c r="G529" s="165"/>
      <c r="H529" s="165"/>
    </row>
    <row r="530" spans="2:8" ht="15" customHeight="1" x14ac:dyDescent="0.25">
      <c r="B530" s="60"/>
      <c r="C530" s="73">
        <v>58</v>
      </c>
      <c r="D530" s="165"/>
      <c r="E530" s="165"/>
      <c r="F530" s="165"/>
      <c r="G530" s="165"/>
      <c r="H530" s="165"/>
    </row>
    <row r="531" spans="2:8" ht="15" customHeight="1" x14ac:dyDescent="0.25">
      <c r="B531" s="60"/>
      <c r="C531" s="73">
        <v>59</v>
      </c>
      <c r="D531" s="165"/>
      <c r="E531" s="165"/>
      <c r="F531" s="165"/>
      <c r="G531" s="165"/>
      <c r="H531" s="165"/>
    </row>
    <row r="532" spans="2:8" ht="15" customHeight="1" x14ac:dyDescent="0.25">
      <c r="B532" s="60"/>
      <c r="C532" s="73">
        <v>60</v>
      </c>
      <c r="D532" s="165"/>
      <c r="E532" s="165"/>
      <c r="F532" s="165"/>
      <c r="G532" s="165"/>
      <c r="H532" s="165"/>
    </row>
    <row r="533" spans="2:8" ht="15" customHeight="1" x14ac:dyDescent="0.25">
      <c r="B533" s="60"/>
      <c r="C533" s="73">
        <v>61</v>
      </c>
      <c r="D533" s="165"/>
      <c r="E533" s="165"/>
      <c r="F533" s="165"/>
      <c r="G533" s="165"/>
      <c r="H533" s="165"/>
    </row>
    <row r="534" spans="2:8" ht="15" customHeight="1" x14ac:dyDescent="0.25">
      <c r="B534" s="60"/>
      <c r="C534" s="73">
        <v>62</v>
      </c>
      <c r="D534" s="165"/>
      <c r="E534" s="165"/>
      <c r="F534" s="165"/>
      <c r="G534" s="165"/>
      <c r="H534" s="165"/>
    </row>
    <row r="535" spans="2:8" ht="15" customHeight="1" x14ac:dyDescent="0.25">
      <c r="B535" s="60"/>
      <c r="C535" s="73">
        <v>63</v>
      </c>
      <c r="D535" s="165"/>
      <c r="E535" s="165"/>
      <c r="F535" s="165"/>
      <c r="G535" s="165"/>
      <c r="H535" s="165"/>
    </row>
    <row r="536" spans="2:8" ht="15" customHeight="1" x14ac:dyDescent="0.25">
      <c r="B536" s="60"/>
      <c r="C536" s="73">
        <v>64</v>
      </c>
      <c r="D536" s="165"/>
      <c r="E536" s="165"/>
      <c r="F536" s="165"/>
      <c r="G536" s="165"/>
      <c r="H536" s="165"/>
    </row>
    <row r="537" spans="2:8" ht="15" customHeight="1" x14ac:dyDescent="0.25">
      <c r="B537" s="60"/>
      <c r="C537" s="73">
        <v>65</v>
      </c>
      <c r="D537" s="165"/>
      <c r="E537" s="165"/>
      <c r="F537" s="165"/>
      <c r="G537" s="165"/>
      <c r="H537" s="165"/>
    </row>
    <row r="538" spans="2:8" ht="15" customHeight="1" x14ac:dyDescent="0.25">
      <c r="B538" s="60"/>
      <c r="C538" s="73">
        <v>66</v>
      </c>
      <c r="D538" s="165"/>
      <c r="E538" s="165"/>
      <c r="F538" s="165"/>
      <c r="G538" s="165"/>
      <c r="H538" s="165"/>
    </row>
    <row r="539" spans="2:8" ht="15" customHeight="1" x14ac:dyDescent="0.25">
      <c r="B539" s="60"/>
      <c r="C539" s="73">
        <v>67</v>
      </c>
      <c r="D539" s="165"/>
      <c r="E539" s="165"/>
      <c r="F539" s="165"/>
      <c r="G539" s="165"/>
      <c r="H539" s="165"/>
    </row>
    <row r="540" spans="2:8" ht="15" customHeight="1" x14ac:dyDescent="0.25">
      <c r="B540" s="60"/>
      <c r="C540" s="73">
        <v>68</v>
      </c>
      <c r="D540" s="165"/>
      <c r="E540" s="165"/>
      <c r="F540" s="165"/>
      <c r="G540" s="165"/>
      <c r="H540" s="165"/>
    </row>
    <row r="541" spans="2:8" ht="15" customHeight="1" x14ac:dyDescent="0.25">
      <c r="B541" s="60"/>
      <c r="C541" s="73">
        <v>69</v>
      </c>
      <c r="D541" s="165"/>
      <c r="E541" s="165"/>
      <c r="F541" s="165"/>
      <c r="G541" s="165"/>
      <c r="H541" s="165"/>
    </row>
    <row r="542" spans="2:8" ht="15" customHeight="1" x14ac:dyDescent="0.25">
      <c r="B542" s="60"/>
      <c r="C542" s="73">
        <v>70</v>
      </c>
      <c r="D542" s="165"/>
      <c r="E542" s="165"/>
      <c r="F542" s="165"/>
      <c r="G542" s="165"/>
      <c r="H542" s="165"/>
    </row>
    <row r="543" spans="2:8" ht="15" customHeight="1" x14ac:dyDescent="0.25">
      <c r="B543" s="60"/>
      <c r="C543" s="73">
        <v>71</v>
      </c>
      <c r="D543" s="165"/>
      <c r="E543" s="165"/>
      <c r="F543" s="165"/>
      <c r="G543" s="165"/>
      <c r="H543" s="165"/>
    </row>
    <row r="544" spans="2:8" ht="15" customHeight="1" x14ac:dyDescent="0.25">
      <c r="B544" s="60"/>
      <c r="C544" s="73">
        <v>72</v>
      </c>
      <c r="D544" s="165"/>
      <c r="E544" s="165"/>
      <c r="F544" s="165"/>
      <c r="G544" s="165"/>
      <c r="H544" s="165"/>
    </row>
    <row r="545" spans="2:8" ht="15" customHeight="1" x14ac:dyDescent="0.25">
      <c r="B545" s="60"/>
      <c r="C545" s="73">
        <v>73</v>
      </c>
      <c r="D545" s="165"/>
      <c r="E545" s="165"/>
      <c r="F545" s="165"/>
      <c r="G545" s="165"/>
      <c r="H545" s="165"/>
    </row>
    <row r="546" spans="2:8" ht="15" customHeight="1" x14ac:dyDescent="0.25">
      <c r="B546" s="60"/>
      <c r="C546" s="73">
        <v>74</v>
      </c>
      <c r="D546" s="165"/>
      <c r="E546" s="165"/>
      <c r="F546" s="165"/>
      <c r="G546" s="165"/>
      <c r="H546" s="165"/>
    </row>
    <row r="547" spans="2:8" ht="15" customHeight="1" x14ac:dyDescent="0.25">
      <c r="B547" s="60"/>
      <c r="C547" s="73">
        <v>75</v>
      </c>
      <c r="D547" s="165"/>
      <c r="E547" s="165"/>
      <c r="F547" s="165"/>
      <c r="G547" s="165"/>
      <c r="H547" s="165"/>
    </row>
    <row r="548" spans="2:8" ht="15" customHeight="1" x14ac:dyDescent="0.25">
      <c r="B548" s="60"/>
      <c r="C548" s="73">
        <v>76</v>
      </c>
      <c r="D548" s="165"/>
      <c r="E548" s="165"/>
      <c r="F548" s="165"/>
      <c r="G548" s="165"/>
      <c r="H548" s="165"/>
    </row>
    <row r="549" spans="2:8" ht="15" customHeight="1" x14ac:dyDescent="0.25">
      <c r="B549" s="60"/>
      <c r="C549" s="73">
        <v>77</v>
      </c>
      <c r="D549" s="165"/>
      <c r="E549" s="165"/>
      <c r="F549" s="165"/>
      <c r="G549" s="165"/>
      <c r="H549" s="165"/>
    </row>
    <row r="550" spans="2:8" ht="15" customHeight="1" x14ac:dyDescent="0.25">
      <c r="B550" s="60"/>
      <c r="C550" s="73">
        <v>78</v>
      </c>
      <c r="D550" s="165"/>
      <c r="E550" s="165"/>
      <c r="F550" s="165"/>
      <c r="G550" s="165"/>
      <c r="H550" s="165"/>
    </row>
    <row r="551" spans="2:8" ht="15" customHeight="1" x14ac:dyDescent="0.25">
      <c r="B551" s="60"/>
      <c r="C551" s="73">
        <v>79</v>
      </c>
      <c r="D551" s="165"/>
      <c r="E551" s="165"/>
      <c r="F551" s="165"/>
      <c r="G551" s="165"/>
      <c r="H551" s="165"/>
    </row>
    <row r="552" spans="2:8" ht="15" customHeight="1" x14ac:dyDescent="0.25">
      <c r="B552" s="60"/>
      <c r="C552" s="73">
        <v>80</v>
      </c>
      <c r="D552" s="165"/>
      <c r="E552" s="165"/>
      <c r="F552" s="165"/>
      <c r="G552" s="165"/>
      <c r="H552" s="165"/>
    </row>
    <row r="553" spans="2:8" ht="15" customHeight="1" x14ac:dyDescent="0.25">
      <c r="B553" s="60"/>
      <c r="C553" s="73">
        <v>81</v>
      </c>
      <c r="D553" s="165"/>
      <c r="E553" s="165"/>
      <c r="F553" s="165"/>
      <c r="G553" s="165"/>
      <c r="H553" s="165"/>
    </row>
    <row r="554" spans="2:8" ht="15" customHeight="1" x14ac:dyDescent="0.25">
      <c r="C554" s="73">
        <v>82</v>
      </c>
      <c r="D554" s="165"/>
      <c r="E554" s="165"/>
      <c r="F554" s="165"/>
      <c r="G554" s="165"/>
      <c r="H554" s="165"/>
    </row>
    <row r="555" spans="2:8" ht="15" customHeight="1" x14ac:dyDescent="0.25">
      <c r="C555" s="73">
        <v>83</v>
      </c>
      <c r="D555" s="165"/>
      <c r="E555" s="165"/>
      <c r="F555" s="165"/>
      <c r="G555" s="165"/>
      <c r="H555" s="165"/>
    </row>
    <row r="556" spans="2:8" ht="15" customHeight="1" x14ac:dyDescent="0.25">
      <c r="C556" s="73">
        <v>84</v>
      </c>
      <c r="D556" s="165"/>
      <c r="E556" s="165"/>
      <c r="F556" s="165"/>
      <c r="G556" s="165"/>
      <c r="H556" s="165"/>
    </row>
    <row r="557" spans="2:8" ht="15" customHeight="1" x14ac:dyDescent="0.25">
      <c r="C557" s="73">
        <v>85</v>
      </c>
      <c r="D557" s="165"/>
      <c r="E557" s="165"/>
      <c r="F557" s="165"/>
      <c r="G557" s="165"/>
      <c r="H557" s="165"/>
    </row>
    <row r="558" spans="2:8" ht="15" customHeight="1" x14ac:dyDescent="0.25">
      <c r="C558" s="73">
        <v>86</v>
      </c>
      <c r="D558" s="165"/>
      <c r="E558" s="165"/>
      <c r="F558" s="165"/>
      <c r="G558" s="165"/>
      <c r="H558" s="165"/>
    </row>
    <row r="559" spans="2:8" ht="15" customHeight="1" x14ac:dyDescent="0.25">
      <c r="C559" s="73">
        <v>87</v>
      </c>
      <c r="D559" s="165"/>
      <c r="E559" s="165"/>
      <c r="F559" s="165"/>
      <c r="G559" s="165"/>
      <c r="H559" s="165"/>
    </row>
    <row r="560" spans="2:8" ht="15" customHeight="1" x14ac:dyDescent="0.25">
      <c r="C560" s="73">
        <v>88</v>
      </c>
      <c r="D560" s="165"/>
      <c r="E560" s="165"/>
      <c r="F560" s="165"/>
      <c r="G560" s="165"/>
      <c r="H560" s="165"/>
    </row>
    <row r="561" spans="2:8" ht="15" customHeight="1" x14ac:dyDescent="0.25">
      <c r="C561" s="73">
        <v>89</v>
      </c>
      <c r="D561" s="165"/>
      <c r="E561" s="165"/>
      <c r="F561" s="165"/>
      <c r="G561" s="165"/>
      <c r="H561" s="165"/>
    </row>
    <row r="562" spans="2:8" ht="15" customHeight="1" x14ac:dyDescent="0.25">
      <c r="C562" s="73">
        <v>90</v>
      </c>
      <c r="D562" s="165"/>
      <c r="E562" s="165"/>
      <c r="F562" s="165"/>
      <c r="G562" s="165"/>
      <c r="H562" s="165"/>
    </row>
    <row r="563" spans="2:8" ht="15" customHeight="1" x14ac:dyDescent="0.25">
      <c r="C563" s="73">
        <v>91</v>
      </c>
      <c r="D563" s="165"/>
      <c r="E563" s="165"/>
      <c r="F563" s="165"/>
      <c r="G563" s="165"/>
      <c r="H563" s="165"/>
    </row>
    <row r="564" spans="2:8" ht="15" customHeight="1" x14ac:dyDescent="0.25">
      <c r="C564" s="73">
        <v>92</v>
      </c>
      <c r="D564" s="165"/>
      <c r="E564" s="165"/>
      <c r="F564" s="165"/>
      <c r="G564" s="165"/>
      <c r="H564" s="165"/>
    </row>
    <row r="565" spans="2:8" ht="15" customHeight="1" x14ac:dyDescent="0.25">
      <c r="C565" s="73">
        <v>93</v>
      </c>
      <c r="D565" s="165"/>
      <c r="E565" s="165"/>
      <c r="F565" s="165"/>
      <c r="G565" s="165"/>
      <c r="H565" s="165"/>
    </row>
    <row r="566" spans="2:8" ht="15" customHeight="1" x14ac:dyDescent="0.25">
      <c r="C566" s="73">
        <v>94</v>
      </c>
      <c r="D566" s="165"/>
      <c r="E566" s="165"/>
      <c r="F566" s="165"/>
      <c r="G566" s="165"/>
      <c r="H566" s="165"/>
    </row>
    <row r="567" spans="2:8" ht="15" customHeight="1" x14ac:dyDescent="0.25">
      <c r="C567" s="73">
        <v>95</v>
      </c>
      <c r="D567" s="165"/>
      <c r="E567" s="165"/>
      <c r="F567" s="165"/>
      <c r="G567" s="165"/>
      <c r="H567" s="165"/>
    </row>
    <row r="568" spans="2:8" ht="15" customHeight="1" x14ac:dyDescent="0.25">
      <c r="C568" s="73">
        <v>96</v>
      </c>
      <c r="D568" s="165"/>
      <c r="E568" s="165"/>
      <c r="F568" s="165"/>
      <c r="G568" s="165"/>
      <c r="H568" s="165"/>
    </row>
    <row r="569" spans="2:8" ht="15" customHeight="1" x14ac:dyDescent="0.25">
      <c r="C569" s="73">
        <v>97</v>
      </c>
      <c r="D569" s="165"/>
      <c r="E569" s="165"/>
      <c r="F569" s="165"/>
      <c r="G569" s="165"/>
      <c r="H569" s="165"/>
    </row>
    <row r="570" spans="2:8" ht="15" customHeight="1" x14ac:dyDescent="0.25">
      <c r="C570" s="73">
        <v>98</v>
      </c>
      <c r="D570" s="165"/>
      <c r="E570" s="165"/>
      <c r="F570" s="165"/>
      <c r="G570" s="165"/>
      <c r="H570" s="165"/>
    </row>
    <row r="571" spans="2:8" ht="15" customHeight="1" x14ac:dyDescent="0.25">
      <c r="C571" s="73">
        <v>99</v>
      </c>
      <c r="D571" s="165"/>
      <c r="E571" s="165"/>
      <c r="F571" s="165"/>
      <c r="G571" s="165"/>
      <c r="H571" s="165"/>
    </row>
    <row r="572" spans="2:8" ht="15" customHeight="1" x14ac:dyDescent="0.25">
      <c r="B572" s="1169"/>
      <c r="C572" s="254">
        <v>100</v>
      </c>
      <c r="D572" s="1034"/>
      <c r="E572" s="1034"/>
      <c r="F572" s="1034"/>
      <c r="G572" s="1034"/>
      <c r="H572" s="1034"/>
    </row>
    <row r="573" spans="2:8" ht="15" hidden="1" customHeight="1" x14ac:dyDescent="0.25">
      <c r="B573" s="60" t="s">
        <v>225</v>
      </c>
      <c r="C573" s="509">
        <v>1</v>
      </c>
      <c r="D573" s="411" t="s">
        <v>224</v>
      </c>
      <c r="E573" s="68"/>
      <c r="F573" s="68"/>
      <c r="G573" s="68"/>
      <c r="H573" s="68"/>
    </row>
    <row r="574" spans="2:8" ht="15" hidden="1" customHeight="1" x14ac:dyDescent="0.25">
      <c r="B574" s="60"/>
      <c r="C574" s="147">
        <v>2</v>
      </c>
      <c r="D574" s="56" t="s">
        <v>371</v>
      </c>
      <c r="E574" s="56"/>
      <c r="F574" s="56"/>
      <c r="G574" s="56"/>
      <c r="H574" s="56"/>
    </row>
    <row r="575" spans="2:8" ht="15" hidden="1" customHeight="1" x14ac:dyDescent="0.25">
      <c r="B575" s="240"/>
      <c r="C575" s="254">
        <v>3</v>
      </c>
      <c r="D575" s="1034" t="s">
        <v>372</v>
      </c>
      <c r="E575" s="1034"/>
      <c r="F575" s="1034"/>
      <c r="G575" s="1034"/>
      <c r="H575" s="1034"/>
    </row>
    <row r="576" spans="2:8" ht="15" customHeight="1" x14ac:dyDescent="0.25">
      <c r="B576" s="60" t="s">
        <v>368</v>
      </c>
      <c r="C576" s="73">
        <v>1</v>
      </c>
      <c r="D576" s="165" t="s">
        <v>369</v>
      </c>
      <c r="E576" s="165"/>
      <c r="F576" s="165"/>
      <c r="G576" s="165"/>
      <c r="H576" s="165"/>
    </row>
    <row r="577" spans="2:8" ht="15" customHeight="1" x14ac:dyDescent="0.25">
      <c r="B577" s="240"/>
      <c r="C577" s="254">
        <v>0</v>
      </c>
      <c r="D577" s="1034" t="s">
        <v>370</v>
      </c>
      <c r="E577" s="1034"/>
      <c r="F577" s="1034"/>
      <c r="G577" s="1034"/>
      <c r="H577" s="1034"/>
    </row>
    <row r="578" spans="2:8" ht="15" customHeight="1" x14ac:dyDescent="0.25">
      <c r="B578" s="1064" t="s">
        <v>380</v>
      </c>
      <c r="C578" s="509">
        <v>1</v>
      </c>
      <c r="D578" s="411" t="s">
        <v>381</v>
      </c>
      <c r="E578" s="411"/>
      <c r="F578" s="411"/>
      <c r="G578" s="411"/>
      <c r="H578" s="411"/>
    </row>
    <row r="579" spans="2:8" ht="15" customHeight="1" x14ac:dyDescent="0.25">
      <c r="B579" s="240"/>
      <c r="C579" s="254">
        <v>2</v>
      </c>
      <c r="D579" s="1034" t="s">
        <v>382</v>
      </c>
      <c r="E579" s="1034"/>
      <c r="F579" s="1034"/>
      <c r="G579" s="1034"/>
      <c r="H579" s="1034"/>
    </row>
    <row r="580" spans="2:8" ht="15" customHeight="1" x14ac:dyDescent="0.25">
      <c r="B580" s="1064" t="s">
        <v>360</v>
      </c>
      <c r="C580" s="509">
        <v>1</v>
      </c>
      <c r="D580" s="1162" t="s">
        <v>383</v>
      </c>
      <c r="E580" s="411"/>
      <c r="F580" s="411"/>
      <c r="G580" s="411"/>
      <c r="H580" s="411"/>
    </row>
    <row r="581" spans="2:8" ht="15" customHeight="1" x14ac:dyDescent="0.25">
      <c r="C581" s="73">
        <v>2</v>
      </c>
      <c r="D581" s="84" t="s">
        <v>361</v>
      </c>
      <c r="E581" s="165"/>
      <c r="F581" s="165"/>
      <c r="G581" s="165"/>
      <c r="H581" s="165"/>
    </row>
    <row r="582" spans="2:8" ht="15" customHeight="1" x14ac:dyDescent="0.25">
      <c r="C582" s="73">
        <v>3</v>
      </c>
      <c r="D582" s="84" t="s">
        <v>20</v>
      </c>
      <c r="E582" s="165"/>
      <c r="F582" s="165"/>
      <c r="G582" s="165"/>
      <c r="H582" s="165"/>
    </row>
    <row r="583" spans="2:8" ht="15" customHeight="1" x14ac:dyDescent="0.25">
      <c r="B583" s="240"/>
      <c r="C583" s="254">
        <v>4</v>
      </c>
      <c r="D583" s="148" t="s">
        <v>107</v>
      </c>
      <c r="E583" s="1034"/>
      <c r="F583" s="1034"/>
      <c r="G583" s="1034"/>
      <c r="H583" s="1034"/>
    </row>
    <row r="584" spans="2:8" ht="15" customHeight="1" x14ac:dyDescent="0.25">
      <c r="B584" s="1064" t="s">
        <v>359</v>
      </c>
      <c r="C584" s="509">
        <v>1</v>
      </c>
      <c r="D584" s="1162" t="s">
        <v>226</v>
      </c>
      <c r="E584" s="411"/>
      <c r="F584" s="411"/>
      <c r="G584" s="411"/>
      <c r="H584" s="411"/>
    </row>
    <row r="585" spans="2:8" ht="15" customHeight="1" x14ac:dyDescent="0.25">
      <c r="C585" s="73">
        <v>2</v>
      </c>
      <c r="D585" s="84" t="s">
        <v>105</v>
      </c>
      <c r="E585" s="165"/>
      <c r="F585" s="165"/>
      <c r="G585" s="165"/>
      <c r="H585" s="165"/>
    </row>
    <row r="586" spans="2:8" ht="15" customHeight="1" x14ac:dyDescent="0.25">
      <c r="C586" s="73">
        <v>3</v>
      </c>
      <c r="D586" s="84" t="s">
        <v>107</v>
      </c>
      <c r="E586" s="165"/>
      <c r="F586" s="165"/>
      <c r="G586" s="165"/>
      <c r="H586" s="165"/>
    </row>
    <row r="587" spans="2:8" ht="15" customHeight="1" x14ac:dyDescent="0.25">
      <c r="B587" s="240"/>
      <c r="C587" s="254">
        <v>4</v>
      </c>
      <c r="D587" s="148" t="s">
        <v>211</v>
      </c>
      <c r="E587" s="1034"/>
      <c r="F587" s="1034"/>
      <c r="G587" s="1034"/>
      <c r="H587" s="1034"/>
    </row>
    <row r="588" spans="2:8" ht="15" customHeight="1" x14ac:dyDescent="0.25">
      <c r="B588" s="1064" t="s">
        <v>362</v>
      </c>
      <c r="C588" s="509">
        <v>1</v>
      </c>
      <c r="D588" s="1162" t="s">
        <v>363</v>
      </c>
      <c r="E588" s="411"/>
      <c r="F588" s="411"/>
      <c r="G588" s="411"/>
      <c r="H588" s="411"/>
    </row>
    <row r="589" spans="2:8" ht="15" customHeight="1" x14ac:dyDescent="0.25">
      <c r="C589" s="73">
        <v>2</v>
      </c>
      <c r="D589" s="84" t="s">
        <v>364</v>
      </c>
      <c r="E589" s="165"/>
      <c r="F589" s="165"/>
      <c r="G589" s="165"/>
      <c r="H589" s="165"/>
    </row>
    <row r="590" spans="2:8" ht="15" customHeight="1" x14ac:dyDescent="0.25">
      <c r="C590" s="73">
        <v>3</v>
      </c>
      <c r="D590" s="84" t="s">
        <v>365</v>
      </c>
      <c r="E590" s="165"/>
      <c r="F590" s="165"/>
      <c r="G590" s="165"/>
      <c r="H590" s="165"/>
    </row>
    <row r="591" spans="2:8" ht="15" customHeight="1" x14ac:dyDescent="0.25">
      <c r="B591" s="240"/>
      <c r="C591" s="254">
        <v>4</v>
      </c>
      <c r="D591" s="148" t="s">
        <v>366</v>
      </c>
      <c r="E591" s="1034"/>
      <c r="F591" s="1034"/>
      <c r="G591" s="1034"/>
      <c r="H591" s="1034"/>
    </row>
    <row r="592" spans="2:8" ht="15" customHeight="1" x14ac:dyDescent="0.25">
      <c r="B592" s="1064" t="s">
        <v>373</v>
      </c>
      <c r="C592" s="509">
        <v>1</v>
      </c>
      <c r="D592" s="411" t="s">
        <v>378</v>
      </c>
      <c r="E592" s="411"/>
      <c r="F592" s="411"/>
      <c r="G592" s="411"/>
      <c r="H592" s="411"/>
    </row>
    <row r="593" spans="2:8" ht="15" customHeight="1" x14ac:dyDescent="0.25">
      <c r="B593" s="240"/>
      <c r="C593" s="329">
        <v>2</v>
      </c>
      <c r="D593" s="236" t="s">
        <v>374</v>
      </c>
      <c r="E593" s="236"/>
      <c r="F593" s="236"/>
      <c r="G593" s="236"/>
      <c r="H593" s="236"/>
    </row>
    <row r="594" spans="2:8" ht="15" customHeight="1" x14ac:dyDescent="0.25">
      <c r="B594" s="1064" t="s">
        <v>375</v>
      </c>
      <c r="C594" s="509">
        <v>1</v>
      </c>
      <c r="D594" s="411" t="s">
        <v>376</v>
      </c>
      <c r="E594" s="411"/>
      <c r="F594" s="411"/>
      <c r="G594" s="411"/>
      <c r="H594" s="411"/>
    </row>
    <row r="595" spans="2:8" ht="15" customHeight="1" x14ac:dyDescent="0.25">
      <c r="B595" s="240"/>
      <c r="C595" s="329">
        <v>2</v>
      </c>
      <c r="D595" s="236" t="s">
        <v>377</v>
      </c>
      <c r="E595" s="236"/>
      <c r="F595" s="236"/>
      <c r="G595" s="236"/>
      <c r="H595" s="236"/>
    </row>
    <row r="596" spans="2:8" ht="15" customHeight="1" x14ac:dyDescent="0.25">
      <c r="B596" s="1064" t="s">
        <v>434</v>
      </c>
      <c r="C596" s="509">
        <v>1</v>
      </c>
      <c r="D596" s="886" t="s">
        <v>435</v>
      </c>
      <c r="E596" s="411"/>
      <c r="F596" s="411"/>
      <c r="G596" s="411"/>
      <c r="H596" s="411"/>
    </row>
    <row r="597" spans="2:8" ht="15" customHeight="1" x14ac:dyDescent="0.25">
      <c r="B597" s="2"/>
      <c r="C597" s="73">
        <v>2</v>
      </c>
      <c r="D597" s="169" t="s">
        <v>436</v>
      </c>
      <c r="E597" s="165"/>
      <c r="F597" s="165"/>
      <c r="G597" s="165"/>
      <c r="H597" s="165"/>
    </row>
    <row r="598" spans="2:8" ht="15" customHeight="1" x14ac:dyDescent="0.25">
      <c r="C598" s="73">
        <v>3</v>
      </c>
      <c r="D598" s="1216" t="s">
        <v>437</v>
      </c>
      <c r="E598" s="165"/>
      <c r="F598" s="165"/>
      <c r="G598" s="165"/>
      <c r="H598" s="165"/>
    </row>
    <row r="599" spans="2:8" ht="15" customHeight="1" x14ac:dyDescent="0.25">
      <c r="C599" s="74">
        <v>4</v>
      </c>
      <c r="D599" s="196" t="s">
        <v>438</v>
      </c>
      <c r="E599" s="71"/>
      <c r="F599" s="71"/>
      <c r="G599" s="71"/>
      <c r="H599" s="71"/>
    </row>
    <row r="600" spans="2:8" ht="15" customHeight="1" x14ac:dyDescent="0.25">
      <c r="B600" s="1064" t="s">
        <v>476</v>
      </c>
      <c r="C600" s="509">
        <v>1</v>
      </c>
      <c r="D600" s="886" t="s">
        <v>106</v>
      </c>
      <c r="E600" s="411"/>
      <c r="F600" s="411"/>
      <c r="G600" s="411"/>
      <c r="H600" s="411"/>
    </row>
    <row r="601" spans="2:8" ht="15" customHeight="1" x14ac:dyDescent="0.25">
      <c r="C601" s="254">
        <v>2</v>
      </c>
      <c r="D601" s="1215" t="s">
        <v>475</v>
      </c>
      <c r="E601" s="1034"/>
      <c r="F601" s="1034"/>
      <c r="G601" s="1034"/>
      <c r="H601" s="1034"/>
    </row>
    <row r="602" spans="2:8" ht="15" customHeight="1" x14ac:dyDescent="0.25">
      <c r="B602" s="1064" t="s">
        <v>977</v>
      </c>
      <c r="C602" s="509">
        <v>1</v>
      </c>
      <c r="D602" s="886" t="s">
        <v>978</v>
      </c>
      <c r="E602" s="411"/>
      <c r="F602" s="411"/>
      <c r="G602" s="411"/>
      <c r="H602" s="411"/>
    </row>
    <row r="603" spans="2:8" ht="15" customHeight="1" x14ac:dyDescent="0.25">
      <c r="C603" s="254">
        <v>2</v>
      </c>
      <c r="D603" s="1215" t="s">
        <v>979</v>
      </c>
      <c r="E603" s="1034"/>
      <c r="F603" s="1034"/>
      <c r="G603" s="1034"/>
      <c r="H603" s="1034"/>
    </row>
    <row r="604" spans="2:8" ht="15" customHeight="1" x14ac:dyDescent="0.25">
      <c r="B604" s="1064" t="s">
        <v>42</v>
      </c>
      <c r="C604" s="509">
        <v>1</v>
      </c>
      <c r="D604" s="411" t="s">
        <v>36</v>
      </c>
      <c r="E604" s="411"/>
      <c r="F604" s="411"/>
      <c r="G604" s="411"/>
      <c r="H604" s="411"/>
    </row>
    <row r="605" spans="2:8" ht="15" customHeight="1" x14ac:dyDescent="0.25">
      <c r="B605" s="60"/>
      <c r="C605" s="147">
        <v>2</v>
      </c>
      <c r="D605" s="208" t="s">
        <v>982</v>
      </c>
      <c r="E605" s="56"/>
      <c r="F605" s="56"/>
      <c r="G605" s="56"/>
      <c r="H605" s="56"/>
    </row>
    <row r="606" spans="2:8" ht="15" customHeight="1" x14ac:dyDescent="0.25">
      <c r="B606" s="240"/>
      <c r="C606" s="254">
        <v>3</v>
      </c>
      <c r="D606" s="1034" t="s">
        <v>37</v>
      </c>
      <c r="E606" s="1034"/>
      <c r="F606" s="1034"/>
      <c r="G606" s="1034"/>
      <c r="H606" s="1034"/>
    </row>
    <row r="607" spans="2:8" ht="15" customHeight="1" x14ac:dyDescent="0.25">
      <c r="B607" s="1064" t="s">
        <v>1243</v>
      </c>
      <c r="C607" s="509">
        <v>1</v>
      </c>
      <c r="D607" s="886" t="s">
        <v>1170</v>
      </c>
      <c r="E607" s="411"/>
      <c r="F607" s="411"/>
      <c r="G607" s="411"/>
      <c r="H607" s="411"/>
    </row>
    <row r="608" spans="2:8" ht="15" customHeight="1" x14ac:dyDescent="0.25">
      <c r="B608" s="1065"/>
      <c r="C608" s="254">
        <v>2</v>
      </c>
      <c r="D608" s="1215" t="s">
        <v>1244</v>
      </c>
      <c r="E608" s="1034"/>
      <c r="F608" s="1034"/>
      <c r="G608" s="1034"/>
      <c r="H608" s="1034"/>
    </row>
    <row r="609" spans="2:8" ht="15" customHeight="1" x14ac:dyDescent="0.25">
      <c r="B609" s="1161" t="s">
        <v>1659</v>
      </c>
      <c r="C609" s="509">
        <v>1</v>
      </c>
      <c r="D609" s="886" t="s">
        <v>1660</v>
      </c>
      <c r="E609" s="411"/>
      <c r="F609" s="411"/>
      <c r="G609" s="411"/>
      <c r="H609" s="411"/>
    </row>
    <row r="610" spans="2:8" ht="15" customHeight="1" x14ac:dyDescent="0.25">
      <c r="B610" s="1299"/>
      <c r="C610" s="254">
        <v>2</v>
      </c>
      <c r="D610" s="1215" t="s">
        <v>1661</v>
      </c>
      <c r="E610" s="1034"/>
      <c r="F610" s="1034"/>
      <c r="G610" s="1034"/>
      <c r="H610" s="1034"/>
    </row>
    <row r="611" spans="2:8" ht="15" customHeight="1" x14ac:dyDescent="0.25">
      <c r="B611" s="1064" t="s">
        <v>1242</v>
      </c>
      <c r="C611" s="509">
        <v>1</v>
      </c>
      <c r="D611" s="886" t="s">
        <v>37</v>
      </c>
      <c r="E611" s="411"/>
      <c r="F611" s="411"/>
      <c r="G611" s="411"/>
      <c r="H611" s="411"/>
    </row>
    <row r="612" spans="2:8" ht="15" customHeight="1" x14ac:dyDescent="0.25">
      <c r="B612" s="60"/>
      <c r="C612" s="73">
        <v>2</v>
      </c>
      <c r="D612" s="1216" t="s">
        <v>1263</v>
      </c>
      <c r="E612" s="165"/>
      <c r="F612" s="165"/>
      <c r="G612" s="165"/>
      <c r="H612" s="165"/>
    </row>
    <row r="613" spans="2:8" ht="15" customHeight="1" x14ac:dyDescent="0.25">
      <c r="B613" s="1065"/>
      <c r="C613" s="254">
        <v>3</v>
      </c>
      <c r="D613" s="1215" t="s">
        <v>1264</v>
      </c>
      <c r="E613" s="1034"/>
      <c r="F613" s="1034"/>
      <c r="G613" s="1034"/>
      <c r="H613" s="1034"/>
    </row>
    <row r="614" spans="2:8" ht="15" customHeight="1" x14ac:dyDescent="0.25">
      <c r="B614" s="60" t="s">
        <v>1299</v>
      </c>
      <c r="C614" s="199">
        <v>1</v>
      </c>
      <c r="D614" s="230" t="s">
        <v>1300</v>
      </c>
      <c r="E614" s="68"/>
      <c r="F614" s="68"/>
      <c r="G614" s="68"/>
      <c r="H614" s="68"/>
    </row>
    <row r="615" spans="2:8" ht="15" customHeight="1" x14ac:dyDescent="0.25">
      <c r="B615" s="60"/>
      <c r="C615" s="73">
        <v>2</v>
      </c>
      <c r="D615" s="1216" t="s">
        <v>1301</v>
      </c>
      <c r="E615" s="165"/>
      <c r="F615" s="165"/>
      <c r="G615" s="165"/>
      <c r="H615" s="165"/>
    </row>
    <row r="616" spans="2:8" ht="15" customHeight="1" x14ac:dyDescent="0.25">
      <c r="B616" s="60"/>
      <c r="C616" s="73">
        <v>3</v>
      </c>
      <c r="D616" s="1216" t="s">
        <v>1302</v>
      </c>
      <c r="E616" s="165"/>
      <c r="F616" s="165"/>
      <c r="G616" s="165"/>
      <c r="H616" s="165"/>
    </row>
    <row r="617" spans="2:8" ht="15" customHeight="1" x14ac:dyDescent="0.25">
      <c r="B617" s="60"/>
      <c r="C617" s="73">
        <v>4</v>
      </c>
      <c r="D617" s="1216" t="s">
        <v>1303</v>
      </c>
      <c r="E617" s="165"/>
      <c r="F617" s="165"/>
      <c r="G617" s="165"/>
      <c r="H617" s="165"/>
    </row>
    <row r="618" spans="2:8" ht="15" customHeight="1" x14ac:dyDescent="0.25">
      <c r="B618" s="60"/>
      <c r="C618" s="73">
        <v>5</v>
      </c>
      <c r="D618" s="1216" t="s">
        <v>1304</v>
      </c>
      <c r="E618" s="165"/>
      <c r="F618" s="165"/>
      <c r="G618" s="165"/>
      <c r="H618" s="165"/>
    </row>
    <row r="619" spans="2:8" ht="15" customHeight="1" x14ac:dyDescent="0.25">
      <c r="B619" s="60"/>
      <c r="C619" s="73">
        <v>6</v>
      </c>
      <c r="D619" s="1216" t="s">
        <v>1305</v>
      </c>
      <c r="E619" s="165"/>
      <c r="F619" s="165"/>
      <c r="G619" s="165"/>
      <c r="H619" s="165"/>
    </row>
    <row r="620" spans="2:8" ht="15" customHeight="1" x14ac:dyDescent="0.25">
      <c r="B620" s="60"/>
      <c r="C620" s="73">
        <v>7</v>
      </c>
      <c r="D620" s="1216" t="s">
        <v>1306</v>
      </c>
      <c r="E620" s="165"/>
      <c r="F620" s="165"/>
      <c r="G620" s="165"/>
      <c r="H620" s="165"/>
    </row>
    <row r="621" spans="2:8" ht="15" customHeight="1" x14ac:dyDescent="0.25">
      <c r="B621" s="60"/>
      <c r="C621" s="73">
        <v>8</v>
      </c>
      <c r="D621" s="1216" t="s">
        <v>1307</v>
      </c>
      <c r="E621" s="165"/>
      <c r="F621" s="165"/>
      <c r="G621" s="165"/>
      <c r="H621" s="165"/>
    </row>
    <row r="622" spans="2:8" ht="15" customHeight="1" x14ac:dyDescent="0.25">
      <c r="B622" s="60"/>
      <c r="C622" s="73">
        <v>9</v>
      </c>
      <c r="D622" s="1216" t="s">
        <v>1308</v>
      </c>
      <c r="E622" s="165"/>
      <c r="F622" s="165"/>
      <c r="G622" s="165"/>
      <c r="H622" s="165"/>
    </row>
    <row r="623" spans="2:8" ht="15" customHeight="1" x14ac:dyDescent="0.25">
      <c r="B623" s="1065"/>
      <c r="C623" s="254">
        <v>10</v>
      </c>
      <c r="D623" s="1215" t="s">
        <v>1309</v>
      </c>
      <c r="E623" s="1034"/>
      <c r="F623" s="1034"/>
      <c r="G623" s="1034"/>
      <c r="H623" s="1034"/>
    </row>
    <row r="624" spans="2:8" ht="15" customHeight="1" x14ac:dyDescent="0.25">
      <c r="B624" s="1064" t="s">
        <v>1278</v>
      </c>
      <c r="C624" s="509">
        <v>1</v>
      </c>
      <c r="D624" s="720" t="s">
        <v>1281</v>
      </c>
      <c r="E624" s="411"/>
      <c r="F624" s="411"/>
      <c r="G624" s="411"/>
      <c r="H624" s="411"/>
    </row>
    <row r="625" spans="2:8" ht="15" customHeight="1" x14ac:dyDescent="0.25">
      <c r="B625" s="60"/>
      <c r="C625" s="199">
        <v>2</v>
      </c>
      <c r="D625" s="258" t="s">
        <v>1282</v>
      </c>
      <c r="E625" s="165"/>
      <c r="F625" s="165"/>
      <c r="G625" s="165"/>
      <c r="H625" s="165"/>
    </row>
    <row r="626" spans="2:8" ht="15" customHeight="1" x14ac:dyDescent="0.25">
      <c r="B626" s="60"/>
      <c r="C626" s="73">
        <v>3</v>
      </c>
      <c r="D626" s="102" t="s">
        <v>1283</v>
      </c>
      <c r="E626" s="165"/>
      <c r="F626" s="165"/>
      <c r="G626" s="165"/>
      <c r="H626" s="165"/>
    </row>
    <row r="627" spans="2:8" ht="15" customHeight="1" x14ac:dyDescent="0.25">
      <c r="B627" s="60"/>
      <c r="C627" s="73">
        <v>4</v>
      </c>
      <c r="D627" s="1170" t="s">
        <v>1284</v>
      </c>
      <c r="E627" s="1034"/>
      <c r="F627" s="1034"/>
      <c r="G627" s="1034"/>
      <c r="H627" s="1034"/>
    </row>
    <row r="628" spans="2:8" ht="15" customHeight="1" x14ac:dyDescent="0.25">
      <c r="B628" s="1064" t="s">
        <v>1280</v>
      </c>
      <c r="C628" s="509">
        <v>1</v>
      </c>
      <c r="D628" s="720" t="s">
        <v>1285</v>
      </c>
      <c r="E628" s="411"/>
      <c r="F628" s="411"/>
      <c r="G628" s="411"/>
      <c r="H628" s="411"/>
    </row>
    <row r="629" spans="2:8" ht="15" customHeight="1" x14ac:dyDescent="0.25">
      <c r="B629" s="60"/>
      <c r="C629" s="73">
        <v>2</v>
      </c>
      <c r="D629" s="258" t="s">
        <v>1286</v>
      </c>
      <c r="E629" s="165"/>
      <c r="F629" s="165"/>
      <c r="G629" s="165"/>
      <c r="H629" s="165"/>
    </row>
    <row r="630" spans="2:8" ht="15" customHeight="1" x14ac:dyDescent="0.25">
      <c r="B630" s="60"/>
      <c r="C630" s="73">
        <v>3</v>
      </c>
      <c r="D630" s="1170" t="s">
        <v>1646</v>
      </c>
      <c r="E630" s="1034"/>
      <c r="F630" s="1034"/>
      <c r="G630" s="1034"/>
      <c r="H630" s="1034"/>
    </row>
    <row r="631" spans="2:8" ht="15" customHeight="1" x14ac:dyDescent="0.25">
      <c r="B631" s="1064" t="s">
        <v>1279</v>
      </c>
      <c r="C631" s="509">
        <v>1</v>
      </c>
      <c r="D631" s="720" t="s">
        <v>1287</v>
      </c>
      <c r="E631" s="411"/>
      <c r="F631" s="411"/>
      <c r="G631" s="411"/>
      <c r="H631" s="411"/>
    </row>
    <row r="632" spans="2:8" ht="15" customHeight="1" x14ac:dyDescent="0.25">
      <c r="B632" s="60"/>
      <c r="C632" s="73">
        <v>2</v>
      </c>
      <c r="D632" s="258" t="s">
        <v>1288</v>
      </c>
      <c r="E632" s="165"/>
      <c r="F632" s="165"/>
      <c r="G632" s="165"/>
      <c r="H632" s="165"/>
    </row>
    <row r="633" spans="2:8" ht="15" customHeight="1" x14ac:dyDescent="0.25">
      <c r="B633" s="1065"/>
      <c r="C633" s="254">
        <v>3</v>
      </c>
      <c r="D633" s="1170" t="s">
        <v>1289</v>
      </c>
      <c r="E633" s="1034"/>
      <c r="F633" s="1034"/>
      <c r="G633" s="1034"/>
      <c r="H633" s="1034"/>
    </row>
    <row r="634" spans="2:8" ht="15" customHeight="1" x14ac:dyDescent="0.25">
      <c r="B634" s="1064" t="s">
        <v>1279</v>
      </c>
      <c r="C634" s="509">
        <v>1</v>
      </c>
      <c r="D634" s="720" t="s">
        <v>1290</v>
      </c>
      <c r="E634" s="411"/>
      <c r="F634" s="411"/>
      <c r="G634" s="411"/>
      <c r="H634" s="411"/>
    </row>
    <row r="635" spans="2:8" ht="15" customHeight="1" x14ac:dyDescent="0.25">
      <c r="B635" s="60"/>
      <c r="C635" s="1134">
        <v>2</v>
      </c>
      <c r="D635" s="258" t="s">
        <v>1291</v>
      </c>
      <c r="E635" s="165"/>
      <c r="F635" s="165"/>
      <c r="G635" s="165"/>
      <c r="H635" s="165"/>
    </row>
    <row r="636" spans="2:8" ht="15" customHeight="1" x14ac:dyDescent="0.25">
      <c r="B636" s="60"/>
      <c r="C636" s="73">
        <v>3</v>
      </c>
      <c r="D636" s="258" t="s">
        <v>1292</v>
      </c>
      <c r="E636" s="165"/>
      <c r="F636" s="165"/>
      <c r="G636" s="165"/>
      <c r="H636" s="165"/>
    </row>
    <row r="637" spans="2:8" ht="15" customHeight="1" x14ac:dyDescent="0.25">
      <c r="B637" s="60"/>
      <c r="C637" s="73">
        <v>4</v>
      </c>
      <c r="D637" s="258" t="s">
        <v>1293</v>
      </c>
      <c r="E637" s="165"/>
      <c r="F637" s="165"/>
      <c r="G637" s="165"/>
      <c r="H637" s="165"/>
    </row>
    <row r="638" spans="2:8" ht="15" customHeight="1" x14ac:dyDescent="0.25">
      <c r="B638" s="60"/>
      <c r="C638" s="73">
        <v>5</v>
      </c>
      <c r="D638" s="258" t="s">
        <v>1294</v>
      </c>
      <c r="E638" s="165"/>
      <c r="F638" s="165"/>
      <c r="G638" s="165"/>
      <c r="H638" s="165"/>
    </row>
    <row r="639" spans="2:8" ht="15" customHeight="1" x14ac:dyDescent="0.25">
      <c r="B639" s="1065"/>
      <c r="C639" s="254">
        <v>6</v>
      </c>
      <c r="D639" s="1170" t="s">
        <v>1314</v>
      </c>
      <c r="E639" s="1034"/>
      <c r="F639" s="1034"/>
      <c r="G639" s="1034"/>
      <c r="H639" s="1034"/>
    </row>
    <row r="640" spans="2:8" ht="15" customHeight="1" x14ac:dyDescent="0.25">
      <c r="B640" s="1064" t="s">
        <v>1349</v>
      </c>
      <c r="C640" s="509">
        <v>1</v>
      </c>
      <c r="D640" s="1217" t="s">
        <v>1350</v>
      </c>
      <c r="E640" s="411"/>
      <c r="F640" s="411"/>
      <c r="G640" s="411"/>
      <c r="H640" s="411"/>
    </row>
    <row r="641" spans="2:8" ht="15" customHeight="1" x14ac:dyDescent="0.25">
      <c r="B641" s="60"/>
      <c r="C641" s="73">
        <v>2</v>
      </c>
      <c r="D641" s="1218" t="s">
        <v>1351</v>
      </c>
      <c r="E641" s="165"/>
      <c r="F641" s="165"/>
      <c r="G641" s="165"/>
      <c r="H641" s="165"/>
    </row>
    <row r="642" spans="2:8" ht="15" customHeight="1" x14ac:dyDescent="0.25">
      <c r="B642" s="1065"/>
      <c r="C642" s="254">
        <v>3</v>
      </c>
      <c r="D642" s="1219" t="s">
        <v>1352</v>
      </c>
      <c r="E642" s="1034"/>
      <c r="F642" s="1034"/>
      <c r="G642" s="1034"/>
      <c r="H642" s="1034"/>
    </row>
    <row r="643" spans="2:8" ht="15" customHeight="1" x14ac:dyDescent="0.25">
      <c r="B643" s="1064" t="s">
        <v>1349</v>
      </c>
      <c r="C643" s="509">
        <v>1</v>
      </c>
      <c r="D643" s="1217" t="s">
        <v>1353</v>
      </c>
      <c r="E643" s="411"/>
      <c r="F643" s="411"/>
      <c r="G643" s="411"/>
      <c r="H643" s="411"/>
    </row>
    <row r="644" spans="2:8" ht="15" customHeight="1" x14ac:dyDescent="0.25">
      <c r="B644" s="60"/>
      <c r="C644" s="73">
        <v>2</v>
      </c>
      <c r="D644" s="1218" t="s">
        <v>1354</v>
      </c>
      <c r="E644" s="165"/>
      <c r="F644" s="165"/>
      <c r="G644" s="165"/>
      <c r="H644" s="165"/>
    </row>
    <row r="645" spans="2:8" ht="15" customHeight="1" x14ac:dyDescent="0.25">
      <c r="B645" s="60"/>
      <c r="C645" s="73">
        <v>3</v>
      </c>
      <c r="D645" s="1218" t="s">
        <v>1355</v>
      </c>
      <c r="E645" s="165"/>
      <c r="F645" s="165"/>
      <c r="G645" s="165"/>
      <c r="H645" s="165"/>
    </row>
    <row r="646" spans="2:8" ht="15" customHeight="1" x14ac:dyDescent="0.25">
      <c r="B646" s="60"/>
      <c r="C646" s="73">
        <v>4</v>
      </c>
      <c r="D646" s="1218" t="s">
        <v>1356</v>
      </c>
      <c r="E646" s="165"/>
      <c r="F646" s="165"/>
      <c r="G646" s="165"/>
      <c r="H646" s="165"/>
    </row>
    <row r="647" spans="2:8" ht="15" customHeight="1" x14ac:dyDescent="0.25">
      <c r="B647" s="60"/>
      <c r="C647" s="73">
        <v>5</v>
      </c>
      <c r="D647" s="1218" t="s">
        <v>1357</v>
      </c>
      <c r="E647" s="165"/>
      <c r="F647" s="165"/>
      <c r="G647" s="165"/>
      <c r="H647" s="165"/>
    </row>
    <row r="648" spans="2:8" ht="15" customHeight="1" x14ac:dyDescent="0.25">
      <c r="B648" s="60"/>
      <c r="C648" s="73">
        <v>6</v>
      </c>
      <c r="D648" s="1218" t="s">
        <v>1358</v>
      </c>
      <c r="E648" s="165"/>
      <c r="F648" s="165"/>
      <c r="G648" s="165"/>
      <c r="H648" s="165"/>
    </row>
    <row r="649" spans="2:8" ht="15" customHeight="1" x14ac:dyDescent="0.25">
      <c r="B649" s="1065"/>
      <c r="C649" s="254">
        <v>7</v>
      </c>
      <c r="D649" s="1219" t="s">
        <v>1359</v>
      </c>
      <c r="E649" s="1034"/>
      <c r="F649" s="1034"/>
      <c r="G649" s="1034"/>
      <c r="H649" s="1034"/>
    </row>
    <row r="650" spans="2:8" ht="15" customHeight="1" x14ac:dyDescent="0.25">
      <c r="B650" s="1161" t="s">
        <v>1506</v>
      </c>
      <c r="C650" s="509">
        <v>1</v>
      </c>
      <c r="D650" s="720" t="s">
        <v>1514</v>
      </c>
      <c r="E650" s="411"/>
      <c r="F650" s="411"/>
      <c r="G650" s="411"/>
      <c r="H650" s="411"/>
    </row>
    <row r="651" spans="2:8" ht="15" customHeight="1" x14ac:dyDescent="0.25">
      <c r="B651" s="1298"/>
      <c r="C651" s="73">
        <v>2</v>
      </c>
      <c r="D651" s="258" t="s">
        <v>1513</v>
      </c>
      <c r="E651" s="165"/>
      <c r="F651" s="165"/>
      <c r="G651" s="165"/>
      <c r="H651" s="165"/>
    </row>
    <row r="652" spans="2:8" ht="15" customHeight="1" x14ac:dyDescent="0.25">
      <c r="B652" s="1298"/>
      <c r="C652" s="73">
        <v>3</v>
      </c>
      <c r="D652" s="258" t="s">
        <v>1515</v>
      </c>
      <c r="E652" s="165"/>
      <c r="F652" s="165"/>
      <c r="G652" s="165"/>
      <c r="H652" s="165"/>
    </row>
    <row r="653" spans="2:8" ht="15" customHeight="1" x14ac:dyDescent="0.25">
      <c r="B653" s="1299"/>
      <c r="C653" s="254">
        <v>4</v>
      </c>
      <c r="D653" s="1170" t="s">
        <v>37</v>
      </c>
      <c r="E653" s="1034"/>
      <c r="F653" s="1034"/>
      <c r="G653" s="1034"/>
      <c r="H653" s="1034"/>
    </row>
    <row r="654" spans="2:8" ht="15" customHeight="1" x14ac:dyDescent="0.25">
      <c r="B654" s="1161" t="s">
        <v>2091</v>
      </c>
      <c r="C654" s="509">
        <v>1</v>
      </c>
      <c r="D654" s="258" t="s">
        <v>2084</v>
      </c>
      <c r="E654" s="411"/>
      <c r="F654" s="411"/>
      <c r="G654" s="411"/>
      <c r="H654" s="411"/>
    </row>
    <row r="655" spans="2:8" ht="15" customHeight="1" x14ac:dyDescent="0.25">
      <c r="B655" s="1298"/>
      <c r="C655" s="73">
        <v>2</v>
      </c>
      <c r="D655" s="258" t="s">
        <v>583</v>
      </c>
      <c r="E655" s="165"/>
      <c r="F655" s="165"/>
      <c r="G655" s="165"/>
      <c r="H655" s="165"/>
    </row>
    <row r="656" spans="2:8" ht="15" customHeight="1" x14ac:dyDescent="0.25">
      <c r="B656" s="1298"/>
      <c r="C656" s="73">
        <v>3</v>
      </c>
      <c r="D656" s="258" t="s">
        <v>2085</v>
      </c>
      <c r="E656" s="165"/>
      <c r="F656" s="165"/>
      <c r="G656" s="165"/>
      <c r="H656" s="165"/>
    </row>
    <row r="657" spans="2:8" ht="15" customHeight="1" x14ac:dyDescent="0.25">
      <c r="B657" s="1298"/>
      <c r="C657" s="73">
        <v>4</v>
      </c>
      <c r="D657" s="258" t="s">
        <v>599</v>
      </c>
      <c r="E657" s="165"/>
      <c r="F657" s="165"/>
      <c r="G657" s="165"/>
      <c r="H657" s="165"/>
    </row>
    <row r="658" spans="2:8" ht="15" customHeight="1" x14ac:dyDescent="0.25">
      <c r="B658" s="1298"/>
      <c r="C658" s="73">
        <v>5</v>
      </c>
      <c r="D658" s="258" t="s">
        <v>600</v>
      </c>
      <c r="E658" s="165"/>
      <c r="F658" s="165"/>
      <c r="G658" s="165"/>
      <c r="H658" s="165"/>
    </row>
    <row r="659" spans="2:8" ht="15" customHeight="1" x14ac:dyDescent="0.25">
      <c r="B659" s="1298"/>
      <c r="C659" s="73">
        <v>6</v>
      </c>
      <c r="D659" s="258" t="s">
        <v>601</v>
      </c>
      <c r="E659" s="165"/>
      <c r="F659" s="165"/>
      <c r="G659" s="165"/>
      <c r="H659" s="165"/>
    </row>
    <row r="660" spans="2:8" ht="15" customHeight="1" x14ac:dyDescent="0.25">
      <c r="B660" s="1298"/>
      <c r="C660" s="73">
        <v>7</v>
      </c>
      <c r="D660" s="258" t="s">
        <v>2086</v>
      </c>
      <c r="E660" s="165"/>
      <c r="F660" s="165"/>
      <c r="G660" s="165"/>
      <c r="H660" s="165"/>
    </row>
    <row r="661" spans="2:8" ht="15" customHeight="1" x14ac:dyDescent="0.25">
      <c r="B661" s="1298"/>
      <c r="C661" s="73">
        <v>8</v>
      </c>
      <c r="D661" s="258" t="s">
        <v>2087</v>
      </c>
      <c r="E661" s="165"/>
      <c r="F661" s="165"/>
      <c r="G661" s="165"/>
      <c r="H661" s="165"/>
    </row>
    <row r="662" spans="2:8" ht="15" customHeight="1" x14ac:dyDescent="0.25">
      <c r="B662" s="1298"/>
      <c r="C662" s="73">
        <v>9</v>
      </c>
      <c r="D662" s="258" t="s">
        <v>2088</v>
      </c>
      <c r="E662" s="165"/>
      <c r="F662" s="165"/>
      <c r="G662" s="165"/>
      <c r="H662" s="165"/>
    </row>
    <row r="663" spans="2:8" ht="15" customHeight="1" x14ac:dyDescent="0.25">
      <c r="B663" s="1298"/>
      <c r="C663" s="73">
        <v>10</v>
      </c>
      <c r="D663" s="258" t="s">
        <v>2089</v>
      </c>
      <c r="E663" s="165"/>
      <c r="F663" s="165"/>
      <c r="G663" s="165"/>
      <c r="H663" s="165"/>
    </row>
    <row r="664" spans="2:8" ht="15" customHeight="1" x14ac:dyDescent="0.25">
      <c r="B664" s="1298"/>
      <c r="C664" s="73">
        <v>11</v>
      </c>
      <c r="D664" s="258" t="s">
        <v>551</v>
      </c>
      <c r="E664" s="165"/>
      <c r="F664" s="165"/>
      <c r="G664" s="165"/>
      <c r="H664" s="165"/>
    </row>
    <row r="665" spans="2:8" ht="15" customHeight="1" x14ac:dyDescent="0.25">
      <c r="B665" s="1298"/>
      <c r="C665" s="73">
        <v>12</v>
      </c>
      <c r="D665" s="258" t="s">
        <v>2090</v>
      </c>
      <c r="E665" s="165"/>
      <c r="F665" s="165"/>
      <c r="G665" s="165"/>
      <c r="H665" s="165"/>
    </row>
    <row r="666" spans="2:8" ht="15" customHeight="1" x14ac:dyDescent="0.25">
      <c r="B666" s="1298"/>
      <c r="C666" s="73">
        <v>13</v>
      </c>
      <c r="D666" s="258" t="s">
        <v>553</v>
      </c>
      <c r="E666" s="165"/>
      <c r="F666" s="165"/>
      <c r="G666" s="165"/>
      <c r="H666" s="165"/>
    </row>
    <row r="667" spans="2:8" ht="15" customHeight="1" x14ac:dyDescent="0.25">
      <c r="B667" s="1298"/>
      <c r="C667" s="73">
        <v>14</v>
      </c>
      <c r="D667" s="258" t="s">
        <v>606</v>
      </c>
      <c r="E667" s="165"/>
      <c r="F667" s="165"/>
      <c r="G667" s="165"/>
      <c r="H667" s="165"/>
    </row>
    <row r="668" spans="2:8" ht="15" customHeight="1" x14ac:dyDescent="0.25">
      <c r="B668" s="1298"/>
      <c r="C668" s="73">
        <v>15</v>
      </c>
      <c r="D668" s="258" t="s">
        <v>607</v>
      </c>
      <c r="E668" s="165"/>
      <c r="F668" s="165"/>
      <c r="G668" s="165"/>
      <c r="H668" s="165"/>
    </row>
    <row r="669" spans="2:8" ht="15" customHeight="1" x14ac:dyDescent="0.25">
      <c r="B669" s="1298"/>
      <c r="C669" s="73">
        <v>16</v>
      </c>
      <c r="D669" s="258" t="s">
        <v>608</v>
      </c>
      <c r="E669" s="165"/>
      <c r="F669" s="165"/>
      <c r="G669" s="165"/>
      <c r="H669" s="165"/>
    </row>
    <row r="670" spans="2:8" ht="15" customHeight="1" x14ac:dyDescent="0.25">
      <c r="B670" s="1298"/>
      <c r="C670" s="73">
        <v>17</v>
      </c>
      <c r="D670" s="258" t="s">
        <v>567</v>
      </c>
      <c r="E670" s="165"/>
      <c r="F670" s="165"/>
      <c r="G670" s="165"/>
      <c r="H670" s="165"/>
    </row>
    <row r="671" spans="2:8" ht="15" customHeight="1" x14ac:dyDescent="0.25">
      <c r="B671" s="1298"/>
      <c r="C671" s="73">
        <v>18</v>
      </c>
      <c r="D671" s="1170" t="s">
        <v>31</v>
      </c>
      <c r="E671" s="165"/>
      <c r="F671" s="165"/>
      <c r="G671" s="165"/>
      <c r="H671" s="165"/>
    </row>
    <row r="672" spans="2:8" ht="15" customHeight="1" x14ac:dyDescent="0.25">
      <c r="B672" s="1161" t="s">
        <v>1577</v>
      </c>
      <c r="C672" s="509">
        <v>1</v>
      </c>
      <c r="D672" s="720" t="s">
        <v>1572</v>
      </c>
      <c r="E672" s="411"/>
      <c r="F672" s="411"/>
      <c r="G672" s="411"/>
      <c r="H672" s="411"/>
    </row>
    <row r="673" spans="2:8" ht="15" customHeight="1" x14ac:dyDescent="0.25">
      <c r="B673" s="1298"/>
      <c r="C673" s="73">
        <v>2</v>
      </c>
      <c r="D673" s="258" t="s">
        <v>1573</v>
      </c>
      <c r="E673" s="165"/>
      <c r="F673" s="165"/>
      <c r="G673" s="165"/>
      <c r="H673" s="165"/>
    </row>
    <row r="674" spans="2:8" ht="15" customHeight="1" x14ac:dyDescent="0.25">
      <c r="B674" s="1298"/>
      <c r="C674" s="73">
        <v>3</v>
      </c>
      <c r="D674" s="258" t="s">
        <v>1574</v>
      </c>
      <c r="E674" s="165"/>
      <c r="F674" s="165"/>
      <c r="G674" s="165"/>
      <c r="H674" s="165"/>
    </row>
    <row r="675" spans="2:8" ht="15" customHeight="1" x14ac:dyDescent="0.25">
      <c r="B675" s="1298"/>
      <c r="C675" s="73">
        <v>4</v>
      </c>
      <c r="D675" s="258" t="s">
        <v>1575</v>
      </c>
      <c r="E675" s="165"/>
      <c r="F675" s="165"/>
      <c r="G675" s="165"/>
      <c r="H675" s="165"/>
    </row>
    <row r="676" spans="2:8" ht="15" customHeight="1" x14ac:dyDescent="0.25">
      <c r="B676" s="1299"/>
      <c r="C676" s="254">
        <v>5</v>
      </c>
      <c r="D676" s="1170" t="s">
        <v>1576</v>
      </c>
      <c r="E676" s="1034"/>
      <c r="F676" s="1034"/>
      <c r="G676" s="1034"/>
      <c r="H676" s="1034"/>
    </row>
    <row r="677" spans="2:8" ht="15" customHeight="1" x14ac:dyDescent="0.25">
      <c r="B677" s="1161" t="s">
        <v>2163</v>
      </c>
      <c r="C677" s="509">
        <v>1</v>
      </c>
      <c r="D677" s="258" t="s">
        <v>2164</v>
      </c>
      <c r="E677" s="411"/>
      <c r="F677" s="411"/>
      <c r="G677" s="411"/>
      <c r="H677" s="411"/>
    </row>
    <row r="678" spans="2:8" ht="15" customHeight="1" x14ac:dyDescent="0.25">
      <c r="B678" s="1298"/>
      <c r="C678" s="73">
        <v>2</v>
      </c>
      <c r="D678" s="258" t="s">
        <v>2165</v>
      </c>
      <c r="E678" s="165"/>
      <c r="F678" s="165"/>
      <c r="G678" s="165"/>
      <c r="H678" s="165"/>
    </row>
    <row r="679" spans="2:8" ht="15" customHeight="1" x14ac:dyDescent="0.25">
      <c r="B679" s="1298"/>
      <c r="C679" s="74">
        <v>3</v>
      </c>
      <c r="D679" s="1385" t="s">
        <v>2166</v>
      </c>
      <c r="E679" s="165"/>
      <c r="F679" s="165"/>
      <c r="G679" s="165"/>
      <c r="H679" s="165"/>
    </row>
    <row r="680" spans="2:8" ht="15" customHeight="1" x14ac:dyDescent="0.25">
      <c r="B680" s="1299"/>
      <c r="C680" s="254">
        <v>4</v>
      </c>
      <c r="D680" s="1132" t="s">
        <v>2167</v>
      </c>
      <c r="E680" s="165"/>
      <c r="F680" s="165"/>
      <c r="G680" s="165"/>
      <c r="H680" s="165"/>
    </row>
    <row r="681" spans="2:8" ht="15" customHeight="1" x14ac:dyDescent="0.25">
      <c r="B681" s="1161" t="s">
        <v>1817</v>
      </c>
      <c r="C681" s="509">
        <v>1</v>
      </c>
      <c r="D681" s="1206" t="s">
        <v>1818</v>
      </c>
      <c r="E681" s="411"/>
      <c r="F681" s="411"/>
      <c r="G681" s="411"/>
      <c r="H681" s="411"/>
    </row>
    <row r="682" spans="2:8" ht="15" customHeight="1" x14ac:dyDescent="0.25">
      <c r="B682" s="1298"/>
      <c r="C682" s="73">
        <v>2</v>
      </c>
      <c r="D682" s="169" t="s">
        <v>1819</v>
      </c>
      <c r="E682" s="165"/>
      <c r="F682" s="165"/>
      <c r="G682" s="165"/>
      <c r="H682" s="165"/>
    </row>
    <row r="683" spans="2:8" ht="15" customHeight="1" x14ac:dyDescent="0.25">
      <c r="B683" s="1298"/>
      <c r="C683" s="73">
        <v>3</v>
      </c>
      <c r="D683" s="169" t="s">
        <v>1820</v>
      </c>
      <c r="E683" s="165"/>
      <c r="F683" s="165"/>
      <c r="G683" s="165"/>
      <c r="H683" s="165"/>
    </row>
    <row r="684" spans="2:8" ht="15" customHeight="1" x14ac:dyDescent="0.25">
      <c r="B684" s="1298"/>
      <c r="C684" s="73">
        <v>4</v>
      </c>
      <c r="D684" s="169" t="s">
        <v>1821</v>
      </c>
      <c r="E684" s="165"/>
      <c r="F684" s="165"/>
      <c r="G684" s="165"/>
      <c r="H684" s="165"/>
    </row>
    <row r="685" spans="2:8" ht="15" customHeight="1" x14ac:dyDescent="0.25">
      <c r="B685" s="1298"/>
      <c r="C685" s="73">
        <v>5</v>
      </c>
      <c r="D685" s="169" t="s">
        <v>1822</v>
      </c>
      <c r="E685" s="165"/>
      <c r="F685" s="165"/>
      <c r="G685" s="165"/>
      <c r="H685" s="165"/>
    </row>
    <row r="686" spans="2:8" ht="15" customHeight="1" x14ac:dyDescent="0.25">
      <c r="B686" s="1298"/>
      <c r="C686" s="74">
        <v>6</v>
      </c>
      <c r="D686" s="1385" t="s">
        <v>211</v>
      </c>
      <c r="E686" s="71"/>
      <c r="F686" s="71"/>
      <c r="G686" s="71"/>
      <c r="H686" s="71"/>
    </row>
    <row r="687" spans="2:8" ht="15" customHeight="1" x14ac:dyDescent="0.25">
      <c r="B687" s="1161" t="s">
        <v>2160</v>
      </c>
      <c r="C687" s="509">
        <v>1</v>
      </c>
      <c r="D687" s="1206" t="s">
        <v>2161</v>
      </c>
      <c r="E687" s="411"/>
      <c r="F687" s="411"/>
      <c r="G687" s="411"/>
      <c r="H687" s="411"/>
    </row>
    <row r="688" spans="2:8" ht="15" customHeight="1" x14ac:dyDescent="0.25">
      <c r="B688" s="1298"/>
      <c r="C688" s="199">
        <v>2</v>
      </c>
      <c r="D688" s="169" t="s">
        <v>2162</v>
      </c>
      <c r="E688" s="68"/>
      <c r="F688" s="68"/>
      <c r="G688" s="68"/>
      <c r="H688" s="68"/>
    </row>
    <row r="689" spans="2:8" ht="15" customHeight="1" x14ac:dyDescent="0.25">
      <c r="B689" s="1299"/>
      <c r="C689" s="329">
        <v>3</v>
      </c>
      <c r="D689" s="1132" t="s">
        <v>211</v>
      </c>
      <c r="E689" s="236"/>
      <c r="F689" s="236"/>
      <c r="G689" s="236"/>
      <c r="H689" s="236"/>
    </row>
    <row r="690" spans="2:8" ht="15" customHeight="1" x14ac:dyDescent="0.25">
      <c r="B690" s="1161" t="s">
        <v>2092</v>
      </c>
      <c r="C690" s="509">
        <v>1</v>
      </c>
      <c r="D690" s="1206" t="s">
        <v>2093</v>
      </c>
      <c r="E690" s="411"/>
      <c r="F690" s="411"/>
      <c r="G690" s="411"/>
      <c r="H690" s="411"/>
    </row>
    <row r="691" spans="2:8" ht="15" customHeight="1" x14ac:dyDescent="0.25">
      <c r="B691" s="1298"/>
      <c r="C691" s="199">
        <v>2</v>
      </c>
      <c r="D691" s="1762" t="s">
        <v>1503</v>
      </c>
      <c r="E691" s="68"/>
      <c r="F691" s="68"/>
      <c r="G691" s="68"/>
      <c r="H691" s="68"/>
    </row>
    <row r="692" spans="2:8" ht="15" customHeight="1" x14ac:dyDescent="0.25">
      <c r="B692" s="1299"/>
      <c r="C692" s="329">
        <v>3</v>
      </c>
      <c r="D692" s="1763" t="s">
        <v>853</v>
      </c>
      <c r="E692" s="236"/>
      <c r="F692" s="236"/>
      <c r="G692" s="236"/>
      <c r="H692" s="236"/>
    </row>
    <row r="693" spans="2:8" ht="15" customHeight="1" x14ac:dyDescent="0.25">
      <c r="B693" s="1161" t="s">
        <v>2046</v>
      </c>
      <c r="C693" s="509">
        <v>1</v>
      </c>
      <c r="D693" s="720" t="s">
        <v>2050</v>
      </c>
      <c r="E693" s="411"/>
      <c r="F693" s="411"/>
      <c r="G693" s="411"/>
      <c r="H693" s="411"/>
    </row>
    <row r="694" spans="2:8" ht="15" customHeight="1" x14ac:dyDescent="0.25">
      <c r="B694" s="1298"/>
      <c r="C694" s="73">
        <v>2</v>
      </c>
      <c r="D694" s="258" t="s">
        <v>2051</v>
      </c>
      <c r="E694" s="165"/>
      <c r="F694" s="165"/>
      <c r="G694" s="165"/>
      <c r="H694" s="165"/>
    </row>
    <row r="695" spans="2:8" ht="15" customHeight="1" x14ac:dyDescent="0.25">
      <c r="B695" s="1298"/>
      <c r="C695" s="73">
        <v>3</v>
      </c>
      <c r="D695" s="258" t="s">
        <v>2052</v>
      </c>
      <c r="E695" s="165"/>
      <c r="F695" s="165"/>
      <c r="G695" s="165"/>
      <c r="H695" s="165"/>
    </row>
    <row r="696" spans="2:8" ht="15" customHeight="1" x14ac:dyDescent="0.25">
      <c r="B696" s="1298"/>
      <c r="C696" s="73">
        <v>4</v>
      </c>
      <c r="D696" s="258" t="s">
        <v>2053</v>
      </c>
      <c r="E696" s="165"/>
      <c r="F696" s="165"/>
      <c r="G696" s="165"/>
      <c r="H696" s="165"/>
    </row>
    <row r="697" spans="2:8" ht="15" customHeight="1" x14ac:dyDescent="0.25">
      <c r="B697" s="1298"/>
      <c r="C697" s="73">
        <v>5</v>
      </c>
      <c r="D697" s="258" t="s">
        <v>2054</v>
      </c>
      <c r="E697" s="165"/>
      <c r="F697" s="165"/>
      <c r="G697" s="165"/>
      <c r="H697" s="165"/>
    </row>
    <row r="698" spans="2:8" ht="15" customHeight="1" x14ac:dyDescent="0.25">
      <c r="B698" s="1298"/>
      <c r="C698" s="73">
        <v>6</v>
      </c>
      <c r="D698" s="258" t="s">
        <v>2055</v>
      </c>
      <c r="E698" s="165"/>
      <c r="F698" s="165"/>
      <c r="G698" s="165"/>
      <c r="H698" s="165"/>
    </row>
    <row r="699" spans="2:8" ht="15" customHeight="1" x14ac:dyDescent="0.25">
      <c r="B699" s="1299"/>
      <c r="C699" s="254">
        <v>7</v>
      </c>
      <c r="D699" s="1170" t="s">
        <v>211</v>
      </c>
      <c r="E699" s="1034"/>
      <c r="F699" s="1034"/>
      <c r="G699" s="1034"/>
      <c r="H699" s="1034"/>
    </row>
    <row r="700" spans="2:8" ht="15" customHeight="1" x14ac:dyDescent="0.25">
      <c r="B700" s="60" t="s">
        <v>2094</v>
      </c>
      <c r="C700" s="509">
        <v>1</v>
      </c>
      <c r="D700" s="720" t="s">
        <v>2095</v>
      </c>
      <c r="E700" s="411"/>
      <c r="F700" s="411"/>
      <c r="G700" s="411"/>
      <c r="H700" s="411"/>
    </row>
    <row r="701" spans="2:8" ht="15" customHeight="1" x14ac:dyDescent="0.25">
      <c r="B701" s="60"/>
      <c r="C701" s="73">
        <v>2</v>
      </c>
      <c r="D701" s="258" t="s">
        <v>2096</v>
      </c>
      <c r="E701" s="165"/>
      <c r="F701" s="165"/>
      <c r="G701" s="165"/>
      <c r="H701" s="165"/>
    </row>
    <row r="702" spans="2:8" ht="15" customHeight="1" x14ac:dyDescent="0.25">
      <c r="B702" s="60"/>
      <c r="C702" s="73">
        <v>3</v>
      </c>
      <c r="D702" s="258" t="s">
        <v>2097</v>
      </c>
      <c r="E702" s="165"/>
      <c r="F702" s="165"/>
      <c r="G702" s="165"/>
      <c r="H702" s="165"/>
    </row>
    <row r="703" spans="2:8" ht="15" customHeight="1" x14ac:dyDescent="0.25">
      <c r="B703" s="60"/>
      <c r="C703" s="254">
        <v>4</v>
      </c>
      <c r="D703" s="1170" t="s">
        <v>2098</v>
      </c>
      <c r="E703" s="1034"/>
      <c r="F703" s="1034"/>
      <c r="G703" s="1034"/>
      <c r="H703" s="1034"/>
    </row>
    <row r="704" spans="2:8" ht="15" customHeight="1" x14ac:dyDescent="0.25">
      <c r="B704" s="1161" t="s">
        <v>2045</v>
      </c>
      <c r="C704" s="509">
        <v>1</v>
      </c>
      <c r="D704" s="720" t="s">
        <v>2018</v>
      </c>
      <c r="E704" s="411"/>
      <c r="F704" s="3122"/>
      <c r="G704" s="3122"/>
      <c r="H704" s="3122"/>
    </row>
    <row r="705" spans="2:8" ht="15" customHeight="1" x14ac:dyDescent="0.25">
      <c r="B705" s="60"/>
      <c r="C705" s="73">
        <v>2</v>
      </c>
      <c r="D705" s="258" t="s">
        <v>1549</v>
      </c>
      <c r="E705" s="165"/>
      <c r="F705" s="3116"/>
      <c r="G705" s="3116"/>
      <c r="H705" s="3116"/>
    </row>
    <row r="706" spans="2:8" ht="15" customHeight="1" x14ac:dyDescent="0.25">
      <c r="B706" s="60"/>
      <c r="C706" s="73">
        <v>3</v>
      </c>
      <c r="D706" s="258" t="s">
        <v>1551</v>
      </c>
      <c r="E706" s="165"/>
      <c r="F706" s="3116"/>
      <c r="G706" s="3116"/>
      <c r="H706" s="3116"/>
    </row>
    <row r="707" spans="2:8" ht="15" customHeight="1" x14ac:dyDescent="0.25">
      <c r="B707" s="60"/>
      <c r="C707" s="73">
        <v>4</v>
      </c>
      <c r="D707" s="258" t="s">
        <v>2118</v>
      </c>
      <c r="E707" s="165"/>
      <c r="F707" s="3116"/>
      <c r="G707" s="3116"/>
      <c r="H707" s="3116"/>
    </row>
    <row r="708" spans="2:8" ht="15" customHeight="1" x14ac:dyDescent="0.25">
      <c r="B708" s="60"/>
      <c r="C708" s="73">
        <v>5</v>
      </c>
      <c r="D708" s="258" t="s">
        <v>2019</v>
      </c>
      <c r="E708" s="165"/>
      <c r="F708" s="3116"/>
      <c r="G708" s="3116"/>
      <c r="H708" s="3116"/>
    </row>
    <row r="709" spans="2:8" ht="15" customHeight="1" x14ac:dyDescent="0.25">
      <c r="B709" s="60"/>
      <c r="C709" s="73">
        <v>6</v>
      </c>
      <c r="D709" s="258" t="s">
        <v>2020</v>
      </c>
      <c r="E709" s="165"/>
      <c r="F709" s="3116"/>
      <c r="G709" s="3116"/>
      <c r="H709" s="3116"/>
    </row>
    <row r="710" spans="2:8" ht="15" customHeight="1" x14ac:dyDescent="0.25">
      <c r="B710" s="60"/>
      <c r="C710" s="73">
        <v>7</v>
      </c>
      <c r="D710" s="258" t="s">
        <v>2021</v>
      </c>
      <c r="E710" s="165"/>
      <c r="F710" s="3116"/>
      <c r="G710" s="3116"/>
      <c r="H710" s="3116"/>
    </row>
    <row r="711" spans="2:8" ht="15" customHeight="1" x14ac:dyDescent="0.25">
      <c r="B711" s="60"/>
      <c r="C711" s="73">
        <v>8</v>
      </c>
      <c r="D711" s="258" t="s">
        <v>2119</v>
      </c>
      <c r="E711" s="165"/>
      <c r="F711" s="3116"/>
      <c r="G711" s="3116"/>
      <c r="H711" s="3116"/>
    </row>
    <row r="712" spans="2:8" ht="15" customHeight="1" x14ac:dyDescent="0.25">
      <c r="B712" s="60"/>
      <c r="C712" s="73">
        <v>9</v>
      </c>
      <c r="D712" s="258" t="s">
        <v>2022</v>
      </c>
      <c r="E712" s="165"/>
      <c r="F712" s="3116"/>
      <c r="G712" s="3116"/>
      <c r="H712" s="3116"/>
    </row>
    <row r="713" spans="2:8" ht="15" customHeight="1" x14ac:dyDescent="0.25">
      <c r="B713" s="60"/>
      <c r="C713" s="73">
        <v>10</v>
      </c>
      <c r="D713" s="258" t="s">
        <v>2023</v>
      </c>
      <c r="E713" s="165"/>
      <c r="F713" s="3116"/>
      <c r="G713" s="3116"/>
      <c r="H713" s="3116"/>
    </row>
    <row r="714" spans="2:8" ht="15" customHeight="1" x14ac:dyDescent="0.25">
      <c r="B714" s="60"/>
      <c r="C714" s="73">
        <v>11</v>
      </c>
      <c r="D714" s="258" t="s">
        <v>1553</v>
      </c>
      <c r="E714" s="165"/>
      <c r="F714" s="1684"/>
      <c r="G714" s="1684"/>
      <c r="H714" s="1684"/>
    </row>
    <row r="715" spans="2:8" ht="15" customHeight="1" x14ac:dyDescent="0.25">
      <c r="B715" s="60"/>
      <c r="C715" s="73">
        <v>12</v>
      </c>
      <c r="D715" s="258" t="s">
        <v>1554</v>
      </c>
      <c r="E715" s="165"/>
      <c r="F715" s="1684"/>
      <c r="G715" s="1684"/>
      <c r="H715" s="1684"/>
    </row>
    <row r="716" spans="2:8" ht="15" customHeight="1" x14ac:dyDescent="0.25">
      <c r="B716" s="60"/>
      <c r="C716" s="73">
        <v>13</v>
      </c>
      <c r="D716" s="258" t="s">
        <v>2024</v>
      </c>
      <c r="E716" s="165"/>
      <c r="F716" s="1684"/>
      <c r="G716" s="1684"/>
      <c r="H716" s="1684"/>
    </row>
    <row r="717" spans="2:8" ht="15" customHeight="1" x14ac:dyDescent="0.25">
      <c r="B717" s="60"/>
      <c r="C717" s="73">
        <v>14</v>
      </c>
      <c r="D717" s="258" t="s">
        <v>2120</v>
      </c>
      <c r="E717" s="165"/>
      <c r="F717" s="1684"/>
      <c r="G717" s="1684"/>
      <c r="H717" s="1684"/>
    </row>
    <row r="718" spans="2:8" ht="15" customHeight="1" x14ac:dyDescent="0.25">
      <c r="B718" s="60"/>
      <c r="C718" s="73">
        <v>15</v>
      </c>
      <c r="D718" s="169" t="s">
        <v>1556</v>
      </c>
      <c r="E718" s="165"/>
      <c r="F718" s="1684"/>
      <c r="G718" s="1684"/>
      <c r="H718" s="1684"/>
    </row>
    <row r="719" spans="2:8" ht="15" customHeight="1" x14ac:dyDescent="0.25">
      <c r="B719" s="60"/>
      <c r="C719" s="73">
        <v>16</v>
      </c>
      <c r="D719" s="258" t="s">
        <v>1558</v>
      </c>
      <c r="E719" s="165"/>
      <c r="F719" s="1684"/>
      <c r="G719" s="1684"/>
      <c r="H719" s="1684"/>
    </row>
    <row r="720" spans="2:8" ht="15" customHeight="1" x14ac:dyDescent="0.25">
      <c r="B720" s="60"/>
      <c r="C720" s="73">
        <v>17</v>
      </c>
      <c r="D720" s="258" t="s">
        <v>2121</v>
      </c>
      <c r="E720" s="165"/>
      <c r="F720" s="1684"/>
      <c r="G720" s="1684"/>
      <c r="H720" s="1684"/>
    </row>
    <row r="721" spans="2:8" ht="15" customHeight="1" x14ac:dyDescent="0.25">
      <c r="B721" s="60"/>
      <c r="C721" s="73">
        <v>18</v>
      </c>
      <c r="D721" s="169" t="s">
        <v>2122</v>
      </c>
      <c r="E721" s="165"/>
      <c r="F721" s="1684"/>
      <c r="G721" s="1684"/>
      <c r="H721" s="1684"/>
    </row>
    <row r="722" spans="2:8" ht="15" customHeight="1" x14ac:dyDescent="0.25">
      <c r="B722" s="60"/>
      <c r="C722" s="73">
        <v>19</v>
      </c>
      <c r="D722" s="258" t="s">
        <v>1555</v>
      </c>
      <c r="E722" s="165"/>
      <c r="F722" s="1684"/>
      <c r="G722" s="1684"/>
      <c r="H722" s="1684"/>
    </row>
    <row r="723" spans="2:8" ht="15" customHeight="1" x14ac:dyDescent="0.25">
      <c r="B723" s="60"/>
      <c r="C723" s="73">
        <v>20</v>
      </c>
      <c r="D723" s="169" t="s">
        <v>1557</v>
      </c>
      <c r="E723" s="165"/>
      <c r="F723" s="1684"/>
      <c r="G723" s="1684"/>
      <c r="H723" s="1684"/>
    </row>
    <row r="724" spans="2:8" ht="15" customHeight="1" x14ac:dyDescent="0.25">
      <c r="B724" s="60"/>
      <c r="C724" s="73">
        <v>21</v>
      </c>
      <c r="D724" s="258" t="s">
        <v>1550</v>
      </c>
      <c r="E724" s="165"/>
      <c r="F724" s="1684"/>
      <c r="G724" s="1684"/>
      <c r="H724" s="1684"/>
    </row>
    <row r="725" spans="2:8" ht="15" customHeight="1" x14ac:dyDescent="0.25">
      <c r="B725" s="60"/>
      <c r="C725" s="73">
        <v>22</v>
      </c>
      <c r="D725" s="258" t="s">
        <v>2025</v>
      </c>
      <c r="E725" s="165"/>
      <c r="F725" s="1684"/>
      <c r="G725" s="1684"/>
      <c r="H725" s="1684"/>
    </row>
    <row r="726" spans="2:8" ht="15" customHeight="1" x14ac:dyDescent="0.25">
      <c r="B726" s="60"/>
      <c r="C726" s="73">
        <v>23</v>
      </c>
      <c r="D726" s="258" t="s">
        <v>2123</v>
      </c>
      <c r="E726" s="165"/>
      <c r="F726" s="1684"/>
      <c r="G726" s="1684"/>
      <c r="H726" s="1684"/>
    </row>
    <row r="727" spans="2:8" ht="15" customHeight="1" x14ac:dyDescent="0.25">
      <c r="B727" s="60"/>
      <c r="C727" s="73">
        <v>24</v>
      </c>
      <c r="D727" s="258" t="s">
        <v>1559</v>
      </c>
      <c r="E727" s="165"/>
      <c r="F727" s="1684"/>
      <c r="G727" s="1684"/>
      <c r="H727" s="1684"/>
    </row>
    <row r="728" spans="2:8" ht="15" customHeight="1" x14ac:dyDescent="0.25">
      <c r="B728" s="60"/>
      <c r="C728" s="73">
        <v>25</v>
      </c>
      <c r="D728" s="258" t="s">
        <v>1560</v>
      </c>
      <c r="E728" s="165"/>
      <c r="F728" s="1684"/>
      <c r="G728" s="1684"/>
      <c r="H728" s="1684"/>
    </row>
    <row r="729" spans="2:8" ht="15" customHeight="1" x14ac:dyDescent="0.25">
      <c r="B729" s="60"/>
      <c r="C729" s="73">
        <v>26</v>
      </c>
      <c r="D729" s="258" t="s">
        <v>2026</v>
      </c>
      <c r="E729" s="165"/>
      <c r="F729" s="1684"/>
      <c r="G729" s="1684"/>
      <c r="H729" s="1684"/>
    </row>
    <row r="730" spans="2:8" ht="15" customHeight="1" x14ac:dyDescent="0.25">
      <c r="B730" s="60"/>
      <c r="C730" s="73">
        <v>27</v>
      </c>
      <c r="D730" s="258" t="s">
        <v>1552</v>
      </c>
      <c r="E730" s="165"/>
      <c r="F730" s="1684"/>
      <c r="G730" s="1684"/>
      <c r="H730" s="1684"/>
    </row>
    <row r="731" spans="2:8" ht="15" customHeight="1" x14ac:dyDescent="0.25">
      <c r="B731" s="60"/>
      <c r="C731" s="73">
        <v>28</v>
      </c>
      <c r="D731" s="258" t="s">
        <v>2027</v>
      </c>
      <c r="E731" s="165"/>
      <c r="F731" s="1684"/>
      <c r="G731" s="1684"/>
      <c r="H731" s="1684"/>
    </row>
    <row r="732" spans="2:8" ht="15" customHeight="1" x14ac:dyDescent="0.25">
      <c r="B732" s="60"/>
      <c r="C732" s="73">
        <v>29</v>
      </c>
      <c r="D732" s="258" t="s">
        <v>1561</v>
      </c>
      <c r="E732" s="165"/>
      <c r="F732" s="1684"/>
      <c r="G732" s="1684"/>
      <c r="H732" s="1684"/>
    </row>
    <row r="733" spans="2:8" ht="15" customHeight="1" x14ac:dyDescent="0.25">
      <c r="B733" s="60"/>
      <c r="C733" s="73">
        <v>30</v>
      </c>
      <c r="D733" s="258" t="s">
        <v>2124</v>
      </c>
      <c r="E733" s="165"/>
      <c r="F733" s="1684"/>
      <c r="G733" s="1684"/>
      <c r="H733" s="1684"/>
    </row>
    <row r="734" spans="2:8" ht="15" customHeight="1" x14ac:dyDescent="0.25">
      <c r="B734" s="60"/>
      <c r="C734" s="73">
        <v>31</v>
      </c>
      <c r="D734" s="258" t="s">
        <v>2028</v>
      </c>
      <c r="E734" s="165"/>
      <c r="F734" s="1684"/>
      <c r="G734" s="1684"/>
      <c r="H734" s="1684"/>
    </row>
    <row r="735" spans="2:8" ht="15" customHeight="1" x14ac:dyDescent="0.25">
      <c r="B735" s="60"/>
      <c r="C735" s="73">
        <v>32</v>
      </c>
      <c r="D735" s="258" t="s">
        <v>2125</v>
      </c>
      <c r="E735" s="165"/>
      <c r="F735" s="1684"/>
      <c r="G735" s="1684"/>
      <c r="H735" s="1684"/>
    </row>
    <row r="736" spans="2:8" ht="15" customHeight="1" x14ac:dyDescent="0.25">
      <c r="B736" s="60"/>
      <c r="C736" s="73">
        <v>33</v>
      </c>
      <c r="D736" s="258" t="s">
        <v>1562</v>
      </c>
      <c r="E736" s="165"/>
      <c r="F736" s="1684"/>
      <c r="G736" s="1684"/>
      <c r="H736" s="1684"/>
    </row>
    <row r="737" spans="2:8" ht="15" customHeight="1" x14ac:dyDescent="0.25">
      <c r="B737" s="60"/>
      <c r="C737" s="73">
        <v>34</v>
      </c>
      <c r="D737" s="258" t="s">
        <v>2029</v>
      </c>
      <c r="E737" s="165"/>
      <c r="F737" s="1684"/>
      <c r="G737" s="1684"/>
      <c r="H737" s="1684"/>
    </row>
    <row r="738" spans="2:8" ht="15" customHeight="1" x14ac:dyDescent="0.25">
      <c r="B738" s="60"/>
      <c r="C738" s="73">
        <v>35</v>
      </c>
      <c r="D738" s="258" t="s">
        <v>2030</v>
      </c>
      <c r="E738" s="165"/>
      <c r="F738" s="1684"/>
      <c r="G738" s="1684"/>
      <c r="H738" s="1684"/>
    </row>
    <row r="739" spans="2:8" ht="15" customHeight="1" x14ac:dyDescent="0.25">
      <c r="B739" s="60"/>
      <c r="C739" s="73">
        <v>36</v>
      </c>
      <c r="D739" s="258" t="s">
        <v>2127</v>
      </c>
      <c r="E739" s="165"/>
      <c r="F739" s="1684"/>
      <c r="G739" s="1684"/>
      <c r="H739" s="1684"/>
    </row>
    <row r="740" spans="2:8" ht="15" customHeight="1" x14ac:dyDescent="0.25">
      <c r="B740" s="60"/>
      <c r="C740" s="73">
        <v>37</v>
      </c>
      <c r="D740" s="258" t="s">
        <v>1563</v>
      </c>
      <c r="E740" s="165"/>
      <c r="F740" s="1684"/>
      <c r="G740" s="1684"/>
      <c r="H740" s="1684"/>
    </row>
    <row r="741" spans="2:8" ht="15" customHeight="1" x14ac:dyDescent="0.25">
      <c r="B741" s="60"/>
      <c r="C741" s="73">
        <v>38</v>
      </c>
      <c r="D741" s="258" t="s">
        <v>2031</v>
      </c>
      <c r="E741" s="165"/>
      <c r="F741" s="1684"/>
      <c r="G741" s="1684"/>
      <c r="H741" s="1684"/>
    </row>
    <row r="742" spans="2:8" ht="15" customHeight="1" x14ac:dyDescent="0.25">
      <c r="B742" s="60"/>
      <c r="C742" s="73">
        <v>39</v>
      </c>
      <c r="D742" s="258" t="s">
        <v>1564</v>
      </c>
      <c r="E742" s="165"/>
      <c r="F742" s="1684"/>
      <c r="G742" s="1684"/>
      <c r="H742" s="1684"/>
    </row>
    <row r="743" spans="2:8" ht="15" customHeight="1" x14ac:dyDescent="0.25">
      <c r="B743" s="60"/>
      <c r="C743" s="73">
        <v>40</v>
      </c>
      <c r="D743" s="258" t="s">
        <v>2128</v>
      </c>
      <c r="E743" s="165"/>
      <c r="F743" s="1684"/>
      <c r="G743" s="1684"/>
      <c r="H743" s="1684"/>
    </row>
    <row r="744" spans="2:8" ht="15" customHeight="1" x14ac:dyDescent="0.25">
      <c r="B744" s="60"/>
      <c r="C744" s="73">
        <v>41</v>
      </c>
      <c r="D744" s="258" t="s">
        <v>2032</v>
      </c>
      <c r="E744" s="165"/>
      <c r="F744" s="1684"/>
      <c r="G744" s="1684"/>
      <c r="H744" s="1684"/>
    </row>
    <row r="745" spans="2:8" ht="15" customHeight="1" x14ac:dyDescent="0.25">
      <c r="B745" s="60"/>
      <c r="C745" s="73">
        <v>42</v>
      </c>
      <c r="D745" s="258" t="s">
        <v>2129</v>
      </c>
      <c r="E745" s="165"/>
      <c r="F745" s="1684"/>
      <c r="G745" s="1684"/>
      <c r="H745" s="1684"/>
    </row>
    <row r="746" spans="2:8" ht="15" customHeight="1" x14ac:dyDescent="0.25">
      <c r="B746" s="60"/>
      <c r="C746" s="73">
        <v>43</v>
      </c>
      <c r="D746" s="258" t="s">
        <v>2130</v>
      </c>
      <c r="E746" s="165"/>
      <c r="F746" s="1684"/>
      <c r="G746" s="1684"/>
      <c r="H746" s="1684"/>
    </row>
    <row r="747" spans="2:8" ht="15" customHeight="1" x14ac:dyDescent="0.25">
      <c r="B747" s="60"/>
      <c r="C747" s="73">
        <v>44</v>
      </c>
      <c r="D747" s="258" t="s">
        <v>2033</v>
      </c>
      <c r="E747" s="165"/>
      <c r="F747" s="1684"/>
      <c r="G747" s="1684"/>
      <c r="H747" s="1684"/>
    </row>
    <row r="748" spans="2:8" ht="15" customHeight="1" x14ac:dyDescent="0.25">
      <c r="B748" s="60"/>
      <c r="C748" s="73">
        <v>45</v>
      </c>
      <c r="D748" s="258" t="s">
        <v>2034</v>
      </c>
      <c r="E748" s="165"/>
      <c r="F748" s="1684"/>
      <c r="G748" s="1684"/>
      <c r="H748" s="1684"/>
    </row>
    <row r="749" spans="2:8" ht="15" customHeight="1" x14ac:dyDescent="0.25">
      <c r="B749" s="60"/>
      <c r="C749" s="73">
        <v>46</v>
      </c>
      <c r="D749" s="169" t="s">
        <v>2131</v>
      </c>
      <c r="E749" s="165"/>
      <c r="F749" s="1684"/>
      <c r="G749" s="1684"/>
      <c r="H749" s="1684"/>
    </row>
    <row r="750" spans="2:8" ht="15" customHeight="1" x14ac:dyDescent="0.25">
      <c r="B750" s="60"/>
      <c r="C750" s="73">
        <v>47</v>
      </c>
      <c r="D750" s="258" t="s">
        <v>1565</v>
      </c>
      <c r="E750" s="165"/>
      <c r="F750" s="1684"/>
      <c r="G750" s="1684"/>
      <c r="H750" s="1684"/>
    </row>
    <row r="751" spans="2:8" ht="15" customHeight="1" x14ac:dyDescent="0.25">
      <c r="B751" s="60"/>
      <c r="C751" s="73">
        <v>48</v>
      </c>
      <c r="D751" s="258" t="s">
        <v>1566</v>
      </c>
      <c r="E751" s="165"/>
      <c r="F751" s="1684"/>
      <c r="G751" s="1684"/>
      <c r="H751" s="1684"/>
    </row>
    <row r="752" spans="2:8" ht="15" customHeight="1" x14ac:dyDescent="0.25">
      <c r="B752" s="60"/>
      <c r="C752" s="73">
        <v>49</v>
      </c>
      <c r="D752" s="258" t="s">
        <v>2035</v>
      </c>
      <c r="E752" s="165"/>
      <c r="F752" s="1684"/>
      <c r="G752" s="1684"/>
      <c r="H752" s="1684"/>
    </row>
    <row r="753" spans="2:8" ht="15" customHeight="1" x14ac:dyDescent="0.25">
      <c r="B753" s="60"/>
      <c r="C753" s="73">
        <v>50</v>
      </c>
      <c r="D753" s="258" t="s">
        <v>2132</v>
      </c>
      <c r="E753" s="165"/>
      <c r="F753" s="1684"/>
      <c r="G753" s="1684"/>
      <c r="H753" s="1684"/>
    </row>
    <row r="754" spans="2:8" ht="15" customHeight="1" x14ac:dyDescent="0.25">
      <c r="B754" s="60"/>
      <c r="C754" s="73">
        <v>51</v>
      </c>
      <c r="D754" s="258" t="s">
        <v>2036</v>
      </c>
      <c r="E754" s="165"/>
      <c r="F754" s="1684"/>
      <c r="G754" s="1684"/>
      <c r="H754" s="1684"/>
    </row>
    <row r="755" spans="2:8" ht="15" customHeight="1" x14ac:dyDescent="0.25">
      <c r="B755" s="60"/>
      <c r="C755" s="73">
        <v>52</v>
      </c>
      <c r="D755" s="258" t="s">
        <v>2136</v>
      </c>
      <c r="E755" s="165"/>
      <c r="F755" s="1684"/>
      <c r="G755" s="1684"/>
      <c r="H755" s="1684"/>
    </row>
    <row r="756" spans="2:8" ht="15" customHeight="1" x14ac:dyDescent="0.25">
      <c r="B756" s="60"/>
      <c r="C756" s="73">
        <v>53</v>
      </c>
      <c r="D756" s="258" t="s">
        <v>2135</v>
      </c>
      <c r="E756" s="165"/>
      <c r="F756" s="1684"/>
      <c r="G756" s="1684"/>
      <c r="H756" s="1684"/>
    </row>
    <row r="757" spans="2:8" ht="15" customHeight="1" x14ac:dyDescent="0.25">
      <c r="B757" s="60"/>
      <c r="C757" s="73">
        <v>54</v>
      </c>
      <c r="D757" s="258" t="s">
        <v>2134</v>
      </c>
      <c r="E757" s="165"/>
      <c r="F757" s="1684"/>
      <c r="G757" s="1684"/>
      <c r="H757" s="1684"/>
    </row>
    <row r="758" spans="2:8" ht="15" customHeight="1" x14ac:dyDescent="0.25">
      <c r="B758" s="60"/>
      <c r="C758" s="73">
        <v>55</v>
      </c>
      <c r="D758" s="258" t="s">
        <v>2133</v>
      </c>
      <c r="E758" s="165"/>
      <c r="F758" s="1684"/>
      <c r="G758" s="1684"/>
      <c r="H758" s="1684"/>
    </row>
    <row r="759" spans="2:8" ht="15" customHeight="1" x14ac:dyDescent="0.25">
      <c r="B759" s="60"/>
      <c r="C759" s="73">
        <v>56</v>
      </c>
      <c r="D759" s="258" t="s">
        <v>2137</v>
      </c>
      <c r="E759" s="165"/>
      <c r="F759" s="1684"/>
      <c r="G759" s="1684"/>
      <c r="H759" s="1684"/>
    </row>
    <row r="760" spans="2:8" ht="15" customHeight="1" x14ac:dyDescent="0.25">
      <c r="B760" s="60"/>
      <c r="C760" s="73">
        <v>57</v>
      </c>
      <c r="D760" s="258" t="s">
        <v>2138</v>
      </c>
      <c r="E760" s="165"/>
      <c r="F760" s="1684"/>
      <c r="G760" s="1684"/>
      <c r="H760" s="1684"/>
    </row>
    <row r="761" spans="2:8" ht="15" customHeight="1" x14ac:dyDescent="0.25">
      <c r="B761" s="60"/>
      <c r="C761" s="73">
        <v>58</v>
      </c>
      <c r="D761" s="258" t="s">
        <v>1567</v>
      </c>
      <c r="E761" s="165"/>
      <c r="F761" s="1684"/>
      <c r="G761" s="1684"/>
      <c r="H761" s="1684"/>
    </row>
    <row r="762" spans="2:8" ht="15" customHeight="1" x14ac:dyDescent="0.25">
      <c r="B762" s="60"/>
      <c r="C762" s="73">
        <v>59</v>
      </c>
      <c r="D762" s="258" t="s">
        <v>2139</v>
      </c>
      <c r="E762" s="165"/>
      <c r="F762" s="1684"/>
      <c r="G762" s="1684"/>
      <c r="H762" s="1684"/>
    </row>
    <row r="763" spans="2:8" ht="15" customHeight="1" x14ac:dyDescent="0.25">
      <c r="B763" s="60"/>
      <c r="C763" s="73">
        <v>60</v>
      </c>
      <c r="D763" s="258" t="s">
        <v>211</v>
      </c>
      <c r="E763" s="165"/>
      <c r="F763" s="1684"/>
      <c r="G763" s="1684"/>
      <c r="H763" s="1684"/>
    </row>
    <row r="764" spans="2:8" ht="15" customHeight="1" x14ac:dyDescent="0.25">
      <c r="B764" s="60"/>
      <c r="C764" s="73">
        <v>61</v>
      </c>
      <c r="D764" s="1801" t="s">
        <v>2154</v>
      </c>
      <c r="E764" s="165"/>
      <c r="F764" s="1684"/>
      <c r="G764" s="1684"/>
      <c r="H764" s="1684"/>
    </row>
    <row r="765" spans="2:8" ht="15" customHeight="1" x14ac:dyDescent="0.25">
      <c r="B765" s="60"/>
      <c r="C765" s="73">
        <v>62</v>
      </c>
      <c r="D765" s="258" t="s">
        <v>2037</v>
      </c>
      <c r="E765" s="165"/>
      <c r="F765" s="1684"/>
      <c r="G765" s="1684"/>
      <c r="H765" s="1684"/>
    </row>
    <row r="766" spans="2:8" ht="15" customHeight="1" x14ac:dyDescent="0.25">
      <c r="B766" s="60"/>
      <c r="C766" s="73">
        <v>63</v>
      </c>
      <c r="D766" s="258" t="s">
        <v>2126</v>
      </c>
      <c r="E766" s="165"/>
      <c r="F766" s="1684"/>
      <c r="G766" s="1684"/>
      <c r="H766" s="1684"/>
    </row>
    <row r="767" spans="2:8" ht="15" customHeight="1" x14ac:dyDescent="0.25">
      <c r="B767" s="60"/>
      <c r="C767" s="73">
        <v>64</v>
      </c>
      <c r="D767" s="258" t="s">
        <v>2140</v>
      </c>
      <c r="E767" s="165"/>
      <c r="F767" s="1684"/>
      <c r="G767" s="1684"/>
      <c r="H767" s="1684"/>
    </row>
    <row r="768" spans="2:8" ht="15" customHeight="1" x14ac:dyDescent="0.25">
      <c r="B768" s="60"/>
      <c r="C768" s="73">
        <v>65</v>
      </c>
      <c r="D768" s="258" t="s">
        <v>2141</v>
      </c>
      <c r="E768" s="165"/>
      <c r="F768" s="3116"/>
      <c r="G768" s="3116"/>
      <c r="H768" s="3116"/>
    </row>
    <row r="769" spans="2:8" ht="15" customHeight="1" x14ac:dyDescent="0.25">
      <c r="B769" s="60"/>
      <c r="C769" s="73">
        <v>66</v>
      </c>
      <c r="D769" s="258" t="s">
        <v>2148</v>
      </c>
      <c r="E769" s="165"/>
      <c r="F769" s="3116"/>
      <c r="G769" s="3116"/>
      <c r="H769" s="3116"/>
    </row>
    <row r="770" spans="2:8" ht="15" customHeight="1" x14ac:dyDescent="0.25">
      <c r="B770" s="60"/>
      <c r="C770" s="73">
        <v>67</v>
      </c>
      <c r="D770" s="258" t="s">
        <v>2142</v>
      </c>
      <c r="E770" s="165"/>
      <c r="F770" s="3116"/>
      <c r="G770" s="3116"/>
      <c r="H770" s="3116"/>
    </row>
    <row r="771" spans="2:8" ht="15" customHeight="1" x14ac:dyDescent="0.25">
      <c r="B771" s="60"/>
      <c r="C771" s="73">
        <v>68</v>
      </c>
      <c r="D771" s="169" t="s">
        <v>2143</v>
      </c>
      <c r="E771" s="165"/>
      <c r="F771" s="3116"/>
      <c r="G771" s="3116"/>
      <c r="H771" s="3116"/>
    </row>
    <row r="772" spans="2:8" ht="15" customHeight="1" x14ac:dyDescent="0.25">
      <c r="B772" s="60"/>
      <c r="C772" s="73">
        <v>69</v>
      </c>
      <c r="D772" s="258" t="s">
        <v>2038</v>
      </c>
      <c r="E772" s="165"/>
      <c r="F772" s="3116"/>
      <c r="G772" s="3116"/>
      <c r="H772" s="3116"/>
    </row>
    <row r="773" spans="2:8" ht="15" customHeight="1" x14ac:dyDescent="0.25">
      <c r="B773" s="60"/>
      <c r="C773" s="73">
        <v>70</v>
      </c>
      <c r="D773" s="258" t="s">
        <v>1570</v>
      </c>
      <c r="E773" s="165"/>
      <c r="F773" s="3116"/>
      <c r="G773" s="3116"/>
      <c r="H773" s="3116"/>
    </row>
    <row r="774" spans="2:8" ht="15" customHeight="1" x14ac:dyDescent="0.25">
      <c r="B774" s="60"/>
      <c r="C774" s="73">
        <v>71</v>
      </c>
      <c r="D774" s="258" t="s">
        <v>1568</v>
      </c>
      <c r="E774" s="165"/>
      <c r="F774" s="3116"/>
      <c r="G774" s="3116"/>
      <c r="H774" s="3116"/>
    </row>
    <row r="775" spans="2:8" ht="15" customHeight="1" x14ac:dyDescent="0.25">
      <c r="B775" s="60"/>
      <c r="C775" s="73">
        <v>72</v>
      </c>
      <c r="D775" s="258" t="s">
        <v>2039</v>
      </c>
      <c r="E775" s="165"/>
      <c r="F775" s="3116"/>
      <c r="G775" s="3116"/>
      <c r="H775" s="3116"/>
    </row>
    <row r="776" spans="2:8" ht="15" customHeight="1" x14ac:dyDescent="0.25">
      <c r="B776" s="60"/>
      <c r="C776" s="73">
        <v>73</v>
      </c>
      <c r="D776" s="258" t="s">
        <v>2040</v>
      </c>
      <c r="E776" s="165"/>
      <c r="F776" s="3116"/>
      <c r="G776" s="3116"/>
      <c r="H776" s="3116"/>
    </row>
    <row r="777" spans="2:8" ht="15" customHeight="1" x14ac:dyDescent="0.25">
      <c r="B777" s="60"/>
      <c r="C777" s="73">
        <v>74</v>
      </c>
      <c r="D777" s="258" t="s">
        <v>2041</v>
      </c>
      <c r="E777" s="165"/>
      <c r="F777" s="3116"/>
      <c r="G777" s="3116"/>
      <c r="H777" s="3116"/>
    </row>
    <row r="778" spans="2:8" ht="15" customHeight="1" x14ac:dyDescent="0.25">
      <c r="B778" s="60"/>
      <c r="C778" s="73">
        <v>75</v>
      </c>
      <c r="D778" s="258" t="s">
        <v>2144</v>
      </c>
      <c r="E778" s="165"/>
      <c r="F778" s="3116"/>
      <c r="G778" s="3116"/>
      <c r="H778" s="3116"/>
    </row>
    <row r="779" spans="2:8" ht="15" customHeight="1" x14ac:dyDescent="0.25">
      <c r="B779" s="60"/>
      <c r="C779" s="73">
        <v>76</v>
      </c>
      <c r="D779" s="258" t="s">
        <v>2145</v>
      </c>
      <c r="E779" s="165"/>
      <c r="F779" s="3116"/>
      <c r="G779" s="3116"/>
      <c r="H779" s="3116"/>
    </row>
    <row r="780" spans="2:8" ht="15" customHeight="1" x14ac:dyDescent="0.25">
      <c r="B780" s="60"/>
      <c r="C780" s="73">
        <v>77</v>
      </c>
      <c r="D780" s="258" t="s">
        <v>1821</v>
      </c>
      <c r="E780" s="165"/>
      <c r="F780" s="3116"/>
      <c r="G780" s="3116"/>
      <c r="H780" s="3116"/>
    </row>
    <row r="781" spans="2:8" ht="15" customHeight="1" x14ac:dyDescent="0.25">
      <c r="B781" s="60"/>
      <c r="C781" s="73">
        <v>78</v>
      </c>
      <c r="D781" s="258" t="s">
        <v>2146</v>
      </c>
      <c r="E781" s="165"/>
      <c r="F781" s="3116"/>
      <c r="G781" s="3116"/>
      <c r="H781" s="3116"/>
    </row>
    <row r="782" spans="2:8" ht="15" customHeight="1" x14ac:dyDescent="0.25">
      <c r="B782" s="60"/>
      <c r="C782" s="73">
        <v>79</v>
      </c>
      <c r="D782" s="258" t="s">
        <v>2042</v>
      </c>
      <c r="E782" s="165"/>
      <c r="F782" s="3116"/>
      <c r="G782" s="3116"/>
      <c r="H782" s="3116"/>
    </row>
    <row r="783" spans="2:8" ht="15" customHeight="1" x14ac:dyDescent="0.25">
      <c r="B783" s="60"/>
      <c r="C783" s="73">
        <v>80</v>
      </c>
      <c r="D783" s="258" t="s">
        <v>1569</v>
      </c>
      <c r="E783" s="165"/>
      <c r="F783" s="3116"/>
      <c r="G783" s="3116"/>
      <c r="H783" s="3116"/>
    </row>
    <row r="784" spans="2:8" ht="15" customHeight="1" x14ac:dyDescent="0.25">
      <c r="B784" s="60"/>
      <c r="C784" s="73">
        <v>81</v>
      </c>
      <c r="D784" s="258" t="s">
        <v>2147</v>
      </c>
      <c r="E784" s="165"/>
      <c r="F784" s="3116"/>
      <c r="G784" s="3116"/>
      <c r="H784" s="3116"/>
    </row>
    <row r="785" spans="2:8" ht="15" customHeight="1" x14ac:dyDescent="0.25">
      <c r="B785" s="60"/>
      <c r="C785" s="73">
        <v>82</v>
      </c>
      <c r="D785" s="258" t="s">
        <v>2043</v>
      </c>
      <c r="E785" s="165"/>
      <c r="F785" s="3116"/>
      <c r="G785" s="3116"/>
      <c r="H785" s="3116"/>
    </row>
    <row r="786" spans="2:8" ht="15" customHeight="1" x14ac:dyDescent="0.25">
      <c r="B786" s="60"/>
      <c r="C786" s="73">
        <v>83</v>
      </c>
      <c r="D786" s="258" t="s">
        <v>2149</v>
      </c>
      <c r="E786" s="165"/>
      <c r="F786" s="3116"/>
      <c r="G786" s="3116"/>
      <c r="H786" s="3116"/>
    </row>
    <row r="787" spans="2:8" ht="15" customHeight="1" x14ac:dyDescent="0.25">
      <c r="B787" s="60"/>
      <c r="C787" s="73">
        <v>84</v>
      </c>
      <c r="D787" s="258" t="s">
        <v>2150</v>
      </c>
      <c r="E787" s="165"/>
      <c r="F787" s="3116"/>
      <c r="G787" s="3116"/>
      <c r="H787" s="3116"/>
    </row>
    <row r="788" spans="2:8" ht="15" customHeight="1" x14ac:dyDescent="0.25">
      <c r="B788" s="60"/>
      <c r="C788" s="73">
        <v>85</v>
      </c>
      <c r="D788" s="258" t="s">
        <v>2151</v>
      </c>
      <c r="E788" s="165"/>
      <c r="F788" s="3116"/>
      <c r="G788" s="3116"/>
      <c r="H788" s="3116"/>
    </row>
    <row r="789" spans="2:8" ht="15" customHeight="1" x14ac:dyDescent="0.25">
      <c r="B789" s="60"/>
      <c r="C789" s="73">
        <v>86</v>
      </c>
      <c r="D789" s="258" t="s">
        <v>2152</v>
      </c>
      <c r="E789" s="165"/>
      <c r="F789" s="3116"/>
      <c r="G789" s="3116"/>
      <c r="H789" s="3116"/>
    </row>
    <row r="790" spans="2:8" ht="15" customHeight="1" x14ac:dyDescent="0.25">
      <c r="B790" s="60"/>
      <c r="C790" s="73">
        <v>87</v>
      </c>
      <c r="D790" s="258" t="s">
        <v>2153</v>
      </c>
      <c r="E790" s="165"/>
      <c r="F790" s="3116"/>
      <c r="G790" s="3116"/>
      <c r="H790" s="3116"/>
    </row>
    <row r="791" spans="2:8" ht="15" customHeight="1" x14ac:dyDescent="0.25">
      <c r="B791" s="60"/>
      <c r="C791" s="73">
        <v>88</v>
      </c>
      <c r="D791" s="258" t="s">
        <v>1571</v>
      </c>
      <c r="E791" s="165"/>
      <c r="F791" s="3116"/>
      <c r="G791" s="3116"/>
      <c r="H791" s="3116"/>
    </row>
    <row r="792" spans="2:8" ht="15" customHeight="1" x14ac:dyDescent="0.25">
      <c r="B792" s="60"/>
      <c r="C792" s="73">
        <v>89</v>
      </c>
      <c r="D792" s="258" t="s">
        <v>2044</v>
      </c>
      <c r="E792" s="165"/>
      <c r="F792" s="3116"/>
      <c r="G792" s="3116"/>
      <c r="H792" s="3116"/>
    </row>
    <row r="793" spans="2:8" ht="15" customHeight="1" x14ac:dyDescent="0.25">
      <c r="B793" s="60"/>
      <c r="C793" s="73">
        <v>90</v>
      </c>
      <c r="D793" s="258"/>
      <c r="E793" s="165"/>
      <c r="F793" s="3116"/>
      <c r="G793" s="3116"/>
      <c r="H793" s="3116"/>
    </row>
    <row r="794" spans="2:8" ht="15" customHeight="1" x14ac:dyDescent="0.25">
      <c r="B794" s="60"/>
      <c r="C794" s="73">
        <v>91</v>
      </c>
      <c r="D794" s="258"/>
      <c r="E794" s="165"/>
      <c r="F794" s="3116"/>
      <c r="G794" s="3116"/>
      <c r="H794" s="3116"/>
    </row>
    <row r="795" spans="2:8" ht="15" customHeight="1" x14ac:dyDescent="0.25">
      <c r="B795" s="60"/>
      <c r="C795" s="73">
        <v>92</v>
      </c>
      <c r="D795" s="258"/>
      <c r="E795" s="165"/>
      <c r="F795" s="3116"/>
      <c r="G795" s="3116"/>
      <c r="H795" s="3116"/>
    </row>
    <row r="796" spans="2:8" ht="15" customHeight="1" x14ac:dyDescent="0.25">
      <c r="B796" s="60"/>
      <c r="C796" s="73">
        <v>93</v>
      </c>
      <c r="D796" s="258"/>
      <c r="E796" s="165"/>
      <c r="F796" s="3116"/>
      <c r="G796" s="3116"/>
      <c r="H796" s="3116"/>
    </row>
    <row r="797" spans="2:8" ht="15" customHeight="1" x14ac:dyDescent="0.25">
      <c r="B797" s="60"/>
      <c r="C797" s="73">
        <v>94</v>
      </c>
      <c r="D797" s="258"/>
      <c r="E797" s="165"/>
      <c r="F797" s="3116"/>
      <c r="G797" s="3116"/>
      <c r="H797" s="3116"/>
    </row>
    <row r="798" spans="2:8" ht="15" customHeight="1" x14ac:dyDescent="0.25">
      <c r="B798" s="60"/>
      <c r="C798" s="73">
        <v>95</v>
      </c>
      <c r="D798" s="258"/>
      <c r="E798" s="165"/>
      <c r="F798" s="3116"/>
      <c r="G798" s="3116"/>
      <c r="H798" s="3116"/>
    </row>
    <row r="799" spans="2:8" ht="15" customHeight="1" x14ac:dyDescent="0.25">
      <c r="B799" s="60"/>
      <c r="C799" s="73">
        <v>96</v>
      </c>
      <c r="D799" s="258"/>
      <c r="E799" s="165"/>
      <c r="F799" s="3116"/>
      <c r="G799" s="3116"/>
      <c r="H799" s="3116"/>
    </row>
    <row r="800" spans="2:8" ht="15" customHeight="1" x14ac:dyDescent="0.25">
      <c r="B800" s="60"/>
      <c r="C800" s="73">
        <v>97</v>
      </c>
      <c r="D800" s="258"/>
      <c r="E800" s="165"/>
      <c r="F800" s="3116"/>
      <c r="G800" s="3116"/>
      <c r="H800" s="3116"/>
    </row>
    <row r="801" spans="2:8" ht="15" customHeight="1" x14ac:dyDescent="0.25">
      <c r="B801" s="60"/>
      <c r="C801" s="73">
        <v>98</v>
      </c>
      <c r="D801" s="258"/>
      <c r="E801" s="165"/>
      <c r="F801" s="3116"/>
      <c r="G801" s="3116"/>
      <c r="H801" s="3116"/>
    </row>
    <row r="802" spans="2:8" ht="15" customHeight="1" x14ac:dyDescent="0.25">
      <c r="B802" s="60"/>
      <c r="C802" s="73">
        <v>99</v>
      </c>
      <c r="D802" s="258"/>
      <c r="E802" s="165"/>
      <c r="F802" s="3116"/>
      <c r="G802" s="3116"/>
      <c r="H802" s="3116"/>
    </row>
    <row r="803" spans="2:8" ht="15" customHeight="1" x14ac:dyDescent="0.25">
      <c r="B803" s="60"/>
      <c r="C803" s="73">
        <v>100</v>
      </c>
      <c r="D803" s="258"/>
      <c r="E803" s="165"/>
      <c r="F803" s="3116"/>
      <c r="G803" s="3116"/>
      <c r="H803" s="3116"/>
    </row>
    <row r="804" spans="2:8" ht="15" customHeight="1" x14ac:dyDescent="0.25">
      <c r="B804" s="60"/>
      <c r="C804" s="73">
        <v>101</v>
      </c>
      <c r="D804" s="258"/>
      <c r="E804" s="165"/>
      <c r="F804" s="3116"/>
      <c r="G804" s="3116"/>
      <c r="H804" s="3116"/>
    </row>
    <row r="805" spans="2:8" ht="15" customHeight="1" x14ac:dyDescent="0.25">
      <c r="B805" s="60"/>
      <c r="C805" s="73">
        <v>102</v>
      </c>
      <c r="D805" s="258"/>
      <c r="E805" s="165"/>
      <c r="F805" s="3116"/>
      <c r="G805" s="3116"/>
      <c r="H805" s="3116"/>
    </row>
    <row r="806" spans="2:8" ht="15" customHeight="1" x14ac:dyDescent="0.25">
      <c r="B806" s="60"/>
      <c r="C806" s="73">
        <v>103</v>
      </c>
      <c r="D806" s="258"/>
      <c r="E806" s="165"/>
      <c r="F806" s="3116"/>
      <c r="G806" s="3116"/>
      <c r="H806" s="3116"/>
    </row>
    <row r="807" spans="2:8" ht="15" customHeight="1" x14ac:dyDescent="0.25">
      <c r="B807" s="60"/>
      <c r="C807" s="73">
        <v>104</v>
      </c>
      <c r="D807" s="258"/>
      <c r="E807" s="165"/>
      <c r="F807" s="3116"/>
      <c r="G807" s="3116"/>
      <c r="H807" s="3116"/>
    </row>
    <row r="808" spans="2:8" ht="15" customHeight="1" x14ac:dyDescent="0.25">
      <c r="B808" s="60"/>
      <c r="C808" s="73">
        <v>105</v>
      </c>
      <c r="D808" s="258"/>
      <c r="E808" s="165"/>
      <c r="F808" s="3116"/>
      <c r="G808" s="3116"/>
      <c r="H808" s="3116"/>
    </row>
    <row r="809" spans="2:8" ht="15" customHeight="1" x14ac:dyDescent="0.25">
      <c r="B809" s="60"/>
      <c r="C809" s="73">
        <v>106</v>
      </c>
      <c r="D809" s="258"/>
      <c r="E809" s="165"/>
      <c r="F809" s="3116"/>
      <c r="G809" s="3116"/>
      <c r="H809" s="3116"/>
    </row>
    <row r="810" spans="2:8" ht="15" customHeight="1" x14ac:dyDescent="0.25">
      <c r="B810" s="60"/>
      <c r="C810" s="73">
        <v>107</v>
      </c>
      <c r="D810" s="258"/>
      <c r="E810" s="165"/>
      <c r="F810" s="3116"/>
      <c r="G810" s="3116"/>
      <c r="H810" s="3116"/>
    </row>
    <row r="811" spans="2:8" ht="15" customHeight="1" x14ac:dyDescent="0.25">
      <c r="B811" s="60"/>
      <c r="C811" s="73">
        <v>108</v>
      </c>
      <c r="D811" s="258"/>
      <c r="E811" s="165"/>
      <c r="F811" s="3116"/>
      <c r="G811" s="3116"/>
      <c r="H811" s="3116"/>
    </row>
    <row r="812" spans="2:8" ht="15" customHeight="1" x14ac:dyDescent="0.25">
      <c r="B812" s="60"/>
      <c r="C812" s="73">
        <v>109</v>
      </c>
      <c r="D812" s="258"/>
      <c r="E812" s="165"/>
      <c r="F812" s="3116"/>
      <c r="G812" s="3116"/>
      <c r="H812" s="3116"/>
    </row>
    <row r="813" spans="2:8" ht="15" customHeight="1" x14ac:dyDescent="0.25">
      <c r="B813" s="60"/>
      <c r="C813" s="73">
        <v>110</v>
      </c>
      <c r="D813" s="258"/>
      <c r="E813" s="165"/>
      <c r="F813" s="3116"/>
      <c r="G813" s="3116"/>
      <c r="H813" s="3116"/>
    </row>
    <row r="814" spans="2:8" ht="15" customHeight="1" x14ac:dyDescent="0.25">
      <c r="B814" s="60"/>
      <c r="C814" s="73">
        <v>111</v>
      </c>
      <c r="D814" s="258"/>
      <c r="E814" s="165"/>
      <c r="F814" s="3116"/>
      <c r="G814" s="3116"/>
      <c r="H814" s="3116"/>
    </row>
    <row r="815" spans="2:8" ht="15" customHeight="1" x14ac:dyDescent="0.25">
      <c r="B815" s="60"/>
      <c r="C815" s="73">
        <v>112</v>
      </c>
      <c r="D815" s="258"/>
      <c r="E815" s="165"/>
      <c r="F815" s="3116"/>
      <c r="G815" s="3116"/>
      <c r="H815" s="3116"/>
    </row>
    <row r="816" spans="2:8" ht="15" customHeight="1" x14ac:dyDescent="0.25">
      <c r="B816" s="60"/>
      <c r="C816" s="73">
        <v>113</v>
      </c>
      <c r="D816" s="258"/>
      <c r="E816" s="165"/>
      <c r="F816" s="3116"/>
      <c r="G816" s="3116"/>
      <c r="H816" s="3116"/>
    </row>
    <row r="817" spans="2:8" ht="15" customHeight="1" x14ac:dyDescent="0.25">
      <c r="B817" s="60"/>
      <c r="C817" s="73">
        <v>114</v>
      </c>
      <c r="D817" s="258"/>
      <c r="E817" s="165"/>
      <c r="F817" s="3116"/>
      <c r="G817" s="3116"/>
      <c r="H817" s="3116"/>
    </row>
    <row r="818" spans="2:8" ht="15" customHeight="1" x14ac:dyDescent="0.25">
      <c r="B818" s="60"/>
      <c r="C818" s="73">
        <v>115</v>
      </c>
      <c r="D818" s="258"/>
      <c r="E818" s="165"/>
      <c r="F818" s="3116"/>
      <c r="G818" s="3116"/>
      <c r="H818" s="3116"/>
    </row>
    <row r="819" spans="2:8" ht="15" customHeight="1" x14ac:dyDescent="0.25">
      <c r="B819" s="60"/>
      <c r="C819" s="73">
        <v>116</v>
      </c>
      <c r="D819" s="258"/>
      <c r="E819" s="165"/>
      <c r="F819" s="3116"/>
      <c r="G819" s="3116"/>
      <c r="H819" s="3116"/>
    </row>
    <row r="820" spans="2:8" ht="15" customHeight="1" x14ac:dyDescent="0.25">
      <c r="B820" s="60"/>
      <c r="C820" s="73">
        <v>117</v>
      </c>
      <c r="D820" s="258"/>
      <c r="E820" s="165"/>
      <c r="F820" s="3116"/>
      <c r="G820" s="3116"/>
      <c r="H820" s="3116"/>
    </row>
    <row r="821" spans="2:8" ht="15" customHeight="1" x14ac:dyDescent="0.25">
      <c r="B821" s="60"/>
      <c r="C821" s="73">
        <v>118</v>
      </c>
      <c r="D821" s="258"/>
      <c r="E821" s="165"/>
      <c r="F821" s="3116"/>
      <c r="G821" s="3116"/>
      <c r="H821" s="3116"/>
    </row>
    <row r="822" spans="2:8" ht="15" customHeight="1" x14ac:dyDescent="0.25">
      <c r="B822" s="60"/>
      <c r="C822" s="73">
        <v>119</v>
      </c>
      <c r="D822" s="258"/>
      <c r="E822" s="165"/>
      <c r="F822" s="3116"/>
      <c r="G822" s="3116"/>
      <c r="H822" s="3116"/>
    </row>
    <row r="823" spans="2:8" ht="15" customHeight="1" x14ac:dyDescent="0.25">
      <c r="B823" s="60"/>
      <c r="C823" s="73">
        <v>120</v>
      </c>
      <c r="D823" s="258"/>
      <c r="E823" s="165"/>
      <c r="F823" s="3116"/>
      <c r="G823" s="3116"/>
      <c r="H823" s="3116"/>
    </row>
    <row r="824" spans="2:8" ht="15" customHeight="1" x14ac:dyDescent="0.25">
      <c r="B824" s="60"/>
      <c r="C824" s="73">
        <v>121</v>
      </c>
      <c r="D824" s="258"/>
      <c r="E824" s="165"/>
      <c r="F824" s="3116"/>
      <c r="G824" s="3116"/>
      <c r="H824" s="3116"/>
    </row>
    <row r="825" spans="2:8" ht="15" customHeight="1" x14ac:dyDescent="0.25">
      <c r="B825" s="60"/>
      <c r="C825" s="73">
        <v>122</v>
      </c>
      <c r="D825" s="258"/>
      <c r="E825" s="165"/>
      <c r="F825" s="3116"/>
      <c r="G825" s="3116"/>
      <c r="H825" s="3116"/>
    </row>
    <row r="826" spans="2:8" ht="15" customHeight="1" x14ac:dyDescent="0.25">
      <c r="B826" s="60"/>
      <c r="C826" s="73">
        <v>123</v>
      </c>
      <c r="D826" s="258"/>
      <c r="E826" s="165"/>
      <c r="F826" s="3116"/>
      <c r="G826" s="3116"/>
      <c r="H826" s="3116"/>
    </row>
    <row r="827" spans="2:8" ht="15" customHeight="1" x14ac:dyDescent="0.25">
      <c r="B827" s="60"/>
      <c r="C827" s="73">
        <v>124</v>
      </c>
      <c r="D827" s="258"/>
      <c r="E827" s="165"/>
      <c r="F827" s="3116"/>
      <c r="G827" s="3116"/>
      <c r="H827" s="3116"/>
    </row>
    <row r="828" spans="2:8" ht="15" customHeight="1" x14ac:dyDescent="0.25">
      <c r="B828" s="60"/>
      <c r="C828" s="73">
        <v>125</v>
      </c>
      <c r="D828" s="258"/>
      <c r="E828" s="165"/>
      <c r="F828" s="3116"/>
      <c r="G828" s="3116"/>
      <c r="H828" s="3116"/>
    </row>
    <row r="829" spans="2:8" ht="15" customHeight="1" x14ac:dyDescent="0.25">
      <c r="B829" s="60"/>
      <c r="C829" s="73">
        <v>126</v>
      </c>
      <c r="D829" s="258"/>
      <c r="E829" s="165"/>
      <c r="F829" s="3116"/>
      <c r="G829" s="3116"/>
      <c r="H829" s="3116"/>
    </row>
    <row r="830" spans="2:8" ht="15" customHeight="1" x14ac:dyDescent="0.25">
      <c r="B830" s="60"/>
      <c r="C830" s="73">
        <v>127</v>
      </c>
      <c r="D830" s="258"/>
      <c r="E830" s="165"/>
      <c r="F830" s="3116"/>
      <c r="G830" s="3116"/>
      <c r="H830" s="3116"/>
    </row>
    <row r="831" spans="2:8" ht="15" customHeight="1" x14ac:dyDescent="0.25">
      <c r="B831" s="60"/>
      <c r="C831" s="73">
        <v>128</v>
      </c>
      <c r="D831" s="258"/>
      <c r="E831" s="165"/>
      <c r="F831" s="3116"/>
      <c r="G831" s="3116"/>
      <c r="H831" s="3116"/>
    </row>
    <row r="832" spans="2:8" ht="15" customHeight="1" x14ac:dyDescent="0.25">
      <c r="B832" s="1065"/>
      <c r="C832" s="254">
        <v>129</v>
      </c>
      <c r="D832" s="1170"/>
      <c r="E832" s="1034"/>
      <c r="F832" s="3123"/>
      <c r="G832" s="3123"/>
      <c r="H832" s="3123"/>
    </row>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sheetData>
  <sheetProtection algorithmName="SHA-512" hashValue="j571ANb+AAW312qwdqY7R6MDwZVqj3TstzKCVdq4mJ6qEDlWZsyi9HfHTf/ZH5sQx7842Y5+SMAA7pdLX+K2MQ==" saltValue="HpsKmQpS++BRQOeEhyz4gg==" spinCount="100000" sheet="1" objects="1" scenarios="1"/>
  <sortState xmlns:xlrd2="http://schemas.microsoft.com/office/spreadsheetml/2017/richdata2" ref="D423:D425">
    <sortCondition ref="D423:D425"/>
  </sortState>
  <mergeCells count="98">
    <mergeCell ref="F828:H828"/>
    <mergeCell ref="F829:H829"/>
    <mergeCell ref="F830:H830"/>
    <mergeCell ref="F831:H831"/>
    <mergeCell ref="F832:H832"/>
    <mergeCell ref="F818:H818"/>
    <mergeCell ref="F819:H819"/>
    <mergeCell ref="F820:H820"/>
    <mergeCell ref="F821:H821"/>
    <mergeCell ref="F822:H822"/>
    <mergeCell ref="F823:H823"/>
    <mergeCell ref="F824:H824"/>
    <mergeCell ref="F825:H825"/>
    <mergeCell ref="F826:H826"/>
    <mergeCell ref="F827:H827"/>
    <mergeCell ref="F808:H808"/>
    <mergeCell ref="F809:H809"/>
    <mergeCell ref="F810:H810"/>
    <mergeCell ref="F811:H811"/>
    <mergeCell ref="F812:H812"/>
    <mergeCell ref="F813:H813"/>
    <mergeCell ref="F814:H814"/>
    <mergeCell ref="F815:H815"/>
    <mergeCell ref="F816:H816"/>
    <mergeCell ref="F817:H817"/>
    <mergeCell ref="F798:H798"/>
    <mergeCell ref="F799:H799"/>
    <mergeCell ref="F800:H800"/>
    <mergeCell ref="F801:H801"/>
    <mergeCell ref="F802:H802"/>
    <mergeCell ref="F803:H803"/>
    <mergeCell ref="F804:H804"/>
    <mergeCell ref="F805:H805"/>
    <mergeCell ref="F806:H806"/>
    <mergeCell ref="F807:H807"/>
    <mergeCell ref="F788:H788"/>
    <mergeCell ref="F789:H789"/>
    <mergeCell ref="F790:H790"/>
    <mergeCell ref="F791:H791"/>
    <mergeCell ref="F792:H792"/>
    <mergeCell ref="F793:H793"/>
    <mergeCell ref="F794:H794"/>
    <mergeCell ref="F795:H795"/>
    <mergeCell ref="F796:H796"/>
    <mergeCell ref="F797:H797"/>
    <mergeCell ref="F778:H778"/>
    <mergeCell ref="F779:H779"/>
    <mergeCell ref="F780:H780"/>
    <mergeCell ref="F781:H781"/>
    <mergeCell ref="F782:H782"/>
    <mergeCell ref="F783:H783"/>
    <mergeCell ref="F784:H784"/>
    <mergeCell ref="F785:H785"/>
    <mergeCell ref="F786:H786"/>
    <mergeCell ref="F787:H787"/>
    <mergeCell ref="F768:H768"/>
    <mergeCell ref="F769:H769"/>
    <mergeCell ref="F770:H770"/>
    <mergeCell ref="F771:H771"/>
    <mergeCell ref="F772:H772"/>
    <mergeCell ref="F773:H773"/>
    <mergeCell ref="F774:H774"/>
    <mergeCell ref="F775:H775"/>
    <mergeCell ref="F776:H776"/>
    <mergeCell ref="F777:H777"/>
    <mergeCell ref="F713:H713"/>
    <mergeCell ref="F704:H704"/>
    <mergeCell ref="F705:H705"/>
    <mergeCell ref="F706:H706"/>
    <mergeCell ref="F707:H707"/>
    <mergeCell ref="F708:H708"/>
    <mergeCell ref="F710:H710"/>
    <mergeCell ref="F711:H711"/>
    <mergeCell ref="F712:H712"/>
    <mergeCell ref="B117:E117"/>
    <mergeCell ref="B126:E126"/>
    <mergeCell ref="B135:E135"/>
    <mergeCell ref="B144:E144"/>
    <mergeCell ref="F709:H709"/>
    <mergeCell ref="B389:E389"/>
    <mergeCell ref="B171:E171"/>
    <mergeCell ref="B180:E180"/>
    <mergeCell ref="B225:E225"/>
    <mergeCell ref="B336:E336"/>
    <mergeCell ref="B153:E153"/>
    <mergeCell ref="B247:E247"/>
    <mergeCell ref="B235:E235"/>
    <mergeCell ref="B237:E237"/>
    <mergeCell ref="B242:E242"/>
    <mergeCell ref="B116:E116"/>
    <mergeCell ref="F8:H8"/>
    <mergeCell ref="B16:E16"/>
    <mergeCell ref="B25:E25"/>
    <mergeCell ref="B34:E34"/>
    <mergeCell ref="B107:E107"/>
    <mergeCell ref="B8:E9"/>
    <mergeCell ref="B43:E43"/>
    <mergeCell ref="B52:E52"/>
  </mergeCells>
  <phoneticPr fontId="6" type="noConversion"/>
  <conditionalFormatting sqref="B10:B13">
    <cfRule type="cellIs" dxfId="3265" priority="3" stopIfTrue="1" operator="equal">
      <formula>"Please check"</formula>
    </cfRule>
    <cfRule type="cellIs" dxfId="3264" priority="4" stopIfTrue="1" operator="equal">
      <formula>"Pass"</formula>
    </cfRule>
    <cfRule type="cellIs" dxfId="3263" priority="5" stopIfTrue="1" operator="equal">
      <formula>"Fail"</formula>
    </cfRule>
  </conditionalFormatting>
  <conditionalFormatting sqref="C1">
    <cfRule type="cellIs" dxfId="3262" priority="1" stopIfTrue="1" operator="equal">
      <formula>"Error"</formula>
    </cfRule>
    <cfRule type="cellIs" dxfId="3261" priority="2" stopIfTrue="1" operator="equal">
      <formula>"Pass"</formula>
    </cfRule>
  </conditionalFormatting>
  <dataValidations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12" manualBreakCount="12">
    <brk id="49" max="9" man="1"/>
    <brk id="134" max="9" man="1"/>
    <brk id="204" max="9" man="1"/>
    <brk id="260" max="9" man="1"/>
    <brk id="295" max="9" man="1"/>
    <brk id="343" max="9" man="1"/>
    <brk id="390" max="9" man="1"/>
    <brk id="436" max="9" man="1"/>
    <brk id="471" max="9" man="1"/>
    <brk id="522" max="9" man="1"/>
    <brk id="575" max="9" man="1"/>
    <brk id="703"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5947-83AD-449E-A4A4-4B5BECA217AD}">
  <sheetPr>
    <tabColor rgb="FF00B0F0"/>
  </sheetPr>
  <dimension ref="A1:D40"/>
  <sheetViews>
    <sheetView zoomScale="70" zoomScaleNormal="70" workbookViewId="0">
      <pane ySplit="1" topLeftCell="A2" activePane="bottomLeft" state="frozen"/>
      <selection pane="bottomLeft"/>
    </sheetView>
  </sheetViews>
  <sheetFormatPr defaultColWidth="9.28515625" defaultRowHeight="14.25" x14ac:dyDescent="0.25"/>
  <cols>
    <col min="1" max="1" width="9.28515625" style="97"/>
    <col min="2" max="2" width="24.7109375" style="97" bestFit="1" customWidth="1"/>
    <col min="3" max="3" width="40.42578125" style="97" customWidth="1"/>
    <col min="4" max="4" width="87.28515625" style="97" customWidth="1"/>
    <col min="5" max="16384" width="9.28515625" style="97"/>
  </cols>
  <sheetData>
    <row r="1" spans="1:4" s="1347" customFormat="1" ht="43.5" customHeight="1" x14ac:dyDescent="0.55000000000000004">
      <c r="A1" s="2425" t="s">
        <v>2694</v>
      </c>
    </row>
    <row r="2" spans="1:4" customFormat="1" ht="30" customHeight="1" x14ac:dyDescent="0.3">
      <c r="A2" s="2424" t="s">
        <v>2693</v>
      </c>
      <c r="B2" s="58"/>
      <c r="C2" s="58"/>
      <c r="D2" s="58"/>
    </row>
    <row r="3" spans="1:4" customFormat="1" ht="15" customHeight="1" x14ac:dyDescent="0.25">
      <c r="A3" s="209"/>
      <c r="B3" s="58"/>
      <c r="C3" s="58"/>
      <c r="D3" s="58"/>
    </row>
    <row r="4" spans="1:4" customFormat="1" ht="15" customHeight="1" x14ac:dyDescent="0.25">
      <c r="A4" s="209"/>
      <c r="B4" s="596" t="s">
        <v>33</v>
      </c>
      <c r="C4" s="2423">
        <v>4</v>
      </c>
      <c r="D4" s="2423">
        <v>0</v>
      </c>
    </row>
    <row r="5" spans="1:4" customFormat="1" ht="15" customHeight="1" x14ac:dyDescent="0.25">
      <c r="A5" s="209"/>
      <c r="B5" s="58"/>
      <c r="C5" s="58"/>
      <c r="D5" s="58"/>
    </row>
    <row r="6" spans="1:4" customFormat="1" ht="45" customHeight="1" x14ac:dyDescent="0.25">
      <c r="A6" s="579" t="s">
        <v>2692</v>
      </c>
      <c r="B6" s="1151"/>
      <c r="C6" s="1151"/>
      <c r="D6" s="1152"/>
    </row>
    <row r="7" spans="1:4" x14ac:dyDescent="0.25">
      <c r="A7" s="3124" t="s">
        <v>2691</v>
      </c>
      <c r="B7" s="3124"/>
      <c r="C7" s="3124"/>
      <c r="D7" s="3124"/>
    </row>
    <row r="8" spans="1:4" ht="15" x14ac:dyDescent="0.25">
      <c r="B8" s="3125" t="s">
        <v>42</v>
      </c>
      <c r="C8" s="2422">
        <v>1</v>
      </c>
      <c r="D8" s="2422" t="s">
        <v>36</v>
      </c>
    </row>
    <row r="9" spans="1:4" ht="17.25" x14ac:dyDescent="0.25">
      <c r="A9" s="1358"/>
      <c r="B9" s="3126"/>
      <c r="C9" s="2422">
        <v>2</v>
      </c>
      <c r="D9" s="2422" t="s">
        <v>37</v>
      </c>
    </row>
    <row r="10" spans="1:4" x14ac:dyDescent="0.25">
      <c r="A10" s="3124" t="s">
        <v>2690</v>
      </c>
      <c r="B10" s="3124"/>
      <c r="C10" s="3124"/>
      <c r="D10" s="3124"/>
    </row>
    <row r="11" spans="1:4" ht="15" x14ac:dyDescent="0.25">
      <c r="B11" s="3125" t="s">
        <v>2689</v>
      </c>
      <c r="C11" s="2421" t="s">
        <v>2688</v>
      </c>
      <c r="D11" s="2420" t="s">
        <v>2687</v>
      </c>
    </row>
    <row r="12" spans="1:4" ht="15" x14ac:dyDescent="0.25">
      <c r="B12" s="3127"/>
      <c r="C12" s="2419" t="s">
        <v>1009</v>
      </c>
      <c r="D12" s="2418" t="s">
        <v>2686</v>
      </c>
    </row>
    <row r="13" spans="1:4" ht="15" x14ac:dyDescent="0.25">
      <c r="B13" s="3127"/>
      <c r="C13" s="2419" t="s">
        <v>2685</v>
      </c>
      <c r="D13" s="2418" t="s">
        <v>2684</v>
      </c>
    </row>
    <row r="14" spans="1:4" ht="15" x14ac:dyDescent="0.25">
      <c r="B14" s="3127"/>
      <c r="C14" s="2419" t="s">
        <v>2683</v>
      </c>
      <c r="D14" s="2418" t="s">
        <v>2682</v>
      </c>
    </row>
    <row r="15" spans="1:4" ht="15" x14ac:dyDescent="0.25">
      <c r="B15" s="3127"/>
      <c r="C15" s="2419" t="s">
        <v>2681</v>
      </c>
      <c r="D15" s="2418" t="s">
        <v>2680</v>
      </c>
    </row>
    <row r="16" spans="1:4" ht="15" x14ac:dyDescent="0.25">
      <c r="B16" s="3127"/>
      <c r="C16" s="2419" t="s">
        <v>2679</v>
      </c>
      <c r="D16" s="2418" t="s">
        <v>2678</v>
      </c>
    </row>
    <row r="17" spans="2:4" ht="15" x14ac:dyDescent="0.25">
      <c r="B17" s="3127"/>
      <c r="C17" s="2419" t="s">
        <v>2677</v>
      </c>
      <c r="D17" s="2418" t="s">
        <v>2676</v>
      </c>
    </row>
    <row r="18" spans="2:4" ht="15" x14ac:dyDescent="0.25">
      <c r="B18" s="3127"/>
      <c r="C18" s="2419" t="s">
        <v>2675</v>
      </c>
      <c r="D18" s="2418" t="s">
        <v>2674</v>
      </c>
    </row>
    <row r="19" spans="2:4" ht="15" x14ac:dyDescent="0.25">
      <c r="B19" s="3127"/>
      <c r="C19" s="2419" t="s">
        <v>2673</v>
      </c>
      <c r="D19" s="2418" t="s">
        <v>2672</v>
      </c>
    </row>
    <row r="20" spans="2:4" ht="15" x14ac:dyDescent="0.25">
      <c r="B20" s="3127"/>
      <c r="C20" s="2419" t="s">
        <v>1015</v>
      </c>
      <c r="D20" s="2418" t="s">
        <v>2671</v>
      </c>
    </row>
    <row r="21" spans="2:4" ht="15" x14ac:dyDescent="0.25">
      <c r="B21" s="3127"/>
      <c r="C21" s="2419" t="s">
        <v>1016</v>
      </c>
      <c r="D21" s="2418" t="s">
        <v>2670</v>
      </c>
    </row>
    <row r="22" spans="2:4" ht="15" x14ac:dyDescent="0.25">
      <c r="B22" s="3127"/>
      <c r="C22" s="2419" t="s">
        <v>2669</v>
      </c>
      <c r="D22" s="2418" t="s">
        <v>2668</v>
      </c>
    </row>
    <row r="23" spans="2:4" ht="15" x14ac:dyDescent="0.25">
      <c r="B23" s="3127"/>
      <c r="C23" s="2419" t="s">
        <v>2667</v>
      </c>
      <c r="D23" s="2418" t="s">
        <v>2666</v>
      </c>
    </row>
    <row r="24" spans="2:4" ht="15" x14ac:dyDescent="0.25">
      <c r="B24" s="3127"/>
      <c r="C24" s="2419" t="s">
        <v>2665</v>
      </c>
      <c r="D24" s="2418" t="s">
        <v>2664</v>
      </c>
    </row>
    <row r="25" spans="2:4" ht="15" x14ac:dyDescent="0.25">
      <c r="B25" s="3127"/>
      <c r="C25" s="2419" t="s">
        <v>1020</v>
      </c>
      <c r="D25" s="2418" t="s">
        <v>2663</v>
      </c>
    </row>
    <row r="26" spans="2:4" ht="15" x14ac:dyDescent="0.25">
      <c r="B26" s="3127"/>
      <c r="C26" s="2419" t="s">
        <v>2662</v>
      </c>
      <c r="D26" s="2418" t="s">
        <v>2661</v>
      </c>
    </row>
    <row r="27" spans="2:4" ht="15" x14ac:dyDescent="0.25">
      <c r="B27" s="3127"/>
      <c r="C27" s="2419" t="s">
        <v>2660</v>
      </c>
      <c r="D27" s="2418" t="s">
        <v>2659</v>
      </c>
    </row>
    <row r="28" spans="2:4" ht="15" x14ac:dyDescent="0.25">
      <c r="B28" s="3127"/>
      <c r="C28" s="2419" t="s">
        <v>1023</v>
      </c>
      <c r="D28" s="2418" t="s">
        <v>2658</v>
      </c>
    </row>
    <row r="29" spans="2:4" ht="15" x14ac:dyDescent="0.25">
      <c r="B29" s="3127"/>
      <c r="C29" s="2419" t="s">
        <v>2657</v>
      </c>
      <c r="D29" s="2418" t="s">
        <v>2656</v>
      </c>
    </row>
    <row r="30" spans="2:4" ht="15" x14ac:dyDescent="0.25">
      <c r="B30" s="3127"/>
      <c r="C30" s="2419" t="s">
        <v>1026</v>
      </c>
      <c r="D30" s="2418" t="s">
        <v>2655</v>
      </c>
    </row>
    <row r="31" spans="2:4" ht="15" x14ac:dyDescent="0.25">
      <c r="B31" s="3127"/>
      <c r="C31" s="2419" t="s">
        <v>2654</v>
      </c>
      <c r="D31" s="2418" t="s">
        <v>2653</v>
      </c>
    </row>
    <row r="32" spans="2:4" ht="15" x14ac:dyDescent="0.25">
      <c r="B32" s="3127"/>
      <c r="C32" s="2419" t="s">
        <v>2652</v>
      </c>
      <c r="D32" s="2418" t="s">
        <v>2651</v>
      </c>
    </row>
    <row r="33" spans="2:4" ht="15" x14ac:dyDescent="0.25">
      <c r="B33" s="3127"/>
      <c r="C33" s="2419" t="s">
        <v>2650</v>
      </c>
      <c r="D33" s="2418" t="s">
        <v>2649</v>
      </c>
    </row>
    <row r="34" spans="2:4" ht="15" x14ac:dyDescent="0.25">
      <c r="B34" s="3127"/>
      <c r="C34" s="2419" t="s">
        <v>2648</v>
      </c>
      <c r="D34" s="2418" t="s">
        <v>2647</v>
      </c>
    </row>
    <row r="35" spans="2:4" ht="15" x14ac:dyDescent="0.25">
      <c r="B35" s="3127"/>
      <c r="C35" s="2419" t="s">
        <v>2646</v>
      </c>
      <c r="D35" s="2418" t="s">
        <v>2645</v>
      </c>
    </row>
    <row r="36" spans="2:4" ht="15" x14ac:dyDescent="0.25">
      <c r="B36" s="3127"/>
      <c r="C36" s="2419" t="s">
        <v>1031</v>
      </c>
      <c r="D36" s="2418" t="s">
        <v>2644</v>
      </c>
    </row>
    <row r="37" spans="2:4" ht="15" x14ac:dyDescent="0.25">
      <c r="B37" s="3127"/>
      <c r="C37" s="2419" t="s">
        <v>1032</v>
      </c>
      <c r="D37" s="2418" t="s">
        <v>2643</v>
      </c>
    </row>
    <row r="38" spans="2:4" ht="15" x14ac:dyDescent="0.25">
      <c r="B38" s="3127"/>
      <c r="C38" s="2419" t="s">
        <v>2642</v>
      </c>
      <c r="D38" s="2418" t="s">
        <v>2641</v>
      </c>
    </row>
    <row r="39" spans="2:4" ht="15" x14ac:dyDescent="0.25">
      <c r="B39" s="3127"/>
      <c r="C39" s="2419" t="s">
        <v>2640</v>
      </c>
      <c r="D39" s="2418" t="s">
        <v>2639</v>
      </c>
    </row>
    <row r="40" spans="2:4" ht="15" x14ac:dyDescent="0.25">
      <c r="B40" s="3127"/>
      <c r="C40" s="2419" t="s">
        <v>2638</v>
      </c>
      <c r="D40" s="2418" t="s">
        <v>2637</v>
      </c>
    </row>
  </sheetData>
  <sheetProtection algorithmName="SHA-512" hashValue="MgtqO/2CTLRXZ5lWtbDaSIlHzzHuulowAjg+fpkyDTpEPD76fV1ccDjisFHmI5xc6RaDm77Gnkem6H+G+FQmYw==" saltValue="aGKpG00NtqG4hUXJy/eoNA==" spinCount="100000" sheet="1" objects="1" scenarios="1"/>
  <mergeCells count="4">
    <mergeCell ref="A7:D7"/>
    <mergeCell ref="B8:B9"/>
    <mergeCell ref="A10:D10"/>
    <mergeCell ref="B11:B40"/>
  </mergeCells>
  <pageMargins left="0.7" right="0.7" top="0.75" bottom="0.75" header="0.3" footer="0.3"/>
  <pageSetup paperSize="9" orientation="portrait" verticalDpi="0" r:id="rId1"/>
  <headerFooter>
    <oddHeader>&amp;L&amp;"Aptos"&amp;12&amp;K000000 EBA Regular Use&amp;1#_x000D_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25"/>
  <cols>
    <col min="1" max="22" width="8.7109375" customWidth="1"/>
    <col min="23" max="23" width="1.7109375" customWidth="1"/>
    <col min="24" max="16384" width="16.7109375" hidden="1"/>
  </cols>
  <sheetData>
    <row r="1" spans="1:22" ht="15" customHeight="1" x14ac:dyDescent="0.25">
      <c r="A1" s="1109"/>
      <c r="B1" s="1110" t="s">
        <v>1076</v>
      </c>
      <c r="C1" s="1111" t="s">
        <v>1077</v>
      </c>
      <c r="D1" s="1111" t="s">
        <v>1078</v>
      </c>
      <c r="E1" s="1111" t="s">
        <v>1079</v>
      </c>
      <c r="F1" s="1111" t="s">
        <v>1080</v>
      </c>
      <c r="G1" s="1111" t="s">
        <v>1082</v>
      </c>
      <c r="H1" s="1111" t="s">
        <v>1081</v>
      </c>
      <c r="I1" s="1111" t="s">
        <v>1088</v>
      </c>
      <c r="J1" s="1111" t="s">
        <v>1093</v>
      </c>
      <c r="K1" s="1111" t="s">
        <v>1085</v>
      </c>
      <c r="L1" s="1111" t="s">
        <v>1094</v>
      </c>
      <c r="M1" s="1111" t="s">
        <v>1083</v>
      </c>
      <c r="N1" s="1111" t="s">
        <v>1087</v>
      </c>
      <c r="O1" s="1111" t="s">
        <v>1095</v>
      </c>
      <c r="P1" s="1111" t="s">
        <v>1086</v>
      </c>
      <c r="Q1" s="1111" t="s">
        <v>1084</v>
      </c>
      <c r="R1" s="1111" t="s">
        <v>1090</v>
      </c>
      <c r="S1" s="1111" t="s">
        <v>1101</v>
      </c>
      <c r="T1" s="1111" t="s">
        <v>1089</v>
      </c>
      <c r="U1" s="1111" t="s">
        <v>1096</v>
      </c>
      <c r="V1" s="1112" t="s">
        <v>698</v>
      </c>
    </row>
    <row r="2" spans="1:22" ht="15" customHeight="1" x14ac:dyDescent="0.25">
      <c r="A2" s="1113" t="s">
        <v>1077</v>
      </c>
      <c r="B2" s="1114" t="s">
        <v>37</v>
      </c>
      <c r="C2" s="1115" t="s">
        <v>37</v>
      </c>
      <c r="D2" s="1115" t="s">
        <v>37</v>
      </c>
      <c r="E2" s="1115" t="s">
        <v>37</v>
      </c>
      <c r="F2" s="1115" t="s">
        <v>36</v>
      </c>
      <c r="G2" s="1115" t="s">
        <v>36</v>
      </c>
      <c r="H2" s="1115" t="s">
        <v>37</v>
      </c>
      <c r="I2" s="1115" t="s">
        <v>36</v>
      </c>
      <c r="J2" s="1115" t="s">
        <v>36</v>
      </c>
      <c r="K2" s="1115" t="s">
        <v>36</v>
      </c>
      <c r="L2" s="1115" t="s">
        <v>36</v>
      </c>
      <c r="M2" s="1115" t="s">
        <v>36</v>
      </c>
      <c r="N2" s="1115" t="s">
        <v>36</v>
      </c>
      <c r="O2" s="1115" t="s">
        <v>36</v>
      </c>
      <c r="P2" s="1115" t="s">
        <v>36</v>
      </c>
      <c r="Q2" s="1115" t="s">
        <v>36</v>
      </c>
      <c r="R2" s="1115" t="s">
        <v>36</v>
      </c>
      <c r="S2" s="1115" t="s">
        <v>36</v>
      </c>
      <c r="T2" s="1115" t="s">
        <v>36</v>
      </c>
      <c r="U2" s="1115" t="s">
        <v>36</v>
      </c>
      <c r="V2" s="1116" t="s">
        <v>37</v>
      </c>
    </row>
    <row r="3" spans="1:22" ht="15" customHeight="1" x14ac:dyDescent="0.25">
      <c r="A3" s="1117" t="s">
        <v>1078</v>
      </c>
      <c r="B3" s="1118" t="s">
        <v>37</v>
      </c>
      <c r="C3" s="1119" t="s">
        <v>37</v>
      </c>
      <c r="D3" s="1119" t="s">
        <v>37</v>
      </c>
      <c r="E3" s="1119" t="s">
        <v>36</v>
      </c>
      <c r="F3" s="1119" t="s">
        <v>37</v>
      </c>
      <c r="G3" s="1119" t="s">
        <v>36</v>
      </c>
      <c r="H3" s="1119" t="s">
        <v>36</v>
      </c>
      <c r="I3" s="1119" t="s">
        <v>36</v>
      </c>
      <c r="J3" s="1119" t="s">
        <v>36</v>
      </c>
      <c r="K3" s="1119" t="s">
        <v>36</v>
      </c>
      <c r="L3" s="1119" t="s">
        <v>36</v>
      </c>
      <c r="M3" s="1119" t="s">
        <v>36</v>
      </c>
      <c r="N3" s="1119" t="s">
        <v>36</v>
      </c>
      <c r="O3" s="1119" t="s">
        <v>36</v>
      </c>
      <c r="P3" s="1119" t="s">
        <v>36</v>
      </c>
      <c r="Q3" s="1119" t="s">
        <v>36</v>
      </c>
      <c r="R3" s="1119" t="s">
        <v>36</v>
      </c>
      <c r="S3" s="1119" t="s">
        <v>36</v>
      </c>
      <c r="T3" s="1119" t="s">
        <v>36</v>
      </c>
      <c r="U3" s="1119" t="s">
        <v>36</v>
      </c>
      <c r="V3" s="1120" t="s">
        <v>37</v>
      </c>
    </row>
    <row r="4" spans="1:22" ht="15" customHeight="1" x14ac:dyDescent="0.25">
      <c r="A4" s="1117" t="s">
        <v>1079</v>
      </c>
      <c r="B4" s="1118" t="s">
        <v>37</v>
      </c>
      <c r="C4" s="1119" t="s">
        <v>37</v>
      </c>
      <c r="D4" s="1119" t="s">
        <v>36</v>
      </c>
      <c r="E4" s="1119" t="s">
        <v>37</v>
      </c>
      <c r="F4" s="1119" t="s">
        <v>36</v>
      </c>
      <c r="G4" s="1119" t="s">
        <v>36</v>
      </c>
      <c r="H4" s="1119" t="s">
        <v>36</v>
      </c>
      <c r="I4" s="1119" t="s">
        <v>36</v>
      </c>
      <c r="J4" s="1119" t="s">
        <v>36</v>
      </c>
      <c r="K4" s="1119" t="s">
        <v>36</v>
      </c>
      <c r="L4" s="1119" t="s">
        <v>36</v>
      </c>
      <c r="M4" s="1119" t="s">
        <v>36</v>
      </c>
      <c r="N4" s="1119" t="s">
        <v>36</v>
      </c>
      <c r="O4" s="1119" t="s">
        <v>36</v>
      </c>
      <c r="P4" s="1119" t="s">
        <v>36</v>
      </c>
      <c r="Q4" s="1119" t="s">
        <v>36</v>
      </c>
      <c r="R4" s="1119" t="s">
        <v>36</v>
      </c>
      <c r="S4" s="1119" t="s">
        <v>36</v>
      </c>
      <c r="T4" s="1119" t="s">
        <v>36</v>
      </c>
      <c r="U4" s="1119" t="s">
        <v>36</v>
      </c>
      <c r="V4" s="1120" t="s">
        <v>37</v>
      </c>
    </row>
    <row r="5" spans="1:22" ht="15" customHeight="1" x14ac:dyDescent="0.25">
      <c r="A5" s="1117" t="s">
        <v>1080</v>
      </c>
      <c r="B5" s="1118" t="s">
        <v>37</v>
      </c>
      <c r="C5" s="1119" t="s">
        <v>36</v>
      </c>
      <c r="D5" s="1119" t="s">
        <v>37</v>
      </c>
      <c r="E5" s="1119" t="s">
        <v>36</v>
      </c>
      <c r="F5" s="1119" t="s">
        <v>37</v>
      </c>
      <c r="G5" s="1119" t="s">
        <v>36</v>
      </c>
      <c r="H5" s="1119" t="s">
        <v>36</v>
      </c>
      <c r="I5" s="1119" t="s">
        <v>36</v>
      </c>
      <c r="J5" s="1119" t="s">
        <v>36</v>
      </c>
      <c r="K5" s="1119" t="s">
        <v>36</v>
      </c>
      <c r="L5" s="1119" t="s">
        <v>36</v>
      </c>
      <c r="M5" s="1119" t="s">
        <v>36</v>
      </c>
      <c r="N5" s="1119" t="s">
        <v>36</v>
      </c>
      <c r="O5" s="1119" t="s">
        <v>36</v>
      </c>
      <c r="P5" s="1119" t="s">
        <v>36</v>
      </c>
      <c r="Q5" s="1119" t="s">
        <v>36</v>
      </c>
      <c r="R5" s="1119" t="s">
        <v>36</v>
      </c>
      <c r="S5" s="1119" t="s">
        <v>36</v>
      </c>
      <c r="T5" s="1119" t="s">
        <v>36</v>
      </c>
      <c r="U5" s="1119" t="s">
        <v>36</v>
      </c>
      <c r="V5" s="1120" t="s">
        <v>37</v>
      </c>
    </row>
    <row r="6" spans="1:22" ht="15" customHeight="1" x14ac:dyDescent="0.25">
      <c r="A6" s="1117" t="s">
        <v>1082</v>
      </c>
      <c r="B6" s="1118" t="s">
        <v>37</v>
      </c>
      <c r="C6" s="1119" t="s">
        <v>36</v>
      </c>
      <c r="D6" s="1119" t="s">
        <v>36</v>
      </c>
      <c r="E6" s="1119" t="s">
        <v>36</v>
      </c>
      <c r="F6" s="1119" t="s">
        <v>36</v>
      </c>
      <c r="G6" s="1119" t="s">
        <v>37</v>
      </c>
      <c r="H6" s="1119" t="s">
        <v>36</v>
      </c>
      <c r="I6" s="1119" t="s">
        <v>36</v>
      </c>
      <c r="J6" s="1119" t="s">
        <v>36</v>
      </c>
      <c r="K6" s="1119" t="s">
        <v>36</v>
      </c>
      <c r="L6" s="1119" t="s">
        <v>36</v>
      </c>
      <c r="M6" s="1119" t="s">
        <v>36</v>
      </c>
      <c r="N6" s="1119" t="s">
        <v>36</v>
      </c>
      <c r="O6" s="1119" t="s">
        <v>36</v>
      </c>
      <c r="P6" s="1119" t="s">
        <v>36</v>
      </c>
      <c r="Q6" s="1119" t="s">
        <v>36</v>
      </c>
      <c r="R6" s="1119" t="s">
        <v>36</v>
      </c>
      <c r="S6" s="1119" t="s">
        <v>36</v>
      </c>
      <c r="T6" s="1119" t="s">
        <v>36</v>
      </c>
      <c r="U6" s="1119" t="s">
        <v>36</v>
      </c>
      <c r="V6" s="1120" t="s">
        <v>37</v>
      </c>
    </row>
    <row r="7" spans="1:22" ht="15" customHeight="1" x14ac:dyDescent="0.25">
      <c r="A7" s="1117" t="s">
        <v>1081</v>
      </c>
      <c r="B7" s="1118" t="s">
        <v>37</v>
      </c>
      <c r="C7" s="1119" t="s">
        <v>37</v>
      </c>
      <c r="D7" s="1119" t="s">
        <v>36</v>
      </c>
      <c r="E7" s="1119" t="s">
        <v>36</v>
      </c>
      <c r="F7" s="1119" t="s">
        <v>36</v>
      </c>
      <c r="G7" s="1119" t="s">
        <v>36</v>
      </c>
      <c r="H7" s="1119" t="s">
        <v>37</v>
      </c>
      <c r="I7" s="1119" t="s">
        <v>36</v>
      </c>
      <c r="J7" s="1119" t="s">
        <v>36</v>
      </c>
      <c r="K7" s="1119" t="s">
        <v>36</v>
      </c>
      <c r="L7" s="1119" t="s">
        <v>36</v>
      </c>
      <c r="M7" s="1119" t="s">
        <v>36</v>
      </c>
      <c r="N7" s="1119" t="s">
        <v>36</v>
      </c>
      <c r="O7" s="1119" t="s">
        <v>36</v>
      </c>
      <c r="P7" s="1119" t="s">
        <v>36</v>
      </c>
      <c r="Q7" s="1119" t="s">
        <v>36</v>
      </c>
      <c r="R7" s="1119" t="s">
        <v>36</v>
      </c>
      <c r="S7" s="1119" t="s">
        <v>36</v>
      </c>
      <c r="T7" s="1119" t="s">
        <v>36</v>
      </c>
      <c r="U7" s="1119" t="s">
        <v>36</v>
      </c>
      <c r="V7" s="1120" t="s">
        <v>37</v>
      </c>
    </row>
    <row r="8" spans="1:22" ht="15" customHeight="1" x14ac:dyDescent="0.25">
      <c r="A8" s="1117" t="s">
        <v>1088</v>
      </c>
      <c r="B8" s="1118" t="s">
        <v>37</v>
      </c>
      <c r="C8" s="1119" t="s">
        <v>36</v>
      </c>
      <c r="D8" s="1119" t="s">
        <v>36</v>
      </c>
      <c r="E8" s="1119" t="s">
        <v>36</v>
      </c>
      <c r="F8" s="1119" t="s">
        <v>36</v>
      </c>
      <c r="G8" s="1119" t="s">
        <v>36</v>
      </c>
      <c r="H8" s="1119" t="s">
        <v>36</v>
      </c>
      <c r="I8" s="1119" t="s">
        <v>37</v>
      </c>
      <c r="J8" s="1119" t="s">
        <v>36</v>
      </c>
      <c r="K8" s="1119" t="s">
        <v>36</v>
      </c>
      <c r="L8" s="1119" t="s">
        <v>36</v>
      </c>
      <c r="M8" s="1119" t="s">
        <v>36</v>
      </c>
      <c r="N8" s="1119" t="s">
        <v>36</v>
      </c>
      <c r="O8" s="1119" t="s">
        <v>36</v>
      </c>
      <c r="P8" s="1119" t="s">
        <v>36</v>
      </c>
      <c r="Q8" s="1119" t="s">
        <v>36</v>
      </c>
      <c r="R8" s="1119" t="s">
        <v>36</v>
      </c>
      <c r="S8" s="1119" t="s">
        <v>36</v>
      </c>
      <c r="T8" s="1119" t="s">
        <v>36</v>
      </c>
      <c r="U8" s="1119" t="s">
        <v>36</v>
      </c>
      <c r="V8" s="1120" t="s">
        <v>37</v>
      </c>
    </row>
    <row r="9" spans="1:22" ht="15" customHeight="1" x14ac:dyDescent="0.25">
      <c r="A9" s="1117" t="s">
        <v>1093</v>
      </c>
      <c r="B9" s="1118" t="s">
        <v>37</v>
      </c>
      <c r="C9" s="1119" t="s">
        <v>36</v>
      </c>
      <c r="D9" s="1119" t="s">
        <v>36</v>
      </c>
      <c r="E9" s="1119" t="s">
        <v>36</v>
      </c>
      <c r="F9" s="1119" t="s">
        <v>36</v>
      </c>
      <c r="G9" s="1119" t="s">
        <v>36</v>
      </c>
      <c r="H9" s="1119" t="s">
        <v>36</v>
      </c>
      <c r="I9" s="1119" t="s">
        <v>36</v>
      </c>
      <c r="J9" s="1119" t="s">
        <v>37</v>
      </c>
      <c r="K9" s="1119" t="s">
        <v>36</v>
      </c>
      <c r="L9" s="1119" t="s">
        <v>36</v>
      </c>
      <c r="M9" s="1119" t="s">
        <v>36</v>
      </c>
      <c r="N9" s="1119" t="s">
        <v>36</v>
      </c>
      <c r="O9" s="1119" t="s">
        <v>36</v>
      </c>
      <c r="P9" s="1119" t="s">
        <v>36</v>
      </c>
      <c r="Q9" s="1119" t="s">
        <v>36</v>
      </c>
      <c r="R9" s="1119" t="s">
        <v>36</v>
      </c>
      <c r="S9" s="1119" t="s">
        <v>36</v>
      </c>
      <c r="T9" s="1119" t="s">
        <v>36</v>
      </c>
      <c r="U9" s="1119" t="s">
        <v>36</v>
      </c>
      <c r="V9" s="1120" t="s">
        <v>37</v>
      </c>
    </row>
    <row r="10" spans="1:22" ht="15" customHeight="1" x14ac:dyDescent="0.25">
      <c r="A10" s="1117" t="s">
        <v>1085</v>
      </c>
      <c r="B10" s="1118" t="s">
        <v>37</v>
      </c>
      <c r="C10" s="1119" t="s">
        <v>36</v>
      </c>
      <c r="D10" s="1119" t="s">
        <v>36</v>
      </c>
      <c r="E10" s="1119" t="s">
        <v>36</v>
      </c>
      <c r="F10" s="1119" t="s">
        <v>36</v>
      </c>
      <c r="G10" s="1119" t="s">
        <v>36</v>
      </c>
      <c r="H10" s="1119" t="s">
        <v>36</v>
      </c>
      <c r="I10" s="1119" t="s">
        <v>36</v>
      </c>
      <c r="J10" s="1119" t="s">
        <v>36</v>
      </c>
      <c r="K10" s="1119" t="s">
        <v>37</v>
      </c>
      <c r="L10" s="1119" t="s">
        <v>36</v>
      </c>
      <c r="M10" s="1119" t="s">
        <v>36</v>
      </c>
      <c r="N10" s="1119" t="s">
        <v>36</v>
      </c>
      <c r="O10" s="1119" t="s">
        <v>36</v>
      </c>
      <c r="P10" s="1119" t="s">
        <v>36</v>
      </c>
      <c r="Q10" s="1119" t="s">
        <v>36</v>
      </c>
      <c r="R10" s="1119" t="s">
        <v>36</v>
      </c>
      <c r="S10" s="1119" t="s">
        <v>36</v>
      </c>
      <c r="T10" s="1119" t="s">
        <v>36</v>
      </c>
      <c r="U10" s="1119" t="s">
        <v>36</v>
      </c>
      <c r="V10" s="1120" t="s">
        <v>37</v>
      </c>
    </row>
    <row r="11" spans="1:22" ht="15" customHeight="1" x14ac:dyDescent="0.25">
      <c r="A11" s="1117" t="s">
        <v>1094</v>
      </c>
      <c r="B11" s="1118" t="s">
        <v>37</v>
      </c>
      <c r="C11" s="1119" t="s">
        <v>36</v>
      </c>
      <c r="D11" s="1119" t="s">
        <v>36</v>
      </c>
      <c r="E11" s="1119" t="s">
        <v>36</v>
      </c>
      <c r="F11" s="1119" t="s">
        <v>36</v>
      </c>
      <c r="G11" s="1119" t="s">
        <v>36</v>
      </c>
      <c r="H11" s="1119" t="s">
        <v>36</v>
      </c>
      <c r="I11" s="1119" t="s">
        <v>36</v>
      </c>
      <c r="J11" s="1119" t="s">
        <v>36</v>
      </c>
      <c r="K11" s="1119" t="s">
        <v>36</v>
      </c>
      <c r="L11" s="1119" t="s">
        <v>37</v>
      </c>
      <c r="M11" s="1119" t="s">
        <v>36</v>
      </c>
      <c r="N11" s="1119" t="s">
        <v>36</v>
      </c>
      <c r="O11" s="1119" t="s">
        <v>36</v>
      </c>
      <c r="P11" s="1119" t="s">
        <v>36</v>
      </c>
      <c r="Q11" s="1119" t="s">
        <v>36</v>
      </c>
      <c r="R11" s="1119" t="s">
        <v>36</v>
      </c>
      <c r="S11" s="1119" t="s">
        <v>36</v>
      </c>
      <c r="T11" s="1119" t="s">
        <v>36</v>
      </c>
      <c r="U11" s="1119" t="s">
        <v>36</v>
      </c>
      <c r="V11" s="1120" t="s">
        <v>37</v>
      </c>
    </row>
    <row r="12" spans="1:22" ht="15" customHeight="1" x14ac:dyDescent="0.25">
      <c r="A12" s="1117" t="s">
        <v>1083</v>
      </c>
      <c r="B12" s="1118" t="s">
        <v>37</v>
      </c>
      <c r="C12" s="1119" t="s">
        <v>36</v>
      </c>
      <c r="D12" s="1119" t="s">
        <v>36</v>
      </c>
      <c r="E12" s="1119" t="s">
        <v>36</v>
      </c>
      <c r="F12" s="1119" t="s">
        <v>36</v>
      </c>
      <c r="G12" s="1119" t="s">
        <v>36</v>
      </c>
      <c r="H12" s="1119" t="s">
        <v>36</v>
      </c>
      <c r="I12" s="1119" t="s">
        <v>36</v>
      </c>
      <c r="J12" s="1119" t="s">
        <v>36</v>
      </c>
      <c r="K12" s="1119" t="s">
        <v>36</v>
      </c>
      <c r="L12" s="1119" t="s">
        <v>36</v>
      </c>
      <c r="M12" s="1119" t="s">
        <v>37</v>
      </c>
      <c r="N12" s="1119" t="s">
        <v>36</v>
      </c>
      <c r="O12" s="1119" t="s">
        <v>36</v>
      </c>
      <c r="P12" s="1119" t="s">
        <v>36</v>
      </c>
      <c r="Q12" s="1119" t="s">
        <v>36</v>
      </c>
      <c r="R12" s="1119" t="s">
        <v>36</v>
      </c>
      <c r="S12" s="1119" t="s">
        <v>36</v>
      </c>
      <c r="T12" s="1119" t="s">
        <v>36</v>
      </c>
      <c r="U12" s="1119" t="s">
        <v>36</v>
      </c>
      <c r="V12" s="1120" t="s">
        <v>37</v>
      </c>
    </row>
    <row r="13" spans="1:22" ht="15" customHeight="1" x14ac:dyDescent="0.25">
      <c r="A13" s="1117" t="s">
        <v>1087</v>
      </c>
      <c r="B13" s="1118" t="s">
        <v>37</v>
      </c>
      <c r="C13" s="1119" t="s">
        <v>36</v>
      </c>
      <c r="D13" s="1119" t="s">
        <v>36</v>
      </c>
      <c r="E13" s="1119" t="s">
        <v>36</v>
      </c>
      <c r="F13" s="1119" t="s">
        <v>36</v>
      </c>
      <c r="G13" s="1119" t="s">
        <v>36</v>
      </c>
      <c r="H13" s="1119" t="s">
        <v>36</v>
      </c>
      <c r="I13" s="1119" t="s">
        <v>36</v>
      </c>
      <c r="J13" s="1119" t="s">
        <v>36</v>
      </c>
      <c r="K13" s="1119" t="s">
        <v>36</v>
      </c>
      <c r="L13" s="1119" t="s">
        <v>36</v>
      </c>
      <c r="M13" s="1119" t="s">
        <v>36</v>
      </c>
      <c r="N13" s="1119" t="s">
        <v>37</v>
      </c>
      <c r="O13" s="1119" t="s">
        <v>36</v>
      </c>
      <c r="P13" s="1119" t="s">
        <v>36</v>
      </c>
      <c r="Q13" s="1119" t="s">
        <v>36</v>
      </c>
      <c r="R13" s="1119" t="s">
        <v>36</v>
      </c>
      <c r="S13" s="1119" t="s">
        <v>36</v>
      </c>
      <c r="T13" s="1119" t="s">
        <v>36</v>
      </c>
      <c r="U13" s="1119" t="s">
        <v>36</v>
      </c>
      <c r="V13" s="1120" t="s">
        <v>37</v>
      </c>
    </row>
    <row r="14" spans="1:22" ht="15" customHeight="1" x14ac:dyDescent="0.25">
      <c r="A14" s="1117" t="s">
        <v>1095</v>
      </c>
      <c r="B14" s="1118" t="s">
        <v>37</v>
      </c>
      <c r="C14" s="1119" t="s">
        <v>36</v>
      </c>
      <c r="D14" s="1119" t="s">
        <v>36</v>
      </c>
      <c r="E14" s="1119" t="s">
        <v>36</v>
      </c>
      <c r="F14" s="1119" t="s">
        <v>36</v>
      </c>
      <c r="G14" s="1119" t="s">
        <v>36</v>
      </c>
      <c r="H14" s="1119" t="s">
        <v>36</v>
      </c>
      <c r="I14" s="1119" t="s">
        <v>36</v>
      </c>
      <c r="J14" s="1119" t="s">
        <v>36</v>
      </c>
      <c r="K14" s="1119" t="s">
        <v>36</v>
      </c>
      <c r="L14" s="1119" t="s">
        <v>36</v>
      </c>
      <c r="M14" s="1119" t="s">
        <v>36</v>
      </c>
      <c r="N14" s="1119" t="s">
        <v>36</v>
      </c>
      <c r="O14" s="1119" t="s">
        <v>37</v>
      </c>
      <c r="P14" s="1119" t="s">
        <v>36</v>
      </c>
      <c r="Q14" s="1119" t="s">
        <v>36</v>
      </c>
      <c r="R14" s="1119" t="s">
        <v>36</v>
      </c>
      <c r="S14" s="1119" t="s">
        <v>36</v>
      </c>
      <c r="T14" s="1119" t="s">
        <v>36</v>
      </c>
      <c r="U14" s="1119" t="s">
        <v>36</v>
      </c>
      <c r="V14" s="1120" t="s">
        <v>37</v>
      </c>
    </row>
    <row r="15" spans="1:22" ht="15" customHeight="1" x14ac:dyDescent="0.25">
      <c r="A15" s="1117" t="s">
        <v>1086</v>
      </c>
      <c r="B15" s="1118" t="s">
        <v>37</v>
      </c>
      <c r="C15" s="1119" t="s">
        <v>36</v>
      </c>
      <c r="D15" s="1119" t="s">
        <v>36</v>
      </c>
      <c r="E15" s="1119" t="s">
        <v>36</v>
      </c>
      <c r="F15" s="1119" t="s">
        <v>36</v>
      </c>
      <c r="G15" s="1119" t="s">
        <v>36</v>
      </c>
      <c r="H15" s="1119" t="s">
        <v>36</v>
      </c>
      <c r="I15" s="1119" t="s">
        <v>36</v>
      </c>
      <c r="J15" s="1119" t="s">
        <v>36</v>
      </c>
      <c r="K15" s="1119" t="s">
        <v>36</v>
      </c>
      <c r="L15" s="1119" t="s">
        <v>36</v>
      </c>
      <c r="M15" s="1119" t="s">
        <v>36</v>
      </c>
      <c r="N15" s="1119" t="s">
        <v>36</v>
      </c>
      <c r="O15" s="1119" t="s">
        <v>36</v>
      </c>
      <c r="P15" s="1119" t="s">
        <v>37</v>
      </c>
      <c r="Q15" s="1119" t="s">
        <v>36</v>
      </c>
      <c r="R15" s="1119" t="s">
        <v>36</v>
      </c>
      <c r="S15" s="1119" t="s">
        <v>36</v>
      </c>
      <c r="T15" s="1119" t="s">
        <v>36</v>
      </c>
      <c r="U15" s="1119" t="s">
        <v>36</v>
      </c>
      <c r="V15" s="1120" t="s">
        <v>37</v>
      </c>
    </row>
    <row r="16" spans="1:22" ht="15" customHeight="1" x14ac:dyDescent="0.25">
      <c r="A16" s="1117" t="s">
        <v>1084</v>
      </c>
      <c r="B16" s="1118" t="s">
        <v>37</v>
      </c>
      <c r="C16" s="1119" t="s">
        <v>36</v>
      </c>
      <c r="D16" s="1119" t="s">
        <v>36</v>
      </c>
      <c r="E16" s="1119" t="s">
        <v>36</v>
      </c>
      <c r="F16" s="1119" t="s">
        <v>36</v>
      </c>
      <c r="G16" s="1119" t="s">
        <v>36</v>
      </c>
      <c r="H16" s="1119" t="s">
        <v>36</v>
      </c>
      <c r="I16" s="1119" t="s">
        <v>36</v>
      </c>
      <c r="J16" s="1119" t="s">
        <v>36</v>
      </c>
      <c r="K16" s="1119" t="s">
        <v>36</v>
      </c>
      <c r="L16" s="1119" t="s">
        <v>36</v>
      </c>
      <c r="M16" s="1119" t="s">
        <v>36</v>
      </c>
      <c r="N16" s="1119" t="s">
        <v>36</v>
      </c>
      <c r="O16" s="1119" t="s">
        <v>36</v>
      </c>
      <c r="P16" s="1119" t="s">
        <v>36</v>
      </c>
      <c r="Q16" s="1119" t="s">
        <v>37</v>
      </c>
      <c r="R16" s="1119" t="s">
        <v>36</v>
      </c>
      <c r="S16" s="1119" t="s">
        <v>36</v>
      </c>
      <c r="T16" s="1119" t="s">
        <v>36</v>
      </c>
      <c r="U16" s="1119" t="s">
        <v>36</v>
      </c>
      <c r="V16" s="1120" t="s">
        <v>37</v>
      </c>
    </row>
    <row r="17" spans="1:22" ht="15" customHeight="1" x14ac:dyDescent="0.25">
      <c r="A17" s="1117" t="s">
        <v>1090</v>
      </c>
      <c r="B17" s="1118" t="s">
        <v>37</v>
      </c>
      <c r="C17" s="1119" t="s">
        <v>36</v>
      </c>
      <c r="D17" s="1119" t="s">
        <v>36</v>
      </c>
      <c r="E17" s="1119" t="s">
        <v>36</v>
      </c>
      <c r="F17" s="1119" t="s">
        <v>36</v>
      </c>
      <c r="G17" s="1119" t="s">
        <v>36</v>
      </c>
      <c r="H17" s="1119" t="s">
        <v>36</v>
      </c>
      <c r="I17" s="1119" t="s">
        <v>36</v>
      </c>
      <c r="J17" s="1119" t="s">
        <v>36</v>
      </c>
      <c r="K17" s="1119" t="s">
        <v>36</v>
      </c>
      <c r="L17" s="1119" t="s">
        <v>36</v>
      </c>
      <c r="M17" s="1119" t="s">
        <v>36</v>
      </c>
      <c r="N17" s="1119" t="s">
        <v>36</v>
      </c>
      <c r="O17" s="1119" t="s">
        <v>36</v>
      </c>
      <c r="P17" s="1119" t="s">
        <v>36</v>
      </c>
      <c r="Q17" s="1119" t="s">
        <v>36</v>
      </c>
      <c r="R17" s="1119" t="s">
        <v>37</v>
      </c>
      <c r="S17" s="1119" t="s">
        <v>36</v>
      </c>
      <c r="T17" s="1119" t="s">
        <v>36</v>
      </c>
      <c r="U17" s="1119" t="s">
        <v>36</v>
      </c>
      <c r="V17" s="1120" t="s">
        <v>37</v>
      </c>
    </row>
    <row r="18" spans="1:22" ht="15" customHeight="1" x14ac:dyDescent="0.25">
      <c r="A18" s="1117" t="s">
        <v>1101</v>
      </c>
      <c r="B18" s="1118" t="s">
        <v>37</v>
      </c>
      <c r="C18" s="1119" t="s">
        <v>36</v>
      </c>
      <c r="D18" s="1119" t="s">
        <v>36</v>
      </c>
      <c r="E18" s="1119" t="s">
        <v>36</v>
      </c>
      <c r="F18" s="1119" t="s">
        <v>36</v>
      </c>
      <c r="G18" s="1119" t="s">
        <v>36</v>
      </c>
      <c r="H18" s="1119" t="s">
        <v>36</v>
      </c>
      <c r="I18" s="1119" t="s">
        <v>36</v>
      </c>
      <c r="J18" s="1119" t="s">
        <v>36</v>
      </c>
      <c r="K18" s="1119" t="s">
        <v>36</v>
      </c>
      <c r="L18" s="1119" t="s">
        <v>36</v>
      </c>
      <c r="M18" s="1119" t="s">
        <v>36</v>
      </c>
      <c r="N18" s="1119" t="s">
        <v>36</v>
      </c>
      <c r="O18" s="1119" t="s">
        <v>36</v>
      </c>
      <c r="P18" s="1119" t="s">
        <v>36</v>
      </c>
      <c r="Q18" s="1119" t="s">
        <v>36</v>
      </c>
      <c r="R18" s="1119" t="s">
        <v>36</v>
      </c>
      <c r="S18" s="1119" t="s">
        <v>37</v>
      </c>
      <c r="T18" s="1119" t="s">
        <v>36</v>
      </c>
      <c r="U18" s="1119" t="s">
        <v>36</v>
      </c>
      <c r="V18" s="1120" t="s">
        <v>37</v>
      </c>
    </row>
    <row r="19" spans="1:22" ht="15" customHeight="1" x14ac:dyDescent="0.25">
      <c r="A19" s="1117" t="s">
        <v>1089</v>
      </c>
      <c r="B19" s="1118" t="s">
        <v>37</v>
      </c>
      <c r="C19" s="1119" t="s">
        <v>36</v>
      </c>
      <c r="D19" s="1119" t="s">
        <v>36</v>
      </c>
      <c r="E19" s="1119" t="s">
        <v>36</v>
      </c>
      <c r="F19" s="1119" t="s">
        <v>36</v>
      </c>
      <c r="G19" s="1119" t="s">
        <v>36</v>
      </c>
      <c r="H19" s="1119" t="s">
        <v>36</v>
      </c>
      <c r="I19" s="1119" t="s">
        <v>36</v>
      </c>
      <c r="J19" s="1119" t="s">
        <v>36</v>
      </c>
      <c r="K19" s="1119" t="s">
        <v>36</v>
      </c>
      <c r="L19" s="1119" t="s">
        <v>36</v>
      </c>
      <c r="M19" s="1119" t="s">
        <v>36</v>
      </c>
      <c r="N19" s="1119" t="s">
        <v>36</v>
      </c>
      <c r="O19" s="1119" t="s">
        <v>36</v>
      </c>
      <c r="P19" s="1119" t="s">
        <v>36</v>
      </c>
      <c r="Q19" s="1119" t="s">
        <v>36</v>
      </c>
      <c r="R19" s="1119" t="s">
        <v>36</v>
      </c>
      <c r="S19" s="1119" t="s">
        <v>36</v>
      </c>
      <c r="T19" s="1119" t="s">
        <v>37</v>
      </c>
      <c r="U19" s="1119" t="s">
        <v>36</v>
      </c>
      <c r="V19" s="1120" t="s">
        <v>37</v>
      </c>
    </row>
    <row r="20" spans="1:22" ht="15" customHeight="1" x14ac:dyDescent="0.25">
      <c r="A20" s="1117" t="s">
        <v>1096</v>
      </c>
      <c r="B20" s="1118" t="s">
        <v>37</v>
      </c>
      <c r="C20" s="1119" t="s">
        <v>36</v>
      </c>
      <c r="D20" s="1119" t="s">
        <v>36</v>
      </c>
      <c r="E20" s="1119" t="s">
        <v>36</v>
      </c>
      <c r="F20" s="1119" t="s">
        <v>36</v>
      </c>
      <c r="G20" s="1119" t="s">
        <v>36</v>
      </c>
      <c r="H20" s="1119" t="s">
        <v>36</v>
      </c>
      <c r="I20" s="1119" t="s">
        <v>36</v>
      </c>
      <c r="J20" s="1119" t="s">
        <v>36</v>
      </c>
      <c r="K20" s="1119" t="s">
        <v>36</v>
      </c>
      <c r="L20" s="1119" t="s">
        <v>36</v>
      </c>
      <c r="M20" s="1119" t="s">
        <v>36</v>
      </c>
      <c r="N20" s="1119" t="s">
        <v>36</v>
      </c>
      <c r="O20" s="1119" t="s">
        <v>36</v>
      </c>
      <c r="P20" s="1119" t="s">
        <v>36</v>
      </c>
      <c r="Q20" s="1119" t="s">
        <v>36</v>
      </c>
      <c r="R20" s="1119" t="s">
        <v>36</v>
      </c>
      <c r="S20" s="1119" t="s">
        <v>36</v>
      </c>
      <c r="T20" s="1119" t="s">
        <v>36</v>
      </c>
      <c r="U20" s="1119" t="s">
        <v>37</v>
      </c>
      <c r="V20" s="1120" t="s">
        <v>37</v>
      </c>
    </row>
    <row r="21" spans="1:22" ht="15" customHeight="1" x14ac:dyDescent="0.25">
      <c r="A21" s="1117" t="s">
        <v>1097</v>
      </c>
      <c r="B21" s="1118" t="s">
        <v>37</v>
      </c>
      <c r="C21" s="1119" t="s">
        <v>37</v>
      </c>
      <c r="D21" s="1119" t="s">
        <v>37</v>
      </c>
      <c r="E21" s="1119" t="s">
        <v>37</v>
      </c>
      <c r="F21" s="1119" t="s">
        <v>37</v>
      </c>
      <c r="G21" s="1119" t="s">
        <v>37</v>
      </c>
      <c r="H21" s="1119" t="s">
        <v>37</v>
      </c>
      <c r="I21" s="1119" t="s">
        <v>37</v>
      </c>
      <c r="J21" s="1119" t="s">
        <v>37</v>
      </c>
      <c r="K21" s="1119" t="s">
        <v>37</v>
      </c>
      <c r="L21" s="1119" t="s">
        <v>37</v>
      </c>
      <c r="M21" s="1119" t="s">
        <v>37</v>
      </c>
      <c r="N21" s="1119" t="s">
        <v>37</v>
      </c>
      <c r="O21" s="1119" t="s">
        <v>37</v>
      </c>
      <c r="P21" s="1119" t="s">
        <v>37</v>
      </c>
      <c r="Q21" s="1119" t="s">
        <v>37</v>
      </c>
      <c r="R21" s="1119" t="s">
        <v>37</v>
      </c>
      <c r="S21" s="1119" t="s">
        <v>37</v>
      </c>
      <c r="T21" s="1119" t="s">
        <v>37</v>
      </c>
      <c r="U21" s="1119" t="s">
        <v>37</v>
      </c>
      <c r="V21" s="1120" t="s">
        <v>37</v>
      </c>
    </row>
    <row r="22" spans="1:22" ht="15" customHeight="1" x14ac:dyDescent="0.25">
      <c r="A22" s="1117" t="s">
        <v>1076</v>
      </c>
      <c r="B22" s="1118" t="s">
        <v>37</v>
      </c>
      <c r="C22" s="1119" t="s">
        <v>37</v>
      </c>
      <c r="D22" s="1119" t="s">
        <v>37</v>
      </c>
      <c r="E22" s="1119" t="s">
        <v>37</v>
      </c>
      <c r="F22" s="1119" t="s">
        <v>37</v>
      </c>
      <c r="G22" s="1119" t="s">
        <v>37</v>
      </c>
      <c r="H22" s="1119" t="s">
        <v>37</v>
      </c>
      <c r="I22" s="1119" t="s">
        <v>37</v>
      </c>
      <c r="J22" s="1119" t="s">
        <v>37</v>
      </c>
      <c r="K22" s="1119" t="s">
        <v>37</v>
      </c>
      <c r="L22" s="1119" t="s">
        <v>37</v>
      </c>
      <c r="M22" s="1119" t="s">
        <v>37</v>
      </c>
      <c r="N22" s="1119" t="s">
        <v>37</v>
      </c>
      <c r="O22" s="1119" t="s">
        <v>37</v>
      </c>
      <c r="P22" s="1119" t="s">
        <v>37</v>
      </c>
      <c r="Q22" s="1119" t="s">
        <v>37</v>
      </c>
      <c r="R22" s="1119" t="s">
        <v>37</v>
      </c>
      <c r="S22" s="1119" t="s">
        <v>37</v>
      </c>
      <c r="T22" s="1119" t="s">
        <v>37</v>
      </c>
      <c r="U22" s="1119" t="s">
        <v>37</v>
      </c>
      <c r="V22" s="1120" t="s">
        <v>37</v>
      </c>
    </row>
    <row r="23" spans="1:22" ht="15" customHeight="1" x14ac:dyDescent="0.25">
      <c r="A23" s="1117" t="s">
        <v>1108</v>
      </c>
      <c r="B23" s="1118" t="s">
        <v>37</v>
      </c>
      <c r="C23" s="1119" t="s">
        <v>37</v>
      </c>
      <c r="D23" s="1119" t="s">
        <v>37</v>
      </c>
      <c r="E23" s="1119" t="s">
        <v>37</v>
      </c>
      <c r="F23" s="1119" t="s">
        <v>37</v>
      </c>
      <c r="G23" s="1119" t="s">
        <v>37</v>
      </c>
      <c r="H23" s="1119" t="s">
        <v>37</v>
      </c>
      <c r="I23" s="1119" t="s">
        <v>37</v>
      </c>
      <c r="J23" s="1119" t="s">
        <v>37</v>
      </c>
      <c r="K23" s="1119" t="s">
        <v>37</v>
      </c>
      <c r="L23" s="1119" t="s">
        <v>37</v>
      </c>
      <c r="M23" s="1119" t="s">
        <v>37</v>
      </c>
      <c r="N23" s="1119" t="s">
        <v>37</v>
      </c>
      <c r="O23" s="1119" t="s">
        <v>37</v>
      </c>
      <c r="P23" s="1119" t="s">
        <v>37</v>
      </c>
      <c r="Q23" s="1119" t="s">
        <v>37</v>
      </c>
      <c r="R23" s="1119" t="s">
        <v>37</v>
      </c>
      <c r="S23" s="1119" t="s">
        <v>37</v>
      </c>
      <c r="T23" s="1119" t="s">
        <v>37</v>
      </c>
      <c r="U23" s="1119" t="s">
        <v>37</v>
      </c>
      <c r="V23" s="1120" t="s">
        <v>37</v>
      </c>
    </row>
    <row r="24" spans="1:22" ht="15" customHeight="1" x14ac:dyDescent="0.25">
      <c r="A24" s="1117" t="s">
        <v>1100</v>
      </c>
      <c r="B24" s="1118" t="s">
        <v>37</v>
      </c>
      <c r="C24" s="1119" t="s">
        <v>37</v>
      </c>
      <c r="D24" s="1119" t="s">
        <v>37</v>
      </c>
      <c r="E24" s="1119" t="s">
        <v>37</v>
      </c>
      <c r="F24" s="1119" t="s">
        <v>37</v>
      </c>
      <c r="G24" s="1119" t="s">
        <v>37</v>
      </c>
      <c r="H24" s="1119" t="s">
        <v>37</v>
      </c>
      <c r="I24" s="1119" t="s">
        <v>37</v>
      </c>
      <c r="J24" s="1119" t="s">
        <v>37</v>
      </c>
      <c r="K24" s="1119" t="s">
        <v>37</v>
      </c>
      <c r="L24" s="1119" t="s">
        <v>37</v>
      </c>
      <c r="M24" s="1119" t="s">
        <v>37</v>
      </c>
      <c r="N24" s="1119" t="s">
        <v>37</v>
      </c>
      <c r="O24" s="1119" t="s">
        <v>37</v>
      </c>
      <c r="P24" s="1119" t="s">
        <v>37</v>
      </c>
      <c r="Q24" s="1119" t="s">
        <v>37</v>
      </c>
      <c r="R24" s="1119" t="s">
        <v>37</v>
      </c>
      <c r="S24" s="1119" t="s">
        <v>37</v>
      </c>
      <c r="T24" s="1119" t="s">
        <v>37</v>
      </c>
      <c r="U24" s="1119" t="s">
        <v>37</v>
      </c>
      <c r="V24" s="1120" t="s">
        <v>37</v>
      </c>
    </row>
    <row r="25" spans="1:22" ht="15" customHeight="1" x14ac:dyDescent="0.25">
      <c r="A25" s="1117" t="s">
        <v>1196</v>
      </c>
      <c r="B25" s="1118" t="s">
        <v>37</v>
      </c>
      <c r="C25" s="1119" t="s">
        <v>37</v>
      </c>
      <c r="D25" s="1119" t="s">
        <v>37</v>
      </c>
      <c r="E25" s="1119" t="s">
        <v>37</v>
      </c>
      <c r="F25" s="1119" t="s">
        <v>37</v>
      </c>
      <c r="G25" s="1119" t="s">
        <v>37</v>
      </c>
      <c r="H25" s="1119" t="s">
        <v>37</v>
      </c>
      <c r="I25" s="1119" t="s">
        <v>37</v>
      </c>
      <c r="J25" s="1119" t="s">
        <v>37</v>
      </c>
      <c r="K25" s="1119" t="s">
        <v>37</v>
      </c>
      <c r="L25" s="1119" t="s">
        <v>37</v>
      </c>
      <c r="M25" s="1119" t="s">
        <v>37</v>
      </c>
      <c r="N25" s="1119" t="s">
        <v>37</v>
      </c>
      <c r="O25" s="1119" t="s">
        <v>37</v>
      </c>
      <c r="P25" s="1119" t="s">
        <v>37</v>
      </c>
      <c r="Q25" s="1119" t="s">
        <v>37</v>
      </c>
      <c r="R25" s="1119" t="s">
        <v>37</v>
      </c>
      <c r="S25" s="1119" t="s">
        <v>37</v>
      </c>
      <c r="T25" s="1119" t="s">
        <v>37</v>
      </c>
      <c r="U25" s="1119" t="s">
        <v>37</v>
      </c>
      <c r="V25" s="1120" t="s">
        <v>37</v>
      </c>
    </row>
    <row r="26" spans="1:22" ht="15" customHeight="1" x14ac:dyDescent="0.25">
      <c r="A26" s="1117" t="s">
        <v>1198</v>
      </c>
      <c r="B26" s="1118" t="s">
        <v>37</v>
      </c>
      <c r="C26" s="1119" t="s">
        <v>37</v>
      </c>
      <c r="D26" s="1119" t="s">
        <v>37</v>
      </c>
      <c r="E26" s="1119" t="s">
        <v>37</v>
      </c>
      <c r="F26" s="1119" t="s">
        <v>37</v>
      </c>
      <c r="G26" s="1119" t="s">
        <v>37</v>
      </c>
      <c r="H26" s="1119" t="s">
        <v>37</v>
      </c>
      <c r="I26" s="1119" t="s">
        <v>37</v>
      </c>
      <c r="J26" s="1119" t="s">
        <v>37</v>
      </c>
      <c r="K26" s="1119" t="s">
        <v>37</v>
      </c>
      <c r="L26" s="1119" t="s">
        <v>37</v>
      </c>
      <c r="M26" s="1119" t="s">
        <v>37</v>
      </c>
      <c r="N26" s="1119" t="s">
        <v>37</v>
      </c>
      <c r="O26" s="1119" t="s">
        <v>37</v>
      </c>
      <c r="P26" s="1119" t="s">
        <v>37</v>
      </c>
      <c r="Q26" s="1119" t="s">
        <v>37</v>
      </c>
      <c r="R26" s="1119" t="s">
        <v>37</v>
      </c>
      <c r="S26" s="1119" t="s">
        <v>37</v>
      </c>
      <c r="T26" s="1119" t="s">
        <v>37</v>
      </c>
      <c r="U26" s="1119" t="s">
        <v>37</v>
      </c>
      <c r="V26" s="1120" t="s">
        <v>37</v>
      </c>
    </row>
    <row r="27" spans="1:22" ht="15" customHeight="1" x14ac:dyDescent="0.25">
      <c r="A27" s="1117" t="s">
        <v>1106</v>
      </c>
      <c r="B27" s="1118" t="s">
        <v>37</v>
      </c>
      <c r="C27" s="1119" t="s">
        <v>37</v>
      </c>
      <c r="D27" s="1119" t="s">
        <v>37</v>
      </c>
      <c r="E27" s="1119" t="s">
        <v>37</v>
      </c>
      <c r="F27" s="1119" t="s">
        <v>37</v>
      </c>
      <c r="G27" s="1119" t="s">
        <v>37</v>
      </c>
      <c r="H27" s="1119" t="s">
        <v>37</v>
      </c>
      <c r="I27" s="1119" t="s">
        <v>37</v>
      </c>
      <c r="J27" s="1119" t="s">
        <v>37</v>
      </c>
      <c r="K27" s="1119" t="s">
        <v>37</v>
      </c>
      <c r="L27" s="1119" t="s">
        <v>37</v>
      </c>
      <c r="M27" s="1119" t="s">
        <v>37</v>
      </c>
      <c r="N27" s="1119" t="s">
        <v>37</v>
      </c>
      <c r="O27" s="1119" t="s">
        <v>37</v>
      </c>
      <c r="P27" s="1119" t="s">
        <v>37</v>
      </c>
      <c r="Q27" s="1119" t="s">
        <v>37</v>
      </c>
      <c r="R27" s="1119" t="s">
        <v>37</v>
      </c>
      <c r="S27" s="1119" t="s">
        <v>37</v>
      </c>
      <c r="T27" s="1119" t="s">
        <v>37</v>
      </c>
      <c r="U27" s="1119" t="s">
        <v>37</v>
      </c>
      <c r="V27" s="1120" t="s">
        <v>37</v>
      </c>
    </row>
    <row r="28" spans="1:22" ht="15" customHeight="1" x14ac:dyDescent="0.25">
      <c r="A28" s="1117" t="s">
        <v>1091</v>
      </c>
      <c r="B28" s="1118" t="s">
        <v>37</v>
      </c>
      <c r="C28" s="1119" t="s">
        <v>37</v>
      </c>
      <c r="D28" s="1119" t="s">
        <v>37</v>
      </c>
      <c r="E28" s="1119" t="s">
        <v>37</v>
      </c>
      <c r="F28" s="1119" t="s">
        <v>37</v>
      </c>
      <c r="G28" s="1119" t="s">
        <v>37</v>
      </c>
      <c r="H28" s="1119" t="s">
        <v>37</v>
      </c>
      <c r="I28" s="1119" t="s">
        <v>37</v>
      </c>
      <c r="J28" s="1119" t="s">
        <v>37</v>
      </c>
      <c r="K28" s="1119" t="s">
        <v>37</v>
      </c>
      <c r="L28" s="1119" t="s">
        <v>37</v>
      </c>
      <c r="M28" s="1119" t="s">
        <v>37</v>
      </c>
      <c r="N28" s="1119" t="s">
        <v>37</v>
      </c>
      <c r="O28" s="1119" t="s">
        <v>37</v>
      </c>
      <c r="P28" s="1119" t="s">
        <v>37</v>
      </c>
      <c r="Q28" s="1119" t="s">
        <v>37</v>
      </c>
      <c r="R28" s="1119" t="s">
        <v>37</v>
      </c>
      <c r="S28" s="1119" t="s">
        <v>37</v>
      </c>
      <c r="T28" s="1119" t="s">
        <v>37</v>
      </c>
      <c r="U28" s="1119" t="s">
        <v>37</v>
      </c>
      <c r="V28" s="1120" t="s">
        <v>37</v>
      </c>
    </row>
    <row r="29" spans="1:22" ht="15" customHeight="1" x14ac:dyDescent="0.25">
      <c r="A29" s="1117" t="s">
        <v>1104</v>
      </c>
      <c r="B29" s="1118" t="s">
        <v>37</v>
      </c>
      <c r="C29" s="1119" t="s">
        <v>37</v>
      </c>
      <c r="D29" s="1119" t="s">
        <v>37</v>
      </c>
      <c r="E29" s="1119" t="s">
        <v>37</v>
      </c>
      <c r="F29" s="1119" t="s">
        <v>37</v>
      </c>
      <c r="G29" s="1119" t="s">
        <v>37</v>
      </c>
      <c r="H29" s="1119" t="s">
        <v>37</v>
      </c>
      <c r="I29" s="1119" t="s">
        <v>37</v>
      </c>
      <c r="J29" s="1119" t="s">
        <v>37</v>
      </c>
      <c r="K29" s="1119" t="s">
        <v>37</v>
      </c>
      <c r="L29" s="1119" t="s">
        <v>37</v>
      </c>
      <c r="M29" s="1119" t="s">
        <v>37</v>
      </c>
      <c r="N29" s="1119" t="s">
        <v>37</v>
      </c>
      <c r="O29" s="1119" t="s">
        <v>37</v>
      </c>
      <c r="P29" s="1119" t="s">
        <v>37</v>
      </c>
      <c r="Q29" s="1119" t="s">
        <v>37</v>
      </c>
      <c r="R29" s="1119" t="s">
        <v>37</v>
      </c>
      <c r="S29" s="1119" t="s">
        <v>37</v>
      </c>
      <c r="T29" s="1119" t="s">
        <v>37</v>
      </c>
      <c r="U29" s="1119" t="s">
        <v>37</v>
      </c>
      <c r="V29" s="1120" t="s">
        <v>37</v>
      </c>
    </row>
    <row r="30" spans="1:22" ht="15" customHeight="1" x14ac:dyDescent="0.25">
      <c r="A30" s="1117" t="s">
        <v>1109</v>
      </c>
      <c r="B30" s="1118" t="s">
        <v>37</v>
      </c>
      <c r="C30" s="1119" t="s">
        <v>37</v>
      </c>
      <c r="D30" s="1119" t="s">
        <v>37</v>
      </c>
      <c r="E30" s="1119" t="s">
        <v>37</v>
      </c>
      <c r="F30" s="1119" t="s">
        <v>37</v>
      </c>
      <c r="G30" s="1119" t="s">
        <v>37</v>
      </c>
      <c r="H30" s="1119" t="s">
        <v>37</v>
      </c>
      <c r="I30" s="1119" t="s">
        <v>37</v>
      </c>
      <c r="J30" s="1119" t="s">
        <v>37</v>
      </c>
      <c r="K30" s="1119" t="s">
        <v>37</v>
      </c>
      <c r="L30" s="1119" t="s">
        <v>37</v>
      </c>
      <c r="M30" s="1119" t="s">
        <v>37</v>
      </c>
      <c r="N30" s="1119" t="s">
        <v>37</v>
      </c>
      <c r="O30" s="1119" t="s">
        <v>37</v>
      </c>
      <c r="P30" s="1119" t="s">
        <v>37</v>
      </c>
      <c r="Q30" s="1119" t="s">
        <v>37</v>
      </c>
      <c r="R30" s="1119" t="s">
        <v>37</v>
      </c>
      <c r="S30" s="1119" t="s">
        <v>37</v>
      </c>
      <c r="T30" s="1119" t="s">
        <v>37</v>
      </c>
      <c r="U30" s="1119" t="s">
        <v>37</v>
      </c>
      <c r="V30" s="1120" t="s">
        <v>37</v>
      </c>
    </row>
    <row r="31" spans="1:22" ht="15" customHeight="1" x14ac:dyDescent="0.25">
      <c r="A31" s="1117" t="s">
        <v>1092</v>
      </c>
      <c r="B31" s="1118" t="s">
        <v>37</v>
      </c>
      <c r="C31" s="1119" t="s">
        <v>37</v>
      </c>
      <c r="D31" s="1119" t="s">
        <v>37</v>
      </c>
      <c r="E31" s="1119" t="s">
        <v>37</v>
      </c>
      <c r="F31" s="1119" t="s">
        <v>37</v>
      </c>
      <c r="G31" s="1119" t="s">
        <v>37</v>
      </c>
      <c r="H31" s="1119" t="s">
        <v>37</v>
      </c>
      <c r="I31" s="1119" t="s">
        <v>37</v>
      </c>
      <c r="J31" s="1119" t="s">
        <v>37</v>
      </c>
      <c r="K31" s="1119" t="s">
        <v>37</v>
      </c>
      <c r="L31" s="1119" t="s">
        <v>37</v>
      </c>
      <c r="M31" s="1119" t="s">
        <v>37</v>
      </c>
      <c r="N31" s="1119" t="s">
        <v>37</v>
      </c>
      <c r="O31" s="1119" t="s">
        <v>37</v>
      </c>
      <c r="P31" s="1119" t="s">
        <v>37</v>
      </c>
      <c r="Q31" s="1119" t="s">
        <v>37</v>
      </c>
      <c r="R31" s="1119" t="s">
        <v>37</v>
      </c>
      <c r="S31" s="1119" t="s">
        <v>37</v>
      </c>
      <c r="T31" s="1119" t="s">
        <v>37</v>
      </c>
      <c r="U31" s="1119" t="s">
        <v>37</v>
      </c>
      <c r="V31" s="1120" t="s">
        <v>37</v>
      </c>
    </row>
    <row r="32" spans="1:22" ht="15" customHeight="1" x14ac:dyDescent="0.25">
      <c r="A32" s="1117" t="s">
        <v>1205</v>
      </c>
      <c r="B32" s="1118" t="s">
        <v>37</v>
      </c>
      <c r="C32" s="1119" t="s">
        <v>37</v>
      </c>
      <c r="D32" s="1119" t="s">
        <v>37</v>
      </c>
      <c r="E32" s="1119" t="s">
        <v>37</v>
      </c>
      <c r="F32" s="1119" t="s">
        <v>37</v>
      </c>
      <c r="G32" s="1119" t="s">
        <v>37</v>
      </c>
      <c r="H32" s="1119" t="s">
        <v>37</v>
      </c>
      <c r="I32" s="1119" t="s">
        <v>37</v>
      </c>
      <c r="J32" s="1119" t="s">
        <v>37</v>
      </c>
      <c r="K32" s="1119" t="s">
        <v>37</v>
      </c>
      <c r="L32" s="1119" t="s">
        <v>37</v>
      </c>
      <c r="M32" s="1119" t="s">
        <v>37</v>
      </c>
      <c r="N32" s="1119" t="s">
        <v>37</v>
      </c>
      <c r="O32" s="1119" t="s">
        <v>37</v>
      </c>
      <c r="P32" s="1119" t="s">
        <v>37</v>
      </c>
      <c r="Q32" s="1119" t="s">
        <v>37</v>
      </c>
      <c r="R32" s="1119" t="s">
        <v>37</v>
      </c>
      <c r="S32" s="1119" t="s">
        <v>37</v>
      </c>
      <c r="T32" s="1119" t="s">
        <v>37</v>
      </c>
      <c r="U32" s="1119" t="s">
        <v>37</v>
      </c>
      <c r="V32" s="1120" t="s">
        <v>37</v>
      </c>
    </row>
    <row r="33" spans="1:22" ht="15" customHeight="1" x14ac:dyDescent="0.25">
      <c r="A33" s="1117" t="s">
        <v>1105</v>
      </c>
      <c r="B33" s="1118" t="s">
        <v>37</v>
      </c>
      <c r="C33" s="1119" t="s">
        <v>37</v>
      </c>
      <c r="D33" s="1119" t="s">
        <v>37</v>
      </c>
      <c r="E33" s="1119" t="s">
        <v>37</v>
      </c>
      <c r="F33" s="1119" t="s">
        <v>37</v>
      </c>
      <c r="G33" s="1119" t="s">
        <v>37</v>
      </c>
      <c r="H33" s="1119" t="s">
        <v>37</v>
      </c>
      <c r="I33" s="1119" t="s">
        <v>37</v>
      </c>
      <c r="J33" s="1119" t="s">
        <v>37</v>
      </c>
      <c r="K33" s="1119" t="s">
        <v>37</v>
      </c>
      <c r="L33" s="1119" t="s">
        <v>37</v>
      </c>
      <c r="M33" s="1119" t="s">
        <v>37</v>
      </c>
      <c r="N33" s="1119" t="s">
        <v>37</v>
      </c>
      <c r="O33" s="1119" t="s">
        <v>37</v>
      </c>
      <c r="P33" s="1119" t="s">
        <v>37</v>
      </c>
      <c r="Q33" s="1119" t="s">
        <v>37</v>
      </c>
      <c r="R33" s="1119" t="s">
        <v>37</v>
      </c>
      <c r="S33" s="1119" t="s">
        <v>37</v>
      </c>
      <c r="T33" s="1119" t="s">
        <v>37</v>
      </c>
      <c r="U33" s="1119" t="s">
        <v>37</v>
      </c>
      <c r="V33" s="1120" t="s">
        <v>37</v>
      </c>
    </row>
    <row r="34" spans="1:22" ht="15" customHeight="1" x14ac:dyDescent="0.25">
      <c r="A34" s="1117" t="s">
        <v>1208</v>
      </c>
      <c r="B34" s="1118" t="s">
        <v>37</v>
      </c>
      <c r="C34" s="1119" t="s">
        <v>37</v>
      </c>
      <c r="D34" s="1119" t="s">
        <v>37</v>
      </c>
      <c r="E34" s="1119" t="s">
        <v>37</v>
      </c>
      <c r="F34" s="1119" t="s">
        <v>37</v>
      </c>
      <c r="G34" s="1119" t="s">
        <v>37</v>
      </c>
      <c r="H34" s="1119" t="s">
        <v>37</v>
      </c>
      <c r="I34" s="1119" t="s">
        <v>37</v>
      </c>
      <c r="J34" s="1119" t="s">
        <v>37</v>
      </c>
      <c r="K34" s="1119" t="s">
        <v>37</v>
      </c>
      <c r="L34" s="1119" t="s">
        <v>37</v>
      </c>
      <c r="M34" s="1119" t="s">
        <v>37</v>
      </c>
      <c r="N34" s="1119" t="s">
        <v>37</v>
      </c>
      <c r="O34" s="1119" t="s">
        <v>37</v>
      </c>
      <c r="P34" s="1119" t="s">
        <v>37</v>
      </c>
      <c r="Q34" s="1119" t="s">
        <v>37</v>
      </c>
      <c r="R34" s="1119" t="s">
        <v>37</v>
      </c>
      <c r="S34" s="1119" t="s">
        <v>37</v>
      </c>
      <c r="T34" s="1119" t="s">
        <v>37</v>
      </c>
      <c r="U34" s="1119" t="s">
        <v>37</v>
      </c>
      <c r="V34" s="1120" t="s">
        <v>37</v>
      </c>
    </row>
    <row r="35" spans="1:22" ht="15" customHeight="1" x14ac:dyDescent="0.25">
      <c r="A35" s="1117" t="s">
        <v>1102</v>
      </c>
      <c r="B35" s="1118" t="s">
        <v>37</v>
      </c>
      <c r="C35" s="1119" t="s">
        <v>37</v>
      </c>
      <c r="D35" s="1119" t="s">
        <v>37</v>
      </c>
      <c r="E35" s="1119" t="s">
        <v>37</v>
      </c>
      <c r="F35" s="1119" t="s">
        <v>37</v>
      </c>
      <c r="G35" s="1119" t="s">
        <v>37</v>
      </c>
      <c r="H35" s="1119" t="s">
        <v>37</v>
      </c>
      <c r="I35" s="1119" t="s">
        <v>37</v>
      </c>
      <c r="J35" s="1119" t="s">
        <v>37</v>
      </c>
      <c r="K35" s="1119" t="s">
        <v>37</v>
      </c>
      <c r="L35" s="1119" t="s">
        <v>37</v>
      </c>
      <c r="M35" s="1119" t="s">
        <v>37</v>
      </c>
      <c r="N35" s="1119" t="s">
        <v>37</v>
      </c>
      <c r="O35" s="1119" t="s">
        <v>37</v>
      </c>
      <c r="P35" s="1119" t="s">
        <v>37</v>
      </c>
      <c r="Q35" s="1119" t="s">
        <v>37</v>
      </c>
      <c r="R35" s="1119" t="s">
        <v>37</v>
      </c>
      <c r="S35" s="1119" t="s">
        <v>37</v>
      </c>
      <c r="T35" s="1119" t="s">
        <v>37</v>
      </c>
      <c r="U35" s="1119" t="s">
        <v>37</v>
      </c>
      <c r="V35" s="1120" t="s">
        <v>37</v>
      </c>
    </row>
    <row r="36" spans="1:22" ht="15" customHeight="1" x14ac:dyDescent="0.25">
      <c r="A36" s="1117" t="s">
        <v>1107</v>
      </c>
      <c r="B36" s="1118" t="s">
        <v>37</v>
      </c>
      <c r="C36" s="1119" t="s">
        <v>37</v>
      </c>
      <c r="D36" s="1119" t="s">
        <v>37</v>
      </c>
      <c r="E36" s="1119" t="s">
        <v>37</v>
      </c>
      <c r="F36" s="1119" t="s">
        <v>37</v>
      </c>
      <c r="G36" s="1119" t="s">
        <v>37</v>
      </c>
      <c r="H36" s="1119" t="s">
        <v>37</v>
      </c>
      <c r="I36" s="1119" t="s">
        <v>37</v>
      </c>
      <c r="J36" s="1119" t="s">
        <v>37</v>
      </c>
      <c r="K36" s="1119" t="s">
        <v>37</v>
      </c>
      <c r="L36" s="1119" t="s">
        <v>37</v>
      </c>
      <c r="M36" s="1119" t="s">
        <v>37</v>
      </c>
      <c r="N36" s="1119" t="s">
        <v>37</v>
      </c>
      <c r="O36" s="1119" t="s">
        <v>37</v>
      </c>
      <c r="P36" s="1119" t="s">
        <v>37</v>
      </c>
      <c r="Q36" s="1119" t="s">
        <v>37</v>
      </c>
      <c r="R36" s="1119" t="s">
        <v>37</v>
      </c>
      <c r="S36" s="1119" t="s">
        <v>37</v>
      </c>
      <c r="T36" s="1119" t="s">
        <v>37</v>
      </c>
      <c r="U36" s="1119" t="s">
        <v>37</v>
      </c>
      <c r="V36" s="1120" t="s">
        <v>37</v>
      </c>
    </row>
    <row r="37" spans="1:22" ht="15" customHeight="1" x14ac:dyDescent="0.25">
      <c r="A37" s="1117" t="s">
        <v>1103</v>
      </c>
      <c r="B37" s="1118" t="s">
        <v>37</v>
      </c>
      <c r="C37" s="1119" t="s">
        <v>37</v>
      </c>
      <c r="D37" s="1119" t="s">
        <v>37</v>
      </c>
      <c r="E37" s="1119" t="s">
        <v>37</v>
      </c>
      <c r="F37" s="1119" t="s">
        <v>37</v>
      </c>
      <c r="G37" s="1119" t="s">
        <v>37</v>
      </c>
      <c r="H37" s="1119" t="s">
        <v>37</v>
      </c>
      <c r="I37" s="1119" t="s">
        <v>37</v>
      </c>
      <c r="J37" s="1119" t="s">
        <v>37</v>
      </c>
      <c r="K37" s="1119" t="s">
        <v>37</v>
      </c>
      <c r="L37" s="1119" t="s">
        <v>37</v>
      </c>
      <c r="M37" s="1119" t="s">
        <v>37</v>
      </c>
      <c r="N37" s="1119" t="s">
        <v>37</v>
      </c>
      <c r="O37" s="1119" t="s">
        <v>37</v>
      </c>
      <c r="P37" s="1119" t="s">
        <v>37</v>
      </c>
      <c r="Q37" s="1119" t="s">
        <v>37</v>
      </c>
      <c r="R37" s="1119" t="s">
        <v>37</v>
      </c>
      <c r="S37" s="1119" t="s">
        <v>37</v>
      </c>
      <c r="T37" s="1119" t="s">
        <v>37</v>
      </c>
      <c r="U37" s="1119" t="s">
        <v>37</v>
      </c>
      <c r="V37" s="1120" t="s">
        <v>37</v>
      </c>
    </row>
    <row r="38" spans="1:22" ht="15" customHeight="1" x14ac:dyDescent="0.25">
      <c r="A38" s="1121" t="s">
        <v>698</v>
      </c>
      <c r="B38" s="1122" t="s">
        <v>37</v>
      </c>
      <c r="C38" s="1123" t="s">
        <v>37</v>
      </c>
      <c r="D38" s="1123" t="s">
        <v>37</v>
      </c>
      <c r="E38" s="1123" t="s">
        <v>37</v>
      </c>
      <c r="F38" s="1123" t="s">
        <v>37</v>
      </c>
      <c r="G38" s="1123" t="s">
        <v>37</v>
      </c>
      <c r="H38" s="1123" t="s">
        <v>37</v>
      </c>
      <c r="I38" s="1123" t="s">
        <v>37</v>
      </c>
      <c r="J38" s="1123" t="s">
        <v>37</v>
      </c>
      <c r="K38" s="1123" t="s">
        <v>37</v>
      </c>
      <c r="L38" s="1123" t="s">
        <v>37</v>
      </c>
      <c r="M38" s="1123" t="s">
        <v>37</v>
      </c>
      <c r="N38" s="1123" t="s">
        <v>37</v>
      </c>
      <c r="O38" s="1123" t="s">
        <v>37</v>
      </c>
      <c r="P38" s="1123" t="s">
        <v>37</v>
      </c>
      <c r="Q38" s="1123" t="s">
        <v>37</v>
      </c>
      <c r="R38" s="1123" t="s">
        <v>37</v>
      </c>
      <c r="S38" s="1123" t="s">
        <v>37</v>
      </c>
      <c r="T38" s="1123" t="s">
        <v>37</v>
      </c>
      <c r="U38" s="1123" t="s">
        <v>37</v>
      </c>
      <c r="V38" s="1124" t="s">
        <v>37</v>
      </c>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sheetData>
  <sheetProtection algorithmName="SHA-512" hashValue="rl7RZL3f7XaHllDIbGvtcwDbJG+wKDgHcHF7Ck3JAm2oUCVD0n0rDp2PWsHnceshJuv30kUgV2zAcBWM7ieGLw==" saltValue="O2k/ydP3qQglV+IBg4X32w==" spinCount="100000" sheet="1" objects="1" scenarios="1"/>
  <conditionalFormatting sqref="A1:V38">
    <cfRule type="containsText" dxfId="326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6E81B-28F2-4BD6-AAD9-5A39A3595C6F}">
  <sheetPr>
    <tabColor rgb="FF00B0F0"/>
  </sheetPr>
  <dimension ref="A1:J13"/>
  <sheetViews>
    <sheetView zoomScale="70" zoomScaleNormal="70" workbookViewId="0">
      <pane ySplit="1" topLeftCell="A2" activePane="bottomLeft" state="frozen"/>
      <selection pane="bottomLeft"/>
    </sheetView>
  </sheetViews>
  <sheetFormatPr defaultColWidth="0" defaultRowHeight="15" customHeight="1" zeroHeight="1" x14ac:dyDescent="0.25"/>
  <cols>
    <col min="1" max="1" width="1.5703125" style="209" customWidth="1"/>
    <col min="2" max="2" width="100.5703125" style="58" customWidth="1"/>
    <col min="3" max="3" width="16.5703125" style="58" customWidth="1"/>
    <col min="4" max="4" width="21.42578125" style="58" bestFit="1" customWidth="1"/>
    <col min="5" max="5" width="1.5703125" style="244" customWidth="1"/>
    <col min="6" max="16384" width="16.7109375" hidden="1"/>
  </cols>
  <sheetData>
    <row r="1" spans="1:10" ht="30" customHeight="1" x14ac:dyDescent="0.55000000000000004">
      <c r="A1" s="1880" t="s">
        <v>2178</v>
      </c>
      <c r="B1" s="1879"/>
      <c r="C1" s="1878" t="str">
        <f>CONCATENATE("v",'EU Parameters'!C4,".",'EU Parameters'!D4)</f>
        <v>v4.0</v>
      </c>
      <c r="D1" s="1878" t="s">
        <v>1834</v>
      </c>
      <c r="E1" s="1251"/>
    </row>
    <row r="2" spans="1:10" ht="45" customHeight="1" x14ac:dyDescent="0.25">
      <c r="A2" s="590" t="s">
        <v>2184</v>
      </c>
      <c r="B2" s="762"/>
      <c r="C2" s="751"/>
      <c r="D2" s="751"/>
      <c r="E2" s="643"/>
      <c r="F2" s="1555"/>
    </row>
    <row r="3" spans="1:10" ht="15" customHeight="1" x14ac:dyDescent="0.25">
      <c r="A3" s="259"/>
      <c r="B3" s="413" t="s">
        <v>2183</v>
      </c>
      <c r="C3" s="1877" t="s">
        <v>36</v>
      </c>
      <c r="D3" s="1803"/>
      <c r="F3" s="209"/>
      <c r="G3" s="58"/>
      <c r="H3" s="58"/>
      <c r="I3" s="58"/>
      <c r="J3" s="58"/>
    </row>
    <row r="4" spans="1:10" ht="15" customHeight="1" x14ac:dyDescent="0.25">
      <c r="A4" s="259"/>
      <c r="B4" s="165" t="s">
        <v>2182</v>
      </c>
      <c r="C4" s="1876" t="s">
        <v>36</v>
      </c>
      <c r="D4" s="894"/>
      <c r="F4" s="209"/>
      <c r="G4" s="58"/>
      <c r="H4" s="58"/>
      <c r="I4" s="58"/>
      <c r="J4" s="58"/>
    </row>
    <row r="5" spans="1:10" ht="15" customHeight="1" x14ac:dyDescent="0.25">
      <c r="A5" s="259"/>
      <c r="B5" s="165" t="s">
        <v>2181</v>
      </c>
      <c r="C5" s="1876" t="s">
        <v>36</v>
      </c>
      <c r="D5" s="894"/>
      <c r="F5" s="209"/>
      <c r="G5" s="58"/>
      <c r="H5" s="58"/>
      <c r="I5" s="58"/>
      <c r="J5" s="58"/>
    </row>
    <row r="6" spans="1:10" ht="15" customHeight="1" x14ac:dyDescent="0.25">
      <c r="A6" s="259"/>
      <c r="F6" s="1555"/>
    </row>
    <row r="7" spans="1:10" ht="15" hidden="1" customHeight="1" x14ac:dyDescent="0.25">
      <c r="A7" s="259"/>
      <c r="F7" s="1555"/>
    </row>
    <row r="8" spans="1:10" ht="15" hidden="1" customHeight="1" x14ac:dyDescent="0.25">
      <c r="A8" s="259"/>
      <c r="F8" s="1555"/>
    </row>
    <row r="9" spans="1:10" ht="15" hidden="1" customHeight="1" x14ac:dyDescent="0.25">
      <c r="A9" s="259"/>
      <c r="F9" s="1555"/>
    </row>
    <row r="10" spans="1:10" ht="15" hidden="1" customHeight="1" x14ac:dyDescent="0.25">
      <c r="A10" s="259"/>
      <c r="F10" s="1555"/>
    </row>
    <row r="11" spans="1:10" ht="15" hidden="1" customHeight="1" x14ac:dyDescent="0.25">
      <c r="A11" s="259"/>
      <c r="F11" s="1555"/>
    </row>
    <row r="12" spans="1:10" ht="15" hidden="1" customHeight="1" x14ac:dyDescent="0.25">
      <c r="A12" s="259"/>
    </row>
    <row r="13" spans="1:10" ht="15" hidden="1" customHeight="1" x14ac:dyDescent="0.25">
      <c r="A13" s="58"/>
      <c r="E13" s="58"/>
    </row>
  </sheetData>
  <sheetProtection algorithmName="SHA-512" hashValue="UXp2/UHitqimw5FgJASsdfGE461iae9nj/8fnaKUliAWGdCkJhvtqhBbdWLRdt6McRSuD3/CHFMhMiLBrAqyKQ==" saltValue="4PmQxw7IjGc+EMNcQ7tevA==" spinCount="100000" sheet="1" objects="1" scenarios="1"/>
  <conditionalFormatting sqref="F3:I5">
    <cfRule type="cellIs" dxfId="3253" priority="1" stopIfTrue="1" operator="equal">
      <formula>"Pass"</formula>
    </cfRule>
    <cfRule type="cellIs" dxfId="3252" priority="2" stopIfTrue="1" operator="equal">
      <formula>"Fail"</formula>
    </cfRule>
  </conditionalFormatting>
  <hyperlinks>
    <hyperlink ref="D1" location="'Contents (EU)'!A1" display="back to contents" xr:uid="{52AE2587-50D3-429F-A3BF-D934533941C4}"/>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&amp;L&amp;"Aptos"&amp;12&amp;K000000 EBA Regula&amp;1#_x000D_&amp;"Segoe UIrrow"&amp;10&amp;K000000&amp;"Segoe UIrrow"&amp;10&amp;K000000&amp;"Segoe UI"&amp;10&amp;K000000&amp;"Segoe UI,Bold"&amp;14Basel Committee on Banking Supervision
Basel III monitoring template&amp;C&amp;14&amp;F
&amp;A&amp;R&amp;"Segoe UI,Bold"&amp;14Confidential when completed</oddHeader>
    <oddFooter>&amp;L&amp;14&amp;D  &amp;T&amp;R&amp;14Page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2763ED2-C539-40DD-8AC2-2E39CF5172B4}">
          <x14:formula1>
            <xm:f>'EU Parameters'!$D$8:$D$9</xm:f>
          </x14:formula1>
          <xm:sqref>C3:C5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8"/>
  <sheetViews>
    <sheetView zoomScale="75" zoomScaleNormal="75" workbookViewId="0"/>
  </sheetViews>
  <sheetFormatPr defaultColWidth="0" defaultRowHeight="15" customHeight="1" zeroHeight="1" x14ac:dyDescent="0.25"/>
  <cols>
    <col min="1" max="1" width="1.7109375" style="213" customWidth="1"/>
    <col min="2" max="2" width="8.7109375" style="2" customWidth="1"/>
    <col min="3" max="3" width="60.7109375" style="2" customWidth="1"/>
    <col min="4" max="38" width="8.7109375" style="2" customWidth="1"/>
    <col min="39" max="39" width="1.7109375" style="282" customWidth="1"/>
    <col min="40" max="42" width="0" hidden="1" customWidth="1"/>
    <col min="43" max="16384" width="9.28515625" hidden="1"/>
  </cols>
  <sheetData>
    <row r="1" spans="1:39" ht="30" customHeight="1" x14ac:dyDescent="0.55000000000000004">
      <c r="A1" s="681" t="s">
        <v>523</v>
      </c>
      <c r="B1" s="682"/>
      <c r="C1" s="682"/>
      <c r="D1" s="1511" t="s">
        <v>1834</v>
      </c>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449"/>
    </row>
    <row r="2" spans="1:39" ht="45" customHeight="1" x14ac:dyDescent="0.25">
      <c r="A2" s="214" t="s">
        <v>1673</v>
      </c>
    </row>
    <row r="3" spans="1:39" ht="15" customHeight="1" x14ac:dyDescent="0.25">
      <c r="B3" s="453" t="s">
        <v>524</v>
      </c>
      <c r="C3" s="836" t="s">
        <v>11</v>
      </c>
      <c r="D3" s="666"/>
      <c r="E3" s="666"/>
      <c r="F3" s="666"/>
      <c r="G3" s="666"/>
      <c r="H3" s="666"/>
      <c r="I3" s="666"/>
      <c r="J3" s="1186" t="str">
        <f>CONCATENATE("Col ", LEFT(ADDRESS(ROW('General Info'!C67),COLUMN('General Info'!C67),4), 1))</f>
        <v>Col C</v>
      </c>
      <c r="K3" s="1186" t="str">
        <f>CONCATENATE("Col ", LEFT(ADDRESS(ROW('General Info'!D67),COLUMN('General Info'!D67),4), 1))</f>
        <v>Col D</v>
      </c>
      <c r="L3" s="1186" t="str">
        <f>CONCATENATE("Col ", LEFT(ADDRESS(ROW('General Info'!E67),COLUMN('General Info'!E67),4), 1))</f>
        <v>Col E</v>
      </c>
    </row>
    <row r="4" spans="1:39" ht="15" customHeight="1" x14ac:dyDescent="0.25">
      <c r="B4" s="136" t="s">
        <v>525</v>
      </c>
      <c r="C4" s="169" t="str">
        <f>'General Info'!B67</f>
        <v>Check: Tier 1 adjustments should be ≤ additional Tier 1 prior to adjustments</v>
      </c>
      <c r="D4" s="115"/>
      <c r="E4" s="115"/>
      <c r="F4" s="115"/>
      <c r="G4" s="115"/>
      <c r="H4" s="115"/>
      <c r="I4" s="115"/>
      <c r="J4" s="319" t="str">
        <f>'General Info'!C67</f>
        <v/>
      </c>
      <c r="K4" s="132"/>
      <c r="L4" s="130"/>
    </row>
    <row r="5" spans="1:39" ht="15" customHeight="1" x14ac:dyDescent="0.25">
      <c r="B5" s="136" t="s">
        <v>525</v>
      </c>
      <c r="C5" s="169" t="str">
        <f>'General Info'!B72</f>
        <v>Check: Tier 2 adjustments should be ≤ additional Tier 2 prior to adjustments</v>
      </c>
      <c r="D5" s="115"/>
      <c r="E5" s="115"/>
      <c r="F5" s="115"/>
      <c r="G5" s="115"/>
      <c r="H5" s="115"/>
      <c r="I5" s="115"/>
      <c r="J5" s="319" t="str">
        <f>'General Info'!C72</f>
        <v/>
      </c>
      <c r="K5" s="132"/>
      <c r="L5" s="130"/>
    </row>
    <row r="6" spans="1:39" ht="15" customHeight="1" x14ac:dyDescent="0.25">
      <c r="B6" s="136" t="s">
        <v>527</v>
      </c>
      <c r="C6" s="169" t="str">
        <f>'General Info'!E$75 &amp; ": " &amp; 'General Info'!B80</f>
        <v>Check: 12m ≥ 6m: Dividends on CET1 instruments</v>
      </c>
      <c r="D6" s="115"/>
      <c r="E6" s="115"/>
      <c r="F6" s="115"/>
      <c r="G6" s="115"/>
      <c r="H6" s="115"/>
      <c r="I6" s="115"/>
      <c r="J6" s="133"/>
      <c r="K6" s="132"/>
      <c r="L6" s="394" t="str">
        <f>'General Info'!E80</f>
        <v/>
      </c>
    </row>
    <row r="7" spans="1:39" ht="15" customHeight="1" x14ac:dyDescent="0.25">
      <c r="B7" s="136" t="s">
        <v>527</v>
      </c>
      <c r="C7" s="169" t="str">
        <f>'General Info'!E$75 &amp; ": " &amp; 'General Info'!B81</f>
        <v>Check: 12m ≥ 6m: Other coupon/dividend payments on Tier 1 instruments; of which:</v>
      </c>
      <c r="D7" s="115"/>
      <c r="E7" s="115"/>
      <c r="F7" s="115"/>
      <c r="G7" s="115"/>
      <c r="H7" s="115"/>
      <c r="I7" s="115"/>
      <c r="J7" s="133"/>
      <c r="K7" s="132"/>
      <c r="L7" s="394" t="str">
        <f>'General Info'!E81</f>
        <v/>
      </c>
    </row>
    <row r="8" spans="1:39" ht="15" customHeight="1" x14ac:dyDescent="0.25">
      <c r="B8" s="136" t="s">
        <v>527</v>
      </c>
      <c r="C8" s="169" t="str">
        <f>'General Info'!E$75 &amp; ": " &amp; 'General Info'!B82</f>
        <v>Check: 12m ≥ 6m: Considered as expenses</v>
      </c>
      <c r="D8" s="115"/>
      <c r="E8" s="115"/>
      <c r="F8" s="115"/>
      <c r="G8" s="115"/>
      <c r="H8" s="115"/>
      <c r="I8" s="115"/>
      <c r="J8" s="133"/>
      <c r="K8" s="132"/>
      <c r="L8" s="394" t="str">
        <f>'General Info'!E82</f>
        <v/>
      </c>
    </row>
    <row r="9" spans="1:39" ht="15" customHeight="1" x14ac:dyDescent="0.25">
      <c r="B9" s="136" t="s">
        <v>527</v>
      </c>
      <c r="C9" s="169" t="str">
        <f>'General Info'!E$75 &amp; ": " &amp; 'General Info'!B83</f>
        <v>Check: 12m ≥ 6m: Common stock share buybacks</v>
      </c>
      <c r="D9" s="115"/>
      <c r="E9" s="115"/>
      <c r="F9" s="115"/>
      <c r="G9" s="115"/>
      <c r="H9" s="115"/>
      <c r="I9" s="115"/>
      <c r="J9" s="133"/>
      <c r="K9" s="132"/>
      <c r="L9" s="394" t="str">
        <f>'General Info'!E83</f>
        <v/>
      </c>
    </row>
    <row r="10" spans="1:39" ht="15" customHeight="1" x14ac:dyDescent="0.25">
      <c r="B10" s="136" t="s">
        <v>527</v>
      </c>
      <c r="C10" s="169" t="str">
        <f>'General Info'!E$75 &amp; ": " &amp; 'General Info'!B84</f>
        <v>Check: 12m ≥ 6m: Other Tier 1 buyback or repayment (gross)</v>
      </c>
      <c r="D10" s="115"/>
      <c r="E10" s="115"/>
      <c r="F10" s="115"/>
      <c r="G10" s="115"/>
      <c r="H10" s="115"/>
      <c r="I10" s="115"/>
      <c r="J10" s="133"/>
      <c r="K10" s="132"/>
      <c r="L10" s="394" t="str">
        <f>'General Info'!E84</f>
        <v/>
      </c>
    </row>
    <row r="11" spans="1:39" ht="15" customHeight="1" x14ac:dyDescent="0.25">
      <c r="B11" s="136" t="s">
        <v>527</v>
      </c>
      <c r="C11" s="169" t="str">
        <f>'General Info'!E$75 &amp; ": " &amp; 'General Info'!B85</f>
        <v>Check: 12m ≥ 6m: Discretionary staff compensation/bonuses</v>
      </c>
      <c r="D11" s="115"/>
      <c r="E11" s="115"/>
      <c r="F11" s="115"/>
      <c r="G11" s="115"/>
      <c r="H11" s="115"/>
      <c r="I11" s="115"/>
      <c r="J11" s="133"/>
      <c r="K11" s="132"/>
      <c r="L11" s="394" t="str">
        <f>'General Info'!E85</f>
        <v/>
      </c>
    </row>
    <row r="12" spans="1:39" ht="15" customHeight="1" x14ac:dyDescent="0.25">
      <c r="B12" s="136" t="s">
        <v>527</v>
      </c>
      <c r="C12" s="169" t="str">
        <f>'General Info'!E$75 &amp; ": " &amp; 'General Info'!B86</f>
        <v>Check: 12m ≥ 6m: Tier 2 buyback or repayment (gross)</v>
      </c>
      <c r="D12" s="115"/>
      <c r="E12" s="115"/>
      <c r="F12" s="115"/>
      <c r="G12" s="115"/>
      <c r="H12" s="115"/>
      <c r="I12" s="115"/>
      <c r="J12" s="133"/>
      <c r="K12" s="132"/>
      <c r="L12" s="394" t="str">
        <f>'General Info'!E86</f>
        <v/>
      </c>
    </row>
    <row r="13" spans="1:39" ht="15" customHeight="1" x14ac:dyDescent="0.25">
      <c r="B13" s="136" t="s">
        <v>527</v>
      </c>
      <c r="C13" s="169" t="str">
        <f>'General Info'!E$75 &amp; ": " &amp; 'General Info'!B88</f>
        <v>Check: 12m ≥ 6m: CET1</v>
      </c>
      <c r="D13" s="115"/>
      <c r="E13" s="115"/>
      <c r="F13" s="115"/>
      <c r="G13" s="115"/>
      <c r="H13" s="115"/>
      <c r="I13" s="115"/>
      <c r="J13" s="133"/>
      <c r="K13" s="132"/>
      <c r="L13" s="394" t="str">
        <f>'General Info'!E88</f>
        <v/>
      </c>
    </row>
    <row r="14" spans="1:39" ht="15" customHeight="1" x14ac:dyDescent="0.25">
      <c r="B14" s="136" t="s">
        <v>527</v>
      </c>
      <c r="C14" s="169" t="str">
        <f>'General Info'!E$75 &amp; ": " &amp; 'General Info'!B89</f>
        <v>Check: 12m ≥ 6m: Additional Tier 1</v>
      </c>
      <c r="D14" s="115"/>
      <c r="E14" s="115"/>
      <c r="F14" s="115"/>
      <c r="G14" s="115"/>
      <c r="H14" s="115"/>
      <c r="I14" s="115"/>
      <c r="J14" s="133"/>
      <c r="K14" s="132"/>
      <c r="L14" s="394" t="str">
        <f>'General Info'!E89</f>
        <v/>
      </c>
    </row>
    <row r="15" spans="1:39" ht="15" customHeight="1" x14ac:dyDescent="0.25">
      <c r="B15" s="128" t="s">
        <v>527</v>
      </c>
      <c r="C15" s="1132" t="str">
        <f>'General Info'!E$75 &amp; ": " &amp; 'General Info'!B90</f>
        <v>Check: 12m ≥ 6m: Tier 2</v>
      </c>
      <c r="D15" s="125"/>
      <c r="E15" s="125"/>
      <c r="F15" s="125"/>
      <c r="G15" s="125"/>
      <c r="H15" s="125"/>
      <c r="I15" s="125"/>
      <c r="J15" s="135"/>
      <c r="K15" s="185"/>
      <c r="L15" s="314" t="str">
        <f>'General Info'!E90</f>
        <v/>
      </c>
    </row>
    <row r="16" spans="1:39" ht="15" customHeight="1" x14ac:dyDescent="0.25"/>
    <row r="17" spans="1:39" ht="45" customHeight="1" x14ac:dyDescent="0.25">
      <c r="A17" s="465" t="s">
        <v>1850</v>
      </c>
      <c r="B17" s="654"/>
      <c r="C17" s="654"/>
      <c r="D17" s="654"/>
      <c r="E17" s="654"/>
      <c r="F17" s="654"/>
      <c r="G17" s="654"/>
      <c r="H17" s="654"/>
      <c r="I17" s="654"/>
      <c r="J17" s="654"/>
      <c r="K17" s="654"/>
      <c r="L17" s="654"/>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466"/>
    </row>
    <row r="18" spans="1:39" ht="15" customHeight="1" x14ac:dyDescent="0.25">
      <c r="B18" s="453" t="s">
        <v>524</v>
      </c>
      <c r="C18" s="836" t="s">
        <v>11</v>
      </c>
      <c r="D18" s="666"/>
      <c r="E18" s="666"/>
      <c r="F18" s="666"/>
      <c r="G18" s="666"/>
      <c r="H18" s="666"/>
      <c r="I18" s="666"/>
      <c r="J18" s="1186" t="str">
        <f>CONCATENATE("Col ", LEFT(ADDRESS(ROW(TLAC!C12),COLUMN(TLAC!C16),4), 1))</f>
        <v>Col C</v>
      </c>
    </row>
    <row r="19" spans="1:39" ht="15" customHeight="1" x14ac:dyDescent="0.25">
      <c r="B19" s="467" t="s">
        <v>525</v>
      </c>
      <c r="C19" s="837" t="str">
        <f>TLAC!B16</f>
        <v>Check: row 15 ≤ row 14</v>
      </c>
      <c r="D19" s="666"/>
      <c r="E19" s="666"/>
      <c r="F19" s="666"/>
      <c r="G19" s="666"/>
      <c r="H19" s="666"/>
      <c r="I19" s="666"/>
      <c r="J19" s="1536" t="str">
        <f>TLAC!C16</f>
        <v/>
      </c>
    </row>
    <row r="20" spans="1:39" ht="15" customHeight="1" x14ac:dyDescent="0.25">
      <c r="W20" s="237"/>
    </row>
    <row r="21" spans="1:39" ht="45" customHeight="1" x14ac:dyDescent="0.25">
      <c r="A21" s="465" t="s">
        <v>1674</v>
      </c>
      <c r="B21" s="654"/>
      <c r="C21" s="654"/>
      <c r="D21" s="654"/>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466"/>
    </row>
    <row r="22" spans="1:39" ht="45" customHeight="1" x14ac:dyDescent="0.25">
      <c r="A22" s="214" t="s">
        <v>1675</v>
      </c>
    </row>
    <row r="23" spans="1:39" ht="15" customHeight="1" x14ac:dyDescent="0.25">
      <c r="B23" s="453" t="s">
        <v>524</v>
      </c>
      <c r="C23" s="836" t="s">
        <v>11</v>
      </c>
      <c r="D23" s="666"/>
      <c r="E23" s="666"/>
      <c r="F23" s="666"/>
      <c r="G23" s="666"/>
      <c r="H23" s="666"/>
      <c r="I23" s="666"/>
      <c r="J23" s="673" t="str">
        <f>CONCATENATE("Col ", LEFT(ADDRESS(ROW('Leverage ratio'!G1),COLUMN('Leverage ratio'!G1),4), 1))</f>
        <v>Col G</v>
      </c>
      <c r="K23" s="685" t="str">
        <f>CONCATENATE("Col ", LEFT(ADDRESS(ROW('Leverage ratio'!H1),COLUMN('Leverage ratio'!H1),4), 1))</f>
        <v>Col H</v>
      </c>
      <c r="L23" s="685" t="str">
        <f>CONCATENATE("Col ", LEFT(ADDRESS(ROW('Leverage ratio'!I1),COLUMN('Leverage ratio'!I1),4), 1))</f>
        <v>Col I</v>
      </c>
      <c r="M23" s="685" t="str">
        <f>CONCATENATE("Col ", LEFT(ADDRESS(ROW('Leverage ratio'!J1),COLUMN('Leverage ratio'!J1),4), 1))</f>
        <v>Col J</v>
      </c>
      <c r="N23" s="855" t="str">
        <f>CONCATENATE("Col ", LEFT(ADDRESS(ROW('Leverage ratio'!K1),COLUMN('Leverage ratio'!K1),4), 1))</f>
        <v>Col K</v>
      </c>
      <c r="O23" s="855" t="str">
        <f>CONCATENATE("Col ", LEFT(ADDRESS(ROW('Leverage ratio'!L1),COLUMN('Leverage ratio'!L1),4), 1))</f>
        <v>Col L</v>
      </c>
    </row>
    <row r="24" spans="1:39" ht="15" customHeight="1" x14ac:dyDescent="0.25">
      <c r="B24" s="450" t="s">
        <v>526</v>
      </c>
      <c r="C24" s="1206" t="str">
        <f>'Leverage ratio'!C8</f>
        <v>Check: total ≥ amounts associated with affiliated entities</v>
      </c>
      <c r="D24" s="395"/>
      <c r="E24" s="395"/>
      <c r="F24" s="395"/>
      <c r="G24" s="395"/>
      <c r="H24" s="395"/>
      <c r="I24" s="395"/>
      <c r="J24" s="401"/>
      <c r="K24" s="402"/>
      <c r="L24" s="402"/>
      <c r="M24" s="402"/>
      <c r="N24" s="452" t="str">
        <f>'Leverage ratio'!K8</f>
        <v/>
      </c>
      <c r="O24" s="130"/>
    </row>
    <row r="25" spans="1:39" ht="15" customHeight="1" x14ac:dyDescent="0.25">
      <c r="B25" s="136" t="s">
        <v>526</v>
      </c>
      <c r="C25" s="169" t="str">
        <f>CONCATENATE('Leverage ratio'!$J$4, ": ", 'Leverage ratio'!C12)</f>
        <v>Check: accounting ≤ gross value: SFT agent transactions eligible for the exceptional treatment</v>
      </c>
      <c r="D25" s="115"/>
      <c r="E25" s="115"/>
      <c r="F25" s="115"/>
      <c r="G25" s="115"/>
      <c r="H25" s="115"/>
      <c r="I25" s="115"/>
      <c r="J25" s="133"/>
      <c r="K25" s="132"/>
      <c r="L25" s="132"/>
      <c r="M25" s="313" t="str">
        <f>'Leverage ratio'!J12</f>
        <v/>
      </c>
      <c r="N25" s="130"/>
      <c r="O25" s="130"/>
    </row>
    <row r="26" spans="1:39" ht="15" customHeight="1" x14ac:dyDescent="0.25">
      <c r="B26" s="136" t="s">
        <v>526</v>
      </c>
      <c r="C26" s="169" t="str">
        <f>CONCATENATE('Leverage ratio'!$J$4, ": ", 'Leverage ratio'!C13)</f>
        <v>Check: accounting ≤ gross value: Other SFTs</v>
      </c>
      <c r="D26" s="115"/>
      <c r="E26" s="115"/>
      <c r="F26" s="115"/>
      <c r="G26" s="115"/>
      <c r="H26" s="115"/>
      <c r="I26" s="115"/>
      <c r="J26" s="133"/>
      <c r="K26" s="132"/>
      <c r="L26" s="132"/>
      <c r="M26" s="313" t="str">
        <f>'Leverage ratio'!J13</f>
        <v/>
      </c>
      <c r="N26" s="130"/>
      <c r="O26" s="130"/>
    </row>
    <row r="27" spans="1:39" ht="15" customHeight="1" x14ac:dyDescent="0.25">
      <c r="B27" s="136" t="s">
        <v>526</v>
      </c>
      <c r="C27" s="169" t="str">
        <f>CONCATENATE('Leverage ratio'!$J$4, ": ", 'Leverage ratio'!C19)</f>
        <v>Check: accounting ≤ gross value: Cash pooling transactions; of which:</v>
      </c>
      <c r="D27" s="115"/>
      <c r="E27" s="115"/>
      <c r="F27" s="115"/>
      <c r="G27" s="115"/>
      <c r="H27" s="115"/>
      <c r="I27" s="115"/>
      <c r="J27" s="133"/>
      <c r="K27" s="132"/>
      <c r="L27" s="132"/>
      <c r="M27" s="313" t="str">
        <f>'Leverage ratio'!J19</f>
        <v/>
      </c>
      <c r="N27" s="130"/>
      <c r="O27" s="130"/>
    </row>
    <row r="28" spans="1:39" ht="15" customHeight="1" x14ac:dyDescent="0.25">
      <c r="B28" s="136" t="s">
        <v>526</v>
      </c>
      <c r="C28" s="169" t="str">
        <f>CONCATENATE('Leverage ratio'!$J$4, ": ", 'Leverage ratio'!C20)</f>
        <v>Check: accounting ≤ gross value: Cash pooling transactions that meet the criteria of LEV30.12</v>
      </c>
      <c r="D28" s="115"/>
      <c r="E28" s="115"/>
      <c r="F28" s="115"/>
      <c r="G28" s="115"/>
      <c r="H28" s="115"/>
      <c r="I28" s="115"/>
      <c r="J28" s="133"/>
      <c r="K28" s="132"/>
      <c r="L28" s="132"/>
      <c r="M28" s="313" t="str">
        <f>'Leverage ratio'!J20</f>
        <v/>
      </c>
      <c r="N28" s="130"/>
      <c r="O28" s="130"/>
    </row>
    <row r="29" spans="1:39" ht="15" customHeight="1" x14ac:dyDescent="0.25">
      <c r="B29" s="136" t="s">
        <v>526</v>
      </c>
      <c r="C29" s="169" t="str">
        <f>'Leverage ratio'!C21</f>
        <v>Check: total ≥ of which amount</v>
      </c>
      <c r="D29" s="115"/>
      <c r="E29" s="115"/>
      <c r="F29" s="115"/>
      <c r="G29" s="115"/>
      <c r="H29" s="115"/>
      <c r="I29" s="115"/>
      <c r="J29" s="319" t="str">
        <f>'Leverage ratio'!G21</f>
        <v/>
      </c>
      <c r="K29" s="313" t="str">
        <f>'Leverage ratio'!H21</f>
        <v/>
      </c>
      <c r="L29" s="313" t="str">
        <f>'Leverage ratio'!I21</f>
        <v/>
      </c>
      <c r="M29" s="132"/>
      <c r="N29" s="130"/>
      <c r="O29" s="130"/>
    </row>
    <row r="30" spans="1:39" ht="15" customHeight="1" x14ac:dyDescent="0.25">
      <c r="B30" s="136" t="s">
        <v>526</v>
      </c>
      <c r="C30" s="169" t="str">
        <f>'Leverage ratio'!C22</f>
        <v>Check: gross value ≥ exposure value ≥ net value</v>
      </c>
      <c r="D30" s="115"/>
      <c r="E30" s="115"/>
      <c r="F30" s="115"/>
      <c r="G30" s="115"/>
      <c r="H30" s="115"/>
      <c r="I30" s="115"/>
      <c r="J30" s="133"/>
      <c r="K30" s="132"/>
      <c r="L30" s="313" t="str">
        <f>'Leverage ratio'!I22</f>
        <v/>
      </c>
      <c r="M30" s="132"/>
      <c r="N30" s="130"/>
      <c r="O30" s="130"/>
    </row>
    <row r="31" spans="1:39" ht="15" customHeight="1" x14ac:dyDescent="0.25">
      <c r="B31" s="136" t="s">
        <v>526</v>
      </c>
      <c r="C31" s="169" t="str">
        <f>'Leverage ratio'!C23</f>
        <v>Check: consistent reporting in rows 19 and 20</v>
      </c>
      <c r="D31" s="115"/>
      <c r="E31" s="115"/>
      <c r="F31" s="115"/>
      <c r="G31" s="115"/>
      <c r="H31" s="115"/>
      <c r="I31" s="115"/>
      <c r="J31" s="133"/>
      <c r="K31" s="132"/>
      <c r="L31" s="313" t="str">
        <f>'Leverage ratio'!I23</f>
        <v/>
      </c>
      <c r="M31" s="132"/>
      <c r="N31" s="130"/>
      <c r="O31" s="130"/>
    </row>
    <row r="32" spans="1:39" ht="15" customHeight="1" x14ac:dyDescent="0.25">
      <c r="B32" s="136" t="s">
        <v>526</v>
      </c>
      <c r="C32" s="169" t="str">
        <f>'Leverage ratio'!C27</f>
        <v>Check: total ≥ of which amount</v>
      </c>
      <c r="D32" s="115"/>
      <c r="E32" s="115"/>
      <c r="F32" s="115"/>
      <c r="G32" s="115"/>
      <c r="H32" s="115"/>
      <c r="I32" s="115"/>
      <c r="J32" s="133"/>
      <c r="K32" s="132"/>
      <c r="L32" s="313" t="str">
        <f>'Leverage ratio'!I27</f>
        <v/>
      </c>
      <c r="M32" s="132"/>
      <c r="N32" s="130"/>
      <c r="O32" s="130"/>
    </row>
    <row r="33" spans="1:23" ht="15" customHeight="1" x14ac:dyDescent="0.25">
      <c r="B33" s="136" t="s">
        <v>525</v>
      </c>
      <c r="C33" s="169" t="str">
        <f>'Leverage ratio'!L30</f>
        <v>Check: SA-CCR ≤ modified CCR</v>
      </c>
      <c r="D33" s="115"/>
      <c r="E33" s="115"/>
      <c r="F33" s="115"/>
      <c r="G33" s="115"/>
      <c r="H33" s="115"/>
      <c r="I33" s="115"/>
      <c r="J33" s="133"/>
      <c r="K33" s="132"/>
      <c r="L33" s="132"/>
      <c r="M33" s="132"/>
      <c r="N33" s="130"/>
      <c r="O33" s="394" t="str">
        <f>'Leverage ratio'!L34</f>
        <v/>
      </c>
    </row>
    <row r="34" spans="1:23" ht="15" customHeight="1" x14ac:dyDescent="0.25">
      <c r="B34" s="136" t="s">
        <v>525</v>
      </c>
      <c r="C34" s="169" t="str">
        <f>'Leverage ratio'!C35</f>
        <v>Check: total ≥ of which amount</v>
      </c>
      <c r="D34" s="115"/>
      <c r="E34" s="115"/>
      <c r="F34" s="115"/>
      <c r="G34" s="115"/>
      <c r="H34" s="115"/>
      <c r="I34" s="115"/>
      <c r="J34" s="133"/>
      <c r="K34" s="132"/>
      <c r="L34" s="132"/>
      <c r="M34" s="394" t="str">
        <f>'Leverage ratio'!J35</f>
        <v/>
      </c>
      <c r="N34" s="394" t="str">
        <f>'Leverage ratio'!K35</f>
        <v/>
      </c>
      <c r="O34" s="130"/>
    </row>
    <row r="35" spans="1:23" ht="15" customHeight="1" x14ac:dyDescent="0.25">
      <c r="B35" s="136" t="s">
        <v>525</v>
      </c>
      <c r="C35" s="169" t="str">
        <f>'Leverage ratio'!C38</f>
        <v>Check: total ≥ of which amount</v>
      </c>
      <c r="D35" s="115"/>
      <c r="E35" s="115"/>
      <c r="F35" s="115"/>
      <c r="G35" s="115"/>
      <c r="H35" s="115"/>
      <c r="I35" s="115"/>
      <c r="J35" s="133"/>
      <c r="K35" s="132"/>
      <c r="L35" s="132"/>
      <c r="M35" s="394" t="str">
        <f>'Leverage ratio'!J38</f>
        <v/>
      </c>
      <c r="N35" s="130"/>
      <c r="O35" s="130"/>
    </row>
    <row r="36" spans="1:23" ht="15" customHeight="1" x14ac:dyDescent="0.25">
      <c r="B36" s="136" t="s">
        <v>525</v>
      </c>
      <c r="C36" s="169" t="str">
        <f>'Leverage ratio'!C54:G54</f>
        <v>Check: sum of OBS items ≥ deduction of eligible specific and general provisions in row 52</v>
      </c>
      <c r="D36" s="115"/>
      <c r="E36" s="115"/>
      <c r="F36" s="115"/>
      <c r="G36" s="115"/>
      <c r="H36" s="115"/>
      <c r="I36" s="115"/>
      <c r="J36" s="133"/>
      <c r="K36" s="132"/>
      <c r="L36" s="313" t="str">
        <f>'Leverage ratio'!I54</f>
        <v/>
      </c>
      <c r="M36" s="132"/>
      <c r="N36" s="130"/>
      <c r="O36" s="130"/>
    </row>
    <row r="37" spans="1:23" ht="15" customHeight="1" x14ac:dyDescent="0.25">
      <c r="B37" s="136" t="s">
        <v>527</v>
      </c>
      <c r="C37" s="169" t="str">
        <f>'Leverage ratio'!C63:H63</f>
        <v>Check: credit derivatives are consistently filled-in (see reporting instructions for more details)</v>
      </c>
      <c r="D37" s="115"/>
      <c r="E37" s="115"/>
      <c r="F37" s="115"/>
      <c r="G37" s="115"/>
      <c r="H37" s="115"/>
      <c r="I37" s="115"/>
      <c r="J37" s="133"/>
      <c r="K37" s="132"/>
      <c r="L37" s="313" t="str">
        <f>'Leverage ratio'!I63</f>
        <v/>
      </c>
      <c r="M37" s="313" t="str">
        <f>'Leverage ratio'!J63</f>
        <v/>
      </c>
      <c r="N37" s="394" t="str">
        <f>'Leverage ratio'!K63</f>
        <v/>
      </c>
      <c r="O37" s="130"/>
    </row>
    <row r="38" spans="1:23" ht="15" customHeight="1" x14ac:dyDescent="0.25">
      <c r="B38" s="136" t="s">
        <v>834</v>
      </c>
      <c r="C38" s="169" t="str">
        <f>'Leverage ratio'!C131</f>
        <v>Check: PSEs in rows 129 and 130 should be less than or equal to overall PSEs in row 128</v>
      </c>
      <c r="D38" s="115"/>
      <c r="E38" s="115"/>
      <c r="F38" s="115"/>
      <c r="G38" s="115"/>
      <c r="H38" s="115"/>
      <c r="I38" s="115"/>
      <c r="J38" s="133"/>
      <c r="K38" s="132"/>
      <c r="L38" s="132"/>
      <c r="M38" s="132"/>
      <c r="N38" s="394" t="str">
        <f>'Leverage ratio'!K131</f>
        <v/>
      </c>
      <c r="O38" s="130"/>
    </row>
    <row r="39" spans="1:23" ht="15" customHeight="1" x14ac:dyDescent="0.25">
      <c r="B39" s="128" t="s">
        <v>834</v>
      </c>
      <c r="C39" s="1132" t="str">
        <f>'Leverage ratio'!C148</f>
        <v>Check: securitisation exposures should be lower than or equal total other exposures</v>
      </c>
      <c r="D39" s="125"/>
      <c r="E39" s="125"/>
      <c r="F39" s="125"/>
      <c r="G39" s="125"/>
      <c r="H39" s="125"/>
      <c r="I39" s="125"/>
      <c r="J39" s="135"/>
      <c r="K39" s="185"/>
      <c r="L39" s="185"/>
      <c r="M39" s="185"/>
      <c r="N39" s="314" t="str">
        <f>'Leverage ratio'!K148</f>
        <v/>
      </c>
      <c r="O39" s="186"/>
    </row>
    <row r="40" spans="1:23" ht="45" customHeight="1" x14ac:dyDescent="0.25">
      <c r="A40" s="214" t="s">
        <v>1676</v>
      </c>
    </row>
    <row r="41" spans="1:23" ht="15" customHeight="1" x14ac:dyDescent="0.25">
      <c r="B41" s="453" t="s">
        <v>524</v>
      </c>
      <c r="C41" s="836" t="s">
        <v>11</v>
      </c>
      <c r="D41" s="666"/>
      <c r="E41" s="666"/>
      <c r="F41" s="666"/>
      <c r="G41" s="666"/>
      <c r="H41" s="666"/>
      <c r="I41" s="666"/>
      <c r="J41" s="673" t="str">
        <f>CONCATENATE("Col ", LEFT(ADDRESS(ROW('Leverage ratio additional'!M4),COLUMN('Leverage ratio'!L3),4), 1))</f>
        <v>Col L</v>
      </c>
      <c r="K41" s="685" t="str">
        <f>CONCATENATE("Col ", LEFT(ADDRESS(ROW('Leverage ratio additional'!N4),COLUMN('Leverage ratio'!M3),4), 1))</f>
        <v>Col M</v>
      </c>
      <c r="L41" s="685" t="str">
        <f>CONCATENATE("Col ", LEFT(ADDRESS(ROW('Leverage ratio additional'!O4),COLUMN('Leverage ratio'!N3),4), 1))</f>
        <v>Col N</v>
      </c>
      <c r="M41" s="685" t="str">
        <f>CONCATENATE("Col ", LEFT(ADDRESS(ROW('Leverage ratio additional'!P4),COLUMN('Leverage ratio'!O3),4), 1))</f>
        <v>Col O</v>
      </c>
    </row>
    <row r="42" spans="1:23" ht="15" customHeight="1" x14ac:dyDescent="0.25">
      <c r="B42" s="450" t="s">
        <v>1959</v>
      </c>
      <c r="C42" s="1206" t="str">
        <f>'Leverage ratio additional'!B5</f>
        <v>SFTs - adjusted gross assets (ie receivables)</v>
      </c>
      <c r="D42" s="395"/>
      <c r="E42" s="395"/>
      <c r="F42" s="395"/>
      <c r="G42" s="395"/>
      <c r="H42" s="395"/>
      <c r="I42" s="395"/>
      <c r="J42" s="416" t="str">
        <f>'Leverage ratio additional'!L5</f>
        <v/>
      </c>
      <c r="K42" s="417" t="str">
        <f>'Leverage ratio additional'!M5</f>
        <v/>
      </c>
      <c r="L42" s="417" t="str">
        <f>'Leverage ratio additional'!N5</f>
        <v/>
      </c>
      <c r="M42" s="452" t="str">
        <f>'Leverage ratio additional'!O5</f>
        <v/>
      </c>
    </row>
    <row r="43" spans="1:23" ht="15" customHeight="1" x14ac:dyDescent="0.25">
      <c r="B43" s="136" t="s">
        <v>1959</v>
      </c>
      <c r="C43" s="372" t="str">
        <f>'Leverage ratio additional'!B6</f>
        <v>Derivatives replacement cost</v>
      </c>
      <c r="D43" s="115"/>
      <c r="E43" s="115"/>
      <c r="F43" s="115"/>
      <c r="G43" s="115"/>
      <c r="H43" s="115"/>
      <c r="I43" s="115"/>
      <c r="J43" s="319" t="str">
        <f>'Leverage ratio additional'!L6</f>
        <v/>
      </c>
      <c r="K43" s="313" t="str">
        <f>'Leverage ratio additional'!M6</f>
        <v/>
      </c>
      <c r="L43" s="313" t="str">
        <f>'Leverage ratio additional'!N6</f>
        <v/>
      </c>
      <c r="M43" s="394" t="str">
        <f>'Leverage ratio additional'!O6</f>
        <v/>
      </c>
    </row>
    <row r="44" spans="1:23" ht="15" customHeight="1" x14ac:dyDescent="0.25">
      <c r="B44" s="136" t="s">
        <v>1959</v>
      </c>
      <c r="C44" s="372" t="str">
        <f>'Leverage ratio additional'!B7</f>
        <v>Central bank reserves included on-balance sheet</v>
      </c>
      <c r="D44" s="115"/>
      <c r="E44" s="115"/>
      <c r="F44" s="115"/>
      <c r="G44" s="115"/>
      <c r="H44" s="115"/>
      <c r="I44" s="115"/>
      <c r="J44" s="319" t="str">
        <f>'Leverage ratio additional'!L7</f>
        <v/>
      </c>
      <c r="K44" s="313" t="str">
        <f>'Leverage ratio additional'!M7</f>
        <v/>
      </c>
      <c r="L44" s="313" t="str">
        <f>'Leverage ratio additional'!N7</f>
        <v/>
      </c>
      <c r="M44" s="394" t="str">
        <f>'Leverage ratio additional'!O7</f>
        <v/>
      </c>
    </row>
    <row r="45" spans="1:23" ht="15" customHeight="1" x14ac:dyDescent="0.25">
      <c r="B45" s="180" t="s">
        <v>1960</v>
      </c>
      <c r="C45" s="169" t="str">
        <f>'Leverage ratio additional'!B10</f>
        <v>SFTs - adjusted gross assets (ie receivables)</v>
      </c>
      <c r="D45" s="115"/>
      <c r="E45" s="115"/>
      <c r="F45" s="115"/>
      <c r="G45" s="115"/>
      <c r="H45" s="115"/>
      <c r="I45" s="115"/>
      <c r="J45" s="319" t="str">
        <f>'Leverage ratio additional'!L10</f>
        <v/>
      </c>
      <c r="K45" s="313" t="str">
        <f>'Leverage ratio additional'!M10</f>
        <v/>
      </c>
      <c r="L45" s="313" t="str">
        <f>'Leverage ratio additional'!N10</f>
        <v/>
      </c>
      <c r="M45" s="394" t="str">
        <f>'Leverage ratio additional'!O10</f>
        <v/>
      </c>
    </row>
    <row r="46" spans="1:23" ht="15" customHeight="1" x14ac:dyDescent="0.25">
      <c r="B46" s="180" t="s">
        <v>1960</v>
      </c>
      <c r="C46" s="372" t="str">
        <f>'Leverage ratio additional'!B11</f>
        <v>Derivatives replacement cost</v>
      </c>
      <c r="D46" s="115"/>
      <c r="E46" s="115"/>
      <c r="F46" s="115"/>
      <c r="G46" s="115"/>
      <c r="H46" s="115"/>
      <c r="I46" s="115"/>
      <c r="J46" s="319" t="str">
        <f>'Leverage ratio additional'!L11</f>
        <v/>
      </c>
      <c r="K46" s="313" t="str">
        <f>'Leverage ratio additional'!M11</f>
        <v/>
      </c>
      <c r="L46" s="313" t="str">
        <f>'Leverage ratio additional'!N11</f>
        <v/>
      </c>
      <c r="M46" s="394" t="str">
        <f>'Leverage ratio additional'!O11</f>
        <v/>
      </c>
    </row>
    <row r="47" spans="1:23" ht="15" customHeight="1" x14ac:dyDescent="0.25">
      <c r="B47" s="143" t="s">
        <v>1960</v>
      </c>
      <c r="C47" s="310" t="str">
        <f>'Leverage ratio additional'!B12</f>
        <v>Central bank reserves included on-balance sheet</v>
      </c>
      <c r="D47" s="125"/>
      <c r="E47" s="125"/>
      <c r="F47" s="125"/>
      <c r="G47" s="125"/>
      <c r="H47" s="125"/>
      <c r="I47" s="125"/>
      <c r="J47" s="320" t="str">
        <f>'Leverage ratio additional'!L12</f>
        <v/>
      </c>
      <c r="K47" s="315" t="str">
        <f>'Leverage ratio additional'!M12</f>
        <v/>
      </c>
      <c r="L47" s="315" t="str">
        <f>'Leverage ratio additional'!N12</f>
        <v/>
      </c>
      <c r="M47" s="314" t="str">
        <f>'Leverage ratio additional'!O12</f>
        <v/>
      </c>
    </row>
    <row r="48" spans="1:23" ht="15" customHeight="1" x14ac:dyDescent="0.25">
      <c r="I48" s="237"/>
      <c r="J48" s="237"/>
      <c r="K48" s="237"/>
      <c r="L48" s="237"/>
      <c r="M48" s="237"/>
      <c r="N48" s="237"/>
      <c r="O48" s="237"/>
      <c r="P48" s="237"/>
      <c r="Q48" s="237"/>
      <c r="R48" s="237"/>
      <c r="W48" s="237"/>
    </row>
    <row r="49" spans="1:39" ht="45" customHeight="1" x14ac:dyDescent="0.25">
      <c r="A49" s="465" t="s">
        <v>1677</v>
      </c>
      <c r="B49" s="654"/>
      <c r="C49" s="654"/>
      <c r="D49" s="654"/>
      <c r="E49" s="654"/>
      <c r="F49" s="654"/>
      <c r="G49" s="654"/>
      <c r="H49" s="654"/>
      <c r="I49" s="654"/>
      <c r="J49" s="654"/>
      <c r="K49" s="654"/>
      <c r="L49" s="654"/>
      <c r="M49" s="654"/>
      <c r="N49" s="654"/>
      <c r="O49" s="654"/>
      <c r="P49" s="654"/>
      <c r="Q49" s="654"/>
      <c r="R49" s="654"/>
      <c r="S49" s="654"/>
      <c r="T49" s="654"/>
      <c r="U49" s="654"/>
      <c r="V49" s="654"/>
      <c r="X49" s="654"/>
      <c r="Y49" s="654"/>
      <c r="Z49" s="654"/>
      <c r="AA49" s="654"/>
      <c r="AB49" s="654"/>
      <c r="AC49" s="654"/>
      <c r="AD49" s="654"/>
      <c r="AE49" s="654"/>
      <c r="AF49" s="654"/>
      <c r="AG49" s="654"/>
      <c r="AH49" s="654"/>
      <c r="AI49" s="654"/>
      <c r="AJ49" s="654"/>
      <c r="AK49" s="654"/>
      <c r="AL49" s="654"/>
      <c r="AM49" s="466"/>
    </row>
    <row r="50" spans="1:39" ht="30" customHeight="1" x14ac:dyDescent="0.25">
      <c r="B50" s="453" t="s">
        <v>524</v>
      </c>
      <c r="C50" s="836" t="s">
        <v>11</v>
      </c>
      <c r="D50" s="666"/>
      <c r="E50" s="666"/>
      <c r="F50" s="666"/>
      <c r="G50" s="666"/>
      <c r="H50" s="666"/>
      <c r="I50" s="666"/>
      <c r="J50" s="1" t="s">
        <v>752</v>
      </c>
      <c r="K50" s="1130" t="s">
        <v>754</v>
      </c>
      <c r="L50" s="1131" t="s">
        <v>753</v>
      </c>
      <c r="M50" s="1131" t="s">
        <v>96</v>
      </c>
    </row>
    <row r="51" spans="1:39" ht="15" customHeight="1" x14ac:dyDescent="0.25">
      <c r="B51" s="257" t="s">
        <v>526</v>
      </c>
      <c r="C51" s="455" t="str">
        <f>NSFR!B8</f>
        <v>Check: row 7 ≤ C62 + C65 + C70 in the General Info worksheet</v>
      </c>
      <c r="D51" s="395"/>
      <c r="E51" s="395"/>
      <c r="F51" s="395"/>
      <c r="G51" s="395"/>
      <c r="H51" s="395"/>
      <c r="I51" s="395"/>
      <c r="J51" s="332"/>
      <c r="K51" s="197"/>
      <c r="L51" s="197"/>
      <c r="M51" s="316" t="str">
        <f>NSFR!H8</f>
        <v/>
      </c>
    </row>
    <row r="52" spans="1:39" ht="15" customHeight="1" x14ac:dyDescent="0.25">
      <c r="B52" s="136" t="s">
        <v>526</v>
      </c>
      <c r="C52" s="169" t="str">
        <f>NSFR!B45</f>
        <v>Check: Balances with less than one year maturity reported in row 44 should be greater than 0.</v>
      </c>
      <c r="D52" s="115"/>
      <c r="E52" s="115"/>
      <c r="F52" s="115"/>
      <c r="G52" s="115"/>
      <c r="H52" s="115"/>
      <c r="I52" s="115"/>
      <c r="J52" s="319" t="str">
        <f>NSFR!E45</f>
        <v/>
      </c>
      <c r="K52" s="132"/>
      <c r="L52" s="130"/>
      <c r="M52" s="130"/>
    </row>
    <row r="53" spans="1:39" ht="15" customHeight="1" x14ac:dyDescent="0.25">
      <c r="B53" s="311" t="s">
        <v>1961</v>
      </c>
      <c r="C53" s="169" t="str">
        <f>NSFR!B57</f>
        <v>Of which item less than total</v>
      </c>
      <c r="D53" s="115"/>
      <c r="E53" s="115"/>
      <c r="F53" s="115"/>
      <c r="G53" s="115"/>
      <c r="H53" s="115"/>
      <c r="I53" s="115"/>
      <c r="J53" s="319" t="str">
        <f>NSFR!E57</f>
        <v/>
      </c>
      <c r="K53" s="319" t="str">
        <f>NSFR!F57</f>
        <v/>
      </c>
      <c r="L53" s="319" t="str">
        <f>NSFR!G57</f>
        <v/>
      </c>
      <c r="M53" s="130"/>
    </row>
    <row r="54" spans="1:39" ht="15" customHeight="1" x14ac:dyDescent="0.25">
      <c r="B54" s="128" t="s">
        <v>1961</v>
      </c>
      <c r="C54" s="1132" t="str">
        <f>NSFR!B284</f>
        <v>Check: interdependent assets in row 283 = interdependent liabilities above in row 43</v>
      </c>
      <c r="D54" s="125"/>
      <c r="E54" s="125"/>
      <c r="F54" s="125"/>
      <c r="G54" s="125"/>
      <c r="H54" s="125"/>
      <c r="I54" s="125"/>
      <c r="J54" s="320" t="str">
        <f>NSFR!E284</f>
        <v/>
      </c>
      <c r="K54" s="315" t="str">
        <f>NSFR!F284</f>
        <v/>
      </c>
      <c r="L54" s="314" t="str">
        <f>NSFR!G284</f>
        <v/>
      </c>
      <c r="M54" s="186"/>
    </row>
    <row r="55" spans="1:39" ht="15" customHeight="1" x14ac:dyDescent="0.25">
      <c r="L55" s="237"/>
      <c r="W55" s="237"/>
    </row>
    <row r="56" spans="1:39" ht="45" customHeight="1" x14ac:dyDescent="0.25">
      <c r="A56" s="465" t="s">
        <v>1678</v>
      </c>
      <c r="B56" s="654"/>
      <c r="C56" s="654"/>
      <c r="D56" s="654"/>
      <c r="E56" s="654"/>
      <c r="F56" s="654"/>
      <c r="G56" s="654"/>
      <c r="H56" s="654"/>
      <c r="I56" s="654"/>
      <c r="J56" s="654"/>
      <c r="K56" s="654"/>
      <c r="L56" s="654"/>
      <c r="M56" s="654"/>
      <c r="N56" s="654"/>
      <c r="O56" s="654"/>
      <c r="P56" s="654"/>
      <c r="Q56" s="654"/>
      <c r="R56" s="654"/>
      <c r="S56" s="654"/>
      <c r="T56" s="654"/>
      <c r="U56" s="654"/>
      <c r="V56" s="654"/>
      <c r="X56" s="654"/>
      <c r="Y56" s="654"/>
      <c r="Z56" s="654"/>
      <c r="AA56" s="654"/>
      <c r="AB56" s="654"/>
      <c r="AC56" s="654"/>
      <c r="AD56" s="654"/>
      <c r="AE56" s="654"/>
      <c r="AF56" s="654"/>
      <c r="AG56" s="654"/>
      <c r="AH56" s="654"/>
      <c r="AI56" s="654"/>
      <c r="AJ56" s="654"/>
      <c r="AK56" s="654"/>
      <c r="AL56" s="654"/>
      <c r="AM56" s="466"/>
    </row>
    <row r="57" spans="1:39" ht="45" customHeight="1" x14ac:dyDescent="0.25">
      <c r="A57" s="214" t="s">
        <v>1679</v>
      </c>
    </row>
    <row r="58" spans="1:39" ht="15" customHeight="1" x14ac:dyDescent="0.25">
      <c r="B58" s="1355" t="s">
        <v>524</v>
      </c>
      <c r="C58" s="1354" t="s">
        <v>11</v>
      </c>
      <c r="D58" s="1186" t="str">
        <f>CONCATENATE("Col ", LEFT(ADDRESS(ROW('Credit risk (SA)'!AC143),COLUMN('Credit risk (SA)'!AC143),4), 1))</f>
        <v>Col A</v>
      </c>
    </row>
    <row r="59" spans="1:39" ht="15" customHeight="1" x14ac:dyDescent="0.25">
      <c r="B59" s="442"/>
      <c r="C59" s="583" t="str">
        <f>'Credit risk (SA)'!AC16</f>
        <v>Check: column AB RW in Parameters worksheet</v>
      </c>
      <c r="D59" s="516"/>
    </row>
    <row r="60" spans="1:39" ht="15" customHeight="1" x14ac:dyDescent="0.25">
      <c r="B60" s="332"/>
      <c r="C60" s="91" t="str">
        <f>'Credit risk (SA)'!B24</f>
        <v>Banks (excluding covered bonds); of which:</v>
      </c>
      <c r="D60" s="517"/>
    </row>
    <row r="61" spans="1:39" ht="15" customHeight="1" x14ac:dyDescent="0.25">
      <c r="B61" s="133"/>
      <c r="C61" s="118" t="str">
        <f>'Credit risk (SA)'!B26</f>
        <v>ECRA - jurisdictions where ratings are allowed; of which:</v>
      </c>
      <c r="D61" s="458"/>
    </row>
    <row r="62" spans="1:39" ht="15" customHeight="1" x14ac:dyDescent="0.25">
      <c r="B62" s="133"/>
      <c r="C62" s="119" t="str">
        <f>'Credit risk (SA)'!B27</f>
        <v>ECRA (long term); of which:</v>
      </c>
      <c r="D62" s="458"/>
    </row>
    <row r="63" spans="1:39" ht="15" customHeight="1" x14ac:dyDescent="0.25">
      <c r="B63" s="136" t="s">
        <v>1959</v>
      </c>
      <c r="C63" s="443" t="str">
        <f>'Credit risk (SA)'!B28</f>
        <v xml:space="preserve">AAA to AA- </v>
      </c>
      <c r="D63" s="852" t="str">
        <f>'Credit risk (SA)'!AC28</f>
        <v/>
      </c>
    </row>
    <row r="64" spans="1:39" ht="15" customHeight="1" x14ac:dyDescent="0.25">
      <c r="B64" s="136" t="s">
        <v>1959</v>
      </c>
      <c r="C64" s="443" t="str">
        <f>'Credit risk (SA)'!B29</f>
        <v>A+ to A-</v>
      </c>
      <c r="D64" s="852" t="str">
        <f>'Credit risk (SA)'!AC29</f>
        <v/>
      </c>
    </row>
    <row r="65" spans="2:4" ht="15" customHeight="1" x14ac:dyDescent="0.25">
      <c r="B65" s="136" t="s">
        <v>1959</v>
      </c>
      <c r="C65" s="443" t="str">
        <f>'Credit risk (SA)'!B30</f>
        <v>BBB+ to BBB-</v>
      </c>
      <c r="D65" s="852" t="str">
        <f>'Credit risk (SA)'!AC30</f>
        <v/>
      </c>
    </row>
    <row r="66" spans="2:4" ht="15" customHeight="1" x14ac:dyDescent="0.25">
      <c r="B66" s="136" t="s">
        <v>1959</v>
      </c>
      <c r="C66" s="443" t="str">
        <f>'Credit risk (SA)'!B31</f>
        <v>BB+ to B-</v>
      </c>
      <c r="D66" s="852" t="str">
        <f>'Credit risk (SA)'!AC31</f>
        <v/>
      </c>
    </row>
    <row r="67" spans="2:4" ht="15" customHeight="1" x14ac:dyDescent="0.25">
      <c r="B67" s="136" t="s">
        <v>1959</v>
      </c>
      <c r="C67" s="443" t="str">
        <f>'Credit risk (SA)'!B32</f>
        <v>below B-</v>
      </c>
      <c r="D67" s="852" t="str">
        <f>'Credit risk (SA)'!AC32</f>
        <v/>
      </c>
    </row>
    <row r="68" spans="2:4" ht="15" customHeight="1" x14ac:dyDescent="0.25">
      <c r="B68" s="133"/>
      <c r="C68" s="119" t="str">
        <f>'Credit risk (SA)'!B33</f>
        <v>ECRA (short term); of which:</v>
      </c>
      <c r="D68" s="458"/>
    </row>
    <row r="69" spans="2:4" ht="15" customHeight="1" x14ac:dyDescent="0.25">
      <c r="B69" s="136" t="s">
        <v>1959</v>
      </c>
      <c r="C69" s="443" t="str">
        <f>'Credit risk (SA)'!B34</f>
        <v xml:space="preserve">AAA to AA- </v>
      </c>
      <c r="D69" s="852" t="str">
        <f>'Credit risk (SA)'!AC34</f>
        <v/>
      </c>
    </row>
    <row r="70" spans="2:4" ht="15" customHeight="1" x14ac:dyDescent="0.25">
      <c r="B70" s="136" t="s">
        <v>1959</v>
      </c>
      <c r="C70" s="443" t="str">
        <f>'Credit risk (SA)'!B35</f>
        <v>A+ to A-</v>
      </c>
      <c r="D70" s="852" t="str">
        <f>'Credit risk (SA)'!AC35</f>
        <v/>
      </c>
    </row>
    <row r="71" spans="2:4" ht="15" customHeight="1" x14ac:dyDescent="0.25">
      <c r="B71" s="136" t="s">
        <v>1959</v>
      </c>
      <c r="C71" s="443" t="str">
        <f>'Credit risk (SA)'!B36</f>
        <v>BBB+ to BBB-</v>
      </c>
      <c r="D71" s="852" t="str">
        <f>'Credit risk (SA)'!AC36</f>
        <v/>
      </c>
    </row>
    <row r="72" spans="2:4" ht="15" customHeight="1" x14ac:dyDescent="0.25">
      <c r="B72" s="136" t="s">
        <v>1959</v>
      </c>
      <c r="C72" s="443" t="str">
        <f>'Credit risk (SA)'!B37</f>
        <v>BB+ to B-</v>
      </c>
      <c r="D72" s="852" t="str">
        <f>'Credit risk (SA)'!AC37</f>
        <v/>
      </c>
    </row>
    <row r="73" spans="2:4" ht="15" customHeight="1" x14ac:dyDescent="0.25">
      <c r="B73" s="136" t="s">
        <v>1959</v>
      </c>
      <c r="C73" s="443" t="str">
        <f>'Credit risk (SA)'!B38</f>
        <v>below B-</v>
      </c>
      <c r="D73" s="852" t="str">
        <f>'Credit risk (SA)'!AC38</f>
        <v/>
      </c>
    </row>
    <row r="74" spans="2:4" ht="15" customHeight="1" x14ac:dyDescent="0.25">
      <c r="B74" s="133"/>
      <c r="C74" s="118" t="str">
        <f>'Credit risk (SA)'!B39</f>
        <v>SCRA; of which:</v>
      </c>
      <c r="D74" s="458"/>
    </row>
    <row r="75" spans="2:4" ht="15" customHeight="1" x14ac:dyDescent="0.25">
      <c r="B75" s="133"/>
      <c r="C75" s="119" t="str">
        <f>'Credit risk (SA)'!B40</f>
        <v>SCRA (long term)</v>
      </c>
      <c r="D75" s="458"/>
    </row>
    <row r="76" spans="2:4" ht="15" customHeight="1" x14ac:dyDescent="0.25">
      <c r="B76" s="136" t="s">
        <v>1959</v>
      </c>
      <c r="C76" s="443" t="str">
        <f>'Credit risk (SA)'!B41</f>
        <v>Grade A (30% risk weight)</v>
      </c>
      <c r="D76" s="852" t="str">
        <f>'Credit risk (SA)'!AC41</f>
        <v/>
      </c>
    </row>
    <row r="77" spans="2:4" ht="15" customHeight="1" x14ac:dyDescent="0.25">
      <c r="B77" s="136" t="s">
        <v>1959</v>
      </c>
      <c r="C77" s="443" t="str">
        <f>'Credit risk (SA)'!B42</f>
        <v>Grade A (40% risk weight)</v>
      </c>
      <c r="D77" s="852" t="str">
        <f>'Credit risk (SA)'!AC42</f>
        <v/>
      </c>
    </row>
    <row r="78" spans="2:4" ht="15" customHeight="1" x14ac:dyDescent="0.25">
      <c r="B78" s="136" t="s">
        <v>1959</v>
      </c>
      <c r="C78" s="443" t="str">
        <f>'Credit risk (SA)'!B43</f>
        <v>Grade B</v>
      </c>
      <c r="D78" s="852" t="str">
        <f>'Credit risk (SA)'!AC43</f>
        <v/>
      </c>
    </row>
    <row r="79" spans="2:4" ht="15" customHeight="1" x14ac:dyDescent="0.25">
      <c r="B79" s="136" t="s">
        <v>1959</v>
      </c>
      <c r="C79" s="443" t="str">
        <f>'Credit risk (SA)'!B44</f>
        <v>Grade C</v>
      </c>
      <c r="D79" s="852" t="str">
        <f>'Credit risk (SA)'!AC44</f>
        <v/>
      </c>
    </row>
    <row r="80" spans="2:4" ht="15" customHeight="1" x14ac:dyDescent="0.25">
      <c r="B80" s="133"/>
      <c r="C80" s="119" t="str">
        <f>'Credit risk (SA)'!B46</f>
        <v>SCRA (short term)</v>
      </c>
      <c r="D80" s="458"/>
    </row>
    <row r="81" spans="2:4" ht="15" customHeight="1" x14ac:dyDescent="0.25">
      <c r="B81" s="136" t="s">
        <v>1959</v>
      </c>
      <c r="C81" s="443" t="str">
        <f>'Credit risk (SA)'!B47</f>
        <v>Grade A</v>
      </c>
      <c r="D81" s="852" t="str">
        <f>'Credit risk (SA)'!AC47</f>
        <v/>
      </c>
    </row>
    <row r="82" spans="2:4" ht="15" customHeight="1" x14ac:dyDescent="0.25">
      <c r="B82" s="136" t="s">
        <v>1959</v>
      </c>
      <c r="C82" s="443" t="str">
        <f>'Credit risk (SA)'!B48</f>
        <v>Grade B</v>
      </c>
      <c r="D82" s="852" t="str">
        <f>'Credit risk (SA)'!AC48</f>
        <v/>
      </c>
    </row>
    <row r="83" spans="2:4" ht="15" customHeight="1" x14ac:dyDescent="0.25">
      <c r="B83" s="136" t="s">
        <v>1959</v>
      </c>
      <c r="C83" s="443" t="str">
        <f>'Credit risk (SA)'!B49</f>
        <v>Grade C</v>
      </c>
      <c r="D83" s="852" t="str">
        <f>'Credit risk (SA)'!AC49</f>
        <v/>
      </c>
    </row>
    <row r="84" spans="2:4" ht="15" customHeight="1" x14ac:dyDescent="0.25">
      <c r="B84" s="133"/>
      <c r="C84" s="103" t="str">
        <f>'Credit risk (SA)'!B51</f>
        <v>Covered bonds; of which:</v>
      </c>
      <c r="D84" s="458"/>
    </row>
    <row r="85" spans="2:4" ht="15" customHeight="1" x14ac:dyDescent="0.25">
      <c r="B85" s="133"/>
      <c r="C85" s="118" t="str">
        <f>'Credit risk (SA)'!B52</f>
        <v>rated</v>
      </c>
      <c r="D85" s="458"/>
    </row>
    <row r="86" spans="2:4" ht="15" customHeight="1" x14ac:dyDescent="0.25">
      <c r="B86" s="136" t="s">
        <v>1959</v>
      </c>
      <c r="C86" s="362" t="str">
        <f>'Credit risk (SA)'!B53</f>
        <v xml:space="preserve">AAA to AA- </v>
      </c>
      <c r="D86" s="852" t="str">
        <f>'Credit risk (SA)'!AC53</f>
        <v/>
      </c>
    </row>
    <row r="87" spans="2:4" ht="15" customHeight="1" x14ac:dyDescent="0.25">
      <c r="B87" s="136" t="s">
        <v>1959</v>
      </c>
      <c r="C87" s="362" t="str">
        <f>'Credit risk (SA)'!B54</f>
        <v>A+ to A-</v>
      </c>
      <c r="D87" s="852" t="str">
        <f>'Credit risk (SA)'!AC54</f>
        <v/>
      </c>
    </row>
    <row r="88" spans="2:4" ht="15" customHeight="1" x14ac:dyDescent="0.25">
      <c r="B88" s="136" t="s">
        <v>1959</v>
      </c>
      <c r="C88" s="362" t="str">
        <f>'Credit risk (SA)'!B55</f>
        <v>BBB+ to BBB-</v>
      </c>
      <c r="D88" s="852" t="str">
        <f>'Credit risk (SA)'!AC55</f>
        <v/>
      </c>
    </row>
    <row r="89" spans="2:4" ht="15" customHeight="1" x14ac:dyDescent="0.25">
      <c r="B89" s="136" t="s">
        <v>1959</v>
      </c>
      <c r="C89" s="362" t="str">
        <f>'Credit risk (SA)'!B56</f>
        <v>BB+ to B-</v>
      </c>
      <c r="D89" s="852" t="str">
        <f>'Credit risk (SA)'!AC56</f>
        <v/>
      </c>
    </row>
    <row r="90" spans="2:4" ht="15" customHeight="1" x14ac:dyDescent="0.25">
      <c r="B90" s="136" t="s">
        <v>1959</v>
      </c>
      <c r="C90" s="362" t="str">
        <f>'Credit risk (SA)'!B57</f>
        <v>below B-</v>
      </c>
      <c r="D90" s="852" t="str">
        <f>'Credit risk (SA)'!AC57</f>
        <v/>
      </c>
    </row>
    <row r="91" spans="2:4" ht="15" customHeight="1" x14ac:dyDescent="0.25">
      <c r="B91" s="133"/>
      <c r="C91" s="118" t="str">
        <f>'Credit risk (SA)'!B58</f>
        <v>unrated; of which:</v>
      </c>
      <c r="D91" s="458"/>
    </row>
    <row r="92" spans="2:4" ht="15" customHeight="1" x14ac:dyDescent="0.25">
      <c r="B92" s="136" t="s">
        <v>1959</v>
      </c>
      <c r="C92" s="362" t="str">
        <f>'Credit risk (SA)'!B59</f>
        <v>risk weight for issuing bank of 20%</v>
      </c>
      <c r="D92" s="852" t="str">
        <f>'Credit risk (SA)'!AC59</f>
        <v/>
      </c>
    </row>
    <row r="93" spans="2:4" ht="15" customHeight="1" x14ac:dyDescent="0.25">
      <c r="B93" s="136" t="s">
        <v>1959</v>
      </c>
      <c r="C93" s="362" t="str">
        <f>'Credit risk (SA)'!B60</f>
        <v>risk weight for issuing bank of 30%</v>
      </c>
      <c r="D93" s="852" t="str">
        <f>'Credit risk (SA)'!AC60</f>
        <v/>
      </c>
    </row>
    <row r="94" spans="2:4" ht="15" customHeight="1" x14ac:dyDescent="0.25">
      <c r="B94" s="136" t="s">
        <v>1959</v>
      </c>
      <c r="C94" s="362" t="str">
        <f>'Credit risk (SA)'!B61</f>
        <v>risk weight for issuing bank of 40%</v>
      </c>
      <c r="D94" s="852" t="str">
        <f>'Credit risk (SA)'!AC61</f>
        <v/>
      </c>
    </row>
    <row r="95" spans="2:4" ht="15" customHeight="1" x14ac:dyDescent="0.25">
      <c r="B95" s="136" t="s">
        <v>1959</v>
      </c>
      <c r="C95" s="362" t="str">
        <f>'Credit risk (SA)'!B62</f>
        <v>risk weight for issuing bank of 50%</v>
      </c>
      <c r="D95" s="852" t="str">
        <f>'Credit risk (SA)'!AC62</f>
        <v/>
      </c>
    </row>
    <row r="96" spans="2:4" ht="15" customHeight="1" x14ac:dyDescent="0.25">
      <c r="B96" s="136" t="s">
        <v>1959</v>
      </c>
      <c r="C96" s="362" t="str">
        <f>'Credit risk (SA)'!B63</f>
        <v>risk weight for issuing bank of 75%</v>
      </c>
      <c r="D96" s="852" t="str">
        <f>'Credit risk (SA)'!AC63</f>
        <v/>
      </c>
    </row>
    <row r="97" spans="2:4" ht="15" customHeight="1" x14ac:dyDescent="0.25">
      <c r="B97" s="136" t="s">
        <v>1959</v>
      </c>
      <c r="C97" s="362" t="str">
        <f>'Credit risk (SA)'!B64</f>
        <v>risk weight for issuing bank of 100%</v>
      </c>
      <c r="D97" s="852" t="str">
        <f>'Credit risk (SA)'!AC64</f>
        <v/>
      </c>
    </row>
    <row r="98" spans="2:4" ht="15" customHeight="1" x14ac:dyDescent="0.25">
      <c r="B98" s="136" t="s">
        <v>1959</v>
      </c>
      <c r="C98" s="362" t="str">
        <f>'Credit risk (SA)'!B65</f>
        <v>risk weight for issuing bank of 150%</v>
      </c>
      <c r="D98" s="852" t="str">
        <f>'Credit risk (SA)'!AC65</f>
        <v/>
      </c>
    </row>
    <row r="99" spans="2:4" ht="15" customHeight="1" x14ac:dyDescent="0.25">
      <c r="B99" s="133"/>
      <c r="C99" s="103" t="str">
        <f>'Credit risk (SA)'!B68</f>
        <v>Corporates (excluding SMEs); of which:</v>
      </c>
      <c r="D99" s="458"/>
    </row>
    <row r="100" spans="2:4" ht="15" customHeight="1" x14ac:dyDescent="0.25">
      <c r="B100" s="133"/>
      <c r="C100" s="118" t="str">
        <f>'Credit risk (SA)'!B69</f>
        <v>Corporates (excluding SMEs) - rating allowed; of which:</v>
      </c>
      <c r="D100" s="458"/>
    </row>
    <row r="101" spans="2:4" ht="15" customHeight="1" x14ac:dyDescent="0.25">
      <c r="B101" s="133"/>
      <c r="C101" s="119" t="str">
        <f>'Credit risk (SA)'!B70</f>
        <v>rated corporate exposures; of which:</v>
      </c>
      <c r="D101" s="458"/>
    </row>
    <row r="102" spans="2:4" ht="15" customHeight="1" x14ac:dyDescent="0.25">
      <c r="B102" s="136" t="s">
        <v>1959</v>
      </c>
      <c r="C102" s="443" t="str">
        <f>'Credit risk (SA)'!B71</f>
        <v xml:space="preserve">AAA to AA- </v>
      </c>
      <c r="D102" s="852" t="str">
        <f>'Credit risk (SA)'!AC71</f>
        <v/>
      </c>
    </row>
    <row r="103" spans="2:4" ht="15" customHeight="1" x14ac:dyDescent="0.25">
      <c r="B103" s="136" t="s">
        <v>1959</v>
      </c>
      <c r="C103" s="443" t="str">
        <f>'Credit risk (SA)'!B72</f>
        <v>A+ to A-</v>
      </c>
      <c r="D103" s="852" t="str">
        <f>'Credit risk (SA)'!AC72</f>
        <v/>
      </c>
    </row>
    <row r="104" spans="2:4" ht="15" customHeight="1" x14ac:dyDescent="0.25">
      <c r="B104" s="136" t="s">
        <v>1959</v>
      </c>
      <c r="C104" s="443" t="str">
        <f>'Credit risk (SA)'!B73</f>
        <v>BBB+ to BBB-</v>
      </c>
      <c r="D104" s="852" t="str">
        <f>'Credit risk (SA)'!AC73</f>
        <v/>
      </c>
    </row>
    <row r="105" spans="2:4" ht="15" customHeight="1" x14ac:dyDescent="0.25">
      <c r="B105" s="136" t="s">
        <v>1959</v>
      </c>
      <c r="C105" s="443" t="str">
        <f>'Credit risk (SA)'!B74</f>
        <v>BB+ to BB-</v>
      </c>
      <c r="D105" s="852" t="str">
        <f>'Credit risk (SA)'!AC74</f>
        <v/>
      </c>
    </row>
    <row r="106" spans="2:4" ht="15" customHeight="1" x14ac:dyDescent="0.25">
      <c r="B106" s="136" t="s">
        <v>1959</v>
      </c>
      <c r="C106" s="443" t="str">
        <f>'Credit risk (SA)'!B75</f>
        <v>below BB-</v>
      </c>
      <c r="D106" s="852" t="str">
        <f>'Credit risk (SA)'!AC75</f>
        <v/>
      </c>
    </row>
    <row r="107" spans="2:4" ht="15" customHeight="1" x14ac:dyDescent="0.25">
      <c r="B107" s="136" t="s">
        <v>1959</v>
      </c>
      <c r="C107" s="119" t="str">
        <f>'Credit risk (SA)'!B76</f>
        <v xml:space="preserve">unrated corporate exposures </v>
      </c>
      <c r="D107" s="852" t="str">
        <f>'Credit risk (SA)'!AC76</f>
        <v/>
      </c>
    </row>
    <row r="108" spans="2:4" ht="15" customHeight="1" x14ac:dyDescent="0.25">
      <c r="B108" s="133"/>
      <c r="C108" s="118" t="str">
        <f>'Credit risk (SA)'!B77</f>
        <v>Corporates (excluding SMEs) - rating not allowed; of which:</v>
      </c>
      <c r="D108" s="458"/>
    </row>
    <row r="109" spans="2:4" ht="15" customHeight="1" x14ac:dyDescent="0.25">
      <c r="B109" s="136" t="s">
        <v>1959</v>
      </c>
      <c r="C109" s="362" t="str">
        <f>'Credit risk (SA)'!B78</f>
        <v>investment grade</v>
      </c>
      <c r="D109" s="852" t="str">
        <f>'Credit risk (SA)'!AC78</f>
        <v/>
      </c>
    </row>
    <row r="110" spans="2:4" ht="15" customHeight="1" x14ac:dyDescent="0.25">
      <c r="B110" s="136" t="s">
        <v>1959</v>
      </c>
      <c r="C110" s="362" t="str">
        <f>'Credit risk (SA)'!B79</f>
        <v>not investment grade</v>
      </c>
      <c r="D110" s="852" t="str">
        <f>'Credit risk (SA)'!AC79</f>
        <v/>
      </c>
    </row>
    <row r="111" spans="2:4" ht="15" customHeight="1" x14ac:dyDescent="0.25">
      <c r="B111" s="136" t="s">
        <v>1959</v>
      </c>
      <c r="C111" s="103" t="str">
        <f>'Credit risk (SA)'!B80</f>
        <v>Corporate SME exposures</v>
      </c>
      <c r="D111" s="852" t="str">
        <f>'Credit risk (SA)'!AC80</f>
        <v/>
      </c>
    </row>
    <row r="112" spans="2:4" ht="15" customHeight="1" x14ac:dyDescent="0.25">
      <c r="B112" s="133"/>
      <c r="C112" s="103" t="str">
        <f>'Credit risk (SA)'!B81</f>
        <v>Specialised lending; of which:</v>
      </c>
      <c r="D112" s="458"/>
    </row>
    <row r="113" spans="2:4" ht="15" customHeight="1" x14ac:dyDescent="0.25">
      <c r="B113" s="133"/>
      <c r="C113" s="118" t="str">
        <f>'Credit risk (SA)'!B82</f>
        <v>rated (only for jurisdictions where rating is allowed)</v>
      </c>
      <c r="D113" s="458"/>
    </row>
    <row r="114" spans="2:4" ht="15" customHeight="1" x14ac:dyDescent="0.25">
      <c r="B114" s="133"/>
      <c r="C114" s="118" t="str">
        <f>'Credit risk (SA)'!B83</f>
        <v>project finance; of which:</v>
      </c>
      <c r="D114" s="458"/>
    </row>
    <row r="115" spans="2:4" ht="15" customHeight="1" x14ac:dyDescent="0.25">
      <c r="B115" s="136" t="s">
        <v>1959</v>
      </c>
      <c r="C115" s="362" t="str">
        <f>'Credit risk (SA)'!B84</f>
        <v>pre-operational phase</v>
      </c>
      <c r="D115" s="852" t="str">
        <f>'Credit risk (SA)'!AC84</f>
        <v/>
      </c>
    </row>
    <row r="116" spans="2:4" ht="15" customHeight="1" x14ac:dyDescent="0.25">
      <c r="B116" s="136" t="s">
        <v>1959</v>
      </c>
      <c r="C116" s="362" t="str">
        <f>'Credit risk (SA)'!B85</f>
        <v>operational phase</v>
      </c>
      <c r="D116" s="852" t="str">
        <f>'Credit risk (SA)'!AC85</f>
        <v/>
      </c>
    </row>
    <row r="117" spans="2:4" ht="15" customHeight="1" x14ac:dyDescent="0.25">
      <c r="B117" s="136" t="s">
        <v>1959</v>
      </c>
      <c r="C117" s="362" t="str">
        <f>'Credit risk (SA)'!B86</f>
        <v>operational phase (high quality)</v>
      </c>
      <c r="D117" s="852" t="str">
        <f>'Credit risk (SA)'!AC86</f>
        <v/>
      </c>
    </row>
    <row r="118" spans="2:4" ht="15" customHeight="1" x14ac:dyDescent="0.25">
      <c r="B118" s="136" t="s">
        <v>1959</v>
      </c>
      <c r="C118" s="118" t="str">
        <f>'Credit risk (SA)'!B87</f>
        <v>object finance</v>
      </c>
      <c r="D118" s="852" t="str">
        <f>'Credit risk (SA)'!AC87</f>
        <v/>
      </c>
    </row>
    <row r="119" spans="2:4" ht="15" customHeight="1" x14ac:dyDescent="0.25">
      <c r="B119" s="136" t="s">
        <v>1959</v>
      </c>
      <c r="C119" s="118" t="str">
        <f>'Credit risk (SA)'!B88</f>
        <v>commodity finance</v>
      </c>
      <c r="D119" s="852" t="str">
        <f>'Credit risk (SA)'!AC88</f>
        <v/>
      </c>
    </row>
    <row r="120" spans="2:4" ht="15" customHeight="1" x14ac:dyDescent="0.25">
      <c r="B120" s="133"/>
      <c r="C120" s="446" t="str">
        <f>'Credit risk (SA)'!B90</f>
        <v>Equity exposures; of which:</v>
      </c>
      <c r="D120" s="458"/>
    </row>
    <row r="121" spans="2:4" ht="15" customHeight="1" x14ac:dyDescent="0.25">
      <c r="B121" s="136" t="s">
        <v>1959</v>
      </c>
      <c r="C121" s="444" t="str">
        <f>'Credit risk (SA)'!B91</f>
        <v>speculative unlisted</v>
      </c>
      <c r="D121" s="852" t="str">
        <f>'Credit risk (SA)'!AC91</f>
        <v/>
      </c>
    </row>
    <row r="122" spans="2:4" ht="15" customHeight="1" x14ac:dyDescent="0.25">
      <c r="B122" s="136" t="s">
        <v>1959</v>
      </c>
      <c r="C122" s="444" t="str">
        <f>'Credit risk (SA)'!B92</f>
        <v>exposures to certain legislative programs</v>
      </c>
      <c r="D122" s="852" t="str">
        <f>'Credit risk (SA)'!AC92</f>
        <v/>
      </c>
    </row>
    <row r="123" spans="2:4" ht="15" customHeight="1" x14ac:dyDescent="0.25">
      <c r="B123" s="136" t="s">
        <v>1959</v>
      </c>
      <c r="C123" s="444" t="str">
        <f>'Credit risk (SA)'!B93</f>
        <v>others</v>
      </c>
      <c r="D123" s="852" t="str">
        <f>'Credit risk (SA)'!AC93</f>
        <v/>
      </c>
    </row>
    <row r="124" spans="2:4" ht="15" customHeight="1" x14ac:dyDescent="0.25">
      <c r="B124" s="133"/>
      <c r="C124" s="103" t="str">
        <f>'Credit risk (SA)'!B98</f>
        <v>Retail exposures; of which:</v>
      </c>
      <c r="D124" s="458"/>
    </row>
    <row r="125" spans="2:4" ht="15" customHeight="1" x14ac:dyDescent="0.25">
      <c r="B125" s="136" t="s">
        <v>1959</v>
      </c>
      <c r="C125" s="118" t="str">
        <f>'Credit risk (SA)'!B99</f>
        <v>regulatory retail: transactors</v>
      </c>
      <c r="D125" s="852" t="str">
        <f>'Credit risk (SA)'!AC99</f>
        <v/>
      </c>
    </row>
    <row r="126" spans="2:4" ht="15" customHeight="1" x14ac:dyDescent="0.25">
      <c r="B126" s="136" t="s">
        <v>1959</v>
      </c>
      <c r="C126" s="271" t="str">
        <f>'Credit risk (SA)'!B100</f>
        <v>regulatory retail: non-transactors</v>
      </c>
      <c r="D126" s="852" t="str">
        <f>'Credit risk (SA)'!AC100</f>
        <v/>
      </c>
    </row>
    <row r="127" spans="2:4" ht="15" customHeight="1" x14ac:dyDescent="0.25">
      <c r="B127" s="136" t="s">
        <v>1959</v>
      </c>
      <c r="C127" s="271" t="str">
        <f>'Credit risk (SA)'!B101</f>
        <v>other retail</v>
      </c>
      <c r="D127" s="852" t="str">
        <f>'Credit risk (SA)'!AC101</f>
        <v/>
      </c>
    </row>
    <row r="128" spans="2:4" ht="15" customHeight="1" x14ac:dyDescent="0.25">
      <c r="B128" s="133"/>
      <c r="C128" s="447" t="str">
        <f>'Credit risk (SA)'!B102</f>
        <v>Exposures secured by real estate; of which:</v>
      </c>
      <c r="D128" s="458"/>
    </row>
    <row r="129" spans="2:4" ht="15" customHeight="1" x14ac:dyDescent="0.25">
      <c r="B129" s="133"/>
      <c r="C129" s="271" t="str">
        <f>'Credit risk (SA)'!B103</f>
        <v>general residential real estate; of which:</v>
      </c>
      <c r="D129" s="458"/>
    </row>
    <row r="130" spans="2:4" ht="15" customHeight="1" x14ac:dyDescent="0.25">
      <c r="B130" s="133"/>
      <c r="C130" s="439" t="str">
        <f>'Credit risk (SA)'!B104</f>
        <v>whole loan approach; of which:</v>
      </c>
      <c r="D130" s="458"/>
    </row>
    <row r="131" spans="2:4" ht="15" customHeight="1" x14ac:dyDescent="0.25">
      <c r="B131" s="136" t="s">
        <v>1959</v>
      </c>
      <c r="C131" s="445" t="str">
        <f>'Credit risk (SA)'!B105</f>
        <v>LTV ≤ 50%</v>
      </c>
      <c r="D131" s="852" t="str">
        <f>'Credit risk (SA)'!AC105</f>
        <v/>
      </c>
    </row>
    <row r="132" spans="2:4" ht="15" customHeight="1" x14ac:dyDescent="0.25">
      <c r="B132" s="136" t="s">
        <v>1959</v>
      </c>
      <c r="C132" s="445" t="str">
        <f>'Credit risk (SA)'!B106</f>
        <v>50% &lt;LTV ≤ 60%</v>
      </c>
      <c r="D132" s="852" t="str">
        <f>'Credit risk (SA)'!AC106</f>
        <v/>
      </c>
    </row>
    <row r="133" spans="2:4" ht="15" customHeight="1" x14ac:dyDescent="0.25">
      <c r="B133" s="136" t="s">
        <v>1959</v>
      </c>
      <c r="C133" s="445" t="str">
        <f>'Credit risk (SA)'!B107</f>
        <v>60% &lt;LTV ≤ 80%</v>
      </c>
      <c r="D133" s="852" t="str">
        <f>'Credit risk (SA)'!AC107</f>
        <v/>
      </c>
    </row>
    <row r="134" spans="2:4" ht="15" customHeight="1" x14ac:dyDescent="0.25">
      <c r="B134" s="136" t="s">
        <v>1959</v>
      </c>
      <c r="C134" s="445" t="str">
        <f>'Credit risk (SA)'!B108</f>
        <v>80% &lt;LTV ≤ 90%</v>
      </c>
      <c r="D134" s="852" t="str">
        <f>'Credit risk (SA)'!AC108</f>
        <v/>
      </c>
    </row>
    <row r="135" spans="2:4" ht="15" customHeight="1" x14ac:dyDescent="0.25">
      <c r="B135" s="136" t="s">
        <v>1959</v>
      </c>
      <c r="C135" s="445" t="str">
        <f>'Credit risk (SA)'!B109</f>
        <v>90% &lt;LTV ≤ 100%</v>
      </c>
      <c r="D135" s="852" t="str">
        <f>'Credit risk (SA)'!AC109</f>
        <v/>
      </c>
    </row>
    <row r="136" spans="2:4" ht="15" customHeight="1" x14ac:dyDescent="0.25">
      <c r="B136" s="136" t="s">
        <v>1959</v>
      </c>
      <c r="C136" s="445" t="str">
        <f>'Credit risk (SA)'!B110</f>
        <v>LTV &gt; 100%</v>
      </c>
      <c r="D136" s="852" t="str">
        <f>'Credit risk (SA)'!AC110</f>
        <v/>
      </c>
    </row>
    <row r="137" spans="2:4" ht="15" customHeight="1" x14ac:dyDescent="0.25">
      <c r="B137" s="133"/>
      <c r="C137" s="445" t="str">
        <f>'Credit risk (SA)'!B111</f>
        <v>Requirements not met</v>
      </c>
      <c r="D137" s="458"/>
    </row>
    <row r="138" spans="2:4" ht="15" customHeight="1" x14ac:dyDescent="0.25">
      <c r="B138" s="133"/>
      <c r="C138" s="439" t="str">
        <f>'Credit risk (SA)'!B112</f>
        <v>loan splitting approach; of which:</v>
      </c>
      <c r="D138" s="458"/>
    </row>
    <row r="139" spans="2:4" ht="15" customHeight="1" x14ac:dyDescent="0.25">
      <c r="B139" s="136" t="s">
        <v>1959</v>
      </c>
      <c r="C139" s="445" t="str">
        <f>'Credit risk (SA)'!B113</f>
        <v>exposures ≤ 55% of property value</v>
      </c>
      <c r="D139" s="852" t="str">
        <f>'Credit risk (SA)'!AC113</f>
        <v/>
      </c>
    </row>
    <row r="140" spans="2:4" ht="15" customHeight="1" x14ac:dyDescent="0.25">
      <c r="B140" s="133"/>
      <c r="C140" s="271" t="str">
        <f>'Credit risk (SA)'!B125</f>
        <v>income producing residential real estate; of which:</v>
      </c>
      <c r="D140" s="458"/>
    </row>
    <row r="141" spans="2:4" ht="15" customHeight="1" x14ac:dyDescent="0.25">
      <c r="B141" s="136" t="s">
        <v>1959</v>
      </c>
      <c r="C141" s="445" t="str">
        <f>'Credit risk (SA)'!B126</f>
        <v>LTV ≤ 50%</v>
      </c>
      <c r="D141" s="852" t="str">
        <f>'Credit risk (SA)'!AC126</f>
        <v/>
      </c>
    </row>
    <row r="142" spans="2:4" ht="15" customHeight="1" x14ac:dyDescent="0.25">
      <c r="B142" s="136" t="s">
        <v>1959</v>
      </c>
      <c r="C142" s="445" t="str">
        <f>'Credit risk (SA)'!B127</f>
        <v>50% &lt;LTV ≤ 60%</v>
      </c>
      <c r="D142" s="852" t="str">
        <f>'Credit risk (SA)'!AC127</f>
        <v/>
      </c>
    </row>
    <row r="143" spans="2:4" ht="15" customHeight="1" x14ac:dyDescent="0.25">
      <c r="B143" s="136" t="s">
        <v>1959</v>
      </c>
      <c r="C143" s="445" t="str">
        <f>'Credit risk (SA)'!B128</f>
        <v>60% &lt;LTV ≤ 80%</v>
      </c>
      <c r="D143" s="852" t="str">
        <f>'Credit risk (SA)'!AC128</f>
        <v/>
      </c>
    </row>
    <row r="144" spans="2:4" ht="15" customHeight="1" x14ac:dyDescent="0.25">
      <c r="B144" s="136" t="s">
        <v>1959</v>
      </c>
      <c r="C144" s="445" t="str">
        <f>'Credit risk (SA)'!B129</f>
        <v>80% &lt;LTV ≤ 90%</v>
      </c>
      <c r="D144" s="852" t="str">
        <f>'Credit risk (SA)'!AC129</f>
        <v/>
      </c>
    </row>
    <row r="145" spans="2:25" ht="15" customHeight="1" x14ac:dyDescent="0.25">
      <c r="B145" s="136" t="s">
        <v>1959</v>
      </c>
      <c r="C145" s="445" t="str">
        <f>'Credit risk (SA)'!B130</f>
        <v>90% &lt;LTV ≤ 100%</v>
      </c>
      <c r="D145" s="852" t="str">
        <f>'Credit risk (SA)'!AC130</f>
        <v/>
      </c>
    </row>
    <row r="146" spans="2:25" ht="15" customHeight="1" x14ac:dyDescent="0.25">
      <c r="B146" s="136" t="s">
        <v>1959</v>
      </c>
      <c r="C146" s="445" t="str">
        <f>'Credit risk (SA)'!B131</f>
        <v>LTV &gt; 100%</v>
      </c>
      <c r="D146" s="852" t="str">
        <f>'Credit risk (SA)'!AC131</f>
        <v/>
      </c>
    </row>
    <row r="147" spans="2:25" ht="15" customHeight="1" x14ac:dyDescent="0.25">
      <c r="B147" s="136" t="s">
        <v>1959</v>
      </c>
      <c r="C147" s="445" t="str">
        <f>'Credit risk (SA)'!B132</f>
        <v>Requirements not met</v>
      </c>
      <c r="D147" s="852" t="str">
        <f>'Credit risk (SA)'!AC132</f>
        <v/>
      </c>
    </row>
    <row r="148" spans="2:25" ht="15" customHeight="1" x14ac:dyDescent="0.25">
      <c r="B148" s="133"/>
      <c r="C148" s="271" t="str">
        <f>'Credit risk (SA)'!B133</f>
        <v>income producing commercial real estate; of which:</v>
      </c>
      <c r="D148" s="458"/>
    </row>
    <row r="149" spans="2:25" ht="15" customHeight="1" x14ac:dyDescent="0.25">
      <c r="B149" s="136" t="s">
        <v>1959</v>
      </c>
      <c r="C149" s="445" t="str">
        <f>'Credit risk (SA)'!B134</f>
        <v>LTV ≤ 60%</v>
      </c>
      <c r="D149" s="852" t="str">
        <f>'Credit risk (SA)'!AC134</f>
        <v/>
      </c>
    </row>
    <row r="150" spans="2:25" ht="15" customHeight="1" x14ac:dyDescent="0.25">
      <c r="B150" s="136" t="s">
        <v>1959</v>
      </c>
      <c r="C150" s="445" t="str">
        <f>'Credit risk (SA)'!B135</f>
        <v>60% &lt; LTV ≤ 80%</v>
      </c>
      <c r="D150" s="852" t="str">
        <f>'Credit risk (SA)'!AC135</f>
        <v/>
      </c>
    </row>
    <row r="151" spans="2:25" ht="15" customHeight="1" x14ac:dyDescent="0.25">
      <c r="B151" s="136" t="s">
        <v>1959</v>
      </c>
      <c r="C151" s="445" t="str">
        <f>'Credit risk (SA)'!B136</f>
        <v>LTV &gt; 80%</v>
      </c>
      <c r="D151" s="852" t="str">
        <f>'Credit risk (SA)'!AC136</f>
        <v/>
      </c>
    </row>
    <row r="152" spans="2:25" ht="15" customHeight="1" x14ac:dyDescent="0.25">
      <c r="B152" s="136" t="s">
        <v>1959</v>
      </c>
      <c r="C152" s="445" t="str">
        <f>'Credit risk (SA)'!B137</f>
        <v>Requirements not met</v>
      </c>
      <c r="D152" s="852" t="str">
        <f>'Credit risk (SA)'!AC137</f>
        <v/>
      </c>
    </row>
    <row r="153" spans="2:25" ht="15" customHeight="1" x14ac:dyDescent="0.25">
      <c r="B153" s="133"/>
      <c r="C153" s="271" t="str">
        <f>'Credit risk (SA)'!B138</f>
        <v>land acquisition, development and construction; of which:</v>
      </c>
      <c r="D153" s="458"/>
    </row>
    <row r="154" spans="2:25" ht="15" customHeight="1" x14ac:dyDescent="0.25">
      <c r="B154" s="136" t="s">
        <v>1959</v>
      </c>
      <c r="C154" s="445" t="str">
        <f>'Credit risk (SA)'!B139</f>
        <v>150% risk weight</v>
      </c>
      <c r="D154" s="852" t="str">
        <f>'Credit risk (SA)'!AC139</f>
        <v/>
      </c>
    </row>
    <row r="155" spans="2:25" ht="15" customHeight="1" x14ac:dyDescent="0.25">
      <c r="B155" s="128" t="s">
        <v>1959</v>
      </c>
      <c r="C155" s="457" t="str">
        <f>'Credit risk (SA)'!B140</f>
        <v>100% risk weight</v>
      </c>
      <c r="D155" s="318" t="str">
        <f>'Credit risk (SA)'!AC140</f>
        <v/>
      </c>
    </row>
    <row r="156" spans="2:25" ht="15" customHeight="1" x14ac:dyDescent="0.25">
      <c r="L156" s="237"/>
      <c r="M156" s="237"/>
      <c r="N156" s="237"/>
    </row>
    <row r="157" spans="2:25" ht="15" customHeight="1" x14ac:dyDescent="0.25">
      <c r="B157" s="453" t="s">
        <v>524</v>
      </c>
      <c r="C157" s="836" t="s">
        <v>11</v>
      </c>
      <c r="D157" s="673" t="str">
        <f>CONCATENATE("Col ", LEFT(ADDRESS(ROW('Credit risk (SA)'!D19),COLUMN('Credit risk (SA)'!D19),4), 1))</f>
        <v>Col D</v>
      </c>
      <c r="E157" s="673" t="str">
        <f>CONCATENATE("Col ", LEFT(ADDRESS(ROW('Credit risk (SA)'!E19),COLUMN('Credit risk (SA)'!E19),4), 1))</f>
        <v>Col E</v>
      </c>
      <c r="F157" s="673" t="str">
        <f>CONCATENATE("Col ", LEFT(ADDRESS(ROW('Credit risk (SA)'!F19),COLUMN('Credit risk (SA)'!F19),4), 1))</f>
        <v>Col F</v>
      </c>
      <c r="G157" s="673" t="str">
        <f>CONCATENATE("Col ", LEFT(ADDRESS(ROW('Credit risk (SA)'!H19),COLUMN('Credit risk (SA)'!H19),4), 1))</f>
        <v>Col H</v>
      </c>
      <c r="H157" s="673" t="str">
        <f>CONCATENATE("Col ", LEFT(ADDRESS(ROW('Credit risk (SA)'!I19),COLUMN('Credit risk (SA)'!I19),4), 1))</f>
        <v>Col I</v>
      </c>
      <c r="I157" s="673" t="str">
        <f>CONCATENATE("Col ", LEFT(ADDRESS(ROW('Credit risk (SA)'!J19),COLUMN('Credit risk (SA)'!J19),4), 1))</f>
        <v>Col J</v>
      </c>
      <c r="J157" s="673" t="str">
        <f>CONCATENATE("Col ", LEFT(ADDRESS(ROW('Credit risk (SA)'!K19),COLUMN('Credit risk (SA)'!K19),4), 1))</f>
        <v>Col K</v>
      </c>
      <c r="K157" s="673" t="str">
        <f>CONCATENATE("Col ", LEFT(ADDRESS(ROW('Credit risk (SA)'!L19),COLUMN('Credit risk (SA)'!L19),4), 1))</f>
        <v>Col L</v>
      </c>
      <c r="L157" s="673" t="str">
        <f>CONCATENATE("Col ", LEFT(ADDRESS(ROW('Credit risk (SA)'!N19),COLUMN('Credit risk (SA)'!N19),4), 1))</f>
        <v>Col N</v>
      </c>
      <c r="M157" s="673" t="str">
        <f>CONCATENATE("Col ", LEFT(ADDRESS(ROW('Credit risk (SA)'!R19),COLUMN('Credit risk (SA)'!R19),4), 1))</f>
        <v>Col R</v>
      </c>
      <c r="N157" s="673" t="str">
        <f>CONCATENATE("Col ", LEFT(ADDRESS(ROW('Credit risk (SA)'!S19),COLUMN('Credit risk (SA)'!S19),4), 1))</f>
        <v>Col S</v>
      </c>
      <c r="O157" s="673" t="str">
        <f>CONCATENATE("Col ", LEFT(ADDRESS(ROW('Credit risk (SA)'!T19),COLUMN('Credit risk (SA)'!T19),4), 1))</f>
        <v>Col T</v>
      </c>
      <c r="P157" s="673" t="str">
        <f>CONCATENATE("Col ", LEFT(ADDRESS(ROW('Credit risk (SA)'!V19),COLUMN('Credit risk (SA)'!V19),4), 1))</f>
        <v>Col V</v>
      </c>
      <c r="Q157" s="673" t="str">
        <f>CONCATENATE("Col ", LEFT(ADDRESS(ROW('Credit risk (SA)'!W19),COLUMN('Credit risk (SA)'!W19),4), 1))</f>
        <v>Col W</v>
      </c>
      <c r="R157" s="673" t="str">
        <f>CONCATENATE("Col ", LEFT(ADDRESS(ROW('Credit risk (SA)'!X19),COLUMN('Credit risk (SA)'!X19),4), 1))</f>
        <v>Col X</v>
      </c>
      <c r="S157" s="673" t="str">
        <f>CONCATENATE("Col ", LEFT(ADDRESS(ROW('Credit risk (SA)'!Y19),COLUMN('Credit risk (SA)'!Y19),4), 1))</f>
        <v>Col Y</v>
      </c>
      <c r="T157" s="673" t="str">
        <f>CONCATENATE("Col ", LEFT(ADDRESS(ROW('Credit risk (SA)'!Z19),COLUMN('Credit risk (SA)'!Z19),4), 1))</f>
        <v>Col Z</v>
      </c>
      <c r="U157" s="685" t="str">
        <f>CONCATENATE("Col ", LEFT(ADDRESS(ROW('Credit risk (SA)'!AD19),COLUMN('Credit risk (SA)'!AD19),4), 2))</f>
        <v>Col AD</v>
      </c>
      <c r="V157" s="673" t="str">
        <f>CONCATENATE("Col ", LEFT(ADDRESS(ROW('Credit risk (SA)'!AE19),COLUMN('Credit risk (SA)'!AE19),4), 2))</f>
        <v>Col AE</v>
      </c>
      <c r="W157" s="673" t="str">
        <f>CONCATENATE("Col ", LEFT(ADDRESS(ROW('Credit risk (SA)'!AF19),COLUMN('Credit risk (SA)'!AF19),4), 2))</f>
        <v>Col AF</v>
      </c>
      <c r="X157" s="673" t="str">
        <f>CONCATENATE("Col ", LEFT(ADDRESS(ROW('Credit risk (SA)'!AG19),COLUMN('Credit risk (SA)'!AG19),4), 2))</f>
        <v>Col AG</v>
      </c>
      <c r="Y157" s="1186" t="str">
        <f>CONCATENATE("Col ", LEFT(ADDRESS(ROW('Credit risk (SA)'!AH19),COLUMN('Credit risk (SA)'!AH19),4), 2))</f>
        <v>Col AH</v>
      </c>
    </row>
    <row r="158" spans="2:25" ht="15" customHeight="1" x14ac:dyDescent="0.25">
      <c r="B158" s="450" t="s">
        <v>1959</v>
      </c>
      <c r="C158" s="451" t="str">
        <f>'Credit risk (SA)'!B143</f>
        <v>Check: row142 ≤ row 141</v>
      </c>
      <c r="D158" s="417" t="str">
        <f>'Credit risk (SA)'!D143</f>
        <v/>
      </c>
      <c r="E158" s="417" t="str">
        <f>'Credit risk (SA)'!E143</f>
        <v/>
      </c>
      <c r="F158" s="417" t="str">
        <f>'Credit risk (SA)'!F143</f>
        <v/>
      </c>
      <c r="G158" s="417" t="str">
        <f>'Credit risk (SA)'!H143</f>
        <v/>
      </c>
      <c r="H158" s="442"/>
      <c r="I158" s="417" t="str">
        <f>'Credit risk (SA)'!J143</f>
        <v/>
      </c>
      <c r="J158" s="417" t="str">
        <f>'Credit risk (SA)'!K143</f>
        <v/>
      </c>
      <c r="K158" s="417" t="str">
        <f>'Credit risk (SA)'!L143</f>
        <v/>
      </c>
      <c r="L158" s="133"/>
      <c r="M158" s="417" t="str">
        <f>'Credit risk (SA)'!R143</f>
        <v/>
      </c>
      <c r="N158" s="417" t="str">
        <f>'Credit risk (SA)'!S143</f>
        <v/>
      </c>
      <c r="O158" s="417" t="str">
        <f>'Credit risk (SA)'!T143</f>
        <v/>
      </c>
      <c r="P158" s="417" t="str">
        <f>'Credit risk (SA)'!V143</f>
        <v/>
      </c>
      <c r="Q158" s="417" t="str">
        <f>'Credit risk (SA)'!W143</f>
        <v/>
      </c>
      <c r="R158" s="417" t="str">
        <f>'Credit risk (SA)'!X143</f>
        <v/>
      </c>
      <c r="S158" s="417" t="str">
        <f>'Credit risk (SA)'!Y143</f>
        <v/>
      </c>
      <c r="T158" s="417" t="str">
        <f>'Credit risk (SA)'!Z143</f>
        <v/>
      </c>
      <c r="U158" s="417" t="str">
        <f>'Credit risk (SA)'!AD143</f>
        <v/>
      </c>
      <c r="V158" s="417" t="str">
        <f>'Credit risk (SA)'!AE143</f>
        <v/>
      </c>
      <c r="W158" s="417" t="str">
        <f>'Credit risk (SA)'!AF143</f>
        <v/>
      </c>
      <c r="X158" s="417" t="str">
        <f>'Credit risk (SA)'!AG143</f>
        <v/>
      </c>
      <c r="Y158" s="452" t="str">
        <f>'Credit risk (SA)'!AH143</f>
        <v/>
      </c>
    </row>
    <row r="159" spans="2:25" ht="15" customHeight="1" x14ac:dyDescent="0.25">
      <c r="B159" s="136" t="s">
        <v>1959</v>
      </c>
      <c r="C159" s="372" t="str">
        <f>'Credit risk (SA)'!B147</f>
        <v>Check: cell I141 = cell N146</v>
      </c>
      <c r="D159" s="133"/>
      <c r="E159" s="133"/>
      <c r="F159" s="133"/>
      <c r="G159" s="133"/>
      <c r="H159" s="133"/>
      <c r="I159" s="133"/>
      <c r="J159" s="133"/>
      <c r="K159" s="133"/>
      <c r="L159" s="313" t="str">
        <f>'Credit risk (SA)'!N147</f>
        <v/>
      </c>
      <c r="M159" s="133"/>
      <c r="N159" s="133"/>
      <c r="O159" s="133"/>
      <c r="P159" s="133"/>
      <c r="Q159" s="133"/>
      <c r="R159" s="133"/>
      <c r="S159" s="130"/>
      <c r="T159" s="130"/>
      <c r="U159" s="130"/>
      <c r="V159" s="130"/>
      <c r="W159" s="130"/>
      <c r="X159" s="130"/>
      <c r="Y159" s="130"/>
    </row>
    <row r="160" spans="2:25" ht="15" customHeight="1" x14ac:dyDescent="0.25">
      <c r="B160" s="128" t="s">
        <v>1960</v>
      </c>
      <c r="C160" s="310" t="str">
        <f>'Credit risk (SA)'!B158</f>
        <v>Check: row 155 = row 90</v>
      </c>
      <c r="D160" s="320" t="str">
        <f>'Credit risk (SA)'!D158</f>
        <v/>
      </c>
      <c r="E160" s="320" t="str">
        <f>'Credit risk (SA)'!E158</f>
        <v/>
      </c>
      <c r="F160" s="320" t="str">
        <f>'Credit risk (SA)'!F158</f>
        <v/>
      </c>
      <c r="G160" s="320" t="str">
        <f>'Credit risk (SA)'!H158</f>
        <v/>
      </c>
      <c r="H160" s="320" t="str">
        <f>'Credit risk (SA)'!I158</f>
        <v/>
      </c>
      <c r="I160" s="320" t="str">
        <f>'Credit risk (SA)'!J158</f>
        <v/>
      </c>
      <c r="J160" s="135"/>
      <c r="K160" s="135"/>
      <c r="L160" s="135"/>
      <c r="M160" s="135"/>
      <c r="N160" s="135"/>
      <c r="O160" s="135"/>
      <c r="P160" s="135"/>
      <c r="Q160" s="135"/>
      <c r="R160" s="135"/>
      <c r="S160" s="186"/>
      <c r="T160" s="186"/>
      <c r="U160" s="186"/>
      <c r="V160" s="186"/>
      <c r="W160" s="186"/>
      <c r="X160" s="186"/>
      <c r="Y160" s="186"/>
    </row>
    <row r="161" spans="1:7" ht="45" customHeight="1" x14ac:dyDescent="0.25">
      <c r="A161" s="214" t="s">
        <v>1680</v>
      </c>
    </row>
    <row r="162" spans="1:7" ht="15" customHeight="1" x14ac:dyDescent="0.25">
      <c r="B162" s="2432" t="s">
        <v>524</v>
      </c>
      <c r="C162" s="2430" t="s">
        <v>11</v>
      </c>
      <c r="D162" s="2435" t="str">
        <f>CONCATENATE("Col ", LEFT(ADDRESS(ROW('Credit risk (IRB)'!CR21),COLUMN('Credit risk (IRB)'!CR21),4), 2))</f>
        <v>Col CR</v>
      </c>
      <c r="E162" s="2441"/>
      <c r="F162" s="2434" t="str">
        <f>CONCATENATE("Col ", LEFT(ADDRESS(ROW('Credit risk (IRB)'!CS21),COLUMN('Credit risk (IRB)'!CS21),4), 2))</f>
        <v>Col CS</v>
      </c>
      <c r="G162" s="2435"/>
    </row>
    <row r="163" spans="1:7" ht="90" customHeight="1" x14ac:dyDescent="0.25">
      <c r="B163" s="2433"/>
      <c r="C163" s="2431"/>
      <c r="D163" s="2437" t="str">
        <f>'Credit risk (IRB)'!CR16</f>
        <v>Check: column CO ≥ column AU plus column CE</v>
      </c>
      <c r="E163" s="2442"/>
      <c r="F163" s="2436" t="str">
        <f>'Credit risk (IRB)'!CS16</f>
        <v>Check column CQ ≥ column AY plus column CI, adjusted for provisioning shortfall if any</v>
      </c>
      <c r="G163" s="2437"/>
    </row>
    <row r="164" spans="1:7" ht="15" customHeight="1" x14ac:dyDescent="0.25">
      <c r="B164" s="257" t="s">
        <v>526</v>
      </c>
      <c r="C164" s="511" t="str">
        <f>'Credit risk (IRB)'!B21</f>
        <v>Large and mid-market general corporates; of which:</v>
      </c>
      <c r="D164" s="2439" t="str">
        <f>'Credit risk (IRB)'!CR21</f>
        <v/>
      </c>
      <c r="E164" s="2443"/>
      <c r="F164" s="2438" t="str">
        <f>'Credit risk (IRB)'!CS21</f>
        <v/>
      </c>
      <c r="G164" s="2439"/>
    </row>
    <row r="165" spans="1:7" ht="15" customHeight="1" x14ac:dyDescent="0.25">
      <c r="B165" s="136" t="s">
        <v>526</v>
      </c>
      <c r="C165" s="173" t="str">
        <f>'Credit risk (IRB)'!B22</f>
        <v>corporates with revenues &gt;EUR 500mn</v>
      </c>
      <c r="D165" s="2427" t="str">
        <f>'Credit risk (IRB)'!CR22</f>
        <v/>
      </c>
      <c r="E165" s="2440"/>
      <c r="F165" s="2426" t="str">
        <f>'Credit risk (IRB)'!CS22</f>
        <v/>
      </c>
      <c r="G165" s="2427"/>
    </row>
    <row r="166" spans="1:7" ht="15" customHeight="1" x14ac:dyDescent="0.25">
      <c r="B166" s="136" t="s">
        <v>526</v>
      </c>
      <c r="C166" s="173" t="str">
        <f>'Credit risk (IRB)'!B23</f>
        <v>corporates with revenues ≤ EUR 500mn</v>
      </c>
      <c r="D166" s="2427" t="str">
        <f>'Credit risk (IRB)'!CR23</f>
        <v/>
      </c>
      <c r="E166" s="2440"/>
      <c r="F166" s="2426" t="str">
        <f>'Credit risk (IRB)'!CS23</f>
        <v/>
      </c>
      <c r="G166" s="2427"/>
    </row>
    <row r="167" spans="1:7" ht="15" customHeight="1" x14ac:dyDescent="0.25">
      <c r="B167" s="136" t="s">
        <v>526</v>
      </c>
      <c r="C167" s="289" t="str">
        <f>'Credit risk (IRB)'!B27</f>
        <v>Specialised lending; of which:</v>
      </c>
      <c r="D167" s="2427" t="str">
        <f>'Credit risk (IRB)'!CR27</f>
        <v/>
      </c>
      <c r="E167" s="2440"/>
      <c r="F167" s="2426" t="str">
        <f>'Credit risk (IRB)'!CS27</f>
        <v/>
      </c>
      <c r="G167" s="2427"/>
    </row>
    <row r="168" spans="1:7" ht="15" customHeight="1" x14ac:dyDescent="0.25">
      <c r="B168" s="136" t="s">
        <v>526</v>
      </c>
      <c r="C168" s="173" t="str">
        <f>'Credit risk (IRB)'!B28</f>
        <v>Project finance; of which:</v>
      </c>
      <c r="D168" s="2427" t="str">
        <f>'Credit risk (IRB)'!CR28</f>
        <v/>
      </c>
      <c r="E168" s="2440"/>
      <c r="F168" s="2426" t="str">
        <f>'Credit risk (IRB)'!CS28</f>
        <v/>
      </c>
      <c r="G168" s="2427"/>
    </row>
    <row r="169" spans="1:7" ht="15" customHeight="1" x14ac:dyDescent="0.25">
      <c r="B169" s="136" t="s">
        <v>526</v>
      </c>
      <c r="C169" s="360" t="str">
        <f>'Credit risk (IRB)'!B29</f>
        <v>supervisory slotting approach</v>
      </c>
      <c r="D169" s="2427" t="str">
        <f>'Credit risk (IRB)'!CR29</f>
        <v/>
      </c>
      <c r="E169" s="2440"/>
      <c r="F169" s="2426" t="str">
        <f>'Credit risk (IRB)'!CS29</f>
        <v/>
      </c>
      <c r="G169" s="2427"/>
    </row>
    <row r="170" spans="1:7" ht="15" customHeight="1" x14ac:dyDescent="0.25">
      <c r="B170" s="136" t="s">
        <v>526</v>
      </c>
      <c r="C170" s="290" t="str">
        <f>'Credit risk (IRB)'!B30</f>
        <v>Check: row 29 ≤ row 28</v>
      </c>
      <c r="D170" s="130"/>
      <c r="E170" s="458"/>
      <c r="F170" s="130"/>
      <c r="G170" s="458"/>
    </row>
    <row r="171" spans="1:7" ht="15" customHeight="1" x14ac:dyDescent="0.25">
      <c r="B171" s="136" t="s">
        <v>526</v>
      </c>
      <c r="C171" s="173" t="str">
        <f>'Credit risk (IRB)'!B31</f>
        <v>Object finance; of which:</v>
      </c>
      <c r="D171" s="2427" t="str">
        <f>'Credit risk (IRB)'!CR31</f>
        <v/>
      </c>
      <c r="E171" s="2440"/>
      <c r="F171" s="2426" t="str">
        <f>'Credit risk (IRB)'!CS31</f>
        <v/>
      </c>
      <c r="G171" s="2427"/>
    </row>
    <row r="172" spans="1:7" ht="15" customHeight="1" x14ac:dyDescent="0.25">
      <c r="B172" s="136" t="s">
        <v>526</v>
      </c>
      <c r="C172" s="360" t="str">
        <f>'Credit risk (IRB)'!B32</f>
        <v>supervisory slotting approach</v>
      </c>
      <c r="D172" s="2427" t="str">
        <f>'Credit risk (IRB)'!CR32</f>
        <v/>
      </c>
      <c r="E172" s="2440"/>
      <c r="F172" s="2426" t="str">
        <f>'Credit risk (IRB)'!CS32</f>
        <v/>
      </c>
      <c r="G172" s="2427"/>
    </row>
    <row r="173" spans="1:7" ht="15" customHeight="1" x14ac:dyDescent="0.25">
      <c r="B173" s="136" t="s">
        <v>526</v>
      </c>
      <c r="C173" s="290" t="str">
        <f>'Credit risk (IRB)'!B33</f>
        <v>Check: row 32 ≤ row 31</v>
      </c>
      <c r="D173" s="130"/>
      <c r="E173" s="458"/>
      <c r="F173" s="130"/>
      <c r="G173" s="458"/>
    </row>
    <row r="174" spans="1:7" ht="15" customHeight="1" x14ac:dyDescent="0.25">
      <c r="B174" s="136" t="s">
        <v>526</v>
      </c>
      <c r="C174" s="173" t="str">
        <f>'Credit risk (IRB)'!B34</f>
        <v>Commodities finance; of which:</v>
      </c>
      <c r="D174" s="2427" t="str">
        <f>'Credit risk (IRB)'!CR34</f>
        <v/>
      </c>
      <c r="E174" s="2440"/>
      <c r="F174" s="2426" t="str">
        <f>'Credit risk (IRB)'!CS34</f>
        <v/>
      </c>
      <c r="G174" s="2427"/>
    </row>
    <row r="175" spans="1:7" ht="15" customHeight="1" x14ac:dyDescent="0.25">
      <c r="B175" s="136" t="s">
        <v>526</v>
      </c>
      <c r="C175" s="360" t="str">
        <f>'Credit risk (IRB)'!B35</f>
        <v>supervisory slotting approach</v>
      </c>
      <c r="D175" s="2427" t="str">
        <f>'Credit risk (IRB)'!CR35</f>
        <v/>
      </c>
      <c r="E175" s="2440"/>
      <c r="F175" s="2426" t="str">
        <f>'Credit risk (IRB)'!CS35</f>
        <v/>
      </c>
      <c r="G175" s="2427"/>
    </row>
    <row r="176" spans="1:7" ht="15" customHeight="1" x14ac:dyDescent="0.25">
      <c r="B176" s="136" t="s">
        <v>526</v>
      </c>
      <c r="C176" s="290" t="str">
        <f>'Credit risk (IRB)'!B36</f>
        <v>Check: row 35 ≤ row 34</v>
      </c>
      <c r="D176" s="130"/>
      <c r="E176" s="458"/>
      <c r="F176" s="130"/>
      <c r="G176" s="458"/>
    </row>
    <row r="177" spans="2:7" ht="15" customHeight="1" x14ac:dyDescent="0.25">
      <c r="B177" s="136" t="s">
        <v>526</v>
      </c>
      <c r="C177" s="173" t="str">
        <f>'Credit risk (IRB)'!B37</f>
        <v>Income-producing real estate; of which:</v>
      </c>
      <c r="D177" s="2427" t="str">
        <f>'Credit risk (IRB)'!CR37</f>
        <v/>
      </c>
      <c r="E177" s="2440"/>
      <c r="F177" s="2426" t="str">
        <f>'Credit risk (IRB)'!CS37</f>
        <v/>
      </c>
      <c r="G177" s="2427"/>
    </row>
    <row r="178" spans="2:7" ht="15" customHeight="1" x14ac:dyDescent="0.25">
      <c r="B178" s="136" t="s">
        <v>526</v>
      </c>
      <c r="C178" s="360" t="str">
        <f>'Credit risk (IRB)'!B38</f>
        <v>supervisory slotting approach</v>
      </c>
      <c r="D178" s="2427" t="str">
        <f>'Credit risk (IRB)'!CR38</f>
        <v/>
      </c>
      <c r="E178" s="2440"/>
      <c r="F178" s="2426" t="str">
        <f>'Credit risk (IRB)'!CS38</f>
        <v/>
      </c>
      <c r="G178" s="2427"/>
    </row>
    <row r="179" spans="2:7" ht="15" customHeight="1" x14ac:dyDescent="0.25">
      <c r="B179" s="136" t="s">
        <v>526</v>
      </c>
      <c r="C179" s="290" t="str">
        <f>'Credit risk (IRB)'!B39</f>
        <v>Check: row 38 ≤ row 37</v>
      </c>
      <c r="D179" s="130"/>
      <c r="E179" s="458"/>
      <c r="F179" s="130"/>
      <c r="G179" s="458"/>
    </row>
    <row r="180" spans="2:7" ht="15" customHeight="1" x14ac:dyDescent="0.25">
      <c r="B180" s="136" t="s">
        <v>526</v>
      </c>
      <c r="C180" s="173" t="str">
        <f>'Credit risk (IRB)'!B43</f>
        <v>High-volatility commercial real estate; of which:</v>
      </c>
      <c r="D180" s="2427" t="str">
        <f>'Credit risk (IRB)'!CR43</f>
        <v/>
      </c>
      <c r="E180" s="2440"/>
      <c r="F180" s="2426" t="str">
        <f>'Credit risk (IRB)'!CS43</f>
        <v/>
      </c>
      <c r="G180" s="2427"/>
    </row>
    <row r="181" spans="2:7" ht="15" customHeight="1" x14ac:dyDescent="0.25">
      <c r="B181" s="136" t="s">
        <v>526</v>
      </c>
      <c r="C181" s="360" t="str">
        <f>'Credit risk (IRB)'!B44</f>
        <v>supervisory slotting approach</v>
      </c>
      <c r="D181" s="2427" t="str">
        <f>'Credit risk (IRB)'!CR44</f>
        <v/>
      </c>
      <c r="E181" s="2440"/>
      <c r="F181" s="2426" t="str">
        <f>'Credit risk (IRB)'!CS44</f>
        <v/>
      </c>
      <c r="G181" s="2427"/>
    </row>
    <row r="182" spans="2:7" ht="15" customHeight="1" x14ac:dyDescent="0.25">
      <c r="B182" s="136" t="s">
        <v>526</v>
      </c>
      <c r="C182" s="290" t="str">
        <f>'Credit risk (IRB)'!B45</f>
        <v>Check: row 44 ≤ row 43</v>
      </c>
      <c r="D182" s="130"/>
      <c r="E182" s="458"/>
      <c r="F182" s="130"/>
      <c r="G182" s="458"/>
    </row>
    <row r="183" spans="2:7" ht="15" customHeight="1" x14ac:dyDescent="0.25">
      <c r="B183" s="136" t="s">
        <v>526</v>
      </c>
      <c r="C183" s="289" t="str">
        <f>'Credit risk (IRB)'!B26</f>
        <v>SME treated as corporate</v>
      </c>
      <c r="D183" s="2427" t="str">
        <f>'Credit risk (IRB)'!CR26</f>
        <v/>
      </c>
      <c r="E183" s="2440"/>
      <c r="F183" s="2426" t="str">
        <f>'Credit risk (IRB)'!CS26</f>
        <v/>
      </c>
      <c r="G183" s="2427"/>
    </row>
    <row r="184" spans="2:7" ht="15" customHeight="1" x14ac:dyDescent="0.25">
      <c r="B184" s="136" t="s">
        <v>526</v>
      </c>
      <c r="C184" s="289" t="str">
        <f>'Credit risk (IRB)'!B24</f>
        <v>Financial institutions treated as corporates</v>
      </c>
      <c r="D184" s="2427" t="str">
        <f>'Credit risk (IRB)'!CR24</f>
        <v/>
      </c>
      <c r="E184" s="2440"/>
      <c r="F184" s="2426" t="str">
        <f>'Credit risk (IRB)'!CS24</f>
        <v/>
      </c>
      <c r="G184" s="2427"/>
    </row>
    <row r="185" spans="2:7" ht="15" customHeight="1" x14ac:dyDescent="0.25">
      <c r="B185" s="136" t="s">
        <v>526</v>
      </c>
      <c r="C185" s="289" t="str">
        <f>'Credit risk (IRB)'!B17</f>
        <v>Sovereign</v>
      </c>
      <c r="D185" s="2427" t="str">
        <f>'Credit risk (IRB)'!CR17</f>
        <v/>
      </c>
      <c r="E185" s="2440"/>
      <c r="F185" s="2426" t="str">
        <f>'Credit risk (IRB)'!CS17</f>
        <v/>
      </c>
      <c r="G185" s="2427"/>
    </row>
    <row r="186" spans="2:7" ht="15" customHeight="1" x14ac:dyDescent="0.25">
      <c r="B186" s="136" t="s">
        <v>526</v>
      </c>
      <c r="C186" s="289" t="str">
        <f>'Credit risk (IRB)'!B18</f>
        <v>Bank</v>
      </c>
      <c r="D186" s="2427" t="str">
        <f>'Credit risk (IRB)'!CR18</f>
        <v/>
      </c>
      <c r="E186" s="2440"/>
      <c r="F186" s="2426" t="str">
        <f>'Credit risk (IRB)'!CS18</f>
        <v/>
      </c>
      <c r="G186" s="2427"/>
    </row>
    <row r="187" spans="2:7" ht="15" customHeight="1" x14ac:dyDescent="0.25">
      <c r="B187" s="136" t="s">
        <v>526</v>
      </c>
      <c r="C187" s="289" t="str">
        <f>'Credit risk (IRB)'!B60</f>
        <v>Retail residential mortgages</v>
      </c>
      <c r="D187" s="2427" t="str">
        <f>'Credit risk (IRB)'!CR60</f>
        <v/>
      </c>
      <c r="E187" s="2440"/>
      <c r="F187" s="2426" t="str">
        <f>'Credit risk (IRB)'!CS60</f>
        <v/>
      </c>
      <c r="G187" s="2427"/>
    </row>
    <row r="188" spans="2:7" ht="15" customHeight="1" x14ac:dyDescent="0.25">
      <c r="B188" s="136" t="s">
        <v>526</v>
      </c>
      <c r="C188" s="289" t="str">
        <f>'Credit risk (IRB)'!B68</f>
        <v>Qualifying revolving retail exposures; of which:</v>
      </c>
      <c r="D188" s="2427" t="str">
        <f>'Credit risk (IRB)'!CR68</f>
        <v/>
      </c>
      <c r="E188" s="2440"/>
      <c r="F188" s="2426" t="str">
        <f>'Credit risk (IRB)'!CS68</f>
        <v/>
      </c>
      <c r="G188" s="2427"/>
    </row>
    <row r="189" spans="2:7" ht="15" customHeight="1" x14ac:dyDescent="0.25">
      <c r="B189" s="136" t="s">
        <v>526</v>
      </c>
      <c r="C189" s="173" t="str">
        <f>'Credit risk (IRB)'!B69</f>
        <v>transactors</v>
      </c>
      <c r="D189" s="2427" t="str">
        <f>'Credit risk (IRB)'!CR69</f>
        <v/>
      </c>
      <c r="E189" s="2440"/>
      <c r="F189" s="2426" t="str">
        <f>'Credit risk (IRB)'!CS69</f>
        <v/>
      </c>
      <c r="G189" s="2427"/>
    </row>
    <row r="190" spans="2:7" ht="15" customHeight="1" x14ac:dyDescent="0.25">
      <c r="B190" s="136" t="s">
        <v>526</v>
      </c>
      <c r="C190" s="173" t="str">
        <f>'Credit risk (IRB)'!B70</f>
        <v>revolvers</v>
      </c>
      <c r="D190" s="2427" t="str">
        <f>'Credit risk (IRB)'!CR70</f>
        <v/>
      </c>
      <c r="E190" s="2440"/>
      <c r="F190" s="2426" t="str">
        <f>'Credit risk (IRB)'!CS70</f>
        <v/>
      </c>
      <c r="G190" s="2427"/>
    </row>
    <row r="191" spans="2:7" ht="15" customHeight="1" x14ac:dyDescent="0.25">
      <c r="B191" s="136" t="s">
        <v>526</v>
      </c>
      <c r="C191" s="289" t="str">
        <f>'Credit risk (IRB)'!B61</f>
        <v>Other retail; of which:</v>
      </c>
      <c r="D191" s="2427" t="str">
        <f>'Credit risk (IRB)'!CR61</f>
        <v/>
      </c>
      <c r="E191" s="2440"/>
      <c r="F191" s="2426" t="str">
        <f>'Credit risk (IRB)'!CS61</f>
        <v/>
      </c>
      <c r="G191" s="2427"/>
    </row>
    <row r="192" spans="2:7" ht="15" customHeight="1" x14ac:dyDescent="0.25">
      <c r="B192" s="136" t="s">
        <v>526</v>
      </c>
      <c r="C192" s="173" t="str">
        <f>'Credit risk (IRB)'!B62</f>
        <v>unsecured; of which:</v>
      </c>
      <c r="D192" s="2427" t="str">
        <f>'Credit risk (IRB)'!CR62</f>
        <v/>
      </c>
      <c r="E192" s="2440"/>
      <c r="F192" s="2426" t="str">
        <f>'Credit risk (IRB)'!CS62</f>
        <v/>
      </c>
      <c r="G192" s="2427"/>
    </row>
    <row r="193" spans="2:12" ht="15" customHeight="1" x14ac:dyDescent="0.25">
      <c r="B193" s="136" t="s">
        <v>526</v>
      </c>
      <c r="C193" s="360" t="str">
        <f>'Credit risk (IRB)'!B63</f>
        <v>SME treated as retail</v>
      </c>
      <c r="D193" s="2427" t="str">
        <f>'Credit risk (IRB)'!CR63</f>
        <v/>
      </c>
      <c r="E193" s="2440"/>
      <c r="F193" s="2426" t="str">
        <f>'Credit risk (IRB)'!CS63</f>
        <v/>
      </c>
      <c r="G193" s="2427"/>
    </row>
    <row r="194" spans="2:12" ht="15" customHeight="1" x14ac:dyDescent="0.25">
      <c r="B194" s="136" t="s">
        <v>526</v>
      </c>
      <c r="C194" s="290" t="str">
        <f>'Credit risk (IRB)'!B64</f>
        <v>Check: row 63 ≤ row 62</v>
      </c>
      <c r="D194" s="130"/>
      <c r="E194" s="458"/>
      <c r="F194" s="130"/>
      <c r="G194" s="458"/>
    </row>
    <row r="195" spans="2:12" ht="15" customHeight="1" x14ac:dyDescent="0.25">
      <c r="B195" s="136" t="s">
        <v>526</v>
      </c>
      <c r="C195" s="173" t="str">
        <f>'Credit risk (IRB)'!B65</f>
        <v>secured; of which:</v>
      </c>
      <c r="D195" s="2427" t="str">
        <f>'Credit risk (IRB)'!CR65</f>
        <v/>
      </c>
      <c r="E195" s="2440"/>
      <c r="F195" s="2426" t="str">
        <f>'Credit risk (IRB)'!CS65</f>
        <v/>
      </c>
      <c r="G195" s="2427"/>
    </row>
    <row r="196" spans="2:12" ht="15" customHeight="1" x14ac:dyDescent="0.25">
      <c r="B196" s="136" t="s">
        <v>526</v>
      </c>
      <c r="C196" s="360" t="str">
        <f>'Credit risk (IRB)'!B66</f>
        <v>SME treated as retail</v>
      </c>
      <c r="D196" s="2427" t="str">
        <f>'Credit risk (IRB)'!CR66</f>
        <v/>
      </c>
      <c r="E196" s="2440"/>
      <c r="F196" s="2426" t="str">
        <f>'Credit risk (IRB)'!CS66</f>
        <v/>
      </c>
      <c r="G196" s="2427"/>
    </row>
    <row r="197" spans="2:12" ht="15" customHeight="1" x14ac:dyDescent="0.25">
      <c r="B197" s="136" t="s">
        <v>526</v>
      </c>
      <c r="C197" s="290" t="str">
        <f>'Credit risk (IRB)'!B67</f>
        <v>Check: row 66 ≤ row 65</v>
      </c>
      <c r="D197" s="130"/>
      <c r="E197" s="458"/>
      <c r="F197" s="130"/>
      <c r="G197" s="458"/>
    </row>
    <row r="198" spans="2:12" ht="15" customHeight="1" x14ac:dyDescent="0.25">
      <c r="B198" s="136" t="s">
        <v>526</v>
      </c>
      <c r="C198" s="289" t="str">
        <f>'Credit risk (IRB)'!B48</f>
        <v>Equity exposures; of which:</v>
      </c>
      <c r="D198" s="130"/>
      <c r="E198" s="458"/>
      <c r="F198" s="130"/>
      <c r="G198" s="458"/>
    </row>
    <row r="199" spans="2:12" ht="15" customHeight="1" x14ac:dyDescent="0.25">
      <c r="B199" s="136" t="s">
        <v>526</v>
      </c>
      <c r="C199" s="289" t="str">
        <f>'Credit risk (IRB)'!B56</f>
        <v>Equity investment in funds; of which:</v>
      </c>
      <c r="D199" s="2427" t="str">
        <f>'Credit risk (IRB)'!CR56</f>
        <v/>
      </c>
      <c r="E199" s="2440"/>
      <c r="F199" s="2426" t="str">
        <f>'Credit risk (IRB)'!CS56</f>
        <v/>
      </c>
      <c r="G199" s="2427"/>
    </row>
    <row r="200" spans="2:12" ht="15" customHeight="1" x14ac:dyDescent="0.25">
      <c r="B200" s="136" t="s">
        <v>526</v>
      </c>
      <c r="C200" s="173" t="str">
        <f>'Credit risk (IRB)'!B57</f>
        <v>Equity investment in funds (mandate-based approach)</v>
      </c>
      <c r="D200" s="2427" t="str">
        <f>'Credit risk (IRB)'!CR57</f>
        <v/>
      </c>
      <c r="E200" s="2440"/>
      <c r="F200" s="2426" t="str">
        <f>'Credit risk (IRB)'!CS57</f>
        <v/>
      </c>
      <c r="G200" s="2427"/>
    </row>
    <row r="201" spans="2:12" ht="15" customHeight="1" x14ac:dyDescent="0.25">
      <c r="B201" s="136" t="s">
        <v>526</v>
      </c>
      <c r="C201" s="173" t="str">
        <f>'Credit risk (IRB)'!B58</f>
        <v>Equity investment in funds (fall back approach)</v>
      </c>
      <c r="D201" s="2427" t="str">
        <f>'Credit risk (IRB)'!CR58</f>
        <v/>
      </c>
      <c r="E201" s="2440"/>
      <c r="F201" s="2426" t="str">
        <f>'Credit risk (IRB)'!CS58</f>
        <v/>
      </c>
      <c r="G201" s="2427"/>
    </row>
    <row r="202" spans="2:12" ht="15" customHeight="1" x14ac:dyDescent="0.25">
      <c r="B202" s="136" t="s">
        <v>526</v>
      </c>
      <c r="C202" s="289" t="str">
        <f>'Credit risk (IRB)'!B75</f>
        <v>Eligible purchased receivables; of which:</v>
      </c>
      <c r="D202" s="2427" t="str">
        <f>'Credit risk (IRB)'!CR75</f>
        <v/>
      </c>
      <c r="E202" s="2440"/>
      <c r="F202" s="2426" t="str">
        <f>'Credit risk (IRB)'!CS75</f>
        <v/>
      </c>
      <c r="G202" s="2427"/>
    </row>
    <row r="203" spans="2:12" ht="15" customHeight="1" x14ac:dyDescent="0.25">
      <c r="B203" s="136" t="s">
        <v>526</v>
      </c>
      <c r="C203" s="173" t="str">
        <f>'Credit risk (IRB)'!B76</f>
        <v>Corporates</v>
      </c>
      <c r="D203" s="2427" t="str">
        <f>'Credit risk (IRB)'!CR76</f>
        <v/>
      </c>
      <c r="E203" s="2440"/>
      <c r="F203" s="2426" t="str">
        <f>'Credit risk (IRB)'!CS76</f>
        <v/>
      </c>
      <c r="G203" s="2427"/>
    </row>
    <row r="204" spans="2:12" ht="15" customHeight="1" x14ac:dyDescent="0.25">
      <c r="B204" s="136" t="s">
        <v>526</v>
      </c>
      <c r="C204" s="173" t="str">
        <f>'Credit risk (IRB)'!B77</f>
        <v>Retail</v>
      </c>
      <c r="D204" s="2427" t="str">
        <f>'Credit risk (IRB)'!CR77</f>
        <v/>
      </c>
      <c r="E204" s="2440"/>
      <c r="F204" s="2426" t="str">
        <f>'Credit risk (IRB)'!CS77</f>
        <v/>
      </c>
      <c r="G204" s="2427"/>
    </row>
    <row r="205" spans="2:12" ht="15" customHeight="1" x14ac:dyDescent="0.25">
      <c r="B205" s="136" t="s">
        <v>526</v>
      </c>
      <c r="C205" s="289" t="str">
        <f>'Credit risk (IRB)'!B79</f>
        <v>Failed trades and non-DVP transactions</v>
      </c>
      <c r="D205" s="2427" t="str">
        <f>'Credit risk (IRB)'!CR79</f>
        <v/>
      </c>
      <c r="E205" s="2440"/>
      <c r="F205" s="2426" t="str">
        <f>'Credit risk (IRB)'!CS79</f>
        <v/>
      </c>
      <c r="G205" s="2427"/>
    </row>
    <row r="206" spans="2:12" ht="15" customHeight="1" x14ac:dyDescent="0.25">
      <c r="B206" s="136" t="s">
        <v>526</v>
      </c>
      <c r="C206" s="174" t="str">
        <f>'Credit risk (IRB)'!B80</f>
        <v>Other assets; of which:</v>
      </c>
      <c r="D206" s="2427" t="str">
        <f>'Credit risk (IRB)'!CR80</f>
        <v/>
      </c>
      <c r="E206" s="2440"/>
      <c r="F206" s="2426" t="str">
        <f>'Credit risk (IRB)'!CS80</f>
        <v/>
      </c>
      <c r="G206" s="2427"/>
    </row>
    <row r="207" spans="2:12" ht="15" customHeight="1" x14ac:dyDescent="0.25">
      <c r="B207" s="128" t="s">
        <v>526</v>
      </c>
      <c r="C207" s="291" t="str">
        <f>'Credit risk (IRB)'!B81</f>
        <v>Non-credit obligations</v>
      </c>
      <c r="D207" s="2429" t="str">
        <f>'Credit risk (IRB)'!CR81</f>
        <v/>
      </c>
      <c r="E207" s="2444"/>
      <c r="F207" s="2428" t="str">
        <f>'Credit risk (IRB)'!CS81</f>
        <v/>
      </c>
      <c r="G207" s="2429"/>
    </row>
    <row r="208" spans="2:12" ht="15" customHeight="1" x14ac:dyDescent="0.25">
      <c r="L208" s="237"/>
    </row>
    <row r="209" spans="1:38" ht="15" customHeight="1" x14ac:dyDescent="0.25">
      <c r="B209" s="453" t="s">
        <v>524</v>
      </c>
      <c r="C209" s="836" t="s">
        <v>11</v>
      </c>
      <c r="D209" s="673" t="str">
        <f>CONCATENATE("Col ", LEFT(ADDRESS(ROW('Credit risk (IRB)'!Z21),COLUMN('Credit risk (IRB)'!Z21),4), 2))</f>
        <v>Col Z2</v>
      </c>
      <c r="E209" s="673" t="str">
        <f>CONCATENATE("Col ", LEFT(ADDRESS(ROW('Credit risk (IRB)'!AA21),COLUMN('Credit risk (IRB)'!AA21),4), 2))</f>
        <v>Col AA</v>
      </c>
      <c r="F209" s="673" t="str">
        <f>CONCATENATE("Col ", LEFT(ADDRESS(ROW('Credit risk (IRB)'!AB21),COLUMN('Credit risk (IRB)'!AB21),4), 2))</f>
        <v>Col AB</v>
      </c>
      <c r="G209" s="673" t="str">
        <f>CONCATENATE("Col ", LEFT(ADDRESS(ROW('Credit risk (IRB)'!AD21),COLUMN('Credit risk (IRB)'!AD21),4), 2))</f>
        <v>Col AD</v>
      </c>
      <c r="H209" s="673" t="str">
        <f>CONCATENATE("Col ", LEFT(ADDRESS(ROW('Credit risk (IRB)'!AF21),COLUMN('Credit risk (IRB)'!AF21),4), 2))</f>
        <v>Col AF</v>
      </c>
      <c r="I209" s="673" t="str">
        <f>CONCATENATE("Col ", LEFT(ADDRESS(ROW('Credit risk (IRB)'!AG21),COLUMN('Credit risk (IRB)'!AG21),4), 2))</f>
        <v>Col AG</v>
      </c>
      <c r="J209" s="673" t="str">
        <f>CONCATENATE("Col ", LEFT(ADDRESS(ROW('Credit risk (IRB)'!AH21),COLUMN('Credit risk (IRB)'!AH21),4), 2))</f>
        <v>Col AH</v>
      </c>
      <c r="K209" s="673" t="str">
        <f>CONCATENATE("Col ", LEFT(ADDRESS(ROW('Credit risk (IRB)'!AJ21),COLUMN('Credit risk (IRB)'!AJ21),4), 2))</f>
        <v>Col AJ</v>
      </c>
      <c r="L209" s="673" t="str">
        <f>CONCATENATE("Col ", LEFT(ADDRESS(ROW('Credit risk (IRB)'!AK21),COLUMN('Credit risk (IRB)'!AK21),4), 2))</f>
        <v>Col AK</v>
      </c>
      <c r="M209" s="673" t="str">
        <f>CONCATENATE("Col ", LEFT(ADDRESS(ROW('Credit risk (IRB)'!BM21),COLUMN('Credit risk (IRB)'!BM21),4), 2))</f>
        <v>Col BM</v>
      </c>
      <c r="N209" s="673" t="str">
        <f>CONCATENATE("Col ", LEFT(ADDRESS(ROW('Credit risk (IRB)'!BN21),COLUMN('Credit risk (IRB)'!BN21),4), 2))</f>
        <v>Col BN</v>
      </c>
      <c r="O209" s="673" t="str">
        <f>CONCATENATE("Col ", LEFT(ADDRESS(ROW('Credit risk (IRB)'!BO21),COLUMN('Credit risk (IRB)'!BO21),4), 2))</f>
        <v>Col BO</v>
      </c>
      <c r="P209" s="673" t="str">
        <f>CONCATENATE("Col ", LEFT(ADDRESS(ROW('Credit risk (IRB)'!BQ21),COLUMN('Credit risk (IRB)'!BQ21),4), 2))</f>
        <v>Col BQ</v>
      </c>
      <c r="Q209" s="673" t="str">
        <f>CONCATENATE("Col ", LEFT(ADDRESS(ROW('Credit risk (IRB)'!BS21),COLUMN('Credit risk (IRB)'!BS21),4), 2))</f>
        <v>Col BS</v>
      </c>
      <c r="R209" s="673" t="str">
        <f>CONCATENATE("Col ", LEFT(ADDRESS(ROW('Credit risk (IRB)'!BT21),COLUMN('Credit risk (IRB)'!BT21),4), 2))</f>
        <v>Col BT</v>
      </c>
      <c r="S209" s="673" t="str">
        <f>CONCATENATE("Col ", LEFT(ADDRESS(ROW('Credit risk (IRB)'!BU21),COLUMN('Credit risk (IRB)'!BU21),4), 2))</f>
        <v>Col BU</v>
      </c>
      <c r="T209" s="673" t="str">
        <f>CONCATENATE("Col ", LEFT(ADDRESS(ROW('Credit risk (IRB)'!BW21),COLUMN('Credit risk (IRB)'!BW21),4), 2))</f>
        <v>Col BW</v>
      </c>
      <c r="U209" s="673" t="str">
        <f>CONCATENATE("Col ", LEFT(ADDRESS(ROW('Credit risk (IRB)'!CL21),COLUMN('Credit risk (IRB)'!CL21),4), 2))</f>
        <v>Col CL</v>
      </c>
      <c r="V209" s="673" t="str">
        <f>CONCATENATE("Col ", LEFT(ADDRESS(ROW('Credit risk (IRB)'!CO21),COLUMN('Credit risk (IRB)'!CO21),4), 2))</f>
        <v>Col CO</v>
      </c>
      <c r="W209" s="673" t="str">
        <f>CONCATENATE("Col ", LEFT(ADDRESS(ROW('Credit risk (IRB)'!CP21),COLUMN('Credit risk (IRB)'!CP21),4), 2))</f>
        <v>Col CP</v>
      </c>
      <c r="X209" s="855" t="str">
        <f>CONCATENATE("Col ", LEFT(ADDRESS(ROW('Credit risk (IRB)'!CQ21),COLUMN('Credit risk (IRB)'!CQ21),4), 2))</f>
        <v>Col CQ</v>
      </c>
      <c r="Y209" s="676"/>
      <c r="Z209" s="676"/>
      <c r="AA209" s="676"/>
      <c r="AB209" s="676"/>
      <c r="AC209" s="676"/>
      <c r="AD209" s="676"/>
      <c r="AE209" s="676"/>
      <c r="AF209" s="676"/>
      <c r="AG209" s="676"/>
      <c r="AH209" s="676"/>
      <c r="AI209" s="676"/>
    </row>
    <row r="210" spans="1:38" ht="15" customHeight="1" x14ac:dyDescent="0.25">
      <c r="B210" s="257" t="s">
        <v>526</v>
      </c>
      <c r="C210" s="436" t="str">
        <f>'Credit risk (IRB)'!B30</f>
        <v>Check: row 29 ≤ row 28</v>
      </c>
      <c r="D210" s="416" t="str">
        <f>'Credit risk (IRB)'!Z30</f>
        <v/>
      </c>
      <c r="E210" s="417" t="str">
        <f>'Credit risk (IRB)'!AA30</f>
        <v/>
      </c>
      <c r="F210" s="417" t="str">
        <f>'Credit risk (IRB)'!AB30</f>
        <v/>
      </c>
      <c r="G210" s="417" t="str">
        <f>'Credit risk (IRB)'!AD30</f>
        <v/>
      </c>
      <c r="H210" s="417" t="str">
        <f>'Credit risk (IRB)'!AF30</f>
        <v/>
      </c>
      <c r="I210" s="417" t="str">
        <f>'Credit risk (IRB)'!AG30</f>
        <v/>
      </c>
      <c r="J210" s="417" t="str">
        <f>'Credit risk (IRB)'!AH30</f>
        <v/>
      </c>
      <c r="K210" s="417" t="str">
        <f>'Credit risk (IRB)'!AJ30</f>
        <v/>
      </c>
      <c r="L210" s="417" t="str">
        <f>'Credit risk (IRB)'!AK30</f>
        <v/>
      </c>
      <c r="M210" s="417" t="str">
        <f>'Credit risk (IRB)'!BM30</f>
        <v/>
      </c>
      <c r="N210" s="417" t="str">
        <f>'Credit risk (IRB)'!BN30</f>
        <v/>
      </c>
      <c r="O210" s="417" t="str">
        <f>'Credit risk (IRB)'!BO30</f>
        <v/>
      </c>
      <c r="P210" s="417" t="str">
        <f>'Credit risk (IRB)'!BQ30</f>
        <v/>
      </c>
      <c r="Q210" s="417" t="str">
        <f>'Credit risk (IRB)'!BS30</f>
        <v/>
      </c>
      <c r="R210" s="417" t="str">
        <f>'Credit risk (IRB)'!BT30</f>
        <v/>
      </c>
      <c r="S210" s="417" t="str">
        <f>'Credit risk (IRB)'!BU30</f>
        <v/>
      </c>
      <c r="T210" s="417" t="str">
        <f>'Credit risk (IRB)'!BW30</f>
        <v/>
      </c>
      <c r="U210" s="417" t="str">
        <f>'Credit risk (IRB)'!CL30</f>
        <v/>
      </c>
      <c r="V210" s="417" t="str">
        <f>'Credit risk (IRB)'!CO30</f>
        <v/>
      </c>
      <c r="W210" s="417" t="str">
        <f>'Credit risk (IRB)'!CP30</f>
        <v/>
      </c>
      <c r="X210" s="452" t="str">
        <f>'Credit risk (IRB)'!CQ30</f>
        <v/>
      </c>
    </row>
    <row r="211" spans="1:38" ht="15" customHeight="1" x14ac:dyDescent="0.25">
      <c r="B211" s="257" t="s">
        <v>526</v>
      </c>
      <c r="C211" s="1258" t="str">
        <f>'Credit risk (IRB)'!B33</f>
        <v>Check: row 32 ≤ row 31</v>
      </c>
      <c r="D211" s="319" t="str">
        <f>'Credit risk (IRB)'!Z33</f>
        <v/>
      </c>
      <c r="E211" s="313" t="str">
        <f>'Credit risk (IRB)'!AA33</f>
        <v/>
      </c>
      <c r="F211" s="313" t="str">
        <f>'Credit risk (IRB)'!AB33</f>
        <v/>
      </c>
      <c r="G211" s="313" t="str">
        <f>'Credit risk (IRB)'!AD33</f>
        <v/>
      </c>
      <c r="H211" s="313" t="str">
        <f>'Credit risk (IRB)'!AF33</f>
        <v/>
      </c>
      <c r="I211" s="313" t="str">
        <f>'Credit risk (IRB)'!AG33</f>
        <v/>
      </c>
      <c r="J211" s="313" t="str">
        <f>'Credit risk (IRB)'!AH33</f>
        <v/>
      </c>
      <c r="K211" s="313" t="str">
        <f>'Credit risk (IRB)'!AJ33</f>
        <v/>
      </c>
      <c r="L211" s="313" t="str">
        <f>'Credit risk (IRB)'!AK33</f>
        <v/>
      </c>
      <c r="M211" s="313" t="str">
        <f>'Credit risk (IRB)'!BM33</f>
        <v/>
      </c>
      <c r="N211" s="313" t="str">
        <f>'Credit risk (IRB)'!BN33</f>
        <v/>
      </c>
      <c r="O211" s="313" t="str">
        <f>'Credit risk (IRB)'!BO33</f>
        <v/>
      </c>
      <c r="P211" s="313" t="str">
        <f>'Credit risk (IRB)'!BQ33</f>
        <v/>
      </c>
      <c r="Q211" s="313" t="str">
        <f>'Credit risk (IRB)'!BS33</f>
        <v/>
      </c>
      <c r="R211" s="313" t="str">
        <f>'Credit risk (IRB)'!BT33</f>
        <v/>
      </c>
      <c r="S211" s="313" t="str">
        <f>'Credit risk (IRB)'!BU33</f>
        <v/>
      </c>
      <c r="T211" s="313" t="str">
        <f>'Credit risk (IRB)'!BW33</f>
        <v/>
      </c>
      <c r="U211" s="313" t="str">
        <f>'Credit risk (IRB)'!CL33</f>
        <v/>
      </c>
      <c r="V211" s="313" t="str">
        <f>'Credit risk (IRB)'!CO33</f>
        <v/>
      </c>
      <c r="W211" s="313" t="str">
        <f>'Credit risk (IRB)'!CP33</f>
        <v/>
      </c>
      <c r="X211" s="394" t="str">
        <f>'Credit risk (IRB)'!CQ33</f>
        <v/>
      </c>
    </row>
    <row r="212" spans="1:38" ht="15" customHeight="1" x14ac:dyDescent="0.25">
      <c r="B212" s="257" t="s">
        <v>526</v>
      </c>
      <c r="C212" s="1258" t="str">
        <f>'Credit risk (IRB)'!B36</f>
        <v>Check: row 35 ≤ row 34</v>
      </c>
      <c r="D212" s="319" t="str">
        <f>'Credit risk (IRB)'!Z36</f>
        <v/>
      </c>
      <c r="E212" s="313" t="str">
        <f>'Credit risk (IRB)'!AA36</f>
        <v/>
      </c>
      <c r="F212" s="313" t="str">
        <f>'Credit risk (IRB)'!AB36</f>
        <v/>
      </c>
      <c r="G212" s="313" t="str">
        <f>'Credit risk (IRB)'!AD36</f>
        <v/>
      </c>
      <c r="H212" s="313" t="str">
        <f>'Credit risk (IRB)'!AF36</f>
        <v/>
      </c>
      <c r="I212" s="313" t="str">
        <f>'Credit risk (IRB)'!AG36</f>
        <v/>
      </c>
      <c r="J212" s="313" t="str">
        <f>'Credit risk (IRB)'!AH36</f>
        <v/>
      </c>
      <c r="K212" s="313" t="str">
        <f>'Credit risk (IRB)'!AJ36</f>
        <v/>
      </c>
      <c r="L212" s="313" t="str">
        <f>'Credit risk (IRB)'!AK36</f>
        <v/>
      </c>
      <c r="M212" s="313" t="str">
        <f>'Credit risk (IRB)'!BM36</f>
        <v/>
      </c>
      <c r="N212" s="313" t="str">
        <f>'Credit risk (IRB)'!BN36</f>
        <v/>
      </c>
      <c r="O212" s="313" t="str">
        <f>'Credit risk (IRB)'!BO36</f>
        <v/>
      </c>
      <c r="P212" s="313" t="str">
        <f>'Credit risk (IRB)'!BQ36</f>
        <v/>
      </c>
      <c r="Q212" s="313" t="str">
        <f>'Credit risk (IRB)'!BS36</f>
        <v/>
      </c>
      <c r="R212" s="313" t="str">
        <f>'Credit risk (IRB)'!BT36</f>
        <v/>
      </c>
      <c r="S212" s="313" t="str">
        <f>'Credit risk (IRB)'!BU36</f>
        <v/>
      </c>
      <c r="T212" s="313" t="str">
        <f>'Credit risk (IRB)'!BW36</f>
        <v/>
      </c>
      <c r="U212" s="313" t="str">
        <f>'Credit risk (IRB)'!CL36</f>
        <v/>
      </c>
      <c r="V212" s="313" t="str">
        <f>'Credit risk (IRB)'!CO36</f>
        <v/>
      </c>
      <c r="W212" s="313" t="str">
        <f>'Credit risk (IRB)'!CP36</f>
        <v/>
      </c>
      <c r="X212" s="394" t="str">
        <f>'Credit risk (IRB)'!CQ36</f>
        <v/>
      </c>
    </row>
    <row r="213" spans="1:38" ht="15" customHeight="1" x14ac:dyDescent="0.25">
      <c r="B213" s="257" t="s">
        <v>526</v>
      </c>
      <c r="C213" s="1258" t="str">
        <f>'Credit risk (IRB)'!B39</f>
        <v>Check: row 38 ≤ row 37</v>
      </c>
      <c r="D213" s="319" t="str">
        <f>'Credit risk (IRB)'!Z39</f>
        <v/>
      </c>
      <c r="E213" s="313" t="str">
        <f>'Credit risk (IRB)'!AA39</f>
        <v/>
      </c>
      <c r="F213" s="313" t="str">
        <f>'Credit risk (IRB)'!AB39</f>
        <v/>
      </c>
      <c r="G213" s="313" t="str">
        <f>'Credit risk (IRB)'!AD39</f>
        <v/>
      </c>
      <c r="H213" s="313" t="str">
        <f>'Credit risk (IRB)'!AF39</f>
        <v/>
      </c>
      <c r="I213" s="313" t="str">
        <f>'Credit risk (IRB)'!AG39</f>
        <v/>
      </c>
      <c r="J213" s="313" t="str">
        <f>'Credit risk (IRB)'!AH39</f>
        <v/>
      </c>
      <c r="K213" s="313" t="str">
        <f>'Credit risk (IRB)'!AJ39</f>
        <v/>
      </c>
      <c r="L213" s="313" t="str">
        <f>'Credit risk (IRB)'!AK39</f>
        <v/>
      </c>
      <c r="M213" s="313" t="str">
        <f>'Credit risk (IRB)'!BM39</f>
        <v/>
      </c>
      <c r="N213" s="313" t="str">
        <f>'Credit risk (IRB)'!BN39</f>
        <v/>
      </c>
      <c r="O213" s="313" t="str">
        <f>'Credit risk (IRB)'!BO39</f>
        <v/>
      </c>
      <c r="P213" s="313" t="str">
        <f>'Credit risk (IRB)'!BQ39</f>
        <v/>
      </c>
      <c r="Q213" s="313" t="str">
        <f>'Credit risk (IRB)'!BS39</f>
        <v/>
      </c>
      <c r="R213" s="313" t="str">
        <f>'Credit risk (IRB)'!BT39</f>
        <v/>
      </c>
      <c r="S213" s="313" t="str">
        <f>'Credit risk (IRB)'!BU39</f>
        <v/>
      </c>
      <c r="T213" s="313" t="str">
        <f>'Credit risk (IRB)'!BW39</f>
        <v/>
      </c>
      <c r="U213" s="313" t="str">
        <f>'Credit risk (IRB)'!CL39</f>
        <v/>
      </c>
      <c r="V213" s="313" t="str">
        <f>'Credit risk (IRB)'!CO39</f>
        <v/>
      </c>
      <c r="W213" s="313" t="str">
        <f>'Credit risk (IRB)'!CP39</f>
        <v/>
      </c>
      <c r="X213" s="394" t="str">
        <f>'Credit risk (IRB)'!CQ39</f>
        <v/>
      </c>
    </row>
    <row r="214" spans="1:38" ht="15" customHeight="1" x14ac:dyDescent="0.25">
      <c r="B214" s="128" t="s">
        <v>526</v>
      </c>
      <c r="C214" s="461" t="str">
        <f>'Credit risk (IRB)'!B45</f>
        <v>Check: row 44 ≤ row 43</v>
      </c>
      <c r="D214" s="320" t="str">
        <f>'Credit risk (IRB)'!Z45</f>
        <v/>
      </c>
      <c r="E214" s="315" t="str">
        <f>'Credit risk (IRB)'!AA45</f>
        <v/>
      </c>
      <c r="F214" s="315" t="str">
        <f>'Credit risk (IRB)'!AB45</f>
        <v/>
      </c>
      <c r="G214" s="315" t="str">
        <f>'Credit risk (IRB)'!AD45</f>
        <v/>
      </c>
      <c r="H214" s="315" t="str">
        <f>'Credit risk (IRB)'!AF45</f>
        <v/>
      </c>
      <c r="I214" s="315" t="str">
        <f>'Credit risk (IRB)'!AG45</f>
        <v/>
      </c>
      <c r="J214" s="315" t="str">
        <f>'Credit risk (IRB)'!AH45</f>
        <v/>
      </c>
      <c r="K214" s="315" t="str">
        <f>'Credit risk (IRB)'!AJ45</f>
        <v/>
      </c>
      <c r="L214" s="315" t="str">
        <f>'Credit risk (IRB)'!AK45</f>
        <v/>
      </c>
      <c r="M214" s="315" t="str">
        <f>'Credit risk (IRB)'!BM45</f>
        <v/>
      </c>
      <c r="N214" s="315" t="str">
        <f>'Credit risk (IRB)'!BN45</f>
        <v/>
      </c>
      <c r="O214" s="315" t="str">
        <f>'Credit risk (IRB)'!BO45</f>
        <v/>
      </c>
      <c r="P214" s="315" t="str">
        <f>'Credit risk (IRB)'!BQ45</f>
        <v/>
      </c>
      <c r="Q214" s="315" t="str">
        <f>'Credit risk (IRB)'!BS45</f>
        <v/>
      </c>
      <c r="R214" s="315" t="str">
        <f>'Credit risk (IRB)'!BT45</f>
        <v/>
      </c>
      <c r="S214" s="315" t="str">
        <f>'Credit risk (IRB)'!BU45</f>
        <v/>
      </c>
      <c r="T214" s="315" t="str">
        <f>'Credit risk (IRB)'!BW45</f>
        <v/>
      </c>
      <c r="U214" s="315" t="str">
        <f>'Credit risk (IRB)'!CL45</f>
        <v/>
      </c>
      <c r="V214" s="315" t="str">
        <f>'Credit risk (IRB)'!CO45</f>
        <v/>
      </c>
      <c r="W214" s="315" t="str">
        <f>'Credit risk (IRB)'!CP45</f>
        <v/>
      </c>
      <c r="X214" s="314" t="str">
        <f>'Credit risk (IRB)'!CQ45</f>
        <v/>
      </c>
    </row>
    <row r="215" spans="1:38" ht="15" customHeight="1" x14ac:dyDescent="0.25">
      <c r="L215" s="237"/>
    </row>
    <row r="216" spans="1:38" ht="15" customHeight="1" x14ac:dyDescent="0.25">
      <c r="B216" s="453" t="s">
        <v>524</v>
      </c>
      <c r="C216" s="836" t="s">
        <v>11</v>
      </c>
      <c r="D216" s="673" t="str">
        <f>CONCATENATE("Col ", LEFT(ADDRESS(ROW('Credit risk (IRB)'!N31),COLUMN('Credit risk (IRB)'!N31),4), 1))</f>
        <v>Col N</v>
      </c>
      <c r="E216" s="673" t="str">
        <f>CONCATENATE("Col ", LEFT(ADDRESS(ROW('Credit risk (IRB)'!O31),COLUMN('Credit risk (IRB)'!O31),4), 1))</f>
        <v>Col O</v>
      </c>
      <c r="F216" s="673" t="str">
        <f>CONCATENATE("Col ", LEFT(ADDRESS(ROW('Credit risk (IRB)'!P31),COLUMN('Credit risk (IRB)'!P31),4), 1))</f>
        <v>Col P</v>
      </c>
      <c r="G216" s="673" t="str">
        <f>CONCATENATE("Col ", LEFT(ADDRESS(ROW('Credit risk (IRB)'!R31),COLUMN('Credit risk (IRB)'!R31),4), 1))</f>
        <v>Col R</v>
      </c>
      <c r="H216" s="673" t="str">
        <f>CONCATENATE("Col ", LEFT(ADDRESS(ROW('Credit risk (IRB)'!T31),COLUMN('Credit risk (IRB)'!T31),4), 1))</f>
        <v>Col T</v>
      </c>
      <c r="I216" s="673" t="str">
        <f>CONCATENATE("Col ", LEFT(ADDRESS(ROW('Credit risk (IRB)'!U31),COLUMN('Credit risk (IRB)'!U31),4), 1))</f>
        <v>Col U</v>
      </c>
      <c r="J216" s="673" t="str">
        <f>CONCATENATE("Col ", LEFT(ADDRESS(ROW('Credit risk (IRB)'!V31),COLUMN('Credit risk (IRB)'!V31),4), 1))</f>
        <v>Col V</v>
      </c>
      <c r="K216" s="673" t="str">
        <f>CONCATENATE("Col ", LEFT(ADDRESS(ROW('Credit risk (IRB)'!X31),COLUMN('Credit risk (IRB)'!X31),4), 1))</f>
        <v>Col X</v>
      </c>
      <c r="L216" s="673" t="str">
        <f>CONCATENATE("Col ", LEFT(ADDRESS(ROW('Credit risk (IRB)'!Y31),COLUMN('Credit risk (IRB)'!Y31),4), 1))</f>
        <v>Col Y</v>
      </c>
      <c r="M216" s="673" t="str">
        <f>CONCATENATE("Col ", LEFT(ADDRESS(ROW('Credit risk (IRB)'!AL31),COLUMN('Credit risk (IRB)'!AL31),4), 2))</f>
        <v>Col AL</v>
      </c>
      <c r="N216" s="673" t="str">
        <f>CONCATENATE("Col ", LEFT(ADDRESS(ROW('Credit risk (IRB)'!AM31),COLUMN('Credit risk (IRB)'!AM31),4), 2))</f>
        <v>Col AM</v>
      </c>
      <c r="O216" s="673" t="str">
        <f>CONCATENATE("Col ", LEFT(ADDRESS(ROW('Credit risk (IRB)'!AN31),COLUMN('Credit risk (IRB)'!AN31),4), 2))</f>
        <v>Col AN</v>
      </c>
      <c r="P216" s="673" t="str">
        <f>CONCATENATE("Col ", LEFT(ADDRESS(ROW('Credit risk (IRB)'!AO31),COLUMN('Credit risk (IRB)'!AO31),4), 2))</f>
        <v>Col AO</v>
      </c>
      <c r="Q216" s="673" t="str">
        <f>CONCATENATE("Col ", LEFT(ADDRESS(ROW('Credit risk (IRB)'!BA31),COLUMN('Credit risk (IRB)'!BA31),4), 2))</f>
        <v>Col BA</v>
      </c>
      <c r="R216" s="673" t="str">
        <f>CONCATENATE("Col ", LEFT(ADDRESS(ROW('Credit risk (IRB)'!BB31),COLUMN('Credit risk (IRB)'!BB31),4), 2))</f>
        <v>Col BB</v>
      </c>
      <c r="S216" s="673" t="str">
        <f>CONCATENATE("Col ", LEFT(ADDRESS(ROW('Credit risk (IRB)'!BC31),COLUMN('Credit risk (IRB)'!BC31),4), 2))</f>
        <v>Col BC</v>
      </c>
      <c r="T216" s="673" t="str">
        <f>CONCATENATE("Col ", LEFT(ADDRESS(ROW('Credit risk (IRB)'!BE31),COLUMN('Credit risk (IRB)'!BE31),4), 2))</f>
        <v>Col BE</v>
      </c>
      <c r="U216" s="673" t="str">
        <f>CONCATENATE("Col ", LEFT(ADDRESS(ROW('Credit risk (IRB)'!BG31),COLUMN('Credit risk (IRB)'!BG31),4), 2))</f>
        <v>Col BG</v>
      </c>
      <c r="V216" s="673" t="str">
        <f>CONCATENATE("Col ", LEFT(ADDRESS(ROW('Credit risk (IRB)'!BH31),COLUMN('Credit risk (IRB)'!BH31),4), 2))</f>
        <v>Col BH</v>
      </c>
      <c r="W216" s="673" t="str">
        <f>CONCATENATE("Col ", LEFT(ADDRESS(ROW('Credit risk (IRB)'!BI31),COLUMN('Credit risk (IRB)'!BI31),4), 2))</f>
        <v>Col BI</v>
      </c>
      <c r="X216" s="673" t="str">
        <f>CONCATENATE("Col ", LEFT(ADDRESS(ROW('Credit risk (IRB)'!BK31),COLUMN('Credit risk (IRB)'!BK31),4), 2))</f>
        <v>Col BK</v>
      </c>
      <c r="Y216" s="673" t="str">
        <f>CONCATENATE("Col ", LEFT(ADDRESS(ROW('Credit risk (IRB)'!BL31),COLUMN('Credit risk (IRB)'!BL31),4), 2))</f>
        <v>Col BL</v>
      </c>
      <c r="Z216" s="673" t="str">
        <f>CONCATENATE("Col ", LEFT(ADDRESS(ROW('Credit risk (IRB)'!BM31),COLUMN('Credit risk (IRB)'!BM31),4), 2))</f>
        <v>Col BM</v>
      </c>
      <c r="AA216" s="673" t="str">
        <f>CONCATENATE("Col ", LEFT(ADDRESS(ROW('Credit risk (IRB)'!BN31),COLUMN('Credit risk (IRB)'!BN31),4), 2))</f>
        <v>Col BN</v>
      </c>
      <c r="AB216" s="673" t="str">
        <f>CONCATENATE("Col ", LEFT(ADDRESS(ROW('Credit risk (IRB)'!BO31),COLUMN('Credit risk (IRB)'!BO31),4), 2))</f>
        <v>Col BO</v>
      </c>
      <c r="AC216" s="673" t="str">
        <f>CONCATENATE("Col ", LEFT(ADDRESS(ROW('Credit risk (IRB)'!BQ31),COLUMN('Credit risk (IRB)'!BQ31),4), 2))</f>
        <v>Col BQ</v>
      </c>
      <c r="AD216" s="673" t="str">
        <f>CONCATENATE("Col ", LEFT(ADDRESS(ROW('Credit risk (IRB)'!BS31),COLUMN('Credit risk (IRB)'!BS31),4), 2))</f>
        <v>Col BS</v>
      </c>
      <c r="AE216" s="673" t="str">
        <f>CONCATENATE("Col ", LEFT(ADDRESS(ROW('Credit risk (IRB)'!BT31),COLUMN('Credit risk (IRB)'!BT31),4), 2))</f>
        <v>Col BT</v>
      </c>
      <c r="AF216" s="673" t="str">
        <f>CONCATENATE("Col ", LEFT(ADDRESS(ROW('Credit risk (IRB)'!BU31),COLUMN('Credit risk (IRB)'!BU31),4), 2))</f>
        <v>Col BU</v>
      </c>
      <c r="AG216" s="673" t="str">
        <f>CONCATENATE("Col ", LEFT(ADDRESS(ROW('Credit risk (IRB)'!BW31),COLUMN('Credit risk (IRB)'!BW31),4), 2))</f>
        <v>Col BW</v>
      </c>
      <c r="AH216" s="673" t="str">
        <f>CONCATENATE("Col ", LEFT(ADDRESS(ROW('Credit risk (IRB)'!BX31),COLUMN('Credit risk (IRB)'!BX31),4), 2))</f>
        <v>Col BX</v>
      </c>
      <c r="AI216" s="673" t="str">
        <f>CONCATENATE("Col ", LEFT(ADDRESS(ROW('Credit risk (IRB)'!CL31),COLUMN('Credit risk (IRB)'!CL31),4), 2))</f>
        <v>Col CL</v>
      </c>
      <c r="AJ216" s="673" t="str">
        <f>CONCATENATE("Col ", LEFT(ADDRESS(ROW('Credit risk (IRB)'!CO31),COLUMN('Credit risk (IRB)'!CO31),4), 2))</f>
        <v>Col CO</v>
      </c>
      <c r="AK216" s="673" t="str">
        <f>CONCATENATE("Col ", LEFT(ADDRESS(ROW('Credit risk (IRB)'!CP31),COLUMN('Credit risk (IRB)'!CP31),4), 2))</f>
        <v>Col CP</v>
      </c>
      <c r="AL216" s="1186" t="str">
        <f>CONCATENATE("Col ", LEFT(ADDRESS(ROW('Credit risk (IRB)'!CQ31),COLUMN('Credit risk (IRB)'!CQ31),4), 2))</f>
        <v>Col CQ</v>
      </c>
    </row>
    <row r="217" spans="1:38" ht="15" customHeight="1" x14ac:dyDescent="0.25">
      <c r="B217" s="450" t="s">
        <v>526</v>
      </c>
      <c r="C217" s="668" t="str">
        <f>'Credit risk (IRB)'!B64</f>
        <v>Check: row 63 ≤ row 62</v>
      </c>
      <c r="D217" s="417" t="str">
        <f>'Credit risk (IRB)'!N64</f>
        <v/>
      </c>
      <c r="E217" s="417" t="str">
        <f>'Credit risk (IRB)'!O64</f>
        <v/>
      </c>
      <c r="F217" s="417" t="str">
        <f>'Credit risk (IRB)'!P64</f>
        <v/>
      </c>
      <c r="G217" s="417" t="str">
        <f>'Credit risk (IRB)'!R64</f>
        <v/>
      </c>
      <c r="H217" s="417" t="str">
        <f>'Credit risk (IRB)'!T64</f>
        <v/>
      </c>
      <c r="I217" s="417" t="str">
        <f>'Credit risk (IRB)'!U64</f>
        <v/>
      </c>
      <c r="J217" s="417" t="str">
        <f>'Credit risk (IRB)'!V64</f>
        <v/>
      </c>
      <c r="K217" s="417" t="str">
        <f>'Credit risk (IRB)'!X64</f>
        <v/>
      </c>
      <c r="L217" s="417" t="str">
        <f>'Credit risk (IRB)'!Y64</f>
        <v/>
      </c>
      <c r="M217" s="417" t="str">
        <f>'Credit risk (IRB)'!AL64</f>
        <v/>
      </c>
      <c r="N217" s="417" t="str">
        <f>'Credit risk (IRB)'!AM64</f>
        <v/>
      </c>
      <c r="O217" s="417" t="str">
        <f>'Credit risk (IRB)'!AN64</f>
        <v/>
      </c>
      <c r="P217" s="417" t="str">
        <f>'Credit risk (IRB)'!AO64</f>
        <v/>
      </c>
      <c r="Q217" s="417" t="str">
        <f>'Credit risk (IRB)'!BA64</f>
        <v/>
      </c>
      <c r="R217" s="417" t="str">
        <f>'Credit risk (IRB)'!BB64</f>
        <v/>
      </c>
      <c r="S217" s="417" t="str">
        <f>'Credit risk (IRB)'!BC64</f>
        <v/>
      </c>
      <c r="T217" s="417" t="str">
        <f>'Credit risk (IRB)'!BE64</f>
        <v/>
      </c>
      <c r="U217" s="417" t="str">
        <f>'Credit risk (IRB)'!BG64</f>
        <v/>
      </c>
      <c r="V217" s="417" t="str">
        <f>'Credit risk (IRB)'!BH64</f>
        <v/>
      </c>
      <c r="W217" s="417" t="str">
        <f>'Credit risk (IRB)'!BI64</f>
        <v/>
      </c>
      <c r="X217" s="417" t="str">
        <f>'Credit risk (IRB)'!BK64</f>
        <v/>
      </c>
      <c r="Y217" s="417" t="str">
        <f>'Credit risk (IRB)'!BL64</f>
        <v/>
      </c>
      <c r="Z217" s="417" t="str">
        <f>'Credit risk (IRB)'!BM64</f>
        <v/>
      </c>
      <c r="AA217" s="417" t="str">
        <f>'Credit risk (IRB)'!BN64</f>
        <v/>
      </c>
      <c r="AB217" s="417" t="str">
        <f>'Credit risk (IRB)'!BO64</f>
        <v/>
      </c>
      <c r="AC217" s="417" t="str">
        <f>'Credit risk (IRB)'!BQ64</f>
        <v/>
      </c>
      <c r="AD217" s="417" t="str">
        <f>'Credit risk (IRB)'!BS64</f>
        <v/>
      </c>
      <c r="AE217" s="417" t="str">
        <f>'Credit risk (IRB)'!BT64</f>
        <v/>
      </c>
      <c r="AF217" s="417" t="str">
        <f>'Credit risk (IRB)'!BU64</f>
        <v/>
      </c>
      <c r="AG217" s="417" t="str">
        <f>'Credit risk (IRB)'!BW64</f>
        <v/>
      </c>
      <c r="AH217" s="417" t="str">
        <f>'Credit risk (IRB)'!BX64</f>
        <v/>
      </c>
      <c r="AI217" s="417" t="str">
        <f>'Credit risk (IRB)'!CL64</f>
        <v/>
      </c>
      <c r="AJ217" s="417" t="str">
        <f>'Credit risk (IRB)'!CO64</f>
        <v/>
      </c>
      <c r="AK217" s="417" t="str">
        <f>'Credit risk (IRB)'!CP64</f>
        <v/>
      </c>
      <c r="AL217" s="452" t="str">
        <f>'Credit risk (IRB)'!CQ64</f>
        <v/>
      </c>
    </row>
    <row r="218" spans="1:38" ht="15" customHeight="1" x14ac:dyDescent="0.25">
      <c r="B218" s="128" t="s">
        <v>526</v>
      </c>
      <c r="C218" s="669" t="str">
        <f>'Credit risk (IRB)'!B67</f>
        <v>Check: row 66 ≤ row 65</v>
      </c>
      <c r="D218" s="315" t="str">
        <f>'Credit risk (IRB)'!N67</f>
        <v/>
      </c>
      <c r="E218" s="315" t="str">
        <f>'Credit risk (IRB)'!O67</f>
        <v/>
      </c>
      <c r="F218" s="315" t="str">
        <f>'Credit risk (IRB)'!P67</f>
        <v/>
      </c>
      <c r="G218" s="315" t="str">
        <f>'Credit risk (IRB)'!R67</f>
        <v/>
      </c>
      <c r="H218" s="315" t="str">
        <f>'Credit risk (IRB)'!T67</f>
        <v/>
      </c>
      <c r="I218" s="315" t="str">
        <f>'Credit risk (IRB)'!U67</f>
        <v/>
      </c>
      <c r="J218" s="315" t="str">
        <f>'Credit risk (IRB)'!V67</f>
        <v/>
      </c>
      <c r="K218" s="315" t="str">
        <f>'Credit risk (IRB)'!X67</f>
        <v/>
      </c>
      <c r="L218" s="315" t="str">
        <f>'Credit risk (IRB)'!Y67</f>
        <v/>
      </c>
      <c r="M218" s="315" t="str">
        <f>'Credit risk (IRB)'!AL67</f>
        <v/>
      </c>
      <c r="N218" s="315" t="str">
        <f>'Credit risk (IRB)'!AM67</f>
        <v/>
      </c>
      <c r="O218" s="315" t="str">
        <f>'Credit risk (IRB)'!AN67</f>
        <v/>
      </c>
      <c r="P218" s="315" t="str">
        <f>'Credit risk (IRB)'!AO67</f>
        <v/>
      </c>
      <c r="Q218" s="315" t="str">
        <f>'Credit risk (IRB)'!BA67</f>
        <v/>
      </c>
      <c r="R218" s="315" t="str">
        <f>'Credit risk (IRB)'!BB67</f>
        <v/>
      </c>
      <c r="S218" s="315" t="str">
        <f>'Credit risk (IRB)'!BC67</f>
        <v/>
      </c>
      <c r="T218" s="315" t="str">
        <f>'Credit risk (IRB)'!BE67</f>
        <v/>
      </c>
      <c r="U218" s="315" t="str">
        <f>'Credit risk (IRB)'!BG67</f>
        <v/>
      </c>
      <c r="V218" s="315" t="str">
        <f>'Credit risk (IRB)'!BH67</f>
        <v/>
      </c>
      <c r="W218" s="315" t="str">
        <f>'Credit risk (IRB)'!BI67</f>
        <v/>
      </c>
      <c r="X218" s="315" t="str">
        <f>'Credit risk (IRB)'!BK67</f>
        <v/>
      </c>
      <c r="Y218" s="315" t="str">
        <f>'Credit risk (IRB)'!BL67</f>
        <v/>
      </c>
      <c r="Z218" s="315" t="str">
        <f>'Credit risk (IRB)'!BM67</f>
        <v/>
      </c>
      <c r="AA218" s="315" t="str">
        <f>'Credit risk (IRB)'!BN67</f>
        <v/>
      </c>
      <c r="AB218" s="315" t="str">
        <f>'Credit risk (IRB)'!BO67</f>
        <v/>
      </c>
      <c r="AC218" s="315" t="str">
        <f>'Credit risk (IRB)'!BQ67</f>
        <v/>
      </c>
      <c r="AD218" s="315" t="str">
        <f>'Credit risk (IRB)'!BS67</f>
        <v/>
      </c>
      <c r="AE218" s="315" t="str">
        <f>'Credit risk (IRB)'!BT67</f>
        <v/>
      </c>
      <c r="AF218" s="315" t="str">
        <f>'Credit risk (IRB)'!BU67</f>
        <v/>
      </c>
      <c r="AG218" s="315" t="str">
        <f>'Credit risk (IRB)'!BW67</f>
        <v/>
      </c>
      <c r="AH218" s="315" t="str">
        <f>'Credit risk (IRB)'!BX67</f>
        <v/>
      </c>
      <c r="AI218" s="315" t="str">
        <f>'Credit risk (IRB)'!CL67</f>
        <v/>
      </c>
      <c r="AJ218" s="315" t="str">
        <f>'Credit risk (IRB)'!CO67</f>
        <v/>
      </c>
      <c r="AK218" s="315" t="str">
        <f>'Credit risk (IRB)'!CP67</f>
        <v/>
      </c>
      <c r="AL218" s="314" t="str">
        <f>'Credit risk (IRB)'!CQ67</f>
        <v/>
      </c>
    </row>
    <row r="219" spans="1:38" ht="15" customHeight="1" x14ac:dyDescent="0.25">
      <c r="L219" s="237"/>
    </row>
    <row r="220" spans="1:38" ht="15" customHeight="1" x14ac:dyDescent="0.25">
      <c r="B220" s="453" t="s">
        <v>524</v>
      </c>
      <c r="C220" s="836" t="s">
        <v>11</v>
      </c>
      <c r="D220" s="673" t="str">
        <f>CONCATENATE("Col ", LEFT(ADDRESS(ROW('Credit risk (IRB)'!C94),COLUMN('Credit risk (IRB)'!C94),4), 1))</f>
        <v>Col C</v>
      </c>
      <c r="E220" s="685" t="str">
        <f>CONCATENATE("Col ", LEFT(ADDRESS(ROW('Credit risk (IRB)'!D94),COLUMN('Credit risk (IRB)'!D94),4), 1))</f>
        <v>Col D</v>
      </c>
      <c r="F220" s="685" t="str">
        <f>CONCATENATE("Col ", LEFT(ADDRESS(ROW('Credit risk (IRB)'!E94),COLUMN('Credit risk (IRB)'!E94),4), 1))</f>
        <v>Col E</v>
      </c>
      <c r="G220" s="685" t="str">
        <f>CONCATENATE("Col ", LEFT(ADDRESS(ROW('Credit risk (IRB)'!F94),COLUMN('Credit risk (IRB)'!F94),4), 1))</f>
        <v>Col F</v>
      </c>
      <c r="H220" s="685" t="str">
        <f>CONCATENATE("Col ", LEFT(ADDRESS(ROW('Credit risk (IRB)'!G94),COLUMN('Credit risk (IRB)'!G94),4), 1))</f>
        <v>Col G</v>
      </c>
      <c r="I220" s="685" t="str">
        <f>CONCATENATE("Col ", LEFT(ADDRESS(ROW('Credit risk (IRB)'!H94),COLUMN('Credit risk (IRB)'!H94),4), 1))</f>
        <v>Col H</v>
      </c>
      <c r="J220" s="685" t="str">
        <f>CONCATENATE("Col ", LEFT(ADDRESS(ROW('Credit risk (IRB)'!I94),COLUMN('Credit risk (IRB)'!I94),4), 1))</f>
        <v>Col I</v>
      </c>
      <c r="K220" s="855" t="str">
        <f>CONCATENATE("Col ", LEFT(ADDRESS(ROW('Credit risk (IRB)'!J94),COLUMN('Credit risk (IRB)'!J94),4), 1))</f>
        <v>Col J</v>
      </c>
      <c r="L220" s="855" t="str">
        <f>CONCATENATE("Col ", LEFT(ADDRESS(ROW('Credit risk (IRB)'!K94),COLUMN('Credit risk (IRB)'!K94),4), 1))</f>
        <v>Col K</v>
      </c>
    </row>
    <row r="221" spans="1:38" ht="15" customHeight="1" x14ac:dyDescent="0.25">
      <c r="B221" s="450" t="s">
        <v>526</v>
      </c>
      <c r="C221" s="436" t="str">
        <f>'Credit risk (IRB)'!B82</f>
        <v>Check: row 81 ≤ row 80</v>
      </c>
      <c r="D221" s="416" t="str">
        <f>'Credit risk (IRB)'!C82</f>
        <v/>
      </c>
      <c r="E221" s="417" t="str">
        <f>'Credit risk (IRB)'!D82</f>
        <v/>
      </c>
      <c r="F221" s="417" t="str">
        <f>'Credit risk (IRB)'!E82</f>
        <v/>
      </c>
      <c r="G221" s="417" t="str">
        <f>'Credit risk (IRB)'!F82</f>
        <v/>
      </c>
      <c r="H221" s="417" t="str">
        <f>'Credit risk (IRB)'!G82</f>
        <v/>
      </c>
      <c r="I221" s="454"/>
      <c r="J221" s="417" t="str">
        <f>'Credit risk (IRB)'!I82</f>
        <v/>
      </c>
      <c r="K221" s="417" t="str">
        <f>'Credit risk (IRB)'!J82</f>
        <v/>
      </c>
      <c r="L221" s="452" t="str">
        <f>'Credit risk (IRB)'!K82</f>
        <v/>
      </c>
    </row>
    <row r="222" spans="1:38" ht="15" customHeight="1" x14ac:dyDescent="0.25">
      <c r="B222" s="128" t="s">
        <v>525</v>
      </c>
      <c r="C222" s="456" t="str">
        <f>'Credit risk (IRB)'!B104</f>
        <v>Check: row 101 = row 48</v>
      </c>
      <c r="D222" s="320" t="str">
        <f>'Credit risk (IRB)'!C104</f>
        <v/>
      </c>
      <c r="E222" s="315" t="str">
        <f>'Credit risk (IRB)'!D104</f>
        <v/>
      </c>
      <c r="F222" s="185"/>
      <c r="G222" s="315" t="str">
        <f>'Credit risk (IRB)'!F104</f>
        <v/>
      </c>
      <c r="H222" s="315" t="str">
        <f>'Credit risk (IRB)'!G104</f>
        <v/>
      </c>
      <c r="I222" s="315" t="str">
        <f>'Credit risk (IRB)'!H104</f>
        <v/>
      </c>
      <c r="J222" s="315" t="str">
        <f>'Credit risk (IRB)'!I104</f>
        <v/>
      </c>
      <c r="K222" s="314" t="str">
        <f>'Credit risk (IRB)'!J104</f>
        <v/>
      </c>
      <c r="L222" s="185"/>
    </row>
    <row r="223" spans="1:38" ht="45" customHeight="1" x14ac:dyDescent="0.25">
      <c r="A223" s="214" t="s">
        <v>1681</v>
      </c>
    </row>
    <row r="224" spans="1:38" ht="15" customHeight="1" x14ac:dyDescent="0.25">
      <c r="B224" s="453" t="s">
        <v>524</v>
      </c>
      <c r="C224" s="836" t="s">
        <v>11</v>
      </c>
      <c r="D224" s="673" t="str">
        <f>CONCATENATE("Col ", LEFT(ADDRESS(ROW(Securitisation!E1),COLUMN(Securitisation!E1),4), 1))</f>
        <v>Col E</v>
      </c>
      <c r="E224" s="673" t="str">
        <f>CONCATENATE("Col ", LEFT(ADDRESS(ROW(Securitisation!F1),COLUMN(Securitisation!F1),4), 1))</f>
        <v>Col F</v>
      </c>
      <c r="F224" s="673" t="str">
        <f>CONCATENATE("Col ", LEFT(ADDRESS(ROW(Securitisation!G1),COLUMN(Securitisation!G1),4), 1))</f>
        <v>Col G</v>
      </c>
      <c r="G224" s="673" t="str">
        <f>CONCATENATE("Col ", LEFT(ADDRESS(ROW(Securitisation!H1),COLUMN(Securitisation!H1),4), 1))</f>
        <v>Col H</v>
      </c>
      <c r="H224" s="673" t="str">
        <f>CONCATENATE("Col ", LEFT(ADDRESS(ROW(Securitisation!I1),COLUMN(Securitisation!I1),4), 1))</f>
        <v>Col I</v>
      </c>
      <c r="I224" s="673" t="str">
        <f>CONCATENATE("Col ", LEFT(ADDRESS(ROW(Securitisation!J1),COLUMN(Securitisation!J1),4), 1))</f>
        <v>Col J</v>
      </c>
      <c r="J224" s="673" t="str">
        <f>CONCATENATE("Col ", LEFT(ADDRESS(ROW(Securitisation!K1),COLUMN(Securitisation!K1),4), 1))</f>
        <v>Col K</v>
      </c>
      <c r="K224" s="673" t="str">
        <f>CONCATENATE("Col ", LEFT(ADDRESS(ROW(Securitisation!L1),COLUMN(Securitisation!L1),4), 1))</f>
        <v>Col L</v>
      </c>
      <c r="L224" s="673" t="str">
        <f>CONCATENATE("Col ", LEFT(ADDRESS(ROW(Securitisation!O1),COLUMN(Securitisation!O1),4), 1))</f>
        <v>Col O</v>
      </c>
      <c r="M224" s="673" t="str">
        <f>CONCATENATE("Col ", LEFT(ADDRESS(ROW(Securitisation!P1),COLUMN(Securitisation!P1),4), 1))</f>
        <v>Col P</v>
      </c>
      <c r="N224" s="673" t="str">
        <f>CONCATENATE("Col ", LEFT(ADDRESS(ROW(Securitisation!Q1),COLUMN(Securitisation!Q1),4), 1))</f>
        <v>Col Q</v>
      </c>
      <c r="O224" s="685" t="str">
        <f>CONCATENATE("Col ", LEFT(ADDRESS(ROW(Securitisation!R1),COLUMN(Securitisation!R1),4), 1))</f>
        <v>Col R</v>
      </c>
      <c r="P224" s="685" t="str">
        <f>CONCATENATE("Col ", LEFT(ADDRESS(ROW(Securitisation!S1),COLUMN(Securitisation!S1),4), 1))</f>
        <v>Col S</v>
      </c>
      <c r="Q224" s="685" t="str">
        <f>CONCATENATE("Col ", LEFT(ADDRESS(ROW(Securitisation!T1),COLUMN(Securitisation!T1),4), 1))</f>
        <v>Col T</v>
      </c>
      <c r="R224" s="685" t="str">
        <f>CONCATENATE("Col ", LEFT(ADDRESS(ROW(Securitisation!U1),COLUMN(Securitisation!U1),4), 1))</f>
        <v>Col U</v>
      </c>
      <c r="S224" s="855" t="str">
        <f>CONCATENATE("Col ", LEFT(ADDRESS(ROW(Securitisation!V1),COLUMN(Securitisation!V1),4), 1))</f>
        <v>Col V</v>
      </c>
    </row>
    <row r="225" spans="2:23" ht="135" customHeight="1" x14ac:dyDescent="0.25">
      <c r="B225" s="1355"/>
      <c r="C225" s="1224"/>
      <c r="D225" s="469"/>
      <c r="E225" s="469"/>
      <c r="F225" s="469"/>
      <c r="G225" s="469"/>
      <c r="H225" s="469"/>
      <c r="I225" s="469"/>
      <c r="J225" s="469"/>
      <c r="K225" s="469"/>
      <c r="L225" s="469"/>
      <c r="M225" s="469"/>
      <c r="N225" s="469"/>
      <c r="O225" s="838" t="str">
        <f>Securitisation!R19</f>
        <v>Check
RW above floor</v>
      </c>
      <c r="P225" s="838" t="str">
        <f>Securitisation!S19</f>
        <v>Check
RW≤1,250% 
(= for other assets)</v>
      </c>
      <c r="Q225" s="838" t="str">
        <f>Securitisation!T19</f>
        <v>Check
RW above floor</v>
      </c>
      <c r="R225" s="838" t="str">
        <f>Securitisation!U19</f>
        <v>Check
RWA within range</v>
      </c>
      <c r="S225" s="839" t="str">
        <f>Securitisation!V19</f>
        <v>Check
RWA under final standards not equal to floor</v>
      </c>
    </row>
    <row r="226" spans="2:23" ht="15" customHeight="1" x14ac:dyDescent="0.25">
      <c r="B226" s="450" t="s">
        <v>1960</v>
      </c>
      <c r="C226" s="1206" t="str">
        <f>Securitisation!B21</f>
        <v>Non-STC securitisations; of which:</v>
      </c>
      <c r="D226" s="454"/>
      <c r="E226" s="454"/>
      <c r="F226" s="454"/>
      <c r="G226" s="454"/>
      <c r="H226" s="454"/>
      <c r="I226" s="454"/>
      <c r="J226" s="454"/>
      <c r="K226" s="454"/>
      <c r="L226" s="454"/>
      <c r="M226" s="454"/>
      <c r="N226" s="454"/>
      <c r="O226" s="417" t="str">
        <f>Securitisation!R21</f>
        <v/>
      </c>
      <c r="P226" s="417" t="str">
        <f>Securitisation!S21</f>
        <v/>
      </c>
      <c r="Q226" s="452" t="str">
        <f>Securitisation!T21</f>
        <v/>
      </c>
      <c r="R226" s="130"/>
      <c r="S226" s="130"/>
    </row>
    <row r="227" spans="2:23" ht="15" customHeight="1" x14ac:dyDescent="0.25">
      <c r="B227" s="136" t="s">
        <v>1960</v>
      </c>
      <c r="C227" s="1216" t="str">
        <f>Securitisation!B22</f>
        <v>internal ratings-based approach (SEC-IRBA)</v>
      </c>
      <c r="D227" s="132"/>
      <c r="E227" s="132"/>
      <c r="F227" s="132"/>
      <c r="G227" s="132"/>
      <c r="H227" s="132"/>
      <c r="I227" s="132"/>
      <c r="J227" s="132"/>
      <c r="K227" s="132"/>
      <c r="L227" s="132"/>
      <c r="M227" s="132"/>
      <c r="N227" s="132"/>
      <c r="O227" s="313" t="str">
        <f>Securitisation!R22</f>
        <v/>
      </c>
      <c r="P227" s="313" t="str">
        <f>Securitisation!S22</f>
        <v/>
      </c>
      <c r="Q227" s="394" t="str">
        <f>Securitisation!T22</f>
        <v/>
      </c>
      <c r="R227" s="394" t="str">
        <f>Securitisation!U22</f>
        <v/>
      </c>
      <c r="S227" s="394" t="str">
        <f>Securitisation!V22</f>
        <v/>
      </c>
    </row>
    <row r="228" spans="2:23" ht="15" customHeight="1" x14ac:dyDescent="0.25">
      <c r="B228" s="136" t="s">
        <v>1960</v>
      </c>
      <c r="C228" s="1216" t="str">
        <f>Securitisation!B23</f>
        <v>external ratings-based approach (SEC-ERBA)</v>
      </c>
      <c r="D228" s="132"/>
      <c r="E228" s="132"/>
      <c r="F228" s="132"/>
      <c r="G228" s="132"/>
      <c r="H228" s="132"/>
      <c r="I228" s="132"/>
      <c r="J228" s="132"/>
      <c r="K228" s="132"/>
      <c r="L228" s="132"/>
      <c r="M228" s="132"/>
      <c r="N228" s="132"/>
      <c r="O228" s="313" t="str">
        <f>Securitisation!R23</f>
        <v/>
      </c>
      <c r="P228" s="313" t="str">
        <f>Securitisation!S23</f>
        <v/>
      </c>
      <c r="Q228" s="394" t="str">
        <f>Securitisation!T23</f>
        <v/>
      </c>
      <c r="R228" s="130"/>
      <c r="S228" s="130"/>
    </row>
    <row r="229" spans="2:23" ht="15" customHeight="1" x14ac:dyDescent="0.25">
      <c r="B229" s="136" t="s">
        <v>1960</v>
      </c>
      <c r="C229" s="1216" t="str">
        <f>Securitisation!B24</f>
        <v>internal assessment approach (IAA)</v>
      </c>
      <c r="D229" s="132"/>
      <c r="E229" s="132"/>
      <c r="F229" s="132"/>
      <c r="G229" s="132"/>
      <c r="H229" s="132"/>
      <c r="I229" s="132"/>
      <c r="J229" s="132"/>
      <c r="K229" s="132"/>
      <c r="L229" s="132"/>
      <c r="M229" s="132"/>
      <c r="N229" s="132"/>
      <c r="O229" s="313" t="str">
        <f>Securitisation!R24</f>
        <v/>
      </c>
      <c r="P229" s="313" t="str">
        <f>Securitisation!S24</f>
        <v/>
      </c>
      <c r="Q229" s="394" t="str">
        <f>Securitisation!T24</f>
        <v/>
      </c>
      <c r="R229" s="394" t="str">
        <f>Securitisation!U24</f>
        <v/>
      </c>
      <c r="S229" s="394" t="str">
        <f>Securitisation!V24</f>
        <v/>
      </c>
    </row>
    <row r="230" spans="2:23" ht="15" customHeight="1" x14ac:dyDescent="0.25">
      <c r="B230" s="136" t="s">
        <v>1960</v>
      </c>
      <c r="C230" s="1216" t="str">
        <f>Securitisation!B25</f>
        <v>standardised approach (SEC-SA); of which:</v>
      </c>
      <c r="D230" s="132"/>
      <c r="E230" s="132"/>
      <c r="F230" s="132"/>
      <c r="G230" s="132"/>
      <c r="H230" s="132"/>
      <c r="I230" s="132"/>
      <c r="J230" s="132"/>
      <c r="K230" s="132"/>
      <c r="L230" s="132"/>
      <c r="M230" s="132"/>
      <c r="N230" s="132"/>
      <c r="O230" s="313" t="str">
        <f>Securitisation!R25</f>
        <v/>
      </c>
      <c r="P230" s="313" t="str">
        <f>Securitisation!S25</f>
        <v/>
      </c>
      <c r="Q230" s="394" t="str">
        <f>Securitisation!T25</f>
        <v/>
      </c>
      <c r="R230" s="130"/>
      <c r="S230" s="130"/>
    </row>
    <row r="231" spans="2:23" ht="15" customHeight="1" x14ac:dyDescent="0.25">
      <c r="B231" s="136" t="s">
        <v>1960</v>
      </c>
      <c r="C231" s="1216" t="str">
        <f>Securitisation!B26</f>
        <v>resecuritisation exposures</v>
      </c>
      <c r="D231" s="132"/>
      <c r="E231" s="132"/>
      <c r="F231" s="132"/>
      <c r="G231" s="132"/>
      <c r="H231" s="132"/>
      <c r="I231" s="132"/>
      <c r="J231" s="132"/>
      <c r="K231" s="132"/>
      <c r="L231" s="132"/>
      <c r="M231" s="132"/>
      <c r="N231" s="132"/>
      <c r="O231" s="313" t="str">
        <f>Securitisation!R26</f>
        <v/>
      </c>
      <c r="P231" s="313" t="str">
        <f>Securitisation!S26</f>
        <v/>
      </c>
      <c r="Q231" s="394" t="str">
        <f>Securitisation!T26</f>
        <v/>
      </c>
      <c r="R231" s="130"/>
      <c r="S231" s="130"/>
    </row>
    <row r="232" spans="2:23" ht="15" customHeight="1" x14ac:dyDescent="0.25">
      <c r="B232" s="136" t="s">
        <v>1960</v>
      </c>
      <c r="C232" s="169" t="str">
        <f>Securitisation!B28</f>
        <v>STC securitisations; of which:</v>
      </c>
      <c r="D232" s="132"/>
      <c r="E232" s="132"/>
      <c r="F232" s="132"/>
      <c r="G232" s="132"/>
      <c r="H232" s="132"/>
      <c r="I232" s="132"/>
      <c r="J232" s="132"/>
      <c r="K232" s="132"/>
      <c r="L232" s="132"/>
      <c r="M232" s="132"/>
      <c r="N232" s="132"/>
      <c r="O232" s="313" t="str">
        <f>Securitisation!R28</f>
        <v/>
      </c>
      <c r="P232" s="313" t="str">
        <f>Securitisation!S28</f>
        <v/>
      </c>
      <c r="Q232" s="394" t="str">
        <f>Securitisation!T28</f>
        <v/>
      </c>
      <c r="R232" s="130"/>
      <c r="S232" s="130"/>
    </row>
    <row r="233" spans="2:23" ht="15" customHeight="1" x14ac:dyDescent="0.25">
      <c r="B233" s="136" t="s">
        <v>1960</v>
      </c>
      <c r="C233" s="1216" t="str">
        <f>Securitisation!B29</f>
        <v>internal ratings-based approach (SEC-IRBA)</v>
      </c>
      <c r="D233" s="132"/>
      <c r="E233" s="132"/>
      <c r="F233" s="132"/>
      <c r="G233" s="132"/>
      <c r="H233" s="132"/>
      <c r="I233" s="132"/>
      <c r="J233" s="132"/>
      <c r="K233" s="132"/>
      <c r="L233" s="132"/>
      <c r="M233" s="132"/>
      <c r="N233" s="132"/>
      <c r="O233" s="313" t="str">
        <f>Securitisation!R29</f>
        <v/>
      </c>
      <c r="P233" s="313" t="str">
        <f>Securitisation!S29</f>
        <v/>
      </c>
      <c r="Q233" s="394" t="str">
        <f>Securitisation!T29</f>
        <v/>
      </c>
      <c r="R233" s="394" t="str">
        <f>Securitisation!U29</f>
        <v/>
      </c>
      <c r="S233" s="394" t="str">
        <f>Securitisation!V29</f>
        <v/>
      </c>
    </row>
    <row r="234" spans="2:23" ht="15" customHeight="1" x14ac:dyDescent="0.25">
      <c r="B234" s="136" t="s">
        <v>1960</v>
      </c>
      <c r="C234" s="1216" t="str">
        <f>Securitisation!B30</f>
        <v>external ratings-based approach (SEC-ERBA)</v>
      </c>
      <c r="D234" s="132"/>
      <c r="E234" s="132"/>
      <c r="F234" s="132"/>
      <c r="G234" s="132"/>
      <c r="H234" s="132"/>
      <c r="I234" s="132"/>
      <c r="J234" s="132"/>
      <c r="K234" s="132"/>
      <c r="L234" s="132"/>
      <c r="M234" s="132"/>
      <c r="N234" s="132"/>
      <c r="O234" s="313" t="str">
        <f>Securitisation!R30</f>
        <v/>
      </c>
      <c r="P234" s="313" t="str">
        <f>Securitisation!S30</f>
        <v/>
      </c>
      <c r="Q234" s="394" t="str">
        <f>Securitisation!T30</f>
        <v/>
      </c>
      <c r="R234" s="130"/>
      <c r="S234" s="130"/>
    </row>
    <row r="235" spans="2:23" ht="15" customHeight="1" x14ac:dyDescent="0.25">
      <c r="B235" s="136" t="s">
        <v>1960</v>
      </c>
      <c r="C235" s="1216" t="str">
        <f>Securitisation!B31</f>
        <v>internal assessment approach (IAA)</v>
      </c>
      <c r="D235" s="132"/>
      <c r="E235" s="132"/>
      <c r="F235" s="132"/>
      <c r="G235" s="132"/>
      <c r="H235" s="132"/>
      <c r="I235" s="132"/>
      <c r="J235" s="132"/>
      <c r="K235" s="132"/>
      <c r="L235" s="132"/>
      <c r="M235" s="132"/>
      <c r="N235" s="132"/>
      <c r="O235" s="313" t="str">
        <f>Securitisation!R31</f>
        <v/>
      </c>
      <c r="P235" s="313" t="str">
        <f>Securitisation!S31</f>
        <v/>
      </c>
      <c r="Q235" s="394" t="str">
        <f>Securitisation!T31</f>
        <v/>
      </c>
      <c r="R235" s="130"/>
      <c r="S235" s="130"/>
    </row>
    <row r="236" spans="2:23" ht="15" customHeight="1" x14ac:dyDescent="0.25">
      <c r="B236" s="136" t="s">
        <v>1960</v>
      </c>
      <c r="C236" s="1216" t="str">
        <f>Securitisation!B32</f>
        <v>standardised approach (SEC-SA)</v>
      </c>
      <c r="D236" s="132"/>
      <c r="E236" s="132"/>
      <c r="F236" s="132"/>
      <c r="G236" s="132"/>
      <c r="H236" s="132"/>
      <c r="I236" s="132"/>
      <c r="J236" s="132"/>
      <c r="K236" s="132"/>
      <c r="L236" s="132"/>
      <c r="M236" s="132"/>
      <c r="N236" s="132"/>
      <c r="O236" s="313" t="str">
        <f>Securitisation!R32</f>
        <v/>
      </c>
      <c r="P236" s="313" t="str">
        <f>Securitisation!S32</f>
        <v/>
      </c>
      <c r="Q236" s="394" t="str">
        <f>Securitisation!T32</f>
        <v/>
      </c>
      <c r="R236" s="130"/>
      <c r="S236" s="130"/>
    </row>
    <row r="237" spans="2:23" ht="15" customHeight="1" x14ac:dyDescent="0.25">
      <c r="B237" s="136" t="s">
        <v>1960</v>
      </c>
      <c r="C237" s="169" t="str">
        <f>Securitisation!B33</f>
        <v>Others (1250% RW)</v>
      </c>
      <c r="D237" s="132"/>
      <c r="E237" s="132"/>
      <c r="F237" s="132"/>
      <c r="G237" s="132"/>
      <c r="H237" s="132"/>
      <c r="I237" s="132"/>
      <c r="J237" s="132"/>
      <c r="K237" s="132"/>
      <c r="L237" s="132"/>
      <c r="M237" s="132"/>
      <c r="N237" s="132"/>
      <c r="O237" s="313" t="str">
        <f>Securitisation!R33</f>
        <v/>
      </c>
      <c r="P237" s="313" t="str">
        <f>Securitisation!S33</f>
        <v/>
      </c>
      <c r="Q237" s="394" t="str">
        <f>Securitisation!T33</f>
        <v/>
      </c>
      <c r="R237" s="130"/>
      <c r="S237" s="130"/>
    </row>
    <row r="238" spans="2:23" ht="15" customHeight="1" x14ac:dyDescent="0.25">
      <c r="B238" s="136" t="s">
        <v>1960</v>
      </c>
      <c r="C238" s="169" t="str">
        <f>Securitisation!B39</f>
        <v>Check: row 37 ≤ row 21</v>
      </c>
      <c r="D238" s="313" t="str">
        <f>Securitisation!E39</f>
        <v/>
      </c>
      <c r="E238" s="313" t="str">
        <f>Securitisation!F39</f>
        <v/>
      </c>
      <c r="F238" s="313" t="str">
        <f>Securitisation!G39</f>
        <v/>
      </c>
      <c r="G238" s="313" t="str">
        <f>Securitisation!H39</f>
        <v/>
      </c>
      <c r="H238" s="313" t="str">
        <f>Securitisation!I39</f>
        <v/>
      </c>
      <c r="I238" s="313" t="str">
        <f>Securitisation!J39</f>
        <v/>
      </c>
      <c r="J238" s="313" t="str">
        <f>Securitisation!K39</f>
        <v/>
      </c>
      <c r="K238" s="313" t="str">
        <f>Securitisation!L39</f>
        <v/>
      </c>
      <c r="L238" s="313" t="str">
        <f>Securitisation!O39</f>
        <v/>
      </c>
      <c r="M238" s="313" t="str">
        <f>Securitisation!P39</f>
        <v/>
      </c>
      <c r="N238" s="313" t="str">
        <f>Securitisation!Q39</f>
        <v/>
      </c>
      <c r="O238" s="132"/>
      <c r="P238" s="132"/>
      <c r="Q238" s="130"/>
      <c r="R238" s="130"/>
      <c r="S238" s="130"/>
    </row>
    <row r="239" spans="2:23" ht="15" customHeight="1" x14ac:dyDescent="0.25">
      <c r="B239" s="128" t="s">
        <v>1960</v>
      </c>
      <c r="C239" s="1132" t="str">
        <f>Securitisation!B40</f>
        <v>Check: row 38 ≤ row 37</v>
      </c>
      <c r="D239" s="315" t="str">
        <f>Securitisation!E40</f>
        <v/>
      </c>
      <c r="E239" s="315" t="str">
        <f>Securitisation!F40</f>
        <v/>
      </c>
      <c r="F239" s="315" t="str">
        <f>Securitisation!G40</f>
        <v/>
      </c>
      <c r="G239" s="315" t="str">
        <f>Securitisation!H40</f>
        <v/>
      </c>
      <c r="H239" s="315" t="str">
        <f>Securitisation!I40</f>
        <v/>
      </c>
      <c r="I239" s="315" t="str">
        <f>Securitisation!J40</f>
        <v/>
      </c>
      <c r="J239" s="315" t="str">
        <f>Securitisation!K40</f>
        <v/>
      </c>
      <c r="K239" s="315" t="str">
        <f>Securitisation!L40</f>
        <v/>
      </c>
      <c r="L239" s="315" t="str">
        <f>Securitisation!O40</f>
        <v/>
      </c>
      <c r="M239" s="315" t="str">
        <f>Securitisation!P40</f>
        <v/>
      </c>
      <c r="N239" s="315" t="str">
        <f>Securitisation!Q40</f>
        <v/>
      </c>
      <c r="O239" s="185"/>
      <c r="P239" s="185"/>
      <c r="Q239" s="186"/>
      <c r="R239" s="186"/>
      <c r="S239" s="186"/>
    </row>
    <row r="240" spans="2:23" ht="15" customHeight="1" x14ac:dyDescent="0.25">
      <c r="L240" s="237"/>
      <c r="M240" s="237"/>
      <c r="N240" s="237"/>
      <c r="W240" s="237"/>
    </row>
    <row r="241" spans="1:39" ht="45" customHeight="1" x14ac:dyDescent="0.25">
      <c r="A241" s="465" t="s">
        <v>1682</v>
      </c>
      <c r="B241" s="654"/>
      <c r="C241" s="654"/>
      <c r="D241" s="654"/>
      <c r="E241" s="654"/>
      <c r="F241" s="654"/>
      <c r="G241" s="654"/>
      <c r="H241" s="654"/>
      <c r="I241" s="654"/>
      <c r="J241" s="654"/>
      <c r="K241" s="654"/>
      <c r="L241" s="654"/>
      <c r="M241" s="654"/>
      <c r="N241" s="654"/>
      <c r="O241" s="654"/>
      <c r="P241" s="654"/>
      <c r="Q241" s="654"/>
      <c r="R241" s="654"/>
      <c r="S241" s="654"/>
      <c r="T241" s="654"/>
      <c r="U241" s="654"/>
      <c r="V241" s="654"/>
      <c r="X241" s="654"/>
      <c r="Y241" s="654"/>
      <c r="Z241" s="654"/>
      <c r="AA241" s="654"/>
      <c r="AB241" s="654"/>
      <c r="AC241" s="654"/>
      <c r="AD241" s="654"/>
      <c r="AE241" s="654"/>
      <c r="AF241" s="654"/>
      <c r="AG241" s="654"/>
      <c r="AH241" s="654"/>
      <c r="AI241" s="654"/>
      <c r="AJ241" s="654"/>
      <c r="AK241" s="654"/>
      <c r="AL241" s="654"/>
      <c r="AM241" s="466"/>
    </row>
    <row r="242" spans="1:39" ht="15" customHeight="1" x14ac:dyDescent="0.25">
      <c r="B242" s="453" t="s">
        <v>524</v>
      </c>
      <c r="C242" s="836" t="s">
        <v>11</v>
      </c>
      <c r="D242" s="666"/>
      <c r="E242" s="666"/>
      <c r="F242" s="666"/>
      <c r="G242" s="666"/>
      <c r="H242" s="666"/>
      <c r="I242" s="666"/>
      <c r="J242" s="673" t="str">
        <f>CONCATENATE("Col ", LEFT(ADDRESS(ROW('CCR and CVA'!C74),COLUMN('CCR and CVA'!C74),4), 1))</f>
        <v>Col C</v>
      </c>
      <c r="K242" s="673" t="str">
        <f>CONCATENATE("Col ", LEFT(ADDRESS(ROW('CCR and CVA'!E74),COLUMN('CCR and CVA'!E74),4), 1))</f>
        <v>Col E</v>
      </c>
      <c r="L242" s="673" t="str">
        <f>CONCATENATE("Col ", LEFT(ADDRESS(ROW('CCR and CVA'!F74),COLUMN('CCR and CVA'!F74),4), 1))</f>
        <v>Col F</v>
      </c>
      <c r="M242" s="673" t="str">
        <f>CONCATENATE("Col ", LEFT(ADDRESS(ROW('CCR and CVA'!G74),COLUMN('CCR and CVA'!G74),4), 1))</f>
        <v>Col G</v>
      </c>
      <c r="N242" s="855" t="str">
        <f>CONCATENATE("Col ", LEFT(ADDRESS(ROW('CCR and CVA'!H74),COLUMN('CCR and CVA'!H74),4), 1))</f>
        <v>Col H</v>
      </c>
    </row>
    <row r="243" spans="1:39" ht="15" customHeight="1" x14ac:dyDescent="0.25">
      <c r="B243" s="450" t="s">
        <v>1961</v>
      </c>
      <c r="C243" s="1206" t="str">
        <f>'CCR and CVA'!B74</f>
        <v>Possibility to use CCR capital requirement</v>
      </c>
      <c r="D243" s="395"/>
      <c r="E243" s="395"/>
      <c r="F243" s="395"/>
      <c r="G243" s="395"/>
      <c r="H243" s="395"/>
      <c r="I243" s="1221"/>
      <c r="J243" s="417" t="str">
        <f>'CCR and CVA'!C74</f>
        <v/>
      </c>
      <c r="K243" s="454"/>
      <c r="L243" s="454"/>
      <c r="M243" s="454"/>
      <c r="N243" s="448"/>
    </row>
    <row r="244" spans="1:39" ht="15" customHeight="1" x14ac:dyDescent="0.25">
      <c r="B244" s="136" t="s">
        <v>1961</v>
      </c>
      <c r="C244" s="169" t="str">
        <f>'CCR and CVA'!E74</f>
        <v>Calculation using CCR capital requirement</v>
      </c>
      <c r="D244" s="115"/>
      <c r="E244" s="115"/>
      <c r="F244" s="115"/>
      <c r="G244" s="115"/>
      <c r="H244" s="115"/>
      <c r="I244" s="1222"/>
      <c r="J244" s="132"/>
      <c r="K244" s="132"/>
      <c r="L244" s="132"/>
      <c r="M244" s="313" t="str">
        <f>IF(OR('CCR and CVA'!G74="No", 'CCR and CVA'!G74="Yes"), "", 'CCR and CVA'!G74)</f>
        <v/>
      </c>
      <c r="N244" s="130"/>
    </row>
    <row r="245" spans="1:39" ht="17.25" customHeight="1" x14ac:dyDescent="0.25">
      <c r="B245" s="136" t="s">
        <v>1963</v>
      </c>
      <c r="C245" s="1225" t="str">
        <f>CONCATENATE('CCR and CVA'!E76:E76, " : ", 'CCR and CVA'!B77)</f>
        <v>Check: Col C will be ignored if flags on General Info rows 38 and 39 are set to 'No', respectively : Advanced approach</v>
      </c>
      <c r="D245" s="115"/>
      <c r="E245" s="115"/>
      <c r="F245" s="115"/>
      <c r="G245" s="115"/>
      <c r="H245" s="115"/>
      <c r="I245" s="1222"/>
      <c r="J245" s="132"/>
      <c r="K245" s="313" t="str">
        <f>'CCR and CVA'!E77</f>
        <v/>
      </c>
      <c r="L245" s="132"/>
      <c r="M245" s="132"/>
      <c r="N245" s="130"/>
    </row>
    <row r="246" spans="1:39" ht="15" customHeight="1" x14ac:dyDescent="0.25">
      <c r="B246" s="136" t="s">
        <v>1963</v>
      </c>
      <c r="C246" s="1225" t="str">
        <f>CONCATENATE('CCR and CVA'!E76, " : ", 'CCR and CVA'!B78)</f>
        <v>Check: Col C will be ignored if flags on General Info rows 38 and 39 are set to 'No', respectively : Standardised approach</v>
      </c>
      <c r="D246" s="115"/>
      <c r="E246" s="115"/>
      <c r="F246" s="115"/>
      <c r="G246" s="115"/>
      <c r="H246" s="115"/>
      <c r="I246" s="1222"/>
      <c r="J246" s="132"/>
      <c r="K246" s="313" t="str">
        <f>'CCR and CVA'!E78</f>
        <v/>
      </c>
      <c r="L246" s="132"/>
      <c r="M246" s="132"/>
      <c r="N246" s="130"/>
    </row>
    <row r="247" spans="1:39" ht="15" customHeight="1" x14ac:dyDescent="0.25">
      <c r="B247" s="136" t="s">
        <v>1963</v>
      </c>
      <c r="C247" s="169" t="str">
        <f>CONCATENATE('CCR and CVA'!F76, " : ", 'CCR and CVA'!B77)</f>
        <v>Check: Col C will be ignored if flags on General Info rows 38 and 39 are set to 'No', respectively : Advanced approach</v>
      </c>
      <c r="D247" s="115"/>
      <c r="E247" s="115"/>
      <c r="F247" s="115"/>
      <c r="G247" s="115"/>
      <c r="H247" s="115"/>
      <c r="I247" s="1222"/>
      <c r="J247" s="132"/>
      <c r="K247" s="132"/>
      <c r="L247" s="313" t="str">
        <f>'CCR and CVA'!F77</f>
        <v/>
      </c>
      <c r="M247" s="132"/>
      <c r="N247" s="130"/>
    </row>
    <row r="248" spans="1:39" ht="15" customHeight="1" x14ac:dyDescent="0.25">
      <c r="B248" s="136" t="s">
        <v>1963</v>
      </c>
      <c r="C248" s="169" t="str">
        <f>CONCATENATE('CCR and CVA'!F76, " : ", 'CCR and CVA'!B78)</f>
        <v>Check: Col C will be ignored if flags on General Info rows 38 and 39 are set to 'No', respectively : Standardised approach</v>
      </c>
      <c r="D248" s="115"/>
      <c r="E248" s="115"/>
      <c r="F248" s="115"/>
      <c r="G248" s="115"/>
      <c r="H248" s="115"/>
      <c r="I248" s="1222"/>
      <c r="J248" s="132"/>
      <c r="K248" s="132"/>
      <c r="L248" s="313" t="str">
        <f>'CCR and CVA'!F78</f>
        <v/>
      </c>
      <c r="M248" s="132"/>
      <c r="N248" s="130"/>
    </row>
    <row r="249" spans="1:39" ht="15" customHeight="1" x14ac:dyDescent="0.25">
      <c r="B249" s="136" t="s">
        <v>1963</v>
      </c>
      <c r="C249" s="169" t="str">
        <f>CONCATENATE('CCR and CVA'!G76, " : ", 'CCR and CVA'!B79)</f>
        <v>Check: Col C Total not calculated due to missing flags in General Info rows 38 and 39 : Total</v>
      </c>
      <c r="D249" s="115"/>
      <c r="E249" s="115"/>
      <c r="F249" s="115"/>
      <c r="G249" s="115"/>
      <c r="H249" s="115"/>
      <c r="I249" s="1222"/>
      <c r="J249" s="132"/>
      <c r="K249" s="132"/>
      <c r="L249" s="132"/>
      <c r="M249" s="313" t="str">
        <f>'CCR and CVA'!G79</f>
        <v/>
      </c>
      <c r="N249" s="130"/>
    </row>
    <row r="250" spans="1:39" ht="15" customHeight="1" x14ac:dyDescent="0.25">
      <c r="B250" s="136" t="s">
        <v>1963</v>
      </c>
      <c r="C250" s="169" t="str">
        <f>CONCATENATE('CCR and CVA'!H76, " : ", 'CCR and CVA'!B79)</f>
        <v>Check: Col D Total not calculated due to missing flags in General Info rows 38 and 39 : Total</v>
      </c>
      <c r="D250" s="115"/>
      <c r="E250" s="115"/>
      <c r="F250" s="115"/>
      <c r="G250" s="115"/>
      <c r="H250" s="115"/>
      <c r="I250" s="1222"/>
      <c r="J250" s="132"/>
      <c r="K250" s="132"/>
      <c r="L250" s="132"/>
      <c r="M250" s="132"/>
      <c r="N250" s="394" t="str">
        <f>'CCR and CVA'!H79</f>
        <v/>
      </c>
    </row>
    <row r="251" spans="1:39" ht="15" customHeight="1" x14ac:dyDescent="0.25">
      <c r="B251" s="136" t="s">
        <v>1964</v>
      </c>
      <c r="C251" s="169" t="str">
        <f>CONCATENATE('CCR and CVA'!$E$82, ": ", 'CCR and CVA'!B83)</f>
        <v>Filled in consistent with flag settings: K_Reduced (assuming hedges are not recognised)</v>
      </c>
      <c r="D251" s="115"/>
      <c r="E251" s="115"/>
      <c r="F251" s="115"/>
      <c r="G251" s="115"/>
      <c r="H251" s="115"/>
      <c r="I251" s="1222"/>
      <c r="J251" s="132"/>
      <c r="K251" s="313" t="str">
        <f>'CCR and CVA'!E83</f>
        <v>Pass</v>
      </c>
      <c r="L251" s="132"/>
      <c r="M251" s="132"/>
      <c r="N251" s="130"/>
    </row>
    <row r="252" spans="1:39" ht="15" customHeight="1" x14ac:dyDescent="0.25">
      <c r="B252" s="136" t="s">
        <v>1965</v>
      </c>
      <c r="C252" s="169" t="str">
        <f>CONCATENATE('CCR and CVA'!$E$85, ": ", 'CCR and CVA'!B86)</f>
        <v>Filled in consistent with flag settings: K_Reduced (assuming hedges are not recognised)</v>
      </c>
      <c r="D252" s="115"/>
      <c r="E252" s="115"/>
      <c r="F252" s="115"/>
      <c r="G252" s="115"/>
      <c r="H252" s="115"/>
      <c r="I252" s="1222"/>
      <c r="J252" s="132"/>
      <c r="K252" s="313" t="str">
        <f>'CCR and CVA'!E86</f>
        <v>Pass</v>
      </c>
      <c r="L252" s="132"/>
      <c r="M252" s="132"/>
      <c r="N252" s="130"/>
    </row>
    <row r="253" spans="1:39" ht="15" customHeight="1" x14ac:dyDescent="0.25">
      <c r="B253" s="136" t="s">
        <v>1965</v>
      </c>
      <c r="C253" s="169" t="str">
        <f>CONCATENATE('CCR and CVA'!$E$85, ": ", 'CCR and CVA'!B87)</f>
        <v>Filled in consistent with flag settings: K_Hedged (assuming recognition of all eligible hedges)</v>
      </c>
      <c r="D253" s="115"/>
      <c r="E253" s="115"/>
      <c r="F253" s="115"/>
      <c r="G253" s="115"/>
      <c r="H253" s="115"/>
      <c r="I253" s="1222"/>
      <c r="J253" s="132"/>
      <c r="K253" s="313" t="str">
        <f>'CCR and CVA'!E87</f>
        <v>Pass</v>
      </c>
      <c r="L253" s="313" t="str">
        <f>'CCR and CVA'!F87</f>
        <v/>
      </c>
      <c r="M253" s="132"/>
      <c r="N253" s="130"/>
    </row>
    <row r="254" spans="1:39" ht="15" customHeight="1" x14ac:dyDescent="0.25">
      <c r="B254" s="136" t="s">
        <v>1965</v>
      </c>
      <c r="C254" s="169" t="str">
        <f>'CCR and CVA'!F85</f>
        <v>Check: K_reduced and K_hedged in panel 3b should be larger than 0 and not equal</v>
      </c>
      <c r="D254" s="115"/>
      <c r="E254" s="115"/>
      <c r="F254" s="115"/>
      <c r="G254" s="115"/>
      <c r="H254" s="115"/>
      <c r="I254" s="1222"/>
      <c r="J254" s="132"/>
      <c r="K254" s="132"/>
      <c r="L254" s="313" t="str">
        <f>'CCR and CVA'!F87</f>
        <v/>
      </c>
      <c r="M254" s="132"/>
      <c r="N254" s="130"/>
    </row>
    <row r="255" spans="1:39" ht="15" customHeight="1" x14ac:dyDescent="0.25">
      <c r="B255" s="136" t="s">
        <v>1966</v>
      </c>
      <c r="C255" s="169" t="str">
        <f>CONCATENATE('CCR and CVA'!$G$91, ": ", 'CCR and CVA'!B93)</f>
        <v>Filled in consistent with flag settings: Interest rates</v>
      </c>
      <c r="D255" s="115"/>
      <c r="E255" s="115"/>
      <c r="F255" s="115"/>
      <c r="G255" s="115"/>
      <c r="H255" s="115"/>
      <c r="I255" s="1222"/>
      <c r="J255" s="132"/>
      <c r="K255" s="132"/>
      <c r="L255" s="132"/>
      <c r="M255" s="313" t="str">
        <f>'CCR and CVA'!G93</f>
        <v>Pass</v>
      </c>
      <c r="N255" s="130"/>
    </row>
    <row r="256" spans="1:39" ht="15" customHeight="1" x14ac:dyDescent="0.25">
      <c r="B256" s="136" t="s">
        <v>1966</v>
      </c>
      <c r="C256" s="169" t="str">
        <f>CONCATENATE('CCR and CVA'!$G$91, ": ", 'CCR and CVA'!B94)</f>
        <v>Filled in consistent with flag settings: Foreign exchange</v>
      </c>
      <c r="D256" s="115"/>
      <c r="E256" s="115"/>
      <c r="F256" s="115"/>
      <c r="G256" s="115"/>
      <c r="H256" s="115"/>
      <c r="I256" s="1222"/>
      <c r="J256" s="132"/>
      <c r="K256" s="132"/>
      <c r="L256" s="132"/>
      <c r="M256" s="313" t="str">
        <f>'CCR and CVA'!G94</f>
        <v>Pass</v>
      </c>
      <c r="N256" s="130"/>
    </row>
    <row r="257" spans="1:39" ht="15" customHeight="1" x14ac:dyDescent="0.25">
      <c r="B257" s="136" t="s">
        <v>1966</v>
      </c>
      <c r="C257" s="169" t="str">
        <f>CONCATENATE('CCR and CVA'!$G$91, ": ", 'CCR and CVA'!B95)</f>
        <v>Filled in consistent with flag settings: Counterparty credit spread</v>
      </c>
      <c r="D257" s="115"/>
      <c r="E257" s="115"/>
      <c r="F257" s="115"/>
      <c r="G257" s="115"/>
      <c r="H257" s="115"/>
      <c r="I257" s="1222"/>
      <c r="J257" s="132"/>
      <c r="K257" s="132"/>
      <c r="L257" s="132"/>
      <c r="M257" s="313" t="str">
        <f>'CCR and CVA'!G95</f>
        <v>Pass</v>
      </c>
      <c r="N257" s="130"/>
    </row>
    <row r="258" spans="1:39" ht="15" customHeight="1" x14ac:dyDescent="0.25">
      <c r="B258" s="136" t="s">
        <v>1966</v>
      </c>
      <c r="C258" s="169" t="str">
        <f>CONCATENATE('CCR and CVA'!$G$91, ": ", 'CCR and CVA'!B96)</f>
        <v>Filled in consistent with flag settings: Reference credit spread</v>
      </c>
      <c r="D258" s="115"/>
      <c r="E258" s="115"/>
      <c r="F258" s="115"/>
      <c r="G258" s="115"/>
      <c r="H258" s="115"/>
      <c r="I258" s="1222"/>
      <c r="J258" s="132"/>
      <c r="K258" s="132"/>
      <c r="L258" s="132"/>
      <c r="M258" s="313" t="str">
        <f>'CCR and CVA'!G96</f>
        <v>Pass</v>
      </c>
      <c r="N258" s="130"/>
    </row>
    <row r="259" spans="1:39" ht="15" customHeight="1" x14ac:dyDescent="0.25">
      <c r="B259" s="136" t="s">
        <v>1966</v>
      </c>
      <c r="C259" s="169" t="str">
        <f>CONCATENATE('CCR and CVA'!$G$91, ": ", 'CCR and CVA'!B97)</f>
        <v>Filled in consistent with flag settings: Equity</v>
      </c>
      <c r="D259" s="115"/>
      <c r="E259" s="115"/>
      <c r="F259" s="115"/>
      <c r="G259" s="115"/>
      <c r="H259" s="115"/>
      <c r="I259" s="1222"/>
      <c r="J259" s="132"/>
      <c r="K259" s="132"/>
      <c r="L259" s="132"/>
      <c r="M259" s="313" t="str">
        <f>'CCR and CVA'!G97</f>
        <v>Pass</v>
      </c>
      <c r="N259" s="130"/>
    </row>
    <row r="260" spans="1:39" ht="15" customHeight="1" x14ac:dyDescent="0.25">
      <c r="B260" s="136" t="s">
        <v>1966</v>
      </c>
      <c r="C260" s="169" t="str">
        <f>CONCATENATE('CCR and CVA'!$G$91, ": ", 'CCR and CVA'!B98)</f>
        <v>Filled in consistent with flag settings: Commodity</v>
      </c>
      <c r="D260" s="115"/>
      <c r="E260" s="115"/>
      <c r="F260" s="115"/>
      <c r="G260" s="115"/>
      <c r="H260" s="115"/>
      <c r="I260" s="1222"/>
      <c r="J260" s="132"/>
      <c r="K260" s="132"/>
      <c r="L260" s="132"/>
      <c r="M260" s="313" t="str">
        <f>'CCR and CVA'!G98</f>
        <v>Pass</v>
      </c>
      <c r="N260" s="130"/>
    </row>
    <row r="261" spans="1:39" ht="15" customHeight="1" x14ac:dyDescent="0.25">
      <c r="B261" s="136" t="s">
        <v>1967</v>
      </c>
      <c r="C261" s="169" t="str">
        <f>CONCATENATE('CCR and CVA'!E101, " : ", 'CCR and CVA'!B102)</f>
        <v>Filled in consistent with flag settings : K_Reduced (assuming hedges are not recognised)</v>
      </c>
      <c r="D261" s="115"/>
      <c r="E261" s="115"/>
      <c r="F261" s="115"/>
      <c r="G261" s="115"/>
      <c r="H261" s="115"/>
      <c r="I261" s="1222"/>
      <c r="J261" s="132"/>
      <c r="K261" s="313" t="str">
        <f>'CCR and CVA'!E102</f>
        <v>Pass</v>
      </c>
      <c r="L261" s="132"/>
      <c r="M261" s="132"/>
      <c r="N261" s="130"/>
    </row>
    <row r="262" spans="1:39" ht="15" customHeight="1" x14ac:dyDescent="0.25">
      <c r="B262" s="136" t="s">
        <v>1967</v>
      </c>
      <c r="C262" s="169" t="str">
        <f>CONCATENATE('CCR and CVA'!E104, ": ", 'CCR and CVA'!B105)</f>
        <v>Filled in consistent with flag settings: K_Reduced (assuming hedges are not recognised)</v>
      </c>
      <c r="D262" s="115"/>
      <c r="E262" s="115"/>
      <c r="F262" s="115"/>
      <c r="G262" s="115"/>
      <c r="H262" s="115"/>
      <c r="I262" s="1222"/>
      <c r="J262" s="132"/>
      <c r="K262" s="313" t="str">
        <f>'CCR and CVA'!E105</f>
        <v>Pass</v>
      </c>
      <c r="L262" s="132"/>
      <c r="M262" s="132"/>
      <c r="N262" s="130"/>
    </row>
    <row r="263" spans="1:39" ht="15" customHeight="1" x14ac:dyDescent="0.25">
      <c r="B263" s="136" t="s">
        <v>1967</v>
      </c>
      <c r="C263" s="169" t="str">
        <f>CONCATENATE('CCR and CVA'!$E$104, ": ", 'CCR and CVA'!B105)</f>
        <v>Filled in consistent with flag settings: K_Reduced (assuming hedges are not recognised)</v>
      </c>
      <c r="D263" s="115"/>
      <c r="E263" s="115"/>
      <c r="F263" s="115"/>
      <c r="G263" s="115"/>
      <c r="H263" s="115"/>
      <c r="I263" s="1222"/>
      <c r="J263" s="132"/>
      <c r="K263" s="313" t="str">
        <f>'CCR and CVA'!E105</f>
        <v>Pass</v>
      </c>
      <c r="L263" s="132"/>
      <c r="M263" s="132"/>
      <c r="N263" s="130"/>
    </row>
    <row r="264" spans="1:39" ht="15" customHeight="1" x14ac:dyDescent="0.25">
      <c r="B264" s="136" t="s">
        <v>1967</v>
      </c>
      <c r="C264" s="169" t="str">
        <f>CONCATENATE('CCR and CVA'!$E$104, ": ", 'CCR and CVA'!B106)</f>
        <v>Filled in consistent with flag settings: K_Hedged (assuming recognition of all eligible hedges)</v>
      </c>
      <c r="D264" s="115"/>
      <c r="E264" s="115"/>
      <c r="F264" s="115"/>
      <c r="G264" s="115"/>
      <c r="H264" s="115"/>
      <c r="I264" s="1222"/>
      <c r="J264" s="132"/>
      <c r="K264" s="313" t="str">
        <f>'CCR and CVA'!E106</f>
        <v>Pass</v>
      </c>
      <c r="L264" s="132"/>
      <c r="M264" s="132"/>
      <c r="N264" s="130"/>
    </row>
    <row r="265" spans="1:39" ht="15" customHeight="1" x14ac:dyDescent="0.25">
      <c r="B265" s="128" t="s">
        <v>1967</v>
      </c>
      <c r="C265" s="1132" t="str">
        <f>'CCR and CVA'!F104</f>
        <v>Check: K_reduced and K_hedged in panel B.3.c.3 should be larger than 0 and not equal</v>
      </c>
      <c r="D265" s="125"/>
      <c r="E265" s="125"/>
      <c r="F265" s="125"/>
      <c r="G265" s="125"/>
      <c r="H265" s="125"/>
      <c r="I265" s="1223"/>
      <c r="J265" s="185"/>
      <c r="K265" s="185"/>
      <c r="L265" s="315" t="str">
        <f>'CCR and CVA'!F106</f>
        <v/>
      </c>
      <c r="M265" s="185"/>
      <c r="N265" s="186"/>
    </row>
    <row r="266" spans="1:39" ht="15" customHeight="1" x14ac:dyDescent="0.25">
      <c r="L266" s="237"/>
      <c r="M266" s="237"/>
      <c r="N266" s="237"/>
      <c r="W266" s="237"/>
    </row>
    <row r="267" spans="1:39" ht="45" customHeight="1" x14ac:dyDescent="0.25">
      <c r="A267" s="465" t="s">
        <v>1683</v>
      </c>
      <c r="B267" s="654"/>
      <c r="C267" s="654"/>
      <c r="D267" s="654"/>
      <c r="E267" s="654"/>
      <c r="F267" s="654"/>
      <c r="G267" s="654"/>
      <c r="H267" s="654"/>
      <c r="I267" s="654"/>
      <c r="J267" s="654"/>
      <c r="K267" s="654"/>
      <c r="L267" s="654"/>
      <c r="M267" s="654"/>
      <c r="N267" s="654"/>
      <c r="O267" s="654"/>
      <c r="P267" s="654"/>
      <c r="Q267" s="654"/>
      <c r="R267" s="654"/>
      <c r="S267" s="654"/>
      <c r="T267" s="654"/>
      <c r="U267" s="654"/>
      <c r="V267" s="654"/>
      <c r="X267" s="654"/>
      <c r="Y267" s="654"/>
      <c r="Z267" s="654"/>
      <c r="AA267" s="654"/>
      <c r="AB267" s="654"/>
      <c r="AC267" s="654"/>
      <c r="AD267" s="654"/>
      <c r="AE267" s="654"/>
      <c r="AF267" s="654"/>
      <c r="AG267" s="654"/>
      <c r="AH267" s="654"/>
      <c r="AI267" s="654"/>
      <c r="AJ267" s="654"/>
      <c r="AK267" s="654"/>
      <c r="AL267" s="654"/>
      <c r="AM267" s="466"/>
    </row>
    <row r="268" spans="1:39" ht="15" customHeight="1" x14ac:dyDescent="0.25">
      <c r="B268" s="453" t="s">
        <v>524</v>
      </c>
      <c r="C268" s="836" t="s">
        <v>11</v>
      </c>
      <c r="D268" s="666"/>
      <c r="E268" s="666"/>
      <c r="F268" s="666"/>
      <c r="G268" s="666"/>
      <c r="H268" s="666"/>
      <c r="I268" s="666"/>
      <c r="J268" s="673" t="str">
        <f>CONCATENATE("Col ", LEFT(ADDRESS(ROW(TB!F49),COLUMN(TB!F49),4), 1))</f>
        <v>Col F</v>
      </c>
      <c r="K268" s="1186" t="str">
        <f>CONCATENATE("Col ", LEFT(ADDRESS(ROW(TB!G49),COLUMN(TB!G49),4), 1))</f>
        <v>Col G</v>
      </c>
    </row>
    <row r="269" spans="1:39" ht="15" customHeight="1" x14ac:dyDescent="0.25">
      <c r="B269" s="450" t="s">
        <v>1961</v>
      </c>
      <c r="C269" s="886" t="str">
        <f>TB!B49</f>
        <v>Check: positive VaR capital requirement requires VaR which is positive but smaller than the capital requirement</v>
      </c>
      <c r="D269" s="395"/>
      <c r="E269" s="395"/>
      <c r="F269" s="395"/>
      <c r="G269" s="395"/>
      <c r="H269" s="395"/>
      <c r="I269" s="395"/>
      <c r="J269" s="416" t="str">
        <f>TB!F49</f>
        <v/>
      </c>
      <c r="K269" s="452" t="str">
        <f>TB!G49</f>
        <v/>
      </c>
    </row>
    <row r="270" spans="1:39" ht="15" customHeight="1" x14ac:dyDescent="0.25">
      <c r="B270" s="128" t="s">
        <v>1961</v>
      </c>
      <c r="C270" s="1215" t="str">
        <f>TB!B51</f>
        <v>Check: positive Basel 2.5 VaR requires positive Basel 2.5 stressed VaR and vice versa</v>
      </c>
      <c r="D270" s="125"/>
      <c r="E270" s="125"/>
      <c r="F270" s="125"/>
      <c r="G270" s="125"/>
      <c r="H270" s="125"/>
      <c r="I270" s="125"/>
      <c r="J270" s="320" t="str">
        <f>TB!F51</f>
        <v/>
      </c>
      <c r="K270" s="314" t="str">
        <f>TB!G51</f>
        <v/>
      </c>
    </row>
    <row r="271" spans="1:39" ht="15" customHeight="1" x14ac:dyDescent="0.25">
      <c r="L271" s="237"/>
      <c r="M271" s="237"/>
      <c r="N271" s="237"/>
      <c r="W271" s="237"/>
    </row>
    <row r="272" spans="1:39" ht="45" customHeight="1" x14ac:dyDescent="0.25">
      <c r="A272" s="465" t="s">
        <v>1684</v>
      </c>
      <c r="B272" s="654"/>
      <c r="C272" s="654"/>
      <c r="D272" s="654"/>
      <c r="E272" s="654"/>
      <c r="F272" s="654"/>
      <c r="G272" s="654"/>
      <c r="H272" s="654"/>
      <c r="I272" s="654"/>
      <c r="J272" s="654"/>
      <c r="K272" s="654"/>
      <c r="L272" s="654"/>
      <c r="M272" s="654"/>
      <c r="N272" s="654"/>
      <c r="O272" s="654"/>
      <c r="P272" s="654"/>
      <c r="Q272" s="654"/>
      <c r="R272" s="654"/>
      <c r="S272" s="654"/>
      <c r="T272" s="654"/>
      <c r="U272" s="654"/>
      <c r="V272" s="654"/>
      <c r="X272" s="654"/>
      <c r="Y272" s="654"/>
      <c r="Z272" s="654"/>
      <c r="AA272" s="654"/>
      <c r="AB272" s="654"/>
      <c r="AC272" s="654"/>
      <c r="AD272" s="654"/>
      <c r="AE272" s="654"/>
      <c r="AF272" s="654"/>
      <c r="AG272" s="654"/>
      <c r="AH272" s="654"/>
      <c r="AI272" s="654"/>
      <c r="AJ272" s="654"/>
      <c r="AK272" s="654"/>
      <c r="AL272" s="654"/>
      <c r="AM272" s="466"/>
    </row>
    <row r="273" spans="2:19" ht="15" customHeight="1" x14ac:dyDescent="0.25">
      <c r="B273" s="453" t="s">
        <v>524</v>
      </c>
      <c r="C273" s="836" t="s">
        <v>11</v>
      </c>
      <c r="D273" s="666"/>
      <c r="E273" s="666"/>
      <c r="F273" s="666"/>
      <c r="G273" s="666"/>
      <c r="H273" s="666"/>
      <c r="I273" s="666"/>
      <c r="J273" s="673" t="str">
        <f>CONCATENATE("Col ", LEFT(ADDRESS(ROW(OpRisk!E2),COLUMN(OpRisk!E3),4), 1))</f>
        <v>Col E</v>
      </c>
      <c r="K273" s="673" t="str">
        <f>CONCATENATE("Col ", LEFT(ADDRESS(ROW(OpRisk!F2),COLUMN(OpRisk!F3),4), 1))</f>
        <v>Col F</v>
      </c>
      <c r="L273" s="673" t="str">
        <f>CONCATENATE("Col ", LEFT(ADDRESS(ROW(OpRisk!G2),COLUMN(OpRisk!G3),4), 1))</f>
        <v>Col G</v>
      </c>
      <c r="M273" s="673" t="str">
        <f>CONCATENATE("Col ", LEFT(ADDRESS(ROW(OpRisk!H2),COLUMN(OpRisk!H3),4), 1))</f>
        <v>Col H</v>
      </c>
      <c r="N273" s="673" t="str">
        <f>CONCATENATE("Col ", LEFT(ADDRESS(ROW(OpRisk!I2),COLUMN(OpRisk!I3),4), 1))</f>
        <v>Col I</v>
      </c>
      <c r="O273" s="673" t="str">
        <f>CONCATENATE("Col ", LEFT(ADDRESS(ROW(OpRisk!J2),COLUMN(OpRisk!J3),4), 1))</f>
        <v>Col J</v>
      </c>
      <c r="P273" s="673" t="str">
        <f>CONCATENATE("Col ", LEFT(ADDRESS(ROW(OpRisk!K2),COLUMN(OpRisk!K3),4), 1))</f>
        <v>Col K</v>
      </c>
      <c r="Q273" s="673" t="str">
        <f>CONCATENATE("Col ", LEFT(ADDRESS(ROW(OpRisk!L2),COLUMN(OpRisk!L3),4), 1))</f>
        <v>Col L</v>
      </c>
      <c r="R273" s="673" t="str">
        <f>CONCATENATE("Col ", LEFT(ADDRESS(ROW(OpRisk!M2),COLUMN(OpRisk!M3),4), 1))</f>
        <v>Col M</v>
      </c>
      <c r="S273" s="1186" t="str">
        <f>CONCATENATE("Col ", LEFT(ADDRESS(ROW(OpRisk!N2),COLUMN(OpRisk!N3),4), 1))</f>
        <v>Col N</v>
      </c>
    </row>
    <row r="274" spans="2:19" ht="15" customHeight="1" x14ac:dyDescent="0.25">
      <c r="B274" s="257" t="s">
        <v>527</v>
      </c>
      <c r="C274" s="1206" t="str">
        <f>OpRisk!B8</f>
        <v>Check: row 7 ≤ row 6</v>
      </c>
      <c r="D274" s="395"/>
      <c r="E274" s="395"/>
      <c r="F274" s="395"/>
      <c r="G274" s="395"/>
      <c r="H274" s="395"/>
      <c r="I274" s="395"/>
      <c r="J274" s="373"/>
      <c r="K274" s="321"/>
      <c r="L274" s="321"/>
      <c r="M274" s="321"/>
      <c r="N274" s="321"/>
      <c r="O274" s="316" t="str">
        <f>OpRisk!J8</f>
        <v/>
      </c>
      <c r="P274" s="316" t="str">
        <f>OpRisk!K8</f>
        <v/>
      </c>
      <c r="Q274" s="316" t="str">
        <f>OpRisk!L8</f>
        <v/>
      </c>
      <c r="R274" s="316" t="str">
        <f>OpRisk!M8</f>
        <v/>
      </c>
      <c r="S274" s="316" t="str">
        <f>OpRisk!N8</f>
        <v/>
      </c>
    </row>
    <row r="275" spans="2:19" ht="15" customHeight="1" x14ac:dyDescent="0.25">
      <c r="B275" s="136" t="s">
        <v>527</v>
      </c>
      <c r="C275" s="169" t="str">
        <f>OpRisk!B34</f>
        <v>Check: row 33 ≤ row 32</v>
      </c>
      <c r="D275" s="115"/>
      <c r="E275" s="115"/>
      <c r="F275" s="115"/>
      <c r="G275" s="115"/>
      <c r="H275" s="115"/>
      <c r="I275" s="115"/>
      <c r="J275" s="374" t="str">
        <f>OpRisk!E34</f>
        <v/>
      </c>
      <c r="K275" s="317" t="str">
        <f>OpRisk!F34</f>
        <v/>
      </c>
      <c r="L275" s="317" t="str">
        <f>OpRisk!G34</f>
        <v/>
      </c>
      <c r="M275" s="317" t="str">
        <f>OpRisk!H34</f>
        <v/>
      </c>
      <c r="N275" s="317" t="str">
        <f>OpRisk!I34</f>
        <v/>
      </c>
      <c r="O275" s="317" t="str">
        <f>OpRisk!J34</f>
        <v/>
      </c>
      <c r="P275" s="317" t="str">
        <f>OpRisk!K34</f>
        <v/>
      </c>
      <c r="Q275" s="317" t="str">
        <f>OpRisk!L34</f>
        <v/>
      </c>
      <c r="R275" s="317" t="str">
        <f>OpRisk!M34</f>
        <v/>
      </c>
      <c r="S275" s="317" t="str">
        <f>OpRisk!N34</f>
        <v/>
      </c>
    </row>
    <row r="276" spans="2:19" ht="15" customHeight="1" x14ac:dyDescent="0.25">
      <c r="B276" s="136" t="s">
        <v>527</v>
      </c>
      <c r="C276" s="169" t="str">
        <f>OpRisk!B37</f>
        <v>Check: row 31 &gt; 0 ↔ row 36 &gt; 0</v>
      </c>
      <c r="D276" s="115"/>
      <c r="E276" s="115"/>
      <c r="F276" s="115"/>
      <c r="G276" s="115"/>
      <c r="H276" s="115"/>
      <c r="I276" s="115"/>
      <c r="J276" s="374" t="str">
        <f>OpRisk!E37</f>
        <v/>
      </c>
      <c r="K276" s="317" t="str">
        <f>OpRisk!F37</f>
        <v/>
      </c>
      <c r="L276" s="317" t="str">
        <f>OpRisk!G37</f>
        <v/>
      </c>
      <c r="M276" s="317" t="str">
        <f>OpRisk!H37</f>
        <v/>
      </c>
      <c r="N276" s="317" t="str">
        <f>OpRisk!I37</f>
        <v/>
      </c>
      <c r="O276" s="317" t="str">
        <f>OpRisk!J37</f>
        <v/>
      </c>
      <c r="P276" s="317" t="str">
        <f>OpRisk!K37</f>
        <v/>
      </c>
      <c r="Q276" s="317" t="str">
        <f>OpRisk!L37</f>
        <v/>
      </c>
      <c r="R276" s="317" t="str">
        <f>OpRisk!M37</f>
        <v/>
      </c>
      <c r="S276" s="317" t="str">
        <f>OpRisk!N37</f>
        <v/>
      </c>
    </row>
    <row r="277" spans="2:19" ht="15" customHeight="1" x14ac:dyDescent="0.25">
      <c r="B277" s="136" t="s">
        <v>527</v>
      </c>
      <c r="C277" s="169" t="str">
        <f ca="1">OpRisk!B39</f>
        <v>Check: sum(row 36) ≥ $E$38 ≥ max(row 36)</v>
      </c>
      <c r="D277" s="115"/>
      <c r="E277" s="115"/>
      <c r="F277" s="115"/>
      <c r="G277" s="115"/>
      <c r="H277" s="115"/>
      <c r="I277" s="115"/>
      <c r="J277" s="2427" t="str">
        <f>OpRisk!E39</f>
        <v>Pass</v>
      </c>
      <c r="K277" s="2427"/>
      <c r="L277" s="2427"/>
      <c r="M277" s="2427"/>
      <c r="N277" s="2427"/>
      <c r="O277" s="2427"/>
      <c r="P277" s="2427"/>
      <c r="Q277" s="2427"/>
      <c r="R277" s="2427"/>
      <c r="S277" s="2427"/>
    </row>
    <row r="278" spans="2:19" ht="15" customHeight="1" x14ac:dyDescent="0.25">
      <c r="B278" s="136" t="s">
        <v>527</v>
      </c>
      <c r="C278" s="169" t="str">
        <f ca="1">OpRisk!B40</f>
        <v>Check: sum(row 35)/$E$38 ≥ EUR 20,000 or $E$38 = 0</v>
      </c>
      <c r="D278" s="115"/>
      <c r="E278" s="115"/>
      <c r="F278" s="115"/>
      <c r="G278" s="115"/>
      <c r="H278" s="115"/>
      <c r="I278" s="115"/>
      <c r="J278" s="2427" t="str">
        <f>OpRisk!E40</f>
        <v>Pass</v>
      </c>
      <c r="K278" s="2427"/>
      <c r="L278" s="2427"/>
      <c r="M278" s="2427"/>
      <c r="N278" s="2427"/>
      <c r="O278" s="2427"/>
      <c r="P278" s="2427"/>
      <c r="Q278" s="2427"/>
      <c r="R278" s="2427"/>
      <c r="S278" s="2427"/>
    </row>
    <row r="279" spans="2:19" ht="15" customHeight="1" x14ac:dyDescent="0.25">
      <c r="B279" s="136" t="s">
        <v>527</v>
      </c>
      <c r="C279" s="169" t="str">
        <f ca="1">OpRisk!B44</f>
        <v>Check: $E$38 ≥ $E$43 ≥ 0</v>
      </c>
      <c r="D279" s="115"/>
      <c r="E279" s="115"/>
      <c r="F279" s="115"/>
      <c r="G279" s="115"/>
      <c r="H279" s="115"/>
      <c r="I279" s="115"/>
      <c r="J279" s="852" t="str">
        <f>OpRisk!E44</f>
        <v/>
      </c>
      <c r="K279" s="852"/>
      <c r="L279" s="852"/>
      <c r="M279" s="852"/>
      <c r="N279" s="852"/>
      <c r="O279" s="852"/>
      <c r="P279" s="852"/>
      <c r="Q279" s="852"/>
      <c r="R279" s="852"/>
      <c r="S279" s="852"/>
    </row>
    <row r="280" spans="2:19" ht="15" customHeight="1" x14ac:dyDescent="0.25">
      <c r="B280" s="136" t="s">
        <v>527</v>
      </c>
      <c r="C280" s="169" t="str">
        <f ca="1">OpRisk!B45</f>
        <v>Check: sum(row 42)/($E$38 - $E$43) ≥ EUR 20,000 or $E$38 - $E$43 = 0</v>
      </c>
      <c r="D280" s="115"/>
      <c r="E280" s="115"/>
      <c r="F280" s="115"/>
      <c r="G280" s="115"/>
      <c r="H280" s="115"/>
      <c r="I280" s="115"/>
      <c r="J280" s="2427" t="str">
        <f>OpRisk!E45</f>
        <v>Pass</v>
      </c>
      <c r="K280" s="2427"/>
      <c r="L280" s="2427"/>
      <c r="M280" s="2427"/>
      <c r="N280" s="2427"/>
      <c r="O280" s="2427"/>
      <c r="P280" s="2427"/>
      <c r="Q280" s="2427"/>
      <c r="R280" s="2427"/>
      <c r="S280" s="2427"/>
    </row>
    <row r="281" spans="2:19" ht="15" customHeight="1" x14ac:dyDescent="0.25">
      <c r="B281" s="136" t="s">
        <v>527</v>
      </c>
      <c r="C281" s="169" t="str">
        <f>OpRisk!B50</f>
        <v>Check: row 49 ≤ row 48</v>
      </c>
      <c r="D281" s="115"/>
      <c r="E281" s="115"/>
      <c r="F281" s="115"/>
      <c r="G281" s="115"/>
      <c r="H281" s="115"/>
      <c r="I281" s="115"/>
      <c r="J281" s="852" t="str">
        <f>OpRisk!E50</f>
        <v/>
      </c>
      <c r="K281" s="394" t="str">
        <f>OpRisk!F50</f>
        <v/>
      </c>
      <c r="L281" s="394" t="str">
        <f>OpRisk!G50</f>
        <v/>
      </c>
      <c r="M281" s="394" t="str">
        <f>OpRisk!H50</f>
        <v/>
      </c>
      <c r="N281" s="394" t="str">
        <f>OpRisk!I50</f>
        <v/>
      </c>
      <c r="O281" s="394" t="str">
        <f>OpRisk!J50</f>
        <v/>
      </c>
      <c r="P281" s="394" t="str">
        <f>OpRisk!K50</f>
        <v/>
      </c>
      <c r="Q281" s="394" t="str">
        <f>OpRisk!L50</f>
        <v/>
      </c>
      <c r="R281" s="394" t="str">
        <f>OpRisk!M50</f>
        <v/>
      </c>
      <c r="S281" s="394" t="str">
        <f>OpRisk!N50</f>
        <v/>
      </c>
    </row>
    <row r="282" spans="2:19" ht="15" customHeight="1" x14ac:dyDescent="0.25">
      <c r="B282" s="136" t="s">
        <v>527</v>
      </c>
      <c r="C282" s="169" t="str">
        <f>OpRisk!B53</f>
        <v>Check: row 47 &gt; 0 ↔ row 52 &gt; 0</v>
      </c>
      <c r="D282" s="115"/>
      <c r="E282" s="115"/>
      <c r="F282" s="115"/>
      <c r="G282" s="115"/>
      <c r="H282" s="115"/>
      <c r="I282" s="115"/>
      <c r="J282" s="852" t="str">
        <f>OpRisk!E53</f>
        <v/>
      </c>
      <c r="K282" s="394" t="str">
        <f>OpRisk!F53</f>
        <v/>
      </c>
      <c r="L282" s="394" t="str">
        <f>OpRisk!G53</f>
        <v/>
      </c>
      <c r="M282" s="394" t="str">
        <f>OpRisk!H53</f>
        <v/>
      </c>
      <c r="N282" s="394" t="str">
        <f>OpRisk!I53</f>
        <v/>
      </c>
      <c r="O282" s="394" t="str">
        <f>OpRisk!J53</f>
        <v/>
      </c>
      <c r="P282" s="394" t="str">
        <f>OpRisk!K53</f>
        <v/>
      </c>
      <c r="Q282" s="394" t="str">
        <f>OpRisk!L53</f>
        <v/>
      </c>
      <c r="R282" s="394" t="str">
        <f>OpRisk!M53</f>
        <v/>
      </c>
      <c r="S282" s="394" t="str">
        <f>OpRisk!N53</f>
        <v/>
      </c>
    </row>
    <row r="283" spans="2:19" ht="15" customHeight="1" x14ac:dyDescent="0.25">
      <c r="B283" s="136" t="s">
        <v>527</v>
      </c>
      <c r="C283" s="169" t="str">
        <f ca="1">OpRisk!B55</f>
        <v>Check: sum(row 52) ≥ $E$54 ≥ max(row 52)</v>
      </c>
      <c r="D283" s="115"/>
      <c r="E283" s="115"/>
      <c r="F283" s="115"/>
      <c r="G283" s="115"/>
      <c r="H283" s="115"/>
      <c r="I283" s="115"/>
      <c r="J283" s="2427" t="str">
        <f>OpRisk!E55</f>
        <v>Pass</v>
      </c>
      <c r="K283" s="2427"/>
      <c r="L283" s="2427"/>
      <c r="M283" s="2427"/>
      <c r="N283" s="2427"/>
      <c r="O283" s="2427"/>
      <c r="P283" s="2427"/>
      <c r="Q283" s="2427"/>
      <c r="R283" s="2427"/>
      <c r="S283" s="2427"/>
    </row>
    <row r="284" spans="2:19" ht="15" customHeight="1" x14ac:dyDescent="0.25">
      <c r="B284" s="136" t="s">
        <v>527</v>
      </c>
      <c r="C284" s="169" t="str">
        <f ca="1">OpRisk!B56</f>
        <v>Check: sum(row 51)/$E$54 ≥ EUR 100,000 or $E$54 = 0</v>
      </c>
      <c r="D284" s="115"/>
      <c r="E284" s="115"/>
      <c r="F284" s="115"/>
      <c r="G284" s="115"/>
      <c r="H284" s="115"/>
      <c r="I284" s="115"/>
      <c r="J284" s="2427" t="str">
        <f>OpRisk!E56</f>
        <v>Pass</v>
      </c>
      <c r="K284" s="2427"/>
      <c r="L284" s="2427"/>
      <c r="M284" s="2427"/>
      <c r="N284" s="2427"/>
      <c r="O284" s="2427"/>
      <c r="P284" s="2427"/>
      <c r="Q284" s="2427"/>
      <c r="R284" s="2427"/>
      <c r="S284" s="2427"/>
    </row>
    <row r="285" spans="2:19" ht="15" customHeight="1" x14ac:dyDescent="0.25">
      <c r="B285" s="136" t="s">
        <v>527</v>
      </c>
      <c r="C285" s="169" t="str">
        <f ca="1">OpRisk!B60</f>
        <v>Check: $E$54 ≥ $E$59 ≥ 0</v>
      </c>
      <c r="D285" s="115"/>
      <c r="E285" s="115"/>
      <c r="F285" s="115"/>
      <c r="G285" s="115"/>
      <c r="H285" s="115"/>
      <c r="I285" s="115"/>
      <c r="J285" s="852" t="str">
        <f>OpRisk!E60</f>
        <v/>
      </c>
      <c r="K285" s="852"/>
      <c r="L285" s="852"/>
      <c r="M285" s="852"/>
      <c r="N285" s="852"/>
      <c r="O285" s="852"/>
      <c r="P285" s="852"/>
      <c r="Q285" s="852"/>
      <c r="R285" s="852"/>
      <c r="S285" s="852"/>
    </row>
    <row r="286" spans="2:19" ht="15" customHeight="1" x14ac:dyDescent="0.25">
      <c r="B286" s="136" t="s">
        <v>527</v>
      </c>
      <c r="C286" s="169" t="str">
        <f ca="1">OpRisk!B61</f>
        <v>Check: sum(row 58)/($E$54 - $E$59) ≥ EUR 100,000 or $E$54 - $E$59 = 0</v>
      </c>
      <c r="D286" s="115"/>
      <c r="E286" s="115"/>
      <c r="F286" s="115"/>
      <c r="G286" s="115"/>
      <c r="H286" s="115"/>
      <c r="I286" s="115"/>
      <c r="J286" s="2427" t="str">
        <f>OpRisk!E61</f>
        <v>Pass</v>
      </c>
      <c r="K286" s="2427"/>
      <c r="L286" s="2427"/>
      <c r="M286" s="2427"/>
      <c r="N286" s="2427"/>
      <c r="O286" s="2427"/>
      <c r="P286" s="2427"/>
      <c r="Q286" s="2427"/>
      <c r="R286" s="2427"/>
      <c r="S286" s="2427"/>
    </row>
    <row r="287" spans="2:19" ht="15" customHeight="1" x14ac:dyDescent="0.25">
      <c r="B287" s="311" t="s">
        <v>527</v>
      </c>
      <c r="C287" s="1385" t="str">
        <f>OpRisk!B62</f>
        <v>Check: row 31 ≥ row 47 &amp; row 32 ≥ row 48 &amp; row 33 ≥ row 49 &amp; row 36 ≥ row 52</v>
      </c>
      <c r="D287" s="121"/>
      <c r="E287" s="121"/>
      <c r="F287" s="121"/>
      <c r="G287" s="121"/>
      <c r="H287" s="121"/>
      <c r="I287" s="121"/>
      <c r="J287" s="374" t="str">
        <f>OpRisk!E62</f>
        <v>Pass</v>
      </c>
      <c r="K287" s="317" t="str">
        <f>OpRisk!F62</f>
        <v>Pass</v>
      </c>
      <c r="L287" s="317" t="str">
        <f>OpRisk!G62</f>
        <v>Pass</v>
      </c>
      <c r="M287" s="317" t="str">
        <f>OpRisk!H62</f>
        <v>Pass</v>
      </c>
      <c r="N287" s="317" t="str">
        <f>OpRisk!I62</f>
        <v>Pass</v>
      </c>
      <c r="O287" s="317" t="str">
        <f>OpRisk!J62</f>
        <v>Pass</v>
      </c>
      <c r="P287" s="317" t="str">
        <f>OpRisk!K62</f>
        <v>Pass</v>
      </c>
      <c r="Q287" s="317" t="str">
        <f>OpRisk!L62</f>
        <v>Pass</v>
      </c>
      <c r="R287" s="317" t="str">
        <f>OpRisk!M62</f>
        <v>Pass</v>
      </c>
      <c r="S287" s="317" t="str">
        <f>OpRisk!N62</f>
        <v>Pass</v>
      </c>
    </row>
    <row r="288" spans="2:19" ht="15" customHeight="1" x14ac:dyDescent="0.25">
      <c r="B288" s="180" t="s">
        <v>1962</v>
      </c>
      <c r="C288" s="169" t="str">
        <f>OpRisk!B95</f>
        <v>Check: new SA should generally not be combined with other approaches</v>
      </c>
      <c r="D288" s="115"/>
      <c r="E288" s="115"/>
      <c r="F288" s="115"/>
      <c r="G288" s="115"/>
      <c r="H288" s="115"/>
      <c r="I288" s="115"/>
      <c r="J288" s="133"/>
      <c r="K288" s="132"/>
      <c r="L288" s="132"/>
      <c r="M288" s="132"/>
      <c r="N288" s="132"/>
      <c r="O288" s="132"/>
      <c r="P288" s="132"/>
      <c r="Q288" s="313" t="str">
        <f>OpRisk!L95</f>
        <v/>
      </c>
      <c r="R288" s="313" t="str">
        <f>OpRisk!M95</f>
        <v/>
      </c>
      <c r="S288" s="394" t="str">
        <f>OpRisk!N95</f>
        <v/>
      </c>
    </row>
    <row r="289" spans="1:39" ht="15" customHeight="1" x14ac:dyDescent="0.25">
      <c r="B289" s="143" t="s">
        <v>1962</v>
      </c>
      <c r="C289" s="1132" t="str">
        <f>OpRisk!B103</f>
        <v>Check: new SA add-ons should generally not be combined with other approaches</v>
      </c>
      <c r="D289" s="125"/>
      <c r="E289" s="125"/>
      <c r="F289" s="125"/>
      <c r="G289" s="125"/>
      <c r="H289" s="125"/>
      <c r="I289" s="125"/>
      <c r="J289" s="135"/>
      <c r="K289" s="185"/>
      <c r="L289" s="185"/>
      <c r="M289" s="185"/>
      <c r="N289" s="185"/>
      <c r="O289" s="185"/>
      <c r="P289" s="185"/>
      <c r="Q289" s="315" t="str">
        <f>OpRisk!L103</f>
        <v xml:space="preserve"> </v>
      </c>
      <c r="R289" s="315" t="str">
        <f>OpRisk!M103</f>
        <v xml:space="preserve"> </v>
      </c>
      <c r="S289" s="314" t="str">
        <f>OpRisk!N103</f>
        <v xml:space="preserve"> </v>
      </c>
    </row>
    <row r="290" spans="1:39" ht="15" customHeight="1" x14ac:dyDescent="0.25">
      <c r="L290" s="237"/>
      <c r="M290" s="237"/>
      <c r="N290" s="237"/>
      <c r="W290" s="237"/>
    </row>
    <row r="291" spans="1:39" ht="45" customHeight="1" x14ac:dyDescent="0.25">
      <c r="A291" s="1827" t="s">
        <v>2104</v>
      </c>
      <c r="B291" s="654"/>
      <c r="C291" s="654"/>
      <c r="D291" s="654"/>
      <c r="E291" s="654"/>
      <c r="F291" s="654"/>
      <c r="G291" s="654"/>
      <c r="H291" s="654"/>
      <c r="I291" s="654"/>
      <c r="J291" s="654"/>
      <c r="K291" s="654"/>
      <c r="L291" s="654"/>
      <c r="M291" s="654"/>
      <c r="N291" s="654"/>
      <c r="O291" s="654"/>
      <c r="P291" s="654"/>
      <c r="Q291" s="654"/>
      <c r="R291" s="654"/>
      <c r="S291" s="654"/>
      <c r="T291" s="654"/>
      <c r="U291" s="654"/>
      <c r="V291" s="654"/>
      <c r="X291" s="654"/>
      <c r="Y291" s="654"/>
      <c r="Z291" s="654"/>
      <c r="AA291" s="654"/>
      <c r="AB291" s="654"/>
      <c r="AC291" s="654"/>
      <c r="AD291" s="654"/>
      <c r="AE291" s="654"/>
      <c r="AF291" s="654"/>
      <c r="AG291" s="654"/>
      <c r="AH291" s="654"/>
      <c r="AI291" s="654"/>
      <c r="AJ291" s="654"/>
      <c r="AK291" s="654"/>
      <c r="AL291" s="654"/>
      <c r="AM291" s="466"/>
    </row>
    <row r="292" spans="1:39" ht="15" customHeight="1" x14ac:dyDescent="0.25">
      <c r="A292" s="1681"/>
      <c r="B292" s="453" t="s">
        <v>524</v>
      </c>
      <c r="C292" s="836" t="s">
        <v>11</v>
      </c>
      <c r="D292" s="666"/>
      <c r="E292" s="666"/>
      <c r="F292" s="666"/>
      <c r="G292" s="666"/>
      <c r="H292" s="666"/>
      <c r="I292" s="666"/>
      <c r="J292" s="673" t="s">
        <v>2105</v>
      </c>
    </row>
    <row r="293" spans="1:39" ht="15" customHeight="1" x14ac:dyDescent="0.25">
      <c r="A293" s="1681"/>
      <c r="B293" s="450" t="s">
        <v>1959</v>
      </c>
      <c r="C293" s="886" t="str">
        <f>Crypto!B14</f>
        <v>Check: of which items &lt; total</v>
      </c>
      <c r="D293" s="395"/>
      <c r="E293" s="395"/>
      <c r="F293" s="395"/>
      <c r="G293" s="395"/>
      <c r="H293" s="395"/>
      <c r="I293" s="395"/>
      <c r="J293" s="1772" t="str">
        <f>Crypto!D14</f>
        <v/>
      </c>
    </row>
    <row r="294" spans="1:39" ht="15" customHeight="1" x14ac:dyDescent="0.25">
      <c r="A294" s="1681"/>
      <c r="B294" s="136" t="s">
        <v>1959</v>
      </c>
      <c r="C294" s="1216" t="str">
        <f>Crypto!B20</f>
        <v>Check: of which items &lt; total</v>
      </c>
      <c r="D294" s="115"/>
      <c r="E294" s="115"/>
      <c r="F294" s="115"/>
      <c r="G294" s="115"/>
      <c r="H294" s="115"/>
      <c r="I294" s="115"/>
      <c r="J294" s="852" t="str">
        <f>Crypto!D20</f>
        <v/>
      </c>
    </row>
    <row r="295" spans="1:39" ht="15" customHeight="1" x14ac:dyDescent="0.25">
      <c r="A295" s="1681"/>
      <c r="B295" s="136" t="s">
        <v>1959</v>
      </c>
      <c r="C295" s="115" t="str">
        <f>Crypto!B25</f>
        <v>Check: of which items &lt; total</v>
      </c>
      <c r="D295" s="115"/>
      <c r="E295" s="115"/>
      <c r="F295" s="115"/>
      <c r="G295" s="115"/>
      <c r="H295" s="115"/>
      <c r="I295" s="115"/>
      <c r="J295" s="852" t="str">
        <f>Crypto!D25</f>
        <v/>
      </c>
    </row>
    <row r="296" spans="1:39" ht="15" customHeight="1" x14ac:dyDescent="0.25">
      <c r="A296" s="1681"/>
      <c r="B296" s="136" t="s">
        <v>1959</v>
      </c>
      <c r="C296" s="115" t="str">
        <f>Crypto!B29</f>
        <v>Check: of which items &lt; total</v>
      </c>
      <c r="D296" s="115"/>
      <c r="E296" s="115"/>
      <c r="F296" s="115"/>
      <c r="G296" s="115"/>
      <c r="H296" s="115"/>
      <c r="I296" s="115"/>
      <c r="J296" s="852" t="str">
        <f>Crypto!D29</f>
        <v/>
      </c>
    </row>
    <row r="297" spans="1:39" ht="15" customHeight="1" x14ac:dyDescent="0.25">
      <c r="A297" s="1681"/>
      <c r="B297" s="128" t="s">
        <v>1959</v>
      </c>
      <c r="C297" s="125" t="str">
        <f>Crypto!B30</f>
        <v>Check: of which items &lt; total</v>
      </c>
      <c r="D297" s="125"/>
      <c r="E297" s="125"/>
      <c r="F297" s="125"/>
      <c r="G297" s="125"/>
      <c r="H297" s="125"/>
      <c r="I297" s="125"/>
      <c r="J297" s="318" t="str">
        <f>Crypto!D30</f>
        <v/>
      </c>
    </row>
    <row r="298" spans="1:39" ht="15" customHeight="1" x14ac:dyDescent="0.25">
      <c r="A298" s="1828"/>
      <c r="B298" s="237"/>
      <c r="C298" s="237"/>
      <c r="D298" s="237"/>
      <c r="E298" s="237"/>
      <c r="F298" s="237"/>
      <c r="G298" s="237"/>
      <c r="H298" s="237"/>
      <c r="I298" s="237"/>
      <c r="J298" s="237"/>
      <c r="K298" s="237"/>
      <c r="L298" s="237"/>
      <c r="M298" s="237"/>
      <c r="N298" s="237"/>
      <c r="O298" s="237"/>
      <c r="P298" s="237"/>
      <c r="Q298" s="237"/>
      <c r="R298" s="237"/>
      <c r="S298" s="237"/>
      <c r="T298" s="237"/>
      <c r="U298" s="237"/>
      <c r="V298" s="237"/>
      <c r="W298" s="237"/>
      <c r="X298" s="237"/>
      <c r="Y298" s="237"/>
      <c r="Z298" s="237"/>
      <c r="AA298" s="237"/>
      <c r="AB298" s="237"/>
      <c r="AC298" s="237"/>
      <c r="AD298" s="237"/>
      <c r="AE298" s="237"/>
      <c r="AF298" s="237"/>
      <c r="AG298" s="237"/>
      <c r="AH298" s="237"/>
      <c r="AI298" s="237"/>
      <c r="AJ298" s="237"/>
      <c r="AK298" s="237"/>
      <c r="AL298" s="237"/>
      <c r="AM298" s="500"/>
    </row>
  </sheetData>
  <sheetProtection algorithmName="SHA-512" hashValue="Pm/AcW2e/9w/2HXL+E2G127/Is3AJJA3jF0l7s51jJR6cIn1dWIu8nshQTqo+6epZp+t0X7rl6BCh4r2T/wIWA==" saltValue="TZ6CMhp9DmeFBMNwe3oarg==" spinCount="100000" sheet="1" objects="1" scenarios="1"/>
  <mergeCells count="84">
    <mergeCell ref="D205:E205"/>
    <mergeCell ref="D206:E206"/>
    <mergeCell ref="D207:E207"/>
    <mergeCell ref="D199:E199"/>
    <mergeCell ref="D200:E200"/>
    <mergeCell ref="D201:E201"/>
    <mergeCell ref="D202:E202"/>
    <mergeCell ref="D203:E203"/>
    <mergeCell ref="D192:E192"/>
    <mergeCell ref="D193:E193"/>
    <mergeCell ref="D195:E195"/>
    <mergeCell ref="D196:E196"/>
    <mergeCell ref="D204:E204"/>
    <mergeCell ref="D187:E187"/>
    <mergeCell ref="D188:E188"/>
    <mergeCell ref="D189:E189"/>
    <mergeCell ref="D190:E190"/>
    <mergeCell ref="D191:E191"/>
    <mergeCell ref="D162:E162"/>
    <mergeCell ref="D163:E163"/>
    <mergeCell ref="D164:E164"/>
    <mergeCell ref="D165:E165"/>
    <mergeCell ref="D166:E166"/>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J277:S277"/>
    <mergeCell ref="J278:S278"/>
    <mergeCell ref="J280:S280"/>
    <mergeCell ref="J283:S283"/>
    <mergeCell ref="J284:S284"/>
    <mergeCell ref="F169:G169"/>
    <mergeCell ref="F171:G171"/>
    <mergeCell ref="F172:G172"/>
    <mergeCell ref="F162:G162"/>
    <mergeCell ref="F163:G163"/>
    <mergeCell ref="F164:G164"/>
    <mergeCell ref="F165:G165"/>
    <mergeCell ref="F166:G166"/>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s>
  <conditionalFormatting sqref="A1:C1 E1:AM1 A224:K224 A225:H237 A238:K239 A240:AM1048576">
    <cfRule type="cellIs" dxfId="3251" priority="31" stopIfTrue="1" operator="equal">
      <formula>"Pass"</formula>
    </cfRule>
  </conditionalFormatting>
  <conditionalFormatting sqref="A1:C1 E1:AM1 A224:K224 I224:S239 A225:H237 A238:K239 A240:AM1048576">
    <cfRule type="cellIs" dxfId="3250" priority="32" stopIfTrue="1" operator="equal">
      <formula>"No"</formula>
    </cfRule>
    <cfRule type="cellIs" dxfId="3249" priority="33" stopIfTrue="1" operator="equal">
      <formula>"Fail"</formula>
    </cfRule>
    <cfRule type="cellIs" dxfId="3248" priority="34" stopIfTrue="1" operator="equal">
      <formula>"please check"</formula>
    </cfRule>
  </conditionalFormatting>
  <conditionalFormatting sqref="A2:AM223">
    <cfRule type="cellIs" dxfId="3247" priority="5" stopIfTrue="1" operator="equal">
      <formula>"Pass"</formula>
    </cfRule>
    <cfRule type="cellIs" dxfId="3246" priority="6" stopIfTrue="1" operator="equal">
      <formula>"No"</formula>
    </cfRule>
    <cfRule type="cellIs" dxfId="3245" priority="7" stopIfTrue="1" operator="equal">
      <formula>"Fail"</formula>
    </cfRule>
    <cfRule type="cellIs" dxfId="3244" priority="8" stopIfTrue="1" operator="equal">
      <formula>"please check"</formula>
    </cfRule>
  </conditionalFormatting>
  <conditionalFormatting sqref="D1">
    <cfRule type="cellIs" dxfId="3243" priority="9" stopIfTrue="1" operator="equal">
      <formula>"Error"</formula>
    </cfRule>
    <cfRule type="cellIs" dxfId="3242" priority="10" stopIfTrue="1" operator="equal">
      <formula>"Pass"</formula>
    </cfRule>
  </conditionalFormatting>
  <conditionalFormatting sqref="I224:AM239">
    <cfRule type="cellIs" dxfId="3241" priority="1" stopIfTrue="1" operator="equal">
      <formula>"Pass"</formula>
    </cfRule>
  </conditionalFormatting>
  <conditionalFormatting sqref="T224:AM239">
    <cfRule type="cellIs" dxfId="3240" priority="2" stopIfTrue="1" operator="equal">
      <formula>"No"</formula>
    </cfRule>
    <cfRule type="cellIs" dxfId="3239" priority="3" stopIfTrue="1" operator="equal">
      <formula>"Fail"</formula>
    </cfRule>
    <cfRule type="cellIs" dxfId="3238"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heetViews>
  <sheetFormatPr defaultColWidth="0" defaultRowHeight="15" customHeight="1" zeroHeight="1" x14ac:dyDescent="0.25"/>
  <cols>
    <col min="1" max="1" width="1.7109375" style="1839" customWidth="1"/>
    <col min="2" max="2" width="100.7109375" style="58" customWidth="1"/>
    <col min="3" max="5" width="18.7109375" style="58" customWidth="1"/>
    <col min="6" max="6" width="1.7109375" style="58" customWidth="1"/>
    <col min="7" max="16384" width="16.7109375" hidden="1"/>
  </cols>
  <sheetData>
    <row r="1" spans="1:6" ht="30" customHeight="1" x14ac:dyDescent="0.55000000000000004">
      <c r="A1" s="1829" t="s">
        <v>161</v>
      </c>
      <c r="B1" s="786"/>
      <c r="C1" s="787" t="str">
        <f>CONCATENATE("v",Parameters!C4,".",Parameters!D4,".",Parameters!E4)</f>
        <v>v5.3.2</v>
      </c>
      <c r="D1" s="1511" t="s">
        <v>1834</v>
      </c>
      <c r="E1" s="788"/>
      <c r="F1" s="648"/>
    </row>
    <row r="2" spans="1:6" ht="30" customHeight="1" x14ac:dyDescent="0.35">
      <c r="A2" s="1830" t="s">
        <v>1671</v>
      </c>
      <c r="B2" s="789"/>
      <c r="C2" s="790"/>
      <c r="D2" s="751"/>
      <c r="E2" s="751"/>
      <c r="F2" s="244"/>
    </row>
    <row r="3" spans="1:6" ht="45" customHeight="1" x14ac:dyDescent="0.25">
      <c r="A3" s="1831" t="s">
        <v>1685</v>
      </c>
      <c r="B3" s="56"/>
      <c r="F3" s="244"/>
    </row>
    <row r="4" spans="1:6" ht="15" customHeight="1" x14ac:dyDescent="0.25">
      <c r="A4" s="1832"/>
      <c r="B4" s="411" t="s">
        <v>32</v>
      </c>
      <c r="C4" s="791"/>
      <c r="D4" s="792"/>
      <c r="E4" s="5"/>
      <c r="F4" s="244"/>
    </row>
    <row r="5" spans="1:6" ht="15" customHeight="1" x14ac:dyDescent="0.25">
      <c r="A5" s="1832"/>
      <c r="B5" s="103" t="s">
        <v>783</v>
      </c>
      <c r="C5" s="366"/>
      <c r="D5" s="7"/>
      <c r="E5" s="5"/>
      <c r="F5" s="244"/>
    </row>
    <row r="6" spans="1:6" ht="15" customHeight="1" x14ac:dyDescent="0.25">
      <c r="A6" s="1832"/>
      <c r="B6" s="103" t="s">
        <v>821</v>
      </c>
      <c r="C6" s="622"/>
      <c r="D6" s="6"/>
      <c r="E6" s="5"/>
      <c r="F6" s="244"/>
    </row>
    <row r="7" spans="1:6" ht="15" customHeight="1" x14ac:dyDescent="0.25">
      <c r="A7" s="1832"/>
      <c r="B7" s="165" t="s">
        <v>94</v>
      </c>
      <c r="C7" s="367">
        <v>1</v>
      </c>
      <c r="D7" s="1598" t="str">
        <f>VLOOKUP(C7,UnitT,2)</f>
        <v>One</v>
      </c>
      <c r="E7" s="5"/>
      <c r="F7" s="244"/>
    </row>
    <row r="8" spans="1:6" ht="15" customHeight="1" x14ac:dyDescent="0.25">
      <c r="A8" s="1832"/>
      <c r="B8" s="70" t="s">
        <v>45</v>
      </c>
      <c r="C8" s="2445"/>
      <c r="D8" s="2446"/>
      <c r="E8" s="5"/>
      <c r="F8" s="244"/>
    </row>
    <row r="9" spans="1:6" ht="60" customHeight="1" x14ac:dyDescent="0.25">
      <c r="A9" s="2447" t="s">
        <v>1686</v>
      </c>
      <c r="B9" s="2448"/>
      <c r="F9" s="244"/>
    </row>
    <row r="10" spans="1:6" ht="45" customHeight="1" x14ac:dyDescent="0.25">
      <c r="A10" s="2449" t="s">
        <v>1687</v>
      </c>
      <c r="B10" s="2450"/>
      <c r="C10" s="167"/>
      <c r="D10" s="167"/>
      <c r="E10" s="167"/>
      <c r="F10" s="793"/>
    </row>
    <row r="11" spans="1:6" ht="15" customHeight="1" x14ac:dyDescent="0.25">
      <c r="A11" s="1833"/>
      <c r="B11" s="413" t="s">
        <v>64</v>
      </c>
      <c r="C11" s="484"/>
      <c r="D11" s="792"/>
      <c r="F11" s="244"/>
    </row>
    <row r="12" spans="1:6" ht="15" customHeight="1" x14ac:dyDescent="0.25">
      <c r="A12" s="1832"/>
      <c r="B12" s="103" t="s">
        <v>758</v>
      </c>
      <c r="C12" s="1108"/>
      <c r="D12" s="1575" t="str">
        <f>IF(OR(C12="",C13=""),"", IF(OR(C12="Yes", C13="Yes"), "Yes", "No"))</f>
        <v/>
      </c>
      <c r="F12" s="244"/>
    </row>
    <row r="13" spans="1:6" ht="15" customHeight="1" x14ac:dyDescent="0.25">
      <c r="A13" s="1832"/>
      <c r="B13" s="103" t="s">
        <v>759</v>
      </c>
      <c r="C13" s="1267"/>
      <c r="D13" s="1576"/>
      <c r="F13" s="244"/>
    </row>
    <row r="14" spans="1:6" ht="30" customHeight="1" x14ac:dyDescent="0.25">
      <c r="A14" s="1832"/>
      <c r="B14" s="785" t="s">
        <v>891</v>
      </c>
      <c r="C14" s="702"/>
      <c r="D14" s="662"/>
      <c r="F14" s="244"/>
    </row>
    <row r="15" spans="1:6" ht="15" customHeight="1" x14ac:dyDescent="0.25">
      <c r="A15" s="1832"/>
      <c r="B15" s="170" t="s">
        <v>760</v>
      </c>
      <c r="C15" s="1261"/>
      <c r="D15" s="522"/>
      <c r="F15" s="244"/>
    </row>
    <row r="16" spans="1:6" ht="60" customHeight="1" x14ac:dyDescent="0.25">
      <c r="A16" s="1831" t="s">
        <v>1688</v>
      </c>
      <c r="B16" s="56"/>
      <c r="F16" s="244"/>
    </row>
    <row r="17" spans="1:6" ht="30" customHeight="1" x14ac:dyDescent="0.25">
      <c r="A17" s="1832"/>
      <c r="B17" s="819"/>
      <c r="C17" s="975" t="s">
        <v>1971</v>
      </c>
      <c r="D17" s="1131" t="s">
        <v>1972</v>
      </c>
      <c r="E17" s="1131" t="s">
        <v>1815</v>
      </c>
      <c r="F17" s="244"/>
    </row>
    <row r="18" spans="1:6" ht="15" customHeight="1" x14ac:dyDescent="0.25">
      <c r="A18" s="1832"/>
      <c r="B18" s="413" t="s">
        <v>910</v>
      </c>
      <c r="C18" s="1265"/>
      <c r="D18" s="1265"/>
      <c r="E18" s="792"/>
      <c r="F18" s="244"/>
    </row>
    <row r="19" spans="1:6" ht="15" customHeight="1" x14ac:dyDescent="0.25">
      <c r="A19" s="1489"/>
      <c r="B19" s="302" t="s">
        <v>456</v>
      </c>
      <c r="C19" s="368"/>
      <c r="D19" s="589"/>
      <c r="E19" s="662"/>
      <c r="F19" s="244"/>
    </row>
    <row r="20" spans="1:6" ht="15" customHeight="1" x14ac:dyDescent="0.25">
      <c r="A20" s="1489"/>
      <c r="B20" s="302" t="s">
        <v>454</v>
      </c>
      <c r="C20" s="368"/>
      <c r="D20" s="662"/>
      <c r="E20" s="662"/>
      <c r="F20" s="244"/>
    </row>
    <row r="21" spans="1:6" ht="15" customHeight="1" x14ac:dyDescent="0.25">
      <c r="A21" s="1489"/>
      <c r="B21" s="302" t="s">
        <v>455</v>
      </c>
      <c r="C21" s="368"/>
      <c r="D21" s="662"/>
      <c r="E21" s="662"/>
      <c r="F21" s="244"/>
    </row>
    <row r="22" spans="1:6" ht="15" customHeight="1" x14ac:dyDescent="0.25">
      <c r="A22" s="1489"/>
      <c r="B22" s="364" t="s">
        <v>226</v>
      </c>
      <c r="C22" s="1261"/>
      <c r="D22" s="664"/>
      <c r="E22" s="1488"/>
      <c r="F22" s="244"/>
    </row>
    <row r="23" spans="1:6" ht="15" customHeight="1" x14ac:dyDescent="0.25">
      <c r="A23" s="1832"/>
      <c r="B23" s="413" t="s">
        <v>911</v>
      </c>
      <c r="C23" s="1265"/>
      <c r="D23" s="1265"/>
      <c r="E23" s="792"/>
      <c r="F23" s="244"/>
    </row>
    <row r="24" spans="1:6" ht="15" customHeight="1" x14ac:dyDescent="0.25">
      <c r="A24" s="1489"/>
      <c r="B24" s="302" t="s">
        <v>456</v>
      </c>
      <c r="C24" s="368"/>
      <c r="D24" s="589"/>
      <c r="E24" s="662"/>
      <c r="F24" s="244"/>
    </row>
    <row r="25" spans="1:6" ht="15" customHeight="1" x14ac:dyDescent="0.25">
      <c r="A25" s="1489"/>
      <c r="B25" s="302" t="s">
        <v>880</v>
      </c>
      <c r="C25" s="368"/>
      <c r="D25" s="589"/>
      <c r="E25" s="662"/>
      <c r="F25" s="244"/>
    </row>
    <row r="26" spans="1:6" ht="15" customHeight="1" x14ac:dyDescent="0.25">
      <c r="A26" s="1489"/>
      <c r="B26" s="118" t="s">
        <v>1361</v>
      </c>
      <c r="C26" s="368"/>
      <c r="D26" s="662"/>
      <c r="E26" s="662"/>
      <c r="F26" s="244"/>
    </row>
    <row r="27" spans="1:6" ht="15" customHeight="1" x14ac:dyDescent="0.25">
      <c r="A27" s="1489"/>
      <c r="B27" s="189" t="s">
        <v>1380</v>
      </c>
      <c r="C27" s="1261"/>
      <c r="D27" s="664"/>
      <c r="E27" s="662"/>
      <c r="F27" s="244"/>
    </row>
    <row r="28" spans="1:6" ht="15" customHeight="1" x14ac:dyDescent="0.25">
      <c r="A28" s="1489"/>
      <c r="B28" s="236" t="s">
        <v>488</v>
      </c>
      <c r="C28" s="3"/>
      <c r="D28" s="522"/>
      <c r="E28" s="522"/>
      <c r="F28" s="244"/>
    </row>
    <row r="29" spans="1:6" ht="60" customHeight="1" x14ac:dyDescent="0.25">
      <c r="A29" s="1831" t="s">
        <v>1689</v>
      </c>
      <c r="B29" s="56"/>
      <c r="F29" s="244"/>
    </row>
    <row r="30" spans="1:6" ht="15" customHeight="1" x14ac:dyDescent="0.25">
      <c r="A30" s="1832"/>
      <c r="B30" s="411" t="s">
        <v>449</v>
      </c>
      <c r="C30" s="484"/>
      <c r="F30" s="244"/>
    </row>
    <row r="31" spans="1:6" ht="15" customHeight="1" x14ac:dyDescent="0.25">
      <c r="A31" s="1832"/>
      <c r="B31" s="68" t="s">
        <v>450</v>
      </c>
      <c r="C31" s="368"/>
      <c r="F31" s="244"/>
    </row>
    <row r="32" spans="1:6" ht="15" customHeight="1" x14ac:dyDescent="0.25">
      <c r="A32" s="1834"/>
      <c r="B32" s="302" t="s">
        <v>451</v>
      </c>
      <c r="C32" s="368"/>
      <c r="F32" s="244"/>
    </row>
    <row r="33" spans="1:6" ht="15" customHeight="1" x14ac:dyDescent="0.25">
      <c r="A33" s="1834"/>
      <c r="B33" s="304" t="s">
        <v>452</v>
      </c>
      <c r="C33" s="368"/>
      <c r="F33" s="244"/>
    </row>
    <row r="34" spans="1:6" ht="15" customHeight="1" x14ac:dyDescent="0.25">
      <c r="A34" s="1834"/>
      <c r="B34" s="304" t="s">
        <v>453</v>
      </c>
      <c r="C34" s="702"/>
      <c r="F34" s="244"/>
    </row>
    <row r="35" spans="1:6" ht="15" customHeight="1" x14ac:dyDescent="0.25">
      <c r="A35" s="1834"/>
      <c r="B35" s="170" t="s">
        <v>980</v>
      </c>
      <c r="C35" s="1261"/>
      <c r="F35" s="244"/>
    </row>
    <row r="36" spans="1:6" ht="60" customHeight="1" x14ac:dyDescent="0.25">
      <c r="A36" s="1831" t="s">
        <v>1690</v>
      </c>
      <c r="B36" s="56"/>
      <c r="F36" s="244"/>
    </row>
    <row r="37" spans="1:6" ht="30" customHeight="1" x14ac:dyDescent="0.25">
      <c r="A37" s="1832"/>
      <c r="B37" s="819"/>
      <c r="C37" s="975" t="s">
        <v>1971</v>
      </c>
      <c r="D37" s="1131" t="s">
        <v>1972</v>
      </c>
      <c r="F37" s="244"/>
    </row>
    <row r="38" spans="1:6" ht="15" customHeight="1" x14ac:dyDescent="0.25">
      <c r="A38" s="1833"/>
      <c r="B38" s="411" t="s">
        <v>881</v>
      </c>
      <c r="C38" s="889"/>
      <c r="D38" s="52"/>
      <c r="F38" s="244"/>
    </row>
    <row r="39" spans="1:6" ht="15" customHeight="1" x14ac:dyDescent="0.25">
      <c r="A39" s="1833"/>
      <c r="B39" s="165" t="s">
        <v>882</v>
      </c>
      <c r="C39" s="600"/>
      <c r="D39" s="52"/>
      <c r="F39" s="244"/>
    </row>
    <row r="40" spans="1:6" ht="15" customHeight="1" x14ac:dyDescent="0.25">
      <c r="A40" s="1832"/>
      <c r="B40" s="103" t="s">
        <v>883</v>
      </c>
      <c r="C40" s="52"/>
      <c r="D40" s="600"/>
      <c r="F40" s="244"/>
    </row>
    <row r="41" spans="1:6" ht="15" customHeight="1" x14ac:dyDescent="0.25">
      <c r="A41" s="1832"/>
      <c r="B41" s="103" t="s">
        <v>884</v>
      </c>
      <c r="C41" s="52"/>
      <c r="D41" s="600"/>
      <c r="F41" s="244"/>
    </row>
    <row r="42" spans="1:6" ht="15" customHeight="1" x14ac:dyDescent="0.25">
      <c r="A42" s="1832"/>
      <c r="B42" s="170" t="s">
        <v>871</v>
      </c>
      <c r="C42" s="625"/>
      <c r="D42" s="665"/>
      <c r="F42" s="244"/>
    </row>
    <row r="43" spans="1:6" ht="60" customHeight="1" x14ac:dyDescent="0.25">
      <c r="A43" s="1831" t="s">
        <v>1691</v>
      </c>
      <c r="B43" s="56"/>
      <c r="F43" s="244"/>
    </row>
    <row r="44" spans="1:6" ht="15" customHeight="1" x14ac:dyDescent="0.25">
      <c r="A44" s="1833"/>
      <c r="B44" s="671" t="s">
        <v>887</v>
      </c>
      <c r="C44" s="672"/>
      <c r="F44" s="244"/>
    </row>
    <row r="45" spans="1:6" ht="60" customHeight="1" x14ac:dyDescent="0.25">
      <c r="A45" s="1831" t="s">
        <v>1692</v>
      </c>
      <c r="B45" s="56"/>
      <c r="F45" s="244"/>
    </row>
    <row r="46" spans="1:6" ht="30" customHeight="1" x14ac:dyDescent="0.25">
      <c r="A46" s="1832"/>
      <c r="B46" s="819"/>
      <c r="C46" s="975" t="s">
        <v>1971</v>
      </c>
      <c r="D46" s="1131" t="s">
        <v>1972</v>
      </c>
      <c r="F46" s="244"/>
    </row>
    <row r="47" spans="1:6" ht="15" customHeight="1" x14ac:dyDescent="0.25">
      <c r="A47" s="1833"/>
      <c r="B47" s="411" t="s">
        <v>470</v>
      </c>
      <c r="C47" s="484"/>
      <c r="D47" s="52"/>
      <c r="F47" s="244"/>
    </row>
    <row r="48" spans="1:6" ht="15" customHeight="1" x14ac:dyDescent="0.25">
      <c r="A48" s="1833"/>
      <c r="B48" s="165" t="s">
        <v>428</v>
      </c>
      <c r="C48" s="600"/>
      <c r="D48" s="589"/>
      <c r="F48" s="244"/>
    </row>
    <row r="49" spans="1:6" ht="15" customHeight="1" x14ac:dyDescent="0.25">
      <c r="A49" s="1832"/>
      <c r="B49" s="165" t="s">
        <v>395</v>
      </c>
      <c r="C49" s="368"/>
      <c r="D49" s="589"/>
      <c r="F49" s="244"/>
    </row>
    <row r="50" spans="1:6" ht="15" customHeight="1" x14ac:dyDescent="0.25">
      <c r="A50" s="1832"/>
      <c r="B50" s="103" t="s">
        <v>785</v>
      </c>
      <c r="C50" s="515"/>
      <c r="D50" s="52"/>
      <c r="F50" s="244"/>
    </row>
    <row r="51" spans="1:6" ht="15" customHeight="1" x14ac:dyDescent="0.25">
      <c r="A51" s="1832"/>
      <c r="B51" s="170" t="s">
        <v>786</v>
      </c>
      <c r="C51" s="369"/>
      <c r="D51" s="522"/>
      <c r="F51" s="244"/>
    </row>
    <row r="52" spans="1:6" ht="60" customHeight="1" x14ac:dyDescent="0.25">
      <c r="A52" s="1831" t="s">
        <v>2003</v>
      </c>
      <c r="B52" s="56"/>
      <c r="F52" s="244"/>
    </row>
    <row r="53" spans="1:6" ht="15" customHeight="1" x14ac:dyDescent="0.25">
      <c r="A53" s="1833"/>
      <c r="B53" s="794" t="s">
        <v>2011</v>
      </c>
      <c r="C53" s="672" t="s">
        <v>6</v>
      </c>
      <c r="F53" s="244"/>
    </row>
    <row r="54" spans="1:6" ht="60" customHeight="1" x14ac:dyDescent="0.25">
      <c r="A54" s="1831" t="s">
        <v>2004</v>
      </c>
      <c r="B54" s="56"/>
      <c r="F54" s="244"/>
    </row>
    <row r="55" spans="1:6" ht="15" customHeight="1" x14ac:dyDescent="0.25">
      <c r="A55" s="1833"/>
      <c r="B55" s="794" t="s">
        <v>80</v>
      </c>
      <c r="C55" s="795"/>
      <c r="F55" s="244"/>
    </row>
    <row r="56" spans="1:6" ht="15" customHeight="1" x14ac:dyDescent="0.25">
      <c r="A56" s="1835"/>
      <c r="D56" s="240"/>
      <c r="E56" s="240"/>
      <c r="F56" s="779"/>
    </row>
    <row r="57" spans="1:6" ht="45" customHeight="1" x14ac:dyDescent="0.35">
      <c r="A57" s="1830" t="s">
        <v>1955</v>
      </c>
      <c r="B57" s="789"/>
      <c r="C57" s="790"/>
      <c r="D57" s="751"/>
      <c r="E57" s="751"/>
      <c r="F57" s="244"/>
    </row>
    <row r="58" spans="1:6" ht="45" customHeight="1" x14ac:dyDescent="0.25">
      <c r="A58" s="1832"/>
      <c r="B58" s="1574" t="str">
        <f>CONCATENATE("Data in cells C ", ROW(C60), " to C", ROW(C72), " must be in line with regulatory reporting.")</f>
        <v>Data in cells C 60 to C72 must be in line with regulatory reporting.</v>
      </c>
      <c r="F58" s="244"/>
    </row>
    <row r="59" spans="1:6" ht="30" customHeight="1" x14ac:dyDescent="0.25">
      <c r="A59" s="1832"/>
      <c r="B59" s="819"/>
      <c r="C59" s="851" t="s">
        <v>158</v>
      </c>
      <c r="F59" s="244"/>
    </row>
    <row r="60" spans="1:6" ht="15" customHeight="1" x14ac:dyDescent="0.25">
      <c r="A60" s="1833"/>
      <c r="B60" s="365" t="s">
        <v>73</v>
      </c>
      <c r="C60" s="1552" t="str">
        <f>IF(AND(ISNUMBER(C61), ISNUMBER(C64), ISNUMBER(C69)), C61+C64+C69, "")</f>
        <v/>
      </c>
      <c r="F60" s="244"/>
    </row>
    <row r="61" spans="1:6" ht="15" customHeight="1" x14ac:dyDescent="0.25">
      <c r="A61" s="1833"/>
      <c r="B61" s="922" t="s">
        <v>23</v>
      </c>
      <c r="C61" s="54" t="str">
        <f>IF(AND(ISNUMBER(C62),ISNUMBER(C63)),C62-C63,"")</f>
        <v/>
      </c>
      <c r="F61" s="244"/>
    </row>
    <row r="62" spans="1:6" ht="15" customHeight="1" x14ac:dyDescent="0.25">
      <c r="A62" s="1833"/>
      <c r="B62" s="1263" t="s">
        <v>120</v>
      </c>
      <c r="C62" s="262"/>
      <c r="F62" s="244"/>
    </row>
    <row r="63" spans="1:6" ht="15" customHeight="1" x14ac:dyDescent="0.25">
      <c r="A63" s="1833"/>
      <c r="B63" s="1263" t="s">
        <v>72</v>
      </c>
      <c r="C63" s="262"/>
      <c r="F63" s="244"/>
    </row>
    <row r="64" spans="1:6" ht="15" customHeight="1" x14ac:dyDescent="0.25">
      <c r="A64" s="1833"/>
      <c r="B64" s="922" t="s">
        <v>24</v>
      </c>
      <c r="C64" s="54" t="str">
        <f>IF(AND(ISNUMBER(C65),ISNUMBER(C66)),C65-C66,"")</f>
        <v/>
      </c>
      <c r="F64" s="244"/>
    </row>
    <row r="65" spans="1:6" ht="15" customHeight="1" x14ac:dyDescent="0.25">
      <c r="A65" s="1833"/>
      <c r="B65" s="1263" t="s">
        <v>120</v>
      </c>
      <c r="C65" s="262"/>
      <c r="F65" s="244"/>
    </row>
    <row r="66" spans="1:6" ht="15" customHeight="1" x14ac:dyDescent="0.25">
      <c r="A66" s="1833"/>
      <c r="B66" s="1263" t="s">
        <v>72</v>
      </c>
      <c r="C66" s="1553"/>
      <c r="F66" s="244"/>
    </row>
    <row r="67" spans="1:6" ht="15" customHeight="1" x14ac:dyDescent="0.25">
      <c r="A67" s="1833"/>
      <c r="B67" s="1262" t="s">
        <v>157</v>
      </c>
      <c r="C67" s="852" t="str">
        <f>IF(AND(ISNUMBER(C65), ISNUMBER(C66)), IF(C65&gt;=C66, "Pass", "Fail"), "")</f>
        <v/>
      </c>
      <c r="F67" s="244"/>
    </row>
    <row r="68" spans="1:6" ht="15" customHeight="1" x14ac:dyDescent="0.25">
      <c r="A68" s="1833"/>
      <c r="B68" s="922" t="s">
        <v>26</v>
      </c>
      <c r="C68" s="1552" t="str">
        <f>IF(AND(ISNUMBER(C61),ISNUMBER(C64)),C61+C64,"")</f>
        <v/>
      </c>
      <c r="F68" s="244"/>
    </row>
    <row r="69" spans="1:6" ht="15" customHeight="1" x14ac:dyDescent="0.25">
      <c r="A69" s="1833"/>
      <c r="B69" s="922" t="s">
        <v>25</v>
      </c>
      <c r="C69" s="54" t="str">
        <f>IF(AND(ISNUMBER(C70),ISNUMBER(C71)),C70-C71,"")</f>
        <v/>
      </c>
      <c r="F69" s="244"/>
    </row>
    <row r="70" spans="1:6" ht="15" customHeight="1" x14ac:dyDescent="0.25">
      <c r="A70" s="1833"/>
      <c r="B70" s="1263" t="s">
        <v>71</v>
      </c>
      <c r="C70" s="262"/>
      <c r="F70" s="244"/>
    </row>
    <row r="71" spans="1:6" ht="15" customHeight="1" x14ac:dyDescent="0.25">
      <c r="A71" s="1833"/>
      <c r="B71" s="1263" t="s">
        <v>72</v>
      </c>
      <c r="C71" s="262"/>
      <c r="F71" s="244"/>
    </row>
    <row r="72" spans="1:6" ht="15" customHeight="1" x14ac:dyDescent="0.25">
      <c r="A72" s="1833"/>
      <c r="B72" s="1554" t="s">
        <v>156</v>
      </c>
      <c r="C72" s="318" t="str">
        <f>IF(AND(ISNUMBER(C70), ISNUMBER(C71)), IF(C70&gt;=C71, "Pass", "Fail"), "")</f>
        <v/>
      </c>
      <c r="F72" s="244"/>
    </row>
    <row r="73" spans="1:6" ht="15" customHeight="1" x14ac:dyDescent="0.25">
      <c r="A73" s="1836"/>
      <c r="B73" s="240"/>
      <c r="C73" s="240"/>
      <c r="D73" s="240"/>
      <c r="E73" s="240"/>
      <c r="F73" s="244"/>
    </row>
    <row r="74" spans="1:6" ht="60" customHeight="1" x14ac:dyDescent="0.25">
      <c r="A74" s="1837" t="s">
        <v>1693</v>
      </c>
      <c r="B74" s="762"/>
      <c r="C74" s="751"/>
      <c r="D74" s="751"/>
      <c r="E74" s="751"/>
      <c r="F74" s="643"/>
    </row>
    <row r="75" spans="1:6" ht="75" customHeight="1" x14ac:dyDescent="0.25">
      <c r="A75" s="1833"/>
      <c r="B75" s="796"/>
      <c r="C75" s="1186" t="s">
        <v>1470</v>
      </c>
      <c r="D75" s="855" t="s">
        <v>1471</v>
      </c>
      <c r="E75" s="1266" t="s">
        <v>1472</v>
      </c>
      <c r="F75" s="244"/>
    </row>
    <row r="76" spans="1:6" ht="15" customHeight="1" x14ac:dyDescent="0.25">
      <c r="A76" s="1833"/>
      <c r="B76" s="113" t="s">
        <v>66</v>
      </c>
      <c r="C76" s="370"/>
      <c r="D76" s="1256"/>
      <c r="E76" s="582"/>
      <c r="F76" s="244"/>
    </row>
    <row r="77" spans="1:6" ht="15" customHeight="1" x14ac:dyDescent="0.25">
      <c r="A77" s="1833"/>
      <c r="B77" s="302" t="s">
        <v>67</v>
      </c>
      <c r="C77" s="262"/>
      <c r="D77" s="28"/>
      <c r="E77" s="48"/>
      <c r="F77" s="244"/>
    </row>
    <row r="78" spans="1:6" ht="15" customHeight="1" x14ac:dyDescent="0.25">
      <c r="A78" s="1833"/>
      <c r="B78" s="302" t="s">
        <v>68</v>
      </c>
      <c r="C78" s="262"/>
      <c r="D78" s="28"/>
      <c r="E78" s="48"/>
      <c r="F78" s="244"/>
    </row>
    <row r="79" spans="1:6" ht="15" customHeight="1" x14ac:dyDescent="0.25">
      <c r="A79" s="1833"/>
      <c r="B79" s="69" t="s">
        <v>69</v>
      </c>
      <c r="C79" s="52"/>
      <c r="D79" s="48"/>
      <c r="E79" s="48"/>
      <c r="F79" s="244"/>
    </row>
    <row r="80" spans="1:6" ht="15" customHeight="1" x14ac:dyDescent="0.25">
      <c r="A80" s="1833"/>
      <c r="B80" s="118" t="s">
        <v>1490</v>
      </c>
      <c r="C80" s="262"/>
      <c r="D80" s="28"/>
      <c r="E80" s="394" t="str">
        <f>IF(AND(ISNUMBER(C80), ISNUMBER(D80)), IF(D80&gt;=C80, "Pass", "Fail"), "")</f>
        <v/>
      </c>
      <c r="F80" s="244"/>
    </row>
    <row r="81" spans="1:6" ht="15" customHeight="1" x14ac:dyDescent="0.25">
      <c r="A81" s="1833"/>
      <c r="B81" s="118" t="s">
        <v>1473</v>
      </c>
      <c r="C81" s="262"/>
      <c r="D81" s="28"/>
      <c r="E81" s="394" t="str">
        <f t="shared" ref="E81:E86" si="0">IF(AND(ISNUMBER(C81), ISNUMBER(D81)), IF(D81&gt;=C81, "Pass", "Fail"), "")</f>
        <v/>
      </c>
      <c r="F81" s="244"/>
    </row>
    <row r="82" spans="1:6" ht="15" customHeight="1" x14ac:dyDescent="0.25">
      <c r="A82" s="1833"/>
      <c r="B82" s="119" t="s">
        <v>1474</v>
      </c>
      <c r="C82" s="262"/>
      <c r="D82" s="28"/>
      <c r="E82" s="394" t="str">
        <f t="shared" si="0"/>
        <v/>
      </c>
      <c r="F82" s="244"/>
    </row>
    <row r="83" spans="1:6" ht="15" customHeight="1" x14ac:dyDescent="0.25">
      <c r="A83" s="1833"/>
      <c r="B83" s="302" t="s">
        <v>70</v>
      </c>
      <c r="C83" s="262"/>
      <c r="D83" s="28"/>
      <c r="E83" s="394" t="str">
        <f t="shared" si="0"/>
        <v/>
      </c>
      <c r="F83" s="244"/>
    </row>
    <row r="84" spans="1:6" ht="15" customHeight="1" x14ac:dyDescent="0.25">
      <c r="A84" s="1833"/>
      <c r="B84" s="302" t="s">
        <v>44</v>
      </c>
      <c r="C84" s="262"/>
      <c r="D84" s="28"/>
      <c r="E84" s="394" t="str">
        <f t="shared" si="0"/>
        <v/>
      </c>
      <c r="F84" s="244"/>
    </row>
    <row r="85" spans="1:6" ht="15" customHeight="1" x14ac:dyDescent="0.25">
      <c r="A85" s="1833"/>
      <c r="B85" s="302" t="s">
        <v>47</v>
      </c>
      <c r="C85" s="262"/>
      <c r="D85" s="28"/>
      <c r="E85" s="394" t="str">
        <f t="shared" si="0"/>
        <v/>
      </c>
      <c r="F85" s="244"/>
    </row>
    <row r="86" spans="1:6" ht="15" customHeight="1" x14ac:dyDescent="0.25">
      <c r="A86" s="1833"/>
      <c r="B86" s="302" t="s">
        <v>29</v>
      </c>
      <c r="C86" s="262"/>
      <c r="D86" s="28"/>
      <c r="E86" s="394" t="str">
        <f t="shared" si="0"/>
        <v/>
      </c>
      <c r="F86" s="244"/>
    </row>
    <row r="87" spans="1:6" ht="15" customHeight="1" x14ac:dyDescent="0.25">
      <c r="A87" s="1833"/>
      <c r="B87" s="69" t="s">
        <v>53</v>
      </c>
      <c r="C87" s="52"/>
      <c r="D87" s="48"/>
      <c r="E87" s="48"/>
      <c r="F87" s="244"/>
    </row>
    <row r="88" spans="1:6" ht="15" customHeight="1" x14ac:dyDescent="0.25">
      <c r="A88" s="1833"/>
      <c r="B88" s="302" t="s">
        <v>12</v>
      </c>
      <c r="C88" s="262"/>
      <c r="D88" s="28"/>
      <c r="E88" s="394" t="str">
        <f>IF(AND(ISNUMBER(C88), ISNUMBER(D88)), IF(D88&gt;=C88, "Pass", "Fail"), "")</f>
        <v/>
      </c>
      <c r="F88" s="244"/>
    </row>
    <row r="89" spans="1:6" ht="15" customHeight="1" x14ac:dyDescent="0.25">
      <c r="A89" s="1833"/>
      <c r="B89" s="302" t="s">
        <v>2</v>
      </c>
      <c r="C89" s="262"/>
      <c r="D89" s="28"/>
      <c r="E89" s="394" t="str">
        <f>IF(AND(ISNUMBER(C89), ISNUMBER(D89)), IF(D89&gt;=C89, "Pass", "Fail"), "")</f>
        <v/>
      </c>
      <c r="F89" s="244"/>
    </row>
    <row r="90" spans="1:6" ht="15" customHeight="1" x14ac:dyDescent="0.25">
      <c r="A90" s="1833"/>
      <c r="B90" s="364" t="s">
        <v>13</v>
      </c>
      <c r="C90" s="371"/>
      <c r="D90" s="49"/>
      <c r="E90" s="314" t="str">
        <f>IF(AND(ISNUMBER(C90), ISNUMBER(D90)), IF(D90&gt;=C90, "Pass", "Fail"), "")</f>
        <v/>
      </c>
      <c r="F90" s="244"/>
    </row>
    <row r="91" spans="1:6" ht="15" customHeight="1" x14ac:dyDescent="0.25">
      <c r="A91" s="1838"/>
      <c r="B91" s="240"/>
      <c r="C91" s="240"/>
      <c r="D91" s="240"/>
      <c r="E91" s="240"/>
      <c r="F91" s="779"/>
    </row>
  </sheetData>
  <sheetProtection algorithmName="SHA-512" hashValue="zp7UEKNLxAO9tkiqbXPxUhJwRzITu/tUcP/LTG8m1wB8WRGc/5ZydBmk/E/L6/I8bGCgDVqrH0/iyYMIyPmejA==" saltValue="x91RMoMymMoRpSLUG+0qCw==" spinCount="100000" sheet="1" objects="1" scenarios="1"/>
  <mergeCells count="3">
    <mergeCell ref="C8:D8"/>
    <mergeCell ref="A9:B9"/>
    <mergeCell ref="A10:B10"/>
  </mergeCells>
  <phoneticPr fontId="6" type="noConversion"/>
  <conditionalFormatting sqref="C43:C44 C62 C65 C70 C80:D86 C88:D90">
    <cfRule type="cellIs" dxfId="3237" priority="142" stopIfTrue="1" operator="lessThan">
      <formula>0</formula>
    </cfRule>
  </conditionalFormatting>
  <conditionalFormatting sqref="C53">
    <cfRule type="cellIs" dxfId="3236" priority="1" stopIfTrue="1" operator="lessThan">
      <formula>0</formula>
    </cfRule>
  </conditionalFormatting>
  <conditionalFormatting sqref="C67 C72 E80:E86 E88:E90">
    <cfRule type="cellIs" dxfId="3235" priority="40" stopIfTrue="1" operator="equal">
      <formula>"Pass"</formula>
    </cfRule>
    <cfRule type="cellIs" dxfId="3234" priority="41" stopIfTrue="1" operator="equal">
      <formula>"Fail"</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11CEF-8BB0-498B-9EFF-A8BBC057F9CC}">
  <sheetPr>
    <tabColor rgb="FF00B0F0"/>
  </sheetPr>
  <dimension ref="A1:F6"/>
  <sheetViews>
    <sheetView zoomScale="70" zoomScaleNormal="70" workbookViewId="0"/>
  </sheetViews>
  <sheetFormatPr defaultColWidth="0" defaultRowHeight="0" customHeight="1" zeroHeight="1" x14ac:dyDescent="0.25"/>
  <cols>
    <col min="1" max="1" width="3" customWidth="1"/>
    <col min="2" max="2" width="86.42578125" customWidth="1"/>
    <col min="3" max="4" width="40.5703125" customWidth="1"/>
    <col min="5" max="5" width="9.28515625" customWidth="1"/>
    <col min="6" max="6" width="5.5703125" customWidth="1"/>
    <col min="7" max="16384" width="9.28515625" hidden="1"/>
  </cols>
  <sheetData>
    <row r="1" spans="1:5" ht="30.75" x14ac:dyDescent="0.55000000000000004">
      <c r="A1" s="1886" t="s">
        <v>2189</v>
      </c>
      <c r="B1" s="1874"/>
      <c r="C1" s="1885"/>
      <c r="D1" s="1511" t="s">
        <v>1834</v>
      </c>
    </row>
    <row r="2" spans="1:5" ht="18.75" x14ac:dyDescent="0.25">
      <c r="A2" s="1884" t="s">
        <v>2188</v>
      </c>
      <c r="B2" s="58"/>
      <c r="C2" s="58"/>
      <c r="D2" s="58"/>
    </row>
    <row r="3" spans="1:5" ht="18.75" x14ac:dyDescent="0.25">
      <c r="A3" s="245" t="s">
        <v>2187</v>
      </c>
      <c r="B3" s="58"/>
      <c r="C3" s="58"/>
      <c r="D3" s="58"/>
    </row>
    <row r="4" spans="1:5" ht="67.5" customHeight="1" x14ac:dyDescent="0.25">
      <c r="A4" s="1883"/>
      <c r="B4" s="1882" t="s">
        <v>2186</v>
      </c>
      <c r="C4" s="1881"/>
      <c r="D4" s="2451" t="s">
        <v>2185</v>
      </c>
      <c r="E4" s="2451"/>
    </row>
    <row r="5" spans="1:5" ht="14.25" x14ac:dyDescent="0.25"/>
    <row r="6" spans="1:5" ht="14.25" hidden="1" x14ac:dyDescent="0.25"/>
  </sheetData>
  <sheetProtection algorithmName="SHA-512" hashValue="ipgM+jIxHo1v8f01RnHeOpA18JEB2cCKEPMuBGJYjSC5f6yv4K0rua2zovLpX/oXd5vc4XQeFCNLdIBhKi6mTQ==" saltValue="W69+No5Naampm4x5KdVWiw==" spinCount="100000" sheet="1" objects="1" scenarios="1"/>
  <mergeCells count="1">
    <mergeCell ref="D4:E4"/>
  </mergeCells>
  <conditionalFormatting sqref="A3">
    <cfRule type="cellIs" dxfId="3233" priority="3" stopIfTrue="1" operator="equal">
      <formula>"Pass"</formula>
    </cfRule>
    <cfRule type="cellIs" dxfId="3232" priority="4" stopIfTrue="1" operator="equal">
      <formula>"Fail"</formula>
    </cfRule>
  </conditionalFormatting>
  <conditionalFormatting sqref="D1">
    <cfRule type="cellIs" dxfId="3231" priority="1" stopIfTrue="1" operator="equal">
      <formula>"Error"</formula>
    </cfRule>
    <cfRule type="cellIs" dxfId="3230" priority="2" stopIfTrue="1" operator="equal">
      <formula>"Pass"</formula>
    </cfRule>
  </conditionalFormatting>
  <hyperlinks>
    <hyperlink ref="D1" location="'Contents (EU)'!A1" display="back to contents" xr:uid="{7C7C8EC9-5532-4434-A621-199D6AE736F4}"/>
  </hyperlinks>
  <pageMargins left="0.7" right="0.7" top="0.75" bottom="0.75" header="0.3" footer="0.3"/>
  <pageSetup paperSize="9" orientation="portrait" horizontalDpi="90" verticalDpi="90" r:id="rId1"/>
  <headerFooter>
    <oddHeader>&amp;L&amp;"Aptos"&amp;12&amp;K000000 EBA Regular Use&amp;1#_x000D_&amp;"Segoe UIrrow"&amp;10&amp;K000000&amp;"Segoe UIrrow"&amp;10&amp;K000000&amp;"Segoe UI"&amp;10&amp;K000000&amp;"Calibri"&amp;11&amp;K000000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heetViews>
  <sheetFormatPr defaultColWidth="0" defaultRowHeight="15" customHeight="1" zeroHeight="1" x14ac:dyDescent="0.25"/>
  <cols>
    <col min="1" max="1" width="1.7109375" style="1847" customWidth="1"/>
    <col min="2" max="2" width="90.7109375" style="2" customWidth="1"/>
    <col min="3" max="10" width="18.7109375" customWidth="1"/>
    <col min="11" max="11" width="1.7109375" style="2" customWidth="1"/>
    <col min="12" max="19" width="18.7109375" customWidth="1"/>
    <col min="20" max="20" width="1.7109375" style="2" customWidth="1"/>
    <col min="21" max="23" width="20.7109375" customWidth="1"/>
    <col min="24" max="24" width="38.7109375" customWidth="1"/>
    <col min="25" max="25" width="20.7109375" customWidth="1"/>
    <col min="26" max="26" width="25.7109375" customWidth="1"/>
    <col min="27" max="27" width="40.7109375" customWidth="1"/>
    <col min="28" max="28" width="1.7109375" style="2" customWidth="1"/>
    <col min="29" max="16384" width="9.28515625" hidden="1"/>
  </cols>
  <sheetData>
    <row r="1" spans="1:28" ht="30" customHeight="1" x14ac:dyDescent="0.55000000000000004">
      <c r="A1" s="1840" t="s">
        <v>761</v>
      </c>
      <c r="B1" s="607"/>
      <c r="C1" s="459"/>
      <c r="D1" s="470"/>
      <c r="E1" s="427" t="str">
        <f>CONCATENATE("Reporting unit: ", 'General Info'!$C$7, " ", 'General Info'!$C$5)</f>
        <v xml:space="preserve">Reporting unit: 1 </v>
      </c>
      <c r="F1" s="427"/>
      <c r="G1" s="1511" t="s">
        <v>1834</v>
      </c>
      <c r="H1" s="427"/>
      <c r="I1" s="470"/>
      <c r="J1" s="666"/>
      <c r="K1" s="654"/>
      <c r="L1" s="666"/>
      <c r="M1" s="470"/>
      <c r="N1" s="470"/>
      <c r="O1" s="470"/>
      <c r="P1" s="470"/>
      <c r="Q1" s="470"/>
      <c r="R1" s="470"/>
      <c r="S1" s="470"/>
      <c r="T1" s="460"/>
      <c r="U1" s="470"/>
      <c r="V1" s="470"/>
      <c r="W1" s="470"/>
      <c r="X1" s="470"/>
      <c r="Y1" s="470"/>
      <c r="Z1" s="470"/>
      <c r="AA1" s="470"/>
      <c r="AB1" s="608"/>
    </row>
    <row r="2" spans="1:28" ht="30" customHeight="1" x14ac:dyDescent="0.55000000000000004">
      <c r="A2" s="1841"/>
      <c r="B2" s="292"/>
      <c r="C2" s="293"/>
      <c r="D2" s="2"/>
      <c r="E2" s="294"/>
      <c r="F2" s="60"/>
      <c r="G2" s="60"/>
      <c r="H2" s="60"/>
      <c r="I2" s="2"/>
      <c r="J2" s="2"/>
      <c r="K2" s="654"/>
      <c r="L2" s="2"/>
      <c r="M2" s="2"/>
      <c r="N2" s="2"/>
      <c r="O2" s="2"/>
      <c r="P2" s="2"/>
      <c r="Q2" s="2"/>
      <c r="R2" s="2"/>
      <c r="S2" s="2"/>
      <c r="T2" s="460"/>
      <c r="U2" s="2"/>
      <c r="V2" s="2"/>
      <c r="W2" s="2"/>
      <c r="X2" s="2"/>
      <c r="Y2" s="2"/>
      <c r="Z2" s="2"/>
      <c r="AA2" s="2"/>
      <c r="AB2" s="282"/>
    </row>
    <row r="3" spans="1:28" ht="30" customHeight="1" x14ac:dyDescent="0.55000000000000004">
      <c r="A3" s="1841"/>
      <c r="B3" s="746" t="s">
        <v>892</v>
      </c>
      <c r="C3" s="716"/>
      <c r="D3" s="716"/>
      <c r="E3" s="716"/>
      <c r="F3" s="716"/>
      <c r="G3" s="716"/>
      <c r="H3" s="716"/>
      <c r="I3" s="2"/>
      <c r="J3" s="2"/>
      <c r="L3" s="2"/>
      <c r="M3" s="2"/>
      <c r="N3" s="2"/>
      <c r="O3" s="2"/>
      <c r="P3" s="2"/>
      <c r="Q3" s="2"/>
      <c r="R3" s="2"/>
      <c r="S3" s="2"/>
      <c r="U3" s="2"/>
      <c r="V3" s="2"/>
      <c r="W3" s="2"/>
      <c r="X3" s="2"/>
      <c r="Y3" s="2"/>
      <c r="Z3" s="2"/>
      <c r="AA3" s="2"/>
      <c r="AB3" s="282"/>
    </row>
    <row r="4" spans="1:28" ht="15" customHeight="1" x14ac:dyDescent="0.25">
      <c r="A4" s="1842"/>
      <c r="B4" s="747" t="s">
        <v>536</v>
      </c>
      <c r="C4" s="748" t="s">
        <v>42</v>
      </c>
      <c r="D4" s="748" t="s">
        <v>537</v>
      </c>
      <c r="E4" s="714"/>
      <c r="F4" s="714"/>
      <c r="G4" s="714"/>
      <c r="H4" s="714"/>
      <c r="I4" s="2"/>
      <c r="J4" s="2"/>
      <c r="L4" s="2"/>
      <c r="M4" s="2"/>
      <c r="N4" s="2"/>
      <c r="O4" s="2"/>
      <c r="P4" s="2"/>
      <c r="Q4" s="2"/>
      <c r="R4" s="2"/>
      <c r="S4" s="2"/>
      <c r="U4" s="2"/>
      <c r="V4" s="2"/>
      <c r="W4" s="2"/>
      <c r="X4" s="2"/>
      <c r="Y4" s="2"/>
      <c r="Z4" s="2"/>
      <c r="AA4" s="2"/>
      <c r="AB4" s="282"/>
    </row>
    <row r="5" spans="1:28" ht="15" customHeight="1" x14ac:dyDescent="0.55000000000000004">
      <c r="A5" s="1841"/>
      <c r="B5" s="712" t="str">
        <f>'General Info'!$B11</f>
        <v>Standardised approach</v>
      </c>
      <c r="C5" s="710" t="str">
        <f>IF('General Info'!$C11&lt;&gt;"", 'General Info'!$C11, "")</f>
        <v/>
      </c>
      <c r="D5" s="711"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1"/>
      <c r="F5" s="711"/>
      <c r="G5" s="711"/>
      <c r="H5" s="711"/>
      <c r="I5" s="2"/>
      <c r="J5" s="2"/>
      <c r="L5" s="2"/>
      <c r="M5" s="2"/>
      <c r="N5" s="2"/>
      <c r="O5" s="2"/>
      <c r="P5" s="2"/>
      <c r="Q5" s="2"/>
      <c r="R5" s="2"/>
      <c r="S5" s="2"/>
      <c r="U5" s="2"/>
      <c r="V5" s="2"/>
      <c r="W5" s="2"/>
      <c r="X5" s="2"/>
      <c r="Y5" s="2"/>
      <c r="Z5" s="2"/>
      <c r="AA5" s="2"/>
      <c r="AB5" s="282"/>
    </row>
    <row r="6" spans="1:28" ht="15" customHeight="1" x14ac:dyDescent="0.55000000000000004">
      <c r="A6" s="1841"/>
      <c r="B6" s="712" t="str">
        <f>'General Info'!$B12</f>
        <v>FIRB approach</v>
      </c>
      <c r="C6" s="710" t="str">
        <f>IF('General Info'!$C12&lt;&gt;"", 'General Info'!$C12, "")</f>
        <v/>
      </c>
      <c r="D6" s="711" t="str">
        <f>IF(C$6="Yes", IF(C$7="Yes", "IRB bank", "FIRB bank"), IF(C$7="No",IF(C$5="No", "No SA/IRB exposures, please check General Info", "No IRB exposures"),"No FIRB exposures"))</f>
        <v>No FIRB exposures</v>
      </c>
      <c r="E6" s="711"/>
      <c r="F6" s="711"/>
      <c r="G6" s="711"/>
      <c r="H6" s="711"/>
      <c r="I6" s="2"/>
      <c r="J6" s="2"/>
      <c r="L6" s="2"/>
      <c r="M6" s="2"/>
      <c r="N6" s="2"/>
      <c r="O6" s="2"/>
      <c r="P6" s="2"/>
      <c r="Q6" s="2"/>
      <c r="R6" s="2"/>
      <c r="S6" s="2"/>
      <c r="U6" s="2"/>
      <c r="V6" s="2"/>
      <c r="W6" s="2"/>
      <c r="X6" s="2"/>
      <c r="Y6" s="2"/>
      <c r="Z6" s="2"/>
      <c r="AA6" s="2"/>
      <c r="AB6" s="282"/>
    </row>
    <row r="7" spans="1:28" ht="15" customHeight="1" x14ac:dyDescent="0.55000000000000004">
      <c r="A7" s="1841"/>
      <c r="B7" s="713" t="str">
        <f>'General Info'!$B13</f>
        <v>AIRB approach</v>
      </c>
      <c r="C7" s="714" t="str">
        <f>IF('General Info'!$C13&lt;&gt;"", 'General Info'!$C13, "")</f>
        <v/>
      </c>
      <c r="D7" s="715" t="str">
        <f>IF(C7="Yes", IF(C6="Yes", "IRB bank", "AIRB bank"),IF(C6="No", IF(C5="No", "No SA/IRB exposures, please check Generla Info", "No IRB exposures"),"No AIRB exposures"))</f>
        <v>No AIRB exposures</v>
      </c>
      <c r="E7" s="715"/>
      <c r="F7" s="715"/>
      <c r="G7" s="715"/>
      <c r="H7" s="715"/>
      <c r="I7" s="2"/>
      <c r="J7" s="2"/>
      <c r="L7" s="2"/>
      <c r="M7" s="2"/>
      <c r="N7" s="2"/>
      <c r="O7" s="2"/>
      <c r="P7" s="2"/>
      <c r="Q7" s="2"/>
      <c r="R7" s="2"/>
      <c r="S7" s="2"/>
      <c r="U7" s="2"/>
      <c r="V7" s="2"/>
      <c r="W7" s="2"/>
      <c r="X7" s="2"/>
      <c r="Y7" s="2"/>
      <c r="Z7" s="2"/>
      <c r="AA7" s="2"/>
      <c r="AB7" s="282"/>
    </row>
    <row r="8" spans="1:28" ht="15" customHeight="1" x14ac:dyDescent="0.25">
      <c r="A8" s="1843"/>
      <c r="B8" s="237"/>
      <c r="C8" s="717"/>
      <c r="D8" s="237"/>
      <c r="E8" s="237"/>
      <c r="F8" s="237"/>
      <c r="G8" s="237"/>
      <c r="H8" s="237"/>
      <c r="I8" s="237"/>
      <c r="J8" s="237"/>
      <c r="K8" s="237"/>
      <c r="L8" s="237"/>
      <c r="M8" s="237"/>
      <c r="N8" s="237"/>
      <c r="O8" s="237"/>
      <c r="P8" s="237"/>
      <c r="Q8" s="237"/>
      <c r="R8" s="237"/>
      <c r="S8" s="237"/>
      <c r="T8" s="237"/>
      <c r="U8" s="237"/>
      <c r="V8" s="237"/>
      <c r="W8" s="237"/>
      <c r="X8" s="237"/>
      <c r="Y8" s="237"/>
      <c r="Z8" s="237"/>
      <c r="AA8" s="237"/>
      <c r="AB8" s="355"/>
    </row>
    <row r="9" spans="1:28" ht="60" customHeight="1" x14ac:dyDescent="0.25">
      <c r="A9" s="1831" t="s">
        <v>1694</v>
      </c>
      <c r="B9" s="66"/>
      <c r="C9" s="63"/>
      <c r="D9" s="63"/>
      <c r="E9" s="63"/>
      <c r="F9" s="63"/>
      <c r="G9" s="63"/>
      <c r="H9" s="63"/>
      <c r="I9" s="63"/>
      <c r="J9" s="63"/>
      <c r="K9" s="63"/>
      <c r="L9" s="63"/>
      <c r="M9" s="63"/>
      <c r="N9" s="63"/>
      <c r="O9" s="63"/>
      <c r="P9" s="63"/>
      <c r="Q9" s="63"/>
      <c r="R9" s="63"/>
      <c r="S9" s="63"/>
      <c r="T9" s="63"/>
      <c r="U9" s="63"/>
      <c r="V9" s="63"/>
      <c r="W9" s="460"/>
      <c r="X9" s="2"/>
      <c r="Y9" s="2"/>
      <c r="Z9" s="2"/>
      <c r="AA9" s="2"/>
      <c r="AB9" s="282"/>
    </row>
    <row r="10" spans="1:28" ht="45" customHeight="1" x14ac:dyDescent="0.25">
      <c r="A10" s="1831" t="s">
        <v>1695</v>
      </c>
      <c r="B10" s="66"/>
      <c r="C10" s="63"/>
      <c r="D10" s="63"/>
      <c r="E10" s="63"/>
      <c r="F10" s="63"/>
      <c r="G10" s="63"/>
      <c r="H10" s="63"/>
      <c r="I10" s="63"/>
      <c r="J10" s="63"/>
      <c r="K10" s="63"/>
      <c r="L10" s="63"/>
      <c r="M10" s="63"/>
      <c r="N10" s="63"/>
      <c r="O10" s="63"/>
      <c r="P10" s="63"/>
      <c r="Q10" s="63"/>
      <c r="R10" s="63"/>
      <c r="S10" s="63"/>
      <c r="T10" s="63"/>
      <c r="U10" s="63"/>
      <c r="V10" s="63"/>
      <c r="W10" s="2"/>
      <c r="X10" s="2"/>
      <c r="Y10" s="2"/>
      <c r="Z10" s="2"/>
      <c r="AA10" s="2"/>
      <c r="AB10" s="282"/>
    </row>
    <row r="11" spans="1:28" ht="15" customHeight="1" x14ac:dyDescent="0.25">
      <c r="A11" s="1681"/>
      <c r="B11" s="2488" t="s">
        <v>538</v>
      </c>
      <c r="C11" s="2491" t="s">
        <v>588</v>
      </c>
      <c r="D11" s="2492"/>
      <c r="E11" s="2492"/>
      <c r="F11" s="2495" t="s">
        <v>589</v>
      </c>
      <c r="G11" s="2495"/>
      <c r="H11" s="2495"/>
      <c r="I11" s="2471" t="s">
        <v>763</v>
      </c>
      <c r="J11" s="2471"/>
      <c r="K11" s="488"/>
      <c r="L11" s="2463" t="s">
        <v>590</v>
      </c>
      <c r="M11" s="2463"/>
      <c r="N11" s="2463"/>
      <c r="O11" s="2463"/>
      <c r="P11" s="2464"/>
      <c r="Q11" s="2"/>
      <c r="R11" s="2"/>
      <c r="S11" s="2"/>
      <c r="T11" s="488"/>
      <c r="U11" s="2497" t="s">
        <v>523</v>
      </c>
      <c r="V11" s="2481"/>
      <c r="W11" s="2482"/>
      <c r="X11" s="2"/>
      <c r="Y11" s="2"/>
      <c r="Z11" s="2"/>
      <c r="AA11" s="2"/>
      <c r="AB11" s="282"/>
    </row>
    <row r="12" spans="1:28" ht="30" customHeight="1" x14ac:dyDescent="0.25">
      <c r="A12" s="1681"/>
      <c r="B12" s="2489"/>
      <c r="C12" s="2493"/>
      <c r="D12" s="2494"/>
      <c r="E12" s="2494"/>
      <c r="F12" s="2496"/>
      <c r="G12" s="2496"/>
      <c r="H12" s="2496"/>
      <c r="I12" s="2473"/>
      <c r="J12" s="2473"/>
      <c r="K12" s="488"/>
      <c r="L12" s="2467" t="s">
        <v>591</v>
      </c>
      <c r="M12" s="2468"/>
      <c r="N12" s="2468"/>
      <c r="O12" s="2469" t="s">
        <v>983</v>
      </c>
      <c r="P12" s="2470"/>
      <c r="Q12" s="2"/>
      <c r="R12" s="2"/>
      <c r="S12" s="2"/>
      <c r="T12" s="488"/>
      <c r="U12" s="2441" t="s">
        <v>591</v>
      </c>
      <c r="V12" s="2498"/>
      <c r="W12" s="2499"/>
      <c r="X12" s="2"/>
      <c r="Y12" s="2"/>
      <c r="Z12" s="2"/>
      <c r="AA12" s="2"/>
      <c r="AB12" s="282"/>
    </row>
    <row r="13" spans="1:28" ht="45" customHeight="1" x14ac:dyDescent="0.25">
      <c r="A13" s="1835"/>
      <c r="B13" s="2490"/>
      <c r="C13" s="673" t="s">
        <v>540</v>
      </c>
      <c r="D13" s="674" t="s">
        <v>35</v>
      </c>
      <c r="E13" s="674" t="s">
        <v>573</v>
      </c>
      <c r="F13" s="679" t="s">
        <v>540</v>
      </c>
      <c r="G13" s="674" t="s">
        <v>35</v>
      </c>
      <c r="H13" s="674" t="s">
        <v>573</v>
      </c>
      <c r="I13" s="679" t="s">
        <v>540</v>
      </c>
      <c r="J13" s="855" t="s">
        <v>35</v>
      </c>
      <c r="K13" s="676"/>
      <c r="L13" s="673" t="s">
        <v>592</v>
      </c>
      <c r="M13" s="855" t="s">
        <v>593</v>
      </c>
      <c r="N13" s="685" t="s">
        <v>594</v>
      </c>
      <c r="O13" s="673" t="s">
        <v>595</v>
      </c>
      <c r="P13" s="675" t="s">
        <v>593</v>
      </c>
      <c r="Q13" s="2"/>
      <c r="R13" s="2"/>
      <c r="S13" s="2"/>
      <c r="T13" s="676"/>
      <c r="U13" s="673" t="s">
        <v>595</v>
      </c>
      <c r="V13" s="674" t="s">
        <v>593</v>
      </c>
      <c r="W13" s="675" t="s">
        <v>594</v>
      </c>
      <c r="X13" s="2"/>
      <c r="Y13" s="2"/>
      <c r="Z13" s="2"/>
      <c r="AA13" s="2"/>
      <c r="AB13" s="282"/>
    </row>
    <row r="14" spans="1:28" ht="15" customHeight="1" x14ac:dyDescent="0.25">
      <c r="A14" s="1681"/>
      <c r="B14" s="395" t="s">
        <v>599</v>
      </c>
      <c r="C14" s="541" t="str">
        <f>IF(AND(ISNUMBER(C46), ISNUMBER(C73), ISNUMBER(C95)), SUM(C46,C73,C95), "")</f>
        <v/>
      </c>
      <c r="D14" s="541" t="str">
        <f>IF(AND(ISNUMBER(D46), ISNUMBER(D73), ISNUMBER(D95)), SUM(D46,D73,D95), "")</f>
        <v/>
      </c>
      <c r="E14" s="501" t="str">
        <f>IF(AND(ISNUMBER(E73), ISNUMBER(E95)), SUM(E73,E95), "")</f>
        <v/>
      </c>
      <c r="F14" s="541" t="str">
        <f>IF(AND(ISNUMBER(F46), ISNUMBER(F73), ISNUMBER(F95)), SUM(F46,F73,F95), "")</f>
        <v/>
      </c>
      <c r="G14" s="1321" t="str">
        <f>IF(AND(ISNUMBER(G46), ISNUMBER(G73), ISNUMBER(G95)), SUM(G46,G73,G95), "")</f>
        <v/>
      </c>
      <c r="H14" s="501" t="str">
        <f>IF(ISNUMBER(H73), H73, "")</f>
        <v/>
      </c>
      <c r="I14" s="541" t="str">
        <f>IF(AND(ISNUMBER(I46), ISNUMBER(I73), ISNUMBER(I95)), SUM(I46,I73,I95), "")</f>
        <v/>
      </c>
      <c r="J14" s="545" t="str">
        <f>IF(AND(ISNUMBER(J46), ISNUMBER(J73), ISNUMBER(J95)), SUM(J46,J73,J95), "")</f>
        <v/>
      </c>
      <c r="K14" s="330"/>
      <c r="L14" s="538" t="str">
        <f>IF(AND(ISNUMBER(C14), ISNUMBER(F14)), IF(C14&lt;&gt;0, ((F14-C14)/C14), "EAD=0"), "")</f>
        <v/>
      </c>
      <c r="M14" s="539" t="str">
        <f>IF(AND(ISNUMBER(D14), ISNUMBER(G14)), IF(D14&lt;&gt;0, ((G14-D14)/D14), "RWA=0"), "")</f>
        <v/>
      </c>
      <c r="N14" s="539" t="str">
        <f>IF(AND(ISNUMBER(E14), ISNUMBER(H14)), IF(E14&lt;&gt;0, ((H14-E14)/E14), "EL=0"), "")</f>
        <v/>
      </c>
      <c r="O14" s="539" t="str">
        <f>IF(AND(ISNUMBER(F14), ISNUMBER(I14)), IF(F14&lt;&gt;0, ((I14-F14)/F14), "EAD=0"), "")</f>
        <v/>
      </c>
      <c r="P14" s="540" t="str">
        <f>IF(AND(ISNUMBER(G14), ISNUMBER(J14)), IF(G14&lt;&gt;0, ((J14-G14)/G14), "RWA=0"), "")</f>
        <v/>
      </c>
      <c r="Q14" s="2"/>
      <c r="R14" s="2"/>
      <c r="S14" s="2"/>
      <c r="T14" s="330"/>
      <c r="U14" s="299"/>
      <c r="V14" s="269"/>
      <c r="W14" s="295"/>
      <c r="X14" s="2"/>
      <c r="Y14" s="2"/>
      <c r="Z14" s="2"/>
      <c r="AA14" s="2"/>
      <c r="AB14" s="282"/>
    </row>
    <row r="15" spans="1:28" ht="15" customHeight="1" x14ac:dyDescent="0.25">
      <c r="A15" s="1681"/>
      <c r="B15" s="115" t="s">
        <v>600</v>
      </c>
      <c r="C15" s="542" t="str">
        <f>IF(AND(ISNUMBER(C47), ISNUMBER(C48), ISNUMBER(C74), ISNUMBER(C96)), SUM(C47,C48,C74,C96), "")</f>
        <v/>
      </c>
      <c r="D15" s="542" t="str">
        <f>IF(AND(ISNUMBER(D47), ISNUMBER(D48), ISNUMBER(D74), ISNUMBER(D96)), SUM(D47,D48,D74,D96), "")</f>
        <v/>
      </c>
      <c r="E15" s="334" t="str">
        <f>IF(AND(ISNUMBER(E74), ISNUMBER(E96)), SUM(E74,E96), "")</f>
        <v/>
      </c>
      <c r="F15" s="542" t="str">
        <f>IF(AND(ISNUMBER(F47), ISNUMBER(F48), ISNUMBER(F74), ISNUMBER(F96)), SUM(F47,F48,F74,F96), "")</f>
        <v/>
      </c>
      <c r="G15" s="389" t="str">
        <f>IF(AND(ISNUMBER(G47), ISNUMBER(G48), ISNUMBER(G74), ISNUMBER(G96)), SUM(G47,G48,G74,G96), "")</f>
        <v/>
      </c>
      <c r="H15" s="334" t="str">
        <f>IF(ISNUMBER(H74), H74, "")</f>
        <v/>
      </c>
      <c r="I15" s="542" t="str">
        <f>IF(AND(ISNUMBER(I47), ISNUMBER(I48), ISNUMBER(I74), ISNUMBER(I96)), SUM(I47,I48,I74,I96), "")</f>
        <v/>
      </c>
      <c r="J15" s="99" t="str">
        <f>IF(AND(ISNUMBER(J47), ISNUMBER(J48), ISNUMBER(J74), ISNUMBER(J96)), SUM(J47,J48,J74,J96), "")</f>
        <v/>
      </c>
      <c r="K15" s="330"/>
      <c r="L15" s="538" t="str">
        <f>IF(AND(ISNUMBER(C15), ISNUMBER(F15)), IF(C15&lt;&gt;0, ((F15-C15)/C15), "EAD=0"), "")</f>
        <v/>
      </c>
      <c r="M15" s="539" t="str">
        <f>IF(AND(ISNUMBER(D15), ISNUMBER(G15)), IF(D15&lt;&gt;0, ((G15-D15)/D15), "RWA=0"), "")</f>
        <v/>
      </c>
      <c r="N15" s="539" t="str">
        <f>IF(AND(ISNUMBER(E15), ISNUMBER(H15)), IF(E15&lt;&gt;0, ((H15-E15)/E15), "EL=0"), "")</f>
        <v/>
      </c>
      <c r="O15" s="539" t="str">
        <f>IF(AND(ISNUMBER(F15), ISNUMBER(I15)), IF(F15&lt;&gt;0, ((I15-F15)/F15), "EAD=0"), "")</f>
        <v/>
      </c>
      <c r="P15" s="540" t="str">
        <f>IF(AND(ISNUMBER(G15), ISNUMBER(J15)), IF(G15&lt;&gt;0, ((J15-G15)/G15), "RWA=0"), "")</f>
        <v/>
      </c>
      <c r="Q15" s="2"/>
      <c r="R15" s="2"/>
      <c r="S15" s="2"/>
      <c r="T15" s="330"/>
      <c r="U15" s="299"/>
      <c r="V15" s="269"/>
      <c r="W15" s="295"/>
      <c r="X15" s="2"/>
      <c r="Y15" s="2"/>
      <c r="Z15" s="2"/>
      <c r="AA15" s="2"/>
      <c r="AB15" s="282"/>
    </row>
    <row r="16" spans="1:28" ht="15" customHeight="1" x14ac:dyDescent="0.25">
      <c r="A16" s="1681"/>
      <c r="B16" s="115" t="s">
        <v>596</v>
      </c>
      <c r="C16" s="542" t="str">
        <f>IF(AND(ISNUMBER(C17), ISNUMBER(C18), ISNUMBER(C19)), SUM(C17:C19),"")</f>
        <v/>
      </c>
      <c r="D16" s="542" t="str">
        <f t="shared" ref="D16:J16" si="0">IF(AND(ISNUMBER(D17), ISNUMBER(D18), ISNUMBER(D19)), SUM(D17:D19),"")</f>
        <v/>
      </c>
      <c r="E16" s="542" t="str">
        <f t="shared" si="0"/>
        <v/>
      </c>
      <c r="F16" s="542" t="str">
        <f t="shared" si="0"/>
        <v/>
      </c>
      <c r="G16" s="542" t="str">
        <f t="shared" si="0"/>
        <v/>
      </c>
      <c r="H16" s="542" t="str">
        <f t="shared" si="0"/>
        <v/>
      </c>
      <c r="I16" s="542" t="str">
        <f t="shared" si="0"/>
        <v/>
      </c>
      <c r="J16" s="99" t="str">
        <f t="shared" si="0"/>
        <v/>
      </c>
      <c r="K16" s="330"/>
      <c r="L16" s="538" t="str">
        <f>IF(AND(ISNUMBER(C16), ISNUMBER(F16)), IF(C16&lt;&gt;0, ((F16-C16)/C16), "EAD=0"), "")</f>
        <v/>
      </c>
      <c r="M16" s="539" t="str">
        <f>IF(AND(ISNUMBER(D16), ISNUMBER(G16)), IF(D16&lt;&gt;0, ((G16-D16)/D16), "RWA=0"), "")</f>
        <v/>
      </c>
      <c r="N16" s="539" t="str">
        <f>IF(AND(ISNUMBER(E16), ISNUMBER(H16)), IF(E16&lt;&gt;0, ((H16-E16)/E16), "EL=0"), "")</f>
        <v/>
      </c>
      <c r="O16" s="539" t="str">
        <f>IF(AND(ISNUMBER(F16), ISNUMBER(I16)), IF(F16&lt;&gt;0, ((I16-F16)/F16), "EAD=0"), "")</f>
        <v/>
      </c>
      <c r="P16" s="540" t="str">
        <f>IF(AND(ISNUMBER(G16), ISNUMBER(J16)), IF(G16&lt;&gt;0, ((J16-G16)/G16), "RWA=0"), "")</f>
        <v/>
      </c>
      <c r="Q16" s="2"/>
      <c r="R16" s="2"/>
      <c r="S16" s="2"/>
      <c r="T16" s="330"/>
      <c r="U16" s="485"/>
      <c r="V16" s="486"/>
      <c r="W16" s="487"/>
      <c r="X16" s="2"/>
      <c r="Y16" s="2"/>
      <c r="Z16" s="2"/>
      <c r="AA16" s="2"/>
      <c r="AB16" s="282"/>
    </row>
    <row r="17" spans="1:28" ht="15" customHeight="1" x14ac:dyDescent="0.25">
      <c r="A17" s="1681"/>
      <c r="B17" s="496" t="s">
        <v>597</v>
      </c>
      <c r="C17" s="542" t="str">
        <f>IF(AND(ISNUMBER(C51), ISNUMBER(C77), ISNUMBER(C99)), SUM(C51,C77,C99),"")</f>
        <v/>
      </c>
      <c r="D17" s="542" t="str">
        <f>IF(AND(ISNUMBER(D51), ISNUMBER(D77), ISNUMBER(D99)), SUM(D51,D77,D99),"")</f>
        <v/>
      </c>
      <c r="E17" s="334" t="str">
        <f>IF(AND(ISNUMBER(E77), ISNUMBER(E99)), SUM(E77, E99), "")</f>
        <v/>
      </c>
      <c r="F17" s="542" t="str">
        <f>IF(AND(ISNUMBER(F51), ISNUMBER(F77), ISNUMBER(F99)), SUM(F51,F77,F99),"")</f>
        <v/>
      </c>
      <c r="G17" s="389" t="str">
        <f>IF(AND(ISNUMBER(G51), ISNUMBER(G77), ISNUMBER(G99)), SUM(G51,G77,G99),"")</f>
        <v/>
      </c>
      <c r="H17" s="334" t="str">
        <f>IF(ISNUMBER(H77), H77, "")</f>
        <v/>
      </c>
      <c r="I17" s="542" t="str">
        <f>IF(AND(ISNUMBER(I51), ISNUMBER(I77), ISNUMBER(I99)), SUM(I51,I77,I99),"")</f>
        <v/>
      </c>
      <c r="J17" s="99" t="str">
        <f>IF(AND(ISNUMBER(J51), ISNUMBER(J77), ISNUMBER(J99)), SUM(J51,J77,J99),"")</f>
        <v/>
      </c>
      <c r="K17" s="489"/>
      <c r="L17" s="538" t="str">
        <f t="shared" ref="L17:L34" si="1">IF(AND(ISNUMBER(C17), ISNUMBER(F17)), IF(C17&lt;&gt;0, ((F17-C17)/C17), "EAD=0"), "")</f>
        <v/>
      </c>
      <c r="M17" s="539" t="str">
        <f t="shared" ref="M17:M34" si="2">IF(AND(ISNUMBER(D17), ISNUMBER(G17)), IF(D17&lt;&gt;0, ((G17-D17)/D17), "RWA=0"), "")</f>
        <v/>
      </c>
      <c r="N17" s="539" t="str">
        <f t="shared" ref="N17:N29" si="3">IF(AND(ISNUMBER(E17), ISNUMBER(H17)), IF(E17&lt;&gt;0, ((H17-E17)/E17), "EL=0"), "")</f>
        <v/>
      </c>
      <c r="O17" s="539" t="str">
        <f t="shared" ref="O17:O29" si="4">IF(AND(ISNUMBER(F17), ISNUMBER(I17)), IF(F17&lt;&gt;0, ((I17-F17)/F17), "EAD=0"), "")</f>
        <v/>
      </c>
      <c r="P17" s="540" t="str">
        <f t="shared" ref="P17:P29" si="5">IF(AND(ISNUMBER(G17), ISNUMBER(J17)), IF(G17&lt;&gt;0, ((J17-G17)/G17), "RWA=0"), "")</f>
        <v/>
      </c>
      <c r="Q17" s="2"/>
      <c r="R17" s="2"/>
      <c r="S17" s="2"/>
      <c r="T17" s="489"/>
      <c r="U17" s="299"/>
      <c r="V17" s="269"/>
      <c r="W17" s="295"/>
      <c r="X17" s="2"/>
      <c r="Y17" s="2"/>
      <c r="Z17" s="2"/>
      <c r="AA17" s="2"/>
      <c r="AB17" s="282"/>
    </row>
    <row r="18" spans="1:28" ht="15" customHeight="1" x14ac:dyDescent="0.25">
      <c r="A18" s="1681"/>
      <c r="B18" s="444" t="s">
        <v>598</v>
      </c>
      <c r="C18" s="542" t="str">
        <f>IF(AND(ISNUMBER(C52), ISNUMBER(C79), ISNUMBER(C101)), SUM(C52,C79,C101), "")</f>
        <v/>
      </c>
      <c r="D18" s="542" t="str">
        <f>IF(AND(ISNUMBER(D52), ISNUMBER(D79), ISNUMBER(D101)), SUM(D52,D79,D101), "")</f>
        <v/>
      </c>
      <c r="E18" s="334" t="str">
        <f>IF(AND(ISNUMBER(E79), ISNUMBER(E101)), SUM(E79,E101), "")</f>
        <v/>
      </c>
      <c r="F18" s="542" t="str">
        <f>IF(AND(ISNUMBER(F52), ISNUMBER(F79), ISNUMBER(F101)), SUM(F52,F79,F101), "")</f>
        <v/>
      </c>
      <c r="G18" s="389" t="str">
        <f>IF(AND(ISNUMBER(G52), ISNUMBER(G79), ISNUMBER(G101)), SUM(G52,G79,G101), "")</f>
        <v/>
      </c>
      <c r="H18" s="334" t="str">
        <f>IF(ISNUMBER(H79), H79, "")</f>
        <v/>
      </c>
      <c r="I18" s="542" t="str">
        <f>IF(AND(ISNUMBER(I52), ISNUMBER(I79), ISNUMBER(I101)), SUM(I52,I79,I101), "")</f>
        <v/>
      </c>
      <c r="J18" s="99" t="str">
        <f>IF(AND(ISNUMBER(J52), ISNUMBER(J79), ISNUMBER(J101)), SUM(J52,J79,J101), "")</f>
        <v/>
      </c>
      <c r="K18" s="330"/>
      <c r="L18" s="538" t="str">
        <f>IF(AND(ISNUMBER(C18), ISNUMBER(F18)), IF(C18&lt;&gt;0, ((F18-C18)/C18), "EAD=0"), "")</f>
        <v/>
      </c>
      <c r="M18" s="539" t="str">
        <f>IF(AND(ISNUMBER(D18), ISNUMBER(G18)), IF(D18&lt;&gt;0, ((G18-D18)/D18), "RWA=0"), "")</f>
        <v/>
      </c>
      <c r="N18" s="539" t="str">
        <f>IF(AND(ISNUMBER(E18), ISNUMBER(H18)), IF(E18&lt;&gt;0, ((H18-E18)/E18), "EL=0"), "")</f>
        <v/>
      </c>
      <c r="O18" s="539" t="str">
        <f>IF(AND(ISNUMBER(F18), ISNUMBER(I18)), IF(F18&lt;&gt;0, ((I18-F18)/F18), "EAD=0"), "")</f>
        <v/>
      </c>
      <c r="P18" s="540" t="str">
        <f>IF(AND(ISNUMBER(G18), ISNUMBER(J18)), IF(G18&lt;&gt;0, ((J18-G18)/G18), "RWA=0"), "")</f>
        <v/>
      </c>
      <c r="Q18" s="2"/>
      <c r="R18" s="2"/>
      <c r="S18" s="2"/>
      <c r="T18" s="330"/>
      <c r="U18" s="299"/>
      <c r="V18" s="269"/>
      <c r="W18" s="295"/>
      <c r="X18" s="2"/>
      <c r="Y18" s="2"/>
      <c r="Z18" s="2"/>
      <c r="AA18" s="2"/>
      <c r="AB18" s="282"/>
    </row>
    <row r="19" spans="1:28" ht="15" customHeight="1" x14ac:dyDescent="0.25">
      <c r="A19" s="1681"/>
      <c r="B19" s="444" t="s">
        <v>583</v>
      </c>
      <c r="C19" s="542" t="str">
        <f>IF(AND(ISNUMBER(C53), ISNUMBER(C80), ISNUMBER(C102)), SUM(C53,C80,C102),"")</f>
        <v/>
      </c>
      <c r="D19" s="542" t="str">
        <f>IF(AND(ISNUMBER(D53), ISNUMBER(D80), ISNUMBER(D102)), SUM(D53,D80,D102),"")</f>
        <v/>
      </c>
      <c r="E19" s="334" t="str">
        <f>IF(AND(ISNUMBER(E80), ISNUMBER(E102)), SUM(E80,E102), "")</f>
        <v/>
      </c>
      <c r="F19" s="542" t="str">
        <f>IF(AND(ISNUMBER(F53), ISNUMBER(F80), ISNUMBER(F102)), SUM(F53,F80,F102),"")</f>
        <v/>
      </c>
      <c r="G19" s="389" t="str">
        <f>IF(AND(ISNUMBER(G53), ISNUMBER(G80), ISNUMBER(G102)), SUM(G53,G80,G102),"")</f>
        <v/>
      </c>
      <c r="H19" s="334" t="str">
        <f>IF(ISNUMBER(H80), H80, "")</f>
        <v/>
      </c>
      <c r="I19" s="542" t="str">
        <f>IF(AND(ISNUMBER(I53), ISNUMBER(I80), ISNUMBER(I102)), SUM(I53,I80,I102),"")</f>
        <v/>
      </c>
      <c r="J19" s="99" t="str">
        <f>IF(AND(ISNUMBER(J53), ISNUMBER(J80), ISNUMBER(J102)), SUM(J53,J80,J102),"")</f>
        <v/>
      </c>
      <c r="K19" s="490"/>
      <c r="L19" s="538" t="str">
        <f t="shared" si="1"/>
        <v/>
      </c>
      <c r="M19" s="539" t="str">
        <f t="shared" si="2"/>
        <v/>
      </c>
      <c r="N19" s="539" t="str">
        <f t="shared" si="3"/>
        <v/>
      </c>
      <c r="O19" s="539" t="str">
        <f t="shared" si="4"/>
        <v/>
      </c>
      <c r="P19" s="540" t="str">
        <f t="shared" si="5"/>
        <v/>
      </c>
      <c r="Q19" s="2"/>
      <c r="R19" s="2"/>
      <c r="S19" s="2"/>
      <c r="T19" s="490"/>
      <c r="U19" s="299"/>
      <c r="V19" s="269"/>
      <c r="W19" s="295"/>
      <c r="X19" s="2"/>
      <c r="Y19" s="2"/>
      <c r="Z19" s="2"/>
      <c r="AA19" s="2"/>
      <c r="AB19" s="282"/>
    </row>
    <row r="20" spans="1:28" ht="15" customHeight="1" x14ac:dyDescent="0.25">
      <c r="A20" s="1681"/>
      <c r="B20" s="115" t="s">
        <v>601</v>
      </c>
      <c r="C20" s="542" t="str">
        <f>IF(AND(ISNUMBER(C78), ISNUMBER(C100)), SUM(C78, C100), "")</f>
        <v/>
      </c>
      <c r="D20" s="334" t="str">
        <f>IF(AND(ISNUMBER(D78), ISNUMBER(D100)), SUM(D78, D100), "")</f>
        <v/>
      </c>
      <c r="E20" s="334" t="str">
        <f>IF(AND(ISNUMBER(E78), ISNUMBER(E100)), SUM(E78, E100), "")</f>
        <v/>
      </c>
      <c r="F20" s="542" t="str">
        <f>IF(AND(ISNUMBER(F78), ISNUMBER(F100)), SUM(F78,F100), "")</f>
        <v/>
      </c>
      <c r="G20" s="389" t="str">
        <f>IF(AND(ISNUMBER(G78), ISNUMBER(G100)), SUM(G78,G100), "")</f>
        <v/>
      </c>
      <c r="H20" s="334" t="str">
        <f>IF(ISNUMBER(H78),H78, "")</f>
        <v/>
      </c>
      <c r="I20" s="542" t="str">
        <f>IF(AND(ISNUMBER(I78), ISNUMBER(I100)), SUM(I78,I100), "")</f>
        <v/>
      </c>
      <c r="J20" s="99" t="str">
        <f>IF(AND(ISNUMBER(J78), ISNUMBER(J100)), SUM(J78,J100), "")</f>
        <v/>
      </c>
      <c r="K20" s="330"/>
      <c r="L20" s="538" t="str">
        <f t="shared" si="1"/>
        <v/>
      </c>
      <c r="M20" s="539" t="str">
        <f t="shared" si="2"/>
        <v/>
      </c>
      <c r="N20" s="539" t="str">
        <f t="shared" si="3"/>
        <v/>
      </c>
      <c r="O20" s="539" t="str">
        <f t="shared" si="4"/>
        <v/>
      </c>
      <c r="P20" s="540" t="str">
        <f t="shared" si="5"/>
        <v/>
      </c>
      <c r="Q20" s="2"/>
      <c r="R20" s="2"/>
      <c r="S20" s="2"/>
      <c r="T20" s="330"/>
      <c r="U20" s="299"/>
      <c r="V20" s="269"/>
      <c r="W20" s="295"/>
      <c r="X20" s="2"/>
      <c r="Y20" s="2"/>
      <c r="Z20" s="2"/>
      <c r="AA20" s="2"/>
      <c r="AB20" s="282"/>
    </row>
    <row r="21" spans="1:28" ht="15" customHeight="1" x14ac:dyDescent="0.25">
      <c r="A21" s="1681"/>
      <c r="B21" s="115" t="str">
        <f>B54</f>
        <v>Equity and subordinated debt etc exposures; of which:</v>
      </c>
      <c r="C21" s="542" t="str">
        <f>IF(AND(ISNUMBER(C22), ISNUMBER(C23)), SUM(C22:C23), "")</f>
        <v/>
      </c>
      <c r="D21" s="542" t="str">
        <f>IF(AND(ISNUMBER(D22), ISNUMBER(D23)), SUM(D22:D23), "")</f>
        <v/>
      </c>
      <c r="E21" s="542" t="str">
        <f>IF(ISNUMBER(E22), E22, "")</f>
        <v/>
      </c>
      <c r="F21" s="542" t="str">
        <f>IF(AND(ISNUMBER(F22), ISNUMBER(F23)), SUM(F22:F23), "")</f>
        <v/>
      </c>
      <c r="G21" s="542" t="str">
        <f>IF(AND(ISNUMBER(G22), ISNUMBER(G23)), SUM(G22:G23), "")</f>
        <v/>
      </c>
      <c r="H21" s="266"/>
      <c r="I21" s="542" t="str">
        <f>IF(AND(ISNUMBER(I22), ISNUMBER(I23)), SUM(I22:I23), "")</f>
        <v/>
      </c>
      <c r="J21" s="389" t="str">
        <f>IF(AND(ISNUMBER(J22), ISNUMBER(J23)), SUM(J22:J23), "")</f>
        <v/>
      </c>
      <c r="K21" s="330"/>
      <c r="L21" s="538" t="str">
        <f>IF(AND(ISNUMBER(C21), ISNUMBER(F21)), IF(C21&lt;&gt;0, ((F21-C21)/C21), "EAD=0"), "")</f>
        <v/>
      </c>
      <c r="M21" s="539" t="str">
        <f>IF(AND(ISNUMBER(D21), ISNUMBER(G21)), IF(D21&lt;&gt;0, ((G21-D21)/D21), "RWA=0"), "")</f>
        <v/>
      </c>
      <c r="N21" s="266"/>
      <c r="O21" s="539" t="str">
        <f>IF(AND(ISNUMBER(F21), ISNUMBER(I21)), IF(F21&lt;&gt;0, ((I21-F21)/F21), "EAD=0"), "")</f>
        <v/>
      </c>
      <c r="P21" s="540" t="str">
        <f>IF(AND(ISNUMBER(G21), ISNUMBER(J21)), IF(G21&lt;&gt;0, ((J21-G21)/G21), "RWA=0"), "")</f>
        <v/>
      </c>
      <c r="Q21" s="2"/>
      <c r="R21" s="2"/>
      <c r="S21" s="2"/>
      <c r="T21" s="330"/>
      <c r="U21" s="299"/>
      <c r="V21" s="269"/>
      <c r="W21" s="295"/>
      <c r="X21" s="2"/>
      <c r="Y21" s="2"/>
      <c r="Z21" s="2"/>
      <c r="AA21" s="2"/>
      <c r="AB21" s="282"/>
    </row>
    <row r="22" spans="1:28" ht="15" customHeight="1" x14ac:dyDescent="0.25">
      <c r="A22" s="1681"/>
      <c r="B22" s="173" t="s">
        <v>551</v>
      </c>
      <c r="C22" s="542" t="str">
        <f>IF(AND(ISNUMBER(C55),ISNUMBER(C103)), SUM(C55,C103), "")</f>
        <v/>
      </c>
      <c r="D22" s="542" t="str">
        <f>IF(AND(ISNUMBER(D55),ISNUMBER(D103)), SUM(D55,D103), "")</f>
        <v/>
      </c>
      <c r="E22" s="542" t="str">
        <f>IF(ISNUMBER(E103), E103, "")</f>
        <v/>
      </c>
      <c r="F22" s="542" t="str">
        <f>IF(AND(ISNUMBER(F55),ISNUMBER(F103)), SUM(F55,F103), "")</f>
        <v/>
      </c>
      <c r="G22" s="389" t="str">
        <f>IF(AND(ISNUMBER(G55),ISNUMBER(G103)), SUM(G55,G103), "")</f>
        <v/>
      </c>
      <c r="H22" s="266"/>
      <c r="I22" s="542" t="str">
        <f>IF(AND(ISNUMBER(I55),ISNUMBER(I103)), SUM(I55,I103), "")</f>
        <v/>
      </c>
      <c r="J22" s="99" t="str">
        <f>IF(AND(ISNUMBER(J55),ISNUMBER(J103)), SUM(J55,J103), "")</f>
        <v/>
      </c>
      <c r="K22" s="330"/>
      <c r="L22" s="538" t="str">
        <f>IF(AND(ISNUMBER(C22), ISNUMBER(F22)), IF(C22&lt;&gt;0, ((F22-C22)/C22), "EAD=0"), "")</f>
        <v/>
      </c>
      <c r="M22" s="539" t="str">
        <f>IF(AND(ISNUMBER(D22), ISNUMBER(G22)), IF(D22&lt;&gt;0, ((G22-D22)/D22), "RWA=0"), "")</f>
        <v/>
      </c>
      <c r="N22" s="266"/>
      <c r="O22" s="539" t="str">
        <f>IF(AND(ISNUMBER(F22), ISNUMBER(I22)), IF(F22&lt;&gt;0, ((I22-F22)/F22), "EAD=0"), "")</f>
        <v/>
      </c>
      <c r="P22" s="540" t="str">
        <f>IF(AND(ISNUMBER(G22), ISNUMBER(J22)), IF(G22&lt;&gt;0, ((J22-G22)/G22), "RWA=0"), "")</f>
        <v/>
      </c>
      <c r="Q22" s="2"/>
      <c r="R22" s="2"/>
      <c r="S22" s="2"/>
      <c r="T22" s="330"/>
      <c r="U22" s="319" t="str">
        <f>IF(ISNUMBER(L22), IF(ABS(L22)&gt;0.5, "Error: diff above 50%", IF(ABS(L22)&gt;=0.3, "Warning: diff 30–50%", "Diff below 30%")), "")</f>
        <v/>
      </c>
      <c r="V22" s="313" t="str">
        <f>IF(ISNUMBER(M22), IF(ABS(M22)&gt;0.5, "Error: diff above 50%", IF(ABS(M22)&gt;=0.3, "Warning: diff 30–50%", "Diff below 30%")), "")</f>
        <v/>
      </c>
      <c r="W22" s="295"/>
      <c r="X22" s="2"/>
      <c r="Y22" s="2"/>
      <c r="Z22" s="2"/>
      <c r="AA22" s="2"/>
      <c r="AB22" s="282"/>
    </row>
    <row r="23" spans="1:28" ht="30" customHeight="1" x14ac:dyDescent="0.25">
      <c r="A23" s="1681"/>
      <c r="B23" s="1386" t="str">
        <f>B56</f>
        <v>Subordinated debt, capital instruments other than equity and other TLAC liabilities not deducted from capital</v>
      </c>
      <c r="C23" s="542" t="str">
        <f>IF(ISNUMBER(C56), C56, "")</f>
        <v/>
      </c>
      <c r="D23" s="542" t="str">
        <f>IF(ISNUMBER(D56), D56, "")</f>
        <v/>
      </c>
      <c r="E23" s="286"/>
      <c r="F23" s="542" t="str">
        <f>IF(ISNUMBER(F56), F56, "")</f>
        <v/>
      </c>
      <c r="G23" s="389" t="str">
        <f>IF(ISNUMBER(G56), G56, "")</f>
        <v/>
      </c>
      <c r="H23" s="266"/>
      <c r="I23" s="542" t="str">
        <f>IF(ISNUMBER(I56), I56, "")</f>
        <v/>
      </c>
      <c r="J23" s="99" t="str">
        <f>IF(ISNUMBER(J56), J56, "")</f>
        <v/>
      </c>
      <c r="K23" s="330"/>
      <c r="L23" s="538" t="str">
        <f>IF(AND(ISNUMBER(C23), ISNUMBER(F23)), IF(C23&lt;&gt;0, ((F23-C23)/C23), "EAD=0"), "")</f>
        <v/>
      </c>
      <c r="M23" s="539" t="str">
        <f>IF(AND(ISNUMBER(D23), ISNUMBER(G23)), IF(D23&lt;&gt;0, ((G23-D23)/D23), "RWA=0"), "")</f>
        <v/>
      </c>
      <c r="N23" s="266"/>
      <c r="O23" s="539" t="str">
        <f>IF(AND(ISNUMBER(F23), ISNUMBER(I23)), IF(F23&lt;&gt;0, ((I23-F23)/F23), "EAD=0"), "")</f>
        <v/>
      </c>
      <c r="P23" s="540" t="str">
        <f>IF(AND(ISNUMBER(G23), ISNUMBER(J23)), IF(G23&lt;&gt;0, ((J23-G23)/G23), "RWA=0"), "")</f>
        <v/>
      </c>
      <c r="Q23" s="2"/>
      <c r="R23" s="2"/>
      <c r="S23" s="2"/>
      <c r="T23" s="330"/>
      <c r="U23" s="299"/>
      <c r="V23" s="269"/>
      <c r="W23" s="295"/>
      <c r="X23" s="2"/>
      <c r="Y23" s="2"/>
      <c r="Z23" s="2"/>
      <c r="AA23" s="2"/>
      <c r="AB23" s="282"/>
    </row>
    <row r="24" spans="1:28" ht="15" customHeight="1" x14ac:dyDescent="0.25">
      <c r="A24" s="1681"/>
      <c r="B24" s="289" t="s">
        <v>553</v>
      </c>
      <c r="C24" s="542" t="str">
        <f>IF(AND(ISNUMBER(C57), ISNUMBER(C81), ISNUMBER(C104)), SUM(C57,C81,C104), "")</f>
        <v/>
      </c>
      <c r="D24" s="542" t="str">
        <f>IF(AND(ISNUMBER(D57), ISNUMBER(D81), ISNUMBER(D104)), SUM(D57,D81,D104), "")</f>
        <v/>
      </c>
      <c r="E24" s="542" t="str">
        <f>IF(AND(ISNUMBER(E81), ISNUMBER(E104)), SUM(E81,E104), "")</f>
        <v/>
      </c>
      <c r="F24" s="542" t="str">
        <f>IF(AND(ISNUMBER(F57), ISNUMBER(F81), ISNUMBER(F104)), SUM(F57,F81,F104), "")</f>
        <v/>
      </c>
      <c r="G24" s="389" t="str">
        <f>IF(AND(ISNUMBER(G57), ISNUMBER(G81), ISNUMBER(G104)), SUM(G57,G81,G104), "")</f>
        <v/>
      </c>
      <c r="H24" s="334" t="str">
        <f>IF(ISNUMBER(H81), H81, "")</f>
        <v/>
      </c>
      <c r="I24" s="542" t="str">
        <f>IF(AND(ISNUMBER(I57), ISNUMBER(I81), ISNUMBER(I104)), SUM(I57,I81,I104), "")</f>
        <v/>
      </c>
      <c r="J24" s="99" t="str">
        <f>IF(AND(ISNUMBER(J57), ISNUMBER(J81), ISNUMBER(J104)), SUM(J57,J81,J104), "")</f>
        <v/>
      </c>
      <c r="K24" s="330"/>
      <c r="L24" s="538" t="str">
        <f>IF(AND(ISNUMBER(C24), ISNUMBER(F24)), IF(C24&lt;&gt;0, ((F24-C24)/C24), "EAD=0"), "")</f>
        <v/>
      </c>
      <c r="M24" s="539" t="str">
        <f>IF(AND(ISNUMBER(D24), ISNUMBER(G24)), IF(D24&lt;&gt;0, ((G24-D24)/D24), "RWA=0"), "")</f>
        <v/>
      </c>
      <c r="N24" s="539" t="str">
        <f t="shared" ref="N24" si="6">IF(AND(ISNUMBER(E24), ISNUMBER(H24)), IF(E24&lt;&gt;0, ((H24-E24)/E24), "EL=0"), "")</f>
        <v/>
      </c>
      <c r="O24" s="539" t="str">
        <f>IF(AND(ISNUMBER(F24), ISNUMBER(I24)), IF(F24&lt;&gt;0, ((I24-F24)/F24), "EAD=0"), "")</f>
        <v/>
      </c>
      <c r="P24" s="540" t="str">
        <f>IF(AND(ISNUMBER(G24), ISNUMBER(J24)), IF(G24&lt;&gt;0, ((J24-G24)/G24), "RWA=0"), "")</f>
        <v/>
      </c>
      <c r="Q24" s="2"/>
      <c r="R24" s="2"/>
      <c r="S24" s="2"/>
      <c r="T24" s="330"/>
      <c r="U24" s="299"/>
      <c r="V24" s="269"/>
      <c r="W24" s="295"/>
      <c r="X24" s="2"/>
      <c r="Y24" s="2"/>
      <c r="Z24" s="2"/>
      <c r="AA24" s="2"/>
      <c r="AB24" s="282"/>
    </row>
    <row r="25" spans="1:28" ht="15" customHeight="1" x14ac:dyDescent="0.25">
      <c r="A25" s="1681"/>
      <c r="B25" s="115" t="s">
        <v>602</v>
      </c>
      <c r="C25" s="542" t="str">
        <f>IF(AND(ISNUMBER(C26), ISNUMBER(C27), ISNUMBER(C29), ISNUMBER(C30)), SUM(C26:C27, C29:C30),"")</f>
        <v/>
      </c>
      <c r="D25" s="542" t="str">
        <f>IF(AND(ISNUMBER(D26), ISNUMBER(D27), ISNUMBER(D29), ISNUMBER(D30)), SUM(D26:D27, D29:D30),"")</f>
        <v/>
      </c>
      <c r="E25" s="334" t="str">
        <f>IF(AND(ISNUMBER(E26), ISNUMBER(E27), ISNUMBER(E29)), SUM(E26, E27, E29),"")</f>
        <v/>
      </c>
      <c r="F25" s="542" t="str">
        <f>IF(AND(ISNUMBER(F26), ISNUMBER(F27), ISNUMBER(F29), ISNUMBER(F30)), SUM(F26:F27, F29:F30),"")</f>
        <v/>
      </c>
      <c r="G25" s="542" t="str">
        <f>IF(AND(ISNUMBER(G26), ISNUMBER(G27), ISNUMBER(G29), ISNUMBER(G30)), SUM(G26:G27, G29:G30),"")</f>
        <v/>
      </c>
      <c r="H25" s="334" t="str">
        <f>IF(AND(ISNUMBER(H26), ISNUMBER(H27), ISNUMBER(H29)), SUM(H26, H27, H29),"")</f>
        <v/>
      </c>
      <c r="I25" s="542" t="str">
        <f>IF(AND(ISNUMBER(I26), ISNUMBER(I27), ISNUMBER(I29), ISNUMBER(I30)), SUM(I26:I27, I29:I30),"")</f>
        <v/>
      </c>
      <c r="J25" s="99" t="str">
        <f>IF(AND(ISNUMBER(J26), ISNUMBER(J27), ISNUMBER(J29), ISNUMBER(J30)), SUM(J26:J27, J29:J30),"")</f>
        <v/>
      </c>
      <c r="K25" s="330"/>
      <c r="L25" s="538" t="str">
        <f t="shared" si="1"/>
        <v/>
      </c>
      <c r="M25" s="539" t="str">
        <f t="shared" si="2"/>
        <v/>
      </c>
      <c r="N25" s="539" t="str">
        <f t="shared" si="3"/>
        <v/>
      </c>
      <c r="O25" s="539" t="str">
        <f t="shared" si="4"/>
        <v/>
      </c>
      <c r="P25" s="540" t="str">
        <f t="shared" si="5"/>
        <v/>
      </c>
      <c r="Q25" s="2"/>
      <c r="R25" s="2"/>
      <c r="S25" s="2"/>
      <c r="T25" s="330"/>
      <c r="U25" s="299"/>
      <c r="V25" s="269"/>
      <c r="W25" s="295"/>
      <c r="X25" s="2"/>
      <c r="Y25" s="2"/>
      <c r="Z25" s="2"/>
      <c r="AA25" s="2"/>
      <c r="AB25" s="282"/>
    </row>
    <row r="26" spans="1:28" ht="15" customHeight="1" x14ac:dyDescent="0.25">
      <c r="A26" s="1681"/>
      <c r="B26" s="444" t="s">
        <v>603</v>
      </c>
      <c r="C26" s="542" t="str">
        <f t="shared" ref="C26:G29" si="7">IF(AND(ISNUMBER(C83), ISNUMBER(C106)), SUM(C83,C106), "")</f>
        <v/>
      </c>
      <c r="D26" s="542" t="str">
        <f t="shared" si="7"/>
        <v/>
      </c>
      <c r="E26" s="334" t="str">
        <f t="shared" si="7"/>
        <v/>
      </c>
      <c r="F26" s="542" t="str">
        <f t="shared" si="7"/>
        <v/>
      </c>
      <c r="G26" s="389" t="str">
        <f t="shared" si="7"/>
        <v/>
      </c>
      <c r="H26" s="334" t="str">
        <f>IF(ISNUMBER(H83), H83, "")</f>
        <v/>
      </c>
      <c r="I26" s="542" t="str">
        <f t="shared" ref="I26:J29" si="8">IF(AND(ISNUMBER(I83), ISNUMBER(I106)), SUM(I83,I106), "")</f>
        <v/>
      </c>
      <c r="J26" s="99" t="str">
        <f t="shared" si="8"/>
        <v/>
      </c>
      <c r="K26" s="330"/>
      <c r="L26" s="538" t="str">
        <f t="shared" si="1"/>
        <v/>
      </c>
      <c r="M26" s="539" t="str">
        <f t="shared" si="2"/>
        <v/>
      </c>
      <c r="N26" s="539" t="str">
        <f t="shared" si="3"/>
        <v/>
      </c>
      <c r="O26" s="539" t="str">
        <f t="shared" si="4"/>
        <v/>
      </c>
      <c r="P26" s="540" t="str">
        <f t="shared" si="5"/>
        <v/>
      </c>
      <c r="Q26" s="2"/>
      <c r="R26" s="2"/>
      <c r="S26" s="2"/>
      <c r="T26" s="330"/>
      <c r="U26" s="299"/>
      <c r="V26" s="269"/>
      <c r="W26" s="295"/>
      <c r="X26" s="2"/>
      <c r="Y26" s="2"/>
      <c r="Z26" s="2"/>
      <c r="AA26" s="2"/>
      <c r="AB26" s="282"/>
    </row>
    <row r="27" spans="1:28" ht="15" customHeight="1" x14ac:dyDescent="0.25">
      <c r="A27" s="1681"/>
      <c r="B27" s="444" t="s">
        <v>750</v>
      </c>
      <c r="C27" s="542" t="str">
        <f t="shared" si="7"/>
        <v/>
      </c>
      <c r="D27" s="542" t="str">
        <f t="shared" si="7"/>
        <v/>
      </c>
      <c r="E27" s="334" t="str">
        <f t="shared" si="7"/>
        <v/>
      </c>
      <c r="F27" s="542" t="str">
        <f t="shared" si="7"/>
        <v/>
      </c>
      <c r="G27" s="389" t="str">
        <f t="shared" si="7"/>
        <v/>
      </c>
      <c r="H27" s="334" t="str">
        <f>IF(ISNUMBER(H84), H84, "")</f>
        <v/>
      </c>
      <c r="I27" s="542" t="str">
        <f t="shared" si="8"/>
        <v/>
      </c>
      <c r="J27" s="99" t="str">
        <f t="shared" si="8"/>
        <v/>
      </c>
      <c r="K27" s="330"/>
      <c r="L27" s="538" t="str">
        <f>IF(AND(ISNUMBER(C27), ISNUMBER(F27)), IF(C27&lt;&gt;0, ((F27-C27)/C27), "EAD=0"), "")</f>
        <v/>
      </c>
      <c r="M27" s="539" t="str">
        <f>IF(AND(ISNUMBER(D27), ISNUMBER(G27)), IF(D27&lt;&gt;0, ((G27-D27)/D27), "RWA=0"), "")</f>
        <v/>
      </c>
      <c r="N27" s="539" t="str">
        <f>IF(AND(ISNUMBER(E27), ISNUMBER(H27)), IF(E27&lt;&gt;0, ((H27-E27)/E27), "EL=0"), "")</f>
        <v/>
      </c>
      <c r="O27" s="539" t="str">
        <f>IF(AND(ISNUMBER(F27), ISNUMBER(I27)), IF(F27&lt;&gt;0, ((I27-F27)/F27), "EAD=0"), "")</f>
        <v/>
      </c>
      <c r="P27" s="540" t="str">
        <f>IF(AND(ISNUMBER(G27), ISNUMBER(J27)), IF(G27&lt;&gt;0, ((J27-G27)/G27), "RWA=0"), "")</f>
        <v/>
      </c>
      <c r="Q27" s="2"/>
      <c r="R27" s="2"/>
      <c r="S27" s="2"/>
      <c r="T27" s="330"/>
      <c r="U27" s="299"/>
      <c r="V27" s="269"/>
      <c r="W27" s="295"/>
      <c r="X27" s="2"/>
      <c r="Y27" s="2"/>
      <c r="Z27" s="2"/>
      <c r="AA27" s="2"/>
      <c r="AB27" s="282"/>
    </row>
    <row r="28" spans="1:28" ht="15" customHeight="1" x14ac:dyDescent="0.25">
      <c r="A28" s="1681"/>
      <c r="B28" s="362" t="s">
        <v>751</v>
      </c>
      <c r="C28" s="542" t="str">
        <f t="shared" si="7"/>
        <v/>
      </c>
      <c r="D28" s="542" t="str">
        <f t="shared" si="7"/>
        <v/>
      </c>
      <c r="E28" s="334" t="str">
        <f t="shared" si="7"/>
        <v/>
      </c>
      <c r="F28" s="542" t="str">
        <f t="shared" si="7"/>
        <v/>
      </c>
      <c r="G28" s="389" t="str">
        <f t="shared" si="7"/>
        <v/>
      </c>
      <c r="H28" s="334" t="str">
        <f>IF(ISNUMBER(H85), H85, "")</f>
        <v/>
      </c>
      <c r="I28" s="542" t="str">
        <f t="shared" si="8"/>
        <v/>
      </c>
      <c r="J28" s="99" t="str">
        <f t="shared" si="8"/>
        <v/>
      </c>
      <c r="K28" s="330"/>
      <c r="L28" s="538" t="str">
        <f>IF(AND(ISNUMBER(C28), ISNUMBER(F28)), IF(C28&lt;&gt;0, ((F28-C28)/C28), "EAD=0"), "")</f>
        <v/>
      </c>
      <c r="M28" s="539" t="str">
        <f>IF(AND(ISNUMBER(D28), ISNUMBER(G28)), IF(D28&lt;&gt;0, ((G28-D28)/D28), "RWA=0"), "")</f>
        <v/>
      </c>
      <c r="N28" s="539" t="str">
        <f>IF(AND(ISNUMBER(E28), ISNUMBER(H28)), IF(E28&lt;&gt;0, ((H28-E28)/E28), "EL=0"), "")</f>
        <v/>
      </c>
      <c r="O28" s="539" t="str">
        <f>IF(AND(ISNUMBER(F28), ISNUMBER(I28)), IF(F28&lt;&gt;0, ((I28-F28)/F28), "EAD=0"), "")</f>
        <v/>
      </c>
      <c r="P28" s="540" t="str">
        <f>IF(AND(ISNUMBER(G28), ISNUMBER(J28)), IF(G28&lt;&gt;0, ((J28-G28)/G28), "RWA=0"), "")</f>
        <v/>
      </c>
      <c r="Q28" s="2"/>
      <c r="R28" s="2"/>
      <c r="S28" s="2"/>
      <c r="T28" s="330"/>
      <c r="U28" s="299"/>
      <c r="V28" s="269"/>
      <c r="W28" s="295"/>
      <c r="X28" s="2"/>
      <c r="Y28" s="2"/>
      <c r="Z28" s="2"/>
      <c r="AA28" s="2"/>
      <c r="AB28" s="282"/>
    </row>
    <row r="29" spans="1:28" ht="15" customHeight="1" x14ac:dyDescent="0.25">
      <c r="A29" s="1681"/>
      <c r="B29" s="444" t="s">
        <v>604</v>
      </c>
      <c r="C29" s="542" t="str">
        <f t="shared" si="7"/>
        <v/>
      </c>
      <c r="D29" s="542" t="str">
        <f t="shared" si="7"/>
        <v/>
      </c>
      <c r="E29" s="334" t="str">
        <f t="shared" si="7"/>
        <v/>
      </c>
      <c r="F29" s="542" t="str">
        <f t="shared" si="7"/>
        <v/>
      </c>
      <c r="G29" s="389" t="str">
        <f t="shared" si="7"/>
        <v/>
      </c>
      <c r="H29" s="334" t="str">
        <f>IF(ISNUMBER(H86), H86, "")</f>
        <v/>
      </c>
      <c r="I29" s="542" t="str">
        <f t="shared" si="8"/>
        <v/>
      </c>
      <c r="J29" s="99" t="str">
        <f t="shared" si="8"/>
        <v/>
      </c>
      <c r="K29" s="330"/>
      <c r="L29" s="538" t="str">
        <f t="shared" si="1"/>
        <v/>
      </c>
      <c r="M29" s="539" t="str">
        <f t="shared" si="2"/>
        <v/>
      </c>
      <c r="N29" s="539" t="str">
        <f t="shared" si="3"/>
        <v/>
      </c>
      <c r="O29" s="539" t="str">
        <f t="shared" si="4"/>
        <v/>
      </c>
      <c r="P29" s="540" t="str">
        <f t="shared" si="5"/>
        <v/>
      </c>
      <c r="Q29" s="2"/>
      <c r="R29" s="2"/>
      <c r="S29" s="2"/>
      <c r="T29" s="330"/>
      <c r="U29" s="299"/>
      <c r="V29" s="269"/>
      <c r="W29" s="295"/>
      <c r="X29" s="2"/>
      <c r="Y29" s="2"/>
      <c r="Z29" s="2"/>
      <c r="AA29" s="2"/>
      <c r="AB29" s="282"/>
    </row>
    <row r="30" spans="1:28" ht="15" customHeight="1" x14ac:dyDescent="0.25">
      <c r="A30" s="1681"/>
      <c r="B30" s="444" t="s">
        <v>605</v>
      </c>
      <c r="C30" s="542" t="str">
        <f>IF(ISNUMBER(C58), C58, "")</f>
        <v/>
      </c>
      <c r="D30" s="542" t="str">
        <f>IF(ISNUMBER(D58), D58, "")</f>
        <v/>
      </c>
      <c r="E30" s="286"/>
      <c r="F30" s="542" t="str">
        <f>IF(ISNUMBER(F58), F58, "")</f>
        <v/>
      </c>
      <c r="G30" s="389" t="str">
        <f>IF(ISNUMBER(G58), G58, "")</f>
        <v/>
      </c>
      <c r="H30" s="266"/>
      <c r="I30" s="542" t="str">
        <f>IF(ISNUMBER(I58), I58, "")</f>
        <v/>
      </c>
      <c r="J30" s="99" t="str">
        <f>IF(ISNUMBER(J58), J58, "")</f>
        <v/>
      </c>
      <c r="K30" s="330"/>
      <c r="L30" s="538" t="str">
        <f t="shared" si="1"/>
        <v/>
      </c>
      <c r="M30" s="539" t="str">
        <f t="shared" si="2"/>
        <v/>
      </c>
      <c r="N30" s="266"/>
      <c r="O30" s="539" t="str">
        <f t="shared" ref="O30:O37" si="9">IF(AND(ISNUMBER(F30), ISNUMBER(I30)), IF(F30&lt;&gt;0, ((I30-F30)/F30), "EAD=0"), "")</f>
        <v/>
      </c>
      <c r="P30" s="540" t="str">
        <f t="shared" ref="P30:P37" si="10">IF(AND(ISNUMBER(G30), ISNUMBER(J30)), IF(G30&lt;&gt;0, ((J30-G30)/G30), "RWA=0"), "")</f>
        <v/>
      </c>
      <c r="Q30" s="2"/>
      <c r="R30" s="2"/>
      <c r="S30" s="2"/>
      <c r="T30" s="330"/>
      <c r="U30" s="299"/>
      <c r="V30" s="269"/>
      <c r="W30" s="295"/>
      <c r="X30" s="2"/>
      <c r="Y30" s="2"/>
      <c r="Z30" s="2"/>
      <c r="AA30" s="2"/>
      <c r="AB30" s="282"/>
    </row>
    <row r="31" spans="1:28" ht="15" customHeight="1" x14ac:dyDescent="0.25">
      <c r="A31" s="1681"/>
      <c r="B31" s="497" t="s">
        <v>606</v>
      </c>
      <c r="C31" s="542" t="str">
        <f>IF(ISNUMBER(C59),C59, "")</f>
        <v/>
      </c>
      <c r="D31" s="542" t="str">
        <f>IF(ISNUMBER(D59),D59, "")</f>
        <v/>
      </c>
      <c r="E31" s="286"/>
      <c r="F31" s="542" t="str">
        <f>IF(ISNUMBER(F59),F59, "")</f>
        <v/>
      </c>
      <c r="G31" s="389" t="str">
        <f>IF(ISNUMBER(G59),G59, "")</f>
        <v/>
      </c>
      <c r="H31" s="266"/>
      <c r="I31" s="542" t="str">
        <f>IF(ISNUMBER(I59),I59, "")</f>
        <v/>
      </c>
      <c r="J31" s="99" t="str">
        <f>IF(ISNUMBER(J59),J59, "")</f>
        <v/>
      </c>
      <c r="K31" s="489"/>
      <c r="L31" s="538" t="str">
        <f t="shared" si="1"/>
        <v/>
      </c>
      <c r="M31" s="539" t="str">
        <f t="shared" si="2"/>
        <v/>
      </c>
      <c r="N31" s="266"/>
      <c r="O31" s="539" t="str">
        <f t="shared" si="9"/>
        <v/>
      </c>
      <c r="P31" s="540" t="str">
        <f t="shared" si="10"/>
        <v/>
      </c>
      <c r="Q31" s="2"/>
      <c r="R31" s="2"/>
      <c r="S31" s="2"/>
      <c r="T31" s="489"/>
      <c r="U31" s="299"/>
      <c r="V31" s="269"/>
      <c r="W31" s="295"/>
      <c r="X31" s="2"/>
      <c r="Y31" s="2"/>
      <c r="Z31" s="2"/>
      <c r="AA31" s="2"/>
      <c r="AB31" s="282"/>
    </row>
    <row r="32" spans="1:28" ht="15" customHeight="1" x14ac:dyDescent="0.25">
      <c r="A32" s="1681"/>
      <c r="B32" s="115" t="s">
        <v>607</v>
      </c>
      <c r="C32" s="542" t="str">
        <f>IF(AND(ISNUMBER(C87), ISNUMBER(C110)), SUM(C87,C110), "")</f>
        <v/>
      </c>
      <c r="D32" s="542" t="str">
        <f>IF(AND(ISNUMBER(D87), ISNUMBER(D110)), SUM(D87,D110), "")</f>
        <v/>
      </c>
      <c r="E32" s="542" t="str">
        <f>IF(AND(ISNUMBER(E87), ISNUMBER(E110)), SUM(E87,E110), "")</f>
        <v/>
      </c>
      <c r="F32" s="542" t="str">
        <f>IF(AND(ISNUMBER(F87), ISNUMBER(F110)), SUM(F87,F110), "")</f>
        <v/>
      </c>
      <c r="G32" s="389" t="str">
        <f>IF(AND(ISNUMBER(G87), ISNUMBER(G110)), SUM(G87,G110), "")</f>
        <v/>
      </c>
      <c r="H32" s="334" t="str">
        <f t="shared" ref="H32" si="11">IF(ISNUMBER(H87), H87, "")</f>
        <v/>
      </c>
      <c r="I32" s="542" t="str">
        <f>IF(AND(ISNUMBER(I87), ISNUMBER(I110)), SUM(I87,I110), "")</f>
        <v/>
      </c>
      <c r="J32" s="99" t="str">
        <f>IF(AND(ISNUMBER(J87), ISNUMBER(J110)), SUM(J87,J110), "")</f>
        <v/>
      </c>
      <c r="K32" s="490"/>
      <c r="L32" s="538" t="str">
        <f t="shared" si="1"/>
        <v/>
      </c>
      <c r="M32" s="539" t="str">
        <f t="shared" si="2"/>
        <v/>
      </c>
      <c r="N32" s="539" t="str">
        <f t="shared" ref="N32" si="12">IF(AND(ISNUMBER(E32), ISNUMBER(H32)), IF(E32&lt;&gt;0, ((H32-E32)/E32), "EL=0"), "")</f>
        <v/>
      </c>
      <c r="O32" s="539" t="str">
        <f t="shared" si="9"/>
        <v/>
      </c>
      <c r="P32" s="540" t="str">
        <f t="shared" si="10"/>
        <v/>
      </c>
      <c r="Q32" s="2"/>
      <c r="R32" s="2"/>
      <c r="S32" s="2"/>
      <c r="T32" s="490"/>
      <c r="U32" s="299"/>
      <c r="V32" s="269"/>
      <c r="W32" s="295"/>
      <c r="X32" s="2"/>
      <c r="Y32" s="2"/>
      <c r="Z32" s="2"/>
      <c r="AA32" s="2"/>
      <c r="AB32" s="282"/>
    </row>
    <row r="33" spans="1:28" ht="15" customHeight="1" x14ac:dyDescent="0.25">
      <c r="A33" s="1681"/>
      <c r="B33" s="115" t="s">
        <v>608</v>
      </c>
      <c r="C33" s="542" t="str">
        <f>IF(ISNUMBER(C65),C65, "")</f>
        <v/>
      </c>
      <c r="D33" s="542" t="str">
        <f>IF(ISNUMBER(D65),D65, "")</f>
        <v/>
      </c>
      <c r="E33" s="286"/>
      <c r="F33" s="542" t="str">
        <f>IF(ISNUMBER(F65),F65, "")</f>
        <v/>
      </c>
      <c r="G33" s="389" t="str">
        <f>IF(ISNUMBER(G65),G65, "")</f>
        <v/>
      </c>
      <c r="H33" s="266"/>
      <c r="I33" s="542" t="str">
        <f>IF(ISNUMBER(I65),I65, "")</f>
        <v/>
      </c>
      <c r="J33" s="99" t="str">
        <f>IF(ISNUMBER(J65),J65, "")</f>
        <v/>
      </c>
      <c r="K33" s="330"/>
      <c r="L33" s="538" t="str">
        <f t="shared" si="1"/>
        <v/>
      </c>
      <c r="M33" s="539" t="str">
        <f t="shared" si="2"/>
        <v/>
      </c>
      <c r="N33" s="266"/>
      <c r="O33" s="539" t="str">
        <f t="shared" si="9"/>
        <v/>
      </c>
      <c r="P33" s="540" t="str">
        <f t="shared" si="10"/>
        <v/>
      </c>
      <c r="Q33" s="2"/>
      <c r="R33" s="2"/>
      <c r="S33" s="2"/>
      <c r="T33" s="330"/>
      <c r="U33" s="299"/>
      <c r="V33" s="269"/>
      <c r="W33" s="295"/>
      <c r="X33" s="2"/>
      <c r="Y33" s="2"/>
      <c r="Z33" s="2"/>
      <c r="AA33" s="2"/>
      <c r="AB33" s="282"/>
    </row>
    <row r="34" spans="1:28" ht="15" customHeight="1" x14ac:dyDescent="0.25">
      <c r="A34" s="1681"/>
      <c r="B34" s="115" t="s">
        <v>567</v>
      </c>
      <c r="C34" s="542" t="str">
        <f>IF(AND(ISNUMBER(C66), ISNUMBER(C88), ISNUMBER(C111)), SUM(C66,C88,C111), "")</f>
        <v/>
      </c>
      <c r="D34" s="542" t="str">
        <f>IF(AND(ISNUMBER(D66), ISNUMBER(D88), ISNUMBER(D111)), SUM(D66,D88,D111), "")</f>
        <v/>
      </c>
      <c r="E34" s="542" t="str">
        <f>IF(AND(ISNUMBER(E88), ISNUMBER(E111)), SUM(E88,E111), "")</f>
        <v/>
      </c>
      <c r="F34" s="542" t="str">
        <f>IF(AND(ISNUMBER(F66), ISNUMBER(F88), ISNUMBER(F111)), SUM(F66,F88,F111), "")</f>
        <v/>
      </c>
      <c r="G34" s="389" t="str">
        <f>IF(AND(ISNUMBER(G66), ISNUMBER(G88), ISNUMBER(G111)), SUM(G66,G88,G111), "")</f>
        <v/>
      </c>
      <c r="H34" s="334" t="str">
        <f>IF(ISNUMBER(H88), H88,"")</f>
        <v/>
      </c>
      <c r="I34" s="542" t="str">
        <f>IF(AND(ISNUMBER(I66), ISNUMBER(I88), ISNUMBER(I111)), SUM(I66,I88,I111), "")</f>
        <v/>
      </c>
      <c r="J34" s="99" t="str">
        <f>IF(AND(ISNUMBER(J66), ISNUMBER(J88), ISNUMBER(J111)), SUM(J66,J88,J111), "")</f>
        <v/>
      </c>
      <c r="K34" s="330"/>
      <c r="L34" s="538" t="str">
        <f t="shared" si="1"/>
        <v/>
      </c>
      <c r="M34" s="539" t="str">
        <f t="shared" si="2"/>
        <v/>
      </c>
      <c r="N34" s="539" t="str">
        <f t="shared" ref="N34:N36" si="13">IF(AND(ISNUMBER(E34), ISNUMBER(H34)), IF(E34&lt;&gt;0, ((H34-E34)/E34), "EL=0"), "")</f>
        <v/>
      </c>
      <c r="O34" s="539" t="str">
        <f t="shared" si="9"/>
        <v/>
      </c>
      <c r="P34" s="540" t="str">
        <f t="shared" si="10"/>
        <v/>
      </c>
      <c r="Q34" s="2"/>
      <c r="R34" s="2"/>
      <c r="S34" s="2"/>
      <c r="T34" s="330"/>
      <c r="U34" s="299"/>
      <c r="V34" s="269"/>
      <c r="W34" s="295"/>
      <c r="X34" s="2"/>
      <c r="Y34" s="2"/>
      <c r="Z34" s="2"/>
      <c r="AA34" s="2"/>
      <c r="AB34" s="282"/>
    </row>
    <row r="35" spans="1:28" ht="15" customHeight="1" x14ac:dyDescent="0.25">
      <c r="A35" s="1681"/>
      <c r="B35" s="121" t="s">
        <v>31</v>
      </c>
      <c r="C35" s="546" t="str">
        <f>IF(AND(ISNUMBER(C67), ISNUMBER(C89), ISNUMBER(C112)), SUM(C67,C89,C112), "")</f>
        <v/>
      </c>
      <c r="D35" s="546" t="str">
        <f>IF(AND(ISNUMBER(D67), ISNUMBER(D89), ISNUMBER(D112)), SUM(D67,D89,D112), "")</f>
        <v/>
      </c>
      <c r="E35" s="542" t="str">
        <f>IF(AND(ISNUMBER(E89), ISNUMBER(E112)), SUM(E89,E112), "")</f>
        <v/>
      </c>
      <c r="F35" s="546" t="str">
        <f>IF(AND(ISNUMBER(F67), ISNUMBER(F89), ISNUMBER(F112)), SUM(F67,F89,F112), "")</f>
        <v/>
      </c>
      <c r="G35" s="1322" t="str">
        <f>IF(AND(ISNUMBER(G67), ISNUMBER(G89), ISNUMBER(G112)), SUM(G67,G89,G112), "")</f>
        <v/>
      </c>
      <c r="H35" s="334" t="str">
        <f>IF(ISNUMBER(H89),H89,"")</f>
        <v/>
      </c>
      <c r="I35" s="546" t="str">
        <f>IF(AND(ISNUMBER(I67), ISNUMBER(I89), ISNUMBER(I112)), SUM(I67,I89,I112), "")</f>
        <v/>
      </c>
      <c r="J35" s="549" t="str">
        <f>IF(AND(ISNUMBER(J67), ISNUMBER(J89), ISNUMBER(J112)), SUM(J67,J89,J112), "")</f>
        <v/>
      </c>
      <c r="K35" s="330"/>
      <c r="L35" s="538" t="str">
        <f t="shared" ref="L35:L41" si="14">IF(AND(ISNUMBER(C35), ISNUMBER(F35)), IF(C35&lt;&gt;0, ((F35-C35)/C35), "EAD=0"), "")</f>
        <v/>
      </c>
      <c r="M35" s="539" t="str">
        <f t="shared" ref="M35:M41" si="15">IF(AND(ISNUMBER(D35), ISNUMBER(G35)), IF(D35&lt;&gt;0, ((G35-D35)/D35), "RWA=0"), "")</f>
        <v/>
      </c>
      <c r="N35" s="539" t="str">
        <f t="shared" si="13"/>
        <v/>
      </c>
      <c r="O35" s="539" t="str">
        <f t="shared" si="9"/>
        <v/>
      </c>
      <c r="P35" s="540" t="str">
        <f t="shared" si="10"/>
        <v/>
      </c>
      <c r="Q35" s="2"/>
      <c r="R35" s="2"/>
      <c r="S35" s="2"/>
      <c r="T35" s="330"/>
      <c r="U35" s="566"/>
      <c r="V35" s="562"/>
      <c r="W35" s="563"/>
      <c r="X35" s="2"/>
      <c r="Y35" s="2"/>
      <c r="Z35" s="2"/>
      <c r="AA35" s="2"/>
      <c r="AB35" s="282"/>
    </row>
    <row r="36" spans="1:28" ht="15" customHeight="1" x14ac:dyDescent="0.25">
      <c r="A36" s="1681"/>
      <c r="B36" s="718" t="s">
        <v>609</v>
      </c>
      <c r="C36" s="558" t="str">
        <f>IF(AND(ISNUMBER(C16), ISNUMBER(C14),ISNUMBER(C15), ISNUMBER(C20), ISNUMBER(C25), ISNUMBER(C22),ISNUMBER(C23), ISNUMBER(C24), ISNUMBER(C31), ISNUMBER(C32), ISNUMBER(C33),ISNUMBER(C35),ISNUMBER(C34)),SUM(C16,C14,C15,C20,C25,C22,C23,C24,C31,C32,C33,C35,C34),"")</f>
        <v/>
      </c>
      <c r="D36" s="503" t="str">
        <f>IF(AND(ISNUMBER(D16), ISNUMBER(D14),ISNUMBER(D15), ISNUMBER(D20), ISNUMBER(D25), ISNUMBER(D22),ISNUMBER(D23), ISNUMBER(D24), ISNUMBER(D31), ISNUMBER(D32), ISNUMBER(D33),ISNUMBER(D35),ISNUMBER(D34)),SUM(D16,D14,D15,D20,D25,D22,D23,D24,D31,D32,D33,D35,D34),"")</f>
        <v/>
      </c>
      <c r="E36" s="503" t="str">
        <f>IF(AND(ISNUMBER(E16), ISNUMBER(E14), ISNUMBER(E25), ISNUMBER(E15), ISNUMBER(E20),ISNUMBER(E22), ISNUMBER(E24), ISNUMBER(E32), ISNUMBER(E35),ISNUMBER(E34)),SUM(E16,E14,E15,E20,E25,E22,E24,E32,E35,E34),"")</f>
        <v/>
      </c>
      <c r="F36" s="503" t="str">
        <f>IF(AND(ISNUMBER(F16), ISNUMBER(F14),ISNUMBER(F15), ISNUMBER(F20), ISNUMBER(F25), ISNUMBER(F22),ISNUMBER(F23), ISNUMBER(F24), ISNUMBER(F31), ISNUMBER(F32), ISNUMBER(F33),ISNUMBER(F35),ISNUMBER(F34)),SUM(F16,F14,F15,F20,F25,F22,F23,F24,F31,F32,F33,F35,F34),"")</f>
        <v/>
      </c>
      <c r="G36" s="503" t="str">
        <f>IF(AND(ISNUMBER(G16), ISNUMBER(G14),ISNUMBER(G15), ISNUMBER(G20), ISNUMBER(G25), ISNUMBER(G22),ISNUMBER(G23), ISNUMBER(G24), ISNUMBER(G31), ISNUMBER(G32), ISNUMBER(G33),ISNUMBER(G35),ISNUMBER(G34)),SUM(G16,G14,G15,G20,G25,G22,G23,G24,G31,G32,G33,G35,G34),"")</f>
        <v/>
      </c>
      <c r="H36" s="1323" t="str">
        <f>IF(AND(ISNUMBER(H16), ISNUMBER(H14), ISNUMBER(H25), ISNUMBER(H15), ISNUMBER(H20), ISNUMBER(H24), ISNUMBER(H32), ISNUMBER(H35),ISNUMBER(H34)),SUM(H16,H14,H15,H20,H25,H24,H32,H35,H34),"")</f>
        <v/>
      </c>
      <c r="I36" s="503" t="str">
        <f>IF(AND(ISNUMBER(I16), ISNUMBER(I14),ISNUMBER(I15), ISNUMBER(I20), ISNUMBER(I25), ISNUMBER(I22),ISNUMBER(I23), ISNUMBER(I24), ISNUMBER(I31), ISNUMBER(I32), ISNUMBER(I33),ISNUMBER(I35),ISNUMBER(I34)),SUM(I16,I14,I15,I20,I25,I22,I23,I24,I31,I32,I33,I35,I34),"")</f>
        <v/>
      </c>
      <c r="J36" s="504" t="str">
        <f>IF(AND(ISNUMBER(J16), ISNUMBER(J14),ISNUMBER(J15), ISNUMBER(J20), ISNUMBER(J25), ISNUMBER(J22),ISNUMBER(J23), ISNUMBER(J24), ISNUMBER(J31), ISNUMBER(J32), ISNUMBER(J33),ISNUMBER(J35),ISNUMBER(J34)),SUM(J16,J14,J15,J20,J25,J22,J23,J24,J31,J32,J33,J35,J34),"")</f>
        <v/>
      </c>
      <c r="K36" s="330"/>
      <c r="L36" s="559" t="str">
        <f t="shared" si="14"/>
        <v/>
      </c>
      <c r="M36" s="560" t="str">
        <f t="shared" si="15"/>
        <v/>
      </c>
      <c r="N36" s="560" t="str">
        <f t="shared" si="13"/>
        <v/>
      </c>
      <c r="O36" s="560" t="str">
        <f t="shared" si="9"/>
        <v/>
      </c>
      <c r="P36" s="561" t="str">
        <f t="shared" si="10"/>
        <v/>
      </c>
      <c r="Q36" s="2"/>
      <c r="R36" s="2"/>
      <c r="S36" s="2"/>
      <c r="T36" s="330"/>
      <c r="U36" s="299"/>
      <c r="V36" s="269"/>
      <c r="W36" s="295"/>
      <c r="X36" s="2"/>
      <c r="Y36" s="2"/>
      <c r="Z36" s="2"/>
      <c r="AA36" s="2"/>
      <c r="AB36" s="282"/>
    </row>
    <row r="37" spans="1:28" ht="15" customHeight="1" x14ac:dyDescent="0.25">
      <c r="A37" s="1681"/>
      <c r="B37" s="115" t="s">
        <v>30</v>
      </c>
      <c r="C37" s="1143" t="str">
        <f>IF(ISNUMBER(Securitisation!E36), Securitisation!E36, "")</f>
        <v/>
      </c>
      <c r="D37" s="631" t="str">
        <f>IF(OR('Supervisory information'!$C$60="Yes", 'Supervisory information'!C61="Yes"), IF(ISNUMBER(Securitisation!I36), Securitisation!I36, ""), 0)</f>
        <v/>
      </c>
      <c r="E37" s="1144"/>
      <c r="F37" s="631" t="str">
        <f>IF(ISNUMBER(Securitisation!O36), Securitisation!O36, "")</f>
        <v/>
      </c>
      <c r="G37" s="631" t="str">
        <f>IF(OR('Supervisory information'!$C$60="Yes", 'Supervisory information'!C61="Yes"), IF(ISNUMBER(Securitisation!P36), Securitisation!P36, ""), 0)</f>
        <v/>
      </c>
      <c r="H37" s="1144"/>
      <c r="I37" s="631" t="str">
        <f>IF(ISNUMBER(Securitisation!O36), Securitisation!O36, "")</f>
        <v/>
      </c>
      <c r="J37" s="1145" t="str">
        <f>IF(OR('Supervisory information'!$C$60="Yes", 'Supervisory information'!C61="Yes"), IF(ISNUMBER(Securitisation!Q36), Securitisation!Q36, ""), 0)</f>
        <v/>
      </c>
      <c r="K37" s="330"/>
      <c r="L37" s="538" t="str">
        <f t="shared" si="14"/>
        <v/>
      </c>
      <c r="M37" s="539" t="str">
        <f t="shared" si="15"/>
        <v/>
      </c>
      <c r="N37" s="266"/>
      <c r="O37" s="539" t="str">
        <f t="shared" si="9"/>
        <v/>
      </c>
      <c r="P37" s="540" t="str">
        <f t="shared" si="10"/>
        <v/>
      </c>
      <c r="Q37" s="2"/>
      <c r="R37" s="2"/>
      <c r="S37" s="2"/>
      <c r="T37" s="330"/>
      <c r="U37" s="299"/>
      <c r="V37" s="269"/>
      <c r="W37" s="295"/>
      <c r="X37" s="2"/>
      <c r="Y37" s="2"/>
      <c r="Z37" s="2"/>
      <c r="AA37" s="2"/>
      <c r="AB37" s="282"/>
    </row>
    <row r="38" spans="1:28" ht="15" customHeight="1" x14ac:dyDescent="0.25">
      <c r="A38" s="1681"/>
      <c r="B38" s="139" t="s">
        <v>1296</v>
      </c>
      <c r="C38" s="1146" t="str">
        <f>IF(AND(ISNUMBER(C39), ISNUMBER(C40)), C39+C40, "")</f>
        <v/>
      </c>
      <c r="D38" s="138" t="str">
        <f>IF(AND(ISNUMBER(D39), ISNUMBER(D40)), D39+D40, "")</f>
        <v/>
      </c>
      <c r="E38" s="266"/>
      <c r="F38" s="138" t="str">
        <f>IF(AND(ISNUMBER(F39), ISNUMBER(F40)), F39+F40, "")</f>
        <v/>
      </c>
      <c r="G38" s="138" t="str">
        <f>IF(AND(ISNUMBER(G39), ISNUMBER(G40)), G39+G40, "")</f>
        <v/>
      </c>
      <c r="H38" s="266"/>
      <c r="I38" s="138" t="str">
        <f>IF(AND(ISNUMBER(I39), ISNUMBER(I40)), I39+I40, "")</f>
        <v/>
      </c>
      <c r="J38" s="95" t="str">
        <f>IF(AND(ISNUMBER(J39), ISNUMBER(J40)), J39+J40, "")</f>
        <v/>
      </c>
      <c r="K38" s="330"/>
      <c r="L38" s="538" t="str">
        <f t="shared" si="14"/>
        <v/>
      </c>
      <c r="M38" s="539" t="str">
        <f t="shared" si="15"/>
        <v/>
      </c>
      <c r="N38" s="266"/>
      <c r="O38" s="266"/>
      <c r="P38" s="283"/>
      <c r="Q38" s="2"/>
      <c r="R38" s="2"/>
      <c r="S38" s="2"/>
      <c r="T38" s="330"/>
      <c r="U38" s="299"/>
      <c r="V38" s="269"/>
      <c r="W38" s="295"/>
      <c r="X38" s="2"/>
      <c r="Y38" s="2"/>
      <c r="Z38" s="2"/>
      <c r="AA38" s="2"/>
      <c r="AB38" s="282"/>
    </row>
    <row r="39" spans="1:28" ht="15" customHeight="1" x14ac:dyDescent="0.25">
      <c r="A39" s="1681"/>
      <c r="B39" s="118" t="s">
        <v>1369</v>
      </c>
      <c r="C39" s="129"/>
      <c r="D39" s="123"/>
      <c r="E39" s="266"/>
      <c r="F39" s="123"/>
      <c r="G39" s="123"/>
      <c r="H39" s="266"/>
      <c r="I39" s="123"/>
      <c r="J39" s="96"/>
      <c r="K39" s="330"/>
      <c r="L39" s="538" t="str">
        <f t="shared" si="14"/>
        <v/>
      </c>
      <c r="M39" s="539" t="str">
        <f t="shared" si="15"/>
        <v/>
      </c>
      <c r="N39" s="266"/>
      <c r="O39" s="539" t="str">
        <f t="shared" ref="O39" si="16">IF(AND(ISNUMBER(F39), ISNUMBER(I39)), IF(F39&lt;&gt;0, ((I39-F39)/F39), "EAD=0"), "")</f>
        <v/>
      </c>
      <c r="P39" s="540" t="str">
        <f t="shared" ref="P39" si="17">IF(AND(ISNUMBER(G39), ISNUMBER(J39)), IF(G39&lt;&gt;0, ((J39-G39)/G39), "RWA=0"), "")</f>
        <v/>
      </c>
      <c r="Q39" s="2"/>
      <c r="R39" s="2"/>
      <c r="S39" s="2"/>
      <c r="T39" s="330"/>
      <c r="U39" s="566"/>
      <c r="V39" s="562"/>
      <c r="W39" s="563"/>
      <c r="X39" s="2"/>
      <c r="Y39" s="2"/>
      <c r="Z39" s="2"/>
      <c r="AA39" s="2"/>
      <c r="AB39" s="282"/>
    </row>
    <row r="40" spans="1:28" ht="15" customHeight="1" x14ac:dyDescent="0.25">
      <c r="A40" s="1681"/>
      <c r="B40" s="118" t="s">
        <v>1295</v>
      </c>
      <c r="C40" s="129"/>
      <c r="D40" s="123"/>
      <c r="E40" s="266"/>
      <c r="F40" s="123"/>
      <c r="G40" s="123"/>
      <c r="H40" s="266"/>
      <c r="I40" s="138" t="str">
        <f>IF(ISNUMBER(F40), F40, "")</f>
        <v/>
      </c>
      <c r="J40" s="95" t="str">
        <f>IF(ISNUMBER(G40), G40, "")</f>
        <v/>
      </c>
      <c r="K40" s="330"/>
      <c r="L40" s="538" t="str">
        <f t="shared" si="14"/>
        <v/>
      </c>
      <c r="M40" s="539" t="str">
        <f t="shared" si="15"/>
        <v/>
      </c>
      <c r="N40" s="266"/>
      <c r="O40" s="266"/>
      <c r="P40" s="283"/>
      <c r="Q40" s="2"/>
      <c r="R40" s="2"/>
      <c r="S40" s="2"/>
      <c r="T40" s="330"/>
      <c r="U40" s="566"/>
      <c r="V40" s="562"/>
      <c r="W40" s="563"/>
      <c r="X40" s="2"/>
      <c r="Y40" s="2"/>
      <c r="Z40" s="2"/>
      <c r="AA40" s="2"/>
      <c r="AB40" s="282"/>
    </row>
    <row r="41" spans="1:28" ht="15" customHeight="1" x14ac:dyDescent="0.25">
      <c r="A41" s="1681"/>
      <c r="B41" s="557" t="s">
        <v>762</v>
      </c>
      <c r="C41" s="556" t="str">
        <f>IF(AND(ISNUMBER(C36), OR(ISNUMBER(C37), 'Supervisory information'!$C$60="No"), ISNUMBER(C38)), SUM(C36:C38),"")</f>
        <v/>
      </c>
      <c r="D41" s="551" t="str">
        <f>IF(AND(ISNUMBER(D36), OR(ISNUMBER(D37), AND('Supervisory information'!$C$60="No", 'Supervisory information'!$C$61="No")), ISNUMBER(D38)), SUM(D36:D38), "")</f>
        <v/>
      </c>
      <c r="E41" s="551" t="str">
        <f>IF(ISNUMBER(E36), E36, "")</f>
        <v/>
      </c>
      <c r="F41" s="550" t="str">
        <f>IF(AND(ISNUMBER(F36), OR(ISNUMBER(F37), 'Supervisory information'!$C$60="No"), ISNUMBER(F38)), SUM(F36:F38), "")</f>
        <v/>
      </c>
      <c r="G41" s="551" t="str">
        <f>IF(AND(ISNUMBER(G36), OR(ISNUMBER(G37), AND('Supervisory information'!$C$60="No", 'Supervisory information'!$C$61="No")), ISNUMBER(G38)), SUM(G36:G38), "")</f>
        <v/>
      </c>
      <c r="H41" s="551" t="str">
        <f>IF(ISNUMBER(H36), H36, "")</f>
        <v/>
      </c>
      <c r="I41" s="550" t="str">
        <f>IF(AND(ISNUMBER(I36), OR(ISNUMBER(I37), 'Supervisory information'!$C$60="No"), ISNUMBER(I38)), SUM(I36:I38), "")</f>
        <v/>
      </c>
      <c r="J41" s="552" t="str">
        <f>IF(AND(ISNUMBER(J36), OR(ISNUMBER(J37), AND('Supervisory information'!$C$60="No", 'Supervisory information'!$C$61="No")), ISNUMBER(J38)), SUM(J36:J38), "")</f>
        <v/>
      </c>
      <c r="L41" s="564" t="str">
        <f t="shared" si="14"/>
        <v/>
      </c>
      <c r="M41" s="567" t="str">
        <f t="shared" si="15"/>
        <v/>
      </c>
      <c r="N41" s="297"/>
      <c r="O41" s="567" t="str">
        <f t="shared" ref="O41" si="18">IF(AND(ISNUMBER(F41), ISNUMBER(I41)), IF(F41&lt;&gt;0, ((I41-F41)/F41), "EAD=0"), "")</f>
        <v/>
      </c>
      <c r="P41" s="565" t="str">
        <f t="shared" ref="P41" si="19">IF(AND(ISNUMBER(G41), ISNUMBER(J41)), IF(G41&lt;&gt;0, ((J41-G41)/G41), "RWA=0"), "")</f>
        <v/>
      </c>
      <c r="Q41" s="2"/>
      <c r="R41" s="2"/>
      <c r="S41" s="2"/>
      <c r="U41" s="300"/>
      <c r="V41" s="297"/>
      <c r="W41" s="298"/>
      <c r="X41" s="2"/>
      <c r="Y41" s="2"/>
      <c r="Z41" s="2"/>
      <c r="AA41" s="2"/>
      <c r="AB41" s="282"/>
    </row>
    <row r="42" spans="1:28" ht="60" customHeight="1" x14ac:dyDescent="0.25">
      <c r="A42" s="1831" t="s">
        <v>1696</v>
      </c>
      <c r="B42" s="66"/>
      <c r="C42" s="63"/>
      <c r="D42" s="63"/>
      <c r="E42" s="63"/>
      <c r="F42" s="63"/>
      <c r="G42" s="63"/>
      <c r="H42" s="63"/>
      <c r="I42" s="63"/>
      <c r="J42" s="63"/>
      <c r="K42" s="63"/>
      <c r="L42" s="63"/>
      <c r="M42" s="63"/>
      <c r="N42" s="63"/>
      <c r="O42" s="63"/>
      <c r="P42" s="63"/>
      <c r="Q42" s="63"/>
      <c r="R42" s="63"/>
      <c r="S42" s="63"/>
      <c r="T42" s="63"/>
      <c r="U42" s="63"/>
      <c r="V42" s="2"/>
      <c r="W42" s="2"/>
      <c r="X42" s="2"/>
      <c r="Y42" s="2"/>
      <c r="Z42" s="2"/>
      <c r="AA42" s="2"/>
      <c r="AB42" s="282"/>
    </row>
    <row r="43" spans="1:28" ht="15" customHeight="1" x14ac:dyDescent="0.25">
      <c r="A43" s="1681"/>
      <c r="B43" s="2488" t="s">
        <v>538</v>
      </c>
      <c r="C43" s="2491" t="s">
        <v>588</v>
      </c>
      <c r="D43" s="2492"/>
      <c r="E43" s="2492"/>
      <c r="F43" s="2500" t="s">
        <v>589</v>
      </c>
      <c r="G43" s="2500"/>
      <c r="H43" s="507"/>
      <c r="I43" s="2471" t="s">
        <v>763</v>
      </c>
      <c r="J43" s="2471"/>
      <c r="K43" s="488"/>
      <c r="L43" s="2464" t="s">
        <v>590</v>
      </c>
      <c r="M43" s="2475"/>
      <c r="N43" s="2475"/>
      <c r="O43" s="2475"/>
      <c r="P43" s="2475"/>
      <c r="Q43" s="2475"/>
      <c r="R43" s="2475"/>
      <c r="S43" s="2476"/>
      <c r="T43" s="488"/>
      <c r="U43" s="2497" t="s">
        <v>523</v>
      </c>
      <c r="V43" s="2481"/>
      <c r="W43" s="2481"/>
      <c r="X43" s="2481"/>
      <c r="Y43" s="2481"/>
      <c r="Z43" s="2481"/>
      <c r="AA43" s="2482"/>
      <c r="AB43" s="282"/>
    </row>
    <row r="44" spans="1:28" ht="30" customHeight="1" x14ac:dyDescent="0.3">
      <c r="A44" s="1681"/>
      <c r="B44" s="2489"/>
      <c r="C44" s="2493"/>
      <c r="D44" s="2494"/>
      <c r="E44" s="2494"/>
      <c r="F44" s="2500" t="s">
        <v>610</v>
      </c>
      <c r="G44" s="2500"/>
      <c r="H44" s="507"/>
      <c r="I44" s="2473"/>
      <c r="J44" s="2473"/>
      <c r="K44" s="488"/>
      <c r="L44" s="2479" t="s">
        <v>1580</v>
      </c>
      <c r="M44" s="2480"/>
      <c r="N44" s="301"/>
      <c r="O44" s="2480" t="s">
        <v>984</v>
      </c>
      <c r="P44" s="2480"/>
      <c r="Q44" s="2478" t="s">
        <v>1381</v>
      </c>
      <c r="R44" s="2478"/>
      <c r="S44" s="2461"/>
      <c r="T44" s="488"/>
      <c r="U44" s="2479" t="s">
        <v>591</v>
      </c>
      <c r="V44" s="2480"/>
      <c r="W44" s="2480"/>
      <c r="X44" s="2480"/>
      <c r="Y44" s="2480" t="s">
        <v>611</v>
      </c>
      <c r="Z44" s="2480"/>
      <c r="AA44" s="2487"/>
      <c r="AB44" s="282"/>
    </row>
    <row r="45" spans="1:28" ht="45" customHeight="1" x14ac:dyDescent="0.25">
      <c r="A45" s="1681"/>
      <c r="B45" s="2490"/>
      <c r="C45" s="673" t="s">
        <v>612</v>
      </c>
      <c r="D45" s="674" t="s">
        <v>35</v>
      </c>
      <c r="E45" s="674" t="s">
        <v>613</v>
      </c>
      <c r="F45" s="674" t="s">
        <v>612</v>
      </c>
      <c r="G45" s="674" t="s">
        <v>35</v>
      </c>
      <c r="H45" s="494"/>
      <c r="I45" s="674" t="s">
        <v>612</v>
      </c>
      <c r="J45" s="855" t="s">
        <v>35</v>
      </c>
      <c r="K45" s="676"/>
      <c r="L45" s="673" t="s">
        <v>614</v>
      </c>
      <c r="M45" s="674" t="s">
        <v>615</v>
      </c>
      <c r="N45" s="493"/>
      <c r="O45" s="674" t="s">
        <v>614</v>
      </c>
      <c r="P45" s="674" t="s">
        <v>615</v>
      </c>
      <c r="Q45" s="674" t="s">
        <v>447</v>
      </c>
      <c r="R45" s="674" t="s">
        <v>589</v>
      </c>
      <c r="S45" s="675" t="s">
        <v>616</v>
      </c>
      <c r="T45" s="676"/>
      <c r="U45" s="678" t="s">
        <v>614</v>
      </c>
      <c r="V45" s="677" t="s">
        <v>615</v>
      </c>
      <c r="W45" s="493"/>
      <c r="X45" s="677" t="s">
        <v>1382</v>
      </c>
      <c r="Y45" s="674" t="s">
        <v>614</v>
      </c>
      <c r="Z45" s="674" t="s">
        <v>615</v>
      </c>
      <c r="AA45" s="675" t="s">
        <v>1382</v>
      </c>
      <c r="AB45" s="282"/>
    </row>
    <row r="46" spans="1:28" ht="15" customHeight="1" x14ac:dyDescent="0.25">
      <c r="A46" s="1681"/>
      <c r="B46" s="413" t="str">
        <f>SUBSTITUTE('Credit risk (SA)'!$B19, "; of which:", "")</f>
        <v>Sovereigns, PSEs, MDBs</v>
      </c>
      <c r="C46" s="541" t="str">
        <f>IF('General Info'!$C$11="No", IF(AND('Supervisory information'!$C$59="Yes", 'Supervisory information'!$C$33="Yes"), 0, ""), IF(ISNUMBER('Credit risk (SA)'!I19), 'Credit risk (SA)'!I19, ""))</f>
        <v/>
      </c>
      <c r="D46" s="501" t="str">
        <f>IF('General Info'!$C$11="No", IF(AND('Supervisory information'!$C$59="Yes", 'Supervisory information'!$C$33="Yes"), 0, ""), IF(ISNUMBER('Credit risk (SA)'!M19), 'Credit risk (SA)'!M19, ""))</f>
        <v/>
      </c>
      <c r="E46" s="541" t="str">
        <f>IF('General Info'!$C$11="No", IF(AND('Supervisory information'!$C$59="Yes", 'Supervisory information'!$C$33="Yes"), 0, ""), IF(ISNUMBER('Credit risk (SA)'!N19), 'Credit risk (SA)'!N19, ""))</f>
        <v/>
      </c>
      <c r="F46" s="501" t="str">
        <f>IF('General Info'!$C$11="No", IF(AND('Supervisory information'!$C$59="Yes", 'Supervisory information'!$C$33="Yes"), 0, ""), IF(ISNUMBER('Credit risk (SA)'!W19), 'Credit risk (SA)'!W19, ""))</f>
        <v/>
      </c>
      <c r="G46" s="501" t="str">
        <f>IF('General Info'!$C$11="No", IF(AND('Supervisory information'!$C$59="Yes", 'Supervisory information'!$C$33="Yes"), 0, ""), IF(ISNUMBER('Credit risk (SA)'!AA19), 'Credit risk (SA)'!AA19, ""))</f>
        <v/>
      </c>
      <c r="H46" s="1577"/>
      <c r="I46" s="545" t="str">
        <f>IF(OR('General Info'!$C$11="No", 'General Info'!$C$19="No"), F46, IF(ISNUMBER('Credit risk (SA)'!AF19), 'Credit risk (SA)'!AF19, ""))</f>
        <v/>
      </c>
      <c r="J46" s="545" t="str">
        <f>IF(OR('General Info'!$C$11="No", 'General Info'!$C$19="No"), G46, IF(ISNUMBER('Credit risk (SA)'!AH19), 'Credit risk (SA)'!AH19, ""))</f>
        <v/>
      </c>
      <c r="K46" s="330"/>
      <c r="L46" s="535" t="str">
        <f>IF(AND(ISNUMBER(C46), ISNUMBER(F46)), IF(C46&lt;&gt;0, ((F46-C46)/C46), "EAD=0"), "")</f>
        <v/>
      </c>
      <c r="M46" s="536" t="str">
        <f>IF(AND(ISNUMBER(D46), ISNUMBER(G46)), IF(D46&lt;&gt;0, ((G46-D46)/D46), "RWA=0"), "")</f>
        <v/>
      </c>
      <c r="N46" s="486"/>
      <c r="O46" s="536" t="str">
        <f>IF(AND(ISNUMBER(F46), ISNUMBER(I46)), IF(F46&lt;&gt;0, ((I46-F46)/F46), "EAD=0"), "")</f>
        <v/>
      </c>
      <c r="P46" s="536" t="str">
        <f>IF(AND(ISNUMBER(G46), ISNUMBER(J46)), IF(G46&lt;&gt;0, ((J46-G46)/G46), "RWA=0"), "")</f>
        <v/>
      </c>
      <c r="Q46" s="536" t="str">
        <f>IF(AND(ISNUMBER(C46), ISNUMBER(D46)), IF(C46&lt;&gt;0, (D46/C46), "EAD,RWA=0"), "")</f>
        <v/>
      </c>
      <c r="R46" s="536" t="str">
        <f>IF(AND(ISNUMBER(F46), ISNUMBER(G46)), IF(F46&lt;&gt;0, (G46/F46), "EAD,RWA=0"), "")</f>
        <v/>
      </c>
      <c r="S46" s="537" t="str">
        <f>IF(AND(ISNUMBER(I46), ISNUMBER(J46)), IF(I46&lt;&gt;0, (J46/I46), "EAD,RWA=0"), "")</f>
        <v/>
      </c>
      <c r="T46" s="330"/>
      <c r="U46" s="416" t="str">
        <f>IF(ISNUMBER(L46), IF(ABS(L46)&gt;0.5, "Error: diff above 50%", IF(ABS(L46)&gt;=0.3, "Warning: diff 30-50%", "Diff below 30%")),"")</f>
        <v/>
      </c>
      <c r="V46" s="417" t="str">
        <f>IF(ISNUMBER(M46), IF(ABS(M46)&gt;0.5, "Error: diff above 50%", IF(ABS(M46)&gt;=0.3, "Warning: diff 30–50%", "Diff below 30%")),"")</f>
        <v/>
      </c>
      <c r="W46" s="486"/>
      <c r="X46" s="417" t="str">
        <f>IF(AND(AND(ISNUMBER(Q46), ISNUMBER(R46)), AND(Q46&lt;&gt;0, R46&lt;&gt;0)), IF(R46/Q46&gt;1.5, "Error: RW increase &gt; 50%", IF(R46/Q46&gt;=1.25, "Warning: RW increase 25–50%", IF(R46/Q46&gt;=0.9, "RW change -10% to +25%", IF(R46/Q46&gt;=0.8,"Warning: RW decrease 10–20%", "Error: RW decrease &gt; 20%")))), "")</f>
        <v/>
      </c>
      <c r="Y46" s="417" t="str">
        <f>IF(ISNUMBER(O46), IF(ABS(O46)&gt;0.5, "Error: diff above 50%", IF(ABS(O46)&gt;=0.3, "Warning: diff 30–50%", "Diff below 30%")),"")</f>
        <v/>
      </c>
      <c r="Z46" s="417" t="str">
        <f>IF(ISNUMBER(P46), IF(ABS(P46)&gt;0.5, "Error: diff above 50%", IF(ABS(P46)&gt;=0.3, "Warning: diff 30–50%", "Diff below 30%")),"")</f>
        <v/>
      </c>
      <c r="AA46" s="1318" t="str">
        <f>IF(AND(AND(ISNUMBER(R46), ISNUMBER(S46)), AND(R46&lt;&gt;0, S46&lt;&gt;0)),IF(ABS((S46/R46)-1)&gt;0.3, "Error: diff &gt; 30%", IF(ABS((S46/R46)-1)&gt;=0.15, "Warning: diff 15–30%", "")),"")</f>
        <v/>
      </c>
      <c r="AB46" s="282"/>
    </row>
    <row r="47" spans="1:28" ht="15" customHeight="1" x14ac:dyDescent="0.25">
      <c r="A47" s="1681"/>
      <c r="B47" s="103" t="str">
        <f>SUBSTITUTE('Credit risk (SA)'!$B24, "; of which:", "")</f>
        <v>Banks (excluding covered bonds)</v>
      </c>
      <c r="C47" s="542" t="str">
        <f>IF('General Info'!$C$11="No", IF(AND('Supervisory information'!$C$59="Yes", 'Supervisory information'!$C$33="Yes"), 0, ""), IF(ISNUMBER('Credit risk (SA)'!I24), 'Credit risk (SA)'!I24, ""))</f>
        <v/>
      </c>
      <c r="D47" s="334" t="str">
        <f>IF('General Info'!$C$11="No", IF(AND('Supervisory information'!$C$59="Yes", 'Supervisory information'!$C$33="Yes"), 0, ""), IF(ISNUMBER('Credit risk (SA)'!M24), 'Credit risk (SA)'!M24, ""))</f>
        <v/>
      </c>
      <c r="E47" s="542" t="str">
        <f>IF('General Info'!$C$11="No", IF(AND('Supervisory information'!$C$59="Yes", 'Supervisory information'!$C$33="Yes"), 0, ""), IF(ISNUMBER('Credit risk (SA)'!N24), 'Credit risk (SA)'!N24, ""))</f>
        <v/>
      </c>
      <c r="F47" s="334" t="str">
        <f>IF('General Info'!$C$11="No", IF(AND('Supervisory information'!$C$59="Yes", 'Supervisory information'!$C$33="Yes"), 0, ""), IF(ISNUMBER('Credit risk (SA)'!W24), 'Credit risk (SA)'!W24, ""))</f>
        <v/>
      </c>
      <c r="G47" s="334" t="str">
        <f>IF('General Info'!$C$11="No", IF(AND('Supervisory information'!$C$59="Yes", 'Supervisory information'!$C$33="Yes"), 0, ""), IF(ISNUMBER('Credit risk (SA)'!AA24), 'Credit risk (SA)'!AA24, ""))</f>
        <v/>
      </c>
      <c r="H47" s="1578"/>
      <c r="I47" s="99" t="str">
        <f>IF(OR('General Info'!$C$11="No", 'General Info'!$C$19="No"), F47, IF(ISNUMBER('Credit risk (SA)'!AF24), 'Credit risk (SA)'!AF24, ""))</f>
        <v/>
      </c>
      <c r="J47" s="99" t="str">
        <f>IF(OR('General Info'!$C$11="No", 'General Info'!$C$19="No"), G47, IF(ISNUMBER('Credit risk (SA)'!AH24), 'Credit risk (SA)'!AH24, ""))</f>
        <v/>
      </c>
      <c r="K47" s="489"/>
      <c r="L47" s="538" t="str">
        <f t="shared" ref="L47:L68" si="20">IF(AND(ISNUMBER(C47), ISNUMBER(F47)), IF(C47&lt;&gt;0, ((F47-C47)/C47), "EAD=0"), "")</f>
        <v/>
      </c>
      <c r="M47" s="539" t="str">
        <f t="shared" ref="M47:M68" si="21">IF(AND(ISNUMBER(D47), ISNUMBER(G47)), IF(D47&lt;&gt;0, ((G47-D47)/D47), "RWA=0"), "")</f>
        <v/>
      </c>
      <c r="N47" s="269"/>
      <c r="O47" s="539" t="str">
        <f t="shared" ref="O47:O68" si="22">IF(AND(ISNUMBER(F47), ISNUMBER(I47)), IF(F47&lt;&gt;0, ((I47-F47)/F47), "EAD=0"), "")</f>
        <v/>
      </c>
      <c r="P47" s="539" t="str">
        <f t="shared" ref="P47:P68" si="23">IF(AND(ISNUMBER(G47), ISNUMBER(J47)), IF(G47&lt;&gt;0, ((J47-G47)/G47), "RWA=0"), "")</f>
        <v/>
      </c>
      <c r="Q47" s="539" t="str">
        <f t="shared" ref="Q47:Q68" si="24">IF(AND(ISNUMBER(C47), ISNUMBER(D47)), IF(C47&lt;&gt;0, (D47/C47), "EAD,RWA=0"), "")</f>
        <v/>
      </c>
      <c r="R47" s="539" t="str">
        <f t="shared" ref="R47:R68" si="25">IF(AND(ISNUMBER(F47), ISNUMBER(G47)), IF(F47&lt;&gt;0, (G47/F47), "EAD,RWA=0"), "")</f>
        <v/>
      </c>
      <c r="S47" s="540" t="str">
        <f t="shared" ref="S47:S68" si="26">IF(AND(ISNUMBER(I47), ISNUMBER(J47)), IF(I47&lt;&gt;0, (J47/I47), "EAD,RWA=0"), "")</f>
        <v/>
      </c>
      <c r="T47" s="489"/>
      <c r="U47" s="319" t="str">
        <f t="shared" ref="U47:U68" si="27">IF(ISNUMBER(L47), IF(ABS(L47)&gt;0.5, "Error: diff above 50%", IF(ABS(L47)&gt;=0.3, "Warning: diff 30-50%", "Diff below 30%")),"")</f>
        <v/>
      </c>
      <c r="V47" s="313" t="str">
        <f>IF(ISNUMBER(M47),IF(M47&gt;0,IF(M47&gt;0.75,"Error: diff above 75%",IF(M47&gt;=0.5,"Warning: diff 50–75%")),IF(ABS(M47)&gt;=0.3,"Error: RW decrease &gt; 30%",IF(ABS(M47)&gt;=0.15,"Warning: RW decrease &gt; 15%","Diff between -15-50%"))),"")</f>
        <v/>
      </c>
      <c r="W47" s="269"/>
      <c r="X47" s="313" t="str">
        <f>IF(AND(AND(ISNUMBER(Q47), ISNUMBER(R47)), AND(Q47&lt;&gt;0, R47&lt;&gt;0)), IF(R47/Q47&gt;1.75, "Error: RW increase &gt;75%", IF(R47/Q47&gt;=1.5, "Warning: RW increase 50–75%", IF(R47/Q47&gt;=0.9, "RW change -10% to +50%", IF(R47/Q47&gt;=0.8,"Warning: RW decrease 10–20%", "Error: RW decrease &gt; 20%")))), "")</f>
        <v/>
      </c>
      <c r="Y47" s="313" t="str">
        <f t="shared" ref="Y47:Y68" si="28">IF(ISNUMBER(O47), IF(ABS(O47)&gt;0.5, "Error: diff above 50%", IF(ABS(O47)&gt;=0.3, "Warning: diff 30–50%", "Diff below 30%")),"")</f>
        <v/>
      </c>
      <c r="Z47" s="313" t="str">
        <f t="shared" ref="Z47:Z68" si="29">IF(ISNUMBER(P47), IF(ABS(P47)&gt;0.5, "Error: diff above 50%", IF(ABS(P47)&gt;=0.3, "Warning: diff 30–50%", "Diff below 30%")),"")</f>
        <v/>
      </c>
      <c r="AA47" s="1319" t="str">
        <f t="shared" ref="AA47:AA67" si="30">IF(AND(AND(ISNUMBER(R47), ISNUMBER(S47)), AND(R47&lt;&gt;0, S47&lt;&gt;0)),IF(ABS((S47/R47)-1)&gt;0.3, "Error: diff &gt; 30%", IF(ABS((S47/R47)-1)&gt;=0.15, "Warning: diff 15–30%", "")),"")</f>
        <v/>
      </c>
      <c r="AB47" s="282"/>
    </row>
    <row r="48" spans="1:28" ht="15" customHeight="1" x14ac:dyDescent="0.25">
      <c r="A48" s="1681"/>
      <c r="B48" s="103" t="str">
        <f>SUBSTITUTE('Credit risk (SA)'!$B51, "; of which:", "")</f>
        <v>Covered bonds</v>
      </c>
      <c r="C48" s="542" t="str">
        <f>IF('General Info'!$C$11="No", IF(AND('Supervisory information'!$C$59="Yes", 'Supervisory information'!$C$33="Yes"), 0, ""), IF(ISNUMBER('Credit risk (SA)'!I51), 'Credit risk (SA)'!I51, ""))</f>
        <v/>
      </c>
      <c r="D48" s="334" t="str">
        <f>IF('General Info'!$C$11="No", IF(AND('Supervisory information'!$C$59="Yes", 'Supervisory information'!$C$33="Yes"), 0, ""), IF(ISNUMBER('Credit risk (SA)'!M51), 'Credit risk (SA)'!M51, ""))</f>
        <v/>
      </c>
      <c r="E48" s="542" t="str">
        <f>IF('General Info'!$C$11="No", IF(AND('Supervisory information'!$C$59="Yes", 'Supervisory information'!$C$33="Yes"), 0, ""), IF(ISNUMBER('Credit risk (SA)'!N51), 'Credit risk (SA)'!N51, ""))</f>
        <v/>
      </c>
      <c r="F48" s="334" t="str">
        <f>IF('General Info'!$C$11="No", IF(AND('Supervisory information'!$C$59="Yes", 'Supervisory information'!$C$33="Yes"), 0, ""), IF(ISNUMBER('Credit risk (SA)'!W51), 'Credit risk (SA)'!W51, ""))</f>
        <v/>
      </c>
      <c r="G48" s="334" t="str">
        <f>IF('General Info'!$C$11="No", IF(AND('Supervisory information'!$C$59="Yes", 'Supervisory information'!$C$33="Yes"), 0, ""), IF(ISNUMBER('Credit risk (SA)'!AA51), 'Credit risk (SA)'!AA51, ""))</f>
        <v/>
      </c>
      <c r="H48" s="1578"/>
      <c r="I48" s="99" t="str">
        <f>IF(OR('General Info'!$C$11="No", 'General Info'!$C$19="No"), F48, IF(ISNUMBER('Credit risk (SA)'!AF51), 'Credit risk (SA)'!AF51, ""))</f>
        <v/>
      </c>
      <c r="J48" s="99" t="str">
        <f>IF(OR('General Info'!$C$11="No", 'General Info'!$C$19="No"), G48, IF(ISNUMBER('Credit risk (SA)'!AH51), 'Credit risk (SA)'!AH51, ""))</f>
        <v/>
      </c>
      <c r="K48" s="490"/>
      <c r="L48" s="538" t="str">
        <f t="shared" si="20"/>
        <v/>
      </c>
      <c r="M48" s="539" t="str">
        <f t="shared" si="21"/>
        <v/>
      </c>
      <c r="N48" s="269"/>
      <c r="O48" s="539" t="str">
        <f t="shared" si="22"/>
        <v/>
      </c>
      <c r="P48" s="539" t="str">
        <f t="shared" si="23"/>
        <v/>
      </c>
      <c r="Q48" s="539" t="str">
        <f t="shared" si="24"/>
        <v/>
      </c>
      <c r="R48" s="539" t="str">
        <f t="shared" si="25"/>
        <v/>
      </c>
      <c r="S48" s="540" t="str">
        <f t="shared" si="26"/>
        <v/>
      </c>
      <c r="T48" s="490"/>
      <c r="U48" s="319" t="str">
        <f t="shared" si="27"/>
        <v/>
      </c>
      <c r="V48" s="313" t="str">
        <f t="shared" ref="V48:V68" si="31">IF(ISNUMBER(M48), IF(ABS(M48)&gt;0.5, "Error: diff above 50%", IF(ABS(M48)&gt;=0.3, "Warning: diff 30–50%", "Diff below 30%")),"")</f>
        <v/>
      </c>
      <c r="W48" s="269"/>
      <c r="X48" s="313" t="str">
        <f t="shared" ref="X48:X68" si="32">IF(AND(AND(ISNUMBER(Q48), ISNUMBER(R48)), AND(Q48&lt;&gt;0, R48&lt;&gt;0)), IF(R48/Q48&gt;1.5, "Error: RW increase &gt; 50%", IF(R48/Q48&gt;=1.25, "Warning: RW increase 25–50%", IF(R48/Q48&gt;=0.9, "RW change -10% to +25%", IF(R48/Q48&gt;=0.8,"Warning: RW decrease 10–20%", "Error: RW decrease &gt; 20%")))), "")</f>
        <v/>
      </c>
      <c r="Y48" s="313" t="str">
        <f t="shared" si="28"/>
        <v/>
      </c>
      <c r="Z48" s="313" t="str">
        <f t="shared" si="29"/>
        <v/>
      </c>
      <c r="AA48" s="1319" t="str">
        <f t="shared" si="30"/>
        <v/>
      </c>
      <c r="AB48" s="282"/>
    </row>
    <row r="49" spans="1:28" ht="15" customHeight="1" x14ac:dyDescent="0.25">
      <c r="A49" s="1681"/>
      <c r="B49" s="103" t="s">
        <v>1952</v>
      </c>
      <c r="C49" s="542" t="str">
        <f>IF('General Info'!$C$11="No", IF(AND('Supervisory information'!$C$59="Yes", 'Supervisory information'!$C$33="Yes"), 0, ""), IF(ISNUMBER('Credit risk (SA)'!I66), 'Credit risk (SA)'!I66, ""))</f>
        <v/>
      </c>
      <c r="D49" s="334" t="str">
        <f>IF('General Info'!$C$11="No", IF(AND('Supervisory information'!$C$59="Yes", 'Supervisory information'!$C$33="Yes"), 0, ""), IF(ISNUMBER('Credit risk (SA)'!M66), 'Credit risk (SA)'!M66, ""))</f>
        <v/>
      </c>
      <c r="E49" s="542" t="str">
        <f>IF('General Info'!$C$11="No", IF(AND('Supervisory information'!$C$59="Yes", 'Supervisory information'!$C$33="Yes"), 0, ""), IF(ISNUMBER('Credit risk (SA)'!N66), 'Credit risk (SA)'!N66, ""))</f>
        <v/>
      </c>
      <c r="F49" s="334" t="str">
        <f>IF('General Info'!$C$11="No", IF(AND('Supervisory information'!$C$59="Yes", 'Supervisory information'!$C$33="Yes"), 0, ""), IF(ISNUMBER('Credit risk (SA)'!W66), 'Credit risk (SA)'!W66, ""))</f>
        <v/>
      </c>
      <c r="G49" s="334" t="str">
        <f>IF('General Info'!$C$11="No", IF(AND('Supervisory information'!$C$59="Yes", 'Supervisory information'!$C$33="Yes"), 0, ""), IF(ISNUMBER('Credit risk (SA)'!AA66), 'Credit risk (SA)'!AA66, ""))</f>
        <v/>
      </c>
      <c r="H49" s="1578"/>
      <c r="I49" s="99" t="str">
        <f>IF(OR('General Info'!$C$11="No", 'General Info'!$C$19="No"), F49, IF(ISNUMBER('Credit risk (SA)'!AF66), 'Credit risk (SA)'!AF66, ""))</f>
        <v/>
      </c>
      <c r="J49" s="99" t="str">
        <f>IF(OR('General Info'!$C$11="No", 'General Info'!$C$19="No"), G49, IF(ISNUMBER('Credit risk (SA)'!AH66), 'Credit risk (SA)'!AH66, ""))</f>
        <v/>
      </c>
      <c r="K49" s="330"/>
      <c r="L49" s="538" t="str">
        <f t="shared" ref="L49" si="33">IF(AND(ISNUMBER(C49), ISNUMBER(F49)), IF(C49&lt;&gt;0, ((F49-C49)/C49), "EAD=0"), "")</f>
        <v/>
      </c>
      <c r="M49" s="539" t="str">
        <f t="shared" ref="M49" si="34">IF(AND(ISNUMBER(D49), ISNUMBER(G49)), IF(D49&lt;&gt;0, ((G49-D49)/D49), "RWA=0"), "")</f>
        <v/>
      </c>
      <c r="N49" s="269"/>
      <c r="O49" s="539" t="str">
        <f t="shared" ref="O49" si="35">IF(AND(ISNUMBER(F49), ISNUMBER(I49)), IF(F49&lt;&gt;0, ((I49-F49)/F49), "EAD=0"), "")</f>
        <v/>
      </c>
      <c r="P49" s="539" t="str">
        <f t="shared" ref="P49" si="36">IF(AND(ISNUMBER(G49), ISNUMBER(J49)), IF(G49&lt;&gt;0, ((J49-G49)/G49), "RWA=0"), "")</f>
        <v/>
      </c>
      <c r="Q49" s="539" t="str">
        <f t="shared" ref="Q49" si="37">IF(AND(ISNUMBER(C49), ISNUMBER(D49)), IF(C49&lt;&gt;0, (D49/C49), "EAD,RWA=0"), "")</f>
        <v/>
      </c>
      <c r="R49" s="539" t="str">
        <f t="shared" ref="R49" si="38">IF(AND(ISNUMBER(F49), ISNUMBER(G49)), IF(F49&lt;&gt;0, (G49/F49), "EAD,RWA=0"), "")</f>
        <v/>
      </c>
      <c r="S49" s="540" t="str">
        <f t="shared" ref="S49" si="39">IF(AND(ISNUMBER(I49), ISNUMBER(J49)), IF(I49&lt;&gt;0, (J49/I49), "EAD,RWA=0"), "")</f>
        <v/>
      </c>
      <c r="T49" s="330"/>
      <c r="U49" s="336"/>
      <c r="V49" s="337"/>
      <c r="W49" s="1547"/>
      <c r="X49" s="337"/>
      <c r="Y49" s="337"/>
      <c r="Z49" s="337"/>
      <c r="AA49" s="1548"/>
      <c r="AB49" s="282"/>
    </row>
    <row r="50" spans="1:28" ht="15" customHeight="1" x14ac:dyDescent="0.25">
      <c r="A50" s="1681"/>
      <c r="B50" s="118" t="s">
        <v>1951</v>
      </c>
      <c r="C50" s="542" t="str">
        <f>IF('General Info'!$C$11="No", IF(AND('Supervisory information'!$C$59="Yes", 'Supervisory information'!$C$33="Yes"), 0, ""), IF(ISNUMBER('Credit risk (SA)'!I67), 'Credit risk (SA)'!I67, ""))</f>
        <v/>
      </c>
      <c r="D50" s="334" t="str">
        <f>IF('General Info'!$C$11="No", IF(AND('Supervisory information'!$C$59="Yes", 'Supervisory information'!$C$33="Yes"), 0, ""), IF(ISNUMBER('Credit risk (SA)'!M67), 'Credit risk (SA)'!M67, ""))</f>
        <v/>
      </c>
      <c r="E50" s="542" t="str">
        <f>IF('General Info'!$C$11="No", IF(AND('Supervisory information'!$C$59="Yes", 'Supervisory information'!$C$33="Yes"), 0, ""), IF(ISNUMBER('Credit risk (SA)'!N67), 'Credit risk (SA)'!N67, ""))</f>
        <v/>
      </c>
      <c r="F50" s="334" t="str">
        <f>IF('General Info'!$C$11="No", IF(AND('Supervisory information'!$C$59="Yes", 'Supervisory information'!$C$33="Yes"), 0, ""), IF(ISNUMBER('Credit risk (SA)'!W67), 'Credit risk (SA)'!W67, ""))</f>
        <v/>
      </c>
      <c r="G50" s="334" t="str">
        <f>IF('General Info'!$C$11="No", IF(AND('Supervisory information'!$C$59="Yes", 'Supervisory information'!$C$33="Yes"), 0, ""), IF(ISNUMBER('Credit risk (SA)'!AA67), 'Credit risk (SA)'!AA67, ""))</f>
        <v/>
      </c>
      <c r="H50" s="1578"/>
      <c r="I50" s="99" t="str">
        <f>IF(OR('General Info'!$C$11="No", 'General Info'!$C$19="No"), F50, IF(ISNUMBER('Credit risk (SA)'!AF67), 'Credit risk (SA)'!AF67, ""))</f>
        <v/>
      </c>
      <c r="J50" s="99" t="str">
        <f>IF(OR('General Info'!$C$11="No", 'General Info'!$C$19="No"), G50, IF(ISNUMBER('Credit risk (SA)'!AH67), 'Credit risk (SA)'!AH67, ""))</f>
        <v/>
      </c>
      <c r="K50" s="330"/>
      <c r="L50" s="538" t="str">
        <f t="shared" ref="L50" si="40">IF(AND(ISNUMBER(C50), ISNUMBER(F50)), IF(C50&lt;&gt;0, ((F50-C50)/C50), "EAD=0"), "")</f>
        <v/>
      </c>
      <c r="M50" s="539" t="str">
        <f t="shared" ref="M50" si="41">IF(AND(ISNUMBER(D50), ISNUMBER(G50)), IF(D50&lt;&gt;0, ((G50-D50)/D50), "RWA=0"), "")</f>
        <v/>
      </c>
      <c r="N50" s="269"/>
      <c r="O50" s="539" t="str">
        <f t="shared" ref="O50" si="42">IF(AND(ISNUMBER(F50), ISNUMBER(I50)), IF(F50&lt;&gt;0, ((I50-F50)/F50), "EAD=0"), "")</f>
        <v/>
      </c>
      <c r="P50" s="539" t="str">
        <f t="shared" ref="P50" si="43">IF(AND(ISNUMBER(G50), ISNUMBER(J50)), IF(G50&lt;&gt;0, ((J50-G50)/G50), "RWA=0"), "")</f>
        <v/>
      </c>
      <c r="Q50" s="539" t="str">
        <f t="shared" ref="Q50" si="44">IF(AND(ISNUMBER(C50), ISNUMBER(D50)), IF(C50&lt;&gt;0, (D50/C50), "EAD,RWA=0"), "")</f>
        <v/>
      </c>
      <c r="R50" s="539" t="str">
        <f t="shared" ref="R50" si="45">IF(AND(ISNUMBER(F50), ISNUMBER(G50)), IF(F50&lt;&gt;0, (G50/F50), "EAD,RWA=0"), "")</f>
        <v/>
      </c>
      <c r="S50" s="540" t="str">
        <f t="shared" ref="S50" si="46">IF(AND(ISNUMBER(I50), ISNUMBER(J50)), IF(I50&lt;&gt;0, (J50/I50), "EAD,RWA=0"), "")</f>
        <v/>
      </c>
      <c r="T50" s="330"/>
      <c r="U50" s="336"/>
      <c r="V50" s="337"/>
      <c r="W50" s="1547"/>
      <c r="X50" s="337"/>
      <c r="Y50" s="337"/>
      <c r="Z50" s="337"/>
      <c r="AA50" s="1548"/>
      <c r="AB50" s="282"/>
    </row>
    <row r="51" spans="1:28" ht="15" customHeight="1" x14ac:dyDescent="0.25">
      <c r="A51" s="1681"/>
      <c r="B51" s="119" t="str">
        <f>SUBSTITUTE('Credit risk (SA)'!$B68, "; of which:", "")</f>
        <v>Corporates (excluding SMEs)</v>
      </c>
      <c r="C51" s="542" t="str">
        <f>IF('General Info'!$C$11="No", IF(AND('Supervisory information'!$C$59="Yes", 'Supervisory information'!$C$33="Yes"), 0, ""), IF(ISNUMBER('Credit risk (SA)'!I68), 'Credit risk (SA)'!I68, ""))</f>
        <v/>
      </c>
      <c r="D51" s="334" t="str">
        <f>IF('General Info'!$C$11="No", IF(AND('Supervisory information'!$C$59="Yes", 'Supervisory information'!$C$33="Yes"), 0, ""), IF(ISNUMBER('Credit risk (SA)'!M68), 'Credit risk (SA)'!M68, ""))</f>
        <v/>
      </c>
      <c r="E51" s="542" t="str">
        <f>IF('General Info'!$C$11="No", IF(AND('Supervisory information'!$C$59="Yes", 'Supervisory information'!$C$33="Yes"), 0, ""), IF(ISNUMBER('Credit risk (SA)'!N68), 'Credit risk (SA)'!N68, ""))</f>
        <v/>
      </c>
      <c r="F51" s="334" t="str">
        <f>IF('General Info'!$C$11="No", IF(AND('Supervisory information'!$C$59="Yes", 'Supervisory information'!$C$33="Yes"), 0, ""), IF(ISNUMBER('Credit risk (SA)'!W68), 'Credit risk (SA)'!W68, ""))</f>
        <v/>
      </c>
      <c r="G51" s="334" t="str">
        <f>IF('General Info'!$C$11="No", IF(AND('Supervisory information'!$C$59="Yes", 'Supervisory information'!$C$33="Yes"), 0, ""), IF(ISNUMBER('Credit risk (SA)'!AA68), 'Credit risk (SA)'!AA68, ""))</f>
        <v/>
      </c>
      <c r="H51" s="1578"/>
      <c r="I51" s="99" t="str">
        <f>IF(OR('General Info'!$C$11="No", 'General Info'!$C$19="No"), F51, IF(ISNUMBER('Credit risk (SA)'!AF68), 'Credit risk (SA)'!AF68, ""))</f>
        <v/>
      </c>
      <c r="J51" s="99" t="str">
        <f>IF(OR('General Info'!$C$11="No", 'General Info'!$C$19="No"), G51, IF(ISNUMBER('Credit risk (SA)'!AH68), 'Credit risk (SA)'!AH68, ""))</f>
        <v/>
      </c>
      <c r="K51" s="330"/>
      <c r="L51" s="538" t="str">
        <f t="shared" si="20"/>
        <v/>
      </c>
      <c r="M51" s="539" t="str">
        <f t="shared" si="21"/>
        <v/>
      </c>
      <c r="N51" s="269"/>
      <c r="O51" s="539" t="str">
        <f t="shared" si="22"/>
        <v/>
      </c>
      <c r="P51" s="539" t="str">
        <f t="shared" si="23"/>
        <v/>
      </c>
      <c r="Q51" s="539" t="str">
        <f t="shared" si="24"/>
        <v/>
      </c>
      <c r="R51" s="539" t="str">
        <f t="shared" si="25"/>
        <v/>
      </c>
      <c r="S51" s="540" t="str">
        <f t="shared" si="26"/>
        <v/>
      </c>
      <c r="T51" s="330"/>
      <c r="U51" s="319" t="str">
        <f t="shared" si="27"/>
        <v/>
      </c>
      <c r="V51" s="313" t="str">
        <f t="shared" si="31"/>
        <v/>
      </c>
      <c r="W51" s="269"/>
      <c r="X51" s="313" t="str">
        <f t="shared" si="32"/>
        <v/>
      </c>
      <c r="Y51" s="313" t="str">
        <f t="shared" si="28"/>
        <v/>
      </c>
      <c r="Z51" s="313" t="str">
        <f t="shared" si="29"/>
        <v/>
      </c>
      <c r="AA51" s="1319" t="str">
        <f t="shared" si="30"/>
        <v/>
      </c>
      <c r="AB51" s="282"/>
    </row>
    <row r="52" spans="1:28" ht="15" customHeight="1" x14ac:dyDescent="0.25">
      <c r="A52" s="1681"/>
      <c r="B52" s="119" t="str">
        <f>'Credit risk (SA)'!$B80</f>
        <v>Corporate SME exposures</v>
      </c>
      <c r="C52" s="542" t="str">
        <f>IF('General Info'!$C$11="No", IF(AND('Supervisory information'!$C$59="Yes", 'Supervisory information'!$C$33="Yes"), 0, ""), IF(ISNUMBER('Credit risk (SA)'!I80), 'Credit risk (SA)'!I80, ""))</f>
        <v/>
      </c>
      <c r="D52" s="334" t="str">
        <f>IF('General Info'!$C$11="No", IF(AND('Supervisory information'!$C$59="Yes", 'Supervisory information'!$C$33="Yes"), 0, ""), IF(ISNUMBER('Credit risk (SA)'!M80), 'Credit risk (SA)'!M80, ""))</f>
        <v/>
      </c>
      <c r="E52" s="542" t="str">
        <f>IF('General Info'!$C$11="No", IF(AND('Supervisory information'!$C$59="Yes", 'Supervisory information'!$C$33="Yes"), 0, ""), IF(ISNUMBER('Credit risk (SA)'!N80), 'Credit risk (SA)'!N80, ""))</f>
        <v/>
      </c>
      <c r="F52" s="334" t="str">
        <f>IF('General Info'!$C$11="No", IF(AND('Supervisory information'!$C$59="Yes", 'Supervisory information'!$C$33="Yes"), 0, ""), IF(ISNUMBER('Credit risk (SA)'!W80), 'Credit risk (SA)'!W80, ""))</f>
        <v/>
      </c>
      <c r="G52" s="334" t="str">
        <f>IF('General Info'!$C$11="No", IF(AND('Supervisory information'!$C$59="Yes", 'Supervisory information'!$C$33="Yes"), 0, ""), IF(ISNUMBER('Credit risk (SA)'!AA80), 'Credit risk (SA)'!AA80, ""))</f>
        <v/>
      </c>
      <c r="H52" s="1578"/>
      <c r="I52" s="99" t="str">
        <f>IF(OR('General Info'!$C$11="No", 'General Info'!$C$19="No"), F52, IF(ISNUMBER('Credit risk (SA)'!AF80), 'Credit risk (SA)'!AF80, ""))</f>
        <v/>
      </c>
      <c r="J52" s="99" t="str">
        <f>IF(OR('General Info'!$C$11="No", 'General Info'!$C$19="No"), G52, IF(ISNUMBER('Credit risk (SA)'!AH80), 'Credit risk (SA)'!AH80, ""))</f>
        <v/>
      </c>
      <c r="K52" s="330"/>
      <c r="L52" s="538" t="str">
        <f t="shared" si="20"/>
        <v/>
      </c>
      <c r="M52" s="539" t="str">
        <f t="shared" si="21"/>
        <v/>
      </c>
      <c r="N52" s="269"/>
      <c r="O52" s="539" t="str">
        <f t="shared" si="22"/>
        <v/>
      </c>
      <c r="P52" s="539" t="str">
        <f t="shared" si="23"/>
        <v/>
      </c>
      <c r="Q52" s="539" t="str">
        <f t="shared" si="24"/>
        <v/>
      </c>
      <c r="R52" s="539" t="str">
        <f t="shared" si="25"/>
        <v/>
      </c>
      <c r="S52" s="540" t="str">
        <f t="shared" si="26"/>
        <v/>
      </c>
      <c r="T52" s="330"/>
      <c r="U52" s="319" t="str">
        <f t="shared" si="27"/>
        <v/>
      </c>
      <c r="V52" s="313" t="str">
        <f>IF(ISNUMBER(M52), IF(ABS(M52)&gt;0.5, "Error: diff above 50%", IF(ABS(M52)&gt;=0.3, "Warning: diff 30–50%", "Diff below 30%")),"")</f>
        <v/>
      </c>
      <c r="W52" s="269"/>
      <c r="X52" s="313" t="str">
        <f>IF(AND(AND(ISNUMBER(Q52), ISNUMBER(R52)), AND(Q52&lt;&gt;0, R52&lt;&gt;0)), IF(R52/Q52&gt;1.3, "Error: RW increase &gt; 30%", IF(R52/Q52&gt;=1.15, "Warning: RW increase 15–30%", IF(R52/Q52&gt;=0.9, "RW change -10% to +15%", IF(R52/Q52&gt;=0.8,"Warning: RW decrease 10–20%", "Error: RW decrease &gt; 20%")))), "")</f>
        <v/>
      </c>
      <c r="Y52" s="313" t="str">
        <f t="shared" si="28"/>
        <v/>
      </c>
      <c r="Z52" s="313" t="str">
        <f t="shared" si="29"/>
        <v/>
      </c>
      <c r="AA52" s="1319" t="str">
        <f t="shared" si="30"/>
        <v/>
      </c>
      <c r="AB52" s="282"/>
    </row>
    <row r="53" spans="1:28" ht="15" customHeight="1" x14ac:dyDescent="0.25">
      <c r="A53" s="1681"/>
      <c r="B53" s="118" t="str">
        <f>SUBSTITUTE('Credit risk (SA)'!$B81, "; of which:", "")</f>
        <v>Specialised lending</v>
      </c>
      <c r="C53" s="542" t="str">
        <f>IF('General Info'!$C$11="No", IF(AND('Supervisory information'!$C$59="Yes", 'Supervisory information'!$C$33="Yes"), 0, ""), IF(ISNUMBER('Credit risk (SA)'!I81), 'Credit risk (SA)'!I81, ""))</f>
        <v/>
      </c>
      <c r="D53" s="334" t="str">
        <f>IF('General Info'!$C$11="No", IF(AND('Supervisory information'!$C$59="Yes", 'Supervisory information'!$C$33="Yes"), 0, ""), IF(ISNUMBER('Credit risk (SA)'!M81), 'Credit risk (SA)'!M81, ""))</f>
        <v/>
      </c>
      <c r="E53" s="542" t="str">
        <f>IF('General Info'!$C$11="No", IF(AND('Supervisory information'!$C$59="Yes", 'Supervisory information'!$C$33="Yes"), 0, ""), IF(ISNUMBER('Credit risk (SA)'!N81), 'Credit risk (SA)'!N81, ""))</f>
        <v/>
      </c>
      <c r="F53" s="334" t="str">
        <f>IF('General Info'!$C$11="No", IF(AND('Supervisory information'!$C$59="Yes", 'Supervisory information'!$C$33="Yes"), 0, ""), IF(ISNUMBER('Credit risk (SA)'!W81), 'Credit risk (SA)'!W81, ""))</f>
        <v/>
      </c>
      <c r="G53" s="334" t="str">
        <f>IF('General Info'!$C$11="No", IF(AND('Supervisory information'!$C$59="Yes", 'Supervisory information'!$C$33="Yes"), 0, ""), IF(ISNUMBER('Credit risk (SA)'!AA81), 'Credit risk (SA)'!AA81, ""))</f>
        <v/>
      </c>
      <c r="H53" s="1578"/>
      <c r="I53" s="99" t="str">
        <f>IF(OR('General Info'!$C$11="No", 'General Info'!$C$19="No"), F53, IF(ISNUMBER('Credit risk (SA)'!AF81), 'Credit risk (SA)'!AF81, ""))</f>
        <v/>
      </c>
      <c r="J53" s="99" t="str">
        <f>IF(OR('General Info'!$C$11="No", 'General Info'!$C$19="No"), G53, IF(ISNUMBER('Credit risk (SA)'!AH81), 'Credit risk (SA)'!AH81, ""))</f>
        <v/>
      </c>
      <c r="K53" s="330"/>
      <c r="L53" s="538" t="str">
        <f t="shared" si="20"/>
        <v/>
      </c>
      <c r="M53" s="539" t="str">
        <f t="shared" si="21"/>
        <v/>
      </c>
      <c r="N53" s="269"/>
      <c r="O53" s="539" t="str">
        <f t="shared" si="22"/>
        <v/>
      </c>
      <c r="P53" s="539" t="str">
        <f t="shared" si="23"/>
        <v/>
      </c>
      <c r="Q53" s="539" t="str">
        <f t="shared" si="24"/>
        <v/>
      </c>
      <c r="R53" s="539" t="str">
        <f t="shared" si="25"/>
        <v/>
      </c>
      <c r="S53" s="540" t="str">
        <f t="shared" si="26"/>
        <v/>
      </c>
      <c r="T53" s="330"/>
      <c r="U53" s="319" t="str">
        <f t="shared" si="27"/>
        <v/>
      </c>
      <c r="V53" s="313" t="str">
        <f t="shared" si="31"/>
        <v/>
      </c>
      <c r="W53" s="269"/>
      <c r="X53" s="313" t="str">
        <f t="shared" si="32"/>
        <v/>
      </c>
      <c r="Y53" s="313" t="str">
        <f t="shared" si="28"/>
        <v/>
      </c>
      <c r="Z53" s="313" t="str">
        <f t="shared" si="29"/>
        <v/>
      </c>
      <c r="AA53" s="1319" t="str">
        <f t="shared" si="30"/>
        <v/>
      </c>
      <c r="AB53" s="282"/>
    </row>
    <row r="54" spans="1:28" ht="15" customHeight="1" x14ac:dyDescent="0.25">
      <c r="A54" s="1681"/>
      <c r="B54" s="103" t="s">
        <v>1953</v>
      </c>
      <c r="C54" s="542" t="str">
        <f>IF('General Info'!$C$11="No", IF(AND('Supervisory information'!$C$59="Yes", 'Supervisory information'!$C$33="Yes"), 0, ""), IF(ISNUMBER('Credit risk (SA)'!I89), 'Credit risk (SA)'!I89, ""))</f>
        <v/>
      </c>
      <c r="D54" s="334" t="str">
        <f>IF('General Info'!$C$11="No", IF(AND('Supervisory information'!$C$59="Yes", 'Supervisory information'!$C$33="Yes"), 0, ""), IF(ISNUMBER('Credit risk (SA)'!M89), 'Credit risk (SA)'!M89, ""))</f>
        <v/>
      </c>
      <c r="E54" s="542" t="str">
        <f>IF('General Info'!$C$11="No", IF(AND('Supervisory information'!$C$59="Yes", 'Supervisory information'!$C$33="Yes"), 0, ""), IF(ISNUMBER('Credit risk (SA)'!N89), 'Credit risk (SA)'!N89, ""))</f>
        <v/>
      </c>
      <c r="F54" s="334" t="str">
        <f>IF('General Info'!$C$11="No", IF(AND('Supervisory information'!$C$59="Yes", 'Supervisory information'!$C$33="Yes"), 0, ""), IF(ISNUMBER('Credit risk (SA)'!W89), 'Credit risk (SA)'!W89, ""))</f>
        <v/>
      </c>
      <c r="G54" s="334" t="str">
        <f>IF('General Info'!$C$11="No", IF(AND('Supervisory information'!$C$59="Yes", 'Supervisory information'!$C$33="Yes"), 0, ""), IF(ISNUMBER('Credit risk (SA)'!AA89), 'Credit risk (SA)'!AA89, ""))</f>
        <v/>
      </c>
      <c r="H54" s="1220"/>
      <c r="I54" s="99" t="str">
        <f>IF(OR('General Info'!$C$11="No", 'General Info'!$C$19="No"), F54, IF(ISNUMBER('Credit risk (SA)'!AF89), 'Credit risk (SA)'!AF89, ""))</f>
        <v/>
      </c>
      <c r="J54" s="99" t="str">
        <f>IF(OR('General Info'!$C$11="No", 'General Info'!$C$19="No"), G54, IF(ISNUMBER('Credit risk (SA)'!AH89), 'Credit risk (SA)'!AH89, ""))</f>
        <v/>
      </c>
      <c r="K54" s="330"/>
      <c r="L54" s="538" t="str">
        <f t="shared" ref="L54" si="47">IF(AND(ISNUMBER(C54), ISNUMBER(F54)), IF(C54&lt;&gt;0, ((F54-C54)/C54), "EAD=0"), "")</f>
        <v/>
      </c>
      <c r="M54" s="539" t="str">
        <f t="shared" ref="M54" si="48">IF(AND(ISNUMBER(D54), ISNUMBER(G54)), IF(D54&lt;&gt;0, ((G54-D54)/D54), "RWA=0"), "")</f>
        <v/>
      </c>
      <c r="N54" s="269"/>
      <c r="O54" s="539" t="str">
        <f t="shared" ref="O54" si="49">IF(AND(ISNUMBER(F54), ISNUMBER(I54)), IF(F54&lt;&gt;0, ((I54-F54)/F54), "EAD=0"), "")</f>
        <v/>
      </c>
      <c r="P54" s="539" t="str">
        <f t="shared" ref="P54" si="50">IF(AND(ISNUMBER(G54), ISNUMBER(J54)), IF(G54&lt;&gt;0, ((J54-G54)/G54), "RWA=0"), "")</f>
        <v/>
      </c>
      <c r="Q54" s="539" t="str">
        <f t="shared" ref="Q54" si="51">IF(AND(ISNUMBER(C54), ISNUMBER(D54)), IF(C54&lt;&gt;0, (D54/C54), "EAD,RWA=0"), "")</f>
        <v/>
      </c>
      <c r="R54" s="539" t="str">
        <f t="shared" ref="R54" si="52">IF(AND(ISNUMBER(F54), ISNUMBER(G54)), IF(F54&lt;&gt;0, (G54/F54), "EAD,RWA=0"), "")</f>
        <v/>
      </c>
      <c r="S54" s="540" t="str">
        <f t="shared" ref="S54" si="53">IF(AND(ISNUMBER(I54), ISNUMBER(J54)), IF(I54&lt;&gt;0, (J54/I54), "EAD,RWA=0"), "")</f>
        <v/>
      </c>
      <c r="T54" s="330"/>
      <c r="U54" s="336"/>
      <c r="V54" s="337"/>
      <c r="W54" s="1547"/>
      <c r="X54" s="337"/>
      <c r="Y54" s="337"/>
      <c r="Z54" s="337"/>
      <c r="AA54" s="1548"/>
      <c r="AB54" s="282"/>
    </row>
    <row r="55" spans="1:28" ht="15" customHeight="1" x14ac:dyDescent="0.25">
      <c r="A55" s="1681"/>
      <c r="B55" s="173" t="str">
        <f>SUBSTITUTE('Credit risk (SA)'!$B90, "; of which:", "")</f>
        <v>Equity exposures</v>
      </c>
      <c r="C55" s="542" t="str">
        <f>IF('General Info'!$C$11="No", IF(AND('Supervisory information'!$C$59="Yes", 'Supervisory information'!$C$33="Yes"), 0, ""), IF(ISNUMBER('Credit risk (SA)'!I90), 'Credit risk (SA)'!I90, ""))</f>
        <v/>
      </c>
      <c r="D55" s="334" t="str">
        <f>IF('General Info'!$C$11="No", IF(AND('Supervisory information'!$C$59="Yes", 'Supervisory information'!$C$33="Yes"), 0, ""), IF(ISNUMBER('Credit risk (SA)'!M90), 'Credit risk (SA)'!M90, ""))</f>
        <v/>
      </c>
      <c r="E55" s="542" t="str">
        <f>IF('General Info'!$C$11="No", IF(AND('Supervisory information'!$C$59="Yes", 'Supervisory information'!$C$33="Yes"), 0, ""), IF(ISNUMBER('Credit risk (SA)'!N90), 'Credit risk (SA)'!N90, ""))</f>
        <v/>
      </c>
      <c r="F55" s="334" t="str">
        <f>IF('General Info'!$C$11="No", IF(AND('Supervisory information'!$C$59="Yes", 'Supervisory information'!$C$33="Yes"), 0, ""), IF(ISNUMBER('Credit risk (SA)'!W90), 'Credit risk (SA)'!W90, ""))</f>
        <v/>
      </c>
      <c r="G55" s="334" t="str">
        <f>IF('General Info'!$C$11="No", IF(AND('Supervisory information'!$C$59="Yes", 'Supervisory information'!$C$33="Yes"), 0, ""), IF(ISNUMBER('Credit risk (SA)'!AA90), 'Credit risk (SA)'!AA90, ""))</f>
        <v/>
      </c>
      <c r="H55" s="1220"/>
      <c r="I55" s="99" t="str">
        <f>IF(OR('General Info'!$C$11="No", 'General Info'!$C$19="No"), F55, IF(ISNUMBER('Credit risk (SA)'!AF90), 'Credit risk (SA)'!AF90, ""))</f>
        <v/>
      </c>
      <c r="J55" s="99" t="str">
        <f>IF(OR('General Info'!$C$11="No", 'General Info'!$C$19="No"), G55, IF(ISNUMBER('Credit risk (SA)'!AH90), 'Credit risk (SA)'!AH90, ""))</f>
        <v/>
      </c>
      <c r="K55" s="330"/>
      <c r="L55" s="538" t="str">
        <f t="shared" si="20"/>
        <v/>
      </c>
      <c r="M55" s="539" t="str">
        <f t="shared" si="21"/>
        <v/>
      </c>
      <c r="N55" s="269"/>
      <c r="O55" s="539" t="str">
        <f t="shared" si="22"/>
        <v/>
      </c>
      <c r="P55" s="539" t="str">
        <f t="shared" si="23"/>
        <v/>
      </c>
      <c r="Q55" s="539" t="str">
        <f t="shared" si="24"/>
        <v/>
      </c>
      <c r="R55" s="539" t="str">
        <f t="shared" si="25"/>
        <v/>
      </c>
      <c r="S55" s="540" t="str">
        <f t="shared" si="26"/>
        <v/>
      </c>
      <c r="T55" s="330"/>
      <c r="U55" s="319" t="str">
        <f t="shared" si="27"/>
        <v/>
      </c>
      <c r="V55" s="313" t="str">
        <f>IF(ISNUMBER(M47),IF(M47&gt;0,IF(M47&gt;3,"Error: diff above 300%",IF(M47&gt;=2.7,"Warning: diff 270–300%")),IF(ABS(M47)&gt;=0.3,"Error: RW decrease &gt; 30%",IF(ABS(M47)&gt;=0.15,"Warning: RW decrease &gt; 15%","Diff between -15-2700%"))),"")</f>
        <v/>
      </c>
      <c r="W55" s="269"/>
      <c r="X55" s="313" t="str">
        <f>IF(AND(AND(ISNUMBER(Q55), ISNUMBER(R55)), AND(Q55&lt;&gt;0, R55&lt;&gt;0)), IF(R55/Q55&gt;4, "Error: RW increase &gt; 300%", IF(R55/Q55&gt;=3.7, "Warning: RW increase 270–200%", IF(R55/Q55&gt;=0.9, "RW change -10% to +270%", IF(R55/Q55&gt;=0.8,"Warning: RW decrease 10–20%", "Error: RW decrease &gt; 20%")))), "")</f>
        <v/>
      </c>
      <c r="Y55" s="313" t="str">
        <f t="shared" si="28"/>
        <v/>
      </c>
      <c r="Z55" s="313" t="str">
        <f t="shared" si="29"/>
        <v/>
      </c>
      <c r="AA55" s="1319" t="str">
        <f t="shared" si="30"/>
        <v/>
      </c>
      <c r="AB55" s="282"/>
    </row>
    <row r="56" spans="1:28" ht="30" customHeight="1" x14ac:dyDescent="0.25">
      <c r="A56" s="1681"/>
      <c r="B56" s="1386" t="str">
        <f>'Credit risk (SA)'!$B94</f>
        <v>Subordinated debt, capital instruments other than equity and other TLAC liabilities not deducted from capital</v>
      </c>
      <c r="C56" s="542" t="str">
        <f>IF('General Info'!$C$11="No", IF(AND('Supervisory information'!$C$59="Yes", 'Supervisory information'!$C$33="Yes"), 0, ""), IF(ISNUMBER('Credit risk (SA)'!I94), 'Credit risk (SA)'!I94, ""))</f>
        <v/>
      </c>
      <c r="D56" s="334" t="str">
        <f>IF('General Info'!$C$11="No", IF(AND('Supervisory information'!$C$59="Yes", 'Supervisory information'!$C$33="Yes"), 0, ""), IF(ISNUMBER('Credit risk (SA)'!M94), 'Credit risk (SA)'!M94, ""))</f>
        <v/>
      </c>
      <c r="E56" s="542" t="str">
        <f>IF('General Info'!$C$11="No", IF(AND('Supervisory information'!$C$59="Yes", 'Supervisory information'!$C$33="Yes"), 0, ""), IF(ISNUMBER('Credit risk (SA)'!N94), 'Credit risk (SA)'!N94, ""))</f>
        <v/>
      </c>
      <c r="F56" s="334" t="str">
        <f>IF('General Info'!$C$11="No", IF(AND('Supervisory information'!$C$59="Yes", 'Supervisory information'!$C$33="Yes"), 0, ""), IF(ISNUMBER('Credit risk (SA)'!W94), 'Credit risk (SA)'!W94, ""))</f>
        <v/>
      </c>
      <c r="G56" s="334" t="str">
        <f>IF('General Info'!$C$11="No", IF(AND('Supervisory information'!$C$59="Yes", 'Supervisory information'!$C$33="Yes"), 0, ""), IF(ISNUMBER('Credit risk (SA)'!AA94), 'Credit risk (SA)'!AA94, ""))</f>
        <v/>
      </c>
      <c r="H56" s="1578"/>
      <c r="I56" s="99" t="str">
        <f>IF(OR('General Info'!$C$11="No", 'General Info'!$C$19="No"), F56, IF(ISNUMBER('Credit risk (SA)'!AF94), 'Credit risk (SA)'!AF94, ""))</f>
        <v/>
      </c>
      <c r="J56" s="99" t="str">
        <f>IF(OR('General Info'!$C$11="No", 'General Info'!$C$19="No"), G56, IF(ISNUMBER('Credit risk (SA)'!AH94), 'Credit risk (SA)'!AH94, ""))</f>
        <v/>
      </c>
      <c r="K56" s="330"/>
      <c r="L56" s="538" t="str">
        <f t="shared" si="20"/>
        <v/>
      </c>
      <c r="M56" s="539" t="str">
        <f t="shared" si="21"/>
        <v/>
      </c>
      <c r="N56" s="269"/>
      <c r="O56" s="539" t="str">
        <f t="shared" si="22"/>
        <v/>
      </c>
      <c r="P56" s="539" t="str">
        <f t="shared" si="23"/>
        <v/>
      </c>
      <c r="Q56" s="539" t="str">
        <f t="shared" si="24"/>
        <v/>
      </c>
      <c r="R56" s="539" t="str">
        <f t="shared" si="25"/>
        <v/>
      </c>
      <c r="S56" s="540" t="str">
        <f t="shared" si="26"/>
        <v/>
      </c>
      <c r="T56" s="330"/>
      <c r="U56" s="319" t="str">
        <f t="shared" si="27"/>
        <v/>
      </c>
      <c r="V56" s="313" t="str">
        <f>IF(ISNUMBER(M48),IF(M48&gt;0,IF(M48&gt;3,"Error: diff above 300%",IF(M48&gt;=2.7,"Warning: diff 270–300%")),IF(ABS(M48)&gt;=0.3,"Error: RW decrease &gt; 30%",IF(ABS(M48)&gt;=0.15,"Warning: RW decrease &gt; 15%","Diff between -15-2700%"))),"")</f>
        <v/>
      </c>
      <c r="W56" s="269"/>
      <c r="X56" s="313" t="str">
        <f>IF(AND(AND(ISNUMBER(Q56), ISNUMBER(R56)), AND(Q56&lt;&gt;0, R56&lt;&gt;0)), IF(R56/Q56&gt;4, "Error: RW increase &gt; 300%", IF(R56/Q56&gt;=3.7, "Warning: RW increase 270–200%", IF(R56/Q56&gt;=0.9, "RW change -10% to +270%", IF(R56/Q56&gt;=0.8,"Warning: RW decrease 10–20%", "Error: RW decrease &gt; 20%")))), "")</f>
        <v/>
      </c>
      <c r="Y56" s="313" t="str">
        <f t="shared" si="28"/>
        <v/>
      </c>
      <c r="Z56" s="313" t="str">
        <f t="shared" si="29"/>
        <v/>
      </c>
      <c r="AA56" s="1319" t="str">
        <f t="shared" si="30"/>
        <v/>
      </c>
      <c r="AB56" s="282"/>
    </row>
    <row r="57" spans="1:28" ht="15" customHeight="1" x14ac:dyDescent="0.25">
      <c r="A57" s="1681"/>
      <c r="B57" s="289" t="str">
        <f>SUBSTITUTE('Credit risk (SA)'!$B95, "; of which:", "")</f>
        <v>Equity investment in funds</v>
      </c>
      <c r="C57" s="542" t="str">
        <f>IF('General Info'!$C$11="No", IF(AND('Supervisory information'!$C$59="Yes", 'Supervisory information'!$C$33="Yes"), 0, ""), IF(ISNUMBER('Credit risk (SA)'!I95), 'Credit risk (SA)'!I95, ""))</f>
        <v/>
      </c>
      <c r="D57" s="334" t="str">
        <f>IF('General Info'!$C$11="No", IF(AND('Supervisory information'!$C$59="Yes", 'Supervisory information'!$C$33="Yes"), 0, ""), IF(ISNUMBER('Credit risk (SA)'!M95), 'Credit risk (SA)'!M95, ""))</f>
        <v/>
      </c>
      <c r="E57" s="542" t="str">
        <f>IF('General Info'!$C$11="No", IF(AND('Supervisory information'!$C$59="Yes", 'Supervisory information'!$C$33="Yes"), 0, ""), IF(ISNUMBER('Credit risk (SA)'!N95), 'Credit risk (SA)'!N95, ""))</f>
        <v/>
      </c>
      <c r="F57" s="334" t="str">
        <f>IF('General Info'!$C$11="No", IF(AND('Supervisory information'!$C$59="Yes", 'Supervisory information'!$C$33="Yes"), 0, ""), IF(ISNUMBER('Credit risk (SA)'!W95), 'Credit risk (SA)'!W95, ""))</f>
        <v/>
      </c>
      <c r="G57" s="334" t="str">
        <f>IF('General Info'!$C$11="No", IF(AND('Supervisory information'!$C$59="Yes", 'Supervisory information'!$C$33="Yes"), 0, ""), IF(ISNUMBER('Credit risk (SA)'!AA95), 'Credit risk (SA)'!AA95, ""))</f>
        <v/>
      </c>
      <c r="H57" s="1578"/>
      <c r="I57" s="99" t="str">
        <f>IF(OR('General Info'!$C$11="No", 'General Info'!$C$19="No"), F57, IF(ISNUMBER('Credit risk (SA)'!AF95), 'Credit risk (SA)'!AF95, ""))</f>
        <v/>
      </c>
      <c r="J57" s="99" t="str">
        <f>IF(OR('General Info'!$C$11="No", 'General Info'!$C$19="No"), G57, IF(ISNUMBER('Credit risk (SA)'!AH95), 'Credit risk (SA)'!AH95, ""))</f>
        <v/>
      </c>
      <c r="K57" s="330"/>
      <c r="L57" s="538" t="str">
        <f t="shared" si="20"/>
        <v/>
      </c>
      <c r="M57" s="539" t="str">
        <f t="shared" si="21"/>
        <v/>
      </c>
      <c r="N57" s="269"/>
      <c r="O57" s="539" t="str">
        <f t="shared" si="22"/>
        <v/>
      </c>
      <c r="P57" s="539" t="str">
        <f t="shared" si="23"/>
        <v/>
      </c>
      <c r="Q57" s="539" t="str">
        <f t="shared" si="24"/>
        <v/>
      </c>
      <c r="R57" s="539" t="str">
        <f t="shared" si="25"/>
        <v/>
      </c>
      <c r="S57" s="540" t="str">
        <f t="shared" si="26"/>
        <v/>
      </c>
      <c r="T57" s="330"/>
      <c r="U57" s="319" t="str">
        <f t="shared" si="27"/>
        <v/>
      </c>
      <c r="V57" s="313" t="str">
        <f t="shared" si="31"/>
        <v/>
      </c>
      <c r="W57" s="269"/>
      <c r="X57" s="313" t="str">
        <f t="shared" si="32"/>
        <v/>
      </c>
      <c r="Y57" s="313" t="str">
        <f t="shared" si="28"/>
        <v/>
      </c>
      <c r="Z57" s="313" t="str">
        <f t="shared" si="29"/>
        <v/>
      </c>
      <c r="AA57" s="1319" t="str">
        <f t="shared" si="30"/>
        <v/>
      </c>
      <c r="AB57" s="282"/>
    </row>
    <row r="58" spans="1:28" ht="15" customHeight="1" x14ac:dyDescent="0.25">
      <c r="A58" s="1681"/>
      <c r="B58" s="103" t="str">
        <f>SUBSTITUTE('Credit risk (SA)'!$B98, "; of which:", "")</f>
        <v>Retail exposures</v>
      </c>
      <c r="C58" s="542" t="str">
        <f>IF('General Info'!$C$11="No", IF(AND('Supervisory information'!$C$59="Yes", 'Supervisory information'!$C$33="Yes"), 0, ""), IF(ISNUMBER('Credit risk (SA)'!I98), 'Credit risk (SA)'!I98, ""))</f>
        <v/>
      </c>
      <c r="D58" s="334" t="str">
        <f>IF('General Info'!$C$11="No", IF(AND('Supervisory information'!$C$59="Yes", 'Supervisory information'!$C$33="Yes"), 0, ""), IF(ISNUMBER('Credit risk (SA)'!M98), 'Credit risk (SA)'!M98, ""))</f>
        <v/>
      </c>
      <c r="E58" s="542" t="str">
        <f>IF('General Info'!$C$11="No", IF(AND('Supervisory information'!$C$59="Yes", 'Supervisory information'!$C$33="Yes"), 0, ""), IF(ISNUMBER('Credit risk (SA)'!N98), 'Credit risk (SA)'!N98, ""))</f>
        <v/>
      </c>
      <c r="F58" s="334" t="str">
        <f>IF('General Info'!$C$11="No", IF(AND('Supervisory information'!$C$59="Yes", 'Supervisory information'!$C$33="Yes"), 0, ""), IF(ISNUMBER('Credit risk (SA)'!W98), 'Credit risk (SA)'!W98, ""))</f>
        <v/>
      </c>
      <c r="G58" s="334" t="str">
        <f>IF('General Info'!$C$11="No", IF(AND('Supervisory information'!$C$59="Yes", 'Supervisory information'!$C$33="Yes"), 0, ""), IF(ISNUMBER('Credit risk (SA)'!AA98), 'Credit risk (SA)'!AA98, ""))</f>
        <v/>
      </c>
      <c r="H58" s="1578"/>
      <c r="I58" s="99" t="str">
        <f>IF(OR('General Info'!$C$11="No", 'General Info'!$C$19="No"), F58, IF(ISNUMBER('Credit risk (SA)'!AF98), 'Credit risk (SA)'!AF98, ""))</f>
        <v/>
      </c>
      <c r="J58" s="99" t="str">
        <f>IF(OR('General Info'!$C$11="No", 'General Info'!$C$19="No"), G58, IF(ISNUMBER('Credit risk (SA)'!AH98), 'Credit risk (SA)'!AH98, ""))</f>
        <v/>
      </c>
      <c r="K58" s="330"/>
      <c r="L58" s="538" t="str">
        <f t="shared" si="20"/>
        <v/>
      </c>
      <c r="M58" s="539" t="str">
        <f t="shared" si="21"/>
        <v/>
      </c>
      <c r="N58" s="269"/>
      <c r="O58" s="539" t="str">
        <f t="shared" si="22"/>
        <v/>
      </c>
      <c r="P58" s="539" t="str">
        <f t="shared" si="23"/>
        <v/>
      </c>
      <c r="Q58" s="539" t="str">
        <f t="shared" si="24"/>
        <v/>
      </c>
      <c r="R58" s="539" t="str">
        <f t="shared" si="25"/>
        <v/>
      </c>
      <c r="S58" s="540" t="str">
        <f t="shared" si="26"/>
        <v/>
      </c>
      <c r="T58" s="330"/>
      <c r="U58" s="319" t="str">
        <f t="shared" si="27"/>
        <v/>
      </c>
      <c r="V58" s="313" t="str">
        <f t="shared" si="31"/>
        <v/>
      </c>
      <c r="W58" s="269"/>
      <c r="X58" s="313" t="str">
        <f t="shared" si="32"/>
        <v/>
      </c>
      <c r="Y58" s="313" t="str">
        <f t="shared" si="28"/>
        <v/>
      </c>
      <c r="Z58" s="313" t="str">
        <f t="shared" si="29"/>
        <v/>
      </c>
      <c r="AA58" s="1319" t="str">
        <f t="shared" si="30"/>
        <v/>
      </c>
      <c r="AB58" s="282"/>
    </row>
    <row r="59" spans="1:28" ht="15" customHeight="1" x14ac:dyDescent="0.25">
      <c r="A59" s="1681"/>
      <c r="B59" s="103" t="str">
        <f>'Credit risk (SA)'!$B102</f>
        <v>Exposures secured by real estate; of which:</v>
      </c>
      <c r="C59" s="542" t="str">
        <f>IF('General Info'!$C$11="No", IF(AND('Supervisory information'!$C$59="Yes", 'Supervisory information'!$C$33="Yes"), 0, ""), IF(ISNUMBER('Credit risk (SA)'!I102), 'Credit risk (SA)'!I102, ""))</f>
        <v/>
      </c>
      <c r="D59" s="334" t="str">
        <f>IF('General Info'!$C$11="No", IF(AND('Supervisory information'!$C$59="Yes", 'Supervisory information'!$C$33="Yes"), 0, ""), IF(ISNUMBER('Credit risk (SA)'!M102), 'Credit risk (SA)'!M102, ""))</f>
        <v/>
      </c>
      <c r="E59" s="542" t="str">
        <f>IF('General Info'!$C$11="No", IF(AND('Supervisory information'!$C$59="Yes", 'Supervisory information'!$C$33="Yes"), 0, ""), IF(ISNUMBER('Credit risk (SA)'!N102), 'Credit risk (SA)'!N102, ""))</f>
        <v/>
      </c>
      <c r="F59" s="334" t="str">
        <f>IF('General Info'!$C$11="No", IF(AND('Supervisory information'!$C$59="Yes", 'Supervisory information'!$C$33="Yes"), 0, ""), IF(ISNUMBER('Credit risk (SA)'!W102), 'Credit risk (SA)'!W102, ""))</f>
        <v/>
      </c>
      <c r="G59" s="334" t="str">
        <f>IF('General Info'!$C$11="No", IF(AND('Supervisory information'!$C$59="Yes", 'Supervisory information'!$C$33="Yes"), 0, ""), IF(ISNUMBER('Credit risk (SA)'!AA102), 'Credit risk (SA)'!AA102, ""))</f>
        <v/>
      </c>
      <c r="H59" s="1578"/>
      <c r="I59" s="99" t="str">
        <f>IF(OR('General Info'!$C$11="No", 'General Info'!$C$19="No"), F59, IF(ISNUMBER('Credit risk (SA)'!AF102), 'Credit risk (SA)'!AF102, ""))</f>
        <v/>
      </c>
      <c r="J59" s="99" t="str">
        <f>IF(OR('General Info'!$C$11="No", 'General Info'!$C$19="No"), G59, IF(ISNUMBER('Credit risk (SA)'!AH102), 'Credit risk (SA)'!AH102, ""))</f>
        <v/>
      </c>
      <c r="K59" s="330"/>
      <c r="L59" s="538" t="str">
        <f t="shared" si="20"/>
        <v/>
      </c>
      <c r="M59" s="539" t="str">
        <f t="shared" si="21"/>
        <v/>
      </c>
      <c r="N59" s="269"/>
      <c r="O59" s="539" t="str">
        <f t="shared" si="22"/>
        <v/>
      </c>
      <c r="P59" s="539" t="str">
        <f t="shared" si="23"/>
        <v/>
      </c>
      <c r="Q59" s="539" t="str">
        <f t="shared" si="24"/>
        <v/>
      </c>
      <c r="R59" s="539" t="str">
        <f t="shared" si="25"/>
        <v/>
      </c>
      <c r="S59" s="540" t="str">
        <f t="shared" si="26"/>
        <v/>
      </c>
      <c r="T59" s="330"/>
      <c r="U59" s="319" t="str">
        <f t="shared" si="27"/>
        <v/>
      </c>
      <c r="V59" s="313" t="str">
        <f t="shared" si="31"/>
        <v/>
      </c>
      <c r="W59" s="269"/>
      <c r="X59" s="313" t="str">
        <f t="shared" si="32"/>
        <v/>
      </c>
      <c r="Y59" s="313" t="str">
        <f t="shared" si="28"/>
        <v/>
      </c>
      <c r="Z59" s="313" t="str">
        <f t="shared" si="29"/>
        <v/>
      </c>
      <c r="AA59" s="1319" t="str">
        <f t="shared" si="30"/>
        <v/>
      </c>
      <c r="AB59" s="282"/>
    </row>
    <row r="60" spans="1:28" ht="15" customHeight="1" x14ac:dyDescent="0.25">
      <c r="A60" s="1681"/>
      <c r="B60" s="118" t="str">
        <f>SUBSTITUTE('Credit risk (SA)'!$B103, "; of which:", "")</f>
        <v>general residential real estate</v>
      </c>
      <c r="C60" s="542" t="str">
        <f>IF('General Info'!$C$11="No", IF(AND('Supervisory information'!$C$59="Yes", 'Supervisory information'!$C$33="Yes"), 0, ""), IF(ISNUMBER('Credit risk (SA)'!I103), 'Credit risk (SA)'!I103, ""))</f>
        <v/>
      </c>
      <c r="D60" s="334" t="str">
        <f>IF('General Info'!$C$11="No", IF(AND('Supervisory information'!$C$59="Yes", 'Supervisory information'!$C$33="Yes"), 0, ""), IF(ISNUMBER('Credit risk (SA)'!M103), 'Credit risk (SA)'!M103, ""))</f>
        <v/>
      </c>
      <c r="E60" s="542" t="str">
        <f>IF('General Info'!$C$11="No", IF(AND('Supervisory information'!$C$59="Yes", 'Supervisory information'!$C$33="Yes"), 0, ""), IF(ISNUMBER('Credit risk (SA)'!N103), 'Credit risk (SA)'!N103, ""))</f>
        <v/>
      </c>
      <c r="F60" s="334" t="str">
        <f>IF('General Info'!$C$11="No", IF(AND('Supervisory information'!$C$59="Yes", 'Supervisory information'!$C$33="Yes"), 0, ""), IF(ISNUMBER('Credit risk (SA)'!W103), 'Credit risk (SA)'!W103, ""))</f>
        <v/>
      </c>
      <c r="G60" s="334" t="str">
        <f>IF('General Info'!$C$11="No", IF(AND('Supervisory information'!$C$59="Yes", 'Supervisory information'!$C$33="Yes"), 0, ""), IF(ISNUMBER('Credit risk (SA)'!AA103), 'Credit risk (SA)'!AA103, ""))</f>
        <v/>
      </c>
      <c r="H60" s="1578"/>
      <c r="I60" s="99" t="str">
        <f>IF(OR('General Info'!$C$11="No", 'General Info'!$C$19="No"), F60, IF(ISNUMBER('Credit risk (SA)'!AF103), 'Credit risk (SA)'!AF103, ""))</f>
        <v/>
      </c>
      <c r="J60" s="99" t="str">
        <f>IF(OR('General Info'!$C$11="No", 'General Info'!$C$19="No"), G60, IF(ISNUMBER('Credit risk (SA)'!AH103), 'Credit risk (SA)'!AH103, ""))</f>
        <v/>
      </c>
      <c r="K60" s="330"/>
      <c r="L60" s="538" t="str">
        <f t="shared" si="20"/>
        <v/>
      </c>
      <c r="M60" s="539" t="str">
        <f t="shared" si="21"/>
        <v/>
      </c>
      <c r="N60" s="269"/>
      <c r="O60" s="539" t="str">
        <f t="shared" si="22"/>
        <v/>
      </c>
      <c r="P60" s="539" t="str">
        <f t="shared" si="23"/>
        <v/>
      </c>
      <c r="Q60" s="539" t="str">
        <f t="shared" si="24"/>
        <v/>
      </c>
      <c r="R60" s="539" t="str">
        <f t="shared" si="25"/>
        <v/>
      </c>
      <c r="S60" s="540" t="str">
        <f t="shared" si="26"/>
        <v/>
      </c>
      <c r="T60" s="330"/>
      <c r="U60" s="319" t="str">
        <f t="shared" si="27"/>
        <v/>
      </c>
      <c r="V60" s="313" t="str">
        <f t="shared" si="31"/>
        <v/>
      </c>
      <c r="W60" s="269"/>
      <c r="X60" s="313" t="str">
        <f t="shared" si="32"/>
        <v/>
      </c>
      <c r="Y60" s="313" t="str">
        <f t="shared" si="28"/>
        <v/>
      </c>
      <c r="Z60" s="313" t="str">
        <f t="shared" si="29"/>
        <v/>
      </c>
      <c r="AA60" s="1319" t="str">
        <f t="shared" si="30"/>
        <v/>
      </c>
      <c r="AB60" s="282"/>
    </row>
    <row r="61" spans="1:28" ht="15" customHeight="1" x14ac:dyDescent="0.25">
      <c r="A61" s="1681"/>
      <c r="B61" s="118" t="str">
        <f>SUBSTITUTE('Credit risk (SA)'!$B116, "; of which:", "")</f>
        <v>general commercial real estate</v>
      </c>
      <c r="C61" s="542" t="str">
        <f>IF('General Info'!$C$11="No", IF(AND('Supervisory information'!$C$59="Yes", 'Supervisory information'!$C$33="Yes"), 0, ""), IF(ISNUMBER('Credit risk (SA)'!I116), 'Credit risk (SA)'!I116, ""))</f>
        <v/>
      </c>
      <c r="D61" s="334" t="str">
        <f>IF('General Info'!$C$11="No", IF(AND('Supervisory information'!$C$59="Yes", 'Supervisory information'!$C$33="Yes"), 0, ""), IF(ISNUMBER('Credit risk (SA)'!M116), 'Credit risk (SA)'!M116, ""))</f>
        <v/>
      </c>
      <c r="E61" s="542" t="str">
        <f>IF('General Info'!$C$11="No", IF(AND('Supervisory information'!$C$59="Yes", 'Supervisory information'!$C$33="Yes"), 0, ""), IF(ISNUMBER('Credit risk (SA)'!N116), 'Credit risk (SA)'!N116, ""))</f>
        <v/>
      </c>
      <c r="F61" s="334" t="str">
        <f>IF('General Info'!$C$11="No", IF(AND('Supervisory information'!$C$59="Yes", 'Supervisory information'!$C$33="Yes"), 0, ""), IF(ISNUMBER('Credit risk (SA)'!W116), 'Credit risk (SA)'!W116, ""))</f>
        <v/>
      </c>
      <c r="G61" s="334" t="str">
        <f>IF('General Info'!$C$11="No", IF(AND('Supervisory information'!$C$59="Yes", 'Supervisory information'!$C$33="Yes"), 0, ""), IF(ISNUMBER('Credit risk (SA)'!AA116), 'Credit risk (SA)'!AA116, ""))</f>
        <v/>
      </c>
      <c r="H61" s="1578"/>
      <c r="I61" s="99" t="str">
        <f>IF(OR('General Info'!$C$11="No", 'General Info'!$C$19="No"), F61, IF(ISNUMBER('Credit risk (SA)'!AF116), 'Credit risk (SA)'!AF116, ""))</f>
        <v/>
      </c>
      <c r="J61" s="99" t="str">
        <f>IF(OR('General Info'!$C$11="No", 'General Info'!$C$19="No"), G61, IF(ISNUMBER('Credit risk (SA)'!AH116), 'Credit risk (SA)'!AH116, ""))</f>
        <v/>
      </c>
      <c r="K61" s="330"/>
      <c r="L61" s="538" t="str">
        <f t="shared" si="20"/>
        <v/>
      </c>
      <c r="M61" s="539" t="str">
        <f t="shared" si="21"/>
        <v/>
      </c>
      <c r="N61" s="269"/>
      <c r="O61" s="539" t="str">
        <f t="shared" si="22"/>
        <v/>
      </c>
      <c r="P61" s="539" t="str">
        <f t="shared" si="23"/>
        <v/>
      </c>
      <c r="Q61" s="539" t="str">
        <f t="shared" si="24"/>
        <v/>
      </c>
      <c r="R61" s="539" t="str">
        <f t="shared" si="25"/>
        <v/>
      </c>
      <c r="S61" s="540" t="str">
        <f t="shared" si="26"/>
        <v/>
      </c>
      <c r="T61" s="330"/>
      <c r="U61" s="319" t="str">
        <f t="shared" si="27"/>
        <v/>
      </c>
      <c r="V61" s="313" t="str">
        <f t="shared" si="31"/>
        <v/>
      </c>
      <c r="W61" s="269"/>
      <c r="X61" s="313" t="str">
        <f t="shared" si="32"/>
        <v/>
      </c>
      <c r="Y61" s="313" t="str">
        <f t="shared" si="28"/>
        <v/>
      </c>
      <c r="Z61" s="313" t="str">
        <f t="shared" si="29"/>
        <v/>
      </c>
      <c r="AA61" s="1319" t="str">
        <f t="shared" si="30"/>
        <v/>
      </c>
      <c r="AB61" s="282"/>
    </row>
    <row r="62" spans="1:28" ht="15" customHeight="1" x14ac:dyDescent="0.25">
      <c r="A62" s="1681"/>
      <c r="B62" s="118" t="str">
        <f>SUBSTITUTE('Credit risk (SA)'!$B125, "; of which:", "")</f>
        <v>income producing residential real estate</v>
      </c>
      <c r="C62" s="542" t="str">
        <f>IF('General Info'!$C$11="No", IF(AND('Supervisory information'!$C$59="Yes", 'Supervisory information'!$C$33="Yes"), 0, ""), IF(ISNUMBER('Credit risk (SA)'!I125), 'Credit risk (SA)'!I125, ""))</f>
        <v/>
      </c>
      <c r="D62" s="334" t="str">
        <f>IF('General Info'!$C$11="No", IF(AND('Supervisory information'!$C$59="Yes", 'Supervisory information'!$C$33="Yes"), 0, ""), IF(ISNUMBER('Credit risk (SA)'!M125), 'Credit risk (SA)'!M125, ""))</f>
        <v/>
      </c>
      <c r="E62" s="542" t="str">
        <f>IF('General Info'!$C$11="No", IF(AND('Supervisory information'!$C$59="Yes", 'Supervisory information'!$C$33="Yes"), 0, ""), IF(ISNUMBER('Credit risk (SA)'!N125), 'Credit risk (SA)'!N125, ""))</f>
        <v/>
      </c>
      <c r="F62" s="334" t="str">
        <f>IF('General Info'!$C$11="No", IF(AND('Supervisory information'!$C$59="Yes", 'Supervisory information'!$C$33="Yes"), 0, ""), IF(ISNUMBER('Credit risk (SA)'!W125), 'Credit risk (SA)'!W125, ""))</f>
        <v/>
      </c>
      <c r="G62" s="334" t="str">
        <f>IF('General Info'!$C$11="No", IF(AND('Supervisory information'!$C$59="Yes", 'Supervisory information'!$C$33="Yes"), 0, ""), IF(ISNUMBER('Credit risk (SA)'!AA125), 'Credit risk (SA)'!AA125, ""))</f>
        <v/>
      </c>
      <c r="H62" s="1578"/>
      <c r="I62" s="99" t="str">
        <f>IF(OR('General Info'!$C$11="No", 'General Info'!$C$19="No"), F62, IF(ISNUMBER('Credit risk (SA)'!AF125), 'Credit risk (SA)'!AF125, ""))</f>
        <v/>
      </c>
      <c r="J62" s="99" t="str">
        <f>IF(OR('General Info'!$C$11="No", 'General Info'!$C$19="No"), G62, IF(ISNUMBER('Credit risk (SA)'!AH125), 'Credit risk (SA)'!AH125, ""))</f>
        <v/>
      </c>
      <c r="K62" s="330"/>
      <c r="L62" s="538" t="str">
        <f t="shared" si="20"/>
        <v/>
      </c>
      <c r="M62" s="539" t="str">
        <f t="shared" si="21"/>
        <v/>
      </c>
      <c r="N62" s="269"/>
      <c r="O62" s="539" t="str">
        <f t="shared" si="22"/>
        <v/>
      </c>
      <c r="P62" s="539" t="str">
        <f t="shared" si="23"/>
        <v/>
      </c>
      <c r="Q62" s="539" t="str">
        <f t="shared" si="24"/>
        <v/>
      </c>
      <c r="R62" s="539" t="str">
        <f t="shared" si="25"/>
        <v/>
      </c>
      <c r="S62" s="540" t="str">
        <f t="shared" si="26"/>
        <v/>
      </c>
      <c r="T62" s="330"/>
      <c r="U62" s="319" t="str">
        <f t="shared" si="27"/>
        <v/>
      </c>
      <c r="V62" s="313" t="str">
        <f t="shared" si="31"/>
        <v/>
      </c>
      <c r="W62" s="269"/>
      <c r="X62" s="313" t="str">
        <f t="shared" si="32"/>
        <v/>
      </c>
      <c r="Y62" s="313" t="str">
        <f t="shared" si="28"/>
        <v/>
      </c>
      <c r="Z62" s="313" t="str">
        <f t="shared" si="29"/>
        <v/>
      </c>
      <c r="AA62" s="1319" t="str">
        <f t="shared" si="30"/>
        <v/>
      </c>
      <c r="AB62" s="282"/>
    </row>
    <row r="63" spans="1:28" ht="15" customHeight="1" x14ac:dyDescent="0.25">
      <c r="A63" s="1681"/>
      <c r="B63" s="118" t="str">
        <f>SUBSTITUTE('Credit risk (SA)'!$B133, "; of which:", "")</f>
        <v>income producing commercial real estate</v>
      </c>
      <c r="C63" s="542" t="str">
        <f>IF('General Info'!$C$11="No", IF(AND('Supervisory information'!$C$59="Yes", 'Supervisory information'!$C$33="Yes"), 0, ""), IF(ISNUMBER('Credit risk (SA)'!I133), 'Credit risk (SA)'!I133, ""))</f>
        <v/>
      </c>
      <c r="D63" s="334" t="str">
        <f>IF('General Info'!$C$11="No", IF(AND('Supervisory information'!$C$59="Yes", 'Supervisory information'!$C$33="Yes"), 0, ""), IF(ISNUMBER('Credit risk (SA)'!M133), 'Credit risk (SA)'!M133, ""))</f>
        <v/>
      </c>
      <c r="E63" s="542" t="str">
        <f>IF('General Info'!$C$11="No", IF(AND('Supervisory information'!$C$59="Yes", 'Supervisory information'!$C$33="Yes"), 0, ""), IF(ISNUMBER('Credit risk (SA)'!N133), 'Credit risk (SA)'!N133, ""))</f>
        <v/>
      </c>
      <c r="F63" s="334" t="str">
        <f>IF('General Info'!$C$11="No", IF(AND('Supervisory information'!$C$59="Yes", 'Supervisory information'!$C$33="Yes"), 0, ""), IF(ISNUMBER('Credit risk (SA)'!W133), 'Credit risk (SA)'!W133, ""))</f>
        <v/>
      </c>
      <c r="G63" s="334" t="str">
        <f>IF('General Info'!$C$11="No", IF(AND('Supervisory information'!$C$59="Yes", 'Supervisory information'!$C$33="Yes"), 0, ""), IF(ISNUMBER('Credit risk (SA)'!AA133), 'Credit risk (SA)'!AA133, ""))</f>
        <v/>
      </c>
      <c r="H63" s="1578"/>
      <c r="I63" s="99" t="str">
        <f>IF(OR('General Info'!$C$11="No", 'General Info'!$C$19="No"), F63, IF(ISNUMBER('Credit risk (SA)'!AF133), 'Credit risk (SA)'!AF133, ""))</f>
        <v/>
      </c>
      <c r="J63" s="99" t="str">
        <f>IF(OR('General Info'!$C$11="No", 'General Info'!$C$19="No"), G63, IF(ISNUMBER('Credit risk (SA)'!AH133), 'Credit risk (SA)'!AH133, ""))</f>
        <v/>
      </c>
      <c r="K63" s="330"/>
      <c r="L63" s="538" t="str">
        <f t="shared" si="20"/>
        <v/>
      </c>
      <c r="M63" s="539" t="str">
        <f t="shared" si="21"/>
        <v/>
      </c>
      <c r="N63" s="269"/>
      <c r="O63" s="539" t="str">
        <f t="shared" si="22"/>
        <v/>
      </c>
      <c r="P63" s="539" t="str">
        <f t="shared" si="23"/>
        <v/>
      </c>
      <c r="Q63" s="539" t="str">
        <f t="shared" si="24"/>
        <v/>
      </c>
      <c r="R63" s="539" t="str">
        <f t="shared" si="25"/>
        <v/>
      </c>
      <c r="S63" s="540" t="str">
        <f t="shared" si="26"/>
        <v/>
      </c>
      <c r="T63" s="330"/>
      <c r="U63" s="319" t="str">
        <f t="shared" si="27"/>
        <v/>
      </c>
      <c r="V63" s="313" t="str">
        <f t="shared" si="31"/>
        <v/>
      </c>
      <c r="W63" s="269"/>
      <c r="X63" s="313" t="str">
        <f t="shared" si="32"/>
        <v/>
      </c>
      <c r="Y63" s="313" t="str">
        <f t="shared" si="28"/>
        <v/>
      </c>
      <c r="Z63" s="313" t="str">
        <f t="shared" si="29"/>
        <v/>
      </c>
      <c r="AA63" s="1319" t="str">
        <f t="shared" si="30"/>
        <v/>
      </c>
      <c r="AB63" s="282"/>
    </row>
    <row r="64" spans="1:28" ht="15" customHeight="1" x14ac:dyDescent="0.25">
      <c r="A64" s="1681"/>
      <c r="B64" s="118" t="str">
        <f>SUBSTITUTE('Credit risk (SA)'!$B138, "; of which:", "")</f>
        <v>land acquisition, development and construction</v>
      </c>
      <c r="C64" s="542" t="str">
        <f>IF('General Info'!$C$11="No", IF(AND('Supervisory information'!$C$59="Yes", 'Supervisory information'!$C$33="Yes"), 0, ""), IF(ISNUMBER('Credit risk (SA)'!I138), 'Credit risk (SA)'!I138, ""))</f>
        <v/>
      </c>
      <c r="D64" s="334" t="str">
        <f>IF('General Info'!$C$11="No", IF(AND('Supervisory information'!$C$59="Yes", 'Supervisory information'!$C$33="Yes"), 0, ""), IF(ISNUMBER('Credit risk (SA)'!M138), 'Credit risk (SA)'!M138, ""))</f>
        <v/>
      </c>
      <c r="E64" s="334" t="str">
        <f>IF('General Info'!$C$11="No", IF(AND('Supervisory information'!$C$59="Yes", 'Supervisory information'!$C$33="Yes"), 0, ""), IF(ISNUMBER('Credit risk (SA)'!N138), 'Credit risk (SA)'!N138, ""))</f>
        <v/>
      </c>
      <c r="F64" s="334" t="str">
        <f>IF('General Info'!$C$11="No", IF(AND('Supervisory information'!$C$59="Yes", 'Supervisory information'!$C$33="Yes"), 0, ""), IF(ISNUMBER('Credit risk (SA)'!W138), 'Credit risk (SA)'!W138, ""))</f>
        <v/>
      </c>
      <c r="G64" s="334" t="str">
        <f>IF('General Info'!$C$11="No", IF(AND('Supervisory information'!$C$59="Yes", 'Supervisory information'!$C$33="Yes"), 0, ""), IF(ISNUMBER('Credit risk (SA)'!AA138), 'Credit risk (SA)'!AA138, ""))</f>
        <v/>
      </c>
      <c r="H64" s="1578"/>
      <c r="I64" s="99" t="str">
        <f>IF(OR('General Info'!$C$11="No", 'General Info'!$C$19="No"), F64, IF(ISNUMBER('Credit risk (SA)'!AF138), 'Credit risk (SA)'!AF138, ""))</f>
        <v/>
      </c>
      <c r="J64" s="99" t="str">
        <f>IF(OR('General Info'!$C$11="No", 'General Info'!$C$19="No"), G64, IF(ISNUMBER('Credit risk (SA)'!AH138), 'Credit risk (SA)'!AH138, ""))</f>
        <v/>
      </c>
      <c r="K64" s="330"/>
      <c r="L64" s="538" t="str">
        <f t="shared" si="20"/>
        <v/>
      </c>
      <c r="M64" s="539" t="str">
        <f t="shared" si="21"/>
        <v/>
      </c>
      <c r="N64" s="269"/>
      <c r="O64" s="539" t="str">
        <f t="shared" si="22"/>
        <v/>
      </c>
      <c r="P64" s="539" t="str">
        <f t="shared" si="23"/>
        <v/>
      </c>
      <c r="Q64" s="539" t="str">
        <f t="shared" si="24"/>
        <v/>
      </c>
      <c r="R64" s="539" t="str">
        <f t="shared" si="25"/>
        <v/>
      </c>
      <c r="S64" s="540" t="str">
        <f t="shared" si="26"/>
        <v/>
      </c>
      <c r="T64" s="330"/>
      <c r="U64" s="319" t="str">
        <f t="shared" si="27"/>
        <v/>
      </c>
      <c r="V64" s="313" t="str">
        <f t="shared" si="31"/>
        <v/>
      </c>
      <c r="W64" s="269"/>
      <c r="X64" s="313" t="str">
        <f t="shared" si="32"/>
        <v/>
      </c>
      <c r="Y64" s="313" t="str">
        <f t="shared" si="28"/>
        <v/>
      </c>
      <c r="Z64" s="313" t="str">
        <f t="shared" si="29"/>
        <v/>
      </c>
      <c r="AA64" s="1319" t="str">
        <f t="shared" si="30"/>
        <v/>
      </c>
      <c r="AB64" s="282"/>
    </row>
    <row r="65" spans="1:28" ht="15" customHeight="1" x14ac:dyDescent="0.25">
      <c r="A65" s="1681"/>
      <c r="B65" s="103" t="str">
        <f>SUBSTITUTE('Credit risk (SA)'!$B141, "; of which:", "")</f>
        <v>Defaulted exposures</v>
      </c>
      <c r="C65" s="542" t="str">
        <f>IF('General Info'!$C$11="No", IF(AND('Supervisory information'!$C$59="Yes", 'Supervisory information'!$C$33="Yes"), 0, ""), IF(ISNUMBER('Credit risk (SA)'!I141), 'Credit risk (SA)'!I141, ""))</f>
        <v/>
      </c>
      <c r="D65" s="334" t="str">
        <f>IF('General Info'!$C$11="No", IF(AND('Supervisory information'!$C$59="Yes", 'Supervisory information'!$C$33="Yes"), 0, ""), IF(ISNUMBER('Credit risk (SA)'!M141), 'Credit risk (SA)'!M141, ""))</f>
        <v/>
      </c>
      <c r="E65" s="283"/>
      <c r="F65" s="334" t="str">
        <f>IF('General Info'!$C$11="No", IF(AND('Supervisory information'!$C$59="Yes", 'Supervisory information'!$C$33="Yes"), 0, ""), IF(ISNUMBER('Credit risk (SA)'!W141), 'Credit risk (SA)'!W141, ""))</f>
        <v/>
      </c>
      <c r="G65" s="334" t="str">
        <f>IF('General Info'!$C$11="No", IF(AND('Supervisory information'!$C$59="Yes", 'Supervisory information'!$C$33="Yes"), 0, ""), IF(ISNUMBER('Credit risk (SA)'!AA141), 'Credit risk (SA)'!AA141, ""))</f>
        <v/>
      </c>
      <c r="H65" s="1578"/>
      <c r="I65" s="99" t="str">
        <f>IF(OR('General Info'!$C$11="No", 'General Info'!$C$19="No"), F65, IF(ISNUMBER('Credit risk (SA)'!AF141), 'Credit risk (SA)'!AF141, ""))</f>
        <v/>
      </c>
      <c r="J65" s="99" t="str">
        <f>IF(OR('General Info'!$C$11="No", 'General Info'!$C$19="No"), G65, IF(ISNUMBER('Credit risk (SA)'!AH141), 'Credit risk (SA)'!AH141, ""))</f>
        <v/>
      </c>
      <c r="K65" s="330"/>
      <c r="L65" s="538" t="str">
        <f t="shared" si="20"/>
        <v/>
      </c>
      <c r="M65" s="539" t="str">
        <f t="shared" si="21"/>
        <v/>
      </c>
      <c r="N65" s="269"/>
      <c r="O65" s="539" t="str">
        <f t="shared" si="22"/>
        <v/>
      </c>
      <c r="P65" s="539" t="str">
        <f t="shared" si="23"/>
        <v/>
      </c>
      <c r="Q65" s="539" t="str">
        <f t="shared" si="24"/>
        <v/>
      </c>
      <c r="R65" s="539" t="str">
        <f t="shared" si="25"/>
        <v/>
      </c>
      <c r="S65" s="540" t="str">
        <f t="shared" si="26"/>
        <v/>
      </c>
      <c r="T65" s="330"/>
      <c r="U65" s="319" t="str">
        <f t="shared" si="27"/>
        <v/>
      </c>
      <c r="V65" s="313" t="str">
        <f t="shared" si="31"/>
        <v/>
      </c>
      <c r="W65" s="269"/>
      <c r="X65" s="313" t="str">
        <f t="shared" si="32"/>
        <v/>
      </c>
      <c r="Y65" s="313" t="str">
        <f t="shared" si="28"/>
        <v/>
      </c>
      <c r="Z65" s="313" t="str">
        <f t="shared" si="29"/>
        <v/>
      </c>
      <c r="AA65" s="1319" t="str">
        <f t="shared" si="30"/>
        <v/>
      </c>
      <c r="AB65" s="282"/>
    </row>
    <row r="66" spans="1:28" ht="15" customHeight="1" x14ac:dyDescent="0.25">
      <c r="A66" s="1681"/>
      <c r="B66" s="103" t="str">
        <f>'Credit risk (SA)'!$B144</f>
        <v>Failed trades and non-DVP transactions</v>
      </c>
      <c r="C66" s="542" t="str">
        <f>IF('General Info'!$C$11="No", IF(AND('Supervisory information'!$C$59="Yes", 'Supervisory information'!$C$33="Yes"), 0, ""), IF(ISNUMBER('Credit risk (SA)'!I144), 'Credit risk (SA)'!I144, ""))</f>
        <v/>
      </c>
      <c r="D66" s="334" t="str">
        <f>IF('General Info'!$C$11="No", IF(AND('Supervisory information'!$C$59="Yes", 'Supervisory information'!$C$33="Yes"), 0, ""), IF(ISNUMBER('Credit risk (SA)'!M144), 'Credit risk (SA)'!M144, ""))</f>
        <v/>
      </c>
      <c r="E66" s="283"/>
      <c r="F66" s="334" t="str">
        <f>IF('General Info'!$C$11="No", IF(AND('Supervisory information'!$C$59="Yes", 'Supervisory information'!$C$33="Yes"), 0, ""), IF(ISNUMBER('Credit risk (SA)'!W144), 'Credit risk (SA)'!W144, ""))</f>
        <v/>
      </c>
      <c r="G66" s="334" t="str">
        <f>IF('General Info'!$C$11="No", IF(AND('Supervisory information'!$C$59="Yes", 'Supervisory information'!$C$33="Yes"), 0, ""), IF(ISNUMBER('Credit risk (SA)'!AA144), 'Credit risk (SA)'!AA144, ""))</f>
        <v/>
      </c>
      <c r="H66" s="1578"/>
      <c r="I66" s="99" t="str">
        <f>IF(OR('General Info'!$C$11="No", 'General Info'!$C$19="No"), F66, IF(ISNUMBER('Credit risk (SA)'!AF144), 'Credit risk (SA)'!AF144, ""))</f>
        <v/>
      </c>
      <c r="J66" s="99" t="str">
        <f>IF(OR('General Info'!$C$11="No", 'General Info'!$C$19="No"), G66, IF(ISNUMBER('Credit risk (SA)'!AH144), 'Credit risk (SA)'!AH144, ""))</f>
        <v/>
      </c>
      <c r="K66" s="330"/>
      <c r="L66" s="538" t="str">
        <f t="shared" si="20"/>
        <v/>
      </c>
      <c r="M66" s="539" t="str">
        <f t="shared" si="21"/>
        <v/>
      </c>
      <c r="N66" s="269"/>
      <c r="O66" s="539" t="str">
        <f t="shared" si="22"/>
        <v/>
      </c>
      <c r="P66" s="539" t="str">
        <f t="shared" si="23"/>
        <v/>
      </c>
      <c r="Q66" s="539" t="str">
        <f t="shared" si="24"/>
        <v/>
      </c>
      <c r="R66" s="539" t="str">
        <f t="shared" si="25"/>
        <v/>
      </c>
      <c r="S66" s="540" t="str">
        <f t="shared" si="26"/>
        <v/>
      </c>
      <c r="T66" s="330"/>
      <c r="U66" s="319" t="str">
        <f t="shared" si="27"/>
        <v/>
      </c>
      <c r="V66" s="313" t="str">
        <f t="shared" si="31"/>
        <v/>
      </c>
      <c r="W66" s="269"/>
      <c r="X66" s="313" t="str">
        <f t="shared" si="32"/>
        <v/>
      </c>
      <c r="Y66" s="313" t="str">
        <f t="shared" si="28"/>
        <v/>
      </c>
      <c r="Z66" s="313" t="str">
        <f t="shared" si="29"/>
        <v/>
      </c>
      <c r="AA66" s="1319" t="str">
        <f t="shared" si="30"/>
        <v/>
      </c>
      <c r="AB66" s="282"/>
    </row>
    <row r="67" spans="1:28" ht="15" customHeight="1" x14ac:dyDescent="0.25">
      <c r="A67" s="1681"/>
      <c r="B67" s="553" t="str">
        <f>'Credit risk (SA)'!$B145</f>
        <v>Other assets</v>
      </c>
      <c r="C67" s="546" t="str">
        <f>IF('General Info'!$C$11="No", IF(AND('Supervisory information'!$C$59="Yes", 'Supervisory information'!$C$33="Yes"), 0, ""), IF(ISNUMBER('Credit risk (SA)'!I145), 'Credit risk (SA)'!I145, ""))</f>
        <v/>
      </c>
      <c r="D67" s="547" t="str">
        <f>IF('General Info'!$C$11="No", IF(AND('Supervisory information'!$C$59="Yes", 'Supervisory information'!$C$33="Yes"), 0, ""), IF(ISNUMBER('Credit risk (SA)'!M145), 'Credit risk (SA)'!M145, ""))</f>
        <v/>
      </c>
      <c r="E67" s="547" t="str">
        <f>IF('General Info'!$C$11="No", IF(AND('Supervisory information'!$C$59="Yes", 'Supervisory information'!$C$33="Yes"), 0, ""), IF(ISNUMBER('Credit risk (SA)'!N145), 'Credit risk (SA)'!N145, ""))</f>
        <v/>
      </c>
      <c r="F67" s="547" t="str">
        <f>IF('General Info'!$C$11="No", IF(AND('Supervisory information'!$C$59="Yes", 'Supervisory information'!$C$33="Yes"), 0, ""), IF(ISNUMBER('Credit risk (SA)'!W145), 'Credit risk (SA)'!W145, ""))</f>
        <v/>
      </c>
      <c r="G67" s="547" t="str">
        <f>IF('General Info'!$C$11="No", IF(AND('Supervisory information'!$C$59="Yes", 'Supervisory information'!$C$33="Yes"), 0, ""), IF(ISNUMBER('Credit risk (SA)'!AA145), 'Credit risk (SA)'!AA145, ""))</f>
        <v/>
      </c>
      <c r="H67" s="1579"/>
      <c r="I67" s="99" t="str">
        <f>IF(OR('General Info'!$C$11="No", 'General Info'!$C$19="No"), F67, IF(ISNUMBER('Credit risk (SA)'!AF145), 'Credit risk (SA)'!AF145, ""))</f>
        <v/>
      </c>
      <c r="J67" s="99" t="str">
        <f>IF(OR('General Info'!$C$11="No", 'General Info'!$C$19="No"), G67, IF(ISNUMBER('Credit risk (SA)'!AH145), 'Credit risk (SA)'!AH145, ""))</f>
        <v/>
      </c>
      <c r="K67" s="330"/>
      <c r="L67" s="538" t="str">
        <f t="shared" si="20"/>
        <v/>
      </c>
      <c r="M67" s="539" t="str">
        <f t="shared" si="21"/>
        <v/>
      </c>
      <c r="N67" s="269"/>
      <c r="O67" s="539" t="str">
        <f t="shared" si="22"/>
        <v/>
      </c>
      <c r="P67" s="539" t="str">
        <f t="shared" si="23"/>
        <v/>
      </c>
      <c r="Q67" s="539" t="str">
        <f t="shared" si="24"/>
        <v/>
      </c>
      <c r="R67" s="539" t="str">
        <f t="shared" si="25"/>
        <v/>
      </c>
      <c r="S67" s="540" t="str">
        <f t="shared" si="26"/>
        <v/>
      </c>
      <c r="T67" s="330"/>
      <c r="U67" s="319" t="str">
        <f t="shared" si="27"/>
        <v/>
      </c>
      <c r="V67" s="313" t="str">
        <f>IF(ISNUMBER(M67), IF(ABS(M67)&gt;0.3, "Error: diff above 30%", IF(ABS(M67)&gt;=0.15, "Warning: diff 15–30%", "Diff below 15%")),"")</f>
        <v/>
      </c>
      <c r="W67" s="269"/>
      <c r="X67" s="313" t="str">
        <f>IF(AND(AND(ISNUMBER(Q67), ISNUMBER(R67)), AND(Q67&lt;&gt;0, R67&lt;&gt;0)), IF(R67/Q67&gt;1.3, "Error: RW increase &gt; 30%", IF(R67/Q67&gt;=1.15, "Warning: RW increase 15–30%", IF(R67/Q67&gt;=0.9, "RW change -10% to +15%", IF(R67/Q67&gt;=0.8,"Warning: RW decrease 10–20%", "Error: RW decrease &gt; 20%")))), "")</f>
        <v/>
      </c>
      <c r="Y67" s="313" t="str">
        <f t="shared" si="28"/>
        <v/>
      </c>
      <c r="Z67" s="313" t="str">
        <f t="shared" si="29"/>
        <v/>
      </c>
      <c r="AA67" s="1319" t="str">
        <f t="shared" si="30"/>
        <v/>
      </c>
      <c r="AB67" s="282"/>
    </row>
    <row r="68" spans="1:28" ht="15" customHeight="1" x14ac:dyDescent="0.25">
      <c r="A68" s="1681"/>
      <c r="B68" s="576" t="str">
        <f>'Credit risk (SA)'!$B146</f>
        <v>Total standardised approach</v>
      </c>
      <c r="C68" s="556" t="str">
        <f>IF(AND(ISNUMBER(C46),ISNUMBER(C47),ISNUMBER(C48),ISNUMBER(C51),ISNUMBER(C52),ISNUMBER(C53),ISNUMBER(C55),ISNUMBER(C56),ISNUMBER(C57),ISNUMBER(C58),ISNUMBER(C59),ISNUMBER(C65),ISNUMBER(C66),ISNUMBER(C67)),SUM(C46,C47,C48,C51,C52,C53,C55,C56,C57,C58,C59,C65,C66,C67),"")</f>
        <v/>
      </c>
      <c r="D68" s="550" t="str">
        <f>IF(AND(ISNUMBER(D46),ISNUMBER(D47),ISNUMBER(D48),ISNUMBER(D51),ISNUMBER(D52),ISNUMBER(D53),ISNUMBER(D55),ISNUMBER(D56),ISNUMBER(D57),ISNUMBER(D58),ISNUMBER(D59),ISNUMBER(D65),ISNUMBER(D66),ISNUMBER(D67)),SUM(D46,D47,D48,D51,D52,D53,D55,D56,D57,D58,D59,D65,D66,D67),"")</f>
        <v/>
      </c>
      <c r="E68" s="550" t="str">
        <f>IF(AND(ISNUMBER(E46),ISNUMBER(E47),ISNUMBER(E48),ISNUMBER(E51),ISNUMBER(E52),ISNUMBER(E53),ISNUMBER(E55),ISNUMBER(E56),ISNUMBER(E57),ISNUMBER(E58),ISNUMBER(E59),ISNUMBER(E67)),SUM(E46,E47,E48,E51,E52,E53,E55,E56,E57,E58,E59,E67),"")</f>
        <v/>
      </c>
      <c r="F68" s="550" t="str">
        <f>IF(AND(ISNUMBER(F46),ISNUMBER(F47),ISNUMBER(F48),ISNUMBER(F51),ISNUMBER(F52),ISNUMBER(F53),ISNUMBER(F55),ISNUMBER(F56),ISNUMBER(F57),ISNUMBER(F58),ISNUMBER(F59),ISNUMBER(F65),ISNUMBER(F66),ISNUMBER(F67)),SUM(F46,F47,F48,F51,F52,F53,F55,F56,F57,F58,F59,F65,F66,F67),"")</f>
        <v/>
      </c>
      <c r="G68" s="550" t="str">
        <f>IF(AND(ISNUMBER(G46),ISNUMBER(G47),ISNUMBER(G48),ISNUMBER(G51),ISNUMBER(G52),ISNUMBER(G53),ISNUMBER(G55),ISNUMBER(G56),ISNUMBER(G57),ISNUMBER(G58),ISNUMBER(G59),ISNUMBER(G65),ISNUMBER(G66),ISNUMBER(G67)),SUM(G46,G47,G48,G51,G52,G53,G55,G56,G57,G58,G59,G65,G66,G67),"")</f>
        <v/>
      </c>
      <c r="H68" s="543"/>
      <c r="I68" s="1580" t="str">
        <f>IF(AND(ISNUMBER(I46),ISNUMBER(I47),ISNUMBER(I48),ISNUMBER(I51),ISNUMBER(I52),ISNUMBER(I53),ISNUMBER(I55),ISNUMBER(I56),ISNUMBER(I57),ISNUMBER(I58),ISNUMBER(I59),ISNUMBER(I65),ISNUMBER(I66),ISNUMBER(I67)),SUM(I46,I47,I48,I51,I52,I53,I55,I56,I57,I58,I59,I65,I66,I67),"")</f>
        <v/>
      </c>
      <c r="J68" s="1581" t="str">
        <f>IF(AND(ISNUMBER(J46),ISNUMBER(J47),ISNUMBER(J48),ISNUMBER(J51),ISNUMBER(J52),ISNUMBER(J53),ISNUMBER(J55),ISNUMBER(J56),ISNUMBER(J57),ISNUMBER(J58),ISNUMBER(J59),ISNUMBER(J65),ISNUMBER(J66),ISNUMBER(J67)),SUM(J46,J47,J48,J51,J52,J53,J55,J56,J57,J58,J59,J65,J66,J67),"")</f>
        <v/>
      </c>
      <c r="K68" s="330"/>
      <c r="L68" s="584" t="str">
        <f t="shared" si="20"/>
        <v/>
      </c>
      <c r="M68" s="554" t="str">
        <f t="shared" si="21"/>
        <v/>
      </c>
      <c r="N68" s="297"/>
      <c r="O68" s="554" t="str">
        <f t="shared" si="22"/>
        <v/>
      </c>
      <c r="P68" s="554" t="str">
        <f t="shared" si="23"/>
        <v/>
      </c>
      <c r="Q68" s="554" t="str">
        <f t="shared" si="24"/>
        <v/>
      </c>
      <c r="R68" s="554" t="str">
        <f t="shared" si="25"/>
        <v/>
      </c>
      <c r="S68" s="554" t="str">
        <f t="shared" si="26"/>
        <v/>
      </c>
      <c r="T68" s="330"/>
      <c r="U68" s="320" t="str">
        <f t="shared" si="27"/>
        <v/>
      </c>
      <c r="V68" s="315" t="str">
        <f t="shared" si="31"/>
        <v/>
      </c>
      <c r="W68" s="297"/>
      <c r="X68" s="315" t="str">
        <f t="shared" si="32"/>
        <v/>
      </c>
      <c r="Y68" s="315" t="str">
        <f t="shared" si="28"/>
        <v/>
      </c>
      <c r="Z68" s="315" t="str">
        <f t="shared" si="29"/>
        <v/>
      </c>
      <c r="AA68" s="1320" t="str">
        <f>IF(AND(AND(ISNUMBER(R68), ISNUMBER(S68)), AND(R68&lt;&gt;0, S68&lt;&gt;0)),IF(ABS((S68/R68)-1)&gt;0.3, "Error: diff &gt; 30%", IF(ABS((S68/R68)-1)&gt;=0.15, "Warning: diff 15–30%", "")),"")</f>
        <v/>
      </c>
      <c r="AB68" s="282"/>
    </row>
    <row r="69" spans="1:28" ht="60" customHeight="1" x14ac:dyDescent="0.25">
      <c r="A69" s="1831" t="s">
        <v>1697</v>
      </c>
      <c r="B69" s="66"/>
      <c r="C69" s="63"/>
      <c r="D69" s="63"/>
      <c r="E69" s="63"/>
      <c r="F69" s="63"/>
      <c r="G69" s="63"/>
      <c r="H69" s="63"/>
      <c r="I69" s="63"/>
      <c r="J69" s="63"/>
      <c r="K69" s="63"/>
      <c r="L69" s="63"/>
      <c r="M69" s="63"/>
      <c r="N69" s="63"/>
      <c r="O69" s="63"/>
      <c r="P69" s="63"/>
      <c r="Q69" s="63"/>
      <c r="R69" s="63"/>
      <c r="S69" s="63"/>
      <c r="T69" s="63"/>
      <c r="U69" s="63"/>
      <c r="V69" s="63"/>
      <c r="W69" s="2"/>
      <c r="X69" s="2"/>
      <c r="Y69" s="2"/>
      <c r="Z69" s="2"/>
      <c r="AA69" s="2"/>
      <c r="AB69" s="282"/>
    </row>
    <row r="70" spans="1:28" ht="37.5" customHeight="1" x14ac:dyDescent="0.25">
      <c r="A70" s="1681"/>
      <c r="B70" s="2488" t="s">
        <v>538</v>
      </c>
      <c r="C70" s="2491" t="s">
        <v>588</v>
      </c>
      <c r="D70" s="2492"/>
      <c r="E70" s="2492"/>
      <c r="F70" s="2458" t="s">
        <v>589</v>
      </c>
      <c r="G70" s="2459"/>
      <c r="H70" s="2460"/>
      <c r="I70" s="2472" t="s">
        <v>763</v>
      </c>
      <c r="J70" s="2485"/>
      <c r="K70" s="488"/>
      <c r="L70" s="2464" t="s">
        <v>590</v>
      </c>
      <c r="M70" s="2475"/>
      <c r="N70" s="2475"/>
      <c r="O70" s="2475"/>
      <c r="P70" s="2475"/>
      <c r="Q70" s="2475"/>
      <c r="R70" s="2475"/>
      <c r="S70" s="2476"/>
      <c r="T70" s="488"/>
      <c r="U70" s="2481" t="s">
        <v>523</v>
      </c>
      <c r="V70" s="2481"/>
      <c r="W70" s="2481"/>
      <c r="X70" s="2481"/>
      <c r="Y70" s="2481"/>
      <c r="Z70" s="2481"/>
      <c r="AA70" s="2482"/>
      <c r="AB70" s="282"/>
    </row>
    <row r="71" spans="1:28" ht="15" customHeight="1" x14ac:dyDescent="0.3">
      <c r="A71" s="1681"/>
      <c r="B71" s="2489"/>
      <c r="C71" s="2462" t="s">
        <v>575</v>
      </c>
      <c r="D71" s="2478"/>
      <c r="E71" s="2478"/>
      <c r="F71" s="2478" t="s">
        <v>575</v>
      </c>
      <c r="G71" s="2478"/>
      <c r="H71" s="2478"/>
      <c r="I71" s="2474"/>
      <c r="J71" s="2486"/>
      <c r="K71" s="491"/>
      <c r="L71" s="2483" t="s">
        <v>648</v>
      </c>
      <c r="M71" s="2484"/>
      <c r="N71" s="2484"/>
      <c r="O71" s="2478" t="s">
        <v>611</v>
      </c>
      <c r="P71" s="2478"/>
      <c r="Q71" s="2478" t="s">
        <v>1381</v>
      </c>
      <c r="R71" s="2478"/>
      <c r="S71" s="2461"/>
      <c r="T71" s="491"/>
      <c r="U71" s="2479" t="s">
        <v>591</v>
      </c>
      <c r="V71" s="2480"/>
      <c r="W71" s="2480"/>
      <c r="X71" s="2480"/>
      <c r="Y71" s="2480" t="s">
        <v>611</v>
      </c>
      <c r="Z71" s="2480"/>
      <c r="AA71" s="2487"/>
      <c r="AB71" s="282"/>
    </row>
    <row r="72" spans="1:28" ht="45" customHeight="1" x14ac:dyDescent="0.25">
      <c r="A72" s="1681"/>
      <c r="B72" s="2490"/>
      <c r="C72" s="673" t="s">
        <v>579</v>
      </c>
      <c r="D72" s="674" t="s">
        <v>35</v>
      </c>
      <c r="E72" s="674" t="s">
        <v>573</v>
      </c>
      <c r="F72" s="674" t="s">
        <v>579</v>
      </c>
      <c r="G72" s="674" t="s">
        <v>35</v>
      </c>
      <c r="H72" s="674" t="s">
        <v>573</v>
      </c>
      <c r="I72" s="674" t="s">
        <v>579</v>
      </c>
      <c r="J72" s="855" t="s">
        <v>35</v>
      </c>
      <c r="K72" s="676"/>
      <c r="L72" s="673" t="s">
        <v>614</v>
      </c>
      <c r="M72" s="674" t="s">
        <v>615</v>
      </c>
      <c r="N72" s="674" t="s">
        <v>617</v>
      </c>
      <c r="O72" s="674" t="s">
        <v>614</v>
      </c>
      <c r="P72" s="674" t="s">
        <v>615</v>
      </c>
      <c r="Q72" s="674" t="s">
        <v>447</v>
      </c>
      <c r="R72" s="674" t="s">
        <v>589</v>
      </c>
      <c r="S72" s="675" t="s">
        <v>616</v>
      </c>
      <c r="T72" s="676"/>
      <c r="U72" s="673" t="s">
        <v>614</v>
      </c>
      <c r="V72" s="674" t="s">
        <v>615</v>
      </c>
      <c r="W72" s="674" t="s">
        <v>617</v>
      </c>
      <c r="X72" s="674" t="s">
        <v>1382</v>
      </c>
      <c r="Y72" s="674" t="s">
        <v>614</v>
      </c>
      <c r="Z72" s="674" t="s">
        <v>615</v>
      </c>
      <c r="AA72" s="675" t="s">
        <v>1382</v>
      </c>
      <c r="AB72" s="282"/>
    </row>
    <row r="73" spans="1:28" ht="15" customHeight="1" x14ac:dyDescent="0.25">
      <c r="A73" s="1681"/>
      <c r="B73" s="495" t="str">
        <f>'Credit risk (IRB)'!$B$17</f>
        <v>Sovereign</v>
      </c>
      <c r="C73" s="772" t="str">
        <f>IF(AND('General Info'!$C$12="No", 'General Info'!$C$13="No"), IF(AND('Supervisory information'!$C$59="Yes", 'Supervisory information'!$C$35="Yes"), 0, ""), IF('General Info'!$C$14="No", IF(ISNUMBER('Credit risk (IRB)'!H17), 'Credit risk (IRB)'!H17, ""),IF(AND(ISNUMBER($F$73), ISNUMBER($F$95), ISNUMBER('Credit risk (IRB)'!H17)), IF($F$73+$F$95&gt;0, $F$73/($F$73+$F$95), 1) * 'Credit risk (IRB)'!H17,"")))</f>
        <v/>
      </c>
      <c r="D73" s="772" t="str">
        <f>IF(AND('General Info'!$C$12="No", 'General Info'!$C$13="No"), IF(AND('Supervisory information'!$C$59="Yes", 'Supervisory information'!$C$35="Yes"), 0, ""), IF('General Info'!$C$14="No", IF(ISNUMBER('Credit risk (IRB)'!L17), 'Credit risk (IRB)'!L17, ""),IF(AND(ISNUMBER($F$73), ISNUMBER($F$95), ISNUMBER('Credit risk (IRB)'!L17)), IF($F$73+$F$95&gt;0, $F$73/($F$73+$F$95), 1) * 'Credit risk (IRB)'!L17,"")))</f>
        <v/>
      </c>
      <c r="E73" s="772" t="str">
        <f>IF(AND('General Info'!$C$12="No", 'General Info'!$C$13="No"), IF(AND('Supervisory information'!$C$59="Yes", 'Supervisory information'!$C$35="Yes"), 0, ""), IF('General Info'!$C$14="No", IF(ISNUMBER('Credit risk (IRB)'!M17), 'Credit risk (IRB)'!M17, ""),IF(AND(ISNUMBER($F$73), ISNUMBER($F$95), ISNUMBER('Credit risk (IRB)'!M17)), IF($F$73+$F$95&gt;0, $F$73/($F$73+$F$95), 1) * 'Credit risk (IRB)'!M17,"")))</f>
        <v/>
      </c>
      <c r="F73" s="501" t="str">
        <f>IF(AND('General Info'!$C$12="No", 'General Info'!$C$13="No"), IF(AND('Supervisory information'!$C$59="Yes", 'Supervisory information'!$C$35="Yes"), 0, ""),  IF(ISNUMBER('Credit risk (IRB)'!AU17),'Credit risk (IRB)'!AU17,""))</f>
        <v/>
      </c>
      <c r="G73" s="501" t="str">
        <f>IF(AND('General Info'!$C$12="No", 'General Info'!$C$13="No"), IF(AND('Supervisory information'!$C$59="Yes", 'Supervisory information'!$C$35="Yes"), 0, ""),  IF(ISNUMBER('Credit risk (IRB)'!AY17),'Credit risk (IRB)'!AY17,""))</f>
        <v/>
      </c>
      <c r="H73" s="501" t="str">
        <f>IF(AND('General Info'!$C$12="No", 'General Info'!$C$13="No"), IF(AND('Supervisory information'!$C$59="Yes", 'Supervisory information'!$C$35="Yes"), 0, ""),  IF(ISNUMBER('Credit risk (IRB)'!AZ17),'Credit risk (IRB)'!AZ17,""))</f>
        <v/>
      </c>
      <c r="I73" s="772" t="str">
        <f>IF(AND('General Info'!$C$12="No", 'General Info'!$C$13="No"), IF(AND('Supervisory information'!$C$59="Yes", 'Supervisory information'!$C$35="Yes"), 0, ""), IF('General Info'!$C$14="No", IF(ISNUMBER('Credit risk (IRB)'!CO17), 'Credit risk (IRB)'!CO17, ""),IF(AND(ISNUMBER($F$73), ISNUMBER($F$95), ISNUMBER('Credit risk (IRB)'!CO17)), IF($F$73+$F$95&gt;0, $F$73/($F$73+$F$95) * 'Credit risk (IRB)'!CO17, 0),"")))</f>
        <v/>
      </c>
      <c r="J73" s="1508" t="str">
        <f>IF(AND('General Info'!$C$12="No", 'General Info'!$C$13="No"), IF(AND('Supervisory information'!$C$59="Yes", 'Supervisory information'!$C$35="Yes"), 0, ""), IF('General Info'!$C$14="No", IF(ISNUMBER('Credit risk (IRB)'!CQ17), 'Credit risk (IRB)'!CQ17, ""),IF(AND(ISNUMBER($F$73), ISNUMBER($F$95), ISNUMBER('Credit risk (IRB)'!CQ17)), IF($F$73+$F$95&gt;0, $F$73/($F$73+$F$95) * 'Credit risk (IRB)'!CQ17, 0),"")))</f>
        <v/>
      </c>
      <c r="K73" s="330"/>
      <c r="L73" s="538" t="str">
        <f t="shared" ref="L73:L78" si="54">IF(AND(ISNUMBER(C73), ISNUMBER(F73)), IF(C73&lt;&gt;0, ((F73-C73)/C73), "EAD=0"), "")</f>
        <v/>
      </c>
      <c r="M73" s="539" t="str">
        <f t="shared" ref="M73:M78" si="55">IF(AND(ISNUMBER(D73), ISNUMBER(G73)), IF(D73&lt;&gt;0, ((G73-D73)/D73), "RWA=0"), "")</f>
        <v/>
      </c>
      <c r="N73" s="539" t="str">
        <f t="shared" ref="N73:N78" si="56">IF(AND(ISNUMBER(E73), ISNUMBER(H73)), IF(E73&lt;&gt;0, ((H73-E73)/E73), "EL=0"), "")</f>
        <v/>
      </c>
      <c r="O73" s="539" t="str">
        <f t="shared" ref="O73:O78" si="57">IF(AND(ISNUMBER(F73), ISNUMBER(I73)), IF(F73&lt;&gt;0, ((I73-F73)/F73), "EAD=0"), "")</f>
        <v/>
      </c>
      <c r="P73" s="539" t="str">
        <f t="shared" ref="P73:P78" si="58">IF(AND(ISNUMBER(G73), ISNUMBER(J73)), IF(G73&lt;&gt;0, ((J73-G73)/G73), "RWA=0"), "")</f>
        <v/>
      </c>
      <c r="Q73" s="539" t="str">
        <f t="shared" ref="Q73:Q78" si="59">IF(AND(ISNUMBER(C73), ISNUMBER(D73)), IF(C73&lt;&gt;0, (D73/C73), "EAD,RWA=0"), "")</f>
        <v/>
      </c>
      <c r="R73" s="539" t="str">
        <f t="shared" ref="R73:R78" si="60">IF(AND(ISNUMBER(F73), ISNUMBER(G73)), IF(F73&lt;&gt;0, (G73/F73), "EAD,RWA=0"), "")</f>
        <v/>
      </c>
      <c r="S73" s="540" t="str">
        <f t="shared" ref="S73:S78" si="61">IF(AND(ISNUMBER(I73), ISNUMBER(J73)), IF(I73&lt;&gt;0, (J73/I73), "EAD,RWA=0"), "")</f>
        <v/>
      </c>
      <c r="T73" s="330"/>
      <c r="U73" s="319" t="str">
        <f t="shared" ref="U73:V78" si="62">IF(ISNUMBER(L73), IF(ABS(L73)&gt;0.5, "Error: diff above 50%", IF(ABS(L73)&gt;=0.3, "Warning: diff 30–50%", "Diff below 30%")),"")</f>
        <v/>
      </c>
      <c r="V73" s="313" t="str">
        <f t="shared" si="62"/>
        <v/>
      </c>
      <c r="W73" s="313" t="str">
        <f>IF(ISNUMBER(N73), IF(ABS(N73)&gt;0.5,"Error: diff above 50%", IF(ABS(N73)&gt;=0.3, "Warning: diff 30–50%", "Diff below 30%")),"")</f>
        <v/>
      </c>
      <c r="X73" s="313" t="str">
        <f>IF(AND(AND(ISNUMBER(Q73), ISNUMBER(R73)), AND(Q73&lt;&gt;0, R73&lt;&gt;0)), IF(ABS((R73/Q73)-1)&gt;0.2,"Error: RW change &gt; 20%", IF(ABS((R73/Q73)-1)&gt;=0.1, "Warning: RW change 10–20%","")),"")</f>
        <v/>
      </c>
      <c r="Y73" s="313" t="str">
        <f t="shared" ref="Y73:Z78" si="63">IF(ISNUMBER(O73), IF(ABS(O73)&gt;0.5, "Error: diff above 50%", IF(ABS(O73)&gt;=0.3, "Warning: diff 30–50%", "Diff below 30%")),"")</f>
        <v/>
      </c>
      <c r="Z73" s="313" t="str">
        <f t="shared" si="63"/>
        <v/>
      </c>
      <c r="AA73" s="394" t="str">
        <f>IF(AND(AND(ISNUMBER(R73), ISNUMBER(S73)), AND(R73&lt;&gt;0, S73&lt;&gt;0)), IF(S73/R73&gt;2, "Error: RW increase &gt; 100%", IF(S73/R73&gt;=1.75, "Warning: RW increase 75-100%", IF(S73/R73&gt;=0.9, "RW change -10% to +75%", IF(S73/R73&gt;=0.8, "Warning: RW decrease 10–20%", "Error: RW decrease &gt; 20%")))), "")</f>
        <v/>
      </c>
      <c r="AB73" s="282"/>
    </row>
    <row r="74" spans="1:28" ht="15" customHeight="1" x14ac:dyDescent="0.25">
      <c r="A74" s="1681"/>
      <c r="B74" s="289" t="str">
        <f>'Credit risk (IRB)'!$B$18</f>
        <v>Bank</v>
      </c>
      <c r="C74" s="773" t="str">
        <f>IF(AND('General Info'!$C$12="No", 'General Info'!$C$13="No"), IF(AND('Supervisory information'!$C$59="Yes", 'Supervisory information'!$C$35="Yes"), 0, ""),  IF('General Info'!$C$14="No", IF(ISNUMBER('Credit risk (IRB)'!H18), 'Credit risk (IRB)'!H18, ""), IF(AND(ISNUMBER($F$74), ISNUMBER($F$96), ISNUMBER('Credit risk (IRB)'!H18)), IF($F$74+$F$96&gt;0, $F$74/($F$74+$F$96), 1) * 'Credit risk (IRB)'!H18,"")))</f>
        <v/>
      </c>
      <c r="D74" s="773" t="str">
        <f>IF(AND('General Info'!$C$12="No", 'General Info'!$C$13="No"), IF(AND('Supervisory information'!$C$59="Yes", 'Supervisory information'!$C$35="Yes"), 0, ""),  IF('General Info'!$C$14="No", IF(ISNUMBER('Credit risk (IRB)'!L18), 'Credit risk (IRB)'!L18, ""), IF(AND(ISNUMBER($F$74), ISNUMBER($F$96), ISNUMBER('Credit risk (IRB)'!L18)), IF($F$74+$F$96&gt;0, $F$74/($F$74+$F$96), 1) * 'Credit risk (IRB)'!L18,"")))</f>
        <v/>
      </c>
      <c r="E74" s="773" t="str">
        <f>IF(AND('General Info'!$C$12="No", 'General Info'!$C$13="No"), IF(AND('Supervisory information'!$C$59="Yes", 'Supervisory information'!$C$35="Yes"), 0, ""),  IF('General Info'!$C$14="No", IF(ISNUMBER('Credit risk (IRB)'!M18), 'Credit risk (IRB)'!M18, ""), IF(AND(ISNUMBER($F$74), ISNUMBER($F$96), ISNUMBER('Credit risk (IRB)'!M18)), IF($F$74+$F$96&gt;0, $F$74/($F$74+$F$96), 1) * 'Credit risk (IRB)'!M18,"")))</f>
        <v/>
      </c>
      <c r="F74" s="334" t="str">
        <f>IF(AND('General Info'!$C$12="No", 'General Info'!$C$13="No"), IF(AND('Supervisory information'!$C$59="Yes", 'Supervisory information'!$C$35="Yes"), 0, ""),  IF(ISNUMBER('Credit risk (IRB)'!AU18),'Credit risk (IRB)'!AU18,""))</f>
        <v/>
      </c>
      <c r="G74" s="334" t="str">
        <f>IF(AND('General Info'!$C$12="No", 'General Info'!$C$13="No"), IF(AND('Supervisory information'!$C$59="Yes", 'Supervisory information'!$C$35="Yes"), 0, ""),  IF(ISNUMBER('Credit risk (IRB)'!AY18),'Credit risk (IRB)'!AY18,""))</f>
        <v/>
      </c>
      <c r="H74" s="334" t="str">
        <f>IF(AND('General Info'!$C$12="No", 'General Info'!$C$13="No"), IF(AND('Supervisory information'!$C$59="Yes", 'Supervisory information'!$C$35="Yes"), 0, ""),  IF(ISNUMBER('Credit risk (IRB)'!AZ18),'Credit risk (IRB)'!AZ18,""))</f>
        <v/>
      </c>
      <c r="I74" s="773" t="str">
        <f>IF(AND('General Info'!$C$12="No", 'General Info'!$C$13="No"), IF(AND('Supervisory information'!$C$59="Yes", 'Supervisory information'!$C$35="Yes"), 0, ""),  IF('General Info'!$C$14="No", IF(ISNUMBER('Credit risk (IRB)'!CO18), 'Credit risk (IRB)'!CO18, ""), IF(AND(ISNUMBER($F$74), ISNUMBER($F$96), ISNUMBER('Credit risk (IRB)'!CO18)), IF($F$74+$F$96&gt;0, $F$74/($F$74+$F$96) * 'Credit risk (IRB)'!CO18, 0),"")))</f>
        <v/>
      </c>
      <c r="J74" s="1509" t="str">
        <f>IF(AND('General Info'!$C$12="No", 'General Info'!$C$13="No"), IF(AND('Supervisory information'!$C$59="Yes", 'Supervisory information'!$C$35="Yes"), 0, ""),  IF('General Info'!$C$14="No", IF(ISNUMBER('Credit risk (IRB)'!CQ18), 'Credit risk (IRB)'!CQ18, ""), IF(AND(ISNUMBER($F$74), ISNUMBER($F$96), ISNUMBER('Credit risk (IRB)'!CQ18)), IF($F$74+$F$96&gt;0, $F$74/($F$74+$F$96) * 'Credit risk (IRB)'!CQ18, 0),"")))</f>
        <v/>
      </c>
      <c r="K74" s="330"/>
      <c r="L74" s="538" t="str">
        <f t="shared" si="54"/>
        <v/>
      </c>
      <c r="M74" s="539" t="str">
        <f t="shared" si="55"/>
        <v/>
      </c>
      <c r="N74" s="539" t="str">
        <f t="shared" si="56"/>
        <v/>
      </c>
      <c r="O74" s="539" t="str">
        <f t="shared" si="57"/>
        <v/>
      </c>
      <c r="P74" s="539" t="str">
        <f t="shared" si="58"/>
        <v/>
      </c>
      <c r="Q74" s="539" t="str">
        <f t="shared" si="59"/>
        <v/>
      </c>
      <c r="R74" s="539" t="str">
        <f t="shared" si="60"/>
        <v/>
      </c>
      <c r="S74" s="540" t="str">
        <f t="shared" si="61"/>
        <v/>
      </c>
      <c r="T74" s="330"/>
      <c r="U74" s="319" t="str">
        <f t="shared" si="62"/>
        <v/>
      </c>
      <c r="V74" s="313" t="str">
        <f t="shared" si="62"/>
        <v/>
      </c>
      <c r="W74" s="313" t="str">
        <f>IF(ISNUMBER(N74), IF(ABS(N74)&gt;0.5,"Error: diff above 50%", IF(ABS(N74)&gt;=0.3, "Warning: diff 30–50%", "Diff below 30%")),"")</f>
        <v/>
      </c>
      <c r="X74" s="313" t="str">
        <f>IF(AND(AND(ISNUMBER(Q74), ISNUMBER(R74)), AND(Q74&lt;&gt;0, R74&lt;&gt;0)), IF(R74/Q74&gt;1.5,"Error: RW increase &gt; 50%", IF(R74/Q74&gt;=1.25, "Warning: RW increase 25–50%", IF(R74/Q74&gt;=0.9, "RW change -10% to +25%", IF(R74/Q74&gt;=0.8,"Warning: RW decrease 10–20%", "Error: RW decrease &gt; 20%")))), "")</f>
        <v/>
      </c>
      <c r="Y74" s="313" t="str">
        <f t="shared" si="63"/>
        <v/>
      </c>
      <c r="Z74" s="313" t="str">
        <f t="shared" si="63"/>
        <v/>
      </c>
      <c r="AA74" s="394" t="str">
        <f>IF(AND(AND(ISNUMBER(R74), ISNUMBER(S74)), AND(R74&lt;&gt;0, S74&lt;&gt;0)), IF(S74/R74&gt;1.5, "Error: RW increase &gt; 50%", IF(S74/R74&gt;=1.25, "Warning: RW increase 25–50%", IF(S74/R74&gt;=0.9, "RW change -10% to +25%", IF(S74/R74&gt;=0.8, "Warning: RW decrease 10–20%", "Error: RW decrease &gt; 20%")))), "")</f>
        <v/>
      </c>
      <c r="AB74" s="282"/>
    </row>
    <row r="75" spans="1:28" ht="15" customHeight="1" x14ac:dyDescent="0.25">
      <c r="A75" s="1681"/>
      <c r="B75" s="289" t="str">
        <f>'Credit risk (IRB)'!$B$19</f>
        <v>Total corporate (excluding receivables); of which:</v>
      </c>
      <c r="C75" s="773" t="str">
        <f t="shared" ref="C75:J75" si="64">IF(AND(ISNUMBER(C76), ISNUMBER(C80), ISNUMBER(C79)), C76+C80+C79, "")</f>
        <v/>
      </c>
      <c r="D75" s="773" t="str">
        <f t="shared" si="64"/>
        <v/>
      </c>
      <c r="E75" s="773" t="str">
        <f t="shared" si="64"/>
        <v/>
      </c>
      <c r="F75" s="773" t="str">
        <f t="shared" si="64"/>
        <v/>
      </c>
      <c r="G75" s="773" t="str">
        <f t="shared" si="64"/>
        <v/>
      </c>
      <c r="H75" s="773" t="str">
        <f t="shared" si="64"/>
        <v/>
      </c>
      <c r="I75" s="773" t="str">
        <f t="shared" si="64"/>
        <v/>
      </c>
      <c r="J75" s="1509" t="str">
        <f t="shared" si="64"/>
        <v/>
      </c>
      <c r="K75" s="330"/>
      <c r="L75" s="538" t="str">
        <f t="shared" si="54"/>
        <v/>
      </c>
      <c r="M75" s="539" t="str">
        <f t="shared" si="55"/>
        <v/>
      </c>
      <c r="N75" s="539" t="str">
        <f t="shared" si="56"/>
        <v/>
      </c>
      <c r="O75" s="539" t="str">
        <f t="shared" si="57"/>
        <v/>
      </c>
      <c r="P75" s="539" t="str">
        <f t="shared" si="58"/>
        <v/>
      </c>
      <c r="Q75" s="539" t="str">
        <f t="shared" si="59"/>
        <v/>
      </c>
      <c r="R75" s="539" t="str">
        <f t="shared" si="60"/>
        <v/>
      </c>
      <c r="S75" s="540" t="str">
        <f t="shared" si="61"/>
        <v/>
      </c>
      <c r="T75" s="330"/>
      <c r="U75" s="336"/>
      <c r="V75" s="337"/>
      <c r="W75" s="337"/>
      <c r="X75" s="337"/>
      <c r="Y75" s="337"/>
      <c r="Z75" s="337"/>
      <c r="AA75" s="784"/>
      <c r="AB75" s="282"/>
    </row>
    <row r="76" spans="1:28" ht="15" customHeight="1" x14ac:dyDescent="0.25">
      <c r="A76" s="1681"/>
      <c r="B76" s="173" t="str">
        <f>'Credit risk (IRB)'!$B$20</f>
        <v>Corporate (excl SMEs, specialised lending and receivables); of which:</v>
      </c>
      <c r="C76" s="773" t="str">
        <f>IF(AND(ISNUMBER(C77), ISNUMBER(C78)), C77+C78, "")</f>
        <v/>
      </c>
      <c r="D76" s="773" t="str">
        <f t="shared" ref="D76:J76" si="65">IF(AND(ISNUMBER(D77), ISNUMBER(D78)), D77+D78, "")</f>
        <v/>
      </c>
      <c r="E76" s="773" t="str">
        <f t="shared" si="65"/>
        <v/>
      </c>
      <c r="F76" s="773" t="str">
        <f t="shared" si="65"/>
        <v/>
      </c>
      <c r="G76" s="773" t="str">
        <f t="shared" si="65"/>
        <v/>
      </c>
      <c r="H76" s="773" t="str">
        <f t="shared" si="65"/>
        <v/>
      </c>
      <c r="I76" s="773" t="str">
        <f t="shared" si="65"/>
        <v/>
      </c>
      <c r="J76" s="1509" t="str">
        <f t="shared" si="65"/>
        <v/>
      </c>
      <c r="K76" s="330"/>
      <c r="L76" s="538" t="str">
        <f t="shared" si="54"/>
        <v/>
      </c>
      <c r="M76" s="539" t="str">
        <f t="shared" si="55"/>
        <v/>
      </c>
      <c r="N76" s="539" t="str">
        <f t="shared" si="56"/>
        <v/>
      </c>
      <c r="O76" s="539" t="str">
        <f t="shared" si="57"/>
        <v/>
      </c>
      <c r="P76" s="539" t="str">
        <f t="shared" si="58"/>
        <v/>
      </c>
      <c r="Q76" s="539" t="str">
        <f t="shared" si="59"/>
        <v/>
      </c>
      <c r="R76" s="539" t="str">
        <f t="shared" si="60"/>
        <v/>
      </c>
      <c r="S76" s="540" t="str">
        <f t="shared" si="61"/>
        <v/>
      </c>
      <c r="T76" s="330"/>
      <c r="U76" s="336"/>
      <c r="V76" s="337"/>
      <c r="W76" s="337"/>
      <c r="X76" s="337"/>
      <c r="Y76" s="337"/>
      <c r="Z76" s="337"/>
      <c r="AA76" s="784"/>
      <c r="AB76" s="282"/>
    </row>
    <row r="77" spans="1:28" ht="15" customHeight="1" x14ac:dyDescent="0.25">
      <c r="A77" s="1681"/>
      <c r="B77" s="360" t="str">
        <f>SUBSTITUTE('Credit risk (IRB)'!$B$21, "; of which:", "")</f>
        <v>Large and mid-market general corporates</v>
      </c>
      <c r="C77" s="773" t="str">
        <f>IF(AND('General Info'!$C$12="No", 'General Info'!$C$13="No"), IF(AND('Supervisory information'!$C$59="Yes", 'Supervisory information'!$C$35="Yes"), 0, ""),  IF('General Info'!$C$14="No", IF(ISNUMBER('Credit risk (IRB)'!H21), 'Credit risk (IRB)'!H21, ""), IF(AND(ISNUMBER($F$77), ISNUMBER($F$99), ISNUMBER('Credit risk (IRB)'!H21)), IF($F$77+$F$99&gt;0, $F$77/($F$77+$F$99), 1) * 'Credit risk (IRB)'!H21, "")))</f>
        <v/>
      </c>
      <c r="D77" s="773" t="str">
        <f>IF(AND('General Info'!$C$12="No", 'General Info'!$C$13="No"), IF(AND('Supervisory information'!$C$59="Yes", 'Supervisory information'!$C$35="Yes"), 0, ""),  IF('General Info'!$C$14="No", IF(ISNUMBER('Credit risk (IRB)'!L21), 'Credit risk (IRB)'!L21, ""), IF(AND(ISNUMBER($F$77), ISNUMBER($F$99), ISNUMBER('Credit risk (IRB)'!L21)), IF($F$77+$F$99&gt;0, $F$77/($F$77+$F$99), 1) * 'Credit risk (IRB)'!L21, "")))</f>
        <v/>
      </c>
      <c r="E77" s="773" t="str">
        <f>IF(AND('General Info'!$C$12="No", 'General Info'!$C$13="No"), IF(AND('Supervisory information'!$C$59="Yes", 'Supervisory information'!$C$35="Yes"), 0, ""),  IF('General Info'!$C$14="No", IF(ISNUMBER('Credit risk (IRB)'!M21), 'Credit risk (IRB)'!M21, ""), IF(AND(ISNUMBER($F$77), ISNUMBER($F$99), ISNUMBER('Credit risk (IRB)'!M21)), IF($F$77+$F$99&gt;0, $F$77/($F$77+$F$99), 1) * 'Credit risk (IRB)'!M21, "")))</f>
        <v/>
      </c>
      <c r="F77" s="334" t="str">
        <f>IF(AND('General Info'!$C$12="No", 'General Info'!$C$13="No"), IF(AND('Supervisory information'!$C$59="Yes", 'Supervisory information'!$C$35="Yes"), 0, ""),  IF(ISNUMBER('Credit risk (IRB)'!AU21),'Credit risk (IRB)'!AU21,""))</f>
        <v/>
      </c>
      <c r="G77" s="334" t="str">
        <f>IF(AND('General Info'!$C$12="No", 'General Info'!$C$13="No"), IF(AND('Supervisory information'!$C$59="Yes", 'Supervisory information'!$C$35="Yes"), 0, ""),  IF(ISNUMBER('Credit risk (IRB)'!AY21),'Credit risk (IRB)'!AY21,""))</f>
        <v/>
      </c>
      <c r="H77" s="334" t="str">
        <f>IF(AND('General Info'!$C$12="No", 'General Info'!$C$13="No"), IF(AND('Supervisory information'!$C$59="Yes", 'Supervisory information'!$C$35="Yes"), 0, ""),  IF(ISNUMBER('Credit risk (IRB)'!AZ21),'Credit risk (IRB)'!AZ21,""))</f>
        <v/>
      </c>
      <c r="I77" s="773" t="str">
        <f>IF(AND('General Info'!$C$12="No", 'General Info'!$C$13="No"), IF(AND('Supervisory information'!$C$59="Yes", 'Supervisory information'!$C$35="Yes"), 0, ""),  IF('General Info'!$C$14="No", IF(ISNUMBER('Credit risk (IRB)'!CO21), 'Credit risk (IRB)'!CO21, ""), IF(AND(ISNUMBER($F$77), ISNUMBER($F$99), ISNUMBER('Credit risk (IRB)'!CO21)), IF($F$77+$F$99&gt;0, $F$77/($F$77+$F$99) * 'Credit risk (IRB)'!CO21, 0), "")))</f>
        <v/>
      </c>
      <c r="J77" s="1509" t="str">
        <f>IF(AND('General Info'!$C$12="No", 'General Info'!$C$13="No"), IF(AND('Supervisory information'!$C$59="Yes", 'Supervisory information'!$C$35="Yes"), 0, ""),  IF('General Info'!$C$14="No", IF(ISNUMBER('Credit risk (IRB)'!CQ21), 'Credit risk (IRB)'!CQ21, ""), IF(AND(ISNUMBER($F$77), ISNUMBER($F$99), ISNUMBER('Credit risk (IRB)'!CQ21)), IF($F$77+$F$99&gt;0, $F$77/($F$77+$F$99) * 'Credit risk (IRB)'!CQ21, 0), "")))</f>
        <v/>
      </c>
      <c r="K77" s="330"/>
      <c r="L77" s="538" t="str">
        <f t="shared" si="54"/>
        <v/>
      </c>
      <c r="M77" s="539" t="str">
        <f t="shared" si="55"/>
        <v/>
      </c>
      <c r="N77" s="539" t="str">
        <f t="shared" si="56"/>
        <v/>
      </c>
      <c r="O77" s="539" t="str">
        <f t="shared" si="57"/>
        <v/>
      </c>
      <c r="P77" s="539" t="str">
        <f t="shared" si="58"/>
        <v/>
      </c>
      <c r="Q77" s="539" t="str">
        <f t="shared" si="59"/>
        <v/>
      </c>
      <c r="R77" s="539" t="str">
        <f t="shared" si="60"/>
        <v/>
      </c>
      <c r="S77" s="540" t="str">
        <f t="shared" si="61"/>
        <v/>
      </c>
      <c r="T77" s="330"/>
      <c r="U77" s="319" t="str">
        <f t="shared" si="62"/>
        <v/>
      </c>
      <c r="V77" s="313" t="str">
        <f t="shared" si="62"/>
        <v/>
      </c>
      <c r="W77" s="313" t="str">
        <f>IF(ISNUMBER(N77), IF(ABS(N77)&gt;0.5,"Error: diff above 50%", IF(ABS(N77)&gt;=0.3, "Warning: diff 30–50%", "Diff below 30%")),"")</f>
        <v/>
      </c>
      <c r="X77" s="313" t="str">
        <f>IF(AND(AND(ISNUMBER(Q77), ISNUMBER(R77)), AND(Q77&lt;&gt;0, R77&lt;&gt;0)), IF(R77/Q77&gt;1.5,"Error: RW increase &gt; 50%", IF(R77/Q77&gt;=1.25, "Warning: RW increase 25–50%", IF(R77/Q77&gt;=0.9, "RW change -10% to +25%", IF(R77/Q77&gt;=0.8,"Warning: RW decrease 10–20%", "Error: RW decrease &gt; 20%")))), "")</f>
        <v/>
      </c>
      <c r="Y77" s="313" t="str">
        <f t="shared" si="63"/>
        <v/>
      </c>
      <c r="Z77" s="313" t="str">
        <f t="shared" si="63"/>
        <v/>
      </c>
      <c r="AA77" s="394" t="str">
        <f>IF(AND(AND(ISNUMBER(R77), ISNUMBER(S77)), AND(R77&lt;&gt;0, S77&lt;&gt;0)), IF(S77/R77&gt;2, "Error: RW increase &gt; 100%", IF(S77/R77&gt;=1.8, "Warning: RW increase 80–100%", IF(S77/R77&gt;=0.9, "RW change -10% to +80%", IF(S77/R77&gt;=0.8, "Warning: RW decrease 10–20%", "Error: RW decrease &gt; 20%")))), "")</f>
        <v/>
      </c>
      <c r="AB77" s="282"/>
    </row>
    <row r="78" spans="1:28" ht="15" customHeight="1" x14ac:dyDescent="0.25">
      <c r="A78" s="1681"/>
      <c r="B78" s="360" t="str">
        <f>'Credit risk (IRB)'!$B$24</f>
        <v>Financial institutions treated as corporates</v>
      </c>
      <c r="C78" s="773" t="str">
        <f>IF(AND('General Info'!$C$12="No", 'General Info'!$C$13="No"), IF(AND('Supervisory information'!$C$59="Yes", 'Supervisory information'!$C$35="Yes"), 0, ""),  IF('General Info'!$C$14="No", IF(ISNUMBER('Credit risk (IRB)'!H24), 'Credit risk (IRB)'!H24, ""), IF(AND(ISNUMBER($F$78), ISNUMBER($F$100), ISNUMBER('Credit risk (IRB)'!H24)), IF($F$78+$F$100&gt;0, $F$78/($F$78+$F$100), 1) * 'Credit risk (IRB)'!H24,"")))</f>
        <v/>
      </c>
      <c r="D78" s="773" t="str">
        <f>IF(AND('General Info'!$C$12="No", 'General Info'!$C$13="No"), IF(AND('Supervisory information'!$C$59="Yes", 'Supervisory information'!$C$35="Yes"), 0, ""),  IF('General Info'!$C$14="No", IF(ISNUMBER('Credit risk (IRB)'!L24), 'Credit risk (IRB)'!L24, ""), IF(AND(ISNUMBER($F$78), ISNUMBER($F$100), ISNUMBER('Credit risk (IRB)'!L24)), IF($F$78+$F$100&gt;0, $F$78/($F$78+$F$100), 1) * 'Credit risk (IRB)'!L24,"")))</f>
        <v/>
      </c>
      <c r="E78" s="773" t="str">
        <f>IF(AND('General Info'!$C$12="No", 'General Info'!$C$13="No"), IF(AND('Supervisory information'!$C$59="Yes", 'Supervisory information'!$C$35="Yes"), 0, ""),  IF('General Info'!$C$14="No", IF(ISNUMBER('Credit risk (IRB)'!M24), 'Credit risk (IRB)'!M24, ""), IF(AND(ISNUMBER($F$78), ISNUMBER($F$100), ISNUMBER('Credit risk (IRB)'!M24)), IF($F$78+$F$100&gt;0, $F$78/($F$78+$F$100), 1) * 'Credit risk (IRB)'!M24,"")))</f>
        <v/>
      </c>
      <c r="F78" s="334" t="str">
        <f>IF(AND('General Info'!$C$12="No", 'General Info'!$C$13="No"), IF(AND('Supervisory information'!$C$59="Yes", 'Supervisory information'!$C$35="Yes"), 0, ""),  IF(ISNUMBER('Credit risk (IRB)'!AU24),'Credit risk (IRB)'!AU24,""))</f>
        <v/>
      </c>
      <c r="G78" s="334" t="str">
        <f>IF(AND('General Info'!$C$12="No", 'General Info'!$C$13="No"), IF(AND('Supervisory information'!$C$59="Yes", 'Supervisory information'!$C$35="Yes"), 0, ""),  IF(ISNUMBER('Credit risk (IRB)'!AY24),'Credit risk (IRB)'!AY24,""))</f>
        <v/>
      </c>
      <c r="H78" s="334" t="str">
        <f>IF(AND('General Info'!$C$12="No", 'General Info'!$C$13="No"), IF(AND('Supervisory information'!$C$59="Yes", 'Supervisory information'!$C$35="Yes"), 0, ""),  IF(ISNUMBER('Credit risk (IRB)'!AZ24),'Credit risk (IRB)'!AZ24,""))</f>
        <v/>
      </c>
      <c r="I78" s="773" t="str">
        <f>IF(AND('General Info'!$C$12="No", 'General Info'!$C$13="No"), IF(AND('Supervisory information'!$C$59="Yes", 'Supervisory information'!$C$35="Yes"), 0, ""),  IF('General Info'!$C$14="No", IF(ISNUMBER('Credit risk (IRB)'!CO24), 'Credit risk (IRB)'!CO24, ""), IF(AND(ISNUMBER($F$78), ISNUMBER($F$100), ISNUMBER('Credit risk (IRB)'!CO24)), IF($F$78+$F$100&gt;0, $F$78/($F$78+$F$100) * 'Credit risk (IRB)'!CO24, 0),"")))</f>
        <v/>
      </c>
      <c r="J78" s="1509" t="str">
        <f>IF(AND('General Info'!$C$12="No", 'General Info'!$C$13="No"), IF(AND('Supervisory information'!$C$59="Yes", 'Supervisory information'!$C$35="Yes"), 0, ""),  IF('General Info'!$C$14="No", IF(ISNUMBER('Credit risk (IRB)'!CQ24), 'Credit risk (IRB)'!CQ24, ""), IF(AND(ISNUMBER($F$78), ISNUMBER($F$100), ISNUMBER('Credit risk (IRB)'!CQ24)), IF($F$78+$F$100&gt;0, $F$78/($F$78+$F$100) * 'Credit risk (IRB)'!CQ24, 0),"")))</f>
        <v/>
      </c>
      <c r="K78" s="330"/>
      <c r="L78" s="538" t="str">
        <f t="shared" si="54"/>
        <v/>
      </c>
      <c r="M78" s="539" t="str">
        <f t="shared" si="55"/>
        <v/>
      </c>
      <c r="N78" s="539" t="str">
        <f t="shared" si="56"/>
        <v/>
      </c>
      <c r="O78" s="539" t="str">
        <f t="shared" si="57"/>
        <v/>
      </c>
      <c r="P78" s="539" t="str">
        <f t="shared" si="58"/>
        <v/>
      </c>
      <c r="Q78" s="539" t="str">
        <f t="shared" si="59"/>
        <v/>
      </c>
      <c r="R78" s="539" t="str">
        <f t="shared" si="60"/>
        <v/>
      </c>
      <c r="S78" s="540" t="str">
        <f t="shared" si="61"/>
        <v/>
      </c>
      <c r="T78" s="330"/>
      <c r="U78" s="319" t="str">
        <f t="shared" si="62"/>
        <v/>
      </c>
      <c r="V78" s="313" t="str">
        <f t="shared" si="62"/>
        <v/>
      </c>
      <c r="W78" s="313" t="str">
        <f>IF(ISNUMBER(N78), IF(ABS(N78)&gt;0.5,"Error: diff above 50%", IF(ABS(N78)&gt;=0.3, "Warning: diff 30–50%", "Diff below 30%")),"")</f>
        <v/>
      </c>
      <c r="X78" s="313" t="str">
        <f>IF(AND(AND(ISNUMBER(Q78), ISNUMBER(R78)), AND(Q78&lt;&gt;0, R78&lt;&gt;0)), IF(R78/Q78&gt;1.5,"Error: RW increase &gt; 50%", IF(R78/Q78&gt;=1.25, "Warning: RW increase 25–50%", IF(R78/Q78&gt;=0.9, "RW change -10% to +25%", IF(R78/Q78&gt;=0.8,"Warning: RW decrease 10–20%", "Error: RW decrease &gt; 20%")))), "")</f>
        <v/>
      </c>
      <c r="Y78" s="313" t="str">
        <f t="shared" si="63"/>
        <v/>
      </c>
      <c r="Z78" s="313" t="str">
        <f t="shared" si="63"/>
        <v/>
      </c>
      <c r="AA78" s="394" t="str">
        <f>IF(AND(AND(ISNUMBER(R78), ISNUMBER(S78)), AND(R78&lt;&gt;0, S78&lt;&gt;0)), IF(S78/R78&gt;2, "Error: RW increase &gt; 100%", IF(S78/R78&gt;=1.8, "Warning: RW increase 80–100%", IF(S78/R78&gt;=0.9, "RW change -10% to +80%", IF(S78/R78&gt;=0.8, "Warning: RW decrease 10–20%", "Error: RW decrease &gt; 20%")))), "")</f>
        <v/>
      </c>
      <c r="AB78" s="282"/>
    </row>
    <row r="79" spans="1:28" ht="15" customHeight="1" x14ac:dyDescent="0.25">
      <c r="A79" s="1681"/>
      <c r="B79" s="173" t="str">
        <f>'Credit risk (IRB)'!$B$26</f>
        <v>SME treated as corporate</v>
      </c>
      <c r="C79" s="773" t="str">
        <f>IF(AND('General Info'!$C$12="No", 'General Info'!$C$13="No"), IF(AND('Supervisory information'!$C$59="Yes", 'Supervisory information'!$C$35="Yes"), 0, ""),  IF('General Info'!$C$14="No", IF(ISNUMBER('Credit risk (IRB)'!H26), 'Credit risk (IRB)'!H26, ""), IF(AND(ISNUMBER($F$79), ISNUMBER($F$101), ISNUMBER('Credit risk (IRB)'!H26)), IF($F$79+$F$101&gt;0, $F$79/($F$79+$F$101), 1) * 'Credit risk (IRB)'!H26, "")))</f>
        <v/>
      </c>
      <c r="D79" s="773" t="str">
        <f>IF(AND('General Info'!$C$12="No", 'General Info'!$C$13="No"), IF(AND('Supervisory information'!$C$59="Yes", 'Supervisory information'!$C$35="Yes"), 0, ""),  IF('General Info'!$C$14="No", IF(ISNUMBER('Credit risk (IRB)'!L26), 'Credit risk (IRB)'!L26, ""), IF(AND(ISNUMBER($F$79), ISNUMBER($F$101), ISNUMBER('Credit risk (IRB)'!L26)), IF($F$79+$F$101&gt;0, $F$79/($F$79+$F$101), 1) * 'Credit risk (IRB)'!L26, "")))</f>
        <v/>
      </c>
      <c r="E79" s="773" t="str">
        <f>IF(AND('General Info'!$C$12="No", 'General Info'!$C$13="No"), IF(AND('Supervisory information'!$C$59="Yes", 'Supervisory information'!$C$35="Yes"), 0, ""),  IF('General Info'!$C$14="No", IF(ISNUMBER('Credit risk (IRB)'!M26), 'Credit risk (IRB)'!M26, ""), IF(AND(ISNUMBER($F$79), ISNUMBER($F$101), ISNUMBER('Credit risk (IRB)'!M26)), IF($F$79+$F$101&gt;0, $F$79/($F$79+$F$101), 1) * 'Credit risk (IRB)'!M26, "")))</f>
        <v/>
      </c>
      <c r="F79" s="334" t="str">
        <f>IF(AND('General Info'!$C$12="No", 'General Info'!$C$13="No"), IF(AND('Supervisory information'!$C$59="Yes", 'Supervisory information'!$C$35="Yes"), 0, ""),  IF(ISNUMBER('Credit risk (IRB)'!AU26),'Credit risk (IRB)'!AU26,""))</f>
        <v/>
      </c>
      <c r="G79" s="334" t="str">
        <f>IF(AND('General Info'!$C$12="No", 'General Info'!$C$13="No"), IF(AND('Supervisory information'!$C$59="Yes", 'Supervisory information'!$C$35="Yes"), 0, ""),  IF(ISNUMBER('Credit risk (IRB)'!AY26),'Credit risk (IRB)'!AY26,""))</f>
        <v/>
      </c>
      <c r="H79" s="334" t="str">
        <f>IF(AND('General Info'!$C$12="No", 'General Info'!$C$13="No"), IF(AND('Supervisory information'!$C$59="Yes", 'Supervisory information'!$C$35="Yes"), 0, ""),  IF(ISNUMBER('Credit risk (IRB)'!AZ26),'Credit risk (IRB)'!AZ26,""))</f>
        <v/>
      </c>
      <c r="I79" s="773" t="str">
        <f>IF(AND('General Info'!$C$12="No", 'General Info'!$C$13="No"), IF(AND('Supervisory information'!$C$59="Yes", 'Supervisory information'!$C$35="Yes"), 0, ""),  IF('General Info'!$C$14="No", IF(ISNUMBER('Credit risk (IRB)'!CO26), 'Credit risk (IRB)'!CO26, ""), IF(AND(ISNUMBER($F$79), ISNUMBER($F$101), ISNUMBER('Credit risk (IRB)'!CO26)), IF($F$79+$F$101&gt;0, $F$79/($F$79+$F$101) * 'Credit risk (IRB)'!CO26, 0), "")))</f>
        <v/>
      </c>
      <c r="J79" s="1509" t="str">
        <f>IF(AND('General Info'!$C$12="No", 'General Info'!$C$13="No"), IF(AND('Supervisory information'!$C$59="Yes", 'Supervisory information'!$C$35="Yes"), 0, ""),  IF('General Info'!$C$14="No", IF(ISNUMBER('Credit risk (IRB)'!CQ26), 'Credit risk (IRB)'!CQ26, ""), IF(AND(ISNUMBER($F$79), ISNUMBER($F$101), ISNUMBER('Credit risk (IRB)'!CQ26)), IF($F$79+$F$101&gt;0, $F$79/($F$79+$F$101) * 'Credit risk (IRB)'!CQ26, 0), "")))</f>
        <v/>
      </c>
      <c r="K79" s="330"/>
      <c r="L79" s="538" t="str">
        <f>IF(AND(ISNUMBER(C79), ISNUMBER(F79)), IF(C79&lt;&gt;0, ((F79-C79)/C79), "EAD=0"), "")</f>
        <v/>
      </c>
      <c r="M79" s="539" t="str">
        <f>IF(AND(ISNUMBER(D79), ISNUMBER(G79)), IF(D79&lt;&gt;0, ((G79-D79)/D79), "RWA=0"), "")</f>
        <v/>
      </c>
      <c r="N79" s="539" t="str">
        <f>IF(AND(ISNUMBER(E79), ISNUMBER(H79)), IF(E79&lt;&gt;0, ((H79-E79)/E79), "EL=0"), "")</f>
        <v/>
      </c>
      <c r="O79" s="539" t="str">
        <f>IF(AND(ISNUMBER(F79), ISNUMBER(I79)), IF(F79&lt;&gt;0, ((I79-F79)/F79), "EAD=0"), "")</f>
        <v/>
      </c>
      <c r="P79" s="539" t="str">
        <f>IF(AND(ISNUMBER(G79), ISNUMBER(J79)), IF(G79&lt;&gt;0, ((J79-G79)/G79), "RWA=0"), "")</f>
        <v/>
      </c>
      <c r="Q79" s="539" t="str">
        <f>IF(AND(ISNUMBER(C79), ISNUMBER(D79)), IF(C79&lt;&gt;0, (D79/C79), "EAD,RWA=0"), "")</f>
        <v/>
      </c>
      <c r="R79" s="539" t="str">
        <f>IF(AND(ISNUMBER(F79), ISNUMBER(G79)), IF(F79&lt;&gt;0, (G79/F79), "EAD,RWA=0"), "")</f>
        <v/>
      </c>
      <c r="S79" s="540" t="str">
        <f>IF(AND(ISNUMBER(I79), ISNUMBER(J79)), IF(I79&lt;&gt;0, (J79/I79), "EAD,RWA=0"), "")</f>
        <v/>
      </c>
      <c r="T79" s="330"/>
      <c r="U79" s="319" t="str">
        <f>IF(ISNUMBER(L79), IF(ABS(L79)&gt;0.5, "Error: diff above 50%", IF(ABS(L79)&gt;=0.3, "Warning: diff 30–50%", "Diff below 30%")),"")</f>
        <v/>
      </c>
      <c r="V79" s="313" t="str">
        <f>IF(ISNUMBER(M79), IF(ABS(M79)&gt;0.5, "Error: diff above 50%", IF(ABS(M79)&gt;=0.3, "Warning: diff 30–50%", "Diff below 30%")),"")</f>
        <v/>
      </c>
      <c r="W79" s="313" t="str">
        <f>IF(ISNUMBER(N79), IF(ABS(N79)&gt;0.5,"Error: diff above 50%", IF(ABS(N79)&gt;=0.3, "Warning: diff 30–50%", "Diff below 30%")),"")</f>
        <v/>
      </c>
      <c r="X79" s="313" t="str">
        <f>IF(AND(AND(ISNUMBER(Q79), ISNUMBER(R79)), AND(Q79&lt;&gt;0, R79&lt;&gt;0)), IF(R79/Q79&gt;1.5,"Error: RW increase &gt; 50%", IF(R79/Q79&gt;=1.25, "Warning: RW increase 25–50%", IF(R79/Q79&gt;=0.9, "RW change -10% to +25%", IF(R79/Q79&gt;=0.8,"Warning: RW decrease 10–20%", "Error: RW decrease &gt; 20%")))), "")</f>
        <v/>
      </c>
      <c r="Y79" s="313" t="str">
        <f>IF(ISNUMBER(O79), IF(ABS(O79)&gt;0.5, "Error: diff above 50%", IF(ABS(O79)&gt;=0.3, "Warning: diff 30–50%", "Diff below 30%")),"")</f>
        <v/>
      </c>
      <c r="Z79" s="313" t="str">
        <f>IF(ISNUMBER(P79), IF(ABS(P79)&gt;0.5, "Error: diff above 50%", IF(ABS(P79)&gt;=0.3, "Warning: diff 30–50%", "Diff below 30%")),"")</f>
        <v/>
      </c>
      <c r="AA79" s="394" t="str">
        <f>IF(AND(AND(ISNUMBER(R79), ISNUMBER(S79)), AND(R79&lt;&gt;0, S79&lt;&gt;0)), IF(S79/R79&gt;1.75, "Error: RW increase &gt; 75%", IF(S79/R79&gt;=1.5, "Warning: RW increase 50–75%", IF(S79/R79&gt;=0.9, "RW change -10% to +75%", IF(S79/R79&gt;=0.8, "Warning: RW decrease 10–20%", "Error: RW decrease &gt; 20%")))), "")</f>
        <v/>
      </c>
      <c r="AB79" s="282"/>
    </row>
    <row r="80" spans="1:28" ht="15" customHeight="1" x14ac:dyDescent="0.25">
      <c r="A80" s="1681"/>
      <c r="B80" s="173" t="str">
        <f>SUBSTITUTE('Credit risk (IRB)'!$B$27, "; of which:", "")</f>
        <v>Specialised lending</v>
      </c>
      <c r="C80" s="773" t="str">
        <f>IF(AND('General Info'!$C$12="No", 'General Info'!$C$13="No"), IF(AND('Supervisory information'!$C$59="Yes", 'Supervisory information'!$C$35="Yes"), 0, ""),  IF('General Info'!$C$14="No", IF(ISNUMBER('Credit risk (IRB)'!H27), 'Credit risk (IRB)'!H27, ""), IF(AND(ISNUMBER($F$80),ISNUMBER($F$102),ISNUMBER('Credit risk (IRB)'!H27)),IF($F$80+$F$102&gt;0,$F$80/($F$80+$F$102), 1) *'Credit risk (IRB)'!H27, "")))</f>
        <v/>
      </c>
      <c r="D80" s="773" t="str">
        <f>IF(AND('General Info'!$C$12="No", 'General Info'!$C$13="No"), IF(AND('Supervisory information'!$C$59="Yes", 'Supervisory information'!$C$35="Yes"), 0, ""),  IF('General Info'!$C$14="No", IF(ISNUMBER('Credit risk (IRB)'!L27), 'Credit risk (IRB)'!L27, ""), IF(AND(ISNUMBER($F$80),ISNUMBER($F$102),ISNUMBER('Credit risk (IRB)'!L27)),IF($F$80+$F$102&gt;0,$F$80/($F$80+$F$102), 1) * 'Credit risk (IRB)'!L27, "")))</f>
        <v/>
      </c>
      <c r="E80" s="773" t="str">
        <f>IF(AND('General Info'!$C$12="No", 'General Info'!$C$13="No"), IF(AND('Supervisory information'!$C$59="Yes", 'Supervisory information'!$C$35="Yes"), 0, ""),  IF('General Info'!$C$14="No", IF(ISNUMBER('Credit risk (IRB)'!M27), 'Credit risk (IRB)'!M27, ""), IF(AND(ISNUMBER($F$80),ISNUMBER($F$102),ISNUMBER('Credit risk (IRB)'!M27)),IF($F$80+$F$102&gt;0,$F$80/($F$80+$F$102), 1) * 'Credit risk (IRB)'!M27, "")))</f>
        <v/>
      </c>
      <c r="F80" s="334" t="str">
        <f>IF(AND('General Info'!$C$12="No", 'General Info'!$C$13="No"), IF(AND('Supervisory information'!$C$59="Yes", 'Supervisory information'!$C$35="Yes"), 0, ""),  IF(ISNUMBER('Credit risk (IRB)'!AU27),'Credit risk (IRB)'!AU27,""))</f>
        <v/>
      </c>
      <c r="G80" s="334" t="str">
        <f>IF(AND('General Info'!$C$12="No", 'General Info'!$C$13="No"), IF(AND('Supervisory information'!$C$59="Yes", 'Supervisory information'!$C$35="Yes"), 0, ""),  IF(ISNUMBER('Credit risk (IRB)'!AY27),'Credit risk (IRB)'!AY27,""))</f>
        <v/>
      </c>
      <c r="H80" s="334" t="str">
        <f>IF(AND('General Info'!$C$12="No", 'General Info'!$C$13="No"), IF(AND('Supervisory information'!$C$59="Yes", 'Supervisory information'!$C$35="Yes"), 0, ""),  IF(ISNUMBER('Credit risk (IRB)'!AZ27),'Credit risk (IRB)'!AZ27,""))</f>
        <v/>
      </c>
      <c r="I80" s="773" t="str">
        <f>IF(AND('General Info'!$C$12="No", 'General Info'!$C$13="No"), IF(AND('Supervisory information'!$C$59="Yes", 'Supervisory information'!$C$35="Yes"), 0, ""),  IF('General Info'!$C$14="No", IF(ISNUMBER('Credit risk (IRB)'!CO27), 'Credit risk (IRB)'!CO27, ""), IF(AND(ISNUMBER($F$80),ISNUMBER($F$102),ISNUMBER('Credit risk (IRB)'!CO27)),IF($F$80+$F$102&gt;0,$F$80/($F$80+$F$102)*'Credit risk (IRB)'!CO27, 0), "")))</f>
        <v/>
      </c>
      <c r="J80" s="1509" t="str">
        <f>IF(AND('General Info'!$C$12="No", 'General Info'!$C$13="No"), IF(AND('Supervisory information'!$C$59="Yes", 'Supervisory information'!$C$35="Yes"), 0, ""),  IF('General Info'!$C$14="No", IF(ISNUMBER('Credit risk (IRB)'!CQ27), 'Credit risk (IRB)'!CQ27, ""), IF(AND(ISNUMBER($F$80),ISNUMBER($F$102),ISNUMBER('Credit risk (IRB)'!CQ27)),IF($F$80+$F$102&gt;0,$F$80/($F$80+$F$102)*'Credit risk (IRB)'!CQ27, 0), "")))</f>
        <v/>
      </c>
      <c r="K80" s="330"/>
      <c r="L80" s="538" t="str">
        <f t="shared" ref="L80:L90" si="66">IF(AND(ISNUMBER(C80), ISNUMBER(F80)), IF(C80&lt;&gt;0, ((F80-C80)/C80), "EAD=0"), "")</f>
        <v/>
      </c>
      <c r="M80" s="539" t="str">
        <f t="shared" ref="M80:M90" si="67">IF(AND(ISNUMBER(D80), ISNUMBER(G80)), IF(D80&lt;&gt;0, ((G80-D80)/D80), "RWA=0"), "")</f>
        <v/>
      </c>
      <c r="N80" s="539" t="str">
        <f t="shared" ref="N80:N90" si="68">IF(AND(ISNUMBER(E80), ISNUMBER(H80)), IF(E80&lt;&gt;0, ((H80-E80)/E80), "EL=0"), "")</f>
        <v/>
      </c>
      <c r="O80" s="539" t="str">
        <f t="shared" ref="O80:O90" si="69">IF(AND(ISNUMBER(F80), ISNUMBER(I80)), IF(F80&lt;&gt;0, ((I80-F80)/F80), "EAD=0"), "")</f>
        <v/>
      </c>
      <c r="P80" s="539" t="str">
        <f t="shared" ref="P80:P90" si="70">IF(AND(ISNUMBER(G80), ISNUMBER(J80)), IF(G80&lt;&gt;0, ((J80-G80)/G80), "RWA=0"), "")</f>
        <v/>
      </c>
      <c r="Q80" s="539" t="str">
        <f t="shared" ref="Q80:Q90" si="71">IF(AND(ISNUMBER(C80), ISNUMBER(D80)), IF(C80&lt;&gt;0, (D80/C80), "EAD,RWA=0"), "")</f>
        <v/>
      </c>
      <c r="R80" s="539" t="str">
        <f t="shared" ref="R80:R90" si="72">IF(AND(ISNUMBER(F80), ISNUMBER(G80)), IF(F80&lt;&gt;0, (G80/F80), "EAD,RWA=0"), "")</f>
        <v/>
      </c>
      <c r="S80" s="540" t="str">
        <f t="shared" ref="S80:S90" si="73">IF(AND(ISNUMBER(I80), ISNUMBER(J80)), IF(I80&lt;&gt;0, (J80/I80), "EAD,RWA=0"), "")</f>
        <v/>
      </c>
      <c r="T80" s="330"/>
      <c r="U80" s="319" t="str">
        <f t="shared" ref="U80:U90" si="74">IF(ISNUMBER(L80), IF(ABS(L80)&gt;0.5, "Error: diff above 50%", IF(ABS(L80)&gt;=0.3, "Warning: diff 30–50%", "Diff below 30%")),"")</f>
        <v/>
      </c>
      <c r="V80" s="313" t="str">
        <f>IF(ISNUMBER(M80), IF(ABS(M80)&gt;0.75, "Error: diff above 75%", IF(ABS(M80)&gt;=0.5, "Warning: diff 50–75%", "Diff below 50%")),"")</f>
        <v/>
      </c>
      <c r="W80" s="313" t="str">
        <f t="shared" ref="W80:W90" si="75">IF(ISNUMBER(N80), IF(ABS(N80)&gt;0.5,"Error: diff above 50%", IF(ABS(N80)&gt;=0.3, "Warning: diff 30–50%", "Diff below 30%")),"")</f>
        <v/>
      </c>
      <c r="X80" s="313" t="str">
        <f t="shared" ref="X80:X90" si="76">IF(AND(AND(ISNUMBER(Q80), ISNUMBER(R80)), AND(Q80&lt;&gt;0, R80&lt;&gt;0)), IF(R80/Q80&gt;1.5,"Error: RW increase &gt; 50%", IF(R80/Q80&gt;=1.25, "Warning: RW increase 25–50%", IF(R80/Q80&gt;=0.9, "RW change -10% to +25%", IF(R80/Q80&gt;=0.8,"Warning: RW decrease 10–20%", "Error: RW decrease &gt; 20%")))), "")</f>
        <v/>
      </c>
      <c r="Y80" s="269"/>
      <c r="Z80" s="313" t="str">
        <f t="shared" ref="Z80:Z90" si="77">IF(ISNUMBER(P80), IF(ABS(P80)&gt;0.5, "Error: diff above 50%", IF(ABS(P80)&gt;=0.3, "Warning: diff 30–50%", "Diff below 30%")),"")</f>
        <v/>
      </c>
      <c r="AA80" s="394" t="str">
        <f>IF(AND(AND(ISNUMBER(R80), ISNUMBER(S80)), AND(R80&lt;&gt;0, S80&lt;&gt;0)), IF(S80/R80&gt;2, "Error: RW increase &gt; 100%", IF(S80/R80&gt;=1.75, "Warning: RW increase 75–100%", IF(S80/R80&gt;=0.9, "RW change -10% to +75%", IF(S80/R80&gt;=0.8, "Warning: RW decrease 10–20%", "Error: RW decrease &gt; 20%")))), "")</f>
        <v/>
      </c>
      <c r="AB80" s="282"/>
    </row>
    <row r="81" spans="1:28" ht="15" customHeight="1" x14ac:dyDescent="0.25">
      <c r="A81" s="1681"/>
      <c r="B81" s="289" t="str">
        <f>SUBSTITUTE('Credit risk (IRB)'!$B$56, "; of which:", "")</f>
        <v>Equity investment in funds</v>
      </c>
      <c r="C81" s="773" t="str">
        <f>IF(AND('General Info'!$C$12="No", 'General Info'!$C$13="No"), IF(AND('Supervisory information'!$C$59="Yes", 'Supervisory information'!$C$35="Yes"), 0, ""),  IF('General Info'!$C$14="No", IF(ISNUMBER('Credit risk (IRB)'!H56), 'Credit risk (IRB)'!H56, ""), IF(AND(ISNUMBER($F$81), ISNUMBER($F$104), ISNUMBER('Credit risk (IRB)'!H56)), IF($F$81+$F$104&gt;0, $F$81/($F$81+$F$104), 1) * 'Credit risk (IRB)'!H56, "")))</f>
        <v/>
      </c>
      <c r="D81" s="773" t="str">
        <f>IF(AND('General Info'!$C$12="No", 'General Info'!$C$13="No"), IF(AND('Supervisory information'!$C$59="Yes", 'Supervisory information'!$C$35="Yes"), 0, ""),  IF('General Info'!$C$14="No", IF(ISNUMBER('Credit risk (IRB)'!L56), 'Credit risk (IRB)'!L56, ""), IF(AND(ISNUMBER($F$81), ISNUMBER($F$104), ISNUMBER('Credit risk (IRB)'!L56)), IF($F$81+$F$104&gt;0, $F$81/($F$81+$F$104), 1) * 'Credit risk (IRB)'!L56, "")))</f>
        <v/>
      </c>
      <c r="E81" s="773" t="str">
        <f>IF(AND('General Info'!$C$12="No", 'General Info'!$C$13="No"), IF(AND('Supervisory information'!$C$59="Yes", 'Supervisory information'!$C$35="Yes"), 0, ""),  IF('General Info'!$C$14="No", IF(ISNUMBER('Credit risk (IRB)'!M56), 'Credit risk (IRB)'!M56, ""), IF(AND(ISNUMBER($F$81), ISNUMBER($F$104), ISNUMBER('Credit risk (IRB)'!M56)), IF($F$81+$F$104&gt;0, $F$81/($F$81+$F$104), 1) * 'Credit risk (IRB)'!M56, "")))</f>
        <v/>
      </c>
      <c r="F81" s="334" t="str">
        <f>IF(AND('General Info'!$C$12="No", 'General Info'!$C$13="No"), IF(AND('Supervisory information'!$C$59="Yes", 'Supervisory information'!$C$35="Yes"), 0, ""),  IF(ISNUMBER('Credit risk (IRB)'!AU56),'Credit risk (IRB)'!AU56,""))</f>
        <v/>
      </c>
      <c r="G81" s="334" t="str">
        <f>IF(AND('General Info'!$C$12="No", 'General Info'!$C$13="No"), IF(AND('Supervisory information'!$C$59="Yes", 'Supervisory information'!$C$35="Yes"), 0, ""),  IF(ISNUMBER('Credit risk (IRB)'!AY56),'Credit risk (IRB)'!AY56,""))</f>
        <v/>
      </c>
      <c r="H81" s="334" t="str">
        <f>IF(AND('General Info'!$C$12="No", 'General Info'!$C$13="No"), IF(AND('Supervisory information'!$C$59="Yes", 'Supervisory information'!$C$35="Yes"), 0, ""),  IF(ISNUMBER('Credit risk (IRB)'!AZ56),'Credit risk (IRB)'!AZ56,""))</f>
        <v/>
      </c>
      <c r="I81" s="773" t="str">
        <f>IF(AND('General Info'!$C$12="No", 'General Info'!$C$13="No"), IF(AND('Supervisory information'!$C$59="Yes", 'Supervisory information'!$C$35="Yes"), 0, ""),  IF('General Info'!$C$14="No", IF(ISNUMBER('Credit risk (IRB)'!CO56), 'Credit risk (IRB)'!CO56, ""), IF(AND(ISNUMBER($F$81), ISNUMBER($F$104), ISNUMBER('Credit risk (IRB)'!CO56)), IF($F$81+$F$104&gt;0, $F$81/($F$81+$F$104) * 'Credit risk (IRB)'!CO56, 0), "")))</f>
        <v/>
      </c>
      <c r="J81" s="1509" t="str">
        <f>IF(AND('General Info'!$C$12="No", 'General Info'!$C$13="No"), IF(AND('Supervisory information'!$C$59="Yes", 'Supervisory information'!$C$35="Yes"), 0, ""),  IF('General Info'!$C$14="No", IF(ISNUMBER('Credit risk (IRB)'!CQ56), 'Credit risk (IRB)'!CQ56, ""), IF(AND(ISNUMBER($F$81), ISNUMBER($F$104), ISNUMBER('Credit risk (IRB)'!CQ56)), IF($F$81+$F$104&gt;0, $F$81/($F$81+$F$104) * 'Credit risk (IRB)'!CQ56, 0), "")))</f>
        <v/>
      </c>
      <c r="K81" s="330"/>
      <c r="L81" s="538" t="str">
        <f>IF(AND(ISNUMBER(C81), ISNUMBER(F81)), IF(C81&lt;&gt;0, ((F81-C81)/C81), "EAD=0"), "")</f>
        <v/>
      </c>
      <c r="M81" s="539" t="str">
        <f>IF(AND(ISNUMBER(D81), ISNUMBER(G81)), IF(D81&lt;&gt;0, ((G81-D81)/D81), "RWA=0"), "")</f>
        <v/>
      </c>
      <c r="N81" s="539" t="str">
        <f>IF(AND(ISNUMBER(E81), ISNUMBER(H81)), IF(E81&lt;&gt;0, ((H81-E81)/E81), "EL=0"), "")</f>
        <v/>
      </c>
      <c r="O81" s="539" t="str">
        <f>IF(AND(ISNUMBER(F81), ISNUMBER(I81)), IF(F81&lt;&gt;0, ((I81-F81)/F81), "EAD=0"), "")</f>
        <v/>
      </c>
      <c r="P81" s="539" t="str">
        <f>IF(AND(ISNUMBER(G81), ISNUMBER(J81)), IF(G81&lt;&gt;0, ((J81-G81)/G81), "RWA=0"), "")</f>
        <v/>
      </c>
      <c r="Q81" s="539" t="str">
        <f>IF(AND(ISNUMBER(C81), ISNUMBER(D81)), IF(C81&lt;&gt;0, (D81/C81), "EAD,RWA=0"), "")</f>
        <v/>
      </c>
      <c r="R81" s="539" t="str">
        <f>IF(AND(ISNUMBER(F81), ISNUMBER(G81)), IF(F81&lt;&gt;0, (G81/F81), "EAD,RWA=0"), "")</f>
        <v/>
      </c>
      <c r="S81" s="540" t="str">
        <f>IF(AND(ISNUMBER(I81), ISNUMBER(J81)), IF(I81&lt;&gt;0, (J81/I81), "EAD,RWA=0"), "")</f>
        <v/>
      </c>
      <c r="T81" s="330"/>
      <c r="U81" s="319" t="str">
        <f>IF(ISNUMBER(L81), IF(ABS(L81)&gt;0.5, "Error: diff above 50%", IF(ABS(L81)&gt;=0.3, "Warning: diff 30–50%", "Diff below 30%")),"")</f>
        <v/>
      </c>
      <c r="V81" s="313" t="str">
        <f>IF(ISNUMBER(M81), IF(ABS(M81)&gt;0.5, "Error: diff above 50%", IF(ABS(M81)&gt;=0.3, "Warning: diff 30–50%", "Diff below 30%")),"")</f>
        <v/>
      </c>
      <c r="W81" s="313" t="str">
        <f>IF(ISNUMBER(N81), IF(ABS(N81)&gt;0.5,"Error: diff above 50%", IF(ABS(N81)&gt;=0.3, "Warning: diff 30–50%", "Diff below 30%")),"")</f>
        <v/>
      </c>
      <c r="X81" s="313" t="str">
        <f>IF(AND(AND(ISNUMBER(Q81), ISNUMBER(R81)), AND(Q81&lt;&gt;0, R81&lt;&gt;0)), IF(R81/Q81&gt;1.5,"Error: RW increase &gt; 50%", IF(R81/Q81&gt;=1.25, "Warning: RW increase 25–50%", IF(R81/Q81&gt;=0.9, "RW change -10% to +25%", IF(R81/Q81&gt;=0.8,"Warning: RW decrease 10–20%", "Error: RW decrease &gt; 20%")))), "")</f>
        <v/>
      </c>
      <c r="Y81" s="313" t="str">
        <f>IF(ISNUMBER(O81), IF(ABS(O81)&gt;0.5, "Error: diff above 50%", IF(ABS(O81)&gt;=0.3, "Warning: diff 30–50%", "Diff below 30%")),"")</f>
        <v/>
      </c>
      <c r="Z81" s="313" t="str">
        <f>IF(ISNUMBER(P81), IF(ABS(P81)&gt;0.5, "Error: diff above 50%", IF(ABS(P81)&gt;=0.3, "Warning: diff 30–50%", "Diff below 30%")),"")</f>
        <v/>
      </c>
      <c r="AA81" s="394" t="str">
        <f>IF(AND(AND(ISNUMBER(R81), ISNUMBER(S81)), AND(R81&lt;&gt;0, S81&lt;&gt;0)), IF(S81/R81&gt;1.2, "Error: RW increase &gt; 20%", IF(S81/R81&gt;=1.1, "Warning: RW increase 10–20%", IF(S81/R81&gt;=0.9, "RW change -10% to +25%", IF(S81/R81&gt;=0.8, "Warning: RW decrease 10–20%", "Error: RW decrease &gt; 20%")))), "")</f>
        <v/>
      </c>
      <c r="AB81" s="282"/>
    </row>
    <row r="82" spans="1:28" ht="15" customHeight="1" x14ac:dyDescent="0.25">
      <c r="A82" s="1681"/>
      <c r="B82" s="289" t="str">
        <f>'Credit risk (IRB)'!$B$59</f>
        <v>Retail, of which:</v>
      </c>
      <c r="C82" s="773" t="str">
        <f>IF(AND(ISNUMBER(C83), ISNUMBER(C84), ISNUMBER(C86)), C83+C84+C86, "")</f>
        <v/>
      </c>
      <c r="D82" s="773" t="str">
        <f t="shared" ref="D82:J82" si="78">IF(AND(ISNUMBER(D83), ISNUMBER(D84), ISNUMBER(D86)), D83+D84+D86, "")</f>
        <v/>
      </c>
      <c r="E82" s="773" t="str">
        <f t="shared" si="78"/>
        <v/>
      </c>
      <c r="F82" s="773" t="str">
        <f t="shared" si="78"/>
        <v/>
      </c>
      <c r="G82" s="773" t="str">
        <f t="shared" si="78"/>
        <v/>
      </c>
      <c r="H82" s="773" t="str">
        <f t="shared" si="78"/>
        <v/>
      </c>
      <c r="I82" s="773" t="str">
        <f t="shared" si="78"/>
        <v/>
      </c>
      <c r="J82" s="1509" t="str">
        <f t="shared" si="78"/>
        <v/>
      </c>
      <c r="K82" s="330"/>
      <c r="L82" s="538" t="str">
        <f>IF(AND(ISNUMBER(C82), ISNUMBER(F82)), IF(C82&lt;&gt;0, ((F82-C82)/C82), "EAD=0"), "")</f>
        <v/>
      </c>
      <c r="M82" s="539" t="str">
        <f>IF(AND(ISNUMBER(D82), ISNUMBER(G82)), IF(D82&lt;&gt;0, ((G82-D82)/D82), "RWA=0"), "")</f>
        <v/>
      </c>
      <c r="N82" s="539" t="str">
        <f>IF(AND(ISNUMBER(E82), ISNUMBER(H82)), IF(E82&lt;&gt;0, ((H82-E82)/E82), "EL=0"), "")</f>
        <v/>
      </c>
      <c r="O82" s="539" t="str">
        <f>IF(AND(ISNUMBER(F82), ISNUMBER(I82)), IF(F82&lt;&gt;0, ((I82-F82)/F82), "EAD=0"), "")</f>
        <v/>
      </c>
      <c r="P82" s="539" t="str">
        <f>IF(AND(ISNUMBER(G82), ISNUMBER(J82)), IF(G82&lt;&gt;0, ((J82-G82)/G82), "RWA=0"), "")</f>
        <v/>
      </c>
      <c r="Q82" s="539" t="str">
        <f>IF(AND(ISNUMBER(C82), ISNUMBER(D82)), IF(C82&lt;&gt;0, (D82/C82), "EAD,RWA=0"), "")</f>
        <v/>
      </c>
      <c r="R82" s="539" t="str">
        <f>IF(AND(ISNUMBER(F82), ISNUMBER(G82)), IF(F82&lt;&gt;0, (G82/F82), "EAD,RWA=0"), "")</f>
        <v/>
      </c>
      <c r="S82" s="540" t="str">
        <f>IF(AND(ISNUMBER(I82), ISNUMBER(J82)), IF(I82&lt;&gt;0, (J82/I82), "EAD,RWA=0"), "")</f>
        <v/>
      </c>
      <c r="T82" s="330"/>
      <c r="U82" s="336"/>
      <c r="V82" s="337"/>
      <c r="W82" s="337"/>
      <c r="X82" s="337"/>
      <c r="Y82" s="337"/>
      <c r="Z82" s="337"/>
      <c r="AA82" s="784"/>
      <c r="AB82" s="282"/>
    </row>
    <row r="83" spans="1:28" ht="15" customHeight="1" x14ac:dyDescent="0.25">
      <c r="A83" s="1681"/>
      <c r="B83" s="173" t="str">
        <f>'Credit risk (IRB)'!$B$60</f>
        <v>Retail residential mortgages</v>
      </c>
      <c r="C83" s="773" t="str">
        <f>IF(AND('General Info'!$C$12="No", 'General Info'!$C$13="No"), IF(AND('Supervisory information'!$C$59="Yes", 'Supervisory information'!$C$35="Yes"), 0, ""),  IF('General Info'!$C$14="No", IF(ISNUMBER('Credit risk (IRB)'!H60), 'Credit risk (IRB)'!H60, ""), IF(AND(ISNUMBER($F$83), ISNUMBER($F$106), ISNUMBER('Credit risk (IRB)'!H60)), IF($F$83+$F$106&gt;0, $F$83/($F$83+$F$106), 1) * 'Credit risk (IRB)'!H60,"")))</f>
        <v/>
      </c>
      <c r="D83" s="773" t="str">
        <f>IF(AND('General Info'!$C$12="No", 'General Info'!$C$13="No"), IF(AND('Supervisory information'!$C$59="Yes", 'Supervisory information'!$C$35="Yes"), 0, ""),  IF('General Info'!$C$14="No", IF(ISNUMBER('Credit risk (IRB)'!L60), 'Credit risk (IRB)'!L60, ""), IF(AND(ISNUMBER($F$83), ISNUMBER($F$106), ISNUMBER('Credit risk (IRB)'!L60)), IF($F$83+$F$106&gt;0, $F$83/($F$83+$F$106), 1) * 'Credit risk (IRB)'!L60,"")))</f>
        <v/>
      </c>
      <c r="E83" s="773" t="str">
        <f>IF(AND('General Info'!$C$12="No", 'General Info'!$C$13="No"), IF(AND('Supervisory information'!$C$59="Yes", 'Supervisory information'!$C$35="Yes"), 0, ""),  IF('General Info'!$C$14="No", IF(ISNUMBER('Credit risk (IRB)'!M60), 'Credit risk (IRB)'!M60, ""), IF(AND(ISNUMBER($F$83), ISNUMBER($F$106), ISNUMBER('Credit risk (IRB)'!M60)), IF($F$83+$F$106&gt;0, $F$83/($F$83+$F$106), 1) * 'Credit risk (IRB)'!M60,"")))</f>
        <v/>
      </c>
      <c r="F83" s="334" t="str">
        <f>IF(AND('General Info'!$C$12="No", 'General Info'!$C$13="No"), IF(AND('Supervisory information'!$C$59="Yes", 'Supervisory information'!$C$35="Yes"), 0, ""),  IF(ISNUMBER('Credit risk (IRB)'!AU60),'Credit risk (IRB)'!AU60,""))</f>
        <v/>
      </c>
      <c r="G83" s="334" t="str">
        <f>IF(AND('General Info'!$C$12="No", 'General Info'!$C$13="No"), IF(AND('Supervisory information'!$C$59="Yes", 'Supervisory information'!$C$35="Yes"), 0, ""),  IF(ISNUMBER('Credit risk (IRB)'!AY60),'Credit risk (IRB)'!AY60,""))</f>
        <v/>
      </c>
      <c r="H83" s="334" t="str">
        <f>IF(AND('General Info'!$C$12="No", 'General Info'!$C$13="No"), IF(AND('Supervisory information'!$C$59="Yes", 'Supervisory information'!$C$35="Yes"), 0, ""),  IF(ISNUMBER('Credit risk (IRB)'!AZ60),'Credit risk (IRB)'!AZ60,""))</f>
        <v/>
      </c>
      <c r="I83" s="773" t="str">
        <f>IF(AND('General Info'!$C$12="No", 'General Info'!$C$13="No"), IF(AND('Supervisory information'!$C$59="Yes", 'Supervisory information'!$C$35="Yes"), 0, ""),  IF('General Info'!$C$14="No", IF(ISNUMBER('Credit risk (IRB)'!CO60), 'Credit risk (IRB)'!CO60, ""), IF(AND(ISNUMBER($F$83), ISNUMBER($F$106), ISNUMBER('Credit risk (IRB)'!CO60)), IF($F$83+$F$106&gt;0, $F$83/($F$83+$F$106) * 'Credit risk (IRB)'!CO60, 0),"")))</f>
        <v/>
      </c>
      <c r="J83" s="1509" t="str">
        <f>IF(AND('General Info'!$C$12="No", 'General Info'!$C$13="No"), IF(AND('Supervisory information'!$C$59="Yes", 'Supervisory information'!$C$35="Yes"), 0, ""),  IF('General Info'!$C$14="No", IF(ISNUMBER('Credit risk (IRB)'!CQ60), 'Credit risk (IRB)'!CQ60, ""), IF(AND(ISNUMBER($F$83), ISNUMBER($F$106), ISNUMBER('Credit risk (IRB)'!CQ60)), IF($F$83+$F$106&gt;0, $F$83/($F$83+$F$106) * 'Credit risk (IRB)'!CQ60, 0),"")))</f>
        <v/>
      </c>
      <c r="K83" s="330"/>
      <c r="L83" s="538" t="str">
        <f t="shared" si="66"/>
        <v/>
      </c>
      <c r="M83" s="539" t="str">
        <f t="shared" si="67"/>
        <v/>
      </c>
      <c r="N83" s="539" t="str">
        <f t="shared" si="68"/>
        <v/>
      </c>
      <c r="O83" s="539" t="str">
        <f t="shared" si="69"/>
        <v/>
      </c>
      <c r="P83" s="539" t="str">
        <f t="shared" si="70"/>
        <v/>
      </c>
      <c r="Q83" s="539" t="str">
        <f t="shared" si="71"/>
        <v/>
      </c>
      <c r="R83" s="539" t="str">
        <f t="shared" si="72"/>
        <v/>
      </c>
      <c r="S83" s="540" t="str">
        <f t="shared" si="73"/>
        <v/>
      </c>
      <c r="T83" s="330"/>
      <c r="U83" s="319" t="str">
        <f t="shared" si="74"/>
        <v/>
      </c>
      <c r="V83" s="313" t="str">
        <f t="shared" ref="V83:V90" si="79">IF(ISNUMBER(M83), IF(ABS(M83)&gt;0.5, "Error: diff above 50%", IF(ABS(M83)&gt;=0.3, "Warning: diff 30–50%", "Diff below 30%")),"")</f>
        <v/>
      </c>
      <c r="W83" s="313" t="str">
        <f t="shared" si="75"/>
        <v/>
      </c>
      <c r="X83" s="313" t="str">
        <f t="shared" si="76"/>
        <v/>
      </c>
      <c r="Y83" s="313" t="str">
        <f t="shared" ref="Y83:Y90" si="80">IF(ISNUMBER(O83), IF(ABS(O83)&gt;0.5, "Error: diff above 50%", IF(ABS(O83)&gt;=0.3, "Warning: diff 30–50%", "Diff below 30%")),"")</f>
        <v/>
      </c>
      <c r="Z83" s="313" t="str">
        <f t="shared" si="77"/>
        <v/>
      </c>
      <c r="AA83" s="394" t="str">
        <f>IF(AND(AND(ISNUMBER(R83), ISNUMBER(S83)), AND(R83&lt;&gt;0, S83&lt;&gt;0)), IF(S83/R83&gt;2.75, "Error: RW increase &gt; 175%", IF(S83/R83&gt;=2.5, "Warning: RW increase 150–175%", IF(S83/R83&gt;=0.9, "RW change -10% to +175%", IF(S83/R83&gt;=0.8,"Warning: RW decrease 10–20%", "Error: RW decrease &gt; 20%")))), "")</f>
        <v/>
      </c>
      <c r="AB83" s="282"/>
    </row>
    <row r="84" spans="1:28" ht="15" customHeight="1" x14ac:dyDescent="0.25">
      <c r="A84" s="1681"/>
      <c r="B84" s="173" t="str">
        <f>'Credit risk (IRB)'!$B$61</f>
        <v>Other retail; of which:</v>
      </c>
      <c r="C84" s="773" t="str">
        <f>IF(AND('General Info'!$C$12="No", 'General Info'!$C$13="No"), IF(AND('Supervisory information'!$C$59="Yes", 'Supervisory information'!$C$35="Yes"), 0, ""),  IF('General Info'!$C$14="No", IF(ISNUMBER('Credit risk (IRB)'!H61), 'Credit risk (IRB)'!H61, ""), IF(AND(ISNUMBER($F$84), ISNUMBER($F$107), ISNUMBER('Credit risk (IRB)'!H61)), IF($F$84+$F$107&gt;0, $F$84/($F$84+$F$107), 1) * 'Credit risk (IRB)'!H61, "")))</f>
        <v/>
      </c>
      <c r="D84" s="773" t="str">
        <f>IF(AND('General Info'!$C$12="No", 'General Info'!$C$13="No"), IF(AND('Supervisory information'!$C$59="Yes", 'Supervisory information'!$C$35="Yes"), 0, ""),  IF('General Info'!$C$14="No", IF(ISNUMBER('Credit risk (IRB)'!L61), 'Credit risk (IRB)'!L61, ""), IF(AND(ISNUMBER($F$84), ISNUMBER($F$107), ISNUMBER('Credit risk (IRB)'!L61)), IF($F$84+$F$107&gt;0, $F$84/($F$84+$F$107), 1) * 'Credit risk (IRB)'!L61, "")))</f>
        <v/>
      </c>
      <c r="E84" s="773" t="str">
        <f>IF(AND('General Info'!$C$12="No", 'General Info'!$C$13="No"), IF(AND('Supervisory information'!$C$59="Yes", 'Supervisory information'!$C$35="Yes"), 0, ""),  IF('General Info'!$C$14="No", IF(ISNUMBER('Credit risk (IRB)'!M61), 'Credit risk (IRB)'!M61, ""), IF(AND(ISNUMBER($F$84), ISNUMBER($F$107), ISNUMBER('Credit risk (IRB)'!M61)), IF($F$84+$F$107&gt;0, $F$84/($F$84+$F$107), 1) * 'Credit risk (IRB)'!M61, "")))</f>
        <v/>
      </c>
      <c r="F84" s="334" t="str">
        <f>IF(AND('General Info'!$C$12="No", 'General Info'!$C$13="No"), IF(AND('Supervisory information'!$C$59="Yes", 'Supervisory information'!$C$35="Yes"), 0, ""),  IF(ISNUMBER('Credit risk (IRB)'!AU61),'Credit risk (IRB)'!AU61,""))</f>
        <v/>
      </c>
      <c r="G84" s="334" t="str">
        <f>IF(AND('General Info'!$C$12="No", 'General Info'!$C$13="No"), IF(AND('Supervisory information'!$C$59="Yes", 'Supervisory information'!$C$35="Yes"), 0, ""),  IF(ISNUMBER('Credit risk (IRB)'!AY61),'Credit risk (IRB)'!AY61,""))</f>
        <v/>
      </c>
      <c r="H84" s="334" t="str">
        <f>IF(AND('General Info'!$C$12="No", 'General Info'!$C$13="No"), IF(AND('Supervisory information'!$C$59="Yes", 'Supervisory information'!$C$35="Yes"), 0, ""),  IF(ISNUMBER('Credit risk (IRB)'!AZ61),'Credit risk (IRB)'!AZ61,""))</f>
        <v/>
      </c>
      <c r="I84" s="773" t="str">
        <f>IF(AND('General Info'!$C$12="No", 'General Info'!$C$13="No"), IF(AND('Supervisory information'!$C$59="Yes", 'Supervisory information'!$C$35="Yes"), 0, ""),  IF('General Info'!$C$14="No", IF(ISNUMBER('Credit risk (IRB)'!CO61), 'Credit risk (IRB)'!CO61, ""), IF(AND(ISNUMBER($F$84), ISNUMBER($F$107), ISNUMBER('Credit risk (IRB)'!CO61)), IF($F$84+$F$107&gt;0, $F$84/($F$84+$F$107) * 'Credit risk (IRB)'!CO61, 0), "")))</f>
        <v/>
      </c>
      <c r="J84" s="1509" t="str">
        <f>IF(AND('General Info'!$C$12="No", 'General Info'!$C$13="No"), IF(AND('Supervisory information'!$C$59="Yes", 'Supervisory information'!$C$35="Yes"), 0, ""),  IF('General Info'!$C$14="No", IF(ISNUMBER('Credit risk (IRB)'!CQ61), 'Credit risk (IRB)'!CQ61, ""), IF(AND(ISNUMBER($F$84), ISNUMBER($F$107), ISNUMBER('Credit risk (IRB)'!CQ61)), IF($F$84+$F$107&gt;0, $F$84/($F$84+$F$107) * 'Credit risk (IRB)'!CQ61, 0), "")))</f>
        <v/>
      </c>
      <c r="K84" s="330"/>
      <c r="L84" s="538" t="str">
        <f>IF(AND(ISNUMBER(C84), ISNUMBER(F84)), IF(C84&lt;&gt;0, ((F84-C84)/C84), "EAD=0"), "")</f>
        <v/>
      </c>
      <c r="M84" s="539" t="str">
        <f>IF(AND(ISNUMBER(D84), ISNUMBER(G84)), IF(D84&lt;&gt;0, ((G84-D84)/D84), "RWA=0"), "")</f>
        <v/>
      </c>
      <c r="N84" s="539" t="str">
        <f>IF(AND(ISNUMBER(E84), ISNUMBER(H84)), IF(E84&lt;&gt;0, ((H84-E84)/E84), "EL=0"), "")</f>
        <v/>
      </c>
      <c r="O84" s="539" t="str">
        <f>IF(AND(ISNUMBER(F84), ISNUMBER(I84)), IF(F84&lt;&gt;0, ((I84-F84)/F84), "EAD=0"), "")</f>
        <v/>
      </c>
      <c r="P84" s="539" t="str">
        <f>IF(AND(ISNUMBER(G84), ISNUMBER(J84)), IF(G84&lt;&gt;0, ((J84-G84)/G84), "RWA=0"), "")</f>
        <v/>
      </c>
      <c r="Q84" s="539" t="str">
        <f>IF(AND(ISNUMBER(C84), ISNUMBER(D84)), IF(C84&lt;&gt;0, (D84/C84), "EAD,RWA=0"), "")</f>
        <v/>
      </c>
      <c r="R84" s="539" t="str">
        <f>IF(AND(ISNUMBER(F84), ISNUMBER(G84)), IF(F84&lt;&gt;0, (G84/F84), "EAD,RWA=0"), "")</f>
        <v/>
      </c>
      <c r="S84" s="540" t="str">
        <f>IF(AND(ISNUMBER(I84), ISNUMBER(J84)), IF(I84&lt;&gt;0, (J84/I84), "EAD,RWA=0"), "")</f>
        <v/>
      </c>
      <c r="T84" s="330"/>
      <c r="U84" s="319" t="str">
        <f>IF(ISNUMBER(L84), IF(ABS(L84)&gt;0.5, "Error: diff above 50%", IF(ABS(L84)&gt;=0.3, "Warning: diff 30–50%", "Diff below 30%")),"")</f>
        <v/>
      </c>
      <c r="V84" s="313" t="str">
        <f>IF(ISNUMBER(M84), IF(ABS(M84)&gt;0.5, "Error: diff above 50%", IF(ABS(M84)&gt;=0.3, "Warning: diff 30–50%", "Diff below 30%")),"")</f>
        <v/>
      </c>
      <c r="W84" s="313" t="str">
        <f>IF(ISNUMBER(N84), IF(ABS(N84)&gt;0.5,"Error: diff above 50%", IF(ABS(N84)&gt;=0.3, "Warning: diff 30–50%", "Diff below 30%")),"")</f>
        <v/>
      </c>
      <c r="X84" s="313" t="str">
        <f>IF(AND(AND(ISNUMBER(Q84), ISNUMBER(R84)), AND(Q84&lt;&gt;0, R84&lt;&gt;0)), IF(R84/Q84&gt;1.5,"Error: RW increase &gt; 50%", IF(R84/Q84&gt;=1.25, "Warning: RW increase 25–50%", IF(R84/Q84&gt;=0.9, "RW change -10% to +25%", IF(R84/Q84&gt;=0.8,"Warning: RW decrease 10–20%", "Error: RW decrease &gt; 20%")))), "")</f>
        <v/>
      </c>
      <c r="Y84" s="313" t="str">
        <f>IF(ISNUMBER(O84), IF(ABS(O84)&gt;0.5, "Error: diff above 50%", IF(ABS(O84)&gt;=0.3, "Warning: diff 30–50%", "Diff below 30%")),"")</f>
        <v/>
      </c>
      <c r="Z84" s="313" t="str">
        <f>IF(ISNUMBER(P84), IF(ABS(P84)&gt;0.5, "Error: diff above 50%", IF(ABS(P84)&gt;=0.3, "Warning: diff 30–50%", "Diff below 30%")),"")</f>
        <v/>
      </c>
      <c r="AA84" s="394" t="str">
        <f>IF(AND(AND(ISNUMBER(R84), ISNUMBER(S84)), AND(R84&lt;&gt;0, S84&lt;&gt;0)), IF(S84/R84&gt;2.75, "Error: RW increase &gt; 175%", IF(S84/R84&gt;=2.5, "Warning: RW increase 150–175%", IF(S84/R84&gt;=0.9, "RW change -10% to +175%", IF(S84/R84&gt;=0.8,"Warning: RW decrease 10–20%", "Error: RW decrease &gt; 20%")))), "")</f>
        <v/>
      </c>
      <c r="AB84" s="282"/>
    </row>
    <row r="85" spans="1:28" ht="15" customHeight="1" x14ac:dyDescent="0.25">
      <c r="A85" s="1681"/>
      <c r="B85" s="362" t="s">
        <v>755</v>
      </c>
      <c r="C85" s="773" t="str">
        <f>IF(AND('General Info'!$C$12="No", 'General Info'!$C$13="No"), IF(AND('Supervisory information'!$C$59="Yes", 'Supervisory information'!$C$35="Yes"), 0, ""), 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73" t="str">
        <f>IF(AND('General Info'!$C$12="No", 'General Info'!$C$13="No"), IF(AND('Supervisory information'!$C$59="Yes", 'Supervisory information'!$C$35="Yes"), 0, ""), 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73" t="str">
        <f>IF(AND('General Info'!$C$12="No", 'General Info'!$C$13="No"), IF(AND('Supervisory information'!$C$59="Yes", 'Supervisory information'!$C$35="Yes"), 0, ""), 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4" t="str">
        <f>IF(AND('General Info'!$C$12="No", 'General Info'!$C$13="No"), IF(AND('Supervisory information'!$C$59="Yes", 'Supervisory information'!$C$35="Yes"), 0, ""),  IF(AND(ISNUMBER('Credit risk (IRB)'!AU63), ISNUMBER('Credit risk (IRB)'!AU66)),'Credit risk (IRB)'!AU63+'Credit risk (IRB)'!AU66,""))</f>
        <v/>
      </c>
      <c r="G85" s="334" t="str">
        <f>IF(AND('General Info'!$C$12="No", 'General Info'!$C$13="No"), IF(AND('Supervisory information'!$C$59="Yes", 'Supervisory information'!$C$35="Yes"), 0, ""),  IF(AND(ISNUMBER('Credit risk (IRB)'!AY63), ISNUMBER('Credit risk (IRB)'!AY66)),'Credit risk (IRB)'!AY63+'Credit risk (IRB)'!AY66,""))</f>
        <v/>
      </c>
      <c r="H85" s="334" t="str">
        <f>IF(AND('General Info'!$C$12="No", 'General Info'!$C$13="No"), IF(AND('Supervisory information'!$C$59="Yes", 'Supervisory information'!$C$35="Yes"), 0, ""),  IF(AND(ISNUMBER('Credit risk (IRB)'!AZ63), ISNUMBER('Credit risk (IRB)'!AZ66)),'Credit risk (IRB)'!AZ63+'Credit risk (IRB)'!AZ66,""))</f>
        <v/>
      </c>
      <c r="I85" s="773" t="str">
        <f>IF(AND('General Info'!$C$12="No", 'General Info'!$C$13="No"), IF(AND('Supervisory information'!$C$59="Yes", 'Supervisory information'!$C$35="Yes"), 0, ""), 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509" t="str">
        <f>IF(AND('General Info'!$C$12="No", 'General Info'!$C$13="No"), IF(AND('Supervisory information'!$C$59="Yes", 'Supervisory information'!$C$35="Yes"), 0, ""), 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2"/>
      <c r="L85" s="538" t="str">
        <f>IF(AND(ISNUMBER(C85), ISNUMBER(F85)), IF(C85&lt;&gt;0, ((F85-C85)/C85), "EAD=0"), "")</f>
        <v/>
      </c>
      <c r="M85" s="539" t="str">
        <f>IF(AND(ISNUMBER(D85), ISNUMBER(G85)), IF(D85&lt;&gt;0, ((G85-D85)/D85), "RWA=0"), "")</f>
        <v/>
      </c>
      <c r="N85" s="539" t="str">
        <f>IF(AND(ISNUMBER(E85), ISNUMBER(H85)), IF(E85&lt;&gt;0, ((H85-E85)/E85), "EL=0"), "")</f>
        <v/>
      </c>
      <c r="O85" s="539" t="str">
        <f>IF(AND(ISNUMBER(F85), ISNUMBER(I85)), IF(F85&lt;&gt;0, ((I85-F85)/F85), "EAD=0"), "")</f>
        <v/>
      </c>
      <c r="P85" s="539" t="str">
        <f>IF(AND(ISNUMBER(G85), ISNUMBER(J85)), IF(G85&lt;&gt;0, ((J85-G85)/G85), "RWA=0"), "")</f>
        <v/>
      </c>
      <c r="Q85" s="539" t="str">
        <f>IF(AND(ISNUMBER(C85), ISNUMBER(D85)), IF(C85&lt;&gt;0, (D85/C85), "EAD,RWA=0"), "")</f>
        <v/>
      </c>
      <c r="R85" s="539" t="str">
        <f>IF(AND(ISNUMBER(F85), ISNUMBER(G85)), IF(F85&lt;&gt;0, (G85/F85), "EAD,RWA=0"), "")</f>
        <v/>
      </c>
      <c r="S85" s="540" t="str">
        <f>IF(AND(ISNUMBER(I85), ISNUMBER(J85)), IF(I85&lt;&gt;0, (J85/I85), "EAD,RWA=0"), "")</f>
        <v/>
      </c>
      <c r="T85" s="492"/>
      <c r="U85" s="319" t="str">
        <f>IF(ISNUMBER(L85), IF(ABS(L85)&gt;0.5, "Error: diff above 50%", IF(ABS(L85)&gt;=0.3, "Warning: diff 30–50%", "Diff below 30%")),"")</f>
        <v/>
      </c>
      <c r="V85" s="313" t="str">
        <f>IF(ISNUMBER(M85), IF(ABS(M85)&gt;0.5, "Error: diff above 50%", IF(ABS(M85)&gt;=0.3, "Warning: diff 30–50%", "Diff below 30%")),"")</f>
        <v/>
      </c>
      <c r="W85" s="313" t="str">
        <f>IF(ISNUMBER(N85), IF(ABS(N85)&gt;0.5,"Error: diff above 50%", IF(ABS(N85)&gt;=0.3, "Warning: diff 30–50%", "Diff below 30%")),"")</f>
        <v/>
      </c>
      <c r="X85" s="313" t="str">
        <f>IF(AND(AND(ISNUMBER(Q85), ISNUMBER(R85)), AND(Q85&lt;&gt;0, R85&lt;&gt;0)), IF(R85/Q85&gt;1.5,"Error: RW increase &gt; 50%", IF(R85/Q85&gt;=1.25, "Warning: RW increase 25–50%", IF(R85/Q85&gt;=0.9, "RW change -10% to +25%", IF(R85/Q85&gt;=0.8,"Warning: RW decrease 10–20%", "Error: RW decrease &gt; 20%")))), "")</f>
        <v/>
      </c>
      <c r="Y85" s="313" t="str">
        <f>IF(ISNUMBER(O85), IF(ABS(O85)&gt;0.5, "Error: diff above 50%", IF(ABS(O85)&gt;=0.3, "Warning: diff 30–50%", "Diff below 30%")),"")</f>
        <v/>
      </c>
      <c r="Z85" s="313" t="str">
        <f>IF(ISNUMBER(P85), IF(ABS(P85)&gt;0.5, "Error: diff above 50%", IF(ABS(P85)&gt;=0.3, "Warning: diff 30–50%", "Diff below 30%")),"")</f>
        <v/>
      </c>
      <c r="AA85" s="394" t="str">
        <f>IF(AND(AND(ISNUMBER(R85), ISNUMBER(S85)), AND(R85&lt;&gt;0, S85&lt;&gt;0)), IF(S85/R85&gt;2.75, "Error: RW increase &gt; 175%", IF(S85/R85&gt;=2.5, "Warning: RW increase 150–175%", IF(S85/R85&gt;=0.9, "RW change -10% to +175%", IF(S85/R85&gt;=0.8,"Warning: RW decrease 10–20%", "Error: RW decrease &gt; 20%")))), "")</f>
        <v/>
      </c>
      <c r="AB85" s="282"/>
    </row>
    <row r="86" spans="1:28" ht="15" customHeight="1" x14ac:dyDescent="0.25">
      <c r="A86" s="1681"/>
      <c r="B86" s="173" t="str">
        <f>SUBSTITUTE('Credit risk (IRB)'!$B$68, "; of which:", "")</f>
        <v>Qualifying revolving retail exposures</v>
      </c>
      <c r="C86" s="773" t="str">
        <f>IF(AND('General Info'!$C$12="No", 'General Info'!$C$13="No"), IF(AND('Supervisory information'!$C$59="Yes", 'Supervisory information'!$C$35="Yes"), 0, ""),  IF('General Info'!$C$14="No", IF(ISNUMBER('Credit risk (IRB)'!H68), 'Credit risk (IRB)'!H68, ""), IF(AND(ISNUMBER($F$86), ISNUMBER($F$109), ISNUMBER('Credit risk (IRB)'!H68)), IF($F$86+$F$109&gt;0, $F$86/($F$86+$F$109), 1) * 'Credit risk (IRB)'!H68,"")))</f>
        <v/>
      </c>
      <c r="D86" s="773" t="str">
        <f>IF(AND('General Info'!$C$12="No", 'General Info'!$C$13="No"), IF(AND('Supervisory information'!$C$59="Yes", 'Supervisory information'!$C$35="Yes"), 0, ""),  IF('General Info'!$C$14="No", IF(ISNUMBER('Credit risk (IRB)'!L68), 'Credit risk (IRB)'!L68, ""), IF(AND(ISNUMBER($F$86), ISNUMBER($F$109), ISNUMBER('Credit risk (IRB)'!L68)), IF($F$86+$F$109&gt;0, $F$86/($F$86+$F$109), 1) * 'Credit risk (IRB)'!L68,"")))</f>
        <v/>
      </c>
      <c r="E86" s="773" t="str">
        <f>IF(AND('General Info'!$C$12="No", 'General Info'!$C$13="No"), IF(AND('Supervisory information'!$C$59="Yes", 'Supervisory information'!$C$35="Yes"), 0, ""),  IF('General Info'!$C$14="No", IF(ISNUMBER('Credit risk (IRB)'!M68), 'Credit risk (IRB)'!M68, ""), IF(AND(ISNUMBER($F$86), ISNUMBER($F$109), ISNUMBER('Credit risk (IRB)'!M68)), IF($F$86+$F$109&gt;0, $F$86/($F$86+$F$109), 1) * 'Credit risk (IRB)'!M68,"")))</f>
        <v/>
      </c>
      <c r="F86" s="334" t="str">
        <f>IF(AND('General Info'!$C$12="No", 'General Info'!$C$13="No"), IF(AND('Supervisory information'!$C$59="Yes", 'Supervisory information'!$C$35="Yes"), 0, ""),  IF(ISNUMBER('Credit risk (IRB)'!AU68),'Credit risk (IRB)'!AU68,""))</f>
        <v/>
      </c>
      <c r="G86" s="334" t="str">
        <f>IF(AND('General Info'!$C$12="No", 'General Info'!$C$13="No"), IF(AND('Supervisory information'!$C$59="Yes", 'Supervisory information'!$C$35="Yes"), 0, ""),  IF(ISNUMBER('Credit risk (IRB)'!AY68),'Credit risk (IRB)'!AY68,""))</f>
        <v/>
      </c>
      <c r="H86" s="334" t="str">
        <f>IF(AND('General Info'!$C$12="No", 'General Info'!$C$13="No"), IF(AND('Supervisory information'!$C$59="Yes", 'Supervisory information'!$C$35="Yes"), 0, ""),  IF(ISNUMBER('Credit risk (IRB)'!AZ68),'Credit risk (IRB)'!AZ68,""))</f>
        <v/>
      </c>
      <c r="I86" s="773" t="str">
        <f>IF(AND('General Info'!$C$12="No", 'General Info'!$C$13="No"), IF(AND('Supervisory information'!$C$59="Yes", 'Supervisory information'!$C$35="Yes"), 0, ""),  IF('General Info'!$C$14="No", IF(ISNUMBER('Credit risk (IRB)'!CO68), 'Credit risk (IRB)'!CO68, ""), IF(AND(ISNUMBER($F$86), ISNUMBER($F$109), ISNUMBER('Credit risk (IRB)'!CO68)), IF($F$86+$F$109&gt;0, $F$86/($F$86+$F$109) * 'Credit risk (IRB)'!CO68, 0),"")))</f>
        <v/>
      </c>
      <c r="J86" s="1509" t="str">
        <f>IF(AND('General Info'!$C$12="No", 'General Info'!$C$13="No"), IF(AND('Supervisory information'!$C$59="Yes", 'Supervisory information'!$C$35="Yes"), 0, ""),  IF('General Info'!$C$14="No", IF(ISNUMBER('Credit risk (IRB)'!CQ68), 'Credit risk (IRB)'!CQ68, ""), IF(AND(ISNUMBER($F$86), ISNUMBER($F$109), ISNUMBER('Credit risk (IRB)'!CQ68)), IF($F$86+$F$109&gt;0, $F$86/($F$86+$F$109) * 'Credit risk (IRB)'!CQ68, 0),"")))</f>
        <v/>
      </c>
      <c r="K86" s="330"/>
      <c r="L86" s="538" t="str">
        <f t="shared" si="66"/>
        <v/>
      </c>
      <c r="M86" s="539" t="str">
        <f t="shared" si="67"/>
        <v/>
      </c>
      <c r="N86" s="539" t="str">
        <f t="shared" si="68"/>
        <v/>
      </c>
      <c r="O86" s="539" t="str">
        <f t="shared" si="69"/>
        <v/>
      </c>
      <c r="P86" s="539" t="str">
        <f t="shared" si="70"/>
        <v/>
      </c>
      <c r="Q86" s="539" t="str">
        <f t="shared" si="71"/>
        <v/>
      </c>
      <c r="R86" s="539" t="str">
        <f t="shared" si="72"/>
        <v/>
      </c>
      <c r="S86" s="540" t="str">
        <f t="shared" si="73"/>
        <v/>
      </c>
      <c r="T86" s="330"/>
      <c r="U86" s="319" t="str">
        <f t="shared" si="74"/>
        <v/>
      </c>
      <c r="V86" s="313" t="str">
        <f t="shared" si="79"/>
        <v/>
      </c>
      <c r="W86" s="313" t="str">
        <f t="shared" si="75"/>
        <v/>
      </c>
      <c r="X86" s="313" t="str">
        <f t="shared" si="76"/>
        <v/>
      </c>
      <c r="Y86" s="313" t="str">
        <f t="shared" si="80"/>
        <v/>
      </c>
      <c r="Z86" s="313" t="str">
        <f t="shared" si="77"/>
        <v/>
      </c>
      <c r="AA86" s="394" t="str">
        <f>IF(AND(AND(ISNUMBER(R86), ISNUMBER(S86)), AND(R86&lt;&gt;0, S86&lt;&gt;0)), IF(S86/R86&gt;2.75, "Error: RW increase &gt; 175%", IF(S86/R86&gt;=2.5, "Warning: RW increase 150–175%", IF(S86/R86&gt;=0.9, "RW change -10% to +175%", IF(S86/R86&gt;=0.8,"Warning: RW decrease 10–20%", "Error: RW decrease &gt; 20%")))), "")</f>
        <v/>
      </c>
      <c r="AB86" s="282"/>
    </row>
    <row r="87" spans="1:28" ht="15" customHeight="1" x14ac:dyDescent="0.25">
      <c r="A87" s="1681"/>
      <c r="B87" s="289" t="str">
        <f>SUBSTITUTE('Credit risk (IRB)'!$B$75, "; of which:", "")</f>
        <v>Eligible purchased receivables</v>
      </c>
      <c r="C87" s="773" t="str">
        <f>IF(AND('General Info'!$C$12="No", 'General Info'!$C$13="No"), IF(AND('Supervisory information'!$C$59="Yes", 'Supervisory information'!$C$35="Yes"), 0, ""),  IF('General Info'!$C$14="No", IF(ISNUMBER('Credit risk (IRB)'!H75), 'Credit risk (IRB)'!H75, ""), IF(AND(ISNUMBER($F$87), ISNUMBER($F$110), ISNUMBER('Credit risk (IRB)'!H75)), IF($F$87+$F$110&gt;0, $F$87/($F$87+$F$110), 1) * 'Credit risk (IRB)'!H75, "")))</f>
        <v/>
      </c>
      <c r="D87" s="773" t="str">
        <f>IF(AND('General Info'!$C$12="No", 'General Info'!$C$13="No"), IF(AND('Supervisory information'!$C$59="Yes", 'Supervisory information'!$C$35="Yes"), 0, ""),  IF('General Info'!$C$14="No", IF(ISNUMBER('Credit risk (IRB)'!L75), 'Credit risk (IRB)'!L75, ""), IF(AND(ISNUMBER($F$87), ISNUMBER($F$110), ISNUMBER('Credit risk (IRB)'!L75)), IF($F$87+$F$110&gt;0, $F$87/($F$87+$F$110), 1) * 'Credit risk (IRB)'!L75, "")))</f>
        <v/>
      </c>
      <c r="E87" s="773" t="str">
        <f>IF(AND('General Info'!$C$12="No", 'General Info'!$C$13="No"), IF(AND('Supervisory information'!$C$59="Yes", 'Supervisory information'!$C$35="Yes"), 0, ""),  IF('General Info'!$C$14="No", IF(ISNUMBER('Credit risk (IRB)'!M75), 'Credit risk (IRB)'!M75, ""), IF(AND(ISNUMBER($F$87), ISNUMBER($F$110), ISNUMBER('Credit risk (IRB)'!M75)), IF($F$87+$F$110&gt;0, $F$87/($F$87+$F$110), 1) * 'Credit risk (IRB)'!M75, "")))</f>
        <v/>
      </c>
      <c r="F87" s="334" t="str">
        <f>IF(AND('General Info'!$C$12="No", 'General Info'!$C$13="No"), IF(AND('Supervisory information'!$C$59="Yes", 'Supervisory information'!$C$35="Yes"), 0, ""),  IF(ISNUMBER('Credit risk (IRB)'!AU75),'Credit risk (IRB)'!AU75,""))</f>
        <v/>
      </c>
      <c r="G87" s="334" t="str">
        <f>IF(AND('General Info'!$C$12="No", 'General Info'!$C$13="No"), IF(AND('Supervisory information'!$C$59="Yes", 'Supervisory information'!$C$35="Yes"), 0, ""),  IF(ISNUMBER('Credit risk (IRB)'!AY75),'Credit risk (IRB)'!AY75,""))</f>
        <v/>
      </c>
      <c r="H87" s="334" t="str">
        <f>IF(AND('General Info'!$C$12="No", 'General Info'!$C$13="No"), IF(AND('Supervisory information'!$C$59="Yes", 'Supervisory information'!$C$35="Yes"), 0, ""),  IF(ISNUMBER('Credit risk (IRB)'!AZ75),'Credit risk (IRB)'!AZ75,""))</f>
        <v/>
      </c>
      <c r="I87" s="773" t="str">
        <f>IF(AND('General Info'!$C$12="No", 'General Info'!$C$13="No"), IF(AND('Supervisory information'!$C$59="Yes", 'Supervisory information'!$C$35="Yes"), 0, ""),  IF('General Info'!$C$14="No", IF(ISNUMBER('Credit risk (IRB)'!CO75), 'Credit risk (IRB)'!CO75, ""), IF(AND(ISNUMBER($F$87), ISNUMBER($F$110), ISNUMBER('Credit risk (IRB)'!CO75)), IF($F$87+$F$110&gt;0, $F$87/($F$87+$F$110) * 'Credit risk (IRB)'!CO75, 0), "")))</f>
        <v/>
      </c>
      <c r="J87" s="1509" t="str">
        <f>IF(AND('General Info'!$C$12="No", 'General Info'!$C$13="No"), IF(AND('Supervisory information'!$C$59="Yes", 'Supervisory information'!$C$35="Yes"), 0, ""),  IF('General Info'!$C$14="No", IF(ISNUMBER('Credit risk (IRB)'!CQ75), 'Credit risk (IRB)'!CQ75, ""), IF(AND(ISNUMBER($F$87), ISNUMBER($F$110), ISNUMBER('Credit risk (IRB)'!CQ75)), IF($F$87+$F$110&gt;0, $F$87/($F$87+$F$110) * 'Credit risk (IRB)'!CQ75, 0), "")))</f>
        <v/>
      </c>
      <c r="K87" s="330"/>
      <c r="L87" s="538" t="str">
        <f t="shared" si="66"/>
        <v/>
      </c>
      <c r="M87" s="539" t="str">
        <f t="shared" si="67"/>
        <v/>
      </c>
      <c r="N87" s="539" t="str">
        <f t="shared" si="68"/>
        <v/>
      </c>
      <c r="O87" s="539" t="str">
        <f t="shared" si="69"/>
        <v/>
      </c>
      <c r="P87" s="539" t="str">
        <f t="shared" si="70"/>
        <v/>
      </c>
      <c r="Q87" s="539" t="str">
        <f t="shared" si="71"/>
        <v/>
      </c>
      <c r="R87" s="539" t="str">
        <f t="shared" si="72"/>
        <v/>
      </c>
      <c r="S87" s="540" t="str">
        <f t="shared" si="73"/>
        <v/>
      </c>
      <c r="T87" s="330"/>
      <c r="U87" s="319" t="str">
        <f>IF(ISNUMBER(L87), IF(ABS(L87)&gt;0.2, "Error: diff above 20%", IF(ABS(L87)&gt;=0.1, "Warning: diff 10–20%", "Diff below 10%")),"")</f>
        <v/>
      </c>
      <c r="V87" s="313" t="str">
        <f t="shared" si="79"/>
        <v/>
      </c>
      <c r="W87" s="313" t="str">
        <f t="shared" si="75"/>
        <v/>
      </c>
      <c r="X87" s="313" t="str">
        <f t="shared" si="76"/>
        <v/>
      </c>
      <c r="Y87" s="313" t="str">
        <f t="shared" si="80"/>
        <v/>
      </c>
      <c r="Z87" s="313" t="str">
        <f t="shared" si="77"/>
        <v/>
      </c>
      <c r="AA87" s="394" t="str">
        <f>IF(AND(AND(ISNUMBER(R87), ISNUMBER(S87)), AND(R87&lt;&gt;0, S87&lt;&gt;0)), IF(S87/R87&gt;1.2, "Error: RW increase &gt; 20%", IF(S87/R87&gt;=1.1, "Warning: RW increase 10–20%", IF(S87/R87&gt;=0.9, "RW change -10% to +25%", IF(S87/R87&gt;=0.8, "Warning: RW decrease 10–20%", "Error: RW decrease &gt; 20%")))), "")</f>
        <v/>
      </c>
      <c r="AB87" s="282"/>
    </row>
    <row r="88" spans="1:28" ht="15" customHeight="1" x14ac:dyDescent="0.25">
      <c r="A88" s="1681"/>
      <c r="B88" s="289" t="str">
        <f>'Credit risk (IRB)'!$B$79</f>
        <v>Failed trades and non-DVP transactions</v>
      </c>
      <c r="C88" s="773" t="str">
        <f>IF(AND('General Info'!$C$12="No", 'General Info'!$C$13="No"), IF(AND('Supervisory information'!$C$59="Yes", 'Supervisory information'!$C$35="Yes"), 0, ""),  IF('General Info'!$C$14="No", IF(ISNUMBER('Credit risk (IRB)'!H79), 'Credit risk (IRB)'!H79, ""), IF(AND(ISNUMBER($F$88), ISNUMBER($F$111), ISNUMBER('Credit risk (IRB)'!H79)), IF($F$88+$F$111&gt;0, $F$88/($F$88+$F$111), 1) * 'Credit risk (IRB)'!H79, "")))</f>
        <v/>
      </c>
      <c r="D88" s="773" t="str">
        <f>IF(AND('General Info'!$C$12="No", 'General Info'!$C$13="No"), IF(AND('Supervisory information'!$C$59="Yes", 'Supervisory information'!$C$35="Yes"), 0, ""),  IF('General Info'!$C$14="No", IF(ISNUMBER('Credit risk (IRB)'!L79), 'Credit risk (IRB)'!L79, ""), IF(AND(ISNUMBER($F$88), ISNUMBER($F$111), ISNUMBER('Credit risk (IRB)'!L79)), IF($F$88+$F$111&gt;0, $F$88/($F$88+$F$111), 1) * 'Credit risk (IRB)'!L79, "")))</f>
        <v/>
      </c>
      <c r="E88" s="773" t="str">
        <f>IF(AND('General Info'!$C$12="No", 'General Info'!$C$13="No"), IF(AND('Supervisory information'!$C$59="Yes", 'Supervisory information'!$C$35="Yes"), 0, ""),  IF('General Info'!$C$14="No", IF(ISNUMBER('Credit risk (IRB)'!M79), 'Credit risk (IRB)'!M79, ""), IF(AND(ISNUMBER($F$88), ISNUMBER($F$111), ISNUMBER('Credit risk (IRB)'!M79)), IF($F$88+$F$111&gt;0, $F$88/($F$88+$F$111), 1) * 'Credit risk (IRB)'!M79, "")))</f>
        <v/>
      </c>
      <c r="F88" s="334" t="str">
        <f>IF(AND('General Info'!$C$12="No", 'General Info'!$C$13="No"), IF(AND('Supervisory information'!$C$59="Yes", 'Supervisory information'!$C$35="Yes"), 0, ""),  IF(ISNUMBER('Credit risk (IRB)'!AU79),'Credit risk (IRB)'!AU79,""))</f>
        <v/>
      </c>
      <c r="G88" s="334" t="str">
        <f>IF(AND('General Info'!$C$12="No", 'General Info'!$C$13="No"), IF(AND('Supervisory information'!$C$59="Yes", 'Supervisory information'!$C$35="Yes"), 0, ""),  IF(ISNUMBER('Credit risk (IRB)'!AY79),'Credit risk (IRB)'!AY79,""))</f>
        <v/>
      </c>
      <c r="H88" s="334" t="str">
        <f>IF(AND('General Info'!$C$12="No", 'General Info'!$C$13="No"), IF(AND('Supervisory information'!$C$59="Yes", 'Supervisory information'!$C$35="Yes"), 0, ""),  IF(ISNUMBER('Credit risk (IRB)'!AZ79),'Credit risk (IRB)'!AZ79,""))</f>
        <v/>
      </c>
      <c r="I88" s="773" t="str">
        <f>IF(AND('General Info'!$C$12="No", 'General Info'!$C$13="No"), IF(AND('Supervisory information'!$C$59="Yes", 'Supervisory information'!$C$35="Yes"), 0, ""),  IF('General Info'!$C$14="No", IF(ISNUMBER('Credit risk (IRB)'!CO79), 'Credit risk (IRB)'!CO79, ""), IF(AND(ISNUMBER($F$88), ISNUMBER($F$111), ISNUMBER('Credit risk (IRB)'!CO79)), IF($F$88+$F$111&gt;0, $F$88/($F$88+$F$111) * 'Credit risk (IRB)'!CO79, 0), "")))</f>
        <v/>
      </c>
      <c r="J88" s="1509" t="str">
        <f>IF(AND('General Info'!$C$12="No", 'General Info'!$C$13="No"), IF(AND('Supervisory information'!$C$59="Yes", 'Supervisory information'!$C$35="Yes"), 0, ""),  IF('General Info'!$C$14="No", IF(ISNUMBER('Credit risk (IRB)'!CQ79), 'Credit risk (IRB)'!CQ79, ""), IF(AND(ISNUMBER($F$88), ISNUMBER($F$111), ISNUMBER('Credit risk (IRB)'!CQ79)), IF($F$88+$F$111&gt;0, $F$88/($F$88+$F$111) * 'Credit risk (IRB)'!CQ79, 0), "")))</f>
        <v/>
      </c>
      <c r="K88" s="330"/>
      <c r="L88" s="538" t="str">
        <f t="shared" si="66"/>
        <v/>
      </c>
      <c r="M88" s="539" t="str">
        <f t="shared" si="67"/>
        <v/>
      </c>
      <c r="N88" s="539" t="str">
        <f t="shared" si="68"/>
        <v/>
      </c>
      <c r="O88" s="539" t="str">
        <f t="shared" si="69"/>
        <v/>
      </c>
      <c r="P88" s="539" t="str">
        <f t="shared" si="70"/>
        <v/>
      </c>
      <c r="Q88" s="539" t="str">
        <f t="shared" si="71"/>
        <v/>
      </c>
      <c r="R88" s="539" t="str">
        <f t="shared" si="72"/>
        <v/>
      </c>
      <c r="S88" s="540" t="str">
        <f t="shared" si="73"/>
        <v/>
      </c>
      <c r="T88" s="330"/>
      <c r="U88" s="319" t="str">
        <f t="shared" ref="U88:U89" si="81">IF(ISNUMBER(L88), IF(ABS(L88)&gt;0.2, "Error: diff above 20%", IF(ABS(L88)&gt;=0.1, "Warning: diff 10–20%", "Diff below 10%")),"")</f>
        <v/>
      </c>
      <c r="V88" s="313" t="str">
        <f t="shared" si="79"/>
        <v/>
      </c>
      <c r="W88" s="313" t="str">
        <f t="shared" si="75"/>
        <v/>
      </c>
      <c r="X88" s="313" t="str">
        <f t="shared" si="76"/>
        <v/>
      </c>
      <c r="Y88" s="313" t="str">
        <f t="shared" si="80"/>
        <v/>
      </c>
      <c r="Z88" s="313" t="str">
        <f t="shared" si="77"/>
        <v/>
      </c>
      <c r="AA88" s="394" t="str">
        <f>IF(AND(AND(ISNUMBER(R88), ISNUMBER(S88)), AND(R88&lt;&gt;0, S88&lt;&gt;0)), IF(S88/R88&gt;1.2, "Error: RW increase &gt; 20%", IF(S88/R88&gt;=1.1, "Warning: RW increase 10–20%", IF(S88/R88&gt;=0.9, "RW change -10% to +25%", IF(S88/R88&gt;=0.8, "Warning: RW decrease 10–20%", "Error: RW decrease &gt; 20%")))), "")</f>
        <v/>
      </c>
      <c r="AB88" s="282"/>
    </row>
    <row r="89" spans="1:28" ht="15" customHeight="1" x14ac:dyDescent="0.25">
      <c r="A89" s="1681"/>
      <c r="B89" s="553" t="str">
        <f>SUBSTITUTE('Credit risk (IRB)'!$B$80, "; of which:", "")</f>
        <v>Other assets</v>
      </c>
      <c r="C89" s="774" t="str">
        <f>IF(AND('General Info'!$C$12="No", 'General Info'!$C$13="No"), IF(AND('Supervisory information'!$C$59="Yes", 'Supervisory information'!$C$35="Yes"), 0, ""),  IF('General Info'!$C$14="No", IF(ISNUMBER('Credit risk (IRB)'!H80), 'Credit risk (IRB)'!H80, ""), IF(AND(ISNUMBER($F$89), ISNUMBER($F$112),ISNUMBER('Credit risk (IRB)'!H80)), IF($F$89+$F$112&gt;0, $F$89/($F$89+$F$112), 1) * 'Credit risk (IRB)'!H80, "")))</f>
        <v/>
      </c>
      <c r="D89" s="774" t="str">
        <f>IF(AND('General Info'!$C$12="No", 'General Info'!$C$13="No"), IF(AND('Supervisory information'!$C$59="Yes", 'Supervisory information'!$C$35="Yes"), 0, ""),  IF('General Info'!$C$14="No", IF(ISNUMBER('Credit risk (IRB)'!L80), 'Credit risk (IRB)'!L80, ""), IF(AND(ISNUMBER($F$89), ISNUMBER($F$112),ISNUMBER('Credit risk (IRB)'!L80)), IF($F$89+$F$112&gt;0, $F$89/($F$89+$F$112), 1) * 'Credit risk (IRB)'!L80, "")))</f>
        <v/>
      </c>
      <c r="E89" s="774" t="str">
        <f>IF(AND('General Info'!$C$12="No", 'General Info'!$C$13="No"), IF(AND('Supervisory information'!$C$59="Yes", 'Supervisory information'!$C$35="Yes"), 0, ""),  IF('General Info'!$C$14="No", IF(ISNUMBER('Credit risk (IRB)'!M80), 'Credit risk (IRB)'!M80, ""), IF(AND(ISNUMBER($F$89), ISNUMBER($F$112),ISNUMBER('Credit risk (IRB)'!M80)), IF($F$89+$F$112&gt;0, $F$89/($F$89+$F$112), 1) * 'Credit risk (IRB)'!M80, "")))</f>
        <v/>
      </c>
      <c r="F89" s="547" t="str">
        <f>IF(AND('General Info'!$C$12="No", 'General Info'!$C$13="No"), IF(AND('Supervisory information'!$C$59="Yes", 'Supervisory information'!$C$35="Yes"), 0, ""),  IF(ISNUMBER('Credit risk (IRB)'!AU80),'Credit risk (IRB)'!AU80,""))</f>
        <v/>
      </c>
      <c r="G89" s="547" t="str">
        <f>IF(AND('General Info'!$C$12="No", 'General Info'!$C$13="No"), IF(AND('Supervisory information'!$C$59="Yes", 'Supervisory information'!$C$35="Yes"), 0, ""),  IF(ISNUMBER('Credit risk (IRB)'!AY80),'Credit risk (IRB)'!AY80,""))</f>
        <v/>
      </c>
      <c r="H89" s="547" t="str">
        <f>IF(AND('General Info'!$C$12="No", 'General Info'!$C$13="No"), IF(AND('Supervisory information'!$C$59="Yes", 'Supervisory information'!$C$35="Yes"), 0, ""),  IF(ISNUMBER('Credit risk (IRB)'!AZ80),'Credit risk (IRB)'!AZ80,""))</f>
        <v/>
      </c>
      <c r="I89" s="774" t="str">
        <f>IF(AND('General Info'!$C$12="No", 'General Info'!$C$13="No"), IF(AND('Supervisory information'!$C$59="Yes", 'Supervisory information'!$C$35="Yes"), 0, ""),  IF('General Info'!$C$14="No", IF(ISNUMBER('Credit risk (IRB)'!CO80), 'Credit risk (IRB)'!CO80, ""), IF(AND(ISNUMBER($F$89), ISNUMBER($F$112),ISNUMBER('Credit risk (IRB)'!CO80)), IF($F$89+$F$112&gt;0, $F$89/($F$89+$F$112) * 'Credit risk (IRB)'!CO80, 0), "")))</f>
        <v/>
      </c>
      <c r="J89" s="1510" t="str">
        <f>IF(AND('General Info'!$C$12="No", 'General Info'!$C$13="No"), IF(AND('Supervisory information'!$C$59="Yes", 'Supervisory information'!$C$35="Yes"), 0, ""),  IF('General Info'!$C$14="No", IF(ISNUMBER('Credit risk (IRB)'!CQ80), 'Credit risk (IRB)'!CQ80, ""), IF(AND(ISNUMBER($F$89), ISNUMBER($F$112),ISNUMBER('Credit risk (IRB)'!CQ80)), IF($F$89+$F$112&gt;0, $F$89/($F$89+$F$112) * 'Credit risk (IRB)'!CQ80, 0), "")))</f>
        <v/>
      </c>
      <c r="K89" s="330"/>
      <c r="L89" s="538" t="str">
        <f t="shared" si="66"/>
        <v/>
      </c>
      <c r="M89" s="539" t="str">
        <f t="shared" si="67"/>
        <v/>
      </c>
      <c r="N89" s="539" t="str">
        <f t="shared" si="68"/>
        <v/>
      </c>
      <c r="O89" s="539" t="str">
        <f t="shared" si="69"/>
        <v/>
      </c>
      <c r="P89" s="539" t="str">
        <f t="shared" si="70"/>
        <v/>
      </c>
      <c r="Q89" s="539" t="str">
        <f t="shared" si="71"/>
        <v/>
      </c>
      <c r="R89" s="539" t="str">
        <f t="shared" si="72"/>
        <v/>
      </c>
      <c r="S89" s="540" t="str">
        <f t="shared" si="73"/>
        <v/>
      </c>
      <c r="T89" s="330"/>
      <c r="U89" s="319" t="str">
        <f t="shared" si="81"/>
        <v/>
      </c>
      <c r="V89" s="313" t="str">
        <f t="shared" si="79"/>
        <v/>
      </c>
      <c r="W89" s="313" t="str">
        <f t="shared" si="75"/>
        <v/>
      </c>
      <c r="X89" s="313" t="str">
        <f t="shared" si="76"/>
        <v/>
      </c>
      <c r="Y89" s="313" t="str">
        <f t="shared" si="80"/>
        <v/>
      </c>
      <c r="Z89" s="313" t="str">
        <f t="shared" si="77"/>
        <v/>
      </c>
      <c r="AA89" s="394" t="str">
        <f>IF(AND(AND(ISNUMBER(R89), ISNUMBER(S89)), AND(R89&lt;&gt;0, S89&lt;&gt;0)), IF(S89/R89&gt;1.2, "Error: RW increase &gt; 20%", IF(S89/R89&gt;=1.1, "Warning: RW increase 10–20%", IF(S89/R89&gt;=0.9, "RW change -10% to +25%", IF(S89/R89&gt;=0.8, "Warning: RW decrease 10–20%", "Error: RW decrease &gt; 20%")))), "")</f>
        <v/>
      </c>
      <c r="AB89" s="282"/>
    </row>
    <row r="90" spans="1:28" ht="15" customHeight="1" x14ac:dyDescent="0.25">
      <c r="A90" s="1681"/>
      <c r="B90" s="555" t="s">
        <v>893</v>
      </c>
      <c r="C90" s="556" t="str">
        <f>IF(AND(ISNUMBER(C75), ISNUMBER(C73), ISNUMBER(C74), ISNUMBER(C82), ISNUMBER(C81), ISNUMBER(C87), ISNUMBER(C88), ISNUMBER(C89)), SUM(C73:C75, C81:C82, C87:C89), "")</f>
        <v/>
      </c>
      <c r="D90" s="556" t="str">
        <f t="shared" ref="D90:J90" si="82">IF(AND(ISNUMBER(D75), ISNUMBER(D73), ISNUMBER(D74), ISNUMBER(D82), ISNUMBER(D81), ISNUMBER(D87), ISNUMBER(D88), ISNUMBER(D89)), SUM(D73:D75, D81:D82, D87:D89), "")</f>
        <v/>
      </c>
      <c r="E90" s="556" t="str">
        <f t="shared" si="82"/>
        <v/>
      </c>
      <c r="F90" s="556" t="str">
        <f t="shared" si="82"/>
        <v/>
      </c>
      <c r="G90" s="556" t="str">
        <f t="shared" si="82"/>
        <v/>
      </c>
      <c r="H90" s="556" t="str">
        <f t="shared" si="82"/>
        <v/>
      </c>
      <c r="I90" s="556" t="str">
        <f t="shared" si="82"/>
        <v/>
      </c>
      <c r="J90" s="584" t="str">
        <f t="shared" si="82"/>
        <v/>
      </c>
      <c r="K90" s="330"/>
      <c r="L90" s="556" t="str">
        <f t="shared" si="66"/>
        <v/>
      </c>
      <c r="M90" s="550" t="str">
        <f t="shared" si="67"/>
        <v/>
      </c>
      <c r="N90" s="550" t="str">
        <f t="shared" si="68"/>
        <v/>
      </c>
      <c r="O90" s="550" t="str">
        <f t="shared" si="69"/>
        <v/>
      </c>
      <c r="P90" s="550" t="str">
        <f t="shared" si="70"/>
        <v/>
      </c>
      <c r="Q90" s="550" t="str">
        <f t="shared" si="71"/>
        <v/>
      </c>
      <c r="R90" s="550" t="str">
        <f t="shared" si="72"/>
        <v/>
      </c>
      <c r="S90" s="554" t="str">
        <f t="shared" si="73"/>
        <v/>
      </c>
      <c r="T90" s="330"/>
      <c r="U90" s="320" t="str">
        <f t="shared" si="74"/>
        <v/>
      </c>
      <c r="V90" s="315" t="str">
        <f t="shared" si="79"/>
        <v/>
      </c>
      <c r="W90" s="315" t="str">
        <f t="shared" si="75"/>
        <v/>
      </c>
      <c r="X90" s="315" t="str">
        <f t="shared" si="76"/>
        <v/>
      </c>
      <c r="Y90" s="315" t="str">
        <f t="shared" si="80"/>
        <v/>
      </c>
      <c r="Z90" s="315" t="str">
        <f t="shared" si="77"/>
        <v/>
      </c>
      <c r="AA90" s="314" t="str">
        <f>IF(AND(AND(ISNUMBER(R90), ISNUMBER(S90)), AND(R90&lt;&gt;0, S90&lt;&gt;0)), IF(S90/R90&gt;2, "Error: RW increase &gt; 100%", IF(S90/R90&gt;=1.75, "Warning: RW increase 75-100%", IF(S90/R90&gt;=0.9, "RW change -10% to +75%", IF(S90/R90&gt;=0.8, "Warning: RW decrease 10-20%", "Error: RW decrease &gt; 20%")))), "")</f>
        <v/>
      </c>
      <c r="AB90" s="282"/>
    </row>
    <row r="91" spans="1:28" ht="60" customHeight="1" x14ac:dyDescent="0.25">
      <c r="A91" s="1831" t="s">
        <v>1698</v>
      </c>
      <c r="B91" s="66"/>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282"/>
    </row>
    <row r="92" spans="1:28" ht="39.75" customHeight="1" x14ac:dyDescent="0.25">
      <c r="A92" s="1681"/>
      <c r="B92" s="2501" t="s">
        <v>538</v>
      </c>
      <c r="C92" s="2491" t="s">
        <v>588</v>
      </c>
      <c r="D92" s="2492"/>
      <c r="E92" s="2492"/>
      <c r="F92" s="2458" t="s">
        <v>589</v>
      </c>
      <c r="G92" s="2460"/>
      <c r="H92" s="507"/>
      <c r="I92" s="2472" t="s">
        <v>763</v>
      </c>
      <c r="J92" s="2485"/>
      <c r="K92" s="488"/>
      <c r="L92" s="2464" t="s">
        <v>590</v>
      </c>
      <c r="M92" s="2475"/>
      <c r="N92" s="2475"/>
      <c r="O92" s="2475"/>
      <c r="P92" s="2475"/>
      <c r="Q92" s="2475"/>
      <c r="R92" s="2475"/>
      <c r="S92" s="2476"/>
      <c r="T92" s="488"/>
      <c r="U92" s="2481" t="s">
        <v>523</v>
      </c>
      <c r="V92" s="2481"/>
      <c r="W92" s="2481"/>
      <c r="X92" s="2481"/>
      <c r="Y92" s="2481"/>
      <c r="Z92" s="2481"/>
      <c r="AA92" s="2482"/>
      <c r="AB92" s="282"/>
    </row>
    <row r="93" spans="1:28" ht="30" customHeight="1" x14ac:dyDescent="0.3">
      <c r="A93" s="1681"/>
      <c r="B93" s="2489"/>
      <c r="C93" s="2462" t="s">
        <v>575</v>
      </c>
      <c r="D93" s="2477"/>
      <c r="E93" s="2477"/>
      <c r="F93" s="2461" t="s">
        <v>575</v>
      </c>
      <c r="G93" s="2462"/>
      <c r="H93" s="507"/>
      <c r="I93" s="2474"/>
      <c r="J93" s="2503"/>
      <c r="K93" s="491"/>
      <c r="L93" s="2465" t="s">
        <v>648</v>
      </c>
      <c r="M93" s="2466"/>
      <c r="N93" s="301"/>
      <c r="O93" s="2478" t="s">
        <v>611</v>
      </c>
      <c r="P93" s="2478"/>
      <c r="Q93" s="2478" t="s">
        <v>1381</v>
      </c>
      <c r="R93" s="2478"/>
      <c r="S93" s="2461"/>
      <c r="T93" s="491"/>
      <c r="U93" s="2479" t="s">
        <v>591</v>
      </c>
      <c r="V93" s="2480"/>
      <c r="W93" s="2480"/>
      <c r="X93" s="2480"/>
      <c r="Y93" s="2480" t="s">
        <v>611</v>
      </c>
      <c r="Z93" s="2480"/>
      <c r="AA93" s="2487"/>
      <c r="AB93" s="282"/>
    </row>
    <row r="94" spans="1:28" ht="45" customHeight="1" x14ac:dyDescent="0.25">
      <c r="A94" s="1681"/>
      <c r="B94" s="2502"/>
      <c r="C94" s="673" t="s">
        <v>579</v>
      </c>
      <c r="D94" s="685" t="s">
        <v>35</v>
      </c>
      <c r="E94" s="685" t="s">
        <v>573</v>
      </c>
      <c r="F94" s="674" t="s">
        <v>579</v>
      </c>
      <c r="G94" s="674" t="s">
        <v>35</v>
      </c>
      <c r="H94" s="494"/>
      <c r="I94" s="685" t="s">
        <v>579</v>
      </c>
      <c r="J94" s="855" t="s">
        <v>35</v>
      </c>
      <c r="K94" s="676"/>
      <c r="L94" s="673" t="s">
        <v>614</v>
      </c>
      <c r="M94" s="674" t="s">
        <v>615</v>
      </c>
      <c r="N94" s="493"/>
      <c r="O94" s="674" t="s">
        <v>614</v>
      </c>
      <c r="P94" s="674" t="s">
        <v>615</v>
      </c>
      <c r="Q94" s="674" t="s">
        <v>447</v>
      </c>
      <c r="R94" s="674" t="s">
        <v>589</v>
      </c>
      <c r="S94" s="675" t="s">
        <v>616</v>
      </c>
      <c r="T94" s="676"/>
      <c r="U94" s="673" t="s">
        <v>614</v>
      </c>
      <c r="V94" s="674" t="s">
        <v>615</v>
      </c>
      <c r="W94" s="493"/>
      <c r="X94" s="674" t="s">
        <v>1382</v>
      </c>
      <c r="Y94" s="674" t="s">
        <v>614</v>
      </c>
      <c r="Z94" s="674" t="s">
        <v>615</v>
      </c>
      <c r="AA94" s="675" t="s">
        <v>1382</v>
      </c>
      <c r="AB94" s="282"/>
    </row>
    <row r="95" spans="1:28" ht="15" customHeight="1" x14ac:dyDescent="0.25">
      <c r="A95" s="1681"/>
      <c r="B95" s="289" t="str">
        <f>'Credit risk (IRB)'!$B$17</f>
        <v>Sovereign</v>
      </c>
      <c r="C95" s="773" t="str">
        <f>IF(AND('General Info'!$C$12="No", 'General Info'!$C$13="No"), IF(AND('Supervisory information'!$C$59="Yes", 'Supervisory information'!$C$35="Yes"), 0, ""), IF('General Info'!$C$14="No", 0,IF(AND(ISNUMBER($F$73), ISNUMBER($F$95), ISNUMBER('Credit risk (IRB)'!H17)), IF($F$73+$F$95&gt;0, $F$95/($F$73+$F$95) * 'Credit risk (IRB)'!H17, 0),"")))</f>
        <v/>
      </c>
      <c r="D95" s="773" t="str">
        <f>IF(AND('General Info'!$C$12="No", 'General Info'!$C$13="No"), IF(AND('Supervisory information'!$C$59="Yes", 'Supervisory information'!$C$35="Yes"), 0, ""), IF('General Info'!$C$14="No", 0,IF(AND(ISNUMBER($F$73), ISNUMBER($F$95), ISNUMBER('Credit risk (IRB)'!L17)), IF($F$73+$F$95&gt;0, $F$95/($F$73+$F$95) * 'Credit risk (IRB)'!L17, 0),"")))</f>
        <v/>
      </c>
      <c r="E95" s="773" t="str">
        <f>IF(AND('General Info'!$C$12="No", 'General Info'!$C$13="No"), IF(AND('Supervisory information'!$C$59="Yes", 'Supervisory information'!$C$35="Yes"), 0, ""), IF('General Info'!$C$14="No", 0,IF(AND(ISNUMBER($F$73), ISNUMBER($F$95), ISNUMBER('Credit risk (IRB)'!M17)), IF($F$73+$F$95&gt;0, $F$95/($F$73+$F$95) * 'Credit risk (IRB)'!M17, 0),"")))</f>
        <v/>
      </c>
      <c r="F95" s="334" t="str">
        <f>IF(OR(AND('General Info'!$C$12="No", 'General Info'!$C$13="No"), 'General Info'!$C$14="No"), 0, IF(ISNUMBER('Credit risk (IRB)'!CE17), 'Credit risk (IRB)'!CE17, ""))</f>
        <v/>
      </c>
      <c r="G95" s="334" t="str">
        <f>IF(OR(AND('General Info'!$C$12="No", 'General Info'!$C$13="No"), 'General Info'!$C$14="No"), 0, IF(ISNUMBER('Credit risk (IRB)'!CI17), 'Credit risk (IRB)'!CI17, ""))</f>
        <v/>
      </c>
      <c r="H95" s="709"/>
      <c r="I95" s="773" t="str">
        <f>IF(AND('General Info'!$C$12="No", 'General Info'!$C$13="No"), IF(AND('Supervisory information'!$C$59="Yes", 'Supervisory information'!$C$35="Yes"), 0, ""), IF('General Info'!$C$14="No", 0,IF(AND(ISNUMBER($F$73), ISNUMBER($F$95), ISNUMBER('Credit risk (IRB)'!CO17)), IF($F$73+$F$95&gt;0, $F$95/($F$73+$F$95) * 'Credit risk (IRB)'!CO17, 0),"")))</f>
        <v/>
      </c>
      <c r="J95" s="1509" t="str">
        <f>IF(AND('General Info'!$C$12="No", 'General Info'!$C$13="No"), IF(AND('Supervisory information'!$C$59="Yes", 'Supervisory information'!$C$35="Yes"), 0, ""), IF('General Info'!$C$14="No", 0,IF(AND(ISNUMBER($F$73), ISNUMBER($F$95), ISNUMBER('Credit risk (IRB)'!CQ17)), IF($F$73+$F$95&gt;0, $F$95/($F$73+$F$95) * 'Credit risk (IRB)'!CQ17, 0),"")))</f>
        <v/>
      </c>
      <c r="K95" s="676"/>
      <c r="L95" s="538" t="str">
        <f t="shared" ref="L95:L100" si="83">IF(AND(ISNUMBER(C95), ISNUMBER(F95)), IF(C95&lt;&gt;0, ((F95-C95)/C95), "EAD=0"), "")</f>
        <v/>
      </c>
      <c r="M95" s="539" t="str">
        <f t="shared" ref="M95:M100" si="84">IF(AND(ISNUMBER(D95), ISNUMBER(G95)), IF(D95&lt;&gt;0, ((G95-D95)/D95), "RWA=0"), "")</f>
        <v/>
      </c>
      <c r="N95" s="269"/>
      <c r="O95" s="539" t="str">
        <f t="shared" ref="O95:O100" si="85">IF(AND(ISNUMBER(F95), ISNUMBER(I95)), IF(F95&lt;&gt;0, ((I95-F95)/F95), "EAD=0"), "")</f>
        <v/>
      </c>
      <c r="P95" s="539" t="str">
        <f t="shared" ref="P95:P100" si="86">IF(AND(ISNUMBER(G95), ISNUMBER(J95)), IF(G95&lt;&gt;0, ((J95-G95)/G95), "RWA=0"), "")</f>
        <v/>
      </c>
      <c r="Q95" s="539" t="str">
        <f t="shared" ref="Q95:Q100" si="87">IF(AND(ISNUMBER(C95), ISNUMBER(D95)), IF(C95&lt;&gt;0, (D95/C95), "EAD,RWA=0"), "")</f>
        <v/>
      </c>
      <c r="R95" s="539" t="str">
        <f>IF(AND(ISNUMBER(F95),ISNUMBER(G95)), IF(F95&lt;&gt;0, (G95/F95), "EAD,RWA=0"), "")</f>
        <v/>
      </c>
      <c r="S95" s="540" t="str">
        <f t="shared" ref="S95:S100" si="88">IF(AND(ISNUMBER(I95), ISNUMBER(J95)), IF(I95&lt;&gt;0, (J95/I95), "EAD,RWA=0"), "")</f>
        <v/>
      </c>
      <c r="T95" s="676"/>
      <c r="U95" s="319" t="str">
        <f t="shared" ref="U95:V100" si="89">IF(ISNUMBER(L95), IF(ABS(L95)&gt;=0.5,"Error: diff above 50%", IF(ABS(L95)&gt;=0.3, "Warning: diff 30–50%", "Diff below 30%")),"")</f>
        <v/>
      </c>
      <c r="V95" s="313" t="str">
        <f t="shared" si="89"/>
        <v/>
      </c>
      <c r="W95" s="269"/>
      <c r="X95" s="313" t="str">
        <f>IF(AND(AND(ISNUMBER(Q95), ISNUMBER(R95)), AND(Q95&lt;&gt;0, R95&lt;&gt;0)), IF(R95/Q95&gt;1.5, "Error: RW increase &gt; 50%", IF(R95/Q95&gt;=1.25, "Warning: RW increase 25–50%", IF(R95/Q95&gt;=0.9, "RW change -10% to +25%", IF(R95/Q95&gt;=0.8,"Warning: RW decrease 10–20%", "Error: RW decrease &gt; 20%")))), "")</f>
        <v/>
      </c>
      <c r="Y95" s="313" t="str">
        <f t="shared" ref="Y95:Z100" si="90">IF(ISNUMBER(O95), IF(ABS(O95)&gt;0.5, "Error: diff above 50%", IF(ABS(O95)&gt;=0.3, "Warning: diff 30–50%", "Diff below 30%")), "")</f>
        <v/>
      </c>
      <c r="Z95" s="313" t="str">
        <f t="shared" si="90"/>
        <v/>
      </c>
      <c r="AA95" s="394" t="str">
        <f>IF(AND(AND(ISNUMBER(R95), ISNUMBER(S95)), AND(R95&lt;&gt;0, S95&lt;&gt;0)), IF(S95/R95&gt;1.5, "Error: RW increase &gt; 50%", IF(S95/R95&gt;=1.25, "Warning: RW increase 25–50%", IF(S95/R95&gt;=0.9, "RW change -10% to +25%", IF(S95/R95&gt;=0.8, "Warning: RW decrease 10–20%", "Error: RW decrease &gt; 20%")))), "")</f>
        <v/>
      </c>
      <c r="AB95" s="282"/>
    </row>
    <row r="96" spans="1:28" ht="15" customHeight="1" x14ac:dyDescent="0.25">
      <c r="A96" s="1681"/>
      <c r="B96" s="289" t="str">
        <f>'Credit risk (IRB)'!$B$18</f>
        <v>Bank</v>
      </c>
      <c r="C96" s="773" t="str">
        <f>IF(AND('General Info'!$C$12="No", 'General Info'!$C$13="No"), IF(AND('Supervisory information'!$C$59="Yes", 'Supervisory information'!$C$35="Yes"), 0, ""),  IF('General Info'!$C$14="No", 0, IF(AND(ISNUMBER($F$74), ISNUMBER($F$96), ISNUMBER('Credit risk (IRB)'!H18)), IF($F$74+$F$96&gt;0, $F$96/($F$74+$F$96) * 'Credit risk (IRB)'!H18, 0),"")))</f>
        <v/>
      </c>
      <c r="D96" s="773" t="str">
        <f>IF(AND('General Info'!$C$12="No", 'General Info'!$C$13="No"), IF(AND('Supervisory information'!$C$59="Yes", 'Supervisory information'!$C$35="Yes"), 0, ""),  IF('General Info'!$C$14="No", 0, IF(AND(ISNUMBER($F$74), ISNUMBER($F$96), ISNUMBER('Credit risk (IRB)'!L18)), IF($F$74+$F$96&gt;0, $F$96/($F$74+$F$96) * 'Credit risk (IRB)'!L18, 0),"")))</f>
        <v/>
      </c>
      <c r="E96" s="773" t="str">
        <f>IF(AND('General Info'!$C$12="No", 'General Info'!$C$13="No"), IF(AND('Supervisory information'!$C$59="Yes", 'Supervisory information'!$C$35="Yes"), 0, ""),  IF('General Info'!$C$14="No", 0, IF(AND(ISNUMBER($F$74), ISNUMBER($F$96), ISNUMBER('Credit risk (IRB)'!M18)), IF($F$74+$F$96&gt;0, $F$96/($F$74+$F$96) * 'Credit risk (IRB)'!M18, 0),"")))</f>
        <v/>
      </c>
      <c r="F96" s="334" t="str">
        <f>IF(OR(AND('General Info'!$C$12="No", 'General Info'!$C$13="No"), 'General Info'!$C$14="No"), 0, IF(ISNUMBER('Credit risk (IRB)'!CE18), 'Credit risk (IRB)'!CE18, ""))</f>
        <v/>
      </c>
      <c r="G96" s="334" t="str">
        <f>IF(OR(AND('General Info'!$C$12="No", 'General Info'!$C$13="No"), 'General Info'!$C$14="No"), 0, IF(ISNUMBER('Credit risk (IRB)'!CI18), 'Credit risk (IRB)'!CI18, ""))</f>
        <v/>
      </c>
      <c r="H96" s="708"/>
      <c r="I96" s="773" t="str">
        <f>IF(AND('General Info'!$C$12="No", 'General Info'!$C$13="No"), IF(AND('Supervisory information'!$C$59="Yes", 'Supervisory information'!$C$35="Yes"), 0, ""),  IF('General Info'!$C$14="No", 0, IF(AND(ISNUMBER($F$74), ISNUMBER($F$96), ISNUMBER('Credit risk (IRB)'!CO18)), IF($F$74+$F$96&gt;0, $F$96/($F$74+$F$96) * 'Credit risk (IRB)'!CO18, 0),"")))</f>
        <v/>
      </c>
      <c r="J96" s="1509" t="str">
        <f>IF(AND('General Info'!$C$12="No", 'General Info'!$C$13="No"), IF(AND('Supervisory information'!$C$59="Yes", 'Supervisory information'!$C$35="Yes"), 0, ""),  IF('General Info'!$C$14="No", 0, IF(AND(ISNUMBER($F$74), ISNUMBER($F$96), ISNUMBER('Credit risk (IRB)'!CQ18)), IF($F$74+$F$96&gt;0, $F$96/($F$74+$F$96) * 'Credit risk (IRB)'!CQ18, 0),"")))</f>
        <v/>
      </c>
      <c r="K96" s="676"/>
      <c r="L96" s="538" t="str">
        <f t="shared" si="83"/>
        <v/>
      </c>
      <c r="M96" s="539" t="str">
        <f t="shared" si="84"/>
        <v/>
      </c>
      <c r="N96" s="269"/>
      <c r="O96" s="539" t="str">
        <f t="shared" si="85"/>
        <v/>
      </c>
      <c r="P96" s="539" t="str">
        <f t="shared" si="86"/>
        <v/>
      </c>
      <c r="Q96" s="539" t="str">
        <f t="shared" si="87"/>
        <v/>
      </c>
      <c r="R96" s="539" t="str">
        <f>IF(AND(ISNUMBER(F96),ISNUMBER(G96)), IF(F96&lt;&gt;0, (G96/F96), "EAD,RWA=0"), "")</f>
        <v/>
      </c>
      <c r="S96" s="540" t="str">
        <f t="shared" si="88"/>
        <v/>
      </c>
      <c r="T96" s="676"/>
      <c r="U96" s="319" t="str">
        <f t="shared" si="89"/>
        <v/>
      </c>
      <c r="V96" s="313" t="str">
        <f t="shared" si="89"/>
        <v/>
      </c>
      <c r="W96" s="269"/>
      <c r="X96" s="313" t="str">
        <f>IF(AND(AND(ISNUMBER(Q96), ISNUMBER(R96)), AND(Q96&lt;&gt;0, R96&lt;&gt;0)), IF(R96/Q96&gt;1.5, "Error: RW increase &gt; 50%", IF(R96/Q96&gt;=1.25, "Warning: RW increase 25–50%", IF(R96/Q96&gt;=0.9, "RW change -10% to +25%", IF(R96/Q96&gt;=0.8,"Warning: RW decrease 10–20%", "Error: RW decrease &gt; 20%")))), "")</f>
        <v/>
      </c>
      <c r="Y96" s="313" t="str">
        <f t="shared" si="90"/>
        <v/>
      </c>
      <c r="Z96" s="313" t="str">
        <f t="shared" si="90"/>
        <v/>
      </c>
      <c r="AA96" s="394" t="str">
        <f>IF(AND(AND(ISNUMBER(R96), ISNUMBER(S96)), AND(R96&lt;&gt;0, S96&lt;&gt;0)), IF(S96/R96&gt;1.5, "Error: RW increase &gt; 50%", IF(S96/R96&gt;=1.25, "Warning: RW increase 25–50%", IF(S96/R96&gt;=0.9, "RW change -10% to +25%", IF(S96/R96&gt;=0.8, "Warning: RW decrease 10–20%", "Error: RW decrease &gt; 20%")))), "")</f>
        <v/>
      </c>
      <c r="AB96" s="282"/>
    </row>
    <row r="97" spans="1:28" ht="15" customHeight="1" x14ac:dyDescent="0.25">
      <c r="A97" s="1681"/>
      <c r="B97" s="289" t="str">
        <f>'Credit risk (IRB)'!$B$19</f>
        <v>Total corporate (excluding receivables); of which:</v>
      </c>
      <c r="C97" s="773" t="str">
        <f>IF(AND(ISNUMBER(C98), ISNUMBER(C102), ISNUMBER(C101)), C98+C102+C101, "")</f>
        <v/>
      </c>
      <c r="D97" s="773" t="str">
        <f>IF(AND(ISNUMBER(D98), ISNUMBER(D102), ISNUMBER(D101)), D98+D102+D101, "")</f>
        <v/>
      </c>
      <c r="E97" s="773" t="str">
        <f>IF(AND(ISNUMBER(E98), ISNUMBER(E102), ISNUMBER(E101)), E98+E102+E101, "")</f>
        <v/>
      </c>
      <c r="F97" s="773" t="str">
        <f>IF(AND(ISNUMBER(F98), ISNUMBER(F102), ISNUMBER(F101)), F98+F102+F101, "")</f>
        <v/>
      </c>
      <c r="G97" s="773" t="str">
        <f>IF(AND(ISNUMBER(G98), ISNUMBER(G102), ISNUMBER(G101)), G98+G102+G101, "")</f>
        <v/>
      </c>
      <c r="H97" s="708"/>
      <c r="I97" s="773" t="str">
        <f>IF(AND(ISNUMBER(I98), ISNUMBER(I102), ISNUMBER(I101)), I98+I102+I101, "")</f>
        <v/>
      </c>
      <c r="J97" s="1509" t="str">
        <f>IF(AND(ISNUMBER(J98), ISNUMBER(J102), ISNUMBER(J101)), J98+J102+J101, "")</f>
        <v/>
      </c>
      <c r="K97" s="330"/>
      <c r="L97" s="538" t="str">
        <f t="shared" si="83"/>
        <v/>
      </c>
      <c r="M97" s="539" t="str">
        <f t="shared" si="84"/>
        <v/>
      </c>
      <c r="N97" s="269"/>
      <c r="O97" s="539" t="str">
        <f t="shared" si="85"/>
        <v/>
      </c>
      <c r="P97" s="539" t="str">
        <f t="shared" si="86"/>
        <v/>
      </c>
      <c r="Q97" s="539" t="str">
        <f t="shared" si="87"/>
        <v/>
      </c>
      <c r="R97" s="539" t="str">
        <f>IF(AND(ISNUMBER(F97), ISNUMBER(G97)), IF(F97&lt;&gt;0, (G97/F97), "EAD,RWA=0"), "")</f>
        <v/>
      </c>
      <c r="S97" s="540" t="str">
        <f t="shared" si="88"/>
        <v/>
      </c>
      <c r="T97" s="330"/>
      <c r="U97" s="336"/>
      <c r="V97" s="337"/>
      <c r="W97" s="337"/>
      <c r="X97" s="337"/>
      <c r="Y97" s="337"/>
      <c r="Z97" s="337"/>
      <c r="AA97" s="784"/>
      <c r="AB97" s="282"/>
    </row>
    <row r="98" spans="1:28" ht="15" customHeight="1" x14ac:dyDescent="0.25">
      <c r="A98" s="1681"/>
      <c r="B98" s="173" t="str">
        <f>'Credit risk (IRB)'!$B$20</f>
        <v>Corporate (excl SMEs, specialised lending and receivables); of which:</v>
      </c>
      <c r="C98" s="773" t="str">
        <f>IF(AND(ISNUMBER(C99), ISNUMBER(C100)), C99+C100, "")</f>
        <v/>
      </c>
      <c r="D98" s="773" t="str">
        <f t="shared" ref="D98" si="91">IF(AND(ISNUMBER(D99), ISNUMBER(D100)), D99+D100, "")</f>
        <v/>
      </c>
      <c r="E98" s="773" t="str">
        <f t="shared" ref="E98" si="92">IF(AND(ISNUMBER(E99), ISNUMBER(E100)), E99+E100, "")</f>
        <v/>
      </c>
      <c r="F98" s="773" t="str">
        <f t="shared" ref="F98" si="93">IF(AND(ISNUMBER(F99), ISNUMBER(F100)), F99+F100, "")</f>
        <v/>
      </c>
      <c r="G98" s="773" t="str">
        <f t="shared" ref="G98" si="94">IF(AND(ISNUMBER(G99), ISNUMBER(G100)), G99+G100, "")</f>
        <v/>
      </c>
      <c r="H98" s="708"/>
      <c r="I98" s="773" t="str">
        <f t="shared" ref="I98" si="95">IF(AND(ISNUMBER(I99), ISNUMBER(I100)), I99+I100, "")</f>
        <v/>
      </c>
      <c r="J98" s="1509" t="str">
        <f t="shared" ref="J98" si="96">IF(AND(ISNUMBER(J99), ISNUMBER(J100)), J99+J100, "")</f>
        <v/>
      </c>
      <c r="K98" s="330"/>
      <c r="L98" s="538" t="str">
        <f t="shared" si="83"/>
        <v/>
      </c>
      <c r="M98" s="539" t="str">
        <f t="shared" si="84"/>
        <v/>
      </c>
      <c r="N98" s="269"/>
      <c r="O98" s="539" t="str">
        <f t="shared" si="85"/>
        <v/>
      </c>
      <c r="P98" s="539" t="str">
        <f t="shared" si="86"/>
        <v/>
      </c>
      <c r="Q98" s="539" t="str">
        <f t="shared" si="87"/>
        <v/>
      </c>
      <c r="R98" s="539" t="str">
        <f>IF(AND(ISNUMBER(F98), ISNUMBER(G98)), IF(F98&lt;&gt;0, (G98/F98), "EAD,RWA=0"), "")</f>
        <v/>
      </c>
      <c r="S98" s="540" t="str">
        <f t="shared" si="88"/>
        <v/>
      </c>
      <c r="T98" s="330"/>
      <c r="U98" s="336"/>
      <c r="V98" s="337"/>
      <c r="W98" s="337"/>
      <c r="X98" s="337"/>
      <c r="Y98" s="337"/>
      <c r="Z98" s="337"/>
      <c r="AA98" s="784"/>
      <c r="AB98" s="282"/>
    </row>
    <row r="99" spans="1:28" ht="15" customHeight="1" x14ac:dyDescent="0.25">
      <c r="A99" s="1681"/>
      <c r="B99" s="360" t="str">
        <f>SUBSTITUTE('Credit risk (IRB)'!$B$21, "; of which:", "")</f>
        <v>Large and mid-market general corporates</v>
      </c>
      <c r="C99" s="773" t="str">
        <f>IF(AND('General Info'!$C$12="No", 'General Info'!$C$13="No"), IF(AND('Supervisory information'!$C$59="Yes", 'Supervisory information'!$C$35="Yes"), 0, ""),  IF('General Info'!$C$14="No", 0, IF(AND(ISNUMBER($F$77), ISNUMBER($F$99), ISNUMBER('Credit risk (IRB)'!H21)), IF($F$77+$F$99&gt;0, $F$99/($F$77+$F$99) * 'Credit risk (IRB)'!H21, 0), "")))</f>
        <v/>
      </c>
      <c r="D99" s="773" t="str">
        <f>IF(AND('General Info'!$C$12="No", 'General Info'!$C$13="No"), IF(AND('Supervisory information'!$C$59="Yes", 'Supervisory information'!$C$35="Yes"), 0, ""),  IF('General Info'!$C$14="No", 0, IF(AND(ISNUMBER($F$77), ISNUMBER($F$99), ISNUMBER('Credit risk (IRB)'!L21)), IF($F$77+$F$99&gt;0, $F$99/($F$77+$F$99) * 'Credit risk (IRB)'!L21, 0), "")))</f>
        <v/>
      </c>
      <c r="E99" s="773" t="str">
        <f>IF(AND('General Info'!$C$12="No", 'General Info'!$C$13="No"), IF(AND('Supervisory information'!$C$59="Yes", 'Supervisory information'!$C$35="Yes"), 0, ""),  IF('General Info'!$C$14="No", 0, IF(AND(ISNUMBER($F$77), ISNUMBER($F$99), ISNUMBER('Credit risk (IRB)'!M21)), IF($F$77+$F$99&gt;0, $F$99/($F$77+$F$99) * 'Credit risk (IRB)'!M21, 0), "")))</f>
        <v/>
      </c>
      <c r="F99" s="334" t="str">
        <f>IF(OR(AND('General Info'!$C$12="No", 'General Info'!$C$13="No"), 'General Info'!$C$14="No"), 0, IF(ISNUMBER('Credit risk (IRB)'!CE21), 'Credit risk (IRB)'!CE21, ""))</f>
        <v/>
      </c>
      <c r="G99" s="334" t="str">
        <f>IF(OR(AND('General Info'!$C$12="No", 'General Info'!$C$13="No"), 'General Info'!$C$14="No"), 0, IF(ISNUMBER('Credit risk (IRB)'!CI21), 'Credit risk (IRB)'!CI21, ""))</f>
        <v/>
      </c>
      <c r="H99" s="708"/>
      <c r="I99" s="773" t="str">
        <f>IF(AND('General Info'!$C$12="No", 'General Info'!$C$13="No"), IF(AND('Supervisory information'!$C$59="Yes", 'Supervisory information'!$C$35="Yes"), 0, ""),  IF('General Info'!$C$14="No", 0, IF(AND(ISNUMBER($F$77), ISNUMBER($F$99), ISNUMBER('Credit risk (IRB)'!CO21)), IF($F$77+$F$99&gt;0, $F$99/($F$77+$F$99) * 'Credit risk (IRB)'!CO21, 0), "")))</f>
        <v/>
      </c>
      <c r="J99" s="1509" t="str">
        <f>IF(AND('General Info'!$C$12="No", 'General Info'!$C$13="No"), IF(AND('Supervisory information'!$C$59="Yes", 'Supervisory information'!$C$35="Yes"), 0, ""),  IF('General Info'!$C$14="No", 0, IF(AND(ISNUMBER($F$77), ISNUMBER($F$99), ISNUMBER('Credit risk (IRB)'!CQ21)), IF($F$77+$F$99&gt;0, $F$99/($F$77+$F$99) * 'Credit risk (IRB)'!CQ21, 0), "")))</f>
        <v/>
      </c>
      <c r="K99" s="676"/>
      <c r="L99" s="538" t="str">
        <f t="shared" si="83"/>
        <v/>
      </c>
      <c r="M99" s="539" t="str">
        <f t="shared" si="84"/>
        <v/>
      </c>
      <c r="N99" s="269"/>
      <c r="O99" s="539" t="str">
        <f t="shared" si="85"/>
        <v/>
      </c>
      <c r="P99" s="539" t="str">
        <f t="shared" si="86"/>
        <v/>
      </c>
      <c r="Q99" s="539" t="str">
        <f t="shared" si="87"/>
        <v/>
      </c>
      <c r="R99" s="539" t="str">
        <f>IF(AND(ISNUMBER(F99),ISNUMBER(G99)), IF(F99&lt;&gt;0, (G99/F99), "EAD,RWA=0"), "")</f>
        <v/>
      </c>
      <c r="S99" s="540" t="str">
        <f t="shared" si="88"/>
        <v/>
      </c>
      <c r="T99" s="676"/>
      <c r="U99" s="319" t="str">
        <f t="shared" si="89"/>
        <v/>
      </c>
      <c r="V99" s="313" t="str">
        <f t="shared" si="89"/>
        <v/>
      </c>
      <c r="W99" s="269"/>
      <c r="X99" s="313" t="str">
        <f>IF(AND(AND(ISNUMBER(Q99), ISNUMBER(R99)), AND(Q99&lt;&gt;0, R99&lt;&gt;0)), IF(R99/Q99&gt;1.5, "Error: RW increase &gt; 50%", IF(R99/Q99&gt;=1.25, "Warning: RW increase 25–50%", IF(R99/Q99&gt;=0.9, "RW change -10% to +25%", IF(R99/Q99&gt;=0.8,"Warning: RW decrease 10–20%", "Error: RW decrease &gt; 20%")))), "")</f>
        <v/>
      </c>
      <c r="Y99" s="313" t="str">
        <f t="shared" si="90"/>
        <v/>
      </c>
      <c r="Z99" s="313" t="str">
        <f t="shared" si="90"/>
        <v/>
      </c>
      <c r="AA99" s="394" t="str">
        <f>IF(AND(AND(ISNUMBER(R99), ISNUMBER(S99)), AND(R99&lt;&gt;0, S99&lt;&gt;0)), IF(S99/R99&gt;1.5, "Error: RW increase &gt; 50%", IF(S99/R99&gt;=1.25, "Warning: RW increase 25–50%", IF(S99/R99&gt;=0.9, "RW change -10% to +25%", IF(S99/R99&gt;=0.8, "Warning: RW decrease 10–20%", "Error: RW decrease &gt; 20%")))), "")</f>
        <v/>
      </c>
      <c r="AB99" s="282"/>
    </row>
    <row r="100" spans="1:28" ht="15" customHeight="1" x14ac:dyDescent="0.25">
      <c r="A100" s="1681"/>
      <c r="B100" s="360" t="str">
        <f>'Credit risk (IRB)'!$B$24</f>
        <v>Financial institutions treated as corporates</v>
      </c>
      <c r="C100" s="773" t="str">
        <f>IF(AND('General Info'!$C$12="No", 'General Info'!$C$13="No"), IF(AND('Supervisory information'!$C$59="Yes", 'Supervisory information'!$C$35="Yes"), 0, ""),  IF('General Info'!$C$14="No", 0, IF(AND(ISNUMBER($F$78), ISNUMBER($F$100), ISNUMBER('Credit risk (IRB)'!H24)), IF($F$78+$F$100&gt;0, $F$100/($F$78+$F$100) * 'Credit risk (IRB)'!H24, 0),"")))</f>
        <v/>
      </c>
      <c r="D100" s="773" t="str">
        <f>IF(AND('General Info'!$C$12="No", 'General Info'!$C$13="No"), IF(AND('Supervisory information'!$C$59="Yes", 'Supervisory information'!$C$35="Yes"), 0, ""),  IF('General Info'!$C$14="No", 0, IF(AND(ISNUMBER($F$78), ISNUMBER($F$100), ISNUMBER('Credit risk (IRB)'!L24)), IF($F$78+$F$100&gt;0, $F$100/($F$78+$F$100) * 'Credit risk (IRB)'!L24, 0),"")))</f>
        <v/>
      </c>
      <c r="E100" s="773" t="str">
        <f>IF(AND('General Info'!$C$12="No", 'General Info'!$C$13="No"), IF(AND('Supervisory information'!$C$59="Yes", 'Supervisory information'!$C$35="Yes"), 0, ""),  IF('General Info'!$C$14="No", 0, IF(AND(ISNUMBER($F$78), ISNUMBER($F$100), ISNUMBER('Credit risk (IRB)'!M24)), IF($F$78+$F$100&gt;0, $F$100/($F$78+$F$100) * 'Credit risk (IRB)'!M24, 0),"")))</f>
        <v/>
      </c>
      <c r="F100" s="334" t="str">
        <f>IF(OR(AND('General Info'!$C$12="No", 'General Info'!$C$13="No"), 'General Info'!$C$14="No"), 0, IF(ISNUMBER('Credit risk (IRB)'!CE24), 'Credit risk (IRB)'!CE24, ""))</f>
        <v/>
      </c>
      <c r="G100" s="334" t="str">
        <f>IF(OR(AND('General Info'!$C$12="No", 'General Info'!$C$13="No"), 'General Info'!$C$14="No"), 0, IF(ISNUMBER('Credit risk (IRB)'!CI24), 'Credit risk (IRB)'!CI24, ""))</f>
        <v/>
      </c>
      <c r="H100" s="709"/>
      <c r="I100" s="773" t="str">
        <f>IF(AND('General Info'!$C$12="No", 'General Info'!$C$13="No"), IF(AND('Supervisory information'!$C$59="Yes", 'Supervisory information'!$C$35="Yes"), 0, ""),  IF('General Info'!$C$14="No", 0, IF(AND(ISNUMBER($F$78), ISNUMBER($F$100), ISNUMBER('Credit risk (IRB)'!CO24)), IF($F$78+$F$100&gt;0, $F$100/($F$78+$F$100) * 'Credit risk (IRB)'!CO24, 0),"")))</f>
        <v/>
      </c>
      <c r="J100" s="1509" t="str">
        <f>IF(AND('General Info'!$C$12="No", 'General Info'!$C$13="No"), IF(AND('Supervisory information'!$C$59="Yes", 'Supervisory information'!$C$35="Yes"), 0, ""),  IF('General Info'!$C$14="No", 0, IF(AND(ISNUMBER($F$78), ISNUMBER($F$100), ISNUMBER('Credit risk (IRB)'!CQ24)), IF($F$78+$F$100&gt;0, $F$100/($F$78+$F$100) * 'Credit risk (IRB)'!CQ24, 0),"")))</f>
        <v/>
      </c>
      <c r="K100" s="676"/>
      <c r="L100" s="538" t="str">
        <f t="shared" si="83"/>
        <v/>
      </c>
      <c r="M100" s="539" t="str">
        <f t="shared" si="84"/>
        <v/>
      </c>
      <c r="N100" s="269"/>
      <c r="O100" s="539" t="str">
        <f t="shared" si="85"/>
        <v/>
      </c>
      <c r="P100" s="539" t="str">
        <f t="shared" si="86"/>
        <v/>
      </c>
      <c r="Q100" s="539" t="str">
        <f t="shared" si="87"/>
        <v/>
      </c>
      <c r="R100" s="539" t="str">
        <f>IF(AND(ISNUMBER(F100),ISNUMBER(G100)), IF(F100&lt;&gt;0, (G100/F100), "EAD,RWA=0"), "")</f>
        <v/>
      </c>
      <c r="S100" s="540" t="str">
        <f t="shared" si="88"/>
        <v/>
      </c>
      <c r="T100" s="676"/>
      <c r="U100" s="319" t="str">
        <f t="shared" si="89"/>
        <v/>
      </c>
      <c r="V100" s="313" t="str">
        <f t="shared" si="89"/>
        <v/>
      </c>
      <c r="W100" s="269"/>
      <c r="X100" s="313" t="str">
        <f>IF(AND(AND(ISNUMBER(Q100), ISNUMBER(R100)), AND(Q100&lt;&gt;0, R100&lt;&gt;0)), IF(R100/Q100&gt;1.5, "Error: RW increase &gt; 50%", IF(R100/Q100&gt;=1.25, "Warning: RW increase 25–50%", IF(R100/Q100&gt;=0.9, "RW change -10% to +25%", IF(R100/Q100&gt;=0.8,"Warning: RW decrease 10–20%", "Error: RW decrease &gt; 20%")))), "")</f>
        <v/>
      </c>
      <c r="Y100" s="313" t="str">
        <f t="shared" si="90"/>
        <v/>
      </c>
      <c r="Z100" s="313" t="str">
        <f t="shared" si="90"/>
        <v/>
      </c>
      <c r="AA100" s="394" t="str">
        <f>IF(AND(AND(ISNUMBER(R100), ISNUMBER(S100)), AND(R100&lt;&gt;0, S100&lt;&gt;0)), IF(S100/R100&gt;1.5, "Error: RW increase &gt; 50%", IF(S100/R100&gt;=1.25, "Warning: RW increase 25–50%", IF(S100/R100&gt;=0.9, "RW change -10% to +25%", IF(S100/R100&gt;=0.8, "Warning: RW decrease 10–20%", "Error: RW decrease &gt; 20%")))), "")</f>
        <v/>
      </c>
      <c r="AB100" s="282"/>
    </row>
    <row r="101" spans="1:28" ht="15" customHeight="1" x14ac:dyDescent="0.25">
      <c r="A101" s="1681"/>
      <c r="B101" s="173" t="str">
        <f>'Credit risk (IRB)'!$B$26</f>
        <v>SME treated as corporate</v>
      </c>
      <c r="C101" s="773" t="str">
        <f>IF(AND('General Info'!$C$12="No", 'General Info'!$C$13="No"), IF(AND('Supervisory information'!$C$59="Yes", 'Supervisory information'!$C$35="Yes"), 0, ""),  IF('General Info'!$C$14="No", 0, IF(AND(ISNUMBER($F$79), ISNUMBER($F$101), ISNUMBER('Credit risk (IRB)'!H26)), IF($F$79+$F$101&gt;0, $F$101/($F$79+$F$101) * 'Credit risk (IRB)'!H26, 0), "")))</f>
        <v/>
      </c>
      <c r="D101" s="773" t="str">
        <f>IF(AND('General Info'!$C$12="No", 'General Info'!$C$13="No"), IF(AND('Supervisory information'!$C$59="Yes", 'Supervisory information'!$C$35="Yes"), 0, ""),  IF('General Info'!$C$14="No", 0, IF(AND(ISNUMBER($F$79), ISNUMBER($F$101), ISNUMBER('Credit risk (IRB)'!L26)), IF($F$79+$F$101&gt;0, $F$101/($F$79+$F$101) * 'Credit risk (IRB)'!L26, 0), "")))</f>
        <v/>
      </c>
      <c r="E101" s="773" t="str">
        <f>IF(AND('General Info'!$C$12="No", 'General Info'!$C$13="No"), IF(AND('Supervisory information'!$C$59="Yes", 'Supervisory information'!$C$35="Yes"), 0, ""),  IF('General Info'!$C$14="No", 0, IF(AND(ISNUMBER($F$79), ISNUMBER($F$101), ISNUMBER('Credit risk (IRB)'!M26)), IF($F$79+$F$101&gt;0, $F$101/($F$79+$F$101) * 'Credit risk (IRB)'!M26, 0), "")))</f>
        <v/>
      </c>
      <c r="F101" s="334" t="str">
        <f>IF(OR(AND('General Info'!$C$12="No", 'General Info'!$C$13="No"), 'General Info'!$C$14="No"), 0, IF(ISNUMBER('Credit risk (IRB)'!CE26), 'Credit risk (IRB)'!CE26, ""))</f>
        <v/>
      </c>
      <c r="G101" s="334" t="str">
        <f>IF(OR(AND('General Info'!$C$12="No", 'General Info'!$C$13="No"), 'General Info'!$C$14="No"), 0, IF(ISNUMBER('Credit risk (IRB)'!CI26), 'Credit risk (IRB)'!CI26, ""))</f>
        <v/>
      </c>
      <c r="H101" s="709"/>
      <c r="I101" s="773" t="str">
        <f>IF(AND('General Info'!$C$12="No", 'General Info'!$C$13="No"), IF(AND('Supervisory information'!$C$59="Yes", 'Supervisory information'!$C$35="Yes"), 0, ""),  IF('General Info'!$C$14="No", 0, IF(AND(ISNUMBER($F$79), ISNUMBER($F$101), ISNUMBER('Credit risk (IRB)'!CO26)), IF($F$79+$F$101&gt;0, $F$101/($F$79+$F$101) * 'Credit risk (IRB)'!CO26, 0), "")))</f>
        <v/>
      </c>
      <c r="J101" s="1509" t="str">
        <f>IF(AND('General Info'!$C$12="No", 'General Info'!$C$13="No"), IF(AND('Supervisory information'!$C$59="Yes", 'Supervisory information'!$C$35="Yes"), 0, ""),  IF('General Info'!$C$14="No", 0, IF(AND(ISNUMBER($F$79), ISNUMBER($F$101), ISNUMBER('Credit risk (IRB)'!CQ26)), IF($F$79+$F$101&gt;0, $F$101/($F$79+$F$101) * 'Credit risk (IRB)'!CQ26, 0), "")))</f>
        <v/>
      </c>
      <c r="K101" s="676"/>
      <c r="L101" s="538" t="str">
        <f>IF(AND(ISNUMBER(C101), ISNUMBER(F101)), IF(C101&lt;&gt;0, ((F101-C101)/C101), "EAD=0"), "")</f>
        <v/>
      </c>
      <c r="M101" s="539" t="str">
        <f>IF(AND(ISNUMBER(D101), ISNUMBER(G101)), IF(D101&lt;&gt;0, ((G101-D101)/D101), "RWA=0"), "")</f>
        <v/>
      </c>
      <c r="N101" s="269"/>
      <c r="O101" s="539" t="str">
        <f>IF(AND(ISNUMBER(F101), ISNUMBER(I101)), IF(F101&lt;&gt;0, ((I101-F101)/F101), "EAD=0"), "")</f>
        <v/>
      </c>
      <c r="P101" s="539" t="str">
        <f>IF(AND(ISNUMBER(G101), ISNUMBER(J101)), IF(G101&lt;&gt;0, ((J101-G101)/G101), "RWA=0"), "")</f>
        <v/>
      </c>
      <c r="Q101" s="539" t="str">
        <f>IF(AND(ISNUMBER(C101), ISNUMBER(D101)), IF(C101&lt;&gt;0, (D101/C101), "EAD,RWA=0"), "")</f>
        <v/>
      </c>
      <c r="R101" s="539" t="str">
        <f>IF(AND(ISNUMBER(F101),ISNUMBER(G101)), IF(F101&lt;&gt;0, (G101/F101), "EAD,RWA=0"), "")</f>
        <v/>
      </c>
      <c r="S101" s="540" t="str">
        <f>IF(AND(ISNUMBER(I101), ISNUMBER(J101)), IF(I101&lt;&gt;0, (J101/I101), "EAD,RWA=0"), "")</f>
        <v/>
      </c>
      <c r="T101" s="676"/>
      <c r="U101" s="319" t="str">
        <f>IF(ISNUMBER(L101), IF(ABS(L101)&gt;=0.5,"Error: diff above 50%", IF(ABS(L101)&gt;=0.3, "Warning: diff 30–50%", "Diff below 30%")),"")</f>
        <v/>
      </c>
      <c r="V101" s="313" t="str">
        <f>IF(ISNUMBER(M101), IF(ABS(M101)&gt;=0.5,"Error: diff above 50%", IF(ABS(M101)&gt;=0.3, "Warning: diff 30–50%", "Diff below 30%")),"")</f>
        <v/>
      </c>
      <c r="W101" s="269"/>
      <c r="X101" s="313" t="str">
        <f>IF(AND(AND(ISNUMBER(Q101), ISNUMBER(R101)), AND(Q101&lt;&gt;0, R101&lt;&gt;0)), IF(R101/Q101&gt;1.5, "Error: RW increase &gt; 50%", IF(R101/Q101&gt;=1.25, "Warning: RW increase 25–50%", IF(R101/Q101&gt;=0.9, "RW change -10% to +25%", IF(R101/Q101&gt;=0.8,"Warning: RW decrease 10–20%", "Error: RW decrease &gt; 20%")))), "")</f>
        <v/>
      </c>
      <c r="Y101" s="313" t="str">
        <f>IF(ISNUMBER(O101), IF(ABS(O101)&gt;0.5, "Error: diff above 50%", IF(ABS(O101)&gt;=0.3, "Warning: diff 30–50%", "Diff below 30%")), "")</f>
        <v/>
      </c>
      <c r="Z101" s="313" t="str">
        <f>IF(ISNUMBER(P101), IF(ABS(P101)&gt;0.5, "Error: diff above 50%", IF(ABS(P101)&gt;=0.3, "Warning: diff 30–50%", "Diff below 30%")), "")</f>
        <v/>
      </c>
      <c r="AA101" s="394" t="str">
        <f>IF(AND(AND(ISNUMBER(R101), ISNUMBER(S101)), AND(R101&lt;&gt;0, S101&lt;&gt;0)), IF(S101/R101&gt;1.5, "Error: RW increase &gt; 50%", IF(S101/R101&gt;=1.25, "Warning: RW increase 25–50%", IF(S101/R101&gt;=0.9, "RW change -10% to +25%", IF(S101/R101&gt;=0.8, "Warning: RW decrease 10–20%", "Error: RW decrease &gt; 20%")))), "")</f>
        <v/>
      </c>
      <c r="AB101" s="282"/>
    </row>
    <row r="102" spans="1:28" ht="15" customHeight="1" x14ac:dyDescent="0.25">
      <c r="A102" s="1681"/>
      <c r="B102" s="173" t="str">
        <f>SUBSTITUTE('Credit risk (IRB)'!$B$27, "; of which:", "")</f>
        <v>Specialised lending</v>
      </c>
      <c r="C102" s="773" t="str">
        <f>IF(AND('General Info'!$C$12="No",'General Info'!$C$13="No"), 0, IF('General Info'!$C$14="No", 0, IF(AND(ISNUMBER($F$80),ISNUMBER($F$102),ISNUMBER('Credit risk (IRB)'!H27)),IF($F$80+$F$102&gt;0,$F$102/($F$80+$F$102)*'Credit risk (IRB)'!H27, 0), "")))</f>
        <v/>
      </c>
      <c r="D102" s="773" t="str">
        <f>IF(AND('General Info'!$C$12="No",'General Info'!$C$13="No"), 0, IF('General Info'!$C$14="No", 0, IF(AND(ISNUMBER($F$80),ISNUMBER($F$102),ISNUMBER('Credit risk (IRB)'!L27)),IF($F$80+$F$102&gt;0,$F$102/($F$80+$F$102)*'Credit risk (IRB)'!L27, 0), "")))</f>
        <v/>
      </c>
      <c r="E102" s="773" t="str">
        <f>IF(AND('General Info'!$C$12="No",'General Info'!$C$13="No"), 0, IF('General Info'!$C$14="No", 0, IF(AND(ISNUMBER($F$80),ISNUMBER($F$102),ISNUMBER('Credit risk (IRB)'!M27)),IF($F$80+$F$102&gt;0,$F$102/($F$80+$F$102)*'Credit risk (IRB)'!M27, 0), "")))</f>
        <v/>
      </c>
      <c r="F102" s="334" t="str">
        <f>IF(OR(AND('General Info'!$C$12="No", 'General Info'!$C$13="No"), 'General Info'!$C$14="No"), 0, IF(ISNUMBER('Credit risk (IRB)'!CE27), 'Credit risk (IRB)'!CE27, ""))</f>
        <v/>
      </c>
      <c r="G102" s="334" t="str">
        <f>IF(OR(AND('General Info'!$C$12="No", 'General Info'!$C$13="No"), 'General Info'!$C$14="No"), 0, IF(ISNUMBER('Credit risk (IRB)'!CI27), 'Credit risk (IRB)'!CI27, ""))</f>
        <v/>
      </c>
      <c r="H102" s="709"/>
      <c r="I102" s="773" t="str">
        <f>IF(AND('General Info'!$C$12="No",'General Info'!$C$13="No"), 0, IF('General Info'!$C$14="No", 0, IF(AND(ISNUMBER($F$80),ISNUMBER($F$102),ISNUMBER('Credit risk (IRB)'!CO27)),IF($F$80+$F$102&gt;0,$F$102/($F$80+$F$102)*'Credit risk (IRB)'!CO27, 0), "")))</f>
        <v/>
      </c>
      <c r="J102" s="1509" t="str">
        <f>IF(AND('General Info'!$C$12="No",'General Info'!$C$13="No"), 0, IF('General Info'!$C$14="No", 0, IF(AND(ISNUMBER($F$80),ISNUMBER($F$102),ISNUMBER('Credit risk (IRB)'!CQ27)),IF($F$80+$F$102&gt;0,$F$102/($F$80+$F$102)*'Credit risk (IRB)'!CQ27, 0), "")))</f>
        <v/>
      </c>
      <c r="K102" s="676"/>
      <c r="L102" s="538" t="str">
        <f t="shared" ref="L102:L113" si="97">IF(AND(ISNUMBER(C102), ISNUMBER(F102)), IF(C102&lt;&gt;0, ((F102-C102)/C102), "EAD=0"), "")</f>
        <v/>
      </c>
      <c r="M102" s="539" t="str">
        <f t="shared" ref="M102:M113" si="98">IF(AND(ISNUMBER(D102), ISNUMBER(G102)), IF(D102&lt;&gt;0, ((G102-D102)/D102), "RWA=0"), "")</f>
        <v/>
      </c>
      <c r="N102" s="269"/>
      <c r="O102" s="539" t="str">
        <f t="shared" ref="O102:O113" si="99">IF(AND(ISNUMBER(F102), ISNUMBER(I102)), IF(F102&lt;&gt;0, ((I102-F102)/F102), "EAD=0"), "")</f>
        <v/>
      </c>
      <c r="P102" s="539" t="str">
        <f t="shared" ref="P102:P113" si="100">IF(AND(ISNUMBER(G102), ISNUMBER(J102)), IF(G102&lt;&gt;0, ((J102-G102)/G102), "RWA=0"), "")</f>
        <v/>
      </c>
      <c r="Q102" s="539" t="str">
        <f t="shared" ref="Q102:Q113" si="101">IF(AND(ISNUMBER(C102), ISNUMBER(D102)), IF(C102&lt;&gt;0, (D102/C102), "EAD,RWA=0"), "")</f>
        <v/>
      </c>
      <c r="R102" s="539" t="str">
        <f t="shared" ref="R102:R113" si="102">IF(AND(ISNUMBER(F102),ISNUMBER(G102)), IF(F102&lt;&gt;0, (G102/F102), "EAD,RWA=0"), "")</f>
        <v/>
      </c>
      <c r="S102" s="540" t="str">
        <f t="shared" ref="S102:S113" si="103">IF(AND(ISNUMBER(I102), ISNUMBER(J102)), IF(I102&lt;&gt;0, (J102/I102), "EAD,RWA=0"), "")</f>
        <v/>
      </c>
      <c r="T102" s="676"/>
      <c r="U102" s="319" t="str">
        <f t="shared" ref="U102:U113" si="104">IF(ISNUMBER(L102), IF(ABS(L102)&gt;=0.5,"Error: diff above 50%", IF(ABS(L102)&gt;=0.3, "Warning: diff 30–50%", "Diff below 30%")),"")</f>
        <v/>
      </c>
      <c r="V102" s="313" t="str">
        <f t="shared" ref="V102:V113" si="105">IF(ISNUMBER(M102), IF(ABS(M102)&gt;=0.5,"Error: diff above 50%", IF(ABS(M102)&gt;=0.3, "Warning: diff 30–50%", "Diff below 30%")),"")</f>
        <v/>
      </c>
      <c r="W102" s="269"/>
      <c r="X102" s="313"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3" t="str">
        <f t="shared" ref="Y102:Y113" si="107">IF(ISNUMBER(O102), IF(ABS(O102)&gt;0.5, "Error: diff above 50%", IF(ABS(O102)&gt;=0.3, "Warning: diff 30–50%", "Diff below 30%")), "")</f>
        <v/>
      </c>
      <c r="Z102" s="313" t="str">
        <f t="shared" ref="Z102:Z113" si="108">IF(ISNUMBER(P102), IF(ABS(P102)&gt;0.5, "Error: diff above 50%", IF(ABS(P102)&gt;=0.3, "Warning: diff 30–50%", "Diff below 30%")), "")</f>
        <v/>
      </c>
      <c r="AA102" s="394"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2"/>
    </row>
    <row r="103" spans="1:28" ht="15" customHeight="1" x14ac:dyDescent="0.25">
      <c r="A103" s="1681"/>
      <c r="B103" s="289" t="str">
        <f>SUBSTITUTE('Credit risk (IRB)'!$B$48, "; of which:", "")</f>
        <v>Equity exposures</v>
      </c>
      <c r="C103" s="542" t="str">
        <f>IF(AND('General Info'!$C$12="No", 'General Info'!$C$13="No"), IF(AND('Supervisory information'!$C$59="Yes", 'Supervisory information'!$C$35="Yes"), 0, ""),  IF(ISNUMBER('Credit risk (IRB)'!H48), 'Credit risk (IRB)'!H48, ""))</f>
        <v/>
      </c>
      <c r="D103" s="542" t="str">
        <f>IF(AND('General Info'!$C$12="No", 'General Info'!$C$13="No"), IF(AND('Supervisory information'!$C$59="Yes", 'Supervisory information'!$C$35="Yes"), 0, ""),  IF(ISNUMBER('Credit risk (IRB)'!L48), 'Credit risk (IRB)'!L48, ""))</f>
        <v/>
      </c>
      <c r="E103" s="542" t="str">
        <f>IF(AND('General Info'!$C$12="No", 'General Info'!$C$13="No"), IF(AND('Supervisory information'!$C$59="Yes", 'Supervisory information'!$C$35="Yes"), 0, ""),  IF(ISNUMBER('Credit risk (IRB)'!M48), 'Credit risk (IRB)'!M48, ""))</f>
        <v/>
      </c>
      <c r="F103" s="334" t="str">
        <f>IF(AND('General Info'!$C$12="No", 'General Info'!$C$13="No"), IF(AND('Supervisory information'!$C$59="Yes", 'Supervisory information'!$C$35="Yes"), 0, ""),  IF(ISNUMBER('Credit risk (IRB)'!CE48), 'Credit risk (IRB)'!CE48, ""))</f>
        <v/>
      </c>
      <c r="G103" s="334" t="str">
        <f>IF(AND('General Info'!$C$12="No", 'General Info'!$C$13="No"), IF(AND('Supervisory information'!$C$59="Yes", 'Supervisory information'!$C$35="Yes"), 0, ""),  IF(ISNUMBER('Credit risk (IRB)'!CI48), 'Credit risk (IRB)'!CI48, ""))</f>
        <v/>
      </c>
      <c r="H103" s="266"/>
      <c r="I103" s="542" t="str">
        <f>IF(ISNUMBER(F103), F103, "")</f>
        <v/>
      </c>
      <c r="J103" s="389" t="str">
        <f>IF(ISNUMBER(G103), G103, "")</f>
        <v/>
      </c>
      <c r="K103" s="330"/>
      <c r="L103" s="538" t="str">
        <f>IF(AND(ISNUMBER(C103), ISNUMBER(F103)), IF(C103&lt;&gt;0, ((F103-C103)/C103), "EAD=0"), "")</f>
        <v/>
      </c>
      <c r="M103" s="539" t="str">
        <f>IF(AND(ISNUMBER(D103), ISNUMBER(G103)), IF(D103&lt;&gt;0, ((G103-D103)/D103), "RWA=0"), "")</f>
        <v/>
      </c>
      <c r="N103" s="269"/>
      <c r="O103" s="539" t="str">
        <f>IF(AND(ISNUMBER(F103), ISNUMBER(I103)), IF(F103&lt;&gt;0, ((I103-F103)/F103), "EAD=0"), "")</f>
        <v/>
      </c>
      <c r="P103" s="539" t="str">
        <f>IF(AND(ISNUMBER(G103), ISNUMBER(J103)), IF(G103&lt;&gt;0, ((J103-G103)/G103), "RWA=0"), "")</f>
        <v/>
      </c>
      <c r="Q103" s="539" t="str">
        <f>IF(AND(ISNUMBER(C103), ISNUMBER(D103)), IF(C103&lt;&gt;0, (D103/C103), "EAD,RWA=0"), "")</f>
        <v/>
      </c>
      <c r="R103" s="539" t="str">
        <f>IF(AND(ISNUMBER(F103),ISNUMBER(G103)), IF(F103&lt;&gt;0, (G103/F103), "EAD,RWA=0"), "")</f>
        <v/>
      </c>
      <c r="S103" s="540" t="str">
        <f>IF(AND(ISNUMBER(I103), ISNUMBER(J103)), IF(I103&lt;&gt;0, (J103/I103), "EAD,RWA=0"), "")</f>
        <v/>
      </c>
      <c r="T103" s="330"/>
      <c r="U103" s="319" t="str">
        <f>IF(ISNUMBER(L103), IF(ABS(L103)&gt;=0.5,"Error: diff above 50%", IF(ABS(L103)&gt;=0.3, "Warning: diff 30–50%", "Diff below 30%")),"")</f>
        <v/>
      </c>
      <c r="V103" s="313" t="str">
        <f>IF(ISNUMBER(M103), IF(ABS(M103)&gt;=0.5,"Error: diff above 50%", IF(ABS(M103)&gt;=0.3, "Warning: diff 30–50%", "Diff below 30%")),"")</f>
        <v/>
      </c>
      <c r="W103" s="269"/>
      <c r="X103" s="313" t="str">
        <f>IF(AND(AND(ISNUMBER(Q103), ISNUMBER(R103)), AND(Q103&lt;&gt;0, R103&lt;&gt;0)), IF(R103/Q103&gt;1.5, "Error: RW increase &gt; 50%", IF(R103/Q103&gt;=1.25, "Warning: RW increase 25–50%", IF(R103/Q103&gt;=0.9, "RW change -10% to +25%", IF(R103/Q103&gt;=0.8,"Warning: RW decrease 10–20%", "Error: RW decrease &gt; 20%")))), "")</f>
        <v/>
      </c>
      <c r="Y103" s="313" t="str">
        <f>IF(ISNUMBER(O103), IF(ABS(O103)&gt;0.5, "Error: diff above 50%", IF(ABS(O103)&gt;=0.3, "Warning: diff 30–50%", "Diff below 30%")), "")</f>
        <v/>
      </c>
      <c r="Z103" s="313" t="str">
        <f>IF(ISNUMBER(P103), IF(ABS(P103)&gt;0.5, "Error: diff above 50%", IF(ABS(P103)&gt;=0.3, "Warning: diff 30–50%", "Diff below 30%")), "")</f>
        <v/>
      </c>
      <c r="AA103" s="394" t="str">
        <f>IF(AND(AND(ISNUMBER(R103), ISNUMBER(S103)), AND(R103&lt;&gt;0, S103&lt;&gt;0)), IF(S103/R103&gt;1.5, "Error: RW increase &gt; 50%", IF(S103/R103&gt;=1.25, "Warning: RW increase 25–50%", IF(S103/R103&gt;=0.9, "RW change -10% to +25%", IF(S103/R103&gt;=0.8, "Warning: RW decrease 10–20%", "Error: RW decrease &gt; 20%")))), "")</f>
        <v/>
      </c>
      <c r="AB103" s="282"/>
    </row>
    <row r="104" spans="1:28" ht="15" customHeight="1" x14ac:dyDescent="0.25">
      <c r="A104" s="1681"/>
      <c r="B104" s="289" t="str">
        <f>SUBSTITUTE('Credit risk (IRB)'!$B$56, "; of which:", "")</f>
        <v>Equity investment in funds</v>
      </c>
      <c r="C104" s="773" t="str">
        <f>IF(AND('General Info'!$C$12="No", 'General Info'!$C$13="No"), IF(AND('Supervisory information'!$C$59="Yes", 'Supervisory information'!$C$35="Yes"), 0, ""),  IF('General Info'!$C$14="No", 0, IF(AND(ISNUMBER($F$81), ISNUMBER($F$104), ISNUMBER('Credit risk (IRB)'!H56)), IF($F$81+$F$104&gt;0, $F$104/($F$81+$F$104) * 'Credit risk (IRB)'!H56, 0), "")))</f>
        <v/>
      </c>
      <c r="D104" s="773" t="str">
        <f>IF(AND('General Info'!$C$12="No", 'General Info'!$C$13="No"), IF(AND('Supervisory information'!$C$59="Yes", 'Supervisory information'!$C$35="Yes"), 0, ""),  IF('General Info'!$C$14="No", 0, IF(AND(ISNUMBER($F$81), ISNUMBER($F$104), ISNUMBER('Credit risk (IRB)'!L56)), IF($F$81+$F$104&gt;0, $F$104/($F$81+$F$104) * 'Credit risk (IRB)'!L56, 0), "")))</f>
        <v/>
      </c>
      <c r="E104" s="773" t="str">
        <f>IF(AND('General Info'!$C$12="No", 'General Info'!$C$13="No"), IF(AND('Supervisory information'!$C$59="Yes", 'Supervisory information'!$C$35="Yes"), 0, ""),  IF('General Info'!$C$14="No", 0, IF(AND(ISNUMBER($F$81), ISNUMBER($F$104), ISNUMBER('Credit risk (IRB)'!M56)), IF($F$81+$F$104&gt;0, $F$104/($F$81+$F$104) * 'Credit risk (IRB)'!M56, 0), "")))</f>
        <v/>
      </c>
      <c r="F104" s="334" t="str">
        <f>IF(OR(AND('General Info'!$C$12="No", 'General Info'!$C$13="No"), 'General Info'!$C$14="No"), 0, IF(ISNUMBER('Credit risk (IRB)'!CE56), 'Credit risk (IRB)'!CE56, ""))</f>
        <v/>
      </c>
      <c r="G104" s="334" t="str">
        <f>IF(OR(AND('General Info'!$C$12="No", 'General Info'!$C$13="No"), 'General Info'!$C$14="No"), 0, IF(ISNUMBER('Credit risk (IRB)'!CI56), 'Credit risk (IRB)'!CI56, ""))</f>
        <v/>
      </c>
      <c r="H104" s="266"/>
      <c r="I104" s="773" t="str">
        <f>IF(AND('General Info'!$C$12="No", 'General Info'!$C$13="No"), IF(AND('Supervisory information'!$C$59="Yes", 'Supervisory information'!$C$35="Yes"), 0, ""),  IF('General Info'!$C$14="No", 0, IF(AND(ISNUMBER($F$81), ISNUMBER($F$104), ISNUMBER('Credit risk (IRB)'!CO56)), IF($F$81+$F$104&gt;0, $F$104/($F$81+$F$104) * 'Credit risk (IRB)'!CO56, 0), "")))</f>
        <v/>
      </c>
      <c r="J104" s="1509" t="str">
        <f>IF(AND('General Info'!$C$12="No", 'General Info'!$C$13="No"), IF(AND('Supervisory information'!$C$59="Yes", 'Supervisory information'!$C$35="Yes"), 0, ""),  IF('General Info'!$C$14="No", 0, IF(AND(ISNUMBER($F$81), ISNUMBER($F$104), ISNUMBER('Credit risk (IRB)'!CQ56)), IF($F$81+$F$104&gt;0, $F$104/($F$81+$F$104) * 'Credit risk (IRB)'!CQ56, 0), "")))</f>
        <v/>
      </c>
      <c r="K104" s="330"/>
      <c r="L104" s="538" t="str">
        <f>IF(AND(ISNUMBER(C104), ISNUMBER(F104)), IF(C104&lt;&gt;0, ((F104-C104)/C104), "EAD=0"), "")</f>
        <v/>
      </c>
      <c r="M104" s="539" t="str">
        <f>IF(AND(ISNUMBER(D104), ISNUMBER(G104)), IF(D104&lt;&gt;0, ((G104-D104)/D104), "RWA=0"), "")</f>
        <v/>
      </c>
      <c r="N104" s="269"/>
      <c r="O104" s="539" t="str">
        <f>IF(AND(ISNUMBER(F104), ISNUMBER(I104)), IF(F104&lt;&gt;0, ((I104-F104)/F104), "EAD=0"), "")</f>
        <v/>
      </c>
      <c r="P104" s="539" t="str">
        <f>IF(AND(ISNUMBER(G104), ISNUMBER(J104)), IF(G104&lt;&gt;0, ((J104-G104)/G104), "RWA=0"), "")</f>
        <v/>
      </c>
      <c r="Q104" s="539" t="str">
        <f>IF(AND(ISNUMBER(C104), ISNUMBER(D104)), IF(C104&lt;&gt;0, (D104/C104), "EAD,RWA=0"), "")</f>
        <v/>
      </c>
      <c r="R104" s="539" t="str">
        <f>IF(AND(ISNUMBER(F104),ISNUMBER(G104)), IF(F104&lt;&gt;0, (G104/F104), "EAD,RWA=0"), "")</f>
        <v/>
      </c>
      <c r="S104" s="540" t="str">
        <f>IF(AND(ISNUMBER(I104), ISNUMBER(J104)), IF(I104&lt;&gt;0, (J104/I104), "EAD,RWA=0"), "")</f>
        <v/>
      </c>
      <c r="T104" s="330"/>
      <c r="U104" s="319" t="str">
        <f>IF(ISNUMBER(L104), IF(ABS(L104)&gt;=0.5,"Error: diff above 50%", IF(ABS(L104)&gt;=0.3, "Warning: diff 30–50%", "Diff below 30%")),"")</f>
        <v/>
      </c>
      <c r="V104" s="313" t="str">
        <f>IF(ISNUMBER(M104), IF(ABS(M104)&gt;=0.5,"Error: diff above 50%", IF(ABS(M104)&gt;=0.3, "Warning: diff 30–50%", "Diff below 30%")),"")</f>
        <v/>
      </c>
      <c r="W104" s="269"/>
      <c r="X104" s="313" t="str">
        <f>IF(AND(AND(ISNUMBER(Q104), ISNUMBER(R104)), AND(Q104&lt;&gt;0, R104&lt;&gt;0)), IF(R104/Q104&gt;1.5, "Error: RW increase &gt; 50%", IF(R104/Q104&gt;=1.25, "Warning: RW increase 25–50%", IF(R104/Q104&gt;=0.9, "RW change -10% to +25%", IF(R104/Q104&gt;=0.8,"Warning: RW decrease 10–20%", "Error: RW decrease &gt; 20%")))), "")</f>
        <v/>
      </c>
      <c r="Y104" s="313" t="str">
        <f>IF(ISNUMBER(O104), IF(ABS(O104)&gt;0.5, "Error: diff above 50%", IF(ABS(O104)&gt;=0.3, "Warning: diff 30–50%", "Diff below 30%")), "")</f>
        <v/>
      </c>
      <c r="Z104" s="313" t="str">
        <f>IF(ISNUMBER(P104), IF(ABS(P104)&gt;0.5, "Error: diff above 50%", IF(ABS(P104)&gt;=0.3, "Warning: diff 30–50%", "Diff below 30%")), "")</f>
        <v/>
      </c>
      <c r="AA104" s="394" t="str">
        <f>IF(AND(AND(ISNUMBER(R104), ISNUMBER(S104)), AND(R104&lt;&gt;0, S104&lt;&gt;0)), IF(S104/R104&gt;1.5, "Error: RW increase &gt; 50%", IF(S104/R104&gt;=1.25, "Warning: RW increase 25–50%", IF(S104/R104&gt;=0.9, "RW change -10% to +25%", IF(S104/R104&gt;=0.8, "Warning: RW decrease 10–20%", "Error: RW decrease &gt; 20%")))), "")</f>
        <v/>
      </c>
      <c r="AB104" s="282"/>
    </row>
    <row r="105" spans="1:28" ht="15" customHeight="1" x14ac:dyDescent="0.25">
      <c r="A105" s="1681"/>
      <c r="B105" s="289" t="str">
        <f>'Credit risk (IRB)'!$B$59</f>
        <v>Retail, of which:</v>
      </c>
      <c r="C105" s="773" t="str">
        <f>IF(AND(ISNUMBER(C106), ISNUMBER(C107), ISNUMBER(C109)), C106+C107+C109, "")</f>
        <v/>
      </c>
      <c r="D105" s="773" t="str">
        <f t="shared" ref="D105" si="110">IF(AND(ISNUMBER(D106), ISNUMBER(D107), ISNUMBER(D109)), D106+D107+D109, "")</f>
        <v/>
      </c>
      <c r="E105" s="773" t="str">
        <f t="shared" ref="E105" si="111">IF(AND(ISNUMBER(E106), ISNUMBER(E107), ISNUMBER(E109)), E106+E107+E109, "")</f>
        <v/>
      </c>
      <c r="F105" s="773" t="str">
        <f t="shared" ref="F105" si="112">IF(AND(ISNUMBER(F106), ISNUMBER(F107), ISNUMBER(F109)), F106+F107+F109, "")</f>
        <v/>
      </c>
      <c r="G105" s="773" t="str">
        <f t="shared" ref="G105" si="113">IF(AND(ISNUMBER(G106), ISNUMBER(G107), ISNUMBER(G109)), G106+G107+G109, "")</f>
        <v/>
      </c>
      <c r="H105" s="708"/>
      <c r="I105" s="773" t="str">
        <f t="shared" ref="I105" si="114">IF(AND(ISNUMBER(I106), ISNUMBER(I107), ISNUMBER(I109)), I106+I107+I109, "")</f>
        <v/>
      </c>
      <c r="J105" s="1509" t="str">
        <f t="shared" ref="J105" si="115">IF(AND(ISNUMBER(J106), ISNUMBER(J107), ISNUMBER(J109)), J106+J107+J109, "")</f>
        <v/>
      </c>
      <c r="K105" s="330"/>
      <c r="L105" s="538" t="str">
        <f>IF(AND(ISNUMBER(C105), ISNUMBER(F105)), IF(C105&lt;&gt;0, ((F105-C105)/C105), "EAD=0"), "")</f>
        <v/>
      </c>
      <c r="M105" s="539" t="str">
        <f>IF(AND(ISNUMBER(D105), ISNUMBER(G105)), IF(D105&lt;&gt;0, ((G105-D105)/D105), "RWA=0"), "")</f>
        <v/>
      </c>
      <c r="N105" s="269"/>
      <c r="O105" s="539" t="str">
        <f>IF(AND(ISNUMBER(F105), ISNUMBER(I105)), IF(F105&lt;&gt;0, ((I105-F105)/F105), "EAD=0"), "")</f>
        <v/>
      </c>
      <c r="P105" s="539" t="str">
        <f>IF(AND(ISNUMBER(G105), ISNUMBER(J105)), IF(G105&lt;&gt;0, ((J105-G105)/G105), "RWA=0"), "")</f>
        <v/>
      </c>
      <c r="Q105" s="539" t="str">
        <f>IF(AND(ISNUMBER(C105), ISNUMBER(D105)), IF(C105&lt;&gt;0, (D105/C105), "EAD,RWA=0"), "")</f>
        <v/>
      </c>
      <c r="R105" s="539" t="str">
        <f>IF(AND(ISNUMBER(F105), ISNUMBER(G105)), IF(F105&lt;&gt;0, (G105/F105), "EAD,RWA=0"), "")</f>
        <v/>
      </c>
      <c r="S105" s="540" t="str">
        <f>IF(AND(ISNUMBER(I105), ISNUMBER(J105)), IF(I105&lt;&gt;0, (J105/I105), "EAD,RWA=0"), "")</f>
        <v/>
      </c>
      <c r="T105" s="330"/>
      <c r="U105" s="336"/>
      <c r="V105" s="337"/>
      <c r="W105" s="337"/>
      <c r="X105" s="337"/>
      <c r="Y105" s="337"/>
      <c r="Z105" s="337"/>
      <c r="AA105" s="784"/>
      <c r="AB105" s="282"/>
    </row>
    <row r="106" spans="1:28" ht="15" customHeight="1" x14ac:dyDescent="0.25">
      <c r="A106" s="1681"/>
      <c r="B106" s="173" t="str">
        <f>'Credit risk (IRB)'!$B$60</f>
        <v>Retail residential mortgages</v>
      </c>
      <c r="C106" s="773" t="str">
        <f>IF(AND('General Info'!$C$12="No", 'General Info'!$C$13="No"), IF(AND('Supervisory information'!$C$59="Yes", 'Supervisory information'!$C$35="Yes"), 0, ""),  IF('General Info'!$C$14="No", 0, IF(AND(ISNUMBER($F$83), ISNUMBER($F$106), ISNUMBER('Credit risk (IRB)'!H60)), IF($F$83+$F$106&gt;0, $F$106/($F$83+$F$106) * 'Credit risk (IRB)'!H60, 0),"")))</f>
        <v/>
      </c>
      <c r="D106" s="773" t="str">
        <f>IF(AND('General Info'!$C$12="No", 'General Info'!$C$13="No"), IF(AND('Supervisory information'!$C$59="Yes", 'Supervisory information'!$C$35="Yes"), 0, ""),  IF('General Info'!$C$14="No", 0, IF(AND(ISNUMBER($F$83), ISNUMBER($F$106), ISNUMBER('Credit risk (IRB)'!L60)), IF($F$83+$F$106&gt;0, $F$106/($F$83+$F$106) * 'Credit risk (IRB)'!L60, 0),"")))</f>
        <v/>
      </c>
      <c r="E106" s="773" t="str">
        <f>IF(AND('General Info'!$C$12="No", 'General Info'!$C$13="No"), IF(AND('Supervisory information'!$C$59="Yes", 'Supervisory information'!$C$35="Yes"), 0, ""),  IF('General Info'!$C$14="No", 0, IF(AND(ISNUMBER($F$83), ISNUMBER($F$106), ISNUMBER('Credit risk (IRB)'!M60)), IF($F$83+$F$106&gt;0, $F$106/($F$83+$F$106) * 'Credit risk (IRB)'!M60, 0),"")))</f>
        <v/>
      </c>
      <c r="F106" s="334" t="str">
        <f>IF(OR(AND('General Info'!$C$12="No", 'General Info'!$C$13="No"), 'General Info'!$C$14="No"), 0, IF(ISNUMBER('Credit risk (IRB)'!CE60), 'Credit risk (IRB)'!CE60, ""))</f>
        <v/>
      </c>
      <c r="G106" s="334" t="str">
        <f>IF(OR(AND('General Info'!$C$12="No", 'General Info'!$C$13="No"), 'General Info'!$C$14="No"), 0, IF(ISNUMBER('Credit risk (IRB)'!CI60), 'Credit risk (IRB)'!CI60, ""))</f>
        <v/>
      </c>
      <c r="H106" s="708"/>
      <c r="I106" s="773" t="str">
        <f>IF(AND('General Info'!$C$12="No", 'General Info'!$C$13="No"), IF(AND('Supervisory information'!$C$59="Yes", 'Supervisory information'!$C$35="Yes"), 0, ""),  IF('General Info'!$C$14="No", 0, IF(AND(ISNUMBER($F$83), ISNUMBER($F$106), ISNUMBER('Credit risk (IRB)'!CO60)), IF($F$83+$F$106&gt;0, $F$106/($F$83+$F$106) * 'Credit risk (IRB)'!CO60, 0),"")))</f>
        <v/>
      </c>
      <c r="J106" s="1509" t="str">
        <f>IF(AND('General Info'!$C$12="No", 'General Info'!$C$13="No"), IF(AND('Supervisory information'!$C$59="Yes", 'Supervisory information'!$C$35="Yes"), 0, ""),  IF('General Info'!$C$14="No", 0, IF(AND(ISNUMBER($F$83), ISNUMBER($F$106), ISNUMBER('Credit risk (IRB)'!CQ60)), IF($F$83+$F$106&gt;0, $F$106/($F$83+$F$106) * 'Credit risk (IRB)'!CQ60, 0),"")))</f>
        <v/>
      </c>
      <c r="K106" s="676"/>
      <c r="L106" s="538" t="str">
        <f t="shared" si="97"/>
        <v/>
      </c>
      <c r="M106" s="539" t="str">
        <f t="shared" si="98"/>
        <v/>
      </c>
      <c r="N106" s="269"/>
      <c r="O106" s="539" t="str">
        <f t="shared" si="99"/>
        <v/>
      </c>
      <c r="P106" s="539" t="str">
        <f t="shared" si="100"/>
        <v/>
      </c>
      <c r="Q106" s="539" t="str">
        <f t="shared" si="101"/>
        <v/>
      </c>
      <c r="R106" s="539" t="str">
        <f t="shared" si="102"/>
        <v/>
      </c>
      <c r="S106" s="540" t="str">
        <f t="shared" si="103"/>
        <v/>
      </c>
      <c r="T106" s="676"/>
      <c r="U106" s="319" t="str">
        <f t="shared" si="104"/>
        <v/>
      </c>
      <c r="V106" s="313" t="str">
        <f t="shared" si="105"/>
        <v/>
      </c>
      <c r="W106" s="269"/>
      <c r="X106" s="313" t="str">
        <f t="shared" si="106"/>
        <v/>
      </c>
      <c r="Y106" s="313" t="str">
        <f t="shared" si="107"/>
        <v/>
      </c>
      <c r="Z106" s="313" t="str">
        <f t="shared" si="108"/>
        <v/>
      </c>
      <c r="AA106" s="394" t="str">
        <f t="shared" si="109"/>
        <v/>
      </c>
      <c r="AB106" s="282"/>
    </row>
    <row r="107" spans="1:28" ht="15" customHeight="1" x14ac:dyDescent="0.25">
      <c r="A107" s="1681"/>
      <c r="B107" s="173" t="str">
        <f>'Credit risk (IRB)'!$B$61</f>
        <v>Other retail; of which:</v>
      </c>
      <c r="C107" s="773" t="str">
        <f>IF(AND('General Info'!$C$12="No", 'General Info'!$C$13="No"), IF(AND('Supervisory information'!$C$59="Yes", 'Supervisory information'!$C$35="Yes"), 0, ""),  IF('General Info'!$C$14="No", 0, IF(AND(ISNUMBER($F$84), ISNUMBER($F$107), ISNUMBER('Credit risk (IRB)'!H61)), IF($F$84+$F$107&gt;0, $F$107/($F$84+$F$107) * 'Credit risk (IRB)'!H61, 0), "")))</f>
        <v/>
      </c>
      <c r="D107" s="773" t="str">
        <f>IF(AND('General Info'!$C$12="No", 'General Info'!$C$13="No"), IF(AND('Supervisory information'!$C$59="Yes", 'Supervisory information'!$C$35="Yes"), 0, ""),  IF('General Info'!$C$14="No", 0, IF(AND(ISNUMBER($F$84), ISNUMBER($F$107), ISNUMBER('Credit risk (IRB)'!L61)), IF($F$84+$F$107&gt;0, $F$107/($F$84+$F$107) * 'Credit risk (IRB)'!L61, 0), "")))</f>
        <v/>
      </c>
      <c r="E107" s="773" t="str">
        <f>IF(AND('General Info'!$C$12="No", 'General Info'!$C$13="No"), IF(AND('Supervisory information'!$C$59="Yes", 'Supervisory information'!$C$35="Yes"), 0, ""),  IF('General Info'!$C$14="No", 0, IF(AND(ISNUMBER($F$84), ISNUMBER($F$107), ISNUMBER('Credit risk (IRB)'!M61)), IF($F$84+$F$107&gt;0, $F$107/($F$84+$F$107) * 'Credit risk (IRB)'!M61, 0), "")))</f>
        <v/>
      </c>
      <c r="F107" s="334" t="str">
        <f>IF(OR(AND('General Info'!$C$12="No", 'General Info'!$C$13="No"), 'General Info'!$C$14="No"), 0, IF(ISNUMBER('Credit risk (IRB)'!CE61), 'Credit risk (IRB)'!CE61, ""))</f>
        <v/>
      </c>
      <c r="G107" s="334" t="str">
        <f>IF(OR(AND('General Info'!$C$12="No", 'General Info'!$C$13="No"), 'General Info'!$C$14="No"), 0, IF(ISNUMBER('Credit risk (IRB)'!CI61), 'Credit risk (IRB)'!CI61, ""))</f>
        <v/>
      </c>
      <c r="H107" s="708"/>
      <c r="I107" s="773" t="str">
        <f>IF(AND('General Info'!$C$12="No", 'General Info'!$C$13="No"), IF(AND('Supervisory information'!$C$59="Yes", 'Supervisory information'!$C$35="Yes"), 0, ""),  IF('General Info'!$C$14="No", 0, IF(AND(ISNUMBER($F$84), ISNUMBER($F$107), ISNUMBER('Credit risk (IRB)'!CO61)), IF($F$84+$F$107&gt;0, $F$107/($F$84+$F$107) * 'Credit risk (IRB)'!CO61, 0), "")))</f>
        <v/>
      </c>
      <c r="J107" s="1509" t="str">
        <f>IF(AND('General Info'!$C$12="No", 'General Info'!$C$13="No"), IF(AND('Supervisory information'!$C$59="Yes", 'Supervisory information'!$C$35="Yes"), 0, ""),  IF('General Info'!$C$14="No", 0, IF(AND(ISNUMBER($F$84), ISNUMBER($F$107), ISNUMBER('Credit risk (IRB)'!CQ61)), IF($F$84+$F$107&gt;0, $F$107/($F$84+$F$107) * 'Credit risk (IRB)'!CQ61, 0), "")))</f>
        <v/>
      </c>
      <c r="K107" s="676"/>
      <c r="L107" s="538" t="str">
        <f>IF(AND(ISNUMBER(C107), ISNUMBER(F107)), IF(C107&lt;&gt;0, ((F107-C107)/C107), "EAD=0"), "")</f>
        <v/>
      </c>
      <c r="M107" s="539" t="str">
        <f>IF(AND(ISNUMBER(D107), ISNUMBER(G107)), IF(D107&lt;&gt;0, ((G107-D107)/D107), "RWA=0"), "")</f>
        <v/>
      </c>
      <c r="N107" s="269"/>
      <c r="O107" s="539" t="str">
        <f>IF(AND(ISNUMBER(F107), ISNUMBER(I107)), IF(F107&lt;&gt;0, ((I107-F107)/F107), "EAD=0"), "")</f>
        <v/>
      </c>
      <c r="P107" s="539" t="str">
        <f>IF(AND(ISNUMBER(G107), ISNUMBER(J107)), IF(G107&lt;&gt;0, ((J107-G107)/G107), "RWA=0"), "")</f>
        <v/>
      </c>
      <c r="Q107" s="539" t="str">
        <f>IF(AND(ISNUMBER(C107), ISNUMBER(D107)), IF(C107&lt;&gt;0, (D107/C107), "EAD,RWA=0"), "")</f>
        <v/>
      </c>
      <c r="R107" s="539" t="str">
        <f>IF(AND(ISNUMBER(F107),ISNUMBER(G107)), IF(F107&lt;&gt;0, (G107/F107), "EAD,RWA=0"), "")</f>
        <v/>
      </c>
      <c r="S107" s="540" t="str">
        <f>IF(AND(ISNUMBER(I107), ISNUMBER(J107)), IF(I107&lt;&gt;0, (J107/I107), "EAD,RWA=0"), "")</f>
        <v/>
      </c>
      <c r="T107" s="676"/>
      <c r="U107" s="319" t="str">
        <f>IF(ISNUMBER(L107), IF(ABS(L107)&gt;=0.5,"Error: diff above 50%", IF(ABS(L107)&gt;=0.3, "Warning: diff 30–50%", "Diff below 30%")),"")</f>
        <v/>
      </c>
      <c r="V107" s="313" t="str">
        <f>IF(ISNUMBER(M107), IF(ABS(M107)&gt;=0.5,"Error: diff above 50%", IF(ABS(M107)&gt;=0.3, "Warning: diff 30–50%", "Diff below 30%")),"")</f>
        <v/>
      </c>
      <c r="W107" s="269"/>
      <c r="X107" s="313" t="str">
        <f>IF(AND(AND(ISNUMBER(Q107), ISNUMBER(R107)), AND(Q107&lt;&gt;0, R107&lt;&gt;0)), IF(R107/Q107&gt;1.5, "Error: RW increase &gt; 50%", IF(R107/Q107&gt;=1.25, "Warning: RW increase 25–50%", IF(R107/Q107&gt;=0.9, "RW change -10% to +25%", IF(R107/Q107&gt;=0.8,"Warning: RW decrease 10–20%", "Error: RW decrease &gt; 20%")))), "")</f>
        <v/>
      </c>
      <c r="Y107" s="313" t="str">
        <f>IF(ISNUMBER(O107), IF(ABS(O107)&gt;0.5, "Error: diff above 50%", IF(ABS(O107)&gt;=0.3, "Warning: diff 30–50%", "Diff below 30%")), "")</f>
        <v/>
      </c>
      <c r="Z107" s="313" t="str">
        <f>IF(ISNUMBER(P107), IF(ABS(P107)&gt;0.5, "Error: diff above 50%", IF(ABS(P107)&gt;=0.3, "Warning: diff 30–50%", "Diff below 30%")), "")</f>
        <v/>
      </c>
      <c r="AA107" s="394" t="str">
        <f>IF(AND(AND(ISNUMBER(R107), ISNUMBER(S107)), AND(R107&lt;&gt;0, S107&lt;&gt;0)), IF(S107/R107&gt;1.5, "Error: RW increase &gt; 50%", IF(S107/R107&gt;=1.25, "Warning: RW increase 25–50%", IF(S107/R107&gt;=0.9, "RW change -10% to +25%", IF(S107/R107&gt;=0.8, "Warning: RW decrease 10–20%", "Error: RW decrease &gt; 20%")))), "")</f>
        <v/>
      </c>
      <c r="AB107" s="282"/>
    </row>
    <row r="108" spans="1:28" ht="15" customHeight="1" x14ac:dyDescent="0.25">
      <c r="A108" s="1681"/>
      <c r="B108" s="362" t="s">
        <v>755</v>
      </c>
      <c r="C108" s="773" t="str">
        <f>IF(AND('General Info'!$C$12="No", 'General Info'!$C$13="No"), IF(AND('Supervisory information'!$C$59="Yes", 'Supervisory information'!$C$35="Yes"), 0, ""), IF('General Info'!$C$14="No", 0, IF(AND(ISNUMBER($F$85), ISNUMBER($F$108), ISNUMBER('Credit risk (IRB)'!H63), ISNUMBER('Credit risk (IRB)'!H66)), IF($F$85+$F$108&gt;0, $F$108/($F$85+$F$108) * ('Credit risk (IRB)'!H63+'Credit risk (IRB)'!H66), 0), "")))</f>
        <v/>
      </c>
      <c r="D108" s="773" t="str">
        <f>IF(AND('General Info'!$C$12="No", 'General Info'!$C$13="No"), IF(AND('Supervisory information'!$C$59="Yes", 'Supervisory information'!$C$35="Yes"), 0, ""), IF('General Info'!$C$14="No", 0, IF(AND(ISNUMBER($F$85), ISNUMBER($F$108), ISNUMBER('Credit risk (IRB)'!L63), ISNUMBER('Credit risk (IRB)'!L66)), IF($F$85+$F$108&gt;0, $F$108/($F$85+$F$108) * ('Credit risk (IRB)'!L63+'Credit risk (IRB)'!L66), 0), "")))</f>
        <v/>
      </c>
      <c r="E108" s="773" t="str">
        <f>IF(AND('General Info'!$C$12="No", 'General Info'!$C$13="No"), IF(AND('Supervisory information'!$C$59="Yes", 'Supervisory information'!$C$35="Yes"), 0, ""), IF('General Info'!$C$14="No", 0, IF(AND(ISNUMBER($F$85), ISNUMBER($F$108), ISNUMBER('Credit risk (IRB)'!M63), ISNUMBER('Credit risk (IRB)'!M66)), IF($F$85+$F$108&gt;0, $F$108/($F$85+$F$108) * ('Credit risk (IRB)'!M63+'Credit risk (IRB)'!M66), 0), "")))</f>
        <v/>
      </c>
      <c r="F108" s="334" t="str">
        <f>IF(OR(AND('General Info'!$C$12="No", 'General Info'!$C$13="No"), 'General Info'!$C$14="No"), 0, IF(AND(ISNUMBER('Credit risk (IRB)'!CE63), ISNUMBER('Credit risk (IRB)'!CE66)), 'Credit risk (IRB)'!CE63+'Credit risk (IRB)'!CE66, ""))</f>
        <v/>
      </c>
      <c r="G108" s="334" t="str">
        <f>IF(OR(AND('General Info'!$C$12="No", 'General Info'!$C$13="No"), 'General Info'!$C$14="No"), 0, IF(AND(ISNUMBER('Credit risk (IRB)'!CI63), ISNUMBER('Credit risk (IRB)'!CI66)), 'Credit risk (IRB)'!CI63+'Credit risk (IRB)'!CI66, ""))</f>
        <v/>
      </c>
      <c r="H108" s="708"/>
      <c r="I108" s="773" t="str">
        <f>IF(AND('General Info'!$C$12="No", 'General Info'!$C$13="No"), IF(AND('Supervisory information'!$C$59="Yes", 'Supervisory information'!$C$35="Yes"), 0, ""), IF('General Info'!$C$14="No", 0, IF(AND(ISNUMBER($F$85), ISNUMBER($F$108), ISNUMBER('Credit risk (IRB)'!CO63), ISNUMBER('Credit risk (IRB)'!CO66)), IF($F$85+$F$108&gt;0, $F$108/($F$85+$F$108) * ('Credit risk (IRB)'!CO63+'Credit risk (IRB)'!CO66), 0), "")))</f>
        <v/>
      </c>
      <c r="J108" s="1509" t="str">
        <f>IF(AND('General Info'!$C$12="No", 'General Info'!$C$13="No"), IF(AND('Supervisory information'!$C$59="Yes", 'Supervisory information'!$C$35="Yes"), 0, ""), IF('General Info'!$C$14="No", 0, IF(AND(ISNUMBER($F$85), ISNUMBER($F$108), ISNUMBER('Credit risk (IRB)'!CQ63), ISNUMBER('Credit risk (IRB)'!CQ66)), IF($F$85+$F$108&gt;0, $F$108/($F$85+$F$108) * ('Credit risk (IRB)'!CQ63+'Credit risk (IRB)'!CQ66), 0), "")))</f>
        <v/>
      </c>
      <c r="K108" s="676"/>
      <c r="L108" s="538" t="str">
        <f>IF(AND(ISNUMBER(C108), ISNUMBER(F108)), IF(C108&lt;&gt;0, ((F108-C108)/C108), "EAD=0"), "")</f>
        <v/>
      </c>
      <c r="M108" s="539" t="str">
        <f>IF(AND(ISNUMBER(D108), ISNUMBER(G108)), IF(D108&lt;&gt;0, ((G108-D108)/D108), "RWA=0"), "")</f>
        <v/>
      </c>
      <c r="N108" s="269"/>
      <c r="O108" s="539" t="str">
        <f>IF(AND(ISNUMBER(F108), ISNUMBER(I108)), IF(F108&lt;&gt;0, ((I108-F108)/F108), "EAD=0"), "")</f>
        <v/>
      </c>
      <c r="P108" s="539" t="str">
        <f>IF(AND(ISNUMBER(G108), ISNUMBER(J108)), IF(G108&lt;&gt;0, ((J108-G108)/G108), "RWA=0"), "")</f>
        <v/>
      </c>
      <c r="Q108" s="539" t="str">
        <f>IF(AND(ISNUMBER(C108), ISNUMBER(D108)), IF(C108&lt;&gt;0, (D108/C108), "EAD,RWA=0"), "")</f>
        <v/>
      </c>
      <c r="R108" s="539" t="str">
        <f>IF(AND(ISNUMBER(F108),ISNUMBER(G108)), IF(F108&lt;&gt;0, (G108/F108), "EAD,RWA=0"), "")</f>
        <v/>
      </c>
      <c r="S108" s="540" t="str">
        <f>IF(AND(ISNUMBER(I108), ISNUMBER(J108)), IF(I108&lt;&gt;0, (J108/I108), "EAD,RWA=0"), "")</f>
        <v/>
      </c>
      <c r="T108" s="676"/>
      <c r="U108" s="319" t="str">
        <f>IF(ISNUMBER(L108), IF(ABS(L108)&gt;=0.5,"Error: diff above 50%", IF(ABS(L108)&gt;=0.3, "Warning: diff 30–50%", "Diff below 30%")),"")</f>
        <v/>
      </c>
      <c r="V108" s="313" t="str">
        <f>IF(ISNUMBER(M108), IF(ABS(M108)&gt;=0.5,"Error: diff above 50%", IF(ABS(M108)&gt;=0.3, "Warning: diff 30–50%", "Diff below 30%")),"")</f>
        <v/>
      </c>
      <c r="W108" s="269"/>
      <c r="X108" s="313" t="str">
        <f>IF(AND(AND(ISNUMBER(Q108), ISNUMBER(R108)), AND(Q108&lt;&gt;0, R108&lt;&gt;0)), IF(R108/Q108&gt;1.5, "Error: RW increase &gt; 50%", IF(R108/Q108&gt;=1.25, "Warning: RW increase 25–50%", IF(R108/Q108&gt;=0.9, "RW change -10% to +25%", IF(R108/Q108&gt;=0.8,"Warning: RW decrease 10–20%", "Error: RW decrease &gt; 20%")))), "")</f>
        <v/>
      </c>
      <c r="Y108" s="313" t="str">
        <f>IF(ISNUMBER(O108), IF(ABS(O108)&gt;0.5, "Error: diff above 50%", IF(ABS(O108)&gt;=0.3, "Warning: diff 30–50%", "Diff below 30%")), "")</f>
        <v/>
      </c>
      <c r="Z108" s="313" t="str">
        <f>IF(ISNUMBER(P108), IF(ABS(P108)&gt;0.5, "Error: diff above 50%", IF(ABS(P108)&gt;=0.3, "Warning: diff 30–50%", "Diff below 30%")), "")</f>
        <v/>
      </c>
      <c r="AA108" s="394" t="str">
        <f>IF(AND(AND(ISNUMBER(R108), ISNUMBER(S108)), AND(R108&lt;&gt;0, S108&lt;&gt;0)), IF(S108/R108&gt;1.5, "Error: RW increase &gt; 50%", IF(S108/R108&gt;=1.25, "Warning: RW increase 25–50%", IF(S108/R108&gt;=0.9, "RW change -10% to +25%", IF(S108/R108&gt;=0.8, "Warning: RW decrease 10–20%", "Error: RW decrease &gt; 20%")))), "")</f>
        <v/>
      </c>
      <c r="AB108" s="282"/>
    </row>
    <row r="109" spans="1:28" ht="15" customHeight="1" x14ac:dyDescent="0.25">
      <c r="A109" s="1681"/>
      <c r="B109" s="173" t="str">
        <f>SUBSTITUTE('Credit risk (IRB)'!$B$68, "; of which:", "")</f>
        <v>Qualifying revolving retail exposures</v>
      </c>
      <c r="C109" s="773" t="str">
        <f>IF(AND('General Info'!$C$12="No", 'General Info'!$C$13="No"), IF(AND('Supervisory information'!$C$59="Yes", 'Supervisory information'!$C$35="Yes"), 0, ""),  IF('General Info'!$C$14="No", 0, IF(AND(ISNUMBER($F$86), ISNUMBER($F$109), ISNUMBER('Credit risk (IRB)'!H68)), IF($F$86+$F$109&gt;0, $F$109/($F$86+$F$109) * 'Credit risk (IRB)'!H68, 0),"")))</f>
        <v/>
      </c>
      <c r="D109" s="773" t="str">
        <f>IF(AND('General Info'!$C$12="No", 'General Info'!$C$13="No"), IF(AND('Supervisory information'!$C$59="Yes", 'Supervisory information'!$C$35="Yes"), 0, ""),  IF('General Info'!$C$14="No", 0, IF(AND(ISNUMBER($F$86), ISNUMBER($F$109), ISNUMBER('Credit risk (IRB)'!L68)), IF($F$86+$F$109&gt;0, $F$109/($F$86+$F$109) * 'Credit risk (IRB)'!L68, 0),"")))</f>
        <v/>
      </c>
      <c r="E109" s="773" t="str">
        <f>IF(AND('General Info'!$C$12="No", 'General Info'!$C$13="No"), IF(AND('Supervisory information'!$C$59="Yes", 'Supervisory information'!$C$35="Yes"), 0, ""),  IF('General Info'!$C$14="No", 0, IF(AND(ISNUMBER($F$86), ISNUMBER($F$109), ISNUMBER('Credit risk (IRB)'!M68)), IF($F$86+$F$109&gt;0, $F$109/($F$86+$F$109) * 'Credit risk (IRB)'!M68, 0),"")))</f>
        <v/>
      </c>
      <c r="F109" s="334" t="str">
        <f>IF(OR(AND('General Info'!$C$12="No", 'General Info'!$C$13="No"), 'General Info'!$C$14="No"), 0, IF(ISNUMBER('Credit risk (IRB)'!CE68), 'Credit risk (IRB)'!CE68, ""))</f>
        <v/>
      </c>
      <c r="G109" s="334" t="str">
        <f>IF(OR(AND('General Info'!$C$12="No", 'General Info'!$C$13="No"), 'General Info'!$C$14="No"), 0, IF(ISNUMBER('Credit risk (IRB)'!CI68), 'Credit risk (IRB)'!CI68, ""))</f>
        <v/>
      </c>
      <c r="H109" s="708"/>
      <c r="I109" s="773" t="str">
        <f>IF(AND('General Info'!$C$12="No", 'General Info'!$C$13="No"), IF(AND('Supervisory information'!$C$59="Yes", 'Supervisory information'!$C$35="Yes"), 0, ""),  IF('General Info'!$C$14="No", 0, IF(AND(ISNUMBER($F$86), ISNUMBER($F$109), ISNUMBER('Credit risk (IRB)'!CO68)), IF($F$86+$F$109&gt;0, $F$109/($F$86+$F$109) * 'Credit risk (IRB)'!CO68, 0),"")))</f>
        <v/>
      </c>
      <c r="J109" s="1509" t="str">
        <f>IF(AND('General Info'!$C$12="No", 'General Info'!$C$13="No"), IF(AND('Supervisory information'!$C$59="Yes", 'Supervisory information'!$C$35="Yes"), 0, ""),  IF('General Info'!$C$14="No", 0, IF(AND(ISNUMBER($F$86), ISNUMBER($F$109), ISNUMBER('Credit risk (IRB)'!CQ68)), IF($F$86+$F$109&gt;0, $F$109/($F$86+$F$109) * 'Credit risk (IRB)'!CQ68, 0),"")))</f>
        <v/>
      </c>
      <c r="K109" s="676"/>
      <c r="L109" s="538" t="str">
        <f t="shared" si="97"/>
        <v/>
      </c>
      <c r="M109" s="539" t="str">
        <f t="shared" si="98"/>
        <v/>
      </c>
      <c r="N109" s="269"/>
      <c r="O109" s="539" t="str">
        <f t="shared" si="99"/>
        <v/>
      </c>
      <c r="P109" s="539" t="str">
        <f t="shared" si="100"/>
        <v/>
      </c>
      <c r="Q109" s="539" t="str">
        <f t="shared" si="101"/>
        <v/>
      </c>
      <c r="R109" s="539" t="str">
        <f t="shared" si="102"/>
        <v/>
      </c>
      <c r="S109" s="540" t="str">
        <f t="shared" si="103"/>
        <v/>
      </c>
      <c r="T109" s="676"/>
      <c r="U109" s="319" t="str">
        <f t="shared" si="104"/>
        <v/>
      </c>
      <c r="V109" s="313" t="str">
        <f t="shared" si="105"/>
        <v/>
      </c>
      <c r="W109" s="269"/>
      <c r="X109" s="313" t="str">
        <f t="shared" si="106"/>
        <v/>
      </c>
      <c r="Y109" s="313" t="str">
        <f t="shared" si="107"/>
        <v/>
      </c>
      <c r="Z109" s="313" t="str">
        <f t="shared" si="108"/>
        <v/>
      </c>
      <c r="AA109" s="394" t="str">
        <f t="shared" si="109"/>
        <v/>
      </c>
      <c r="AB109" s="282"/>
    </row>
    <row r="110" spans="1:28" ht="15" customHeight="1" x14ac:dyDescent="0.25">
      <c r="A110" s="1681"/>
      <c r="B110" s="289" t="str">
        <f>SUBSTITUTE('Credit risk (IRB)'!$B$75, "; of which:", "")</f>
        <v>Eligible purchased receivables</v>
      </c>
      <c r="C110" s="773" t="str">
        <f>IF(AND('General Info'!$C$12="No", 'General Info'!$C$13="No"), IF(AND('Supervisory information'!$C$59="Yes", 'Supervisory information'!$C$35="Yes"), 0, ""),  IF('General Info'!$C$14="No", 0, IF(AND(ISNUMBER($F$87), ISNUMBER($F$110), ISNUMBER('Credit risk (IRB)'!H75)), IF($F$87+$F$110&gt;0, $F$110/($F$87+$F$110) * 'Credit risk (IRB)'!H75, 0), "")))</f>
        <v/>
      </c>
      <c r="D110" s="773" t="str">
        <f>IF(AND('General Info'!$C$12="No", 'General Info'!$C$13="No"), IF(AND('Supervisory information'!$C$59="Yes", 'Supervisory information'!$C$35="Yes"), 0, ""),  IF('General Info'!$C$14="No", 0, IF(AND(ISNUMBER($F$87), ISNUMBER($F$110), ISNUMBER('Credit risk (IRB)'!L75)), IF($F$87+$F$110&gt;0, $F$110/($F$87+$F$110) * 'Credit risk (IRB)'!L75, 0), "")))</f>
        <v/>
      </c>
      <c r="E110" s="773" t="str">
        <f>IF(AND('General Info'!$C$12="No", 'General Info'!$C$13="No"), IF(AND('Supervisory information'!$C$59="Yes", 'Supervisory information'!$C$35="Yes"), 0, ""),  IF('General Info'!$C$14="No", 0, IF(AND(ISNUMBER($F$87), ISNUMBER($F$110), ISNUMBER('Credit risk (IRB)'!M75)), IF($F$87+$F$110&gt;0, $F$110/($F$87+$F$110) * 'Credit risk (IRB)'!M75, 0), "")))</f>
        <v/>
      </c>
      <c r="F110" s="334" t="str">
        <f>IF(OR(AND('General Info'!$C$12="No", 'General Info'!$C$13="No"), 'General Info'!$C$14="No"), 0, IF(ISNUMBER('Credit risk (IRB)'!CE75), 'Credit risk (IRB)'!CE75, ""))</f>
        <v/>
      </c>
      <c r="G110" s="334" t="str">
        <f>IF(OR(AND('General Info'!$C$12="No", 'General Info'!$C$13="No"), 'General Info'!$C$14="No"), 0, IF(ISNUMBER('Credit risk (IRB)'!CI75), 'Credit risk (IRB)'!CI75, ""))</f>
        <v/>
      </c>
      <c r="H110" s="266"/>
      <c r="I110" s="773" t="str">
        <f>IF(AND('General Info'!$C$12="No", 'General Info'!$C$13="No"), IF(AND('Supervisory information'!$C$59="Yes", 'Supervisory information'!$C$35="Yes"), 0, ""),  IF('General Info'!$C$14="No", 0, IF(AND(ISNUMBER($F$87), ISNUMBER($F$110), ISNUMBER('Credit risk (IRB)'!CO75)), IF($F$87+$F$110&gt;0, $F$110/($F$87+$F$110) * 'Credit risk (IRB)'!CO75, 0), "")))</f>
        <v/>
      </c>
      <c r="J110" s="1509" t="str">
        <f>IF(AND('General Info'!$C$12="No", 'General Info'!$C$13="No"), IF(AND('Supervisory information'!$C$59="Yes", 'Supervisory information'!$C$35="Yes"), 0, ""),  IF('General Info'!$C$14="No", 0, IF(AND(ISNUMBER($F$87), ISNUMBER($F$110), ISNUMBER('Credit risk (IRB)'!CQ75)), IF($F$87+$F$110&gt;0, $F$110/($F$87+$F$110) * 'Credit risk (IRB)'!CQ75, 0), "")))</f>
        <v/>
      </c>
      <c r="K110" s="330"/>
      <c r="L110" s="538" t="str">
        <f t="shared" si="97"/>
        <v/>
      </c>
      <c r="M110" s="539" t="str">
        <f t="shared" si="98"/>
        <v/>
      </c>
      <c r="N110" s="269"/>
      <c r="O110" s="539" t="str">
        <f t="shared" si="99"/>
        <v/>
      </c>
      <c r="P110" s="539" t="str">
        <f t="shared" si="100"/>
        <v/>
      </c>
      <c r="Q110" s="539" t="str">
        <f t="shared" si="101"/>
        <v/>
      </c>
      <c r="R110" s="539" t="str">
        <f t="shared" si="102"/>
        <v/>
      </c>
      <c r="S110" s="540" t="str">
        <f t="shared" si="103"/>
        <v/>
      </c>
      <c r="T110" s="330"/>
      <c r="U110" s="319" t="str">
        <f t="shared" si="104"/>
        <v/>
      </c>
      <c r="V110" s="313" t="str">
        <f t="shared" si="105"/>
        <v/>
      </c>
      <c r="W110" s="269"/>
      <c r="X110" s="313" t="str">
        <f t="shared" si="106"/>
        <v/>
      </c>
      <c r="Y110" s="313" t="str">
        <f t="shared" si="107"/>
        <v/>
      </c>
      <c r="Z110" s="313" t="str">
        <f t="shared" si="108"/>
        <v/>
      </c>
      <c r="AA110" s="394" t="str">
        <f t="shared" si="109"/>
        <v/>
      </c>
      <c r="AB110" s="282"/>
    </row>
    <row r="111" spans="1:28" ht="15" customHeight="1" x14ac:dyDescent="0.25">
      <c r="A111" s="1681"/>
      <c r="B111" s="289" t="str">
        <f>'Credit risk (IRB)'!$B$79</f>
        <v>Failed trades and non-DVP transactions</v>
      </c>
      <c r="C111" s="773" t="str">
        <f>IF(AND('General Info'!$C$12="No", 'General Info'!$C$13="No"), IF(AND('Supervisory information'!$C$59="Yes", 'Supervisory information'!$C$35="Yes"), 0, ""),  IF('General Info'!$C$14="No", 0, IF(AND(ISNUMBER($F$88), ISNUMBER($F$111), ISNUMBER('Credit risk (IRB)'!H79)), IF($F$88+$F$111&gt;0, $F$111/($F$88+$F$111) * 'Credit risk (IRB)'!H79, 0), "")))</f>
        <v/>
      </c>
      <c r="D111" s="773" t="str">
        <f>IF(AND('General Info'!$C$12="No", 'General Info'!$C$13="No"), IF(AND('Supervisory information'!$C$59="Yes", 'Supervisory information'!$C$35="Yes"), 0, ""),  IF('General Info'!$C$14="No", 0, IF(AND(ISNUMBER($F$88), ISNUMBER($F$111), ISNUMBER('Credit risk (IRB)'!L79)), IF($F$88+$F$111&gt;0, $F$111/($F$88+$F$111) * 'Credit risk (IRB)'!L79, 0), "")))</f>
        <v/>
      </c>
      <c r="E111" s="773" t="str">
        <f>IF(AND('General Info'!$C$12="No", 'General Info'!$C$13="No"), IF(AND('Supervisory information'!$C$59="Yes", 'Supervisory information'!$C$35="Yes"), 0, ""),  IF('General Info'!$C$14="No", 0, IF(AND(ISNUMBER($F$88), ISNUMBER($F$111), ISNUMBER('Credit risk (IRB)'!M79)), IF($F$88+$F$111&gt;0, $F$111/($F$88+$F$111) * 'Credit risk (IRB)'!M79, 0), "")))</f>
        <v/>
      </c>
      <c r="F111" s="334" t="str">
        <f>IF(OR(AND('General Info'!$C$12="No", 'General Info'!$C$13="No"), 'General Info'!$C$14="No"), 0, IF(ISNUMBER('Credit risk (IRB)'!CE79), 'Credit risk (IRB)'!CE79, ""))</f>
        <v/>
      </c>
      <c r="G111" s="334" t="str">
        <f>IF(OR(AND('General Info'!$C$12="No", 'General Info'!$C$13="No"), 'General Info'!$C$14="No"), 0, IF(ISNUMBER('Credit risk (IRB)'!CI79), 'Credit risk (IRB)'!CI79, ""))</f>
        <v/>
      </c>
      <c r="H111" s="266"/>
      <c r="I111" s="773" t="str">
        <f>IF(AND('General Info'!$C$12="No", 'General Info'!$C$13="No"), IF(AND('Supervisory information'!$C$59="Yes", 'Supervisory information'!$C$35="Yes"), 0, ""),  IF('General Info'!$C$14="No", 0, IF(AND(ISNUMBER($F$88), ISNUMBER($F$111), ISNUMBER('Credit risk (IRB)'!CO79)), IF($F$88+$F$111&gt;0, $F$111/($F$88+$F$111) * 'Credit risk (IRB)'!CO79, 0), "")))</f>
        <v/>
      </c>
      <c r="J111" s="1509" t="str">
        <f>IF(AND('General Info'!$C$12="No", 'General Info'!$C$13="No"), IF(AND('Supervisory information'!$C$59="Yes", 'Supervisory information'!$C$35="Yes"), 0, ""),  IF('General Info'!$C$14="No", 0, IF(AND(ISNUMBER($F$88), ISNUMBER($F$111), ISNUMBER('Credit risk (IRB)'!CQ79)), IF($F$88+$F$111&gt;0, $F$111/($F$88+$F$111) * 'Credit risk (IRB)'!CQ79, 0), "")))</f>
        <v/>
      </c>
      <c r="K111" s="330"/>
      <c r="L111" s="538" t="str">
        <f t="shared" si="97"/>
        <v/>
      </c>
      <c r="M111" s="539" t="str">
        <f t="shared" si="98"/>
        <v/>
      </c>
      <c r="N111" s="269"/>
      <c r="O111" s="539" t="str">
        <f t="shared" si="99"/>
        <v/>
      </c>
      <c r="P111" s="539" t="str">
        <f t="shared" si="100"/>
        <v/>
      </c>
      <c r="Q111" s="539" t="str">
        <f t="shared" si="101"/>
        <v/>
      </c>
      <c r="R111" s="539" t="str">
        <f t="shared" si="102"/>
        <v/>
      </c>
      <c r="S111" s="540" t="str">
        <f t="shared" si="103"/>
        <v/>
      </c>
      <c r="T111" s="330"/>
      <c r="U111" s="319" t="str">
        <f t="shared" si="104"/>
        <v/>
      </c>
      <c r="V111" s="313" t="str">
        <f t="shared" si="105"/>
        <v/>
      </c>
      <c r="W111" s="269"/>
      <c r="X111" s="313" t="str">
        <f t="shared" si="106"/>
        <v/>
      </c>
      <c r="Y111" s="313" t="str">
        <f t="shared" si="107"/>
        <v/>
      </c>
      <c r="Z111" s="313" t="str">
        <f t="shared" si="108"/>
        <v/>
      </c>
      <c r="AA111" s="394" t="str">
        <f t="shared" si="109"/>
        <v/>
      </c>
      <c r="AB111" s="282"/>
    </row>
    <row r="112" spans="1:28" ht="15" customHeight="1" x14ac:dyDescent="0.25">
      <c r="A112" s="1681"/>
      <c r="B112" s="553" t="str">
        <f>SUBSTITUTE('Credit risk (IRB)'!$B$80, "; of which:", "")</f>
        <v>Other assets</v>
      </c>
      <c r="C112" s="774" t="str">
        <f>IF(AND('General Info'!$C$12="No", 'General Info'!$C$13="No"), IF(AND('Supervisory information'!$C$59="Yes", 'Supervisory information'!$C$35="Yes"), 0, ""),  IF('General Info'!$C$14="No", 0, IF(AND(ISNUMBER($F$89), ISNUMBER($F$112),ISNUMBER('Credit risk (IRB)'!H80)), IF($F$89+$F$112&gt;0, $F$112/($F$89+$F$112) * 'Credit risk (IRB)'!H80, 0), "")))</f>
        <v/>
      </c>
      <c r="D112" s="774" t="str">
        <f>IF(AND('General Info'!$C$12="No", 'General Info'!$C$13="No"), IF(AND('Supervisory information'!$C$59="Yes", 'Supervisory information'!$C$35="Yes"), 0, ""),  IF('General Info'!$C$14="No", 0, IF(AND(ISNUMBER($F$89), ISNUMBER($F$112),ISNUMBER('Credit risk (IRB)'!L80)), IF($F$89+$F$112&gt;0, $F$112/($F$89+$F$112) * 'Credit risk (IRB)'!L80, 0), "")))</f>
        <v/>
      </c>
      <c r="E112" s="774" t="str">
        <f>IF(AND('General Info'!$C$12="No", 'General Info'!$C$13="No"), IF(AND('Supervisory information'!$C$59="Yes", 'Supervisory information'!$C$35="Yes"), 0, ""),  IF('General Info'!$C$14="No", 0, IF(AND(ISNUMBER($F$89), ISNUMBER($F$112),ISNUMBER('Credit risk (IRB)'!M80)), IF($F$89+$F$112&gt;0, $F$112/($F$89+$F$112) * 'Credit risk (IRB)'!M80, 0), "")))</f>
        <v/>
      </c>
      <c r="F112" s="334" t="str">
        <f>IF(OR(AND('General Info'!$C$12="No", 'General Info'!$C$13="No"), 'General Info'!$C$14="No"), 0, IF(ISNUMBER('Credit risk (IRB)'!CE80), 'Credit risk (IRB)'!CE80, ""))</f>
        <v/>
      </c>
      <c r="G112" s="334" t="str">
        <f>IF(OR(AND('General Info'!$C$12="No", 'General Info'!$C$13="No"), 'General Info'!$C$14="No"), 0, IF(ISNUMBER('Credit risk (IRB)'!CI80), 'Credit risk (IRB)'!CI80, ""))</f>
        <v/>
      </c>
      <c r="H112" s="276"/>
      <c r="I112" s="774" t="str">
        <f>IF(AND('General Info'!$C$12="No", 'General Info'!$C$13="No"), IF(AND('Supervisory information'!$C$59="Yes", 'Supervisory information'!$C$35="Yes"), 0, ""),  IF('General Info'!$C$14="No", 0, IF(AND(ISNUMBER($F$89), ISNUMBER($F$112),ISNUMBER('Credit risk (IRB)'!CO80)), IF($F$89+$F$112&gt;0, $F$112/($F$89+$F$112) * 'Credit risk (IRB)'!CO80, 0), "")))</f>
        <v/>
      </c>
      <c r="J112" s="1510" t="str">
        <f>IF(AND('General Info'!$C$12="No", 'General Info'!$C$13="No"), IF(AND('Supervisory information'!$C$59="Yes", 'Supervisory information'!$C$35="Yes"), 0, ""),  IF('General Info'!$C$14="No", 0, IF(AND(ISNUMBER($F$89), ISNUMBER($F$112),ISNUMBER('Credit risk (IRB)'!CQ80)), IF($F$89+$F$112&gt;0, $F$112/($F$89+$F$112) * 'Credit risk (IRB)'!CQ80, 0), "")))</f>
        <v/>
      </c>
      <c r="K112" s="330"/>
      <c r="L112" s="538" t="str">
        <f t="shared" si="97"/>
        <v/>
      </c>
      <c r="M112" s="539" t="str">
        <f t="shared" si="98"/>
        <v/>
      </c>
      <c r="N112" s="269"/>
      <c r="O112" s="539" t="str">
        <f t="shared" si="99"/>
        <v/>
      </c>
      <c r="P112" s="539" t="str">
        <f t="shared" si="100"/>
        <v/>
      </c>
      <c r="Q112" s="539" t="str">
        <f t="shared" si="101"/>
        <v/>
      </c>
      <c r="R112" s="539" t="str">
        <f t="shared" si="102"/>
        <v/>
      </c>
      <c r="S112" s="540" t="str">
        <f t="shared" si="103"/>
        <v/>
      </c>
      <c r="T112" s="330"/>
      <c r="U112" s="319" t="str">
        <f t="shared" si="104"/>
        <v/>
      </c>
      <c r="V112" s="313" t="str">
        <f t="shared" si="105"/>
        <v/>
      </c>
      <c r="W112" s="269"/>
      <c r="X112" s="313" t="str">
        <f t="shared" si="106"/>
        <v/>
      </c>
      <c r="Y112" s="313" t="str">
        <f t="shared" si="107"/>
        <v/>
      </c>
      <c r="Z112" s="313" t="str">
        <f t="shared" si="108"/>
        <v/>
      </c>
      <c r="AA112" s="394" t="str">
        <f t="shared" si="109"/>
        <v/>
      </c>
      <c r="AB112" s="282"/>
    </row>
    <row r="113" spans="1:28" ht="15" customHeight="1" x14ac:dyDescent="0.25">
      <c r="A113" s="1681"/>
      <c r="B113" s="555" t="s">
        <v>894</v>
      </c>
      <c r="C113" s="556" t="str">
        <f>IF(AND(ISNUMBER(C95), ISNUMBER(C96), ISNUMBER(C97), ISNUMBER(C103), ISNUMBER(C105), ISNUMBER(C104), ISNUMBER(C110), ISNUMBER(C111), ISNUMBER(C112)), SUM(C95:C97, C103:C105, C110:C112), "")</f>
        <v/>
      </c>
      <c r="D113" s="556" t="str">
        <f>IF(AND(ISNUMBER(D95), ISNUMBER(D96), ISNUMBER(D97), ISNUMBER(D103), ISNUMBER(D105), ISNUMBER(D104), ISNUMBER(D110), ISNUMBER(D111), ISNUMBER(D112)), SUM(D95:D97, D103:D105, D110:D112), "")</f>
        <v/>
      </c>
      <c r="E113" s="556" t="str">
        <f>IF(AND(ISNUMBER(E95), ISNUMBER(E96), ISNUMBER(E97), ISNUMBER(E103), ISNUMBER(E105), ISNUMBER(E104), ISNUMBER(E110), ISNUMBER(E111), ISNUMBER(E112)), SUM(E95:E97, E103:E105, E110:E112), "")</f>
        <v/>
      </c>
      <c r="F113" s="556" t="str">
        <f>IF(AND(ISNUMBER(F95), ISNUMBER(F96), ISNUMBER(F97), ISNUMBER(F103), ISNUMBER(F105), ISNUMBER(F104), ISNUMBER(F110), ISNUMBER(F111), ISNUMBER(F112)), SUM(F95:F97, F103:F105, F110:F112), "")</f>
        <v/>
      </c>
      <c r="G113" s="556" t="str">
        <f>IF(AND(ISNUMBER(G95), ISNUMBER(G96), ISNUMBER(G97), ISNUMBER(G103), ISNUMBER(G105), ISNUMBER(G104), ISNUMBER(G110), ISNUMBER(G111), ISNUMBER(G112)), SUM(G95:G97, G103:G105, G110:G112), "")</f>
        <v/>
      </c>
      <c r="H113" s="1241"/>
      <c r="I113" s="556" t="str">
        <f>IF(AND(ISNUMBER(I95), ISNUMBER(I96), ISNUMBER(I97), ISNUMBER(I103), ISNUMBER(I105), ISNUMBER(I104), ISNUMBER(I110), ISNUMBER(I111), ISNUMBER(I112)), SUM(I95:I97, I103:I105, I110:I112), "")</f>
        <v/>
      </c>
      <c r="J113" s="554" t="str">
        <f>IF(AND(ISNUMBER(J95), ISNUMBER(J96), ISNUMBER(J97), ISNUMBER(J103), ISNUMBER(J105), ISNUMBER(J104), ISNUMBER(J110), ISNUMBER(J111), ISNUMBER(J112)), SUM(J95:J97, J103:J105, J110:J112), "")</f>
        <v/>
      </c>
      <c r="K113" s="330"/>
      <c r="L113" s="556" t="str">
        <f t="shared" si="97"/>
        <v/>
      </c>
      <c r="M113" s="550" t="str">
        <f t="shared" si="98"/>
        <v/>
      </c>
      <c r="N113" s="297"/>
      <c r="O113" s="550" t="str">
        <f t="shared" si="99"/>
        <v/>
      </c>
      <c r="P113" s="550" t="str">
        <f t="shared" si="100"/>
        <v/>
      </c>
      <c r="Q113" s="550" t="str">
        <f t="shared" si="101"/>
        <v/>
      </c>
      <c r="R113" s="550" t="str">
        <f t="shared" si="102"/>
        <v/>
      </c>
      <c r="S113" s="554" t="str">
        <f t="shared" si="103"/>
        <v/>
      </c>
      <c r="T113" s="330"/>
      <c r="U113" s="320" t="str">
        <f t="shared" si="104"/>
        <v/>
      </c>
      <c r="V113" s="315" t="str">
        <f t="shared" si="105"/>
        <v/>
      </c>
      <c r="W113" s="297"/>
      <c r="X113" s="315" t="str">
        <f t="shared" si="106"/>
        <v/>
      </c>
      <c r="Y113" s="315" t="str">
        <f t="shared" si="107"/>
        <v/>
      </c>
      <c r="Z113" s="315" t="str">
        <f t="shared" si="108"/>
        <v/>
      </c>
      <c r="AA113" s="314" t="str">
        <f t="shared" si="109"/>
        <v/>
      </c>
      <c r="AB113" s="282"/>
    </row>
    <row r="114" spans="1:28" ht="15" customHeight="1" x14ac:dyDescent="0.25">
      <c r="A114" s="1681"/>
      <c r="C114" s="719"/>
      <c r="AB114" s="282"/>
    </row>
    <row r="115" spans="1:28" ht="60" customHeight="1" x14ac:dyDescent="0.25">
      <c r="A115" s="1837" t="s">
        <v>1699</v>
      </c>
      <c r="B115" s="438"/>
      <c r="C115" s="437"/>
      <c r="D115" s="437"/>
      <c r="E115" s="437"/>
      <c r="F115" s="437"/>
      <c r="G115" s="437"/>
      <c r="H115" s="437"/>
      <c r="I115" s="437"/>
      <c r="J115" s="1229"/>
      <c r="K115" s="1229"/>
      <c r="L115" s="1229"/>
      <c r="M115" s="437"/>
      <c r="N115" s="437"/>
      <c r="O115" s="437"/>
      <c r="P115" s="437"/>
      <c r="Q115" s="437"/>
      <c r="R115" s="437"/>
      <c r="S115" s="437"/>
      <c r="T115" s="437"/>
      <c r="U115" s="437"/>
      <c r="V115" s="437"/>
      <c r="W115" s="460"/>
      <c r="X115" s="460"/>
      <c r="Y115" s="460"/>
      <c r="Z115" s="460"/>
      <c r="AA115" s="460"/>
      <c r="AB115" s="466"/>
    </row>
    <row r="116" spans="1:28" ht="15" customHeight="1" x14ac:dyDescent="0.25">
      <c r="A116" s="1681"/>
      <c r="B116" s="2488" t="s">
        <v>764</v>
      </c>
      <c r="C116" s="2491" t="s">
        <v>588</v>
      </c>
      <c r="D116" s="2492"/>
      <c r="E116" s="2492"/>
      <c r="F116" s="2452" t="s">
        <v>589</v>
      </c>
      <c r="G116" s="2453"/>
      <c r="H116" s="2454"/>
      <c r="I116" s="2471" t="s">
        <v>763</v>
      </c>
      <c r="J116" s="2472"/>
      <c r="K116" s="63"/>
      <c r="L116" s="2463" t="s">
        <v>590</v>
      </c>
      <c r="M116" s="2463"/>
      <c r="N116" s="2463"/>
      <c r="O116" s="2463"/>
      <c r="P116" s="2464"/>
      <c r="T116" s="488"/>
      <c r="AB116" s="282"/>
    </row>
    <row r="117" spans="1:28" ht="30" customHeight="1" x14ac:dyDescent="0.25">
      <c r="A117" s="1681"/>
      <c r="B117" s="2489"/>
      <c r="C117" s="2493"/>
      <c r="D117" s="2494"/>
      <c r="E117" s="2494"/>
      <c r="F117" s="2455"/>
      <c r="G117" s="2456"/>
      <c r="H117" s="2457"/>
      <c r="I117" s="2473"/>
      <c r="J117" s="2474"/>
      <c r="K117" s="63"/>
      <c r="L117" s="2467" t="s">
        <v>591</v>
      </c>
      <c r="M117" s="2468"/>
      <c r="N117" s="2468"/>
      <c r="O117" s="2469" t="s">
        <v>983</v>
      </c>
      <c r="P117" s="2470"/>
      <c r="T117" s="488"/>
      <c r="AB117" s="282"/>
    </row>
    <row r="118" spans="1:28" ht="45" customHeight="1" x14ac:dyDescent="0.25">
      <c r="A118" s="1835"/>
      <c r="B118" s="2490"/>
      <c r="C118" s="673" t="s">
        <v>540</v>
      </c>
      <c r="D118" s="674" t="s">
        <v>35</v>
      </c>
      <c r="E118" s="674" t="s">
        <v>573</v>
      </c>
      <c r="F118" s="680" t="s">
        <v>540</v>
      </c>
      <c r="G118" s="674" t="s">
        <v>35</v>
      </c>
      <c r="H118" s="674" t="s">
        <v>573</v>
      </c>
      <c r="I118" s="679" t="s">
        <v>540</v>
      </c>
      <c r="J118" s="855" t="s">
        <v>35</v>
      </c>
      <c r="K118" s="63"/>
      <c r="L118" s="673" t="s">
        <v>592</v>
      </c>
      <c r="M118" s="674" t="s">
        <v>593</v>
      </c>
      <c r="N118" s="674" t="s">
        <v>594</v>
      </c>
      <c r="O118" s="674" t="s">
        <v>595</v>
      </c>
      <c r="P118" s="675" t="s">
        <v>593</v>
      </c>
      <c r="T118" s="676"/>
      <c r="AB118" s="282"/>
    </row>
    <row r="119" spans="1:28" ht="15" customHeight="1" x14ac:dyDescent="0.25">
      <c r="A119" s="1681"/>
      <c r="B119" s="395" t="s">
        <v>171</v>
      </c>
      <c r="C119" s="1825" t="str">
        <f>IF(AND('Supervisory information'!$C$59="Yes", ISNUMBER(C41)), C41, "")</f>
        <v/>
      </c>
      <c r="D119" s="479" t="str">
        <f>IF(AND('Supervisory information'!$C$59="Yes", ISNUMBER(D41)), D41, "")</f>
        <v/>
      </c>
      <c r="E119" s="1825" t="str">
        <f>IF(AND('Supervisory information'!$C$59="Yes", ISNUMBER(E41)), E41, "")</f>
        <v/>
      </c>
      <c r="F119" s="1825" t="str">
        <f>IF(AND('Supervisory information'!$C$59="Yes", ISNUMBER(F41)), F41, "")</f>
        <v/>
      </c>
      <c r="G119" s="1825" t="str">
        <f>IF(AND('Supervisory information'!$C$59="Yes", ISNUMBER(G41)), G41, "")</f>
        <v/>
      </c>
      <c r="H119" s="1825" t="str">
        <f>IF(AND('Supervisory information'!$C$59="Yes", ISNUMBER(H41)), H41, "")</f>
        <v/>
      </c>
      <c r="I119" s="1825" t="str">
        <f>IF(AND('Supervisory information'!$C$59="Yes", ISNUMBER(I41)), I41, "")</f>
        <v/>
      </c>
      <c r="J119" s="1826" t="str">
        <f>IF(AND('Supervisory information'!$C$59="Yes", ISNUMBER(J41)), J41, "")</f>
        <v/>
      </c>
      <c r="K119" s="63"/>
      <c r="L119" s="535" t="str">
        <f>IF(AND(ISNUMBER(C119), ISNUMBER(F119)), IF(C119&lt;&gt;0, ((F119-C119)/C119), "EAD=0"), "")</f>
        <v/>
      </c>
      <c r="M119" s="536" t="str">
        <f>IF(AND(ISNUMBER(D119), ISNUMBER(G119)), IF(D119&lt;&gt;0, ((G119-D119)/D119), "RWA=0"), "")</f>
        <v/>
      </c>
      <c r="N119" s="536" t="str">
        <f>IF(AND(ISNUMBER(E119), ISNUMBER(H119)), IF(E119&lt;&gt;0, ((H119-E119)/E119), "EL=0"), "")</f>
        <v/>
      </c>
      <c r="O119" s="536" t="str">
        <f>IF(AND(ISNUMBER(F119), ISNUMBER(I119)), IF(F119&lt;&gt;0, ((I119-F119)/F119), "EAD=0"), "")</f>
        <v/>
      </c>
      <c r="P119" s="537" t="str">
        <f>IF(AND(ISNUMBER(G119), ISNUMBER(J119)), IF(G119&lt;&gt;0, ((J119-G119)/G119), "RWA=0"), "")</f>
        <v/>
      </c>
      <c r="AB119" s="282"/>
    </row>
    <row r="120" spans="1:28" ht="15" customHeight="1" x14ac:dyDescent="0.25">
      <c r="A120" s="1833"/>
      <c r="B120" s="139" t="s">
        <v>986</v>
      </c>
      <c r="C120" s="721"/>
      <c r="D120" s="481" t="str">
        <f>IF(AND('Supervisory information'!$C$62="Yes", 'Supervisory information'!$C$41="Yes", ISNUMBER('CCR and CVA'!C79)), 12.5*'CCR and CVA'!C79, "")</f>
        <v/>
      </c>
      <c r="E120" s="722"/>
      <c r="F120" s="723"/>
      <c r="G120" s="481">
        <f>IF(AND('Supervisory information'!$C$62="Yes", 'Supervisory information'!$C$41="Yes", ISNUMBER('CCR and CVA'!C122)), 12.5*'CCR and CVA'!C122, "")</f>
        <v>0</v>
      </c>
      <c r="H120" s="723"/>
      <c r="I120" s="723"/>
      <c r="J120" s="176">
        <f>IF(AND('Supervisory information'!$C$62="Yes", 'Supervisory information'!$C$41="Yes", ISNUMBER('CCR and CVA'!D122)), 12.5*'CCR and CVA'!D122, "")</f>
        <v>0</v>
      </c>
      <c r="K120" s="63"/>
      <c r="L120" s="626"/>
      <c r="M120" s="539" t="str">
        <f t="shared" ref="M120:M125" si="116">IF(AND(ISNUMBER(D120), ISNUMBER(G120)), IF(D120&lt;&gt;0, ((G120-D120)/D120), "RWA=0"), "")</f>
        <v/>
      </c>
      <c r="N120" s="724"/>
      <c r="O120" s="724"/>
      <c r="P120" s="540" t="str">
        <f t="shared" ref="P120:P121" si="117">IF(AND(ISNUMBER(G120), ISNUMBER(J120)), IF(G120&lt;&gt;0, ((J120-G120)/G120), "RWA=0"), "")</f>
        <v>RWA=0</v>
      </c>
      <c r="U120" s="2"/>
      <c r="V120" s="2"/>
      <c r="W120" s="2"/>
      <c r="X120" s="2"/>
      <c r="Y120" s="2"/>
      <c r="Z120" s="2"/>
      <c r="AA120" s="2"/>
      <c r="AB120" s="282"/>
    </row>
    <row r="121" spans="1:28" ht="15" customHeight="1" x14ac:dyDescent="0.25">
      <c r="A121" s="1833"/>
      <c r="B121" s="92" t="s">
        <v>174</v>
      </c>
      <c r="C121" s="725"/>
      <c r="D121" s="138" t="str">
        <f>IF(AND('Supervisory information'!$C$63="Yes", 'Supervisory information'!$C$43="Yes"), IF(AND('General Info'!$C$48="No", 'General Info'!$C$49="No"), 0, IF(ISNUMBER(TB!G5), 12.5*TB!G5, "")), "")</f>
        <v/>
      </c>
      <c r="E121" s="724"/>
      <c r="F121" s="726"/>
      <c r="G121" s="138" t="str">
        <f>IF(AND('Supervisory information'!$C$63="Yes", 'Supervisory information'!$C$43="Yes"), IF(AND('General Info'!$D$48="No", 'General Info'!$D$49="No"), 0, IF(TB!H6=Parameters!D609, IF(AND(TB!H7="Yes", ISNUMBER(TB!G7)), 12.5*TB!G7, ""), IF(AND(TB!H9="Yes", ISNUMBER(TB!G9)), 12.5*TB!G9, ""))), "")</f>
        <v/>
      </c>
      <c r="H121" s="726"/>
      <c r="I121" s="726"/>
      <c r="J121" s="95" t="str">
        <f>IF(AND('Supervisory information'!$C$63="Yes", 'Supervisory information'!$C$43="Yes"), IF(AND('General Info'!$D$48="No", 'General Info'!$D$49="No"), 0, IF('General Info'!D48=Parameters!D605, IF(ISNUMBER(TB!G7), 12.5*TB!G7, ""), IF(ISNUMBER(TB!G11), 12.5*TB!G11, ""))), "")</f>
        <v/>
      </c>
      <c r="K121" s="63"/>
      <c r="L121" s="626"/>
      <c r="M121" s="539" t="str">
        <f t="shared" si="116"/>
        <v/>
      </c>
      <c r="N121" s="724"/>
      <c r="O121" s="724"/>
      <c r="P121" s="540" t="str">
        <f t="shared" si="117"/>
        <v/>
      </c>
      <c r="U121" s="2"/>
      <c r="V121" s="2"/>
      <c r="W121" s="2"/>
      <c r="X121" s="2"/>
      <c r="Y121" s="2"/>
      <c r="Z121" s="2"/>
      <c r="AA121" s="2"/>
      <c r="AB121" s="282"/>
    </row>
    <row r="122" spans="1:28" ht="15" customHeight="1" x14ac:dyDescent="0.25">
      <c r="A122" s="1833"/>
      <c r="B122" s="92" t="s">
        <v>201</v>
      </c>
      <c r="C122" s="725"/>
      <c r="D122" s="138" t="str">
        <f>IF(AND('Supervisory information'!$C$64="Yes", 'Supervisory information'!C51="Yes", ISNUMBER(OpRisk!N89), ISNUMBER(OpRisk!N96)), OpRisk!N89+OpRisk!N96,"")</f>
        <v/>
      </c>
      <c r="E122" s="724"/>
      <c r="F122" s="726"/>
      <c r="G122" s="138" t="str">
        <f>IF(AND('Supervisory information'!$C$64="Yes", 'Supervisory information'!C51="Yes", ISNUMBER(OpRisk!N106), ISNUMBER(OpRisk!N107)), OpRisk!N106+OpRisk!N107, "")</f>
        <v/>
      </c>
      <c r="H122" s="726"/>
      <c r="I122" s="726"/>
      <c r="J122" s="95" t="str">
        <f>IF(AND('Supervisory information'!$C$64="Yes", 'Supervisory information'!C51="Yes", ISNUMBER(OpRisk!N106), ISNUMBER(OpRisk!N107)), OpRisk!N106+OpRisk!N107, "")</f>
        <v/>
      </c>
      <c r="K122" s="63"/>
      <c r="L122" s="626"/>
      <c r="M122" s="539" t="str">
        <f t="shared" si="116"/>
        <v/>
      </c>
      <c r="N122" s="724"/>
      <c r="O122" s="724"/>
      <c r="P122" s="726"/>
      <c r="U122" s="2"/>
      <c r="V122" s="2"/>
      <c r="W122" s="2"/>
      <c r="X122" s="2"/>
      <c r="Y122" s="2"/>
      <c r="Z122" s="2"/>
      <c r="AA122" s="2"/>
      <c r="AB122" s="282"/>
    </row>
    <row r="123" spans="1:28" ht="15" customHeight="1" x14ac:dyDescent="0.25">
      <c r="A123" s="1833"/>
      <c r="B123" s="92" t="s">
        <v>1986</v>
      </c>
      <c r="C123" s="725"/>
      <c r="D123" s="138" t="str">
        <f>IF(ISNUMBER(G123), G123, "")</f>
        <v/>
      </c>
      <c r="E123" s="724"/>
      <c r="F123" s="726"/>
      <c r="G123" s="514"/>
      <c r="H123" s="726"/>
      <c r="I123" s="726"/>
      <c r="J123" s="651"/>
      <c r="K123" s="63"/>
      <c r="L123" s="626"/>
      <c r="M123" s="724"/>
      <c r="N123" s="724"/>
      <c r="O123" s="724"/>
      <c r="P123" s="726"/>
      <c r="U123" s="2"/>
      <c r="V123" s="2"/>
      <c r="W123" s="2"/>
      <c r="X123" s="2"/>
      <c r="Y123" s="2"/>
      <c r="Z123" s="2"/>
      <c r="AA123" s="2"/>
      <c r="AB123" s="282"/>
    </row>
    <row r="124" spans="1:28" ht="15" customHeight="1" x14ac:dyDescent="0.25">
      <c r="A124" s="1833"/>
      <c r="B124" s="92" t="s">
        <v>99</v>
      </c>
      <c r="C124" s="727"/>
      <c r="D124" s="514"/>
      <c r="E124" s="728"/>
      <c r="F124" s="729"/>
      <c r="G124" s="514"/>
      <c r="H124" s="729"/>
      <c r="I124" s="729"/>
      <c r="J124" s="651"/>
      <c r="K124" s="63"/>
      <c r="L124" s="626"/>
      <c r="M124" s="539" t="str">
        <f t="shared" si="116"/>
        <v/>
      </c>
      <c r="N124" s="724"/>
      <c r="O124" s="724"/>
      <c r="P124" s="540" t="str">
        <f t="shared" ref="P124:P125" si="118">IF(AND(ISNUMBER(G124), ISNUMBER(J124)), IF(G124&lt;&gt;0, ((J124-G124)/G124), "RWA=0"), "")</f>
        <v/>
      </c>
      <c r="U124" s="2"/>
      <c r="V124" s="2"/>
      <c r="W124" s="2"/>
      <c r="X124" s="2"/>
      <c r="Y124" s="2"/>
      <c r="Z124" s="2"/>
      <c r="AA124" s="2"/>
      <c r="AB124" s="282"/>
    </row>
    <row r="125" spans="1:28" ht="15" customHeight="1" x14ac:dyDescent="0.25">
      <c r="A125" s="1833"/>
      <c r="B125" s="557" t="s">
        <v>749</v>
      </c>
      <c r="C125" s="131"/>
      <c r="D125" s="550" t="str">
        <f>IF(AND(OR('Supervisory information'!$C$59&lt;&gt;"Yes", ISNUMBER(D119)), OR('Supervisory information'!$C$62&lt;&gt;"Yes", ISNUMBER(D120)), OR('Supervisory information'!$C$63&lt;&gt;"Yes", ISNUMBER(D121)), OR('Supervisory information'!$C$64&lt;&gt;"Yes", ISNUMBER(D122)), OR(ISNUMBER(D123), NOT(OR('Supervisory information'!$C$59&lt;&gt;"Yes", 'Supervisory information'!$C$60&lt;&gt;"Yes", 'Supervisory information'!$C$62&lt;&gt;"Yes", 'Supervisory information'!$C$63&lt;&gt;"Yes", 'Supervisory information'!$C$64&lt;&gt;"Yes")))), SUM(IF('Supervisory information'!$C$59&lt;&gt;"Yes", 0, D119), IF('Supervisory information'!$C$62&lt;&gt;"Yes", 0, D120), IF('Supervisory information'!$C$63&lt;&gt;"Yes", 0, D121), IF('Supervisory information'!$C$64&lt;&gt;"Yes", 0, D122), D123:D124), "")</f>
        <v/>
      </c>
      <c r="E125" s="730"/>
      <c r="F125" s="730"/>
      <c r="G125" s="550" t="str">
        <f>IF(AND(OR('Supervisory information'!$C$59&lt;&gt;"Yes", ISNUMBER(G119)), OR('Supervisory information'!$C$62&lt;&gt;"Yes", ISNUMBER(G120)), OR('Supervisory information'!$C$63&lt;&gt;"Yes", ISNUMBER(G121)), OR('Supervisory information'!$C$64&lt;&gt;"Yes", ISNUMBER(G122)), OR(ISNUMBER(G123), NOT(OR('Supervisory information'!$C$59&lt;&gt;"Yes", 'Supervisory information'!$C$60&lt;&gt;"Yes", 'Supervisory information'!$C$62&lt;&gt;"Yes", 'Supervisory information'!$C$63&lt;&gt;"Yes", 'Supervisory information'!$C$64&lt;&gt;"Yes"))), ISNUMBER(G124)), SUM(IF('Supervisory information'!$C$59&lt;&gt;"Yes", 0, G119), IF('Supervisory information'!$C$62&lt;&gt;"Yes", 0, G120), IF('Supervisory information'!$C$63&lt;&gt;"Yes", 0, G121), IF('Supervisory information'!$C$64&lt;&gt;"Yes", 0, G122), G123:G124), "")</f>
        <v/>
      </c>
      <c r="H125" s="730"/>
      <c r="I125" s="730"/>
      <c r="J125" s="550" t="str">
        <f>IF(AND(OR('Supervisory information'!$C$59&lt;&gt;"Yes", ISNUMBER(J119)), OR('Supervisory information'!$C$62&lt;&gt;"Yes", ISNUMBER(J120)), OR('Supervisory information'!$C$63&lt;&gt;"Yes", ISNUMBER(J121)), OR('Supervisory information'!$C$64&lt;&gt;"Yes", ISNUMBER(J122)), OR(ISNUMBER(J123), NOT(OR('Supervisory information'!$C$59&lt;&gt;"Yes", 'Supervisory information'!$C$60&lt;&gt;"Yes", 'Supervisory information'!$C$62&lt;&gt;"Yes", 'Supervisory information'!$C$63&lt;&gt;"Yes", 'Supervisory information'!$C$64&lt;&gt;"Yes"))), ISNUMBER(J124)), SUM(IF('Supervisory information'!$C$59&lt;&gt;"Yes", 0, J119), IF('Supervisory information'!$C$62&lt;&gt;"Yes", 0, J120), IF('Supervisory information'!$C$63&lt;&gt;"Yes", 0, J121), IF('Supervisory information'!$C$64&lt;&gt;"Yes", 0, J122), J123:J124), "")</f>
        <v/>
      </c>
      <c r="K125" s="63"/>
      <c r="L125" s="131"/>
      <c r="M125" s="550" t="str">
        <f t="shared" si="116"/>
        <v/>
      </c>
      <c r="N125" s="730"/>
      <c r="O125" s="730"/>
      <c r="P125" s="554" t="str">
        <f t="shared" si="118"/>
        <v/>
      </c>
      <c r="U125" s="2"/>
      <c r="V125" s="2"/>
      <c r="W125" s="2"/>
      <c r="X125" s="2"/>
      <c r="Y125" s="2"/>
      <c r="Z125" s="2"/>
      <c r="AA125" s="2"/>
      <c r="AB125" s="282"/>
    </row>
    <row r="126" spans="1:28" ht="15" customHeight="1" x14ac:dyDescent="0.25">
      <c r="A126" s="1843"/>
      <c r="B126" s="237"/>
      <c r="C126" s="237"/>
      <c r="D126" s="237"/>
      <c r="E126" s="237"/>
      <c r="F126" s="237"/>
      <c r="G126" s="237"/>
      <c r="H126" s="237"/>
      <c r="I126" s="237"/>
      <c r="J126" s="237"/>
      <c r="K126" s="498"/>
      <c r="L126" s="237"/>
      <c r="M126" s="237"/>
      <c r="N126" s="237"/>
      <c r="O126" s="237"/>
      <c r="P126" s="237"/>
      <c r="Q126" s="237"/>
      <c r="R126" s="237"/>
      <c r="S126" s="237"/>
      <c r="T126" s="237"/>
      <c r="U126" s="237"/>
      <c r="V126" s="237"/>
      <c r="W126" s="237"/>
      <c r="X126" s="237"/>
      <c r="Y126" s="237"/>
      <c r="Z126" s="237"/>
      <c r="AA126" s="237"/>
      <c r="AB126" s="355"/>
    </row>
    <row r="127" spans="1:28" ht="60" customHeight="1" x14ac:dyDescent="0.25">
      <c r="A127" s="1831" t="s">
        <v>2002</v>
      </c>
      <c r="B127" s="66"/>
      <c r="C127" s="63"/>
      <c r="D127" s="63"/>
      <c r="E127" s="63"/>
      <c r="F127" s="63"/>
      <c r="G127" s="63"/>
      <c r="H127" s="63"/>
      <c r="I127" s="63"/>
      <c r="J127" s="63"/>
      <c r="K127" s="63"/>
      <c r="L127" s="63"/>
      <c r="M127" s="63"/>
      <c r="N127" s="63"/>
      <c r="O127" s="63"/>
      <c r="P127" s="63"/>
      <c r="Q127" s="63"/>
      <c r="R127" s="63"/>
      <c r="S127" s="63"/>
      <c r="T127" s="63"/>
      <c r="U127" s="2"/>
      <c r="V127" s="2"/>
      <c r="W127" s="2"/>
      <c r="X127" s="2"/>
      <c r="Y127" s="2"/>
      <c r="Z127" s="2"/>
      <c r="AA127" s="2"/>
      <c r="AB127" s="282"/>
    </row>
    <row r="128" spans="1:28" ht="75" customHeight="1" x14ac:dyDescent="0.25">
      <c r="A128" s="1681"/>
      <c r="B128" s="654"/>
      <c r="C128" s="1557" t="s">
        <v>1385</v>
      </c>
      <c r="D128" s="1131" t="s">
        <v>1386</v>
      </c>
      <c r="E128" s="2"/>
      <c r="F128" s="2"/>
      <c r="G128" s="2"/>
      <c r="H128" s="2"/>
      <c r="I128" s="2"/>
      <c r="J128" s="2"/>
      <c r="L128" s="2"/>
      <c r="M128" s="2"/>
      <c r="N128" s="2"/>
      <c r="O128" s="2"/>
      <c r="P128" s="2"/>
      <c r="Q128" s="2"/>
      <c r="R128" s="2"/>
      <c r="S128" s="2"/>
      <c r="U128" s="2"/>
      <c r="V128" s="2"/>
      <c r="W128" s="2"/>
      <c r="X128" s="2"/>
      <c r="Y128" s="2"/>
      <c r="Z128" s="2"/>
      <c r="AA128" s="2"/>
      <c r="AB128" s="282"/>
    </row>
    <row r="129" spans="1:28" ht="15" customHeight="1" x14ac:dyDescent="0.25">
      <c r="A129" s="1681"/>
      <c r="B129" s="1674" t="s">
        <v>173</v>
      </c>
      <c r="C129" s="1675"/>
      <c r="D129" s="1559"/>
      <c r="E129" s="2"/>
      <c r="F129" s="2"/>
      <c r="G129" s="2"/>
      <c r="H129" s="2"/>
      <c r="I129" s="2"/>
      <c r="J129" s="2"/>
      <c r="L129" s="2"/>
      <c r="M129" s="2"/>
      <c r="N129" s="2"/>
      <c r="O129" s="2"/>
      <c r="P129" s="2"/>
      <c r="Q129" s="2"/>
      <c r="R129" s="2"/>
      <c r="S129" s="2"/>
      <c r="U129" s="2"/>
      <c r="V129" s="2"/>
      <c r="W129" s="2"/>
      <c r="X129" s="2"/>
      <c r="Y129" s="2"/>
      <c r="Z129" s="2"/>
      <c r="AA129" s="2"/>
      <c r="AB129" s="282"/>
    </row>
    <row r="130" spans="1:28" ht="15" customHeight="1" x14ac:dyDescent="0.25">
      <c r="A130" s="1844"/>
      <c r="B130" s="375"/>
      <c r="C130" s="237"/>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355"/>
    </row>
    <row r="131" spans="1:28" ht="60" customHeight="1" x14ac:dyDescent="0.25">
      <c r="A131" s="1831" t="s">
        <v>1700</v>
      </c>
      <c r="B131" s="66"/>
      <c r="C131" s="63"/>
      <c r="D131" s="63"/>
      <c r="E131" s="63"/>
      <c r="F131" s="63"/>
      <c r="G131" s="63"/>
      <c r="H131" s="63"/>
      <c r="I131" s="63"/>
      <c r="J131" s="63"/>
      <c r="K131" s="63"/>
      <c r="L131" s="63"/>
      <c r="M131" s="63"/>
      <c r="N131" s="63"/>
      <c r="O131" s="63"/>
      <c r="P131" s="63"/>
      <c r="Q131" s="63"/>
      <c r="R131" s="63"/>
      <c r="S131" s="63"/>
      <c r="T131" s="63"/>
      <c r="U131" s="2"/>
      <c r="V131" s="2"/>
      <c r="W131" s="2"/>
      <c r="X131" s="2"/>
      <c r="Y131" s="2"/>
      <c r="Z131" s="2"/>
      <c r="AA131" s="2"/>
      <c r="AB131" s="282"/>
    </row>
    <row r="132" spans="1:28" ht="75" customHeight="1" x14ac:dyDescent="0.25">
      <c r="A132" s="1833"/>
      <c r="B132" s="1560"/>
      <c r="C132" s="1558" t="s">
        <v>1385</v>
      </c>
      <c r="D132" s="1131" t="s">
        <v>1386</v>
      </c>
      <c r="E132" s="676"/>
      <c r="F132" s="676"/>
      <c r="G132" s="1558" t="s">
        <v>1388</v>
      </c>
      <c r="H132" s="676"/>
      <c r="I132" s="676"/>
      <c r="J132" s="1558" t="s">
        <v>1390</v>
      </c>
      <c r="K132" s="676"/>
      <c r="L132" s="676"/>
      <c r="M132" s="676"/>
      <c r="N132" s="676"/>
      <c r="O132" s="676"/>
      <c r="P132" s="676"/>
      <c r="Q132" s="676"/>
      <c r="R132" s="676"/>
      <c r="S132" s="676"/>
      <c r="U132" s="2"/>
      <c r="V132" s="2"/>
      <c r="W132" s="2"/>
      <c r="X132" s="2"/>
      <c r="Y132" s="2"/>
      <c r="Z132" s="2"/>
      <c r="AA132" s="2"/>
      <c r="AB132" s="282"/>
    </row>
    <row r="133" spans="1:28" ht="15" customHeight="1" x14ac:dyDescent="0.25">
      <c r="A133" s="1833"/>
      <c r="B133" s="395" t="s">
        <v>895</v>
      </c>
      <c r="C133" s="731" t="str">
        <f>IF(ISNUMBER(D125), D125+C129, "")</f>
        <v/>
      </c>
      <c r="D133" s="732" t="str">
        <f>IF(AND(ISNUMBER(D125), ISNUMBER(D129)), D125+D129, "")</f>
        <v/>
      </c>
      <c r="E133" s="733"/>
      <c r="F133" s="733"/>
      <c r="G133" s="734" t="str">
        <f>IF(AND(ISNUMBER(G125), ISNUMBER(D129)), G125+D129, "")</f>
        <v/>
      </c>
      <c r="H133" s="733"/>
      <c r="I133" s="733"/>
      <c r="J133" s="734" t="str">
        <f>IF(AND(ISNUMBER(J125), ISNUMBER(D129)), J125+D129, "")</f>
        <v/>
      </c>
      <c r="K133" s="733"/>
      <c r="L133" s="733"/>
      <c r="M133" s="733"/>
      <c r="N133" s="733"/>
      <c r="O133" s="733"/>
      <c r="P133" s="733"/>
      <c r="Q133" s="733"/>
      <c r="R133" s="733"/>
      <c r="S133" s="733"/>
      <c r="U133" s="2"/>
      <c r="V133" s="2"/>
      <c r="W133" s="2"/>
      <c r="X133" s="2"/>
      <c r="Y133" s="2"/>
      <c r="Z133" s="2"/>
      <c r="AA133" s="2"/>
      <c r="AB133" s="282"/>
    </row>
    <row r="134" spans="1:28" ht="15" customHeight="1" x14ac:dyDescent="0.25">
      <c r="A134" s="1833"/>
      <c r="B134" s="2" t="s">
        <v>765</v>
      </c>
      <c r="C134" s="735"/>
      <c r="D134" s="95" t="str">
        <f>IF(AND(ISNUMBER(D133), ISNUMBER(D135)), D135-D133, "")</f>
        <v/>
      </c>
      <c r="E134" s="733"/>
      <c r="F134" s="733"/>
      <c r="G134" s="618" t="str">
        <f>IF(AND(ISNUMBER(G133), ISNUMBER(G135)), G135-G133, "")</f>
        <v/>
      </c>
      <c r="H134" s="2"/>
      <c r="I134" s="733"/>
      <c r="J134" s="735"/>
      <c r="K134" s="733"/>
      <c r="L134" s="733"/>
      <c r="M134" s="733"/>
      <c r="N134" s="733"/>
      <c r="O134" s="733"/>
      <c r="P134" s="733"/>
      <c r="Q134" s="733"/>
      <c r="R134" s="733"/>
      <c r="S134" s="733"/>
      <c r="U134" s="2"/>
      <c r="V134" s="2"/>
      <c r="W134" s="2"/>
      <c r="X134" s="2"/>
      <c r="Y134" s="2"/>
      <c r="Z134" s="2"/>
      <c r="AA134" s="2"/>
      <c r="AB134" s="282"/>
    </row>
    <row r="135" spans="1:28" ht="15" customHeight="1" x14ac:dyDescent="0.25">
      <c r="A135" s="1833"/>
      <c r="B135" s="125" t="s">
        <v>896</v>
      </c>
      <c r="C135" s="131"/>
      <c r="D135" s="1561"/>
      <c r="E135" s="733"/>
      <c r="F135" s="733"/>
      <c r="G135" s="737" t="str">
        <f>IF(AND(ISNUMBER(G133), ISNUMBER(J133)), MAX(G133, 0.725*J133), "")</f>
        <v/>
      </c>
      <c r="H135" s="676"/>
      <c r="I135" s="676"/>
      <c r="J135" s="736"/>
      <c r="K135" s="733"/>
      <c r="L135" s="733"/>
      <c r="M135" s="733"/>
      <c r="N135" s="733"/>
      <c r="O135" s="733"/>
      <c r="P135" s="733"/>
      <c r="Q135" s="733"/>
      <c r="R135" s="733"/>
      <c r="S135" s="733"/>
      <c r="U135" s="2"/>
      <c r="V135" s="2"/>
      <c r="W135" s="2"/>
      <c r="X135" s="2"/>
      <c r="Y135" s="2"/>
      <c r="Z135" s="2"/>
      <c r="AA135" s="2"/>
      <c r="AB135" s="282"/>
    </row>
    <row r="136" spans="1:28" ht="30" customHeight="1" x14ac:dyDescent="0.25">
      <c r="A136" s="1681"/>
      <c r="C136" s="2"/>
      <c r="D136" s="2"/>
      <c r="E136" s="2"/>
      <c r="F136" s="2"/>
      <c r="G136" s="2"/>
      <c r="H136" s="676"/>
      <c r="I136" s="676"/>
      <c r="J136" s="2"/>
      <c r="L136" s="2"/>
      <c r="M136" s="2"/>
      <c r="N136" s="2"/>
      <c r="O136" s="2"/>
      <c r="P136" s="2"/>
      <c r="Q136" s="2"/>
      <c r="R136" s="2"/>
      <c r="S136" s="2"/>
      <c r="U136" s="2"/>
      <c r="V136" s="2"/>
      <c r="W136" s="2"/>
      <c r="X136" s="2"/>
      <c r="Y136" s="2"/>
      <c r="Z136" s="2"/>
      <c r="AA136" s="2"/>
      <c r="AB136" s="282"/>
    </row>
    <row r="137" spans="1:28" ht="75" customHeight="1" x14ac:dyDescent="0.25">
      <c r="A137" s="1833"/>
      <c r="B137" s="1562" t="s">
        <v>95</v>
      </c>
      <c r="C137" s="1558" t="s">
        <v>1387</v>
      </c>
      <c r="D137" s="1131" t="s">
        <v>1386</v>
      </c>
      <c r="E137" s="676"/>
      <c r="F137" s="676"/>
      <c r="G137" s="1558" t="s">
        <v>1389</v>
      </c>
      <c r="H137" s="676"/>
      <c r="I137" s="676"/>
      <c r="J137" s="676"/>
      <c r="K137" s="676"/>
      <c r="L137" s="676"/>
      <c r="M137" s="676"/>
      <c r="N137" s="676"/>
      <c r="O137" s="676"/>
      <c r="P137" s="676"/>
      <c r="Q137" s="676"/>
      <c r="R137" s="676"/>
      <c r="S137" s="676"/>
      <c r="U137" s="2"/>
      <c r="V137" s="2"/>
      <c r="W137" s="2"/>
      <c r="X137" s="2"/>
      <c r="Y137" s="2"/>
      <c r="Z137" s="2"/>
      <c r="AA137" s="2"/>
      <c r="AB137" s="282"/>
    </row>
    <row r="138" spans="1:28" ht="15" customHeight="1" x14ac:dyDescent="0.25">
      <c r="A138" s="1833"/>
      <c r="B138" s="413" t="s">
        <v>4</v>
      </c>
      <c r="C138" s="1563" t="str">
        <f>IF(AND(ISNUMBER('General Info'!C61),ISNUMBER(C133)),'General Info'!C61/C133,"")</f>
        <v/>
      </c>
      <c r="D138" s="739" t="str">
        <f>IF(AND(ISNUMBER('General Info'!C61),ISNUMBER(D133)),'General Info'!C61/D133,"")</f>
        <v/>
      </c>
      <c r="E138" s="740"/>
      <c r="F138" s="740"/>
      <c r="G138" s="1563" t="str">
        <f>IF(AND(ISNUMBER('General Info'!C61),ISNUMBER(G133)),'General Info'!C61/G133,"")</f>
        <v/>
      </c>
      <c r="H138" s="676"/>
      <c r="I138" s="676"/>
      <c r="J138" s="740"/>
      <c r="K138" s="740"/>
      <c r="L138" s="740"/>
      <c r="M138" s="740"/>
      <c r="N138" s="740"/>
      <c r="O138" s="740"/>
      <c r="P138" s="740"/>
      <c r="Q138" s="740"/>
      <c r="R138" s="740"/>
      <c r="S138" s="740"/>
      <c r="U138" s="2"/>
      <c r="V138" s="2"/>
      <c r="W138" s="2"/>
      <c r="X138" s="2"/>
      <c r="Y138" s="2"/>
      <c r="Z138" s="2"/>
      <c r="AA138" s="2"/>
      <c r="AB138" s="282"/>
    </row>
    <row r="139" spans="1:28" ht="15" customHeight="1" x14ac:dyDescent="0.25">
      <c r="A139" s="1833"/>
      <c r="B139" s="103" t="s">
        <v>5</v>
      </c>
      <c r="C139" s="741" t="str">
        <f>IF(AND(ISNUMBER('General Info'!C68),ISNUMBER(C133)),'General Info'!C68/C133,"")</f>
        <v/>
      </c>
      <c r="D139" s="742" t="str">
        <f>IF(AND(ISNUMBER('General Info'!C68),ISNUMBER(D133)),'General Info'!C68/D133,"")</f>
        <v/>
      </c>
      <c r="E139" s="740"/>
      <c r="F139" s="740"/>
      <c r="G139" s="741" t="str">
        <f>IF(AND(ISNUMBER('General Info'!C68),ISNUMBER(G133)),'General Info'!C68/G133,"")</f>
        <v/>
      </c>
      <c r="H139" s="740"/>
      <c r="I139" s="740"/>
      <c r="J139" s="740"/>
      <c r="K139" s="740"/>
      <c r="L139" s="740"/>
      <c r="M139" s="740"/>
      <c r="N139" s="740"/>
      <c r="O139" s="740"/>
      <c r="P139" s="740"/>
      <c r="Q139" s="740"/>
      <c r="R139" s="740"/>
      <c r="S139" s="740"/>
      <c r="U139" s="2"/>
      <c r="V139" s="2"/>
      <c r="W139" s="2"/>
      <c r="X139" s="2"/>
      <c r="Y139" s="2"/>
      <c r="Z139" s="2"/>
      <c r="AA139" s="2"/>
      <c r="AB139" s="282"/>
    </row>
    <row r="140" spans="1:28" ht="15" customHeight="1" x14ac:dyDescent="0.25">
      <c r="A140" s="1833"/>
      <c r="B140" s="170" t="s">
        <v>22</v>
      </c>
      <c r="C140" s="743" t="str">
        <f>IF(AND(ISNUMBER('General Info'!C60),ISNUMBER(C133)),'General Info'!C60/C133,"")</f>
        <v/>
      </c>
      <c r="D140" s="744" t="str">
        <f>IF(AND(ISNUMBER('General Info'!C60),ISNUMBER(D133)),'General Info'!C60/D133,"")</f>
        <v/>
      </c>
      <c r="E140" s="740"/>
      <c r="F140" s="740"/>
      <c r="G140" s="743" t="str">
        <f>IF(AND(ISNUMBER('General Info'!C60),ISNUMBER(G133)),'General Info'!C60/G133,"")</f>
        <v/>
      </c>
      <c r="H140" s="740"/>
      <c r="I140" s="740"/>
      <c r="J140" s="740"/>
      <c r="K140" s="740"/>
      <c r="L140" s="740"/>
      <c r="M140" s="740"/>
      <c r="N140" s="740"/>
      <c r="O140" s="740"/>
      <c r="P140" s="740"/>
      <c r="Q140" s="740"/>
      <c r="R140" s="740"/>
      <c r="S140" s="740"/>
      <c r="U140" s="2"/>
      <c r="V140" s="2"/>
      <c r="W140" s="2"/>
      <c r="X140" s="2"/>
      <c r="Y140" s="2"/>
      <c r="Z140" s="2"/>
      <c r="AA140" s="2"/>
      <c r="AB140" s="282"/>
    </row>
    <row r="141" spans="1:28" ht="15" customHeight="1" x14ac:dyDescent="0.25">
      <c r="A141" s="1833"/>
      <c r="B141" s="413" t="s">
        <v>815</v>
      </c>
      <c r="C141" s="735"/>
      <c r="D141" s="739" t="str">
        <f>IF(AND(ISNUMBER('General Info'!C61), ISNUMBER(D135)),'General Info'!C61/D135,"")</f>
        <v/>
      </c>
      <c r="E141" s="740"/>
      <c r="F141" s="740"/>
      <c r="G141" s="738" t="str">
        <f>IF(AND(ISNUMBER('General Info'!C61),ISNUMBER(G135)),'General Info'!C61/G135,"")</f>
        <v/>
      </c>
      <c r="H141" s="740"/>
      <c r="I141" s="740"/>
      <c r="J141" s="740"/>
      <c r="K141" s="740"/>
      <c r="L141" s="740"/>
      <c r="M141" s="740"/>
      <c r="N141" s="740"/>
      <c r="O141" s="740"/>
      <c r="P141" s="740"/>
      <c r="Q141" s="740"/>
      <c r="R141" s="740"/>
      <c r="S141" s="740"/>
      <c r="U141" s="2"/>
      <c r="V141" s="2"/>
      <c r="W141" s="2"/>
      <c r="X141" s="2"/>
      <c r="Y141" s="2"/>
      <c r="Z141" s="2"/>
      <c r="AA141" s="2"/>
      <c r="AB141" s="282"/>
    </row>
    <row r="142" spans="1:28" ht="15" customHeight="1" x14ac:dyDescent="0.25">
      <c r="A142" s="1833"/>
      <c r="B142" s="103" t="s">
        <v>816</v>
      </c>
      <c r="C142" s="735"/>
      <c r="D142" s="742" t="str">
        <f>IF(AND(ISNUMBER('General Info'!C68),ISNUMBER(D135)),'General Info'!C68/D135,"")</f>
        <v/>
      </c>
      <c r="E142" s="740"/>
      <c r="F142" s="740"/>
      <c r="G142" s="741" t="str">
        <f>IF(AND(ISNUMBER('General Info'!C68),ISNUMBER(G135)),'General Info'!C68/G135,"")</f>
        <v/>
      </c>
      <c r="H142" s="740"/>
      <c r="I142" s="740"/>
      <c r="J142" s="740"/>
      <c r="K142" s="740"/>
      <c r="L142" s="740"/>
      <c r="M142" s="740"/>
      <c r="N142" s="740"/>
      <c r="O142" s="740"/>
      <c r="P142" s="740"/>
      <c r="Q142" s="740"/>
      <c r="R142" s="740"/>
      <c r="S142" s="740"/>
      <c r="U142" s="2"/>
      <c r="V142" s="2"/>
      <c r="W142" s="2"/>
      <c r="X142" s="2"/>
      <c r="Y142" s="2"/>
      <c r="Z142" s="2"/>
      <c r="AA142" s="2"/>
      <c r="AB142" s="282"/>
    </row>
    <row r="143" spans="1:28" ht="15" customHeight="1" x14ac:dyDescent="0.25">
      <c r="A143" s="1833"/>
      <c r="B143" s="170" t="s">
        <v>817</v>
      </c>
      <c r="C143" s="131"/>
      <c r="D143" s="744" t="str">
        <f>IF(AND(ISNUMBER('General Info'!C60),ISNUMBER(D135)),'General Info'!C60/D135,"")</f>
        <v/>
      </c>
      <c r="E143" s="740"/>
      <c r="F143" s="740"/>
      <c r="G143" s="743" t="str">
        <f>IF(AND(ISNUMBER('General Info'!C60),ISNUMBER(G135)),'General Info'!C60/G135,"")</f>
        <v/>
      </c>
      <c r="H143" s="740"/>
      <c r="I143" s="740"/>
      <c r="J143" s="740"/>
      <c r="K143" s="740"/>
      <c r="L143" s="740"/>
      <c r="M143" s="740"/>
      <c r="N143" s="740"/>
      <c r="O143" s="740"/>
      <c r="P143" s="740"/>
      <c r="Q143" s="740"/>
      <c r="R143" s="740"/>
      <c r="S143" s="740"/>
      <c r="U143" s="2"/>
      <c r="V143" s="2"/>
      <c r="W143" s="2"/>
      <c r="X143" s="2"/>
      <c r="Y143" s="2"/>
      <c r="Z143" s="2"/>
      <c r="AA143" s="2"/>
      <c r="AB143" s="282"/>
    </row>
    <row r="144" spans="1:28" ht="15" customHeight="1" x14ac:dyDescent="0.25">
      <c r="A144" s="1844"/>
      <c r="B144" s="375"/>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355"/>
    </row>
    <row r="145" spans="1:28" ht="60" customHeight="1" x14ac:dyDescent="0.25">
      <c r="A145" s="1837" t="s">
        <v>1701</v>
      </c>
      <c r="B145" s="1228"/>
      <c r="C145" s="1229"/>
      <c r="D145" s="1229"/>
      <c r="E145" s="1229"/>
      <c r="F145" s="1229"/>
      <c r="G145" s="1229"/>
      <c r="H145" s="1229"/>
      <c r="I145" s="1229"/>
      <c r="J145" s="1229"/>
      <c r="K145" s="1229"/>
      <c r="L145" s="1229"/>
      <c r="M145" s="1229"/>
      <c r="N145" s="1229"/>
      <c r="O145" s="1229"/>
      <c r="P145" s="1229"/>
      <c r="Q145" s="1229"/>
      <c r="R145" s="1229"/>
      <c r="S145" s="1229"/>
      <c r="T145" s="1229"/>
      <c r="U145" s="654"/>
      <c r="V145" s="654"/>
      <c r="W145" s="654"/>
      <c r="X145" s="654"/>
      <c r="Y145" s="654"/>
      <c r="Z145" s="654"/>
      <c r="AA145" s="654"/>
      <c r="AB145" s="466"/>
    </row>
    <row r="146" spans="1:28" ht="15" customHeight="1" x14ac:dyDescent="0.25">
      <c r="A146" s="1833"/>
      <c r="B146" s="413" t="s">
        <v>1370</v>
      </c>
      <c r="C146" s="395"/>
      <c r="D146" s="577" t="str">
        <f>IF(AND(ISNUMBER(D133), ISNUMBER(D147)), D147-D133, "")</f>
        <v/>
      </c>
      <c r="E146" s="2"/>
      <c r="F146" s="2"/>
      <c r="G146" s="2"/>
      <c r="H146" s="2"/>
      <c r="I146" s="2"/>
      <c r="J146" s="2"/>
      <c r="L146" s="2"/>
      <c r="M146" s="2"/>
      <c r="N146" s="2"/>
      <c r="O146" s="2"/>
      <c r="P146" s="2"/>
      <c r="Q146" s="2"/>
      <c r="R146" s="2"/>
      <c r="S146" s="2"/>
      <c r="U146" s="2"/>
      <c r="V146" s="2"/>
      <c r="W146" s="2"/>
      <c r="X146" s="2"/>
      <c r="Y146" s="2"/>
      <c r="Z146" s="2"/>
      <c r="AA146" s="2"/>
    </row>
    <row r="147" spans="1:28" ht="15" customHeight="1" x14ac:dyDescent="0.25">
      <c r="A147" s="1833"/>
      <c r="B147" s="115" t="s">
        <v>1379</v>
      </c>
      <c r="C147" s="139"/>
      <c r="D147" s="1230"/>
      <c r="E147" s="2"/>
      <c r="F147" s="2"/>
      <c r="G147" s="2"/>
      <c r="H147" s="2"/>
      <c r="I147" s="2"/>
      <c r="J147" s="2"/>
      <c r="L147" s="2"/>
      <c r="M147" s="2"/>
      <c r="N147" s="2"/>
      <c r="O147" s="2"/>
      <c r="P147" s="2"/>
      <c r="Q147" s="2"/>
      <c r="R147" s="2"/>
      <c r="S147" s="2"/>
      <c r="U147" s="2"/>
      <c r="V147" s="2"/>
      <c r="W147" s="2"/>
      <c r="X147" s="2"/>
      <c r="Y147" s="2"/>
      <c r="Z147" s="2"/>
      <c r="AA147" s="2"/>
    </row>
    <row r="148" spans="1:28" ht="15" customHeight="1" x14ac:dyDescent="0.25">
      <c r="A148" s="1833"/>
      <c r="B148" s="91" t="s">
        <v>765</v>
      </c>
      <c r="C148" s="139"/>
      <c r="D148" s="618" t="str">
        <f>IF(AND(ISNUMBER(D147), ISNUMBER(D149)), D149-D147, "")</f>
        <v/>
      </c>
      <c r="E148" s="2"/>
      <c r="F148" s="2"/>
      <c r="G148" s="2"/>
      <c r="H148" s="2"/>
      <c r="I148" s="2"/>
      <c r="J148" s="2"/>
      <c r="L148" s="2"/>
      <c r="M148" s="2"/>
      <c r="N148" s="2"/>
      <c r="O148" s="2"/>
      <c r="P148" s="2"/>
      <c r="Q148" s="2"/>
      <c r="R148" s="2"/>
      <c r="S148" s="2"/>
      <c r="U148" s="2"/>
      <c r="V148" s="2"/>
      <c r="W148" s="2"/>
      <c r="X148" s="2"/>
      <c r="Y148" s="2"/>
      <c r="Z148" s="2"/>
      <c r="AA148" s="2"/>
    </row>
    <row r="149" spans="1:28" ht="15" customHeight="1" x14ac:dyDescent="0.25">
      <c r="A149" s="1833"/>
      <c r="B149" s="115" t="s">
        <v>1371</v>
      </c>
      <c r="C149" s="115"/>
      <c r="D149" s="1230"/>
      <c r="E149" s="2"/>
      <c r="F149" s="2"/>
      <c r="G149" s="2"/>
      <c r="H149" s="2"/>
      <c r="I149" s="2"/>
      <c r="J149" s="2"/>
      <c r="L149" s="2"/>
      <c r="M149" s="2"/>
      <c r="N149" s="2"/>
      <c r="O149" s="2"/>
      <c r="P149" s="2"/>
      <c r="Q149" s="2"/>
      <c r="R149" s="2"/>
      <c r="S149" s="2"/>
      <c r="U149" s="2"/>
      <c r="V149" s="2"/>
      <c r="W149" s="2"/>
      <c r="X149" s="2"/>
      <c r="Y149" s="2"/>
      <c r="Z149" s="2"/>
      <c r="AA149" s="2"/>
    </row>
    <row r="150" spans="1:28" ht="15" customHeight="1" x14ac:dyDescent="0.25">
      <c r="A150" s="1833"/>
      <c r="B150" s="103" t="s">
        <v>1372</v>
      </c>
      <c r="C150" s="115"/>
      <c r="D150" s="741" t="str">
        <f>IF(AND(ISNUMBER('General Info'!C61), ISNUMBER(D149)),'General Info'!C61/D149,"")</f>
        <v/>
      </c>
      <c r="E150" s="2"/>
      <c r="F150" s="2"/>
      <c r="G150" s="2"/>
      <c r="H150" s="2"/>
      <c r="I150" s="2"/>
      <c r="J150" s="2"/>
      <c r="L150" s="2"/>
      <c r="M150" s="2"/>
      <c r="N150" s="2"/>
      <c r="O150" s="2"/>
      <c r="P150" s="2"/>
      <c r="Q150" s="2"/>
      <c r="R150" s="2"/>
      <c r="S150" s="2"/>
      <c r="U150" s="2"/>
      <c r="V150" s="2"/>
      <c r="W150" s="2"/>
      <c r="X150" s="2"/>
      <c r="Y150" s="2"/>
      <c r="Z150" s="2"/>
      <c r="AA150" s="2"/>
    </row>
    <row r="151" spans="1:28" ht="15" customHeight="1" x14ac:dyDescent="0.25">
      <c r="A151" s="1833"/>
      <c r="B151" s="103" t="s">
        <v>1373</v>
      </c>
      <c r="C151" s="115"/>
      <c r="D151" s="741" t="str">
        <f>IF(AND(ISNUMBER('General Info'!C68),ISNUMBER(D149)),'General Info'!C68/D149,"")</f>
        <v/>
      </c>
      <c r="E151" s="2"/>
      <c r="F151" s="2"/>
      <c r="G151" s="2"/>
      <c r="H151" s="2"/>
      <c r="I151" s="2"/>
      <c r="J151" s="2"/>
      <c r="L151" s="2"/>
      <c r="M151" s="2"/>
      <c r="N151" s="2"/>
      <c r="O151" s="2"/>
      <c r="P151" s="2"/>
      <c r="Q151" s="2"/>
      <c r="R151" s="2"/>
      <c r="S151" s="2"/>
      <c r="U151" s="2"/>
      <c r="V151" s="2"/>
      <c r="W151" s="2"/>
      <c r="X151" s="2"/>
      <c r="Y151" s="2"/>
      <c r="Z151" s="2"/>
      <c r="AA151" s="2"/>
    </row>
    <row r="152" spans="1:28" ht="15" customHeight="1" x14ac:dyDescent="0.25">
      <c r="A152" s="1833"/>
      <c r="B152" s="170" t="s">
        <v>1374</v>
      </c>
      <c r="C152" s="125"/>
      <c r="D152" s="743" t="str">
        <f>IF(AND(ISNUMBER('General Info'!C60),ISNUMBER(D149)),'General Info'!C60/D149,"")</f>
        <v/>
      </c>
      <c r="E152" s="2"/>
      <c r="F152" s="2"/>
      <c r="G152" s="2"/>
      <c r="H152" s="2"/>
      <c r="I152" s="2"/>
      <c r="J152" s="2"/>
      <c r="L152" s="2"/>
      <c r="M152" s="2"/>
      <c r="N152" s="2"/>
      <c r="O152" s="2"/>
      <c r="P152" s="2"/>
      <c r="Q152" s="2"/>
      <c r="R152" s="2"/>
      <c r="S152" s="2"/>
      <c r="U152" s="2"/>
      <c r="V152" s="2"/>
      <c r="W152" s="2"/>
      <c r="X152" s="2"/>
      <c r="Y152" s="2"/>
      <c r="Z152" s="2"/>
      <c r="AA152" s="2"/>
    </row>
    <row r="153" spans="1:28" ht="15" customHeight="1" x14ac:dyDescent="0.25">
      <c r="A153" s="1845"/>
      <c r="B153" s="375"/>
      <c r="C153" s="237"/>
      <c r="D153" s="237"/>
      <c r="E153" s="237"/>
      <c r="F153" s="237"/>
      <c r="G153" s="237"/>
      <c r="H153" s="237"/>
      <c r="I153" s="237"/>
      <c r="J153" s="237"/>
      <c r="K153" s="237"/>
      <c r="L153" s="237"/>
      <c r="M153" s="237"/>
      <c r="N153" s="237"/>
      <c r="O153" s="237"/>
      <c r="P153" s="237"/>
      <c r="Q153" s="237"/>
      <c r="R153" s="237"/>
      <c r="S153" s="237"/>
      <c r="T153" s="237"/>
      <c r="U153" s="237"/>
      <c r="V153" s="237"/>
      <c r="W153" s="237"/>
      <c r="X153" s="237"/>
      <c r="Y153" s="237"/>
      <c r="Z153" s="237"/>
      <c r="AA153" s="237"/>
      <c r="AB153" s="237"/>
    </row>
    <row r="154" spans="1:28" ht="15" hidden="1" customHeight="1" x14ac:dyDescent="0.25">
      <c r="A154" s="1846"/>
      <c r="B154" s="914"/>
      <c r="C154" s="2"/>
      <c r="D154" s="2"/>
      <c r="E154" s="2"/>
      <c r="F154" s="2"/>
      <c r="G154" s="2"/>
      <c r="H154" s="2"/>
      <c r="I154" s="2"/>
      <c r="J154" s="2"/>
      <c r="L154" s="2"/>
      <c r="M154" s="2"/>
      <c r="N154" s="2"/>
      <c r="O154" s="2"/>
      <c r="P154" s="2"/>
      <c r="Q154" s="2"/>
      <c r="R154" s="2"/>
      <c r="S154" s="2"/>
      <c r="U154" s="2"/>
      <c r="V154" s="2"/>
      <c r="W154" s="2"/>
      <c r="X154" s="2"/>
      <c r="Y154" s="2"/>
      <c r="Z154" s="2"/>
      <c r="AA154" s="2"/>
    </row>
    <row r="155" spans="1:28" ht="15" hidden="1" customHeight="1" x14ac:dyDescent="0.25">
      <c r="A155" s="1846"/>
      <c r="B155" s="914"/>
      <c r="C155" s="2"/>
      <c r="D155" s="2"/>
      <c r="E155" s="2"/>
      <c r="F155" s="2"/>
      <c r="G155" s="2"/>
      <c r="H155" s="2"/>
      <c r="I155" s="2"/>
      <c r="J155" s="2"/>
      <c r="L155" s="2"/>
      <c r="M155" s="2"/>
      <c r="N155" s="2"/>
      <c r="O155" s="2"/>
      <c r="P155" s="2"/>
      <c r="Q155" s="2"/>
      <c r="R155" s="2"/>
      <c r="S155" s="2"/>
      <c r="U155" s="2"/>
      <c r="V155" s="2"/>
      <c r="W155" s="2"/>
      <c r="X155" s="2"/>
      <c r="Y155" s="2"/>
      <c r="Z155" s="2"/>
      <c r="AA155" s="2"/>
    </row>
    <row r="156" spans="1:28" ht="15" hidden="1" customHeight="1" x14ac:dyDescent="0.25">
      <c r="A156" s="1846"/>
      <c r="B156" s="914"/>
      <c r="C156" s="2"/>
      <c r="D156" s="2"/>
      <c r="E156" s="2"/>
      <c r="F156" s="2"/>
      <c r="G156" s="2"/>
      <c r="H156" s="2"/>
      <c r="I156" s="2"/>
      <c r="J156" s="2"/>
      <c r="L156" s="2"/>
      <c r="M156" s="2"/>
      <c r="N156" s="2"/>
      <c r="O156" s="2"/>
      <c r="P156" s="2"/>
      <c r="Q156" s="2"/>
      <c r="R156" s="2"/>
      <c r="S156" s="2"/>
      <c r="U156" s="2"/>
      <c r="V156" s="2"/>
      <c r="W156" s="2"/>
      <c r="X156" s="2"/>
      <c r="Y156" s="2"/>
      <c r="Z156" s="2"/>
      <c r="AA156" s="2"/>
    </row>
    <row r="157" spans="1:28" ht="15" hidden="1" customHeight="1" x14ac:dyDescent="0.25">
      <c r="A157" s="1846"/>
      <c r="B157" s="914"/>
      <c r="C157" s="2"/>
      <c r="D157" s="2"/>
      <c r="E157" s="2"/>
      <c r="F157" s="2"/>
      <c r="G157" s="2"/>
      <c r="H157" s="2"/>
      <c r="I157" s="2"/>
      <c r="J157" s="2"/>
      <c r="L157" s="2"/>
      <c r="M157" s="2"/>
      <c r="N157" s="2"/>
      <c r="O157" s="2"/>
      <c r="P157" s="2"/>
      <c r="Q157" s="2"/>
      <c r="R157" s="2"/>
      <c r="S157" s="2"/>
      <c r="U157" s="2"/>
      <c r="V157" s="2"/>
      <c r="W157" s="2"/>
      <c r="X157" s="2"/>
      <c r="Y157" s="2"/>
      <c r="Z157" s="2"/>
      <c r="AA157" s="2"/>
    </row>
  </sheetData>
  <sheetProtection algorithmName="SHA-512" hashValue="NIPK0b2XUDon0LBalJHxeBXH/0x8mp1N2zv8GiUODCHbeOmgR4mQZbUaIcYkIFAWy/VSRsbRGHjNmZAfbQB4Kw==" saltValue="EUFJyOd++mpsRdjUuegUFA==" spinCount="100000" sheet="1" objects="1" scenarios="1"/>
  <mergeCells count="54">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 ref="U44:X44"/>
    <mergeCell ref="Y44:AA44"/>
    <mergeCell ref="U11:W11"/>
    <mergeCell ref="L12:N12"/>
    <mergeCell ref="O12:P12"/>
    <mergeCell ref="U12:W12"/>
    <mergeCell ref="U43:AA43"/>
    <mergeCell ref="L43:S43"/>
    <mergeCell ref="B11:B13"/>
    <mergeCell ref="C11:E12"/>
    <mergeCell ref="F11:H12"/>
    <mergeCell ref="I11:J12"/>
    <mergeCell ref="L11:P11"/>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F116:H117"/>
    <mergeCell ref="F70:H70"/>
    <mergeCell ref="F92:G92"/>
    <mergeCell ref="F93:G93"/>
    <mergeCell ref="L116:P116"/>
    <mergeCell ref="L93:M93"/>
    <mergeCell ref="L117:N117"/>
    <mergeCell ref="O117:P117"/>
    <mergeCell ref="I116:J117"/>
    <mergeCell ref="L92:S92"/>
  </mergeCells>
  <conditionalFormatting sqref="A1:F1 H1:AB1">
    <cfRule type="cellIs" dxfId="3226" priority="145" stopIfTrue="1" operator="equal">
      <formula>"Diff below 30%"</formula>
    </cfRule>
  </conditionalFormatting>
  <conditionalFormatting sqref="A2:AB1048576">
    <cfRule type="cellIs" dxfId="3222" priority="4" stopIfTrue="1" operator="equal">
      <formula>"Diff below 30%"</formula>
    </cfRule>
  </conditionalFormatting>
  <conditionalFormatting sqref="C38:D40 F38:G40 I38:J40 D123:D124 G123:G124 J123:J124 C129 D135 D147 D149">
    <cfRule type="cellIs" dxfId="3221" priority="148" stopIfTrue="1" operator="lessThan">
      <formula>0</formula>
    </cfRule>
  </conditionalFormatting>
  <conditionalFormatting sqref="G1">
    <cfRule type="cellIs" dxfId="3220" priority="38" stopIfTrue="1" operator="equal">
      <formula>"Error"</formula>
    </cfRule>
    <cfRule type="cellIs" dxfId="3219" priority="39"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1" max="27" man="1"/>
    <brk id="68" max="27" man="1"/>
    <brk id="90" max="27" man="1"/>
  </rowBreaks>
  <colBreaks count="2" manualBreakCount="2">
    <brk id="11" max="1048575" man="1"/>
    <brk id="20" max="125" man="1"/>
  </colBreaks>
  <extLst>
    <ext xmlns:x14="http://schemas.microsoft.com/office/spreadsheetml/2009/9/main" uri="{78C0D931-6437-407d-A8EE-F0AAD7539E65}">
      <x14:conditionalFormattings>
        <x14:conditionalFormatting xmlns:xm="http://schemas.microsoft.com/office/excel/2006/main">
          <x14:cfRule type="beginsWith" priority="74" stopIfTrue="1" operator="beginsWith" id="{733E0582-9018-4FE2-AD2B-E6FB41034AA8}">
            <xm:f>LEFT(A1,LEN("RW change"))="RW change"</xm:f>
            <xm:f>"RW change"</xm:f>
            <x14:dxf>
              <fill>
                <patternFill>
                  <bgColor theme="0"/>
                </patternFill>
              </fill>
            </x14:dxf>
          </x14:cfRule>
          <x14:cfRule type="beginsWith" priority="143" stopIfTrue="1" operator="beginsWith" id="{F8BE1CBB-76F9-430F-8F6D-F8EFF44EBAF3}">
            <xm:f>LEFT(A1,LEN("Error: "))="Error: "</xm:f>
            <xm:f>"Error: "</xm:f>
            <x14:dxf>
              <font>
                <b/>
                <i val="0"/>
                <color rgb="FFAA322F"/>
              </font>
              <fill>
                <patternFill patternType="solid">
                  <bgColor theme="0"/>
                </patternFill>
              </fill>
            </x14:dxf>
          </x14:cfRule>
          <x14:cfRule type="beginsWith" priority="144"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1" stopIfTrue="1" operator="beginsWith" id="{0EF2EC20-5FBA-45DE-856C-24800579F380}">
            <xm:f>LEFT(A2,LEN("RW change"))="RW change"</xm:f>
            <xm:f>"RW change"</xm:f>
            <x14:dxf>
              <fill>
                <patternFill>
                  <bgColor theme="0"/>
                </patternFill>
              </fill>
            </x14:dxf>
          </x14:cfRule>
          <x14:cfRule type="beginsWith" priority="2" stopIfTrue="1" operator="beginsWith" id="{B7580352-011C-4B31-A673-81E3E18101E2}">
            <xm:f>LEFT(A2,LEN("Error: "))="Error: "</xm:f>
            <xm:f>"Error: "</xm:f>
            <x14:dxf>
              <font>
                <b/>
                <i val="0"/>
                <color rgb="FFAA322F"/>
              </font>
              <fill>
                <patternFill patternType="solid">
                  <bgColor theme="0"/>
                </patternFill>
              </fill>
            </x14:dxf>
          </x14:cfRule>
          <x14:cfRule type="beginsWith" priority="3" stopIfTrue="1" operator="beginsWith" id="{0D26ED65-67B4-4281-A2BD-415FED78A365}">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25"/>
  <cols>
    <col min="1" max="1" width="1.7109375" style="58" customWidth="1"/>
    <col min="2" max="2" width="14.7109375" style="5" customWidth="1"/>
    <col min="3" max="3" width="150.7109375" style="5" customWidth="1"/>
    <col min="4" max="4" width="18.7109375" style="5" customWidth="1"/>
    <col min="5" max="5" width="1.7109375" style="58" customWidth="1"/>
    <col min="6" max="7" width="0" hidden="1" customWidth="1"/>
    <col min="8" max="16384" width="9.28515625" hidden="1"/>
  </cols>
  <sheetData>
    <row r="1" spans="1:5" ht="30" customHeight="1" x14ac:dyDescent="0.55000000000000004">
      <c r="A1" s="261" t="s">
        <v>441</v>
      </c>
      <c r="B1" s="233"/>
      <c r="C1" s="191"/>
      <c r="D1" s="1526" t="s">
        <v>1834</v>
      </c>
      <c r="E1" s="243"/>
    </row>
    <row r="2" spans="1:5" ht="45" customHeight="1" x14ac:dyDescent="0.35">
      <c r="A2" s="93"/>
      <c r="B2" s="104"/>
      <c r="C2" s="105"/>
      <c r="D2" s="105"/>
      <c r="E2" s="106"/>
    </row>
    <row r="3" spans="1:5" ht="45" customHeight="1" x14ac:dyDescent="0.25">
      <c r="A3" s="59"/>
      <c r="B3" s="150" t="s">
        <v>1467</v>
      </c>
      <c r="C3" s="219" t="s">
        <v>49</v>
      </c>
      <c r="D3" s="1527" t="s">
        <v>521</v>
      </c>
      <c r="E3" s="57"/>
    </row>
    <row r="4" spans="1:5" ht="15" customHeight="1" x14ac:dyDescent="0.25">
      <c r="A4" s="59"/>
      <c r="B4" s="151" t="s">
        <v>1417</v>
      </c>
      <c r="C4" s="382" t="s">
        <v>442</v>
      </c>
      <c r="D4" s="386"/>
      <c r="E4" s="57"/>
    </row>
    <row r="5" spans="1:5" ht="45" customHeight="1" x14ac:dyDescent="0.25">
      <c r="A5" s="59"/>
      <c r="B5" s="152" t="s">
        <v>1418</v>
      </c>
      <c r="C5" s="383" t="s">
        <v>1464</v>
      </c>
      <c r="D5" s="386"/>
      <c r="E5" s="57"/>
    </row>
    <row r="6" spans="1:5" ht="30" customHeight="1" x14ac:dyDescent="0.25">
      <c r="A6" s="59"/>
      <c r="B6" s="152" t="s">
        <v>1419</v>
      </c>
      <c r="C6" s="383" t="s">
        <v>1465</v>
      </c>
      <c r="D6" s="386"/>
      <c r="E6" s="57"/>
    </row>
    <row r="7" spans="1:5" ht="45" customHeight="1" x14ac:dyDescent="0.25">
      <c r="A7" s="59"/>
      <c r="B7" s="153" t="s">
        <v>1420</v>
      </c>
      <c r="C7" s="384" t="s">
        <v>1463</v>
      </c>
      <c r="D7" s="387"/>
      <c r="E7" s="57"/>
    </row>
    <row r="8" spans="1:5" ht="15" customHeight="1" x14ac:dyDescent="0.25">
      <c r="A8" s="260"/>
      <c r="B8" s="108"/>
      <c r="C8" s="385"/>
      <c r="D8" s="1528"/>
      <c r="E8" s="114"/>
    </row>
    <row r="9" spans="1:5" ht="14.25" hidden="1" x14ac:dyDescent="0.25"/>
    <row r="10" spans="1:5" ht="14.25" hidden="1" x14ac:dyDescent="0.25"/>
    <row r="11" spans="1:5" ht="14.25" hidden="1" x14ac:dyDescent="0.25"/>
    <row r="12" spans="1:5" ht="14.25" hidden="1" x14ac:dyDescent="0.25"/>
    <row r="13" spans="1:5" ht="14.25" hidden="1" x14ac:dyDescent="0.25"/>
    <row r="14" spans="1:5" ht="14.25" hidden="1" x14ac:dyDescent="0.25"/>
  </sheetData>
  <sheetProtection algorithmName="SHA-512" hashValue="Dnw2tLYhd5IjktKZe8u+qOibEPw0cv8twbjkZlzsyL8yZvwBEsNb5x6dhnJQNkAGE6jSz2F6RIh+iW0Ry2x20A==" saltValue="zZRf4cKmRte2ZB/496MEDQ==" spinCount="100000" sheet="1" objects="1" scenarios="1"/>
  <conditionalFormatting sqref="D1">
    <cfRule type="cellIs" dxfId="3218" priority="1" stopIfTrue="1" operator="equal">
      <formula>"Error"</formula>
    </cfRule>
    <cfRule type="cellIs" dxfId="3217" priority="2" stopIfTrue="1" operator="equal">
      <formula>"Pass"</formula>
    </cfRule>
  </conditionalFormatting>
  <conditionalFormatting sqref="D4:D7">
    <cfRule type="cellIs" dxfId="3216"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&amp;L&amp;"Aptos"&amp;12&amp;K000000 EBA Regular Use&amp;1#_x000D_&amp;"Segoe UIrrow"&amp;10&amp;K000000&amp;"Segoe UI,Bold"&amp;14Basel Committee on Banking Supervision
Basel III monitoring template&amp;C&amp;14&amp;F
&amp;A&amp;R&amp;"Segoe UI,Bold"&amp;14Confidential when completed</oddHeader>
    <oddFooter>&amp;L&amp;14&amp;D  &amp;T&amp;R&amp;14Page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ool xmlns="5c45d74b-b221-4eca-a547-932cef88fab2">1. Workbook and instructions</Tool>
    <Period xmlns="5c45d74b-b221-4eca-a547-932cef88fab2">244</Period>
    <Description0 xmlns="5c45d74b-b221-4eca-a547-932cef88fab2">Version 5.3.1 from 3 February 2025.</Description0>
    <Sort_x0020_order xmlns="5c45d74b-b221-4eca-a547-932cef88fab2">1</Sort_x0020_order>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1BAA01472CDC5459CFF581BA564DC9D" ma:contentTypeVersion="13" ma:contentTypeDescription="Create a new document." ma:contentTypeScope="" ma:versionID="6818ec00969b3ce9a4966fb10dafcbac">
  <xsd:schema xmlns:xsd="http://www.w3.org/2001/XMLSchema" xmlns:xs="http://www.w3.org/2001/XMLSchema" xmlns:p="http://schemas.microsoft.com/office/2006/metadata/properties" xmlns:ns2="5c45d74b-b221-4eca-a547-932cef88fab2" targetNamespace="http://schemas.microsoft.com/office/2006/metadata/properties" ma:root="true" ma:fieldsID="5a3520413bb31fec18302944696e30f5" ns2:_="">
    <xsd:import namespace="5c45d74b-b221-4eca-a547-932cef88fab2"/>
    <xsd:element name="properties">
      <xsd:complexType>
        <xsd:sequence>
          <xsd:element name="documentManagement">
            <xsd:complexType>
              <xsd:all>
                <xsd:element ref="ns2:Description0" minOccurs="0"/>
                <xsd:element ref="ns2:Sort_x0020_order" minOccurs="0"/>
                <xsd:element ref="ns2:Tool" minOccurs="0"/>
                <xsd:element ref="ns2: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45d74b-b221-4eca-a547-932cef88fab2" elementFormDefault="qualified">
    <xsd:import namespace="http://schemas.microsoft.com/office/2006/documentManagement/types"/>
    <xsd:import namespace="http://schemas.microsoft.com/office/infopath/2007/PartnerControls"/>
    <xsd:element name="Description0" ma:index="2" nillable="true" ma:displayName="Description" ma:internalName="Description0" ma:readOnly="false">
      <xsd:simpleType>
        <xsd:restriction base="dms:Note">
          <xsd:maxLength value="255"/>
        </xsd:restriction>
      </xsd:simpleType>
    </xsd:element>
    <xsd:element name="Sort_x0020_order" ma:index="5" nillable="true" ma:displayName="Sort order" ma:internalName="Sort_x0020_order" ma:readOnly="false" ma:percentage="FALSE">
      <xsd:simpleType>
        <xsd:restriction base="dms:Number"/>
      </xsd:simpleType>
    </xsd:element>
    <xsd:element name="Tool" ma:index="6" nillable="true" ma:displayName="Tool" ma:default="1. Workbook and instructions" ma:format="Dropdown" ma:internalName="Tool0" ma:readOnly="false">
      <xsd:simpleType>
        <xsd:restriction base="dms:Choice">
          <xsd:enumeration value="1. Workbook and instructions"/>
          <xsd:enumeration value="1.5 eBIS Automation"/>
          <xsd:enumeration value="2.0 Basel III monitoring workshop February 2018"/>
          <xsd:enumeration value="2.1 Basel III monitoring workshop February 2015"/>
          <xsd:enumeration value="2.2 Basel III monitoring workshop 2014"/>
          <xsd:enumeration value="2.3 Basel III monitoring workshop 2013"/>
          <xsd:enumeration value="2.4 QIS workshop 2011"/>
          <xsd:enumeration value="3. Other training material"/>
          <xsd:enumeration value="4. Historic workbooks and instructions"/>
          <xsd:enumeration value="5. RMMG CCP QIS"/>
        </xsd:restriction>
      </xsd:simpleType>
    </xsd:element>
    <xsd:element name="Period" ma:index="7" nillable="true" ma:displayName="Period" ma:internalName="Period"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290449-0E74-41D3-88EF-1D1C92A06715}">
  <ds:schemaRefs>
    <ds:schemaRef ds:uri="http://schemas.microsoft.com/sharepoint/v3/contenttype/forms"/>
  </ds:schemaRefs>
</ds:datastoreItem>
</file>

<file path=customXml/itemProps2.xml><?xml version="1.0" encoding="utf-8"?>
<ds:datastoreItem xmlns:ds="http://schemas.openxmlformats.org/officeDocument/2006/customXml" ds:itemID="{BD7C74BF-85BC-459D-8269-5DBED4D5B1A7}">
  <ds:schemaRefs>
    <ds:schemaRef ds:uri="http://schemas.microsoft.com/office/2006/metadata/properties"/>
    <ds:schemaRef ds:uri="5c45d74b-b221-4eca-a547-932cef88fab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2086C7BB-7085-43EA-924F-82F0D6118C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45d74b-b221-4eca-a547-932cef88fa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35</vt:i4>
      </vt:variant>
      <vt:variant>
        <vt:lpstr>Named Ranges</vt:lpstr>
      </vt:variant>
      <vt:variant>
        <vt:i4>218</vt:i4>
      </vt:variant>
    </vt:vector>
  </HeadingPairs>
  <TitlesOfParts>
    <vt:vector size="253" baseType="lpstr">
      <vt:lpstr>Contents</vt:lpstr>
      <vt:lpstr>Contents (EU)</vt:lpstr>
      <vt:lpstr>Supervisory information</vt:lpstr>
      <vt:lpstr>EU Supervisory information</vt:lpstr>
      <vt:lpstr>Checks</vt:lpstr>
      <vt:lpstr>General Info</vt:lpstr>
      <vt:lpstr>EU 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EU UFCP</vt:lpstr>
      <vt:lpstr>EU ST SFTs</vt:lpstr>
      <vt:lpstr>A. IRRBB results</vt:lpstr>
      <vt:lpstr>B. Stratification retail NMDs</vt:lpstr>
      <vt:lpstr>C. Basis risk</vt:lpstr>
      <vt:lpstr>D. CSRBB</vt:lpstr>
      <vt:lpstr>E. Repricing rates</vt:lpstr>
      <vt:lpstr>F. IR hedging practices</vt:lpstr>
      <vt:lpstr>G. Qualitative questions</vt:lpstr>
      <vt:lpstr>Parameters</vt:lpstr>
      <vt:lpstr>EU Parameters</vt:lpstr>
      <vt:lpstr>fx_triang</vt:lpstr>
      <vt:lpstr>'E. Repricing rates'!Accounting</vt:lpstr>
      <vt:lpstr>'EU General Info'!Accounting</vt:lpstr>
      <vt:lpstr>'EU Parameters'!Accounting</vt:lpstr>
      <vt:lpstr>'EU ST SFTs'!Accounting</vt:lpstr>
      <vt:lpstr>'EU Supervisory information'!Accounting</vt:lpstr>
      <vt:lpstr>Accounting</vt:lpstr>
      <vt:lpstr>'E. Repricing rates'!BankType</vt:lpstr>
      <vt:lpstr>'EU General Info'!BankType</vt:lpstr>
      <vt:lpstr>'EU Parameters'!BankType</vt:lpstr>
      <vt:lpstr>'EU ST SFTs'!BankType</vt:lpstr>
      <vt:lpstr>'EU Supervisory information'!BankType</vt:lpstr>
      <vt:lpstr>BankType</vt:lpstr>
      <vt:lpstr>'E. Repricing rates'!BankTypeNumeric</vt:lpstr>
      <vt:lpstr>'EU General Info'!BankTypeNumeric</vt:lpstr>
      <vt:lpstr>'EU Parameters'!BankTypeNumeric</vt:lpstr>
      <vt:lpstr>'EU ST SFTs'!BankTypeNumeric</vt:lpstr>
      <vt:lpstr>'EU Supervisory information'!BankTypeNumeric</vt:lpstr>
      <vt:lpstr>BankTypeNumeric</vt:lpstr>
      <vt:lpstr>Basel12</vt:lpstr>
      <vt:lpstr>CCROTC</vt:lpstr>
      <vt:lpstr>CCRSFT</vt:lpstr>
      <vt:lpstr>CreditRisk</vt:lpstr>
      <vt:lpstr>CreditRiskEquity</vt:lpstr>
      <vt:lpstr>CRMApproach</vt:lpstr>
      <vt:lpstr>'E. Repricing rates'!CRMCCF</vt:lpstr>
      <vt:lpstr>'EU General Info'!CRMCCF</vt:lpstr>
      <vt:lpstr>'EU Parameters'!CRMCCF</vt:lpstr>
      <vt:lpstr>'EU ST SFTs'!CRMCCF</vt:lpstr>
      <vt:lpstr>'EU Supervisory information'!CRMCCF</vt:lpstr>
      <vt:lpstr>CRMCCF</vt:lpstr>
      <vt:lpstr>'EU General Info'!CryptoActivity</vt:lpstr>
      <vt:lpstr>'EU Parameters'!CryptoActivity</vt:lpstr>
      <vt:lpstr>'EU ST SFTs'!CryptoActivity</vt:lpstr>
      <vt:lpstr>'EU Supervisory information'!CryptoActivity</vt:lpstr>
      <vt:lpstr>'E. Repricing rates'!CryptoActivityC</vt:lpstr>
      <vt:lpstr>'EU ST SFTs'!CryptoActivityC</vt:lpstr>
      <vt:lpstr>CryptoActivityC</vt:lpstr>
      <vt:lpstr>'E. Repricing rates'!CryptoAssetClasses</vt:lpstr>
      <vt:lpstr>'EU General Info'!CryptoAssetCLasses</vt:lpstr>
      <vt:lpstr>'EU Parameters'!CryptoAssetCLasses</vt:lpstr>
      <vt:lpstr>'EU ST SFTs'!CryptoAssetCLasses</vt:lpstr>
      <vt:lpstr>'EU Supervisory information'!CryptoAssetCLasses</vt:lpstr>
      <vt:lpstr>CryptoAssetClasses</vt:lpstr>
      <vt:lpstr>'E. Repricing rates'!CryptoFrequency</vt:lpstr>
      <vt:lpstr>'EU General Info'!CryptoFrequency</vt:lpstr>
      <vt:lpstr>'EU Parameters'!CryptoFrequency</vt:lpstr>
      <vt:lpstr>'EU ST SFTs'!CryptoFrequency</vt:lpstr>
      <vt:lpstr>'EU Supervisory information'!CryptoFrequency</vt:lpstr>
      <vt:lpstr>CryptoFrequency</vt:lpstr>
      <vt:lpstr>'EU General Info'!CryptoGroup</vt:lpstr>
      <vt:lpstr>'EU Parameters'!CryptoGroup</vt:lpstr>
      <vt:lpstr>'EU ST SFTs'!CryptoGroup</vt:lpstr>
      <vt:lpstr>'EU Supervisory information'!CryptoGroup</vt:lpstr>
      <vt:lpstr>'E. Repricing rates'!CryptoHQLA</vt:lpstr>
      <vt:lpstr>'EU General Info'!CryptoHQLA</vt:lpstr>
      <vt:lpstr>'EU Parameters'!CryptoHQLA</vt:lpstr>
      <vt:lpstr>'EU ST SFTs'!CryptoHQLA</vt:lpstr>
      <vt:lpstr>'EU Supervisory information'!CryptoHQLA</vt:lpstr>
      <vt:lpstr>CryptoHQLA</vt:lpstr>
      <vt:lpstr>'E. Repricing rates'!CryptoInstrument</vt:lpstr>
      <vt:lpstr>'EU ST SFTs'!CryptoInstrument</vt:lpstr>
      <vt:lpstr>CryptoInstrument</vt:lpstr>
      <vt:lpstr>'E. Repricing rates'!CryptoMRTreatment</vt:lpstr>
      <vt:lpstr>'EU ST SFTs'!CryptoMRTreatment</vt:lpstr>
      <vt:lpstr>CryptoMRTreatment</vt:lpstr>
      <vt:lpstr>'EU General Info'!CryptoTicker</vt:lpstr>
      <vt:lpstr>'EU Parameters'!CryptoTicker</vt:lpstr>
      <vt:lpstr>'EU ST SFTs'!CryptoTicker</vt:lpstr>
      <vt:lpstr>'EU Supervisory information'!CryptoTicker</vt:lpstr>
      <vt:lpstr>'E. Repricing rates'!CryptoUnderlying</vt:lpstr>
      <vt:lpstr>'EU ST SFTs'!CryptoUnderlying</vt:lpstr>
      <vt:lpstr>CryptoUnderlying</vt:lpstr>
      <vt:lpstr>CurrencyMismatch</vt:lpstr>
      <vt:lpstr>Enforceability</vt:lpstr>
      <vt:lpstr>'E. Repricing rates'!Group</vt:lpstr>
      <vt:lpstr>'EU General Info'!Group</vt:lpstr>
      <vt:lpstr>'EU Parameters'!Group</vt:lpstr>
      <vt:lpstr>'EU ST SFTs'!Group</vt:lpstr>
      <vt:lpstr>'EU Supervisory information'!Group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'E. Repricing rates'!OpRiskBoundary</vt:lpstr>
      <vt:lpstr>'EU General Info'!OpRiskBoundary</vt:lpstr>
      <vt:lpstr>'EU Parameters'!OpRiskBoundary</vt:lpstr>
      <vt:lpstr>'EU ST SFTs'!OpRiskBoundary</vt:lpstr>
      <vt:lpstr>'EU Supervisory information'!OpRiskBoundary</vt:lpstr>
      <vt:lpstr>OpRiskBoundary</vt:lpstr>
      <vt:lpstr>'E. Repricing rates'!OpRiskData</vt:lpstr>
      <vt:lpstr>'EU General Info'!OpRiskData</vt:lpstr>
      <vt:lpstr>'EU Parameters'!OpRiskData</vt:lpstr>
      <vt:lpstr>'EU ST SFTs'!OpRiskData</vt:lpstr>
      <vt:lpstr>'EU Supervisory information'!OpRiskData</vt:lpstr>
      <vt:lpstr>OpRiskData</vt:lpstr>
      <vt:lpstr>'E. Repricing rates'!OpRiskLossThreshold</vt:lpstr>
      <vt:lpstr>'EU General Info'!OpRiskLossThreshold</vt:lpstr>
      <vt:lpstr>'EU Parameters'!OpRiskLossThreshold</vt:lpstr>
      <vt:lpstr>'EU ST SFTs'!OpRiskLossThreshold</vt:lpstr>
      <vt:lpstr>'EU Supervisory information'!OpRiskLossThreshold</vt:lpstr>
      <vt:lpstr>OpRiskLossThreshold</vt:lpstr>
      <vt:lpstr>'CCR and CVA'!Print_Area</vt:lpstr>
      <vt:lpstr>Checks!Print_Area</vt:lpstr>
      <vt:lpstr>'Credit risk (IRB)'!Print_Area</vt:lpstr>
      <vt:lpstr>'Credit risk (SA)'!Print_Area</vt:lpstr>
      <vt:lpstr>Crypto!Print_Area</vt:lpstr>
      <vt:lpstr>'EU ST SFTs'!Print_Area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'EU ST SFTs'!Print_Titles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'E. Repricing rates'!QNumericZ100</vt:lpstr>
      <vt:lpstr>'EU General Info'!QNumericZ100</vt:lpstr>
      <vt:lpstr>'EU Parameters'!QNumericZ100</vt:lpstr>
      <vt:lpstr>'EU ST SFTs'!QNumericZ100</vt:lpstr>
      <vt:lpstr>'EU Supervisory information'!QNumericZ100</vt:lpstr>
      <vt:lpstr>QNumericZ100</vt:lpstr>
      <vt:lpstr>'E. Repricing rates'!RegDesks</vt:lpstr>
      <vt:lpstr>'EU General Info'!RegDesks</vt:lpstr>
      <vt:lpstr>'EU Parameters'!RegDesks</vt:lpstr>
      <vt:lpstr>'EU ST SFTs'!RegDesks</vt:lpstr>
      <vt:lpstr>'EU Supervisory information'!RegDesks</vt:lpstr>
      <vt:lpstr>RegDesks</vt:lpstr>
      <vt:lpstr>SACCRCEM</vt:lpstr>
      <vt:lpstr>SlottingUsage</vt:lpstr>
      <vt:lpstr>'E. Repricing rates'!TBRCCurrency</vt:lpstr>
      <vt:lpstr>'EU General Info'!TBRCCurrency</vt:lpstr>
      <vt:lpstr>'EU Parameters'!TBRCCurrency</vt:lpstr>
      <vt:lpstr>'EU ST SFTs'!TBRCCurrency</vt:lpstr>
      <vt:lpstr>'EU Supervisory information'!TBRCCurrency</vt:lpstr>
      <vt:lpstr>TBRCCurrency</vt:lpstr>
      <vt:lpstr>'E. Repricing rates'!TBRCScalar</vt:lpstr>
      <vt:lpstr>'EU General Info'!TBRCScalar</vt:lpstr>
      <vt:lpstr>'EU Parameters'!TBRCScalar</vt:lpstr>
      <vt:lpstr>'EU ST SFTs'!TBRCScalar</vt:lpstr>
      <vt:lpstr>'EU Supervisory information'!TBRCScalar</vt:lpstr>
      <vt:lpstr>TBRCScalar</vt:lpstr>
      <vt:lpstr>'E. Repricing rates'!TBreliability</vt:lpstr>
      <vt:lpstr>'EU General Info'!TBreliability</vt:lpstr>
      <vt:lpstr>'EU Parameters'!TBreliability</vt:lpstr>
      <vt:lpstr>'EU ST SFTs'!TBreliability</vt:lpstr>
      <vt:lpstr>'EU Supervisory information'!TBreliability</vt:lpstr>
      <vt:lpstr>TBreliability</vt:lpstr>
      <vt:lpstr>'E. Repricing rates'!UnitT</vt:lpstr>
      <vt:lpstr>'EU General Info'!UnitT</vt:lpstr>
      <vt:lpstr>'EU Parameters'!UnitT</vt:lpstr>
      <vt:lpstr>'EU ST SFTs'!UnitT</vt:lpstr>
      <vt:lpstr>'EU Supervisory information'!UnitT</vt:lpstr>
      <vt:lpstr>UnitT</vt:lpstr>
      <vt:lpstr>'E. Repricing rates'!UnitW</vt:lpstr>
      <vt:lpstr>'EU General Info'!UnitW</vt:lpstr>
      <vt:lpstr>'EU Parameters'!UnitW</vt:lpstr>
      <vt:lpstr>'EU ST SFTs'!UnitW</vt:lpstr>
      <vt:lpstr>'EU Supervisory information'!UnitW</vt:lpstr>
      <vt:lpstr>UnitW</vt:lpstr>
      <vt:lpstr>'E. Repricing rates'!YesNo</vt:lpstr>
      <vt:lpstr>'EU General Info'!YesNo</vt:lpstr>
      <vt:lpstr>'EU Parameters'!YesNo</vt:lpstr>
      <vt:lpstr>'EU ST SFTs'!YesNo</vt:lpstr>
      <vt:lpstr>'EU Supervisory information'!YesNo</vt:lpstr>
      <vt:lpstr>YesNo</vt:lpstr>
      <vt:lpstr>'E. Repricing rates'!YesNoDontKnow</vt:lpstr>
      <vt:lpstr>'EU General Info'!YesNoDontKnow</vt:lpstr>
      <vt:lpstr>'EU Parameters'!YesNoDontKnow</vt:lpstr>
      <vt:lpstr>'EU ST SFTs'!YesNoDontKnow</vt:lpstr>
      <vt:lpstr>'EU Supervisory information'!YesNoDontKnow</vt:lpstr>
      <vt:lpstr>YesNoDontKnow</vt:lpstr>
      <vt:lpstr>YesNoNA</vt:lpstr>
      <vt:lpstr>'E. Repricing rates'!YesNoSimplified</vt:lpstr>
      <vt:lpstr>'EU General Info'!YesNoSimplified</vt:lpstr>
      <vt:lpstr>'EU Parameters'!YesNoSimplified</vt:lpstr>
      <vt:lpstr>'EU ST SFTs'!YesNoSimplified</vt:lpstr>
      <vt:lpstr>'EU Supervisory information'!YesNoSimplified</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 v5.3</dc:title>
  <dc:creator>Birn, Martin</dc:creator>
  <cp:keywords>Quantitative Impact Study Group</cp:keywords>
  <cp:lastModifiedBy>Raphael Kopp</cp:lastModifiedBy>
  <cp:lastPrinted>2023-08-22T08:00:13Z</cp:lastPrinted>
  <dcterms:created xsi:type="dcterms:W3CDTF">2022-08-03T08:25:17Z</dcterms:created>
  <dcterms:modified xsi:type="dcterms:W3CDTF">2025-02-21T08:18:20Z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0x01010081BAA01472CDC5459CFF581BA564DC9D</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d8785efd-d44a-4792-a7f5-c780864b42d4</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